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EstaPasta_de_trabalho"/>
  <mc:AlternateContent xmlns:mc="http://schemas.openxmlformats.org/markup-compatibility/2006">
    <mc:Choice Requires="x15">
      <x15ac:absPath xmlns:x15ac="http://schemas.microsoft.com/office/spreadsheetml/2010/11/ac" url="C:\Users\00257939261\Desktop\"/>
    </mc:Choice>
  </mc:AlternateContent>
  <xr:revisionPtr revIDLastSave="0" documentId="13_ncr:1_{12B115FE-AD99-4717-B0EB-DE457D287774}" xr6:coauthVersionLast="47" xr6:coauthVersionMax="47" xr10:uidLastSave="{00000000-0000-0000-0000-000000000000}"/>
  <bookViews>
    <workbookView xWindow="-28920" yWindow="960" windowWidth="29040" windowHeight="15720" firstSheet="5" activeTab="9" xr2:uid="{19C9EB99-3238-4D74-B0FA-C1DB6BEC0188}"/>
    <workbookView xWindow="-28920" yWindow="960" windowWidth="29040" windowHeight="15720" tabRatio="698" activeTab="2" xr2:uid="{99F16356-7CF3-4049-BE8B-D35BFDAE7677}"/>
  </bookViews>
  <sheets>
    <sheet name="CAPA" sheetId="22" r:id="rId1"/>
    <sheet name="RESUMO" sheetId="2" r:id="rId2"/>
    <sheet name="ORÇAMENTO" sheetId="23" r:id="rId3"/>
    <sheet name="COMPOSIÇÕES" sheetId="7" r:id="rId4"/>
    <sheet name="SINAPI12-24" sheetId="27" state="hidden" r:id="rId5"/>
    <sheet name="MEMORIA DE CALCULO" sheetId="25" r:id="rId6"/>
    <sheet name="MAPA DE COTAÇÃO" sheetId="19" r:id="rId7"/>
    <sheet name="BDI - SERVIÇO" sheetId="4" r:id="rId8"/>
    <sheet name="BDI-EQUIPAMENTOS" sheetId="28" r:id="rId9"/>
    <sheet name="CRONOGRAMA" sheetId="2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ind100" localSheetId="8">#REF!</definedName>
    <definedName name="_ind100" localSheetId="0">#REF!</definedName>
    <definedName name="_ind100" localSheetId="9">#REF!</definedName>
    <definedName name="_ind100" localSheetId="4">#REF!</definedName>
    <definedName name="_ind100">#REF!</definedName>
    <definedName name="_mem2" localSheetId="8">'[1]Mat Asf'!$H$37</definedName>
    <definedName name="_mem2" localSheetId="0">'[1]Mat Asf'!$H$37</definedName>
    <definedName name="_mem2" localSheetId="9">'[1]Mat Asf'!$H$37</definedName>
    <definedName name="_mem2" localSheetId="4">'[2]Mat Asf'!$H$37</definedName>
    <definedName name="_mem2">'[2]Mat Asf'!$H$37</definedName>
    <definedName name="_prd1" localSheetId="8">#REF!</definedName>
    <definedName name="_prd1" localSheetId="0">#REF!</definedName>
    <definedName name="_prd1" localSheetId="9">#REF!</definedName>
    <definedName name="_prd1" localSheetId="4">#REF!</definedName>
    <definedName name="_prd1">#REF!</definedName>
    <definedName name="_prt1" localSheetId="8">#REF!</definedName>
    <definedName name="_prt1" localSheetId="0">#REF!</definedName>
    <definedName name="_prt1" localSheetId="9">#REF!</definedName>
    <definedName name="_prt1" localSheetId="4">#REF!</definedName>
    <definedName name="_prt1">#REF!</definedName>
    <definedName name="_RET1" localSheetId="8">#REF!</definedName>
    <definedName name="_RET1" localSheetId="0">#REF!</definedName>
    <definedName name="_RET1" localSheetId="9">#REF!</definedName>
    <definedName name="_RET1" localSheetId="4">#REF!</definedName>
    <definedName name="_RET1">#REF!</definedName>
    <definedName name="a">#REF!</definedName>
    <definedName name="abc" localSheetId="8">'[3]Aterro PonteSul'!#REF!</definedName>
    <definedName name="abc" localSheetId="9">'[3]Aterro PonteSul'!#REF!</definedName>
    <definedName name="abc" localSheetId="4">'[3]Aterro PonteSul'!#REF!</definedName>
    <definedName name="abc">'[3]Aterro PonteSul'!#REF!</definedName>
    <definedName name="_xlnm.Print_Area" localSheetId="7">'BDI - SERVIÇO'!$B$3:$H$53</definedName>
    <definedName name="_xlnm.Print_Area" localSheetId="0">CAPA!$A$1:$J$45</definedName>
    <definedName name="_xlnm.Print_Area" localSheetId="3">COMPOSIÇÕES!$A$2:$H$442</definedName>
    <definedName name="_xlnm.Print_Area" localSheetId="9">CRONOGRAMA!$A$1:$AQ$40</definedName>
    <definedName name="_xlnm.Print_Area" localSheetId="6">'MAPA DE COTAÇÃO'!$B$6:$K$33</definedName>
    <definedName name="_xlnm.Print_Area" localSheetId="5">'MEMORIA DE CALCULO'!$A$1:$AH$111</definedName>
    <definedName name="_xlnm.Print_Area" localSheetId="2">ORÇAMENTO!$A$1:$CM$549</definedName>
    <definedName name="_xlnm.Print_Area" localSheetId="1">RESUMO!$A$1:$I$50</definedName>
    <definedName name="_xlnm.Print_Area">#REF!</definedName>
    <definedName name="areafog" localSheetId="8">#REF!</definedName>
    <definedName name="areafog" localSheetId="0">#REF!</definedName>
    <definedName name="areafog" localSheetId="9">#REF!</definedName>
    <definedName name="areafog" localSheetId="4">#REF!</definedName>
    <definedName name="areafog">#REF!</definedName>
    <definedName name="areatsd" localSheetId="8">#REF!</definedName>
    <definedName name="areatsd" localSheetId="0">#REF!</definedName>
    <definedName name="areatsd" localSheetId="9">#REF!</definedName>
    <definedName name="areatsd" localSheetId="4">#REF!</definedName>
    <definedName name="areatsd">#REF!</definedName>
    <definedName name="areatss" localSheetId="8">#REF!</definedName>
    <definedName name="areatss" localSheetId="0">#REF!</definedName>
    <definedName name="areatss" localSheetId="9">#REF!</definedName>
    <definedName name="areatss" localSheetId="4">#REF!</definedName>
    <definedName name="areatss">#REF!</definedName>
    <definedName name="aterro" localSheetId="8">'[3]Aterro PonteSul'!#REF!</definedName>
    <definedName name="aterro" localSheetId="9">'[3]Aterro PonteSul'!#REF!</definedName>
    <definedName name="aterro" localSheetId="4">'[3]Aterro PonteSul'!#REF!</definedName>
    <definedName name="aterro">'[3]Aterro PonteSul'!#REF!</definedName>
    <definedName name="bacia" localSheetId="8">#REF!</definedName>
    <definedName name="bacia" localSheetId="0">#REF!</definedName>
    <definedName name="bacia" localSheetId="9">#REF!</definedName>
    <definedName name="bacia" localSheetId="4">#REF!</definedName>
    <definedName name="bacia">#REF!</definedName>
    <definedName name="bbdcc15" localSheetId="8">#REF!</definedName>
    <definedName name="bbdcc15" localSheetId="0">#REF!</definedName>
    <definedName name="bbdcc15" localSheetId="9">#REF!</definedName>
    <definedName name="bbdcc15" localSheetId="4">#REF!</definedName>
    <definedName name="bbdcc15">#REF!</definedName>
    <definedName name="bbdcc20" localSheetId="8">#REF!</definedName>
    <definedName name="bbdcc20" localSheetId="0">#REF!</definedName>
    <definedName name="bbdcc20" localSheetId="9">#REF!</definedName>
    <definedName name="bbdcc20" localSheetId="4">#REF!</definedName>
    <definedName name="bbdcc20">#REF!</definedName>
    <definedName name="bbdcc25" localSheetId="8">#REF!</definedName>
    <definedName name="bbdcc25" localSheetId="0">#REF!</definedName>
    <definedName name="bbdcc25" localSheetId="9">#REF!</definedName>
    <definedName name="bbdcc25" localSheetId="4">#REF!</definedName>
    <definedName name="bbdcc25">#REF!</definedName>
    <definedName name="bbdcc30" localSheetId="8">#REF!</definedName>
    <definedName name="bbdcc30" localSheetId="0">#REF!</definedName>
    <definedName name="bbdcc30" localSheetId="9">#REF!</definedName>
    <definedName name="bbdcc30" localSheetId="4">#REF!</definedName>
    <definedName name="bbdcc30">#REF!</definedName>
    <definedName name="bbdtc04" localSheetId="8">#REF!</definedName>
    <definedName name="bbdtc04" localSheetId="0">#REF!</definedName>
    <definedName name="bbdtc04" localSheetId="9">#REF!</definedName>
    <definedName name="bbdtc04" localSheetId="4">#REF!</definedName>
    <definedName name="bbdtc04">#REF!</definedName>
    <definedName name="bbdtc06" localSheetId="8">#REF!</definedName>
    <definedName name="bbdtc06" localSheetId="0">#REF!</definedName>
    <definedName name="bbdtc06" localSheetId="9">#REF!</definedName>
    <definedName name="bbdtc06" localSheetId="4">#REF!</definedName>
    <definedName name="bbdtc06">#REF!</definedName>
    <definedName name="bbdtc08" localSheetId="8">#REF!</definedName>
    <definedName name="bbdtc08" localSheetId="0">#REF!</definedName>
    <definedName name="bbdtc08" localSheetId="9">#REF!</definedName>
    <definedName name="bbdtc08" localSheetId="4">#REF!</definedName>
    <definedName name="bbdtc08">#REF!</definedName>
    <definedName name="bbdtc10" localSheetId="8">#REF!</definedName>
    <definedName name="bbdtc10" localSheetId="0">#REF!</definedName>
    <definedName name="bbdtc10" localSheetId="9">#REF!</definedName>
    <definedName name="bbdtc10" localSheetId="4">#REF!</definedName>
    <definedName name="bbdtc10">#REF!</definedName>
    <definedName name="bbdtc12" localSheetId="8">#REF!</definedName>
    <definedName name="bbdtc12" localSheetId="0">#REF!</definedName>
    <definedName name="bbdtc12" localSheetId="9">#REF!</definedName>
    <definedName name="bbdtc12" localSheetId="4">#REF!</definedName>
    <definedName name="bbdtc12">#REF!</definedName>
    <definedName name="bbdtc15" localSheetId="8">#REF!</definedName>
    <definedName name="bbdtc15" localSheetId="0">#REF!</definedName>
    <definedName name="bbdtc15" localSheetId="9">#REF!</definedName>
    <definedName name="bbdtc15" localSheetId="4">#REF!</definedName>
    <definedName name="bbdtc15">#REF!</definedName>
    <definedName name="bbscc15" localSheetId="8">#REF!</definedName>
    <definedName name="bbscc15" localSheetId="0">#REF!</definedName>
    <definedName name="bbscc15" localSheetId="9">#REF!</definedName>
    <definedName name="bbscc15" localSheetId="4">#REF!</definedName>
    <definedName name="bbscc15">#REF!</definedName>
    <definedName name="bbscc20" localSheetId="8">#REF!</definedName>
    <definedName name="bbscc20" localSheetId="0">#REF!</definedName>
    <definedName name="bbscc20" localSheetId="9">#REF!</definedName>
    <definedName name="bbscc20" localSheetId="4">#REF!</definedName>
    <definedName name="bbscc20">#REF!</definedName>
    <definedName name="bbscc25" localSheetId="8">#REF!</definedName>
    <definedName name="bbscc25" localSheetId="0">#REF!</definedName>
    <definedName name="bbscc25" localSheetId="9">#REF!</definedName>
    <definedName name="bbscc25" localSheetId="4">#REF!</definedName>
    <definedName name="bbscc25">#REF!</definedName>
    <definedName name="bbscc30" localSheetId="8">#REF!</definedName>
    <definedName name="bbscc30" localSheetId="0">#REF!</definedName>
    <definedName name="bbscc30" localSheetId="9">#REF!</definedName>
    <definedName name="bbscc30" localSheetId="4">#REF!</definedName>
    <definedName name="bbscc30">#REF!</definedName>
    <definedName name="bbstc04" localSheetId="8">#REF!</definedName>
    <definedName name="bbstc04" localSheetId="0">#REF!</definedName>
    <definedName name="bbstc04" localSheetId="9">#REF!</definedName>
    <definedName name="bbstc04" localSheetId="4">#REF!</definedName>
    <definedName name="bbstc04">#REF!</definedName>
    <definedName name="bbstc06" localSheetId="8">#REF!</definedName>
    <definedName name="bbstc06" localSheetId="0">#REF!</definedName>
    <definedName name="bbstc06" localSheetId="9">#REF!</definedName>
    <definedName name="bbstc06" localSheetId="4">#REF!</definedName>
    <definedName name="bbstc06">#REF!</definedName>
    <definedName name="bbstc08" localSheetId="8">#REF!</definedName>
    <definedName name="bbstc08" localSheetId="0">#REF!</definedName>
    <definedName name="bbstc08" localSheetId="9">#REF!</definedName>
    <definedName name="bbstc08" localSheetId="4">#REF!</definedName>
    <definedName name="bbstc08">#REF!</definedName>
    <definedName name="bbstc10" localSheetId="8">#REF!</definedName>
    <definedName name="bbstc10" localSheetId="0">#REF!</definedName>
    <definedName name="bbstc10" localSheetId="9">#REF!</definedName>
    <definedName name="bbstc10" localSheetId="4">#REF!</definedName>
    <definedName name="bbstc10">#REF!</definedName>
    <definedName name="bbstc12" localSheetId="8">#REF!</definedName>
    <definedName name="bbstc12" localSheetId="0">#REF!</definedName>
    <definedName name="bbstc12" localSheetId="9">#REF!</definedName>
    <definedName name="bbstc12" localSheetId="4">#REF!</definedName>
    <definedName name="bbstc12">#REF!</definedName>
    <definedName name="bbstc15" localSheetId="8">#REF!</definedName>
    <definedName name="bbstc15" localSheetId="0">#REF!</definedName>
    <definedName name="bbstc15" localSheetId="9">#REF!</definedName>
    <definedName name="bbstc15" localSheetId="4">#REF!</definedName>
    <definedName name="bbstc15">#REF!</definedName>
    <definedName name="bbtcc15" localSheetId="8">[3]DMT_EV!#REF!</definedName>
    <definedName name="bbtcc15" localSheetId="9">[3]DMT_EV!#REF!</definedName>
    <definedName name="bbtcc15" localSheetId="4">[3]DMT_EV!#REF!</definedName>
    <definedName name="bbtcc15">[3]DMT_EV!#REF!</definedName>
    <definedName name="bbtcc20" localSheetId="8">[3]DMT_EV!#REF!</definedName>
    <definedName name="bbtcc20" localSheetId="9">[3]DMT_EV!#REF!</definedName>
    <definedName name="bbtcc20" localSheetId="4">[3]DMT_EV!#REF!</definedName>
    <definedName name="bbtcc20">[3]DMT_EV!#REF!</definedName>
    <definedName name="bbtcc25">[3]DMT_EV!#REF!</definedName>
    <definedName name="bbtcc30">[3]DMT_EV!#REF!</definedName>
    <definedName name="bbttc04" localSheetId="8">#REF!</definedName>
    <definedName name="bbttc04" localSheetId="0">#REF!</definedName>
    <definedName name="bbttc04" localSheetId="9">#REF!</definedName>
    <definedName name="bbttc04" localSheetId="4">#REF!</definedName>
    <definedName name="bbttc04">#REF!</definedName>
    <definedName name="bbttc06" localSheetId="8">#REF!</definedName>
    <definedName name="bbttc06" localSheetId="0">#REF!</definedName>
    <definedName name="bbttc06" localSheetId="9">#REF!</definedName>
    <definedName name="bbttc06" localSheetId="4">#REF!</definedName>
    <definedName name="bbttc06">#REF!</definedName>
    <definedName name="bbttc08" localSheetId="8">#REF!</definedName>
    <definedName name="bbttc08" localSheetId="0">#REF!</definedName>
    <definedName name="bbttc08" localSheetId="9">#REF!</definedName>
    <definedName name="bbttc08" localSheetId="4">#REF!</definedName>
    <definedName name="bbttc08">#REF!</definedName>
    <definedName name="bbttc10" localSheetId="8">#REF!</definedName>
    <definedName name="bbttc10" localSheetId="0">#REF!</definedName>
    <definedName name="bbttc10" localSheetId="9">#REF!</definedName>
    <definedName name="bbttc10" localSheetId="4">#REF!</definedName>
    <definedName name="bbttc10">#REF!</definedName>
    <definedName name="bbttc12" localSheetId="8">#REF!</definedName>
    <definedName name="bbttc12" localSheetId="0">#REF!</definedName>
    <definedName name="bbttc12" localSheetId="9">#REF!</definedName>
    <definedName name="bbttc12" localSheetId="4">#REF!</definedName>
    <definedName name="bbttc12">#REF!</definedName>
    <definedName name="bbttc15" localSheetId="8">#REF!</definedName>
    <definedName name="bbttc15" localSheetId="0">#REF!</definedName>
    <definedName name="bbttc15" localSheetId="9">#REF!</definedName>
    <definedName name="bbttc15" localSheetId="4">#REF!</definedName>
    <definedName name="bbttc15">#REF!</definedName>
    <definedName name="BDI.Opcao" localSheetId="8" hidden="1">[4]DADOS!$F$18</definedName>
    <definedName name="BDI.Opcao" localSheetId="9" hidden="1">[4]DADOS!$F$18</definedName>
    <definedName name="BDI.Opcao" localSheetId="4" hidden="1">[4]DADOS!$F$18</definedName>
    <definedName name="BDI.Opcao" hidden="1">[5]DADOS!$F$18</definedName>
    <definedName name="BDI.TipoObra" localSheetId="8" hidden="1">[4]BDI!$A$138:$A$146</definedName>
    <definedName name="BDI.TipoObra" localSheetId="9" hidden="1">[4]BDI!$A$138:$A$146</definedName>
    <definedName name="BDI.TipoObra" localSheetId="4" hidden="1">[6]BDI!$A$138:$A$146</definedName>
    <definedName name="BDI.TipoObra" hidden="1">[5]BDI!$A$138:$A$146</definedName>
    <definedName name="betume" localSheetId="8">#REF!</definedName>
    <definedName name="betume" localSheetId="0">#REF!</definedName>
    <definedName name="betume" localSheetId="9">#REF!</definedName>
    <definedName name="betume" localSheetId="4">#REF!</definedName>
    <definedName name="betume">#REF!</definedName>
    <definedName name="cabeca" localSheetId="8">#REF!</definedName>
    <definedName name="cabeca" localSheetId="0">#REF!</definedName>
    <definedName name="cabeca" localSheetId="9">#REF!</definedName>
    <definedName name="cabeca" localSheetId="4">#REF!</definedName>
    <definedName name="cabeca">#REF!</definedName>
    <definedName name="cabeca1" localSheetId="8">#REF!</definedName>
    <definedName name="cabeca1" localSheetId="0">#REF!</definedName>
    <definedName name="cabeca1" localSheetId="9">#REF!</definedName>
    <definedName name="cabeca1" localSheetId="4">#REF!</definedName>
    <definedName name="cabeca1">#REF!</definedName>
    <definedName name="cabeçalho" localSheetId="8">#REF!</definedName>
    <definedName name="cabeçalho" localSheetId="0">#REF!</definedName>
    <definedName name="cabeçalho" localSheetId="9">#REF!</definedName>
    <definedName name="cabeçalho" localSheetId="4">#REF!</definedName>
    <definedName name="cabeçalho">#REF!</definedName>
    <definedName name="cabeçalho1" localSheetId="8">#REF!</definedName>
    <definedName name="cabeçalho1" localSheetId="0">#REF!</definedName>
    <definedName name="cabeçalho1" localSheetId="9">#REF!</definedName>
    <definedName name="cabeçalho1" localSheetId="4">#REF!</definedName>
    <definedName name="cabeçalho1">#REF!</definedName>
    <definedName name="cbdcc15" localSheetId="8">#REF!</definedName>
    <definedName name="cbdcc15" localSheetId="0">#REF!</definedName>
    <definedName name="cbdcc15" localSheetId="9">#REF!</definedName>
    <definedName name="cbdcc15" localSheetId="4">#REF!</definedName>
    <definedName name="cbdcc15">#REF!</definedName>
    <definedName name="cbdcc20" localSheetId="8">#REF!</definedName>
    <definedName name="cbdcc20" localSheetId="0">#REF!</definedName>
    <definedName name="cbdcc20" localSheetId="9">#REF!</definedName>
    <definedName name="cbdcc20" localSheetId="4">#REF!</definedName>
    <definedName name="cbdcc20">#REF!</definedName>
    <definedName name="cbdcc25" localSheetId="8">#REF!</definedName>
    <definedName name="cbdcc25" localSheetId="0">#REF!</definedName>
    <definedName name="cbdcc25" localSheetId="9">#REF!</definedName>
    <definedName name="cbdcc25" localSheetId="4">#REF!</definedName>
    <definedName name="cbdcc25">#REF!</definedName>
    <definedName name="cbdcc30" localSheetId="8">#REF!</definedName>
    <definedName name="cbdcc30" localSheetId="0">#REF!</definedName>
    <definedName name="cbdcc30" localSheetId="9">#REF!</definedName>
    <definedName name="cbdcc30" localSheetId="4">#REF!</definedName>
    <definedName name="cbdcc30">#REF!</definedName>
    <definedName name="cbdtc04" localSheetId="8">#REF!</definedName>
    <definedName name="cbdtc04" localSheetId="0">#REF!</definedName>
    <definedName name="cbdtc04" localSheetId="9">#REF!</definedName>
    <definedName name="cbdtc04" localSheetId="4">#REF!</definedName>
    <definedName name="cbdtc04">#REF!</definedName>
    <definedName name="cbdtc06" localSheetId="8">#REF!</definedName>
    <definedName name="cbdtc06" localSheetId="0">#REF!</definedName>
    <definedName name="cbdtc06" localSheetId="9">#REF!</definedName>
    <definedName name="cbdtc06" localSheetId="4">#REF!</definedName>
    <definedName name="cbdtc06">#REF!</definedName>
    <definedName name="cbdtc08" localSheetId="8">#REF!</definedName>
    <definedName name="cbdtc08" localSheetId="0">#REF!</definedName>
    <definedName name="cbdtc08" localSheetId="9">#REF!</definedName>
    <definedName name="cbdtc08" localSheetId="4">#REF!</definedName>
    <definedName name="cbdtc08">#REF!</definedName>
    <definedName name="cbdtc10" localSheetId="8">#REF!</definedName>
    <definedName name="cbdtc10" localSheetId="0">#REF!</definedName>
    <definedName name="cbdtc10" localSheetId="9">#REF!</definedName>
    <definedName name="cbdtc10" localSheetId="4">#REF!</definedName>
    <definedName name="cbdtc10">#REF!</definedName>
    <definedName name="cbdtc12" localSheetId="8">#REF!</definedName>
    <definedName name="cbdtc12" localSheetId="0">#REF!</definedName>
    <definedName name="cbdtc12" localSheetId="9">#REF!</definedName>
    <definedName name="cbdtc12" localSheetId="4">#REF!</definedName>
    <definedName name="cbdtc12">#REF!</definedName>
    <definedName name="cbdtc15" localSheetId="8">#REF!</definedName>
    <definedName name="cbdtc15" localSheetId="0">#REF!</definedName>
    <definedName name="cbdtc15" localSheetId="9">#REF!</definedName>
    <definedName name="cbdtc15" localSheetId="4">#REF!</definedName>
    <definedName name="cbdtc15">#REF!</definedName>
    <definedName name="cbscc15" localSheetId="8">#REF!</definedName>
    <definedName name="cbscc15" localSheetId="0">#REF!</definedName>
    <definedName name="cbscc15" localSheetId="9">#REF!</definedName>
    <definedName name="cbscc15" localSheetId="4">#REF!</definedName>
    <definedName name="cbscc15">#REF!</definedName>
    <definedName name="cbscc20" localSheetId="8">#REF!</definedName>
    <definedName name="cbscc20" localSheetId="0">#REF!</definedName>
    <definedName name="cbscc20" localSheetId="9">#REF!</definedName>
    <definedName name="cbscc20" localSheetId="4">#REF!</definedName>
    <definedName name="cbscc20">#REF!</definedName>
    <definedName name="cbscc25" localSheetId="8">#REF!</definedName>
    <definedName name="cbscc25" localSheetId="0">#REF!</definedName>
    <definedName name="cbscc25" localSheetId="9">#REF!</definedName>
    <definedName name="cbscc25" localSheetId="4">#REF!</definedName>
    <definedName name="cbscc25">#REF!</definedName>
    <definedName name="cbscc30" localSheetId="8">#REF!</definedName>
    <definedName name="cbscc30" localSheetId="0">#REF!</definedName>
    <definedName name="cbscc30" localSheetId="9">#REF!</definedName>
    <definedName name="cbscc30" localSheetId="4">#REF!</definedName>
    <definedName name="cbscc30">#REF!</definedName>
    <definedName name="cbstc04" localSheetId="8">#REF!</definedName>
    <definedName name="cbstc04" localSheetId="0">#REF!</definedName>
    <definedName name="cbstc04" localSheetId="9">#REF!</definedName>
    <definedName name="cbstc04" localSheetId="4">#REF!</definedName>
    <definedName name="cbstc04">#REF!</definedName>
    <definedName name="cbstc06" localSheetId="8">#REF!</definedName>
    <definedName name="cbstc06" localSheetId="0">#REF!</definedName>
    <definedName name="cbstc06" localSheetId="9">#REF!</definedName>
    <definedName name="cbstc06" localSheetId="4">#REF!</definedName>
    <definedName name="cbstc06">#REF!</definedName>
    <definedName name="cbstc08" localSheetId="8">#REF!</definedName>
    <definedName name="cbstc08" localSheetId="0">#REF!</definedName>
    <definedName name="cbstc08" localSheetId="9">#REF!</definedName>
    <definedName name="cbstc08" localSheetId="4">#REF!</definedName>
    <definedName name="cbstc08">#REF!</definedName>
    <definedName name="cbstc10" localSheetId="8">#REF!</definedName>
    <definedName name="cbstc10" localSheetId="0">#REF!</definedName>
    <definedName name="cbstc10" localSheetId="9">#REF!</definedName>
    <definedName name="cbstc10" localSheetId="4">#REF!</definedName>
    <definedName name="cbstc10">#REF!</definedName>
    <definedName name="cbstc12" localSheetId="8">#REF!</definedName>
    <definedName name="cbstc12" localSheetId="0">#REF!</definedName>
    <definedName name="cbstc12" localSheetId="9">#REF!</definedName>
    <definedName name="cbstc12" localSheetId="4">#REF!</definedName>
    <definedName name="cbstc12">#REF!</definedName>
    <definedName name="cbstc15" localSheetId="8">#REF!</definedName>
    <definedName name="cbstc15" localSheetId="0">#REF!</definedName>
    <definedName name="cbstc15" localSheetId="9">#REF!</definedName>
    <definedName name="cbstc15" localSheetId="4">#REF!</definedName>
    <definedName name="cbstc15">#REF!</definedName>
    <definedName name="cbtcc15" localSheetId="8">[3]DMT_EV!#REF!</definedName>
    <definedName name="cbtcc15" localSheetId="9">[3]DMT_EV!#REF!</definedName>
    <definedName name="cbtcc15" localSheetId="4">[3]DMT_EV!#REF!</definedName>
    <definedName name="cbtcc15">[3]DMT_EV!#REF!</definedName>
    <definedName name="cbtcc20" localSheetId="8">[3]DMT_EV!#REF!</definedName>
    <definedName name="cbtcc20" localSheetId="9">[3]DMT_EV!#REF!</definedName>
    <definedName name="cbtcc20" localSheetId="4">[3]DMT_EV!#REF!</definedName>
    <definedName name="cbtcc20">[3]DMT_EV!#REF!</definedName>
    <definedName name="cbtcc25">[3]DMT_EV!#REF!</definedName>
    <definedName name="cbtcc30">[3]DMT_EV!#REF!</definedName>
    <definedName name="cbttc04" localSheetId="8">#REF!</definedName>
    <definedName name="cbttc04" localSheetId="0">#REF!</definedName>
    <definedName name="cbttc04" localSheetId="9">#REF!</definedName>
    <definedName name="cbttc04" localSheetId="4">#REF!</definedName>
    <definedName name="cbttc04">#REF!</definedName>
    <definedName name="cbttc06" localSheetId="8">#REF!</definedName>
    <definedName name="cbttc06" localSheetId="0">#REF!</definedName>
    <definedName name="cbttc06" localSheetId="9">#REF!</definedName>
    <definedName name="cbttc06" localSheetId="4">#REF!</definedName>
    <definedName name="cbttc06">#REF!</definedName>
    <definedName name="cbttc08" localSheetId="8">#REF!</definedName>
    <definedName name="cbttc08" localSheetId="0">#REF!</definedName>
    <definedName name="cbttc08" localSheetId="9">#REF!</definedName>
    <definedName name="cbttc08" localSheetId="4">#REF!</definedName>
    <definedName name="cbttc08">#REF!</definedName>
    <definedName name="cbttc10" localSheetId="8">#REF!</definedName>
    <definedName name="cbttc10" localSheetId="0">#REF!</definedName>
    <definedName name="cbttc10" localSheetId="9">#REF!</definedName>
    <definedName name="cbttc10" localSheetId="4">#REF!</definedName>
    <definedName name="cbttc10">#REF!</definedName>
    <definedName name="cbttc12" localSheetId="8">#REF!</definedName>
    <definedName name="cbttc12" localSheetId="0">#REF!</definedName>
    <definedName name="cbttc12" localSheetId="9">#REF!</definedName>
    <definedName name="cbttc12" localSheetId="4">#REF!</definedName>
    <definedName name="cbttc12">#REF!</definedName>
    <definedName name="cbttc15" localSheetId="8">#REF!</definedName>
    <definedName name="cbttc15" localSheetId="0">#REF!</definedName>
    <definedName name="cbttc15" localSheetId="9">#REF!</definedName>
    <definedName name="cbttc15" localSheetId="4">#REF!</definedName>
    <definedName name="cbttc15">#REF!</definedName>
    <definedName name="ccerca" localSheetId="8">#REF!</definedName>
    <definedName name="ccerca" localSheetId="0">#REF!</definedName>
    <definedName name="ccerca" localSheetId="9">#REF!</definedName>
    <definedName name="ccerca" localSheetId="4">#REF!</definedName>
    <definedName name="ccerca">#REF!</definedName>
    <definedName name="cesar" localSheetId="8">#REF!</definedName>
    <definedName name="cesar" localSheetId="0">#REF!</definedName>
    <definedName name="cesar" localSheetId="9">#REF!</definedName>
    <definedName name="cesar" localSheetId="4">#REF!</definedName>
    <definedName name="cesar">#REF!</definedName>
    <definedName name="cm_30" localSheetId="8">#REF!</definedName>
    <definedName name="cm_30" localSheetId="0">#REF!</definedName>
    <definedName name="cm_30" localSheetId="9">#REF!</definedName>
    <definedName name="cm_30" localSheetId="4">#REF!</definedName>
    <definedName name="cm_30">#REF!</definedName>
    <definedName name="comp_nãodesonerada">[7]comp_nãodesonerada!$A$1:$D$6984</definedName>
    <definedName name="comp100" localSheetId="8">#REF!</definedName>
    <definedName name="comp100" localSheetId="0">#REF!</definedName>
    <definedName name="comp100" localSheetId="9">#REF!</definedName>
    <definedName name="comp100" localSheetId="4">#REF!</definedName>
    <definedName name="comp100">#REF!</definedName>
    <definedName name="comp95" localSheetId="8">#REF!</definedName>
    <definedName name="comp95" localSheetId="0">#REF!</definedName>
    <definedName name="comp95" localSheetId="9">#REF!</definedName>
    <definedName name="comp95" localSheetId="4">#REF!</definedName>
    <definedName name="comp95">#REF!</definedName>
    <definedName name="compala" localSheetId="8">#REF!</definedName>
    <definedName name="compala" localSheetId="0">#REF!</definedName>
    <definedName name="compala" localSheetId="9">#REF!</definedName>
    <definedName name="compala" localSheetId="4">#REF!</definedName>
    <definedName name="compala">#REF!</definedName>
    <definedName name="COMPOS" localSheetId="8">[8]Plan1!$A$2:$D$4073</definedName>
    <definedName name="COMPOS" localSheetId="9">[8]Plan1!$A$2:$D$4073</definedName>
    <definedName name="COMPOS" localSheetId="4">[8]Plan1!$A$2:$D$4073</definedName>
    <definedName name="COMPOS">[9]Plan1!$A$2:$D$4073</definedName>
    <definedName name="conap" localSheetId="8">#REF!</definedName>
    <definedName name="conap" localSheetId="0">#REF!</definedName>
    <definedName name="conap" localSheetId="9">#REF!</definedName>
    <definedName name="conap" localSheetId="4">#REF!</definedName>
    <definedName name="conap">#REF!</definedName>
    <definedName name="conass" localSheetId="8">#REF!</definedName>
    <definedName name="conass" localSheetId="0">#REF!</definedName>
    <definedName name="conass" localSheetId="9">#REF!</definedName>
    <definedName name="conass" localSheetId="4">#REF!</definedName>
    <definedName name="conass">#REF!</definedName>
    <definedName name="connum" localSheetId="8">#REF!</definedName>
    <definedName name="connum" localSheetId="0">#REF!</definedName>
    <definedName name="connum" localSheetId="9">#REF!</definedName>
    <definedName name="connum" localSheetId="4">#REF!</definedName>
    <definedName name="connum">#REF!</definedName>
    <definedName name="conpro" localSheetId="8">#REF!</definedName>
    <definedName name="conpro" localSheetId="0">#REF!</definedName>
    <definedName name="conpro" localSheetId="9">#REF!</definedName>
    <definedName name="conpro" localSheetId="4">#REF!</definedName>
    <definedName name="conpro">#REF!</definedName>
    <definedName name="contrato" localSheetId="8">#REF!</definedName>
    <definedName name="contrato" localSheetId="0">#REF!</definedName>
    <definedName name="contrato" localSheetId="9">#REF!</definedName>
    <definedName name="contrato" localSheetId="4">#REF!</definedName>
    <definedName name="contrato">#REF!</definedName>
    <definedName name="corte" localSheetId="8">#REF!</definedName>
    <definedName name="corte" localSheetId="0">#REF!</definedName>
    <definedName name="corte" localSheetId="9">#REF!</definedName>
    <definedName name="corte" localSheetId="4">#REF!</definedName>
    <definedName name="corte">#REF!</definedName>
    <definedName name="DATA" localSheetId="8">#REF!</definedName>
    <definedName name="DATA" localSheetId="0">#REF!</definedName>
    <definedName name="DATA" localSheetId="9">#REF!</definedName>
    <definedName name="DATA" localSheetId="4">#REF!</definedName>
    <definedName name="DATA">#REF!</definedName>
    <definedName name="defensa" localSheetId="8">#REF!</definedName>
    <definedName name="defensa" localSheetId="0">#REF!</definedName>
    <definedName name="defensa" localSheetId="9">#REF!</definedName>
    <definedName name="defensa" localSheetId="4">#REF!</definedName>
    <definedName name="defensa">#REF!</definedName>
    <definedName name="DESONERACAO" localSheetId="8" hidden="1">IF(OR('BDI-EQUIPAMENTOS'!Import.Desoneracao="DESONERADO",'BDI-EQUIPAMENTOS'!Import.Desoneracao="SIM"),"SIM","NÃO")</definedName>
    <definedName name="DESONERACAO" localSheetId="9" hidden="1">IF(OR(CRONOGRAMA!Import.Desoneracao="DESONERADO",CRONOGRAMA!Import.Desoneracao="SIM"),"SIM","NÃO")</definedName>
    <definedName name="DESONERACAO" localSheetId="4" hidden="1">IF(OR('SINAPI12-24'!Import.Desoneracao="DESONERADO",'SINAPI12-24'!Import.Desoneracao="SIM"),"SIM","NÃO")</definedName>
    <definedName name="DESONERACAO" hidden="1">IF(OR(Import.Desoneracao="DESONERADO",Import.Desoneracao="SIM"),"SIM","NÃO")</definedName>
    <definedName name="dmt_1000" localSheetId="8">#REF!</definedName>
    <definedName name="dmt_1000" localSheetId="0">#REF!</definedName>
    <definedName name="dmt_1000" localSheetId="9">#REF!</definedName>
    <definedName name="dmt_1000" localSheetId="4">#REF!</definedName>
    <definedName name="dmt_1000">#REF!</definedName>
    <definedName name="dmt_1200" localSheetId="8">#REF!</definedName>
    <definedName name="dmt_1200" localSheetId="0">#REF!</definedName>
    <definedName name="dmt_1200" localSheetId="9">#REF!</definedName>
    <definedName name="dmt_1200" localSheetId="4">#REF!</definedName>
    <definedName name="dmt_1200">#REF!</definedName>
    <definedName name="dmt_1400" localSheetId="8">#REF!</definedName>
    <definedName name="dmt_1400" localSheetId="0">#REF!</definedName>
    <definedName name="dmt_1400" localSheetId="9">#REF!</definedName>
    <definedName name="dmt_1400" localSheetId="4">#REF!</definedName>
    <definedName name="dmt_1400">#REF!</definedName>
    <definedName name="dmt_200" localSheetId="8">#REF!</definedName>
    <definedName name="dmt_200" localSheetId="0">#REF!</definedName>
    <definedName name="dmt_200" localSheetId="9">#REF!</definedName>
    <definedName name="dmt_200" localSheetId="4">#REF!</definedName>
    <definedName name="dmt_200">#REF!</definedName>
    <definedName name="dmt_400" localSheetId="8">#REF!</definedName>
    <definedName name="dmt_400" localSheetId="0">#REF!</definedName>
    <definedName name="dmt_400" localSheetId="9">#REF!</definedName>
    <definedName name="dmt_400" localSheetId="4">#REF!</definedName>
    <definedName name="dmt_400">#REF!</definedName>
    <definedName name="dmt_50" localSheetId="8">#REF!</definedName>
    <definedName name="dmt_50" localSheetId="0">#REF!</definedName>
    <definedName name="dmt_50" localSheetId="9">#REF!</definedName>
    <definedName name="dmt_50" localSheetId="4">#REF!</definedName>
    <definedName name="dmt_50">#REF!</definedName>
    <definedName name="dmt_600" localSheetId="8">#REF!</definedName>
    <definedName name="dmt_600" localSheetId="0">#REF!</definedName>
    <definedName name="dmt_600" localSheetId="9">#REF!</definedName>
    <definedName name="dmt_600" localSheetId="4">#REF!</definedName>
    <definedName name="dmt_600">#REF!</definedName>
    <definedName name="dmt_800" localSheetId="8">#REF!</definedName>
    <definedName name="dmt_800" localSheetId="0">#REF!</definedName>
    <definedName name="dmt_800" localSheetId="9">#REF!</definedName>
    <definedName name="dmt_800" localSheetId="4">#REF!</definedName>
    <definedName name="dmt_800">#REF!</definedName>
    <definedName name="drena" localSheetId="8">#REF!</definedName>
    <definedName name="drena" localSheetId="0">#REF!</definedName>
    <definedName name="drena" localSheetId="9">#REF!</definedName>
    <definedName name="drena" localSheetId="4">#REF!</definedName>
    <definedName name="drena">#REF!</definedName>
    <definedName name="dreno" localSheetId="8">#REF!</definedName>
    <definedName name="dreno" localSheetId="0">#REF!</definedName>
    <definedName name="dreno" localSheetId="9">#REF!</definedName>
    <definedName name="dreno" localSheetId="4">#REF!</definedName>
    <definedName name="dreno">#REF!</definedName>
    <definedName name="dtipo1" localSheetId="8">#REF!</definedName>
    <definedName name="dtipo1" localSheetId="0">#REF!</definedName>
    <definedName name="dtipo1" localSheetId="9">#REF!</definedName>
    <definedName name="dtipo1" localSheetId="4">#REF!</definedName>
    <definedName name="dtipo1">#REF!</definedName>
    <definedName name="dtipo2" localSheetId="8">#REF!</definedName>
    <definedName name="dtipo2" localSheetId="0">#REF!</definedName>
    <definedName name="dtipo2" localSheetId="9">#REF!</definedName>
    <definedName name="dtipo2" localSheetId="4">#REF!</definedName>
    <definedName name="dtipo2">#REF!</definedName>
    <definedName name="empo2" localSheetId="8">#REF!</definedName>
    <definedName name="empo2" localSheetId="0">#REF!</definedName>
    <definedName name="empo2" localSheetId="9">#REF!</definedName>
    <definedName name="empo2" localSheetId="4">#REF!</definedName>
    <definedName name="empo2">#REF!</definedName>
    <definedName name="Empola2" localSheetId="8">#REF!</definedName>
    <definedName name="Empola2" localSheetId="0">#REF!</definedName>
    <definedName name="Empola2" localSheetId="9">#REF!</definedName>
    <definedName name="Empola2" localSheetId="4">#REF!</definedName>
    <definedName name="Empola2">#REF!</definedName>
    <definedName name="Empolo2" localSheetId="8">#REF!</definedName>
    <definedName name="Empolo2" localSheetId="0">#REF!</definedName>
    <definedName name="Empolo2" localSheetId="9">#REF!</definedName>
    <definedName name="Empolo2" localSheetId="4">#REF!</definedName>
    <definedName name="Empolo2">#REF!</definedName>
    <definedName name="empolo3" localSheetId="8">#REF!</definedName>
    <definedName name="empolo3" localSheetId="0">#REF!</definedName>
    <definedName name="empolo3" localSheetId="9">#REF!</definedName>
    <definedName name="empolo3" localSheetId="4">#REF!</definedName>
    <definedName name="empolo3">#REF!</definedName>
    <definedName name="EMPRESAS">OFFSET('[10]Mapa de Cotação'!$B$23,1,0):OFFSET('[10]Mapa de Cotação'!$H$42,-1,0)</definedName>
    <definedName name="eng" localSheetId="8">'[1]Mat Asf'!$C$36</definedName>
    <definedName name="eng" localSheetId="0">'[1]Mat Asf'!$C$36</definedName>
    <definedName name="eng" localSheetId="9">'[1]Mat Asf'!$C$36</definedName>
    <definedName name="eng" localSheetId="4">'[2]Mat Asf'!$C$36</definedName>
    <definedName name="eng">'[2]Mat Asf'!$C$36</definedName>
    <definedName name="engfiscal" localSheetId="8">#REF!</definedName>
    <definedName name="engfiscal" localSheetId="0">#REF!</definedName>
    <definedName name="engfiscal" localSheetId="9">#REF!</definedName>
    <definedName name="engfiscal" localSheetId="4">#REF!</definedName>
    <definedName name="engfiscal">#REF!</definedName>
    <definedName name="engm1" localSheetId="8">#REF!</definedName>
    <definedName name="engm1" localSheetId="0">#REF!</definedName>
    <definedName name="engm1" localSheetId="9">#REF!</definedName>
    <definedName name="engm1" localSheetId="4">#REF!</definedName>
    <definedName name="engm1">#REF!</definedName>
    <definedName name="engm2" localSheetId="8">#REF!</definedName>
    <definedName name="engm2" localSheetId="0">#REF!</definedName>
    <definedName name="engm2" localSheetId="9">#REF!</definedName>
    <definedName name="engm2" localSheetId="4">#REF!</definedName>
    <definedName name="engm2">#REF!</definedName>
    <definedName name="engmds" localSheetId="8">#REF!</definedName>
    <definedName name="engmds" localSheetId="0">#REF!</definedName>
    <definedName name="engmds" localSheetId="9">#REF!</definedName>
    <definedName name="engmds" localSheetId="4">#REF!</definedName>
    <definedName name="engmds">#REF!</definedName>
    <definedName name="escavd" localSheetId="8">#REF!</definedName>
    <definedName name="escavd" localSheetId="0">#REF!</definedName>
    <definedName name="escavd" localSheetId="9">#REF!</definedName>
    <definedName name="escavd" localSheetId="4">#REF!</definedName>
    <definedName name="escavd">#REF!</definedName>
    <definedName name="escavgd" localSheetId="8">#REF!</definedName>
    <definedName name="escavgd" localSheetId="0">#REF!</definedName>
    <definedName name="escavgd" localSheetId="9">#REF!</definedName>
    <definedName name="escavgd" localSheetId="4">#REF!</definedName>
    <definedName name="escavgd">#REF!</definedName>
    <definedName name="escavgs" localSheetId="8">#REF!</definedName>
    <definedName name="escavgs" localSheetId="0">#REF!</definedName>
    <definedName name="escavgs" localSheetId="9">#REF!</definedName>
    <definedName name="escavgs" localSheetId="4">#REF!</definedName>
    <definedName name="escavgs">#REF!</definedName>
    <definedName name="escavgt" localSheetId="8">[3]DMT_EV!#REF!</definedName>
    <definedName name="escavgt" localSheetId="9">[3]DMT_EV!#REF!</definedName>
    <definedName name="escavgt" localSheetId="4">[3]DMT_EV!#REF!</definedName>
    <definedName name="escavgt">[3]DMT_EV!#REF!</definedName>
    <definedName name="escavs" localSheetId="8">#REF!</definedName>
    <definedName name="escavs" localSheetId="0">#REF!</definedName>
    <definedName name="escavs" localSheetId="9">#REF!</definedName>
    <definedName name="escavs" localSheetId="4">#REF!</definedName>
    <definedName name="escavs">#REF!</definedName>
    <definedName name="escavt" localSheetId="8">#REF!</definedName>
    <definedName name="escavt" localSheetId="0">#REF!</definedName>
    <definedName name="escavt" localSheetId="9">#REF!</definedName>
    <definedName name="escavt" localSheetId="4">#REF!</definedName>
    <definedName name="escavt">#REF!</definedName>
    <definedName name="etipo1" localSheetId="8">#REF!</definedName>
    <definedName name="etipo1" localSheetId="0">#REF!</definedName>
    <definedName name="etipo1" localSheetId="9">#REF!</definedName>
    <definedName name="etipo1" localSheetId="4">#REF!</definedName>
    <definedName name="etipo1">#REF!</definedName>
    <definedName name="etipo2" localSheetId="8">#REF!</definedName>
    <definedName name="etipo2" localSheetId="0">#REF!</definedName>
    <definedName name="etipo2" localSheetId="9">#REF!</definedName>
    <definedName name="etipo2" localSheetId="4">#REF!</definedName>
    <definedName name="etipo2">#REF!</definedName>
    <definedName name="faixa" localSheetId="8">#REF!</definedName>
    <definedName name="faixa" localSheetId="0">#REF!</definedName>
    <definedName name="faixa" localSheetId="9">#REF!</definedName>
    <definedName name="faixa" localSheetId="4">#REF!</definedName>
    <definedName name="faixa">#REF!</definedName>
    <definedName name="fator100" localSheetId="8">#REF!</definedName>
    <definedName name="fator100" localSheetId="0">#REF!</definedName>
    <definedName name="fator100" localSheetId="9">#REF!</definedName>
    <definedName name="fator100" localSheetId="4">#REF!</definedName>
    <definedName name="fator100">#REF!</definedName>
    <definedName name="fator50" localSheetId="8">#REF!</definedName>
    <definedName name="fator50" localSheetId="0">#REF!</definedName>
    <definedName name="fator50" localSheetId="9">#REF!</definedName>
    <definedName name="fator50" localSheetId="4">#REF!</definedName>
    <definedName name="fator50">#REF!</definedName>
    <definedName name="fdreno" localSheetId="8">#REF!</definedName>
    <definedName name="fdreno" localSheetId="0">#REF!</definedName>
    <definedName name="fdreno" localSheetId="9">#REF!</definedName>
    <definedName name="fdreno" localSheetId="4">#REF!</definedName>
    <definedName name="fdreno">#REF!</definedName>
    <definedName name="fgdft" localSheetId="8">[3]DMT_EV!#REF!</definedName>
    <definedName name="fgdft" localSheetId="9">[3]DMT_EV!#REF!</definedName>
    <definedName name="fgdft">[3]DMT_EV!#REF!</definedName>
    <definedName name="fir" localSheetId="8">[11]RELATÓRIO!$B$12</definedName>
    <definedName name="fir" localSheetId="9">[11]RELATÓRIO!$B$12</definedName>
    <definedName name="fir" localSheetId="4">[11]RELATÓRIO!$B$12</definedName>
    <definedName name="fir">[12]RELATÓRIO!$B$12</definedName>
    <definedName name="firma" localSheetId="8">#REF!</definedName>
    <definedName name="firma" localSheetId="0">#REF!</definedName>
    <definedName name="firma" localSheetId="9">#REF!</definedName>
    <definedName name="firma" localSheetId="4">#REF!</definedName>
    <definedName name="firma">#REF!</definedName>
    <definedName name="foac" localSheetId="8">#REF!</definedName>
    <definedName name="foac" localSheetId="0">#REF!</definedName>
    <definedName name="foac" localSheetId="9">#REF!</definedName>
    <definedName name="foac" localSheetId="4">#REF!</definedName>
    <definedName name="foac">#REF!</definedName>
    <definedName name="foae" localSheetId="8">#REF!</definedName>
    <definedName name="foae" localSheetId="0">#REF!</definedName>
    <definedName name="foae" localSheetId="9">#REF!</definedName>
    <definedName name="foae" localSheetId="4">#REF!</definedName>
    <definedName name="foae">#REF!</definedName>
    <definedName name="foc" localSheetId="8">#REF!</definedName>
    <definedName name="foc" localSheetId="0">#REF!</definedName>
    <definedName name="foc" localSheetId="9">#REF!</definedName>
    <definedName name="foc" localSheetId="4">#REF!</definedName>
    <definedName name="foc">#REF!</definedName>
    <definedName name="FOG" localSheetId="8">#REF!</definedName>
    <definedName name="FOG" localSheetId="0">#REF!</definedName>
    <definedName name="FOG" localSheetId="9">#REF!</definedName>
    <definedName name="FOG" localSheetId="4">#REF!</definedName>
    <definedName name="FOG">#REF!</definedName>
    <definedName name="fpavi" localSheetId="8">#REF!</definedName>
    <definedName name="fpavi" localSheetId="0">#REF!</definedName>
    <definedName name="fpavi" localSheetId="9">#REF!</definedName>
    <definedName name="fpavi" localSheetId="4">#REF!</definedName>
    <definedName name="fpavi">#REF!</definedName>
    <definedName name="fsinal" localSheetId="8">#REF!</definedName>
    <definedName name="fsinal" localSheetId="0">#REF!</definedName>
    <definedName name="fsinal" localSheetId="9">#REF!</definedName>
    <definedName name="fsinal" localSheetId="4">#REF!</definedName>
    <definedName name="fsinal">#REF!</definedName>
    <definedName name="fterra" localSheetId="8">#REF!</definedName>
    <definedName name="fterra" localSheetId="0">#REF!</definedName>
    <definedName name="fterra" localSheetId="9">#REF!</definedName>
    <definedName name="fterra" localSheetId="4">#REF!</definedName>
    <definedName name="fterra">#REF!</definedName>
    <definedName name="grama" localSheetId="8">#REF!</definedName>
    <definedName name="grama" localSheetId="0">#REF!</definedName>
    <definedName name="grama" localSheetId="9">#REF!</definedName>
    <definedName name="grama" localSheetId="4">#REF!</definedName>
    <definedName name="grama">#REF!</definedName>
    <definedName name="_xlnm.Recorder" localSheetId="8">#REF!</definedName>
    <definedName name="_xlnm.Recorder" localSheetId="0">#REF!</definedName>
    <definedName name="_xlnm.Recorder" localSheetId="9">#REF!</definedName>
    <definedName name="_xlnm.Recorder" localSheetId="4">#REF!</definedName>
    <definedName name="_xlnm.Recorder">#REF!</definedName>
    <definedName name="Guias" localSheetId="8">#REF!</definedName>
    <definedName name="Guias" localSheetId="0">#REF!</definedName>
    <definedName name="Guias" localSheetId="9">#REF!</definedName>
    <definedName name="Guias" localSheetId="4">#REF!</definedName>
    <definedName name="Guias">#REF!</definedName>
    <definedName name="horad6" localSheetId="8">#REF!</definedName>
    <definedName name="horad6" localSheetId="0">#REF!</definedName>
    <definedName name="horad6" localSheetId="9">#REF!</definedName>
    <definedName name="horad6" localSheetId="4">#REF!</definedName>
    <definedName name="horad6">#REF!</definedName>
    <definedName name="horad8" localSheetId="8">#REF!</definedName>
    <definedName name="horad8" localSheetId="0">#REF!</definedName>
    <definedName name="horad8" localSheetId="9">#REF!</definedName>
    <definedName name="horad8" localSheetId="4">#REF!</definedName>
    <definedName name="horad8">#REF!</definedName>
    <definedName name="imparea" localSheetId="8">#REF!</definedName>
    <definedName name="imparea" localSheetId="0">#REF!</definedName>
    <definedName name="imparea" localSheetId="9">#REF!</definedName>
    <definedName name="imparea" localSheetId="4">#REF!</definedName>
    <definedName name="imparea">#REF!</definedName>
    <definedName name="Import.Desoneracao" localSheetId="8" hidden="1">OFFSET([4]DADOS!$G$18,0,-1)</definedName>
    <definedName name="Import.Desoneracao" localSheetId="9" hidden="1">OFFSET([4]DADOS!$G$18,0,-1)</definedName>
    <definedName name="Import.Desoneracao" localSheetId="4" hidden="1">OFFSET([6]DADOS!$G$18,0,-1)</definedName>
    <definedName name="Import.Desoneracao" hidden="1">OFFSET([5]DADOS!$G$18,0,-1)</definedName>
    <definedName name="INDICES" localSheetId="8">OFFSET('[10]Mapa de Cotação'!#REF!,1,0):OFFSET('[10]Mapa de Cotação'!#REF!,-1,0)</definedName>
    <definedName name="INDICES" localSheetId="9">OFFSET('[10]Mapa de Cotação'!#REF!,1,0):OFFSET('[10]Mapa de Cotação'!#REF!,-1,0)</definedName>
    <definedName name="INDICES">OFFSET('[10]Mapa de Cotação'!#REF!,1,0):OFFSET('[10]Mapa de Cotação'!#REF!,-1,0)</definedName>
    <definedName name="ins_nãodesonerada">[7]ins_nãodesonerada!$A$1:$D$5344</definedName>
    <definedName name="ksinal" localSheetId="8">'[13]Indice de Reajuste'!#REF!</definedName>
    <definedName name="ksinal" localSheetId="9">'[13]Indice de Reajuste'!#REF!</definedName>
    <definedName name="ksinal" localSheetId="4">'[13]Indice de Reajuste'!#REF!</definedName>
    <definedName name="ksinal">'[13]Indice de Reajuste'!#REF!</definedName>
    <definedName name="licerra" localSheetId="8">#REF!</definedName>
    <definedName name="licerra" localSheetId="0">#REF!</definedName>
    <definedName name="licerra" localSheetId="9">#REF!</definedName>
    <definedName name="licerra" localSheetId="4">#REF!</definedName>
    <definedName name="licerra">#REF!</definedName>
    <definedName name="limata" localSheetId="8">#REF!</definedName>
    <definedName name="limata" localSheetId="0">#REF!</definedName>
    <definedName name="limata" localSheetId="9">#REF!</definedName>
    <definedName name="limata" localSheetId="4">#REF!</definedName>
    <definedName name="limata">#REF!</definedName>
    <definedName name="luis" localSheetId="8">'[11]REAJU (2)'!$H$35</definedName>
    <definedName name="luis" localSheetId="9">'[11]REAJU (2)'!$H$35</definedName>
    <definedName name="luis" localSheetId="4">'[11]REAJU (2)'!$H$35</definedName>
    <definedName name="luis">'[12]REAJU (2)'!$H$35</definedName>
    <definedName name="marco" localSheetId="8">#REF!</definedName>
    <definedName name="marco" localSheetId="0">#REF!</definedName>
    <definedName name="marco" localSheetId="9">#REF!</definedName>
    <definedName name="marco" localSheetId="4">#REF!</definedName>
    <definedName name="marco">#REF!</definedName>
    <definedName name="mds" localSheetId="8">#REF!</definedName>
    <definedName name="mds" localSheetId="0">#REF!</definedName>
    <definedName name="mds" localSheetId="9">#REF!</definedName>
    <definedName name="mds" localSheetId="4">#REF!</definedName>
    <definedName name="mds">#REF!</definedName>
    <definedName name="Medição">#REF!</definedName>
    <definedName name="Mem" localSheetId="8">'[1]Mat Asf'!$C$37</definedName>
    <definedName name="Mem" localSheetId="0">'[1]Mat Asf'!$C$37</definedName>
    <definedName name="Mem" localSheetId="9">'[1]Mat Asf'!$C$37</definedName>
    <definedName name="Mem" localSheetId="4">'[2]Mat Asf'!$C$37</definedName>
    <definedName name="Mem">'[2]Mat Asf'!$C$37</definedName>
    <definedName name="mo_base" localSheetId="8">#REF!</definedName>
    <definedName name="mo_base" localSheetId="0">#REF!</definedName>
    <definedName name="mo_base" localSheetId="9">#REF!</definedName>
    <definedName name="mo_base" localSheetId="4">#REF!</definedName>
    <definedName name="mo_base">#REF!</definedName>
    <definedName name="mo_sub_base" localSheetId="8">#REF!</definedName>
    <definedName name="mo_sub_base" localSheetId="0">#REF!</definedName>
    <definedName name="mo_sub_base" localSheetId="9">#REF!</definedName>
    <definedName name="mo_sub_base" localSheetId="4">#REF!</definedName>
    <definedName name="mo_sub_base">#REF!</definedName>
    <definedName name="mobase" localSheetId="8">#REF!</definedName>
    <definedName name="mobase" localSheetId="0">#REF!</definedName>
    <definedName name="mobase" localSheetId="9">#REF!</definedName>
    <definedName name="mobase" localSheetId="4">#REF!</definedName>
    <definedName name="mobase">#REF!</definedName>
    <definedName name="mocomercial" localSheetId="8">#REF!</definedName>
    <definedName name="mocomercial" localSheetId="0">#REF!</definedName>
    <definedName name="mocomercial" localSheetId="9">#REF!</definedName>
    <definedName name="mocomercial" localSheetId="4">#REF!</definedName>
    <definedName name="mocomercial">#REF!</definedName>
    <definedName name="molocal" localSheetId="8">#REF!</definedName>
    <definedName name="molocal" localSheetId="0">#REF!</definedName>
    <definedName name="molocal" localSheetId="9">#REF!</definedName>
    <definedName name="molocal" localSheetId="4">#REF!</definedName>
    <definedName name="molocal">#REF!</definedName>
    <definedName name="mosub" localSheetId="8">#REF!</definedName>
    <definedName name="mosub" localSheetId="0">#REF!</definedName>
    <definedName name="mosub" localSheetId="9">#REF!</definedName>
    <definedName name="mosub" localSheetId="4">#REF!</definedName>
    <definedName name="mosub">#REF!</definedName>
    <definedName name="muro" localSheetId="8">#REF!</definedName>
    <definedName name="muro" localSheetId="0">#REF!</definedName>
    <definedName name="muro" localSheetId="9">#REF!</definedName>
    <definedName name="muro" localSheetId="4">#REF!</definedName>
    <definedName name="muro">#REF!</definedName>
    <definedName name="nÁID" localSheetId="8">'[3]Aterro PonteSul'!#REF!</definedName>
    <definedName name="nÁID" localSheetId="9">'[3]Aterro PonteSul'!#REF!</definedName>
    <definedName name="nÁID" localSheetId="4">'[3]Aterro PonteSul'!#REF!</definedName>
    <definedName name="nÁID">'[3]Aterro PonteSul'!#REF!</definedName>
    <definedName name="OAC" localSheetId="8">#REF!</definedName>
    <definedName name="OAC" localSheetId="0">#REF!</definedName>
    <definedName name="OAC" localSheetId="9">#REF!</definedName>
    <definedName name="OAC" localSheetId="4">#REF!</definedName>
    <definedName name="OAC">#REF!</definedName>
    <definedName name="OAE" localSheetId="8">#REF!</definedName>
    <definedName name="OAE" localSheetId="0">#REF!</definedName>
    <definedName name="OAE" localSheetId="9">#REF!</definedName>
    <definedName name="OAE" localSheetId="4">#REF!</definedName>
    <definedName name="OAE">#REF!</definedName>
    <definedName name="obra" localSheetId="8">#REF!</definedName>
    <definedName name="obra" localSheetId="0">#REF!</definedName>
    <definedName name="obra" localSheetId="9">#REF!</definedName>
    <definedName name="obra" localSheetId="4">#REF!</definedName>
    <definedName name="obra">#REF!</definedName>
    <definedName name="OCOM" localSheetId="8">#REF!</definedName>
    <definedName name="OCOM" localSheetId="0">#REF!</definedName>
    <definedName name="OCOM" localSheetId="9">#REF!</definedName>
    <definedName name="OCOM" localSheetId="4">#REF!</definedName>
    <definedName name="OCOM">#REF!</definedName>
    <definedName name="Orçamento" localSheetId="8">#REF!</definedName>
    <definedName name="Orçamento" localSheetId="0">#REF!</definedName>
    <definedName name="Orçamento" localSheetId="9">#REF!</definedName>
    <definedName name="Orçamento" localSheetId="4">#REF!</definedName>
    <definedName name="Orçamento">#REF!</definedName>
    <definedName name="ordem" localSheetId="8">#REF!</definedName>
    <definedName name="ordem" localSheetId="0">#REF!</definedName>
    <definedName name="ordem" localSheetId="9">#REF!</definedName>
    <definedName name="ordem" localSheetId="4">#REF!</definedName>
    <definedName name="ordem">#REF!</definedName>
    <definedName name="orlando" localSheetId="8">#REF!</definedName>
    <definedName name="orlando" localSheetId="0">#REF!</definedName>
    <definedName name="orlando" localSheetId="9">#REF!</definedName>
    <definedName name="orlando" localSheetId="4">#REF!</definedName>
    <definedName name="orlando">#REF!</definedName>
    <definedName name="pal1x1" localSheetId="8">#REF!</definedName>
    <definedName name="pal1x1" localSheetId="0">#REF!</definedName>
    <definedName name="pal1x1" localSheetId="9">#REF!</definedName>
    <definedName name="pal1x1" localSheetId="4">#REF!</definedName>
    <definedName name="pal1x1">#REF!</definedName>
    <definedName name="patrolamento" localSheetId="8">#REF!</definedName>
    <definedName name="patrolamento" localSheetId="0">#REF!</definedName>
    <definedName name="patrolamento" localSheetId="9">#REF!</definedName>
    <definedName name="patrolamento" localSheetId="4">#REF!</definedName>
    <definedName name="patrolamento">#REF!</definedName>
    <definedName name="pavi" localSheetId="8">#REF!</definedName>
    <definedName name="pavi" localSheetId="0">#REF!</definedName>
    <definedName name="pavi" localSheetId="9">#REF!</definedName>
    <definedName name="pavi" localSheetId="4">#REF!</definedName>
    <definedName name="pavi">#REF!</definedName>
    <definedName name="pcat" localSheetId="8">#REF!</definedName>
    <definedName name="pcat" localSheetId="0">#REF!</definedName>
    <definedName name="pcat" localSheetId="9">#REF!</definedName>
    <definedName name="pcat" localSheetId="4">#REF!</definedName>
    <definedName name="pcat">#REF!</definedName>
    <definedName name="pdmt" localSheetId="8">#REF!</definedName>
    <definedName name="pdmt" localSheetId="0">#REF!</definedName>
    <definedName name="pdmt" localSheetId="9">#REF!</definedName>
    <definedName name="pdmt" localSheetId="4">#REF!</definedName>
    <definedName name="pdmt">#REF!</definedName>
    <definedName name="pdmt1000" localSheetId="8">#REF!</definedName>
    <definedName name="pdmt1000" localSheetId="0">#REF!</definedName>
    <definedName name="pdmt1000" localSheetId="9">#REF!</definedName>
    <definedName name="pdmt1000" localSheetId="4">#REF!</definedName>
    <definedName name="pdmt1000">#REF!</definedName>
    <definedName name="pdmt1200" localSheetId="8">#REF!</definedName>
    <definedName name="pdmt1200" localSheetId="0">#REF!</definedName>
    <definedName name="pdmt1200" localSheetId="9">#REF!</definedName>
    <definedName name="pdmt1200" localSheetId="4">#REF!</definedName>
    <definedName name="pdmt1200">#REF!</definedName>
    <definedName name="pdmt200" localSheetId="8">#REF!</definedName>
    <definedName name="pdmt200" localSheetId="0">#REF!</definedName>
    <definedName name="pdmt200" localSheetId="9">#REF!</definedName>
    <definedName name="pdmt200" localSheetId="4">#REF!</definedName>
    <definedName name="pdmt200">#REF!</definedName>
    <definedName name="pdmt400" localSheetId="8">#REF!</definedName>
    <definedName name="pdmt400" localSheetId="0">#REF!</definedName>
    <definedName name="pdmt400" localSheetId="9">#REF!</definedName>
    <definedName name="pdmt400" localSheetId="4">#REF!</definedName>
    <definedName name="pdmt400">#REF!</definedName>
    <definedName name="pdmt50" localSheetId="8">#REF!</definedName>
    <definedName name="pdmt50" localSheetId="0">#REF!</definedName>
    <definedName name="pdmt50" localSheetId="9">#REF!</definedName>
    <definedName name="pdmt50" localSheetId="4">#REF!</definedName>
    <definedName name="pdmt50">#REF!</definedName>
    <definedName name="pdmt600" localSheetId="8">#REF!</definedName>
    <definedName name="pdmt600" localSheetId="0">#REF!</definedName>
    <definedName name="pdmt600" localSheetId="9">#REF!</definedName>
    <definedName name="pdmt600" localSheetId="4">#REF!</definedName>
    <definedName name="pdmt600">#REF!</definedName>
    <definedName name="pdmt800" localSheetId="8">#REF!</definedName>
    <definedName name="pdmt800" localSheetId="0">#REF!</definedName>
    <definedName name="pdmt800" localSheetId="9">#REF!</definedName>
    <definedName name="pdmt800" localSheetId="4">#REF!</definedName>
    <definedName name="pdmt800">#REF!</definedName>
    <definedName name="PEDREIRA" localSheetId="8">#REF!</definedName>
    <definedName name="PEDREIRA" localSheetId="0">#REF!</definedName>
    <definedName name="PEDREIRA" localSheetId="9">#REF!</definedName>
    <definedName name="PEDREIRA" localSheetId="4">#REF!</definedName>
    <definedName name="PEDREIRA">#REF!</definedName>
    <definedName name="perac" localSheetId="8">#REF!</definedName>
    <definedName name="perac" localSheetId="0">#REF!</definedName>
    <definedName name="perac" localSheetId="9">#REF!</definedName>
    <definedName name="perac" localSheetId="4">#REF!</definedName>
    <definedName name="perac">#REF!</definedName>
    <definedName name="persim" localSheetId="8">#REF!</definedName>
    <definedName name="persim" localSheetId="0">#REF!</definedName>
    <definedName name="persim" localSheetId="9">#REF!</definedName>
    <definedName name="persim" localSheetId="4">#REF!</definedName>
    <definedName name="persim">#REF!</definedName>
    <definedName name="pil2x05" localSheetId="8">#REF!</definedName>
    <definedName name="pil2x05" localSheetId="0">#REF!</definedName>
    <definedName name="pil2x05" localSheetId="9">#REF!</definedName>
    <definedName name="pil2x05" localSheetId="4">#REF!</definedName>
    <definedName name="pil2x05">#REF!</definedName>
    <definedName name="pil2x1" localSheetId="8">#REF!</definedName>
    <definedName name="pil2x1" localSheetId="0">#REF!</definedName>
    <definedName name="pil2x1" localSheetId="9">#REF!</definedName>
    <definedName name="pil2x1" localSheetId="4">#REF!</definedName>
    <definedName name="pil2x1">#REF!</definedName>
    <definedName name="pir" localSheetId="8">#REF!</definedName>
    <definedName name="pir" localSheetId="0">#REF!</definedName>
    <definedName name="pir" localSheetId="9">#REF!</definedName>
    <definedName name="pir" localSheetId="4">#REF!</definedName>
    <definedName name="pir">#REF!</definedName>
    <definedName name="portfiscal" localSheetId="8">#REF!</definedName>
    <definedName name="portfiscal" localSheetId="0">#REF!</definedName>
    <definedName name="portfiscal" localSheetId="9">#REF!</definedName>
    <definedName name="portfiscal" localSheetId="4">#REF!</definedName>
    <definedName name="portfiscal">#REF!</definedName>
    <definedName name="portm1" localSheetId="8">#REF!</definedName>
    <definedName name="portm1" localSheetId="0">#REF!</definedName>
    <definedName name="portm1" localSheetId="9">#REF!</definedName>
    <definedName name="portm1" localSheetId="4">#REF!</definedName>
    <definedName name="portm1">#REF!</definedName>
    <definedName name="portm2" localSheetId="8">#REF!</definedName>
    <definedName name="portm2" localSheetId="0">#REF!</definedName>
    <definedName name="portm2" localSheetId="9">#REF!</definedName>
    <definedName name="portm2" localSheetId="4">#REF!</definedName>
    <definedName name="portm2">#REF!</definedName>
    <definedName name="PREFEITURAS">INDIRECT("PREFEITURAS!$A$"&amp;VLOOKUP([14]ORÇAMENTO!$A$2,'[14]REF.SINAPI'!$B$1:$C$22,2,FALSE))</definedName>
    <definedName name="pro" localSheetId="8">#REF!</definedName>
    <definedName name="pro" localSheetId="0">#REF!</definedName>
    <definedName name="pro" localSheetId="9">#REF!</definedName>
    <definedName name="pro" localSheetId="4">#REF!</definedName>
    <definedName name="pro">#REF!</definedName>
    <definedName name="pz" localSheetId="8">#REF!</definedName>
    <definedName name="pz" localSheetId="0">#REF!</definedName>
    <definedName name="pz" localSheetId="9">#REF!</definedName>
    <definedName name="pz" localSheetId="4">#REF!</definedName>
    <definedName name="pz">#REF!</definedName>
    <definedName name="rdreno" localSheetId="8">#REF!</definedName>
    <definedName name="rdreno" localSheetId="0">#REF!</definedName>
    <definedName name="rdreno" localSheetId="9">#REF!</definedName>
    <definedName name="rdreno" localSheetId="4">#REF!</definedName>
    <definedName name="rdreno">#REF!</definedName>
    <definedName name="reatd" localSheetId="8">#REF!</definedName>
    <definedName name="reatd" localSheetId="0">#REF!</definedName>
    <definedName name="reatd" localSheetId="9">#REF!</definedName>
    <definedName name="reatd" localSheetId="4">#REF!</definedName>
    <definedName name="reatd">#REF!</definedName>
    <definedName name="reatgd" localSheetId="8">#REF!</definedName>
    <definedName name="reatgd" localSheetId="0">#REF!</definedName>
    <definedName name="reatgd" localSheetId="9">#REF!</definedName>
    <definedName name="reatgd" localSheetId="4">#REF!</definedName>
    <definedName name="reatgd">#REF!</definedName>
    <definedName name="reatgs" localSheetId="8">#REF!</definedName>
    <definedName name="reatgs" localSheetId="0">#REF!</definedName>
    <definedName name="reatgs" localSheetId="9">#REF!</definedName>
    <definedName name="reatgs" localSheetId="4">#REF!</definedName>
    <definedName name="reatgs">#REF!</definedName>
    <definedName name="reatgt" localSheetId="8">[3]DMT_EV!#REF!</definedName>
    <definedName name="reatgt" localSheetId="9">[3]DMT_EV!#REF!</definedName>
    <definedName name="reatgt" localSheetId="4">[3]DMT_EV!#REF!</definedName>
    <definedName name="reatgt">[3]DMT_EV!#REF!</definedName>
    <definedName name="reats" localSheetId="8">#REF!</definedName>
    <definedName name="reats" localSheetId="0">#REF!</definedName>
    <definedName name="reats" localSheetId="9">#REF!</definedName>
    <definedName name="reats" localSheetId="4">#REF!</definedName>
    <definedName name="reats">#REF!</definedName>
    <definedName name="reatt" localSheetId="8">#REF!</definedName>
    <definedName name="reatt" localSheetId="0">#REF!</definedName>
    <definedName name="reatt" localSheetId="9">#REF!</definedName>
    <definedName name="reatt" localSheetId="4">#REF!</definedName>
    <definedName name="reatt">#REF!</definedName>
    <definedName name="referência" localSheetId="8">#REF!</definedName>
    <definedName name="referência" localSheetId="0">#REF!</definedName>
    <definedName name="referência" localSheetId="9">#REF!</definedName>
    <definedName name="referência" localSheetId="4">#REF!</definedName>
    <definedName name="referência">#REF!</definedName>
    <definedName name="REFSINAPI">[14]planilhanull!$A$1:$H$11770</definedName>
    <definedName name="REGULA" localSheetId="8">#REF!</definedName>
    <definedName name="REGULA" localSheetId="0">#REF!</definedName>
    <definedName name="REGULA" localSheetId="9">#REF!</definedName>
    <definedName name="REGULA" localSheetId="4">#REF!</definedName>
    <definedName name="REGULA">#REF!</definedName>
    <definedName name="REMOÇÃO" localSheetId="8">#REF!</definedName>
    <definedName name="REMOÇÃO" localSheetId="0">#REF!</definedName>
    <definedName name="REMOÇÃO" localSheetId="9">#REF!</definedName>
    <definedName name="REMOÇÃO" localSheetId="4">#REF!</definedName>
    <definedName name="REMOÇÃO">#REF!</definedName>
    <definedName name="roac" localSheetId="8">#REF!</definedName>
    <definedName name="roac" localSheetId="0">#REF!</definedName>
    <definedName name="roac" localSheetId="9">#REF!</definedName>
    <definedName name="roac" localSheetId="4">#REF!</definedName>
    <definedName name="roac">#REF!</definedName>
    <definedName name="roae" localSheetId="8">#REF!</definedName>
    <definedName name="roae" localSheetId="0">#REF!</definedName>
    <definedName name="roae" localSheetId="9">#REF!</definedName>
    <definedName name="roae" localSheetId="4">#REF!</definedName>
    <definedName name="roae">#REF!</definedName>
    <definedName name="roc" localSheetId="8">#REF!</definedName>
    <definedName name="roc" localSheetId="0">#REF!</definedName>
    <definedName name="roc" localSheetId="9">#REF!</definedName>
    <definedName name="roc" localSheetId="4">#REF!</definedName>
    <definedName name="roc">#REF!</definedName>
    <definedName name="rodovia" localSheetId="8">#REF!</definedName>
    <definedName name="rodovia" localSheetId="0">#REF!</definedName>
    <definedName name="rodovia" localSheetId="9">#REF!</definedName>
    <definedName name="rodovia" localSheetId="4">#REF!</definedName>
    <definedName name="rodovia">#REF!</definedName>
    <definedName name="rpavi" localSheetId="8">#REF!</definedName>
    <definedName name="rpavi" localSheetId="0">#REF!</definedName>
    <definedName name="rpavi" localSheetId="9">#REF!</definedName>
    <definedName name="rpavi" localSheetId="4">#REF!</definedName>
    <definedName name="rpavi">#REF!</definedName>
    <definedName name="RR_2C" localSheetId="8">#REF!</definedName>
    <definedName name="RR_2C" localSheetId="0">#REF!</definedName>
    <definedName name="RR_2C" localSheetId="9">#REF!</definedName>
    <definedName name="RR_2C" localSheetId="4">#REF!</definedName>
    <definedName name="RR_2C">#REF!</definedName>
    <definedName name="rrcerca" localSheetId="8">#REF!</definedName>
    <definedName name="rrcerca" localSheetId="0">#REF!</definedName>
    <definedName name="rrcerca" localSheetId="9">#REF!</definedName>
    <definedName name="rrcerca" localSheetId="4">#REF!</definedName>
    <definedName name="rrcerca">#REF!</definedName>
    <definedName name="rsinal" localSheetId="8">#REF!</definedName>
    <definedName name="rsinal" localSheetId="0">#REF!</definedName>
    <definedName name="rsinal" localSheetId="9">#REF!</definedName>
    <definedName name="rsinal" localSheetId="4">#REF!</definedName>
    <definedName name="rsinal">#REF!</definedName>
    <definedName name="rterra" localSheetId="8">#REF!</definedName>
    <definedName name="rterra" localSheetId="0">#REF!</definedName>
    <definedName name="rterra" localSheetId="9">#REF!</definedName>
    <definedName name="rterra" localSheetId="4">#REF!</definedName>
    <definedName name="rterra">#REF!</definedName>
    <definedName name="saterro" localSheetId="8">#REF!</definedName>
    <definedName name="saterro" localSheetId="0">#REF!</definedName>
    <definedName name="saterro" localSheetId="9">#REF!</definedName>
    <definedName name="saterro" localSheetId="4">#REF!</definedName>
    <definedName name="saterro">#REF!</definedName>
    <definedName name="scat" localSheetId="8">#REF!</definedName>
    <definedName name="scat" localSheetId="0">#REF!</definedName>
    <definedName name="scat" localSheetId="9">#REF!</definedName>
    <definedName name="scat" localSheetId="4">#REF!</definedName>
    <definedName name="scat">#REF!</definedName>
    <definedName name="scorte" localSheetId="8">#REF!</definedName>
    <definedName name="scorte" localSheetId="0">#REF!</definedName>
    <definedName name="scorte" localSheetId="9">#REF!</definedName>
    <definedName name="scorte" localSheetId="4">#REF!</definedName>
    <definedName name="scorte">#REF!</definedName>
    <definedName name="sdmt" localSheetId="8">#REF!</definedName>
    <definedName name="sdmt" localSheetId="0">#REF!</definedName>
    <definedName name="sdmt" localSheetId="9">#REF!</definedName>
    <definedName name="sdmt" localSheetId="4">#REF!</definedName>
    <definedName name="sdmt">#REF!</definedName>
    <definedName name="sdmt1000" localSheetId="8">#REF!</definedName>
    <definedName name="sdmt1000" localSheetId="0">#REF!</definedName>
    <definedName name="sdmt1000" localSheetId="9">#REF!</definedName>
    <definedName name="sdmt1000" localSheetId="4">#REF!</definedName>
    <definedName name="sdmt1000">#REF!</definedName>
    <definedName name="sdmt1200" localSheetId="8">#REF!</definedName>
    <definedName name="sdmt1200" localSheetId="0">#REF!</definedName>
    <definedName name="sdmt1200" localSheetId="9">#REF!</definedName>
    <definedName name="sdmt1200" localSheetId="4">#REF!</definedName>
    <definedName name="sdmt1200">#REF!</definedName>
    <definedName name="sdmt200" localSheetId="8">#REF!</definedName>
    <definedName name="sdmt200" localSheetId="0">#REF!</definedName>
    <definedName name="sdmt200" localSheetId="9">#REF!</definedName>
    <definedName name="sdmt200" localSheetId="4">#REF!</definedName>
    <definedName name="sdmt200">#REF!</definedName>
    <definedName name="sdmt400" localSheetId="8">#REF!</definedName>
    <definedName name="sdmt400" localSheetId="0">#REF!</definedName>
    <definedName name="sdmt400" localSheetId="9">#REF!</definedName>
    <definedName name="sdmt400" localSheetId="4">#REF!</definedName>
    <definedName name="sdmt400">#REF!</definedName>
    <definedName name="sdmt50" localSheetId="8">#REF!</definedName>
    <definedName name="sdmt50" localSheetId="0">#REF!</definedName>
    <definedName name="sdmt50" localSheetId="9">#REF!</definedName>
    <definedName name="sdmt50" localSheetId="4">#REF!</definedName>
    <definedName name="sdmt50">#REF!</definedName>
    <definedName name="sdmt600" localSheetId="8">#REF!</definedName>
    <definedName name="sdmt600" localSheetId="0">#REF!</definedName>
    <definedName name="sdmt600" localSheetId="9">#REF!</definedName>
    <definedName name="sdmt600" localSheetId="4">#REF!</definedName>
    <definedName name="sdmt600">#REF!</definedName>
    <definedName name="sdmt800" localSheetId="8">#REF!</definedName>
    <definedName name="sdmt800" localSheetId="0">#REF!</definedName>
    <definedName name="sdmt800" localSheetId="9">#REF!</definedName>
    <definedName name="sdmt800" localSheetId="4">#REF!</definedName>
    <definedName name="sdmt800">#REF!</definedName>
    <definedName name="Serviços" localSheetId="8">[1]Serviços!$A$3:$E$1403</definedName>
    <definedName name="Serviços" localSheetId="9">[1]Serviços!$A$3:$E$1403</definedName>
    <definedName name="Serviços" localSheetId="4">[1]Serviços!$A$3:$E$1403</definedName>
    <definedName name="Serviços">[15]Serviços!$A$3:$E$1403</definedName>
    <definedName name="Serviços_1">[16]Serviços!$A$3:$AE$2694</definedName>
    <definedName name="Serviços_10">[16]Serviços!$A$3:$AE$2694</definedName>
    <definedName name="Serviços_11">[16]Serviços!$A$3:$AE$2694</definedName>
    <definedName name="Serviços_12">[16]Serviços!$A$3:$AE$2694</definedName>
    <definedName name="Serviços_2">[16]Serviços!$A$3:$AE$2694</definedName>
    <definedName name="Serviços_3">[16]Serviços!$A$3:$AE$2694</definedName>
    <definedName name="Serviços_4">[16]Serviços!$A$3:$AE$2694</definedName>
    <definedName name="Serviços_5">[16]Serviços!$A$3:$AE$2694</definedName>
    <definedName name="Serviços_6">[16]Serviços!$A$3:$AE$2694</definedName>
    <definedName name="Serviços_7">[16]Serviços!$A$3:$AE$2694</definedName>
    <definedName name="Serviços_8">[16]Serviços!$A$3:$AE$2694</definedName>
    <definedName name="Serviços_9">[16]Serviços!$A$3:$AE$2694</definedName>
    <definedName name="SINALI" localSheetId="8">#REF!</definedName>
    <definedName name="SINALI" localSheetId="0">#REF!</definedName>
    <definedName name="SINALI" localSheetId="9">#REF!</definedName>
    <definedName name="SINALI" localSheetId="4">#REF!</definedName>
    <definedName name="SINALI">#REF!</definedName>
    <definedName name="subrog" localSheetId="8">#REF!</definedName>
    <definedName name="subrog" localSheetId="0">#REF!</definedName>
    <definedName name="subrog" localSheetId="9">#REF!</definedName>
    <definedName name="subrog" localSheetId="4">#REF!</definedName>
    <definedName name="subrog">#REF!</definedName>
    <definedName name="tcat" localSheetId="8">#REF!</definedName>
    <definedName name="tcat" localSheetId="0">#REF!</definedName>
    <definedName name="tcat" localSheetId="9">#REF!</definedName>
    <definedName name="tcat" localSheetId="4">#REF!</definedName>
    <definedName name="tcat">#REF!</definedName>
    <definedName name="terra" localSheetId="8">#REF!</definedName>
    <definedName name="terra" localSheetId="0">#REF!</definedName>
    <definedName name="terra" localSheetId="9">#REF!</definedName>
    <definedName name="terra" localSheetId="4">#REF!</definedName>
    <definedName name="terra">#REF!</definedName>
    <definedName name="teste" localSheetId="8">#REF!</definedName>
    <definedName name="teste" localSheetId="0">#REF!</definedName>
    <definedName name="teste" localSheetId="9">#REF!</definedName>
    <definedName name="teste" localSheetId="4">#REF!</definedName>
    <definedName name="teste">#REF!</definedName>
    <definedName name="teste2" localSheetId="8">#REF!</definedName>
    <definedName name="teste2" localSheetId="0">#REF!</definedName>
    <definedName name="teste2" localSheetId="9">#REF!</definedName>
    <definedName name="teste2" localSheetId="4">#REF!</definedName>
    <definedName name="teste2">#REF!</definedName>
    <definedName name="_xlnm.Print_Titles" localSheetId="3">COMPOSIÇÕES!$2:$11</definedName>
    <definedName name="_xlnm.Print_Titles" localSheetId="9">CRONOGRAMA!$A:$I</definedName>
    <definedName name="_xlnm.Print_Titles" localSheetId="6">'MAPA DE COTAÇÃO'!$2:$10</definedName>
    <definedName name="_xlnm.Print_Titles" localSheetId="2">ORÇAMENTO!$24:$26</definedName>
    <definedName name="trecho" localSheetId="8">#REF!</definedName>
    <definedName name="trecho" localSheetId="0">#REF!</definedName>
    <definedName name="trecho" localSheetId="9">#REF!</definedName>
    <definedName name="trecho" localSheetId="4">#REF!</definedName>
    <definedName name="trecho">#REF!</definedName>
    <definedName name="TSD" localSheetId="8">#REF!</definedName>
    <definedName name="TSD" localSheetId="0">#REF!</definedName>
    <definedName name="TSD" localSheetId="9">#REF!</definedName>
    <definedName name="TSD" localSheetId="4">#REF!</definedName>
    <definedName name="TSD">#REF!</definedName>
    <definedName name="TSs" localSheetId="8">#REF!</definedName>
    <definedName name="TSs" localSheetId="0">#REF!</definedName>
    <definedName name="TSs" localSheetId="9">#REF!</definedName>
    <definedName name="TSs" localSheetId="4">#REF!</definedName>
    <definedName name="TSs">#REF!</definedName>
    <definedName name="valeta" localSheetId="8">#REF!</definedName>
    <definedName name="valeta" localSheetId="0">#REF!</definedName>
    <definedName name="valeta" localSheetId="9">#REF!</definedName>
    <definedName name="valeta" localSheetId="4">#REF!</definedName>
    <definedName name="valeta">#REF!</definedName>
    <definedName name="volbase" localSheetId="8">#REF!</definedName>
    <definedName name="volbase" localSheetId="0">#REF!</definedName>
    <definedName name="volbase" localSheetId="9">#REF!</definedName>
    <definedName name="volbase" localSheetId="4">#REF!</definedName>
    <definedName name="volbase">#REF!</definedName>
    <definedName name="volsub" localSheetId="8">#REF!</definedName>
    <definedName name="volsub" localSheetId="0">#REF!</definedName>
    <definedName name="volsub" localSheetId="9">#REF!</definedName>
    <definedName name="volsub" localSheetId="4">#REF!</definedName>
    <definedName name="volsub">#REF!</definedName>
    <definedName name="zebra" localSheetId="8">#REF!</definedName>
    <definedName name="zebra" localSheetId="0">#REF!</definedName>
    <definedName name="zebra" localSheetId="9">#REF!</definedName>
    <definedName name="zebra" localSheetId="4">#REF!</definedName>
    <definedName name="zebra">#REF!</definedName>
    <definedName name="zenil" localSheetId="8">#REF!</definedName>
    <definedName name="zenil" localSheetId="0">#REF!</definedName>
    <definedName name="zenil" localSheetId="9">#REF!</definedName>
    <definedName name="zenil" localSheetId="4">#REF!</definedName>
    <definedName name="zenil">#REF!</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9" l="1"/>
  <c r="I3" i="28"/>
  <c r="H4" i="4"/>
  <c r="E7" i="7"/>
  <c r="G6" i="23"/>
  <c r="H29" i="23" s="1"/>
  <c r="H3" i="2"/>
  <c r="G14" i="7"/>
  <c r="F4" i="4" l="1"/>
  <c r="H7" i="25"/>
  <c r="B2" i="28"/>
  <c r="G3" i="28"/>
  <c r="L13" i="29"/>
  <c r="O13" i="29" s="1"/>
  <c r="R13" i="29" s="1"/>
  <c r="U13" i="29" s="1"/>
  <c r="X13" i="29" s="1"/>
  <c r="AA13" i="29" s="1"/>
  <c r="AD13" i="29" s="1"/>
  <c r="AG13" i="29" s="1"/>
  <c r="AJ13" i="29" s="1"/>
  <c r="AM13" i="29" s="1"/>
  <c r="AP13" i="29" s="1"/>
  <c r="L14" i="29"/>
  <c r="O14" i="29" s="1"/>
  <c r="R14" i="29" s="1"/>
  <c r="U14" i="29" s="1"/>
  <c r="X14" i="29" s="1"/>
  <c r="AA14" i="29" s="1"/>
  <c r="AD14" i="29" s="1"/>
  <c r="AG14" i="29" s="1"/>
  <c r="AJ14" i="29" s="1"/>
  <c r="AM14" i="29" s="1"/>
  <c r="AP14" i="29" s="1"/>
  <c r="L15" i="29"/>
  <c r="O15" i="29" s="1"/>
  <c r="R15" i="29" s="1"/>
  <c r="U15" i="29" s="1"/>
  <c r="X15" i="29" s="1"/>
  <c r="AA15" i="29" s="1"/>
  <c r="AD15" i="29" s="1"/>
  <c r="AG15" i="29" s="1"/>
  <c r="AJ15" i="29" s="1"/>
  <c r="AM15" i="29" s="1"/>
  <c r="AP15" i="29" s="1"/>
  <c r="L16" i="29"/>
  <c r="O16" i="29" s="1"/>
  <c r="R16" i="29" s="1"/>
  <c r="U16" i="29" s="1"/>
  <c r="X16" i="29" s="1"/>
  <c r="AA16" i="29" s="1"/>
  <c r="AD16" i="29" s="1"/>
  <c r="AG16" i="29" s="1"/>
  <c r="AJ16" i="29" s="1"/>
  <c r="AM16" i="29" s="1"/>
  <c r="AP16" i="29" s="1"/>
  <c r="L17" i="29"/>
  <c r="O17" i="29" s="1"/>
  <c r="R17" i="29" s="1"/>
  <c r="U17" i="29" s="1"/>
  <c r="X17" i="29" s="1"/>
  <c r="AA17" i="29" s="1"/>
  <c r="AD17" i="29" s="1"/>
  <c r="AG17" i="29" s="1"/>
  <c r="AJ17" i="29" s="1"/>
  <c r="AM17" i="29" s="1"/>
  <c r="AP17" i="29" s="1"/>
  <c r="L18" i="29"/>
  <c r="O18" i="29" s="1"/>
  <c r="R18" i="29" s="1"/>
  <c r="U18" i="29" s="1"/>
  <c r="X18" i="29" s="1"/>
  <c r="AA18" i="29" s="1"/>
  <c r="AD18" i="29" s="1"/>
  <c r="AG18" i="29" s="1"/>
  <c r="AJ18" i="29" s="1"/>
  <c r="AM18" i="29" s="1"/>
  <c r="AP18" i="29" s="1"/>
  <c r="L19" i="29"/>
  <c r="O19" i="29" s="1"/>
  <c r="R19" i="29" s="1"/>
  <c r="U19" i="29" s="1"/>
  <c r="X19" i="29" s="1"/>
  <c r="AA19" i="29" s="1"/>
  <c r="AD19" i="29" s="1"/>
  <c r="AG19" i="29" s="1"/>
  <c r="AJ19" i="29" s="1"/>
  <c r="AM19" i="29" s="1"/>
  <c r="AP19" i="29" s="1"/>
  <c r="L20" i="29"/>
  <c r="O20" i="29" s="1"/>
  <c r="R20" i="29" s="1"/>
  <c r="U20" i="29" s="1"/>
  <c r="X20" i="29" s="1"/>
  <c r="AA20" i="29" s="1"/>
  <c r="AD20" i="29" s="1"/>
  <c r="AG20" i="29" s="1"/>
  <c r="AJ20" i="29" s="1"/>
  <c r="AM20" i="29" s="1"/>
  <c r="AP20" i="29" s="1"/>
  <c r="L21" i="29"/>
  <c r="O21" i="29" s="1"/>
  <c r="R21" i="29" s="1"/>
  <c r="U21" i="29" s="1"/>
  <c r="X21" i="29" s="1"/>
  <c r="AA21" i="29" s="1"/>
  <c r="AD21" i="29" s="1"/>
  <c r="AG21" i="29" s="1"/>
  <c r="AJ21" i="29" s="1"/>
  <c r="AM21" i="29" s="1"/>
  <c r="AP21" i="29" s="1"/>
  <c r="L22" i="29"/>
  <c r="O22" i="29" s="1"/>
  <c r="R22" i="29" s="1"/>
  <c r="U22" i="29" s="1"/>
  <c r="X22" i="29" s="1"/>
  <c r="AA22" i="29" s="1"/>
  <c r="AD22" i="29" s="1"/>
  <c r="AG22" i="29" s="1"/>
  <c r="AJ22" i="29" s="1"/>
  <c r="AM22" i="29" s="1"/>
  <c r="AP22" i="29" s="1"/>
  <c r="L23" i="29"/>
  <c r="O23" i="29" s="1"/>
  <c r="R23" i="29" s="1"/>
  <c r="U23" i="29" s="1"/>
  <c r="X23" i="29" s="1"/>
  <c r="AA23" i="29" s="1"/>
  <c r="AD23" i="29" s="1"/>
  <c r="AG23" i="29" s="1"/>
  <c r="AJ23" i="29" s="1"/>
  <c r="AM23" i="29" s="1"/>
  <c r="AP23" i="29" s="1"/>
  <c r="L24" i="29"/>
  <c r="O24" i="29" s="1"/>
  <c r="R24" i="29" s="1"/>
  <c r="U24" i="29" s="1"/>
  <c r="X24" i="29" s="1"/>
  <c r="AA24" i="29" s="1"/>
  <c r="AD24" i="29" s="1"/>
  <c r="AG24" i="29" s="1"/>
  <c r="AJ24" i="29" s="1"/>
  <c r="AM24" i="29" s="1"/>
  <c r="AP24" i="29" s="1"/>
  <c r="L25" i="29"/>
  <c r="O25" i="29" s="1"/>
  <c r="R25" i="29" s="1"/>
  <c r="U25" i="29" s="1"/>
  <c r="X25" i="29" s="1"/>
  <c r="AA25" i="29" s="1"/>
  <c r="AD25" i="29" s="1"/>
  <c r="AG25" i="29" s="1"/>
  <c r="AJ25" i="29" s="1"/>
  <c r="AM25" i="29" s="1"/>
  <c r="AP25" i="29" s="1"/>
  <c r="L26" i="29"/>
  <c r="O26" i="29" s="1"/>
  <c r="R26" i="29" s="1"/>
  <c r="U26" i="29" s="1"/>
  <c r="X26" i="29" s="1"/>
  <c r="AA26" i="29" s="1"/>
  <c r="AD26" i="29" s="1"/>
  <c r="AG26" i="29" s="1"/>
  <c r="AJ26" i="29" s="1"/>
  <c r="AM26" i="29" s="1"/>
  <c r="AP26" i="29" s="1"/>
  <c r="L27" i="29"/>
  <c r="O27" i="29" s="1"/>
  <c r="R27" i="29" s="1"/>
  <c r="U27" i="29" s="1"/>
  <c r="X27" i="29" s="1"/>
  <c r="AA27" i="29" s="1"/>
  <c r="AD27" i="29" s="1"/>
  <c r="AG27" i="29" s="1"/>
  <c r="AJ27" i="29" s="1"/>
  <c r="AM27" i="29" s="1"/>
  <c r="AP27" i="29" s="1"/>
  <c r="L28" i="29"/>
  <c r="O28" i="29" s="1"/>
  <c r="R28" i="29" s="1"/>
  <c r="U28" i="29" s="1"/>
  <c r="X28" i="29" s="1"/>
  <c r="AA28" i="29" s="1"/>
  <c r="AD28" i="29" s="1"/>
  <c r="AG28" i="29" s="1"/>
  <c r="AJ28" i="29" s="1"/>
  <c r="AM28" i="29" s="1"/>
  <c r="AP28" i="29" s="1"/>
  <c r="L29" i="29"/>
  <c r="O29" i="29" s="1"/>
  <c r="R29" i="29" s="1"/>
  <c r="U29" i="29" s="1"/>
  <c r="X29" i="29" s="1"/>
  <c r="AA29" i="29" s="1"/>
  <c r="AD29" i="29" s="1"/>
  <c r="AG29" i="29" s="1"/>
  <c r="AJ29" i="29" s="1"/>
  <c r="AM29" i="29" s="1"/>
  <c r="AP29" i="29" s="1"/>
  <c r="L30" i="29"/>
  <c r="O30" i="29" s="1"/>
  <c r="R30" i="29" s="1"/>
  <c r="U30" i="29" s="1"/>
  <c r="X30" i="29" s="1"/>
  <c r="AA30" i="29" s="1"/>
  <c r="AD30" i="29" s="1"/>
  <c r="AG30" i="29" s="1"/>
  <c r="AJ30" i="29" s="1"/>
  <c r="AM30" i="29" s="1"/>
  <c r="AP30" i="29" s="1"/>
  <c r="L31" i="29"/>
  <c r="O31" i="29" s="1"/>
  <c r="R31" i="29" s="1"/>
  <c r="U31" i="29" s="1"/>
  <c r="X31" i="29" s="1"/>
  <c r="AA31" i="29" s="1"/>
  <c r="AD31" i="29" s="1"/>
  <c r="AG31" i="29" s="1"/>
  <c r="AJ31" i="29" s="1"/>
  <c r="AM31" i="29" s="1"/>
  <c r="AP31" i="29" s="1"/>
  <c r="L32" i="29"/>
  <c r="O32" i="29" s="1"/>
  <c r="R32" i="29" s="1"/>
  <c r="U32" i="29" s="1"/>
  <c r="X32" i="29" s="1"/>
  <c r="AA32" i="29" s="1"/>
  <c r="AD32" i="29" s="1"/>
  <c r="AG32" i="29" s="1"/>
  <c r="AJ32" i="29" s="1"/>
  <c r="AM32" i="29" s="1"/>
  <c r="AP32" i="29" s="1"/>
  <c r="L33" i="29"/>
  <c r="O33" i="29" s="1"/>
  <c r="R33" i="29" s="1"/>
  <c r="U33" i="29" s="1"/>
  <c r="X33" i="29" s="1"/>
  <c r="AA33" i="29" s="1"/>
  <c r="AD33" i="29" s="1"/>
  <c r="AG33" i="29" s="1"/>
  <c r="AJ33" i="29" s="1"/>
  <c r="AM33" i="29" s="1"/>
  <c r="AP33" i="29" s="1"/>
  <c r="L34" i="29"/>
  <c r="O34" i="29" s="1"/>
  <c r="R34" i="29" s="1"/>
  <c r="U34" i="29" s="1"/>
  <c r="X34" i="29" s="1"/>
  <c r="AA34" i="29" s="1"/>
  <c r="AD34" i="29" s="1"/>
  <c r="AG34" i="29" s="1"/>
  <c r="AJ34" i="29" s="1"/>
  <c r="AM34" i="29" s="1"/>
  <c r="AP34" i="29" s="1"/>
  <c r="L35" i="29"/>
  <c r="O35" i="29" s="1"/>
  <c r="R35" i="29" s="1"/>
  <c r="U35" i="29" s="1"/>
  <c r="X35" i="29" s="1"/>
  <c r="AA35" i="29" s="1"/>
  <c r="AD35" i="29" s="1"/>
  <c r="AG35" i="29" s="1"/>
  <c r="AJ35" i="29" s="1"/>
  <c r="AM35" i="29" s="1"/>
  <c r="AP35" i="29" s="1"/>
  <c r="L36" i="29"/>
  <c r="O36" i="29" s="1"/>
  <c r="R36" i="29" s="1"/>
  <c r="U36" i="29" s="1"/>
  <c r="X36" i="29" s="1"/>
  <c r="AA36" i="29" s="1"/>
  <c r="AD36" i="29" s="1"/>
  <c r="AG36" i="29" s="1"/>
  <c r="AJ36" i="29" s="1"/>
  <c r="AM36" i="29" s="1"/>
  <c r="AP36" i="29" s="1"/>
  <c r="L37" i="29"/>
  <c r="O37" i="29" s="1"/>
  <c r="R37" i="29" s="1"/>
  <c r="U37" i="29" s="1"/>
  <c r="X37" i="29" s="1"/>
  <c r="AA37" i="29" s="1"/>
  <c r="AD37" i="29" s="1"/>
  <c r="AG37" i="29" s="1"/>
  <c r="AJ37" i="29" s="1"/>
  <c r="AM37" i="29" s="1"/>
  <c r="AP37" i="29" s="1"/>
  <c r="L12" i="29"/>
  <c r="O12" i="29" s="1"/>
  <c r="R12" i="29" s="1"/>
  <c r="U12" i="29" s="1"/>
  <c r="X12" i="29" s="1"/>
  <c r="AA12" i="29" s="1"/>
  <c r="AD12" i="29" s="1"/>
  <c r="AG12" i="29" s="1"/>
  <c r="AJ12" i="29" s="1"/>
  <c r="AM12" i="29" s="1"/>
  <c r="AP12" i="29" s="1"/>
  <c r="H5" i="29" l="1"/>
  <c r="D388" i="7"/>
  <c r="C388" i="7"/>
  <c r="D338" i="7"/>
  <c r="C338" i="7"/>
  <c r="D330" i="7"/>
  <c r="C330" i="7"/>
  <c r="D29" i="23"/>
  <c r="J18" i="19"/>
  <c r="F330" i="7" s="1"/>
  <c r="G330" i="7" s="1"/>
  <c r="J23" i="19"/>
  <c r="F338" i="7" s="1"/>
  <c r="C337" i="7"/>
  <c r="C329" i="7"/>
  <c r="J28" i="19"/>
  <c r="F388" i="7" s="1"/>
  <c r="E514" i="23"/>
  <c r="D514" i="23"/>
  <c r="F327" i="7" l="1"/>
  <c r="G327" i="7" s="1"/>
  <c r="D327" i="7"/>
  <c r="C327" i="7"/>
  <c r="F326" i="7"/>
  <c r="G326" i="7" s="1"/>
  <c r="D326" i="7"/>
  <c r="C326" i="7"/>
  <c r="F337" i="7"/>
  <c r="G337" i="7" s="1"/>
  <c r="D337" i="7"/>
  <c r="F336" i="7"/>
  <c r="G336" i="7" s="1"/>
  <c r="D336" i="7"/>
  <c r="C336" i="7"/>
  <c r="F335" i="7"/>
  <c r="G335" i="7" s="1"/>
  <c r="D335" i="7"/>
  <c r="C335" i="7"/>
  <c r="F334" i="7"/>
  <c r="G334" i="7" s="1"/>
  <c r="D334" i="7"/>
  <c r="C334" i="7"/>
  <c r="F333" i="7"/>
  <c r="G333" i="7" s="1"/>
  <c r="D333" i="7"/>
  <c r="C333" i="7"/>
  <c r="K110" i="25"/>
  <c r="L110" i="25" s="1"/>
  <c r="N110" i="25" s="1"/>
  <c r="L103" i="25"/>
  <c r="J103" i="25"/>
  <c r="I103" i="25"/>
  <c r="F103" i="25"/>
  <c r="E103" i="25"/>
  <c r="D103" i="25"/>
  <c r="L102" i="25"/>
  <c r="J102" i="25"/>
  <c r="I102" i="25"/>
  <c r="F102" i="25"/>
  <c r="E102" i="25"/>
  <c r="D102" i="25"/>
  <c r="T99" i="25"/>
  <c r="S99" i="25"/>
  <c r="R99" i="25"/>
  <c r="P99" i="25"/>
  <c r="O99" i="25"/>
  <c r="I99" i="25"/>
  <c r="H99" i="25"/>
  <c r="E99" i="25"/>
  <c r="T98" i="25"/>
  <c r="S98" i="25"/>
  <c r="R98" i="25"/>
  <c r="P98" i="25"/>
  <c r="O98" i="25"/>
  <c r="I98" i="25"/>
  <c r="H98" i="25"/>
  <c r="E98" i="25"/>
  <c r="U95" i="25"/>
  <c r="S95" i="25"/>
  <c r="R95" i="25"/>
  <c r="K95" i="25"/>
  <c r="J95" i="25"/>
  <c r="G95" i="25"/>
  <c r="E95" i="25"/>
  <c r="D95" i="25"/>
  <c r="U94" i="25"/>
  <c r="S94" i="25"/>
  <c r="R94" i="25"/>
  <c r="K94" i="25"/>
  <c r="J94" i="25"/>
  <c r="G94" i="25"/>
  <c r="E94" i="25"/>
  <c r="D94" i="25"/>
  <c r="K92" i="25"/>
  <c r="U91" i="25"/>
  <c r="T91" i="25"/>
  <c r="S91" i="25"/>
  <c r="R91" i="25"/>
  <c r="Q91" i="25"/>
  <c r="P91" i="25"/>
  <c r="O91" i="25"/>
  <c r="N91" i="25"/>
  <c r="M91" i="25"/>
  <c r="L91" i="25"/>
  <c r="K91" i="25"/>
  <c r="J91" i="25"/>
  <c r="I91" i="25"/>
  <c r="H91" i="25"/>
  <c r="G91" i="25"/>
  <c r="F91" i="25"/>
  <c r="E91" i="25"/>
  <c r="C91" i="25"/>
  <c r="U90" i="25"/>
  <c r="T90" i="25"/>
  <c r="S90" i="25"/>
  <c r="R90" i="25"/>
  <c r="Q90" i="25"/>
  <c r="P90" i="25"/>
  <c r="O90" i="25"/>
  <c r="N90" i="25"/>
  <c r="M90" i="25"/>
  <c r="L90" i="25"/>
  <c r="K90" i="25"/>
  <c r="J90" i="25"/>
  <c r="I90" i="25"/>
  <c r="H90" i="25"/>
  <c r="G90" i="25"/>
  <c r="F90" i="25"/>
  <c r="E90" i="25"/>
  <c r="C90" i="25"/>
  <c r="S88" i="25"/>
  <c r="R88" i="25"/>
  <c r="V87" i="25"/>
  <c r="U87" i="25"/>
  <c r="T87" i="25"/>
  <c r="S87" i="25"/>
  <c r="R87" i="25"/>
  <c r="Q87" i="25"/>
  <c r="P87" i="25"/>
  <c r="O87" i="25"/>
  <c r="N87" i="25"/>
  <c r="M87" i="25"/>
  <c r="L87" i="25"/>
  <c r="K87" i="25"/>
  <c r="J87" i="25"/>
  <c r="I87" i="25"/>
  <c r="H87" i="25"/>
  <c r="G87" i="25"/>
  <c r="F87" i="25"/>
  <c r="E87" i="25"/>
  <c r="D87" i="25"/>
  <c r="C87" i="25"/>
  <c r="V86" i="25"/>
  <c r="U86" i="25"/>
  <c r="T86" i="25"/>
  <c r="S86" i="25"/>
  <c r="R86" i="25"/>
  <c r="Q86" i="25"/>
  <c r="P86" i="25"/>
  <c r="O86" i="25"/>
  <c r="N86" i="25"/>
  <c r="M86" i="25"/>
  <c r="L86" i="25"/>
  <c r="K86" i="25"/>
  <c r="J86" i="25"/>
  <c r="I86" i="25"/>
  <c r="H86" i="25"/>
  <c r="G86" i="25"/>
  <c r="F86" i="25"/>
  <c r="E86" i="25"/>
  <c r="D86" i="25"/>
  <c r="C86" i="25"/>
  <c r="V83" i="25"/>
  <c r="U83" i="25"/>
  <c r="T83" i="25"/>
  <c r="S83" i="25"/>
  <c r="R83" i="25"/>
  <c r="Q83" i="25"/>
  <c r="P83" i="25"/>
  <c r="O83" i="25"/>
  <c r="N83" i="25"/>
  <c r="M83" i="25"/>
  <c r="L83" i="25"/>
  <c r="K83" i="25"/>
  <c r="J83" i="25"/>
  <c r="I83" i="25"/>
  <c r="H83" i="25"/>
  <c r="G83" i="25"/>
  <c r="F83" i="25"/>
  <c r="E83" i="25"/>
  <c r="D83" i="25"/>
  <c r="C83" i="25"/>
  <c r="V82" i="25"/>
  <c r="U82" i="25"/>
  <c r="T82" i="25"/>
  <c r="S82" i="25"/>
  <c r="R82" i="25"/>
  <c r="Q82" i="25"/>
  <c r="P82" i="25"/>
  <c r="O82" i="25"/>
  <c r="N82" i="25"/>
  <c r="M82" i="25"/>
  <c r="L82" i="25"/>
  <c r="K82" i="25"/>
  <c r="J82" i="25"/>
  <c r="I82" i="25"/>
  <c r="H82" i="25"/>
  <c r="G82" i="25"/>
  <c r="F82" i="25"/>
  <c r="E82" i="25"/>
  <c r="D82" i="25"/>
  <c r="C82" i="25"/>
  <c r="V79" i="25"/>
  <c r="U79" i="25"/>
  <c r="T79" i="25"/>
  <c r="S79" i="25"/>
  <c r="R79" i="25"/>
  <c r="Q79" i="25"/>
  <c r="P79" i="25"/>
  <c r="O79" i="25"/>
  <c r="N79" i="25"/>
  <c r="M79" i="25"/>
  <c r="L79" i="25"/>
  <c r="K79" i="25"/>
  <c r="J79" i="25"/>
  <c r="I79" i="25"/>
  <c r="H79" i="25"/>
  <c r="G79" i="25"/>
  <c r="F79" i="25"/>
  <c r="E79" i="25"/>
  <c r="D79" i="25"/>
  <c r="C79" i="25"/>
  <c r="V78" i="25"/>
  <c r="U78" i="25"/>
  <c r="T78" i="25"/>
  <c r="S78" i="25"/>
  <c r="R78" i="25"/>
  <c r="Q78" i="25"/>
  <c r="P78" i="25"/>
  <c r="O78" i="25"/>
  <c r="N78" i="25"/>
  <c r="M78" i="25"/>
  <c r="L78" i="25"/>
  <c r="K78" i="25"/>
  <c r="J78" i="25"/>
  <c r="I78" i="25"/>
  <c r="H78" i="25"/>
  <c r="G78" i="25"/>
  <c r="F78" i="25"/>
  <c r="E78" i="25"/>
  <c r="D78" i="25"/>
  <c r="C78" i="25"/>
  <c r="K108" i="25" s="1"/>
  <c r="L108" i="25" s="1"/>
  <c r="N108" i="25" s="1"/>
  <c r="B12" i="29"/>
  <c r="M10" i="29"/>
  <c r="P10" i="29" s="1"/>
  <c r="S10" i="29" s="1"/>
  <c r="V10" i="29" s="1"/>
  <c r="Y10" i="29" s="1"/>
  <c r="AB10" i="29" s="1"/>
  <c r="AE10" i="29" s="1"/>
  <c r="AH10" i="29" s="1"/>
  <c r="AK10" i="29" s="1"/>
  <c r="AN10" i="29" s="1"/>
  <c r="D31" i="23"/>
  <c r="A1" i="29"/>
  <c r="K109" i="25" l="1"/>
  <c r="L109" i="25" s="1"/>
  <c r="N109" i="25" s="1"/>
  <c r="B9" i="23"/>
  <c r="C11" i="2"/>
  <c r="C10" i="2"/>
  <c r="C9" i="2"/>
  <c r="B4" i="28" s="1"/>
  <c r="C8" i="2"/>
  <c r="B3" i="28" s="1"/>
  <c r="B8" i="23"/>
  <c r="B7" i="23"/>
  <c r="B6" i="23"/>
  <c r="C44" i="2" l="1"/>
  <c r="B37" i="29" s="1"/>
  <c r="B44" i="2"/>
  <c r="A37" i="29" s="1"/>
  <c r="C43" i="2"/>
  <c r="B36" i="29" s="1"/>
  <c r="B43" i="2"/>
  <c r="A36" i="29" s="1"/>
  <c r="C42" i="2"/>
  <c r="B35" i="29" s="1"/>
  <c r="B42" i="2"/>
  <c r="A35" i="29" s="1"/>
  <c r="C41" i="2"/>
  <c r="B34" i="29" s="1"/>
  <c r="B41" i="2"/>
  <c r="A34" i="29" s="1"/>
  <c r="C40" i="2"/>
  <c r="B33" i="29" s="1"/>
  <c r="B40" i="2"/>
  <c r="A33" i="29" s="1"/>
  <c r="C39" i="2"/>
  <c r="B32" i="29" s="1"/>
  <c r="B39" i="2"/>
  <c r="A32" i="29" s="1"/>
  <c r="C38" i="2"/>
  <c r="B31" i="29" s="1"/>
  <c r="B38" i="2"/>
  <c r="A31" i="29" s="1"/>
  <c r="C37" i="2"/>
  <c r="B30" i="29" s="1"/>
  <c r="B37" i="2"/>
  <c r="A30" i="29" s="1"/>
  <c r="C36" i="2"/>
  <c r="B29" i="29" s="1"/>
  <c r="B36" i="2"/>
  <c r="A29" i="29" s="1"/>
  <c r="C35" i="2"/>
  <c r="B28" i="29" s="1"/>
  <c r="B35" i="2"/>
  <c r="A28" i="29" s="1"/>
  <c r="C34" i="2"/>
  <c r="B27" i="29" s="1"/>
  <c r="B34" i="2"/>
  <c r="A27" i="29" s="1"/>
  <c r="C33" i="2"/>
  <c r="B26" i="29" s="1"/>
  <c r="B33" i="2"/>
  <c r="A26" i="29" s="1"/>
  <c r="C32" i="2"/>
  <c r="B25" i="29" s="1"/>
  <c r="B32" i="2"/>
  <c r="A25" i="29" s="1"/>
  <c r="C31" i="2"/>
  <c r="B24" i="29" s="1"/>
  <c r="B31" i="2"/>
  <c r="A24" i="29" s="1"/>
  <c r="C30" i="2"/>
  <c r="B23" i="29" s="1"/>
  <c r="B30" i="2"/>
  <c r="A23" i="29" s="1"/>
  <c r="C29" i="2"/>
  <c r="B22" i="29" s="1"/>
  <c r="B29" i="2"/>
  <c r="A22" i="29" s="1"/>
  <c r="C28" i="2"/>
  <c r="B21" i="29" s="1"/>
  <c r="B28" i="2"/>
  <c r="A21" i="29" s="1"/>
  <c r="C27" i="2"/>
  <c r="B20" i="29" s="1"/>
  <c r="B27" i="2"/>
  <c r="A20" i="29" s="1"/>
  <c r="C26" i="2"/>
  <c r="B19" i="29" s="1"/>
  <c r="B26" i="2"/>
  <c r="A19" i="29" s="1"/>
  <c r="C25" i="2"/>
  <c r="B18" i="29" s="1"/>
  <c r="B25" i="2"/>
  <c r="A18" i="29" s="1"/>
  <c r="C24" i="2"/>
  <c r="B17" i="29" s="1"/>
  <c r="B24" i="2"/>
  <c r="A17" i="29" s="1"/>
  <c r="C23" i="2"/>
  <c r="B16" i="29" s="1"/>
  <c r="B23" i="2"/>
  <c r="A16" i="29" s="1"/>
  <c r="C22" i="2"/>
  <c r="B15" i="29" s="1"/>
  <c r="B22" i="2"/>
  <c r="A15" i="29" s="1"/>
  <c r="C21" i="2"/>
  <c r="B14" i="29" s="1"/>
  <c r="B21" i="2"/>
  <c r="A14" i="29" s="1"/>
  <c r="C20" i="2"/>
  <c r="B13" i="29" s="1"/>
  <c r="B20" i="2"/>
  <c r="A13" i="29" s="1"/>
  <c r="B19" i="2"/>
  <c r="A12" i="29" s="1"/>
  <c r="C19" i="2"/>
  <c r="G441" i="7"/>
  <c r="F440" i="7"/>
  <c r="G440" i="7" s="1"/>
  <c r="D440" i="7"/>
  <c r="C440" i="7"/>
  <c r="F439" i="7"/>
  <c r="G439" i="7" s="1"/>
  <c r="D439" i="7"/>
  <c r="C439" i="7"/>
  <c r="F438" i="7" l="1"/>
  <c r="G438" i="7" s="1"/>
  <c r="F226" i="7" l="1"/>
  <c r="G226" i="7" s="1"/>
  <c r="D226" i="7"/>
  <c r="C226" i="7"/>
  <c r="F225" i="7"/>
  <c r="G225" i="7" s="1"/>
  <c r="D225" i="7"/>
  <c r="C225" i="7"/>
  <c r="F224" i="7"/>
  <c r="G224" i="7" s="1"/>
  <c r="D224" i="7"/>
  <c r="C224" i="7"/>
  <c r="F227" i="7"/>
  <c r="G227" i="7" s="1"/>
  <c r="D227" i="7"/>
  <c r="C227" i="7"/>
  <c r="F223" i="7"/>
  <c r="G223" i="7" s="1"/>
  <c r="D223" i="7"/>
  <c r="C223" i="7"/>
  <c r="F222" i="7"/>
  <c r="G222" i="7" s="1"/>
  <c r="D222" i="7"/>
  <c r="C222" i="7"/>
  <c r="F221" i="7"/>
  <c r="D221" i="7"/>
  <c r="C221" i="7"/>
  <c r="F218" i="7"/>
  <c r="G218" i="7" s="1"/>
  <c r="D218" i="7"/>
  <c r="C218" i="7"/>
  <c r="F217" i="7"/>
  <c r="G217" i="7" s="1"/>
  <c r="D217" i="7"/>
  <c r="C217" i="7"/>
  <c r="F216" i="7"/>
  <c r="G216" i="7" s="1"/>
  <c r="D216" i="7"/>
  <c r="C216" i="7"/>
  <c r="F215" i="7"/>
  <c r="G215" i="7" s="1"/>
  <c r="D215" i="7"/>
  <c r="C215" i="7"/>
  <c r="F214" i="7"/>
  <c r="G214" i="7" s="1"/>
  <c r="D214" i="7"/>
  <c r="C214" i="7"/>
  <c r="F213" i="7"/>
  <c r="G213" i="7" s="1"/>
  <c r="D213" i="7"/>
  <c r="C213" i="7"/>
  <c r="F212" i="7"/>
  <c r="G212" i="7" s="1"/>
  <c r="D212" i="7"/>
  <c r="C212" i="7"/>
  <c r="F211" i="7"/>
  <c r="G211" i="7" s="1"/>
  <c r="D211" i="7"/>
  <c r="C211" i="7"/>
  <c r="F210" i="7"/>
  <c r="G210" i="7" s="1"/>
  <c r="D210" i="7"/>
  <c r="C210" i="7"/>
  <c r="F209" i="7"/>
  <c r="G209" i="7" s="1"/>
  <c r="D209" i="7"/>
  <c r="C209" i="7"/>
  <c r="F208" i="7"/>
  <c r="G208" i="7" s="1"/>
  <c r="D208" i="7"/>
  <c r="C208" i="7"/>
  <c r="F207" i="7"/>
  <c r="G207" i="7" s="1"/>
  <c r="D207" i="7"/>
  <c r="C207" i="7"/>
  <c r="F206" i="7"/>
  <c r="G206" i="7" s="1"/>
  <c r="D206" i="7"/>
  <c r="C206" i="7"/>
  <c r="F205" i="7"/>
  <c r="G205" i="7" s="1"/>
  <c r="D205" i="7"/>
  <c r="C205" i="7"/>
  <c r="F204" i="7"/>
  <c r="G204" i="7" s="1"/>
  <c r="D204" i="7"/>
  <c r="C204" i="7"/>
  <c r="F203" i="7"/>
  <c r="G203" i="7" s="1"/>
  <c r="D203" i="7"/>
  <c r="C203" i="7"/>
  <c r="F202" i="7"/>
  <c r="G202" i="7" s="1"/>
  <c r="D202" i="7"/>
  <c r="C202" i="7"/>
  <c r="F201" i="7"/>
  <c r="G201" i="7" s="1"/>
  <c r="D201" i="7"/>
  <c r="C201" i="7"/>
  <c r="F200" i="7"/>
  <c r="G200" i="7" s="1"/>
  <c r="D200" i="7"/>
  <c r="C200" i="7"/>
  <c r="F199" i="7"/>
  <c r="G199" i="7" s="1"/>
  <c r="D199" i="7"/>
  <c r="C199" i="7"/>
  <c r="F198" i="7"/>
  <c r="G198" i="7" s="1"/>
  <c r="D198" i="7"/>
  <c r="C198" i="7"/>
  <c r="F197" i="7"/>
  <c r="G197" i="7" s="1"/>
  <c r="D197" i="7"/>
  <c r="C197" i="7"/>
  <c r="F196" i="7"/>
  <c r="G196" i="7" s="1"/>
  <c r="D196" i="7"/>
  <c r="C196" i="7"/>
  <c r="F195" i="7"/>
  <c r="G195" i="7" s="1"/>
  <c r="D195" i="7"/>
  <c r="C195" i="7"/>
  <c r="F194" i="7"/>
  <c r="G194" i="7" s="1"/>
  <c r="D194" i="7"/>
  <c r="C194" i="7"/>
  <c r="F193" i="7"/>
  <c r="G193" i="7" s="1"/>
  <c r="D193" i="7"/>
  <c r="C193" i="7"/>
  <c r="F192" i="7"/>
  <c r="G192" i="7" s="1"/>
  <c r="D192" i="7"/>
  <c r="C192" i="7"/>
  <c r="F191" i="7"/>
  <c r="G191" i="7" s="1"/>
  <c r="D191" i="7"/>
  <c r="C191" i="7"/>
  <c r="F190" i="7"/>
  <c r="G190" i="7" s="1"/>
  <c r="D190" i="7"/>
  <c r="C190" i="7"/>
  <c r="F189" i="7"/>
  <c r="G189" i="7" s="1"/>
  <c r="D189" i="7"/>
  <c r="C189" i="7"/>
  <c r="F188" i="7"/>
  <c r="G188" i="7" s="1"/>
  <c r="D188" i="7"/>
  <c r="C188" i="7"/>
  <c r="F187" i="7"/>
  <c r="G187" i="7" s="1"/>
  <c r="D187" i="7"/>
  <c r="C187" i="7"/>
  <c r="F186" i="7"/>
  <c r="G186" i="7" s="1"/>
  <c r="D186" i="7"/>
  <c r="C186" i="7"/>
  <c r="F185" i="7"/>
  <c r="G185" i="7" s="1"/>
  <c r="D185" i="7"/>
  <c r="C185" i="7"/>
  <c r="F184" i="7"/>
  <c r="G184" i="7" s="1"/>
  <c r="D184" i="7"/>
  <c r="C184" i="7"/>
  <c r="F183" i="7"/>
  <c r="G183" i="7" s="1"/>
  <c r="D183" i="7"/>
  <c r="C183" i="7"/>
  <c r="F182" i="7"/>
  <c r="G182" i="7" s="1"/>
  <c r="D182" i="7"/>
  <c r="C182" i="7"/>
  <c r="F181" i="7"/>
  <c r="G181" i="7" s="1"/>
  <c r="D181" i="7"/>
  <c r="C181" i="7"/>
  <c r="F180" i="7"/>
  <c r="G180" i="7" s="1"/>
  <c r="D180" i="7"/>
  <c r="C180" i="7"/>
  <c r="F179" i="7"/>
  <c r="G179" i="7" s="1"/>
  <c r="D179" i="7"/>
  <c r="C179" i="7"/>
  <c r="F178" i="7"/>
  <c r="G178" i="7" s="1"/>
  <c r="D178" i="7"/>
  <c r="C178" i="7"/>
  <c r="F177" i="7"/>
  <c r="G177" i="7" s="1"/>
  <c r="D177" i="7"/>
  <c r="C177" i="7"/>
  <c r="F176" i="7"/>
  <c r="G176" i="7" s="1"/>
  <c r="D176" i="7"/>
  <c r="C176" i="7"/>
  <c r="F175" i="7"/>
  <c r="G175" i="7" s="1"/>
  <c r="D175" i="7"/>
  <c r="C175" i="7"/>
  <c r="F174" i="7"/>
  <c r="G174" i="7" s="1"/>
  <c r="D174" i="7"/>
  <c r="C174" i="7"/>
  <c r="F173" i="7"/>
  <c r="G173" i="7" s="1"/>
  <c r="D173" i="7"/>
  <c r="C173" i="7"/>
  <c r="F172" i="7"/>
  <c r="G172" i="7" s="1"/>
  <c r="D172" i="7"/>
  <c r="C172" i="7"/>
  <c r="F171" i="7"/>
  <c r="G171" i="7" s="1"/>
  <c r="D171" i="7"/>
  <c r="C171" i="7"/>
  <c r="F170" i="7"/>
  <c r="G170" i="7" s="1"/>
  <c r="D170" i="7"/>
  <c r="C170" i="7"/>
  <c r="F169" i="7"/>
  <c r="G169" i="7" s="1"/>
  <c r="D169" i="7"/>
  <c r="C169" i="7"/>
  <c r="F168" i="7"/>
  <c r="G168" i="7" s="1"/>
  <c r="D168" i="7"/>
  <c r="C168" i="7"/>
  <c r="F167" i="7"/>
  <c r="G167" i="7" s="1"/>
  <c r="D167" i="7"/>
  <c r="C167" i="7"/>
  <c r="F166" i="7"/>
  <c r="G166" i="7" s="1"/>
  <c r="D166" i="7"/>
  <c r="C166" i="7"/>
  <c r="F165" i="7"/>
  <c r="G165" i="7" s="1"/>
  <c r="D165" i="7"/>
  <c r="C165" i="7"/>
  <c r="F164" i="7"/>
  <c r="G164" i="7" s="1"/>
  <c r="D164" i="7"/>
  <c r="C164" i="7"/>
  <c r="F163" i="7"/>
  <c r="G163" i="7" s="1"/>
  <c r="D163" i="7"/>
  <c r="C163" i="7"/>
  <c r="F162" i="7"/>
  <c r="G162" i="7" s="1"/>
  <c r="D162" i="7"/>
  <c r="C162" i="7"/>
  <c r="F161" i="7"/>
  <c r="G161" i="7" s="1"/>
  <c r="D161" i="7"/>
  <c r="C161" i="7"/>
  <c r="F160" i="7"/>
  <c r="G160" i="7" s="1"/>
  <c r="D160" i="7"/>
  <c r="C160" i="7"/>
  <c r="F159" i="7"/>
  <c r="G159" i="7" s="1"/>
  <c r="D159" i="7"/>
  <c r="C159" i="7"/>
  <c r="F158" i="7"/>
  <c r="G158" i="7" s="1"/>
  <c r="D158" i="7"/>
  <c r="C158" i="7"/>
  <c r="F157" i="7"/>
  <c r="G157" i="7" s="1"/>
  <c r="D157" i="7"/>
  <c r="C157" i="7"/>
  <c r="F156" i="7"/>
  <c r="G156" i="7" s="1"/>
  <c r="D156" i="7"/>
  <c r="C156" i="7"/>
  <c r="F155" i="7"/>
  <c r="G155" i="7" s="1"/>
  <c r="D155" i="7"/>
  <c r="C155" i="7"/>
  <c r="F154" i="7"/>
  <c r="G154" i="7" s="1"/>
  <c r="D154" i="7"/>
  <c r="C154" i="7"/>
  <c r="F153" i="7"/>
  <c r="G153" i="7" s="1"/>
  <c r="D153" i="7"/>
  <c r="C153" i="7"/>
  <c r="F152" i="7"/>
  <c r="G152" i="7" s="1"/>
  <c r="D152" i="7"/>
  <c r="C152" i="7"/>
  <c r="F151" i="7"/>
  <c r="G151" i="7" s="1"/>
  <c r="D151" i="7"/>
  <c r="C151" i="7"/>
  <c r="F150" i="7"/>
  <c r="G150" i="7" s="1"/>
  <c r="D150" i="7"/>
  <c r="C150" i="7"/>
  <c r="F149" i="7"/>
  <c r="G149" i="7" s="1"/>
  <c r="D149" i="7"/>
  <c r="C149" i="7"/>
  <c r="F148" i="7"/>
  <c r="G148" i="7" s="1"/>
  <c r="D148" i="7"/>
  <c r="C148" i="7"/>
  <c r="F145" i="7"/>
  <c r="G145" i="7" s="1"/>
  <c r="D145" i="7"/>
  <c r="C145" i="7"/>
  <c r="F144" i="7"/>
  <c r="G144" i="7" s="1"/>
  <c r="D144" i="7"/>
  <c r="C144" i="7"/>
  <c r="F143" i="7"/>
  <c r="G143" i="7" s="1"/>
  <c r="D143" i="7"/>
  <c r="C143" i="7"/>
  <c r="F142" i="7"/>
  <c r="G142" i="7" s="1"/>
  <c r="D142" i="7"/>
  <c r="C142" i="7"/>
  <c r="F141" i="7"/>
  <c r="G141" i="7" s="1"/>
  <c r="D141" i="7"/>
  <c r="C141" i="7"/>
  <c r="F140" i="7"/>
  <c r="G140" i="7" s="1"/>
  <c r="D140" i="7"/>
  <c r="C140" i="7"/>
  <c r="F139" i="7"/>
  <c r="G139" i="7" s="1"/>
  <c r="D139" i="7"/>
  <c r="C139" i="7"/>
  <c r="F138" i="7"/>
  <c r="G138" i="7" s="1"/>
  <c r="D138" i="7"/>
  <c r="C138" i="7"/>
  <c r="F137" i="7"/>
  <c r="G137" i="7" s="1"/>
  <c r="D137" i="7"/>
  <c r="C137" i="7"/>
  <c r="F136" i="7"/>
  <c r="G136" i="7" s="1"/>
  <c r="D136" i="7"/>
  <c r="C136" i="7"/>
  <c r="F135" i="7"/>
  <c r="G135" i="7" s="1"/>
  <c r="D135" i="7"/>
  <c r="C135" i="7"/>
  <c r="F134" i="7"/>
  <c r="G134" i="7" s="1"/>
  <c r="D134" i="7"/>
  <c r="C134" i="7"/>
  <c r="F133" i="7"/>
  <c r="G133" i="7" s="1"/>
  <c r="D133" i="7"/>
  <c r="C133" i="7"/>
  <c r="F132" i="7"/>
  <c r="G132" i="7" s="1"/>
  <c r="D132" i="7"/>
  <c r="C132" i="7"/>
  <c r="F131" i="7"/>
  <c r="G131" i="7" s="1"/>
  <c r="D131" i="7"/>
  <c r="C131" i="7"/>
  <c r="F130" i="7"/>
  <c r="G130" i="7" s="1"/>
  <c r="D130" i="7"/>
  <c r="C130" i="7"/>
  <c r="F129" i="7"/>
  <c r="G129" i="7" s="1"/>
  <c r="D129" i="7"/>
  <c r="C129" i="7"/>
  <c r="F128" i="7"/>
  <c r="G128" i="7" s="1"/>
  <c r="D128" i="7"/>
  <c r="C128" i="7"/>
  <c r="F127" i="7"/>
  <c r="G127" i="7" s="1"/>
  <c r="D127" i="7"/>
  <c r="C127" i="7"/>
  <c r="F126" i="7"/>
  <c r="G126" i="7" s="1"/>
  <c r="D126" i="7"/>
  <c r="C126" i="7"/>
  <c r="F125" i="7"/>
  <c r="G125" i="7" s="1"/>
  <c r="D125" i="7"/>
  <c r="C125" i="7"/>
  <c r="F124" i="7"/>
  <c r="G124" i="7" s="1"/>
  <c r="D124" i="7"/>
  <c r="C124" i="7"/>
  <c r="F123" i="7"/>
  <c r="G123" i="7" s="1"/>
  <c r="D123" i="7"/>
  <c r="C123" i="7"/>
  <c r="F122" i="7"/>
  <c r="G122" i="7" s="1"/>
  <c r="D122" i="7"/>
  <c r="C122" i="7"/>
  <c r="F121" i="7"/>
  <c r="G121" i="7" s="1"/>
  <c r="D121" i="7"/>
  <c r="C121" i="7"/>
  <c r="F120" i="7"/>
  <c r="G120" i="7" s="1"/>
  <c r="D120" i="7"/>
  <c r="C120" i="7"/>
  <c r="F119" i="7"/>
  <c r="G119" i="7" s="1"/>
  <c r="D119" i="7"/>
  <c r="C119" i="7"/>
  <c r="F118" i="7"/>
  <c r="G118" i="7" s="1"/>
  <c r="D118" i="7"/>
  <c r="C118" i="7"/>
  <c r="F117" i="7"/>
  <c r="G117" i="7" s="1"/>
  <c r="D117" i="7"/>
  <c r="C117" i="7"/>
  <c r="F116" i="7"/>
  <c r="G116" i="7" s="1"/>
  <c r="D116" i="7"/>
  <c r="C116" i="7"/>
  <c r="F115" i="7"/>
  <c r="G115" i="7" s="1"/>
  <c r="D115" i="7"/>
  <c r="C115" i="7"/>
  <c r="F114" i="7"/>
  <c r="G114" i="7" s="1"/>
  <c r="D114" i="7"/>
  <c r="C114" i="7"/>
  <c r="F113" i="7"/>
  <c r="G113" i="7" s="1"/>
  <c r="D113" i="7"/>
  <c r="C113" i="7"/>
  <c r="F112" i="7"/>
  <c r="G112" i="7" s="1"/>
  <c r="D112" i="7"/>
  <c r="C112" i="7"/>
  <c r="F111" i="7"/>
  <c r="G111" i="7" s="1"/>
  <c r="D111" i="7"/>
  <c r="C111" i="7"/>
  <c r="F110" i="7"/>
  <c r="G110" i="7" s="1"/>
  <c r="D110" i="7"/>
  <c r="C110" i="7"/>
  <c r="F109" i="7"/>
  <c r="G109" i="7" s="1"/>
  <c r="D109" i="7"/>
  <c r="C109" i="7"/>
  <c r="F108" i="7"/>
  <c r="G108" i="7" s="1"/>
  <c r="D108" i="7"/>
  <c r="C108" i="7"/>
  <c r="F107" i="7"/>
  <c r="G107" i="7" s="1"/>
  <c r="D107" i="7"/>
  <c r="C107" i="7"/>
  <c r="F106" i="7"/>
  <c r="G106" i="7" s="1"/>
  <c r="D106" i="7"/>
  <c r="C106" i="7"/>
  <c r="F105" i="7"/>
  <c r="G105" i="7" s="1"/>
  <c r="D105" i="7"/>
  <c r="C105" i="7"/>
  <c r="F104" i="7"/>
  <c r="G104" i="7" s="1"/>
  <c r="D104" i="7"/>
  <c r="C104" i="7"/>
  <c r="F101" i="7"/>
  <c r="G101" i="7" s="1"/>
  <c r="D101" i="7"/>
  <c r="C101" i="7"/>
  <c r="F100" i="7"/>
  <c r="G100" i="7" s="1"/>
  <c r="D100" i="7"/>
  <c r="C100" i="7"/>
  <c r="F99" i="7"/>
  <c r="G99" i="7" s="1"/>
  <c r="D99" i="7"/>
  <c r="C99" i="7"/>
  <c r="F98" i="7"/>
  <c r="G98" i="7" s="1"/>
  <c r="D98" i="7"/>
  <c r="C98" i="7"/>
  <c r="F97" i="7"/>
  <c r="G97" i="7" s="1"/>
  <c r="D97" i="7"/>
  <c r="C97" i="7"/>
  <c r="F96" i="7"/>
  <c r="G96" i="7" s="1"/>
  <c r="D96" i="7"/>
  <c r="C96" i="7"/>
  <c r="F95" i="7"/>
  <c r="G95" i="7" s="1"/>
  <c r="D95" i="7"/>
  <c r="C95" i="7"/>
  <c r="F94" i="7"/>
  <c r="G94" i="7" s="1"/>
  <c r="D94" i="7"/>
  <c r="C94" i="7"/>
  <c r="F93" i="7"/>
  <c r="G93" i="7" s="1"/>
  <c r="D93" i="7"/>
  <c r="C93" i="7"/>
  <c r="F92" i="7"/>
  <c r="G92" i="7" s="1"/>
  <c r="D92" i="7"/>
  <c r="C92" i="7"/>
  <c r="F91" i="7"/>
  <c r="G91" i="7" s="1"/>
  <c r="D91" i="7"/>
  <c r="C91" i="7"/>
  <c r="F90" i="7"/>
  <c r="G90" i="7" s="1"/>
  <c r="D90" i="7"/>
  <c r="C90" i="7"/>
  <c r="F89" i="7"/>
  <c r="G89" i="7" s="1"/>
  <c r="D89" i="7"/>
  <c r="C89" i="7"/>
  <c r="F88" i="7"/>
  <c r="G88" i="7" s="1"/>
  <c r="D88" i="7"/>
  <c r="C88" i="7"/>
  <c r="F87" i="7"/>
  <c r="G87" i="7" s="1"/>
  <c r="D87" i="7"/>
  <c r="C87" i="7"/>
  <c r="F86" i="7"/>
  <c r="G86" i="7" s="1"/>
  <c r="D86" i="7"/>
  <c r="C86" i="7"/>
  <c r="F85" i="7"/>
  <c r="G85" i="7" s="1"/>
  <c r="D85" i="7"/>
  <c r="C85" i="7"/>
  <c r="F84" i="7"/>
  <c r="G84" i="7" s="1"/>
  <c r="D84" i="7"/>
  <c r="C84" i="7"/>
  <c r="F83" i="7"/>
  <c r="G83" i="7" s="1"/>
  <c r="D83" i="7"/>
  <c r="C83" i="7"/>
  <c r="F82" i="7"/>
  <c r="G82" i="7" s="1"/>
  <c r="D82" i="7"/>
  <c r="C82" i="7"/>
  <c r="F81" i="7"/>
  <c r="G81" i="7" s="1"/>
  <c r="D81" i="7"/>
  <c r="C81" i="7"/>
  <c r="F80" i="7"/>
  <c r="G80" i="7" s="1"/>
  <c r="D80" i="7"/>
  <c r="C80" i="7"/>
  <c r="F79" i="7"/>
  <c r="G79" i="7" s="1"/>
  <c r="D79" i="7"/>
  <c r="C79" i="7"/>
  <c r="F78" i="7"/>
  <c r="G78" i="7" s="1"/>
  <c r="D78" i="7"/>
  <c r="C78" i="7"/>
  <c r="F77" i="7"/>
  <c r="G77" i="7" s="1"/>
  <c r="D77" i="7"/>
  <c r="C77" i="7"/>
  <c r="F76" i="7"/>
  <c r="G76" i="7" s="1"/>
  <c r="D76" i="7"/>
  <c r="C76" i="7"/>
  <c r="F75" i="7"/>
  <c r="G75" i="7" s="1"/>
  <c r="D75" i="7"/>
  <c r="C75" i="7"/>
  <c r="F74" i="7"/>
  <c r="G74" i="7" s="1"/>
  <c r="D74" i="7"/>
  <c r="C74" i="7"/>
  <c r="F73" i="7"/>
  <c r="G73" i="7" s="1"/>
  <c r="D73" i="7"/>
  <c r="C73" i="7"/>
  <c r="F72" i="7"/>
  <c r="G72" i="7" s="1"/>
  <c r="D72" i="7"/>
  <c r="C72" i="7"/>
  <c r="F71" i="7"/>
  <c r="G71" i="7" s="1"/>
  <c r="D71" i="7"/>
  <c r="C71" i="7"/>
  <c r="F70" i="7"/>
  <c r="G70" i="7" s="1"/>
  <c r="D70" i="7"/>
  <c r="C70" i="7"/>
  <c r="F69" i="7"/>
  <c r="G69" i="7" s="1"/>
  <c r="D69" i="7"/>
  <c r="C69" i="7"/>
  <c r="F68" i="7"/>
  <c r="G68" i="7" s="1"/>
  <c r="D68" i="7"/>
  <c r="C68" i="7"/>
  <c r="F67" i="7"/>
  <c r="G67" i="7" s="1"/>
  <c r="D67" i="7"/>
  <c r="C67" i="7"/>
  <c r="F66" i="7"/>
  <c r="G66" i="7" s="1"/>
  <c r="D66" i="7"/>
  <c r="C66" i="7"/>
  <c r="F64" i="7"/>
  <c r="G64" i="7" s="1"/>
  <c r="D64" i="7"/>
  <c r="C64" i="7"/>
  <c r="F63" i="7"/>
  <c r="G63" i="7" s="1"/>
  <c r="D63" i="7"/>
  <c r="C63" i="7"/>
  <c r="F62" i="7"/>
  <c r="G62" i="7" s="1"/>
  <c r="D62" i="7"/>
  <c r="C62" i="7"/>
  <c r="F61" i="7"/>
  <c r="G61" i="7" s="1"/>
  <c r="D61" i="7"/>
  <c r="C61" i="7"/>
  <c r="F60" i="7"/>
  <c r="G60" i="7" s="1"/>
  <c r="D60" i="7"/>
  <c r="C60" i="7"/>
  <c r="F59" i="7"/>
  <c r="G59" i="7" s="1"/>
  <c r="D59" i="7"/>
  <c r="C59" i="7"/>
  <c r="F58" i="7"/>
  <c r="G58" i="7" s="1"/>
  <c r="D58" i="7"/>
  <c r="C58" i="7"/>
  <c r="F57" i="7"/>
  <c r="G57" i="7" s="1"/>
  <c r="D57" i="7"/>
  <c r="C57" i="7"/>
  <c r="F56" i="7"/>
  <c r="G56" i="7" s="1"/>
  <c r="D56" i="7"/>
  <c r="C56" i="7"/>
  <c r="F55" i="7"/>
  <c r="G55" i="7" s="1"/>
  <c r="D55" i="7"/>
  <c r="C55" i="7"/>
  <c r="F54" i="7"/>
  <c r="G54" i="7" s="1"/>
  <c r="D54" i="7"/>
  <c r="C54" i="7"/>
  <c r="F53" i="7"/>
  <c r="G53" i="7" s="1"/>
  <c r="D53" i="7"/>
  <c r="C53" i="7"/>
  <c r="F52" i="7"/>
  <c r="G52" i="7" s="1"/>
  <c r="D52" i="7"/>
  <c r="C52" i="7"/>
  <c r="F51" i="7"/>
  <c r="G51" i="7" s="1"/>
  <c r="D51" i="7"/>
  <c r="C51" i="7"/>
  <c r="F50" i="7"/>
  <c r="G50" i="7" s="1"/>
  <c r="D50" i="7"/>
  <c r="C50" i="7"/>
  <c r="F49" i="7"/>
  <c r="G49" i="7" s="1"/>
  <c r="D49" i="7"/>
  <c r="C49" i="7"/>
  <c r="F48" i="7"/>
  <c r="G48" i="7" s="1"/>
  <c r="D48" i="7"/>
  <c r="C48" i="7"/>
  <c r="F47" i="7"/>
  <c r="G47" i="7" s="1"/>
  <c r="D47" i="7"/>
  <c r="C47" i="7"/>
  <c r="F45" i="7"/>
  <c r="G45" i="7" s="1"/>
  <c r="D45" i="7"/>
  <c r="C45" i="7"/>
  <c r="F44" i="7"/>
  <c r="G44" i="7" s="1"/>
  <c r="D44" i="7"/>
  <c r="C44" i="7"/>
  <c r="F43" i="7"/>
  <c r="G43" i="7" s="1"/>
  <c r="D43" i="7"/>
  <c r="C43" i="7"/>
  <c r="F42" i="7"/>
  <c r="G42" i="7" s="1"/>
  <c r="D42" i="7"/>
  <c r="C42" i="7"/>
  <c r="F36" i="7"/>
  <c r="G36" i="7" s="1"/>
  <c r="D36" i="7"/>
  <c r="C36" i="7"/>
  <c r="F35" i="7"/>
  <c r="G35" i="7" s="1"/>
  <c r="D35" i="7"/>
  <c r="C35" i="7"/>
  <c r="F34" i="7"/>
  <c r="G34" i="7" s="1"/>
  <c r="D34" i="7"/>
  <c r="C34" i="7"/>
  <c r="F33" i="7"/>
  <c r="G33" i="7" s="1"/>
  <c r="D33" i="7"/>
  <c r="C33" i="7"/>
  <c r="F65" i="7"/>
  <c r="G65" i="7" s="1"/>
  <c r="D65" i="7"/>
  <c r="C65" i="7"/>
  <c r="F46" i="7"/>
  <c r="G46" i="7" s="1"/>
  <c r="D46" i="7"/>
  <c r="C46" i="7"/>
  <c r="F41" i="7"/>
  <c r="G41" i="7" s="1"/>
  <c r="D41" i="7"/>
  <c r="C41" i="7"/>
  <c r="F40" i="7"/>
  <c r="G40" i="7" s="1"/>
  <c r="D40" i="7"/>
  <c r="C40" i="7"/>
  <c r="F39" i="7"/>
  <c r="G39" i="7" s="1"/>
  <c r="D39" i="7"/>
  <c r="C39" i="7"/>
  <c r="F38" i="7"/>
  <c r="G38" i="7" s="1"/>
  <c r="D38" i="7"/>
  <c r="C38" i="7"/>
  <c r="F37" i="7"/>
  <c r="G37" i="7" s="1"/>
  <c r="D37" i="7"/>
  <c r="C37" i="7"/>
  <c r="F32" i="7"/>
  <c r="G32" i="7" s="1"/>
  <c r="D32" i="7"/>
  <c r="C32" i="7"/>
  <c r="F31" i="7"/>
  <c r="G31" i="7" s="1"/>
  <c r="D31" i="7"/>
  <c r="C31" i="7"/>
  <c r="F30" i="7"/>
  <c r="G30" i="7" s="1"/>
  <c r="D30" i="7"/>
  <c r="C30" i="7"/>
  <c r="F29" i="7"/>
  <c r="G29" i="7" s="1"/>
  <c r="D29" i="7"/>
  <c r="C29" i="7"/>
  <c r="F28" i="7"/>
  <c r="G28" i="7" s="1"/>
  <c r="D28" i="7"/>
  <c r="C28" i="7"/>
  <c r="C230" i="7"/>
  <c r="D230" i="7"/>
  <c r="F230" i="7"/>
  <c r="G230" i="7" s="1"/>
  <c r="C231" i="7"/>
  <c r="D231" i="7"/>
  <c r="F231" i="7"/>
  <c r="G231" i="7" s="1"/>
  <c r="C232" i="7"/>
  <c r="D232" i="7"/>
  <c r="F232" i="7"/>
  <c r="G232" i="7" s="1"/>
  <c r="C233" i="7"/>
  <c r="D233" i="7"/>
  <c r="F233" i="7"/>
  <c r="G233" i="7" s="1"/>
  <c r="G25" i="7"/>
  <c r="E5" i="7"/>
  <c r="G221" i="7" l="1"/>
  <c r="F220" i="7" s="1"/>
  <c r="G220" i="7" s="1"/>
  <c r="F147" i="7"/>
  <c r="G147" i="7" s="1"/>
  <c r="F103" i="7"/>
  <c r="G103" i="7" s="1"/>
  <c r="F27" i="7"/>
  <c r="G27" i="7" s="1"/>
  <c r="F229" i="7"/>
  <c r="G229" i="7" s="1"/>
  <c r="B3" i="29" l="1"/>
  <c r="I22" i="28"/>
  <c r="B20" i="28"/>
  <c r="I16" i="28"/>
  <c r="I9" i="28"/>
  <c r="J11" i="19"/>
  <c r="I25" i="28" l="1"/>
  <c r="E446" i="23"/>
  <c r="D446" i="23"/>
  <c r="F436" i="7" l="1"/>
  <c r="G436" i="7" s="1"/>
  <c r="D436" i="7"/>
  <c r="C436" i="7"/>
  <c r="F435" i="7"/>
  <c r="G435" i="7" s="1"/>
  <c r="D435" i="7"/>
  <c r="C435" i="7"/>
  <c r="F434" i="7"/>
  <c r="G434" i="7" s="1"/>
  <c r="D434" i="7"/>
  <c r="C434" i="7"/>
  <c r="F433" i="7"/>
  <c r="G433" i="7" s="1"/>
  <c r="D433" i="7"/>
  <c r="C433" i="7"/>
  <c r="F432" i="7"/>
  <c r="G432" i="7" s="1"/>
  <c r="D432" i="7"/>
  <c r="C432" i="7"/>
  <c r="F431" i="7"/>
  <c r="G431" i="7" s="1"/>
  <c r="D431" i="7"/>
  <c r="C431" i="7"/>
  <c r="E233" i="23"/>
  <c r="D233" i="23"/>
  <c r="F427" i="7"/>
  <c r="G427" i="7" s="1"/>
  <c r="D427" i="7"/>
  <c r="C427" i="7"/>
  <c r="F428" i="7"/>
  <c r="G428" i="7" s="1"/>
  <c r="D428" i="7"/>
  <c r="C428" i="7"/>
  <c r="F426" i="7"/>
  <c r="G426" i="7" s="1"/>
  <c r="D426" i="7"/>
  <c r="C426" i="7"/>
  <c r="F425" i="7"/>
  <c r="G425" i="7" s="1"/>
  <c r="D425" i="7"/>
  <c r="C425" i="7"/>
  <c r="E229" i="23"/>
  <c r="D229" i="23"/>
  <c r="G422" i="7"/>
  <c r="F421" i="7"/>
  <c r="G421" i="7" s="1"/>
  <c r="D421" i="7"/>
  <c r="C421" i="7"/>
  <c r="F420" i="7"/>
  <c r="G420" i="7" s="1"/>
  <c r="D420" i="7"/>
  <c r="C420" i="7"/>
  <c r="F430" i="7" l="1"/>
  <c r="G430" i="7" s="1"/>
  <c r="F424" i="7"/>
  <c r="G424" i="7" s="1"/>
  <c r="F419" i="7"/>
  <c r="G419" i="7" s="1"/>
  <c r="CJ47" i="23" l="1"/>
  <c r="BY47" i="23"/>
  <c r="BX47" i="23"/>
  <c r="CB47" i="23" s="1"/>
  <c r="BV47" i="23"/>
  <c r="BP47" i="23"/>
  <c r="BR47" i="23" s="1"/>
  <c r="BN47" i="23"/>
  <c r="BM47" i="23"/>
  <c r="BJ47" i="23"/>
  <c r="BF47" i="23"/>
  <c r="E47" i="23"/>
  <c r="D47" i="23"/>
  <c r="CJ136" i="23"/>
  <c r="BY136" i="23"/>
  <c r="BX136" i="23"/>
  <c r="CB136" i="23" s="1"/>
  <c r="BV136" i="23"/>
  <c r="BP136" i="23"/>
  <c r="BR136" i="23" s="1"/>
  <c r="BN136" i="23"/>
  <c r="BM136" i="23"/>
  <c r="BJ136" i="23"/>
  <c r="BF136" i="23"/>
  <c r="E136" i="23"/>
  <c r="D136" i="23"/>
  <c r="CJ135" i="23"/>
  <c r="BY135" i="23"/>
  <c r="BX135" i="23"/>
  <c r="CB135" i="23" s="1"/>
  <c r="BV135" i="23"/>
  <c r="BP135" i="23"/>
  <c r="BR135" i="23" s="1"/>
  <c r="BN135" i="23"/>
  <c r="BM135" i="23"/>
  <c r="BJ135" i="23"/>
  <c r="BF135" i="23"/>
  <c r="E135" i="23"/>
  <c r="D135" i="23"/>
  <c r="CJ134" i="23"/>
  <c r="BY134" i="23"/>
  <c r="BX134" i="23"/>
  <c r="CB134" i="23" s="1"/>
  <c r="BV134" i="23"/>
  <c r="BP134" i="23"/>
  <c r="BR134" i="23" s="1"/>
  <c r="BN134" i="23"/>
  <c r="BM134" i="23"/>
  <c r="BJ134" i="23"/>
  <c r="BF134" i="23"/>
  <c r="E134" i="23"/>
  <c r="D134" i="23"/>
  <c r="CJ133" i="23"/>
  <c r="BY133" i="23"/>
  <c r="BX133" i="23"/>
  <c r="CB133" i="23" s="1"/>
  <c r="BV133" i="23"/>
  <c r="BP133" i="23"/>
  <c r="BR133" i="23" s="1"/>
  <c r="BN133" i="23"/>
  <c r="BM133" i="23"/>
  <c r="BJ133" i="23"/>
  <c r="BF133" i="23"/>
  <c r="E133" i="23"/>
  <c r="D133" i="23"/>
  <c r="CJ118" i="23"/>
  <c r="BY118" i="23"/>
  <c r="BX118" i="23"/>
  <c r="CB118" i="23" s="1"/>
  <c r="BV118" i="23"/>
  <c r="BP118" i="23"/>
  <c r="BR118" i="23" s="1"/>
  <c r="BN118" i="23"/>
  <c r="BM118" i="23"/>
  <c r="BJ118" i="23"/>
  <c r="BF118" i="23"/>
  <c r="E118" i="23"/>
  <c r="D118" i="23"/>
  <c r="CJ117" i="23"/>
  <c r="BY117" i="23"/>
  <c r="BX117" i="23"/>
  <c r="CB117" i="23" s="1"/>
  <c r="BV117" i="23"/>
  <c r="BP117" i="23"/>
  <c r="BR117" i="23" s="1"/>
  <c r="BN117" i="23"/>
  <c r="BM117" i="23"/>
  <c r="BJ117" i="23"/>
  <c r="BF117" i="23"/>
  <c r="E117" i="23"/>
  <c r="D117" i="23"/>
  <c r="CJ116" i="23"/>
  <c r="BY116" i="23"/>
  <c r="BX116" i="23"/>
  <c r="CB116" i="23" s="1"/>
  <c r="BV116" i="23"/>
  <c r="BP116" i="23"/>
  <c r="BR116" i="23" s="1"/>
  <c r="BN116" i="23"/>
  <c r="BM116" i="23"/>
  <c r="BJ116" i="23"/>
  <c r="BF116" i="23"/>
  <c r="E116" i="23"/>
  <c r="D116" i="23"/>
  <c r="CJ114" i="23"/>
  <c r="BY114" i="23"/>
  <c r="BX114" i="23"/>
  <c r="CB114" i="23" s="1"/>
  <c r="BV114" i="23"/>
  <c r="BP114" i="23"/>
  <c r="BR114" i="23" s="1"/>
  <c r="BN114" i="23"/>
  <c r="BM114" i="23"/>
  <c r="BJ114" i="23"/>
  <c r="BF114" i="23"/>
  <c r="E114" i="23"/>
  <c r="D114" i="23"/>
  <c r="CJ113" i="23"/>
  <c r="BY113" i="23"/>
  <c r="BX113" i="23"/>
  <c r="CB113" i="23" s="1"/>
  <c r="BV113" i="23"/>
  <c r="BP113" i="23"/>
  <c r="BR113" i="23" s="1"/>
  <c r="BN113" i="23"/>
  <c r="BM113" i="23"/>
  <c r="BJ113" i="23"/>
  <c r="BF113" i="23"/>
  <c r="E113" i="23"/>
  <c r="D113" i="23"/>
  <c r="CJ111" i="23"/>
  <c r="BY111" i="23"/>
  <c r="BX111" i="23"/>
  <c r="CB111" i="23" s="1"/>
  <c r="BV111" i="23"/>
  <c r="BP111" i="23"/>
  <c r="BR111" i="23" s="1"/>
  <c r="BN111" i="23"/>
  <c r="BM111" i="23"/>
  <c r="BJ111" i="23"/>
  <c r="BF111" i="23"/>
  <c r="E111" i="23"/>
  <c r="D111" i="23"/>
  <c r="CJ110" i="23"/>
  <c r="BY110" i="23"/>
  <c r="BX110" i="23"/>
  <c r="CB110" i="23" s="1"/>
  <c r="BV110" i="23"/>
  <c r="BP110" i="23"/>
  <c r="BR110" i="23" s="1"/>
  <c r="BN110" i="23"/>
  <c r="BM110" i="23"/>
  <c r="BJ110" i="23"/>
  <c r="BF110" i="23"/>
  <c r="E110" i="23"/>
  <c r="D110" i="23"/>
  <c r="CJ108" i="23"/>
  <c r="BY108" i="23"/>
  <c r="BX108" i="23"/>
  <c r="CB108" i="23" s="1"/>
  <c r="BV108" i="23"/>
  <c r="BP108" i="23"/>
  <c r="BR108" i="23" s="1"/>
  <c r="BN108" i="23"/>
  <c r="BM108" i="23"/>
  <c r="BJ108" i="23"/>
  <c r="BF108" i="23"/>
  <c r="E108" i="23"/>
  <c r="D108" i="23"/>
  <c r="CJ107" i="23"/>
  <c r="BY107" i="23"/>
  <c r="BX107" i="23"/>
  <c r="CB107" i="23" s="1"/>
  <c r="BV107" i="23"/>
  <c r="BP107" i="23"/>
  <c r="BR107" i="23" s="1"/>
  <c r="BN107" i="23"/>
  <c r="BM107" i="23"/>
  <c r="BJ107" i="23"/>
  <c r="BF107" i="23"/>
  <c r="E107" i="23"/>
  <c r="D107" i="23"/>
  <c r="CJ106" i="23"/>
  <c r="BY106" i="23"/>
  <c r="BX106" i="23"/>
  <c r="CB106" i="23" s="1"/>
  <c r="BV106" i="23"/>
  <c r="BP106" i="23"/>
  <c r="BR106" i="23" s="1"/>
  <c r="BN106" i="23"/>
  <c r="BM106" i="23"/>
  <c r="BJ106" i="23"/>
  <c r="BF106" i="23"/>
  <c r="E106" i="23"/>
  <c r="D106" i="23"/>
  <c r="CJ105" i="23"/>
  <c r="BY105" i="23"/>
  <c r="BX105" i="23"/>
  <c r="CB105" i="23" s="1"/>
  <c r="BV105" i="23"/>
  <c r="BP105" i="23"/>
  <c r="BR105" i="23" s="1"/>
  <c r="BN105" i="23"/>
  <c r="BM105" i="23"/>
  <c r="BJ105" i="23"/>
  <c r="BF105" i="23"/>
  <c r="E105" i="23"/>
  <c r="D105" i="23"/>
  <c r="CJ104" i="23"/>
  <c r="BY104" i="23"/>
  <c r="BX104" i="23"/>
  <c r="CB104" i="23" s="1"/>
  <c r="BV104" i="23"/>
  <c r="BP104" i="23"/>
  <c r="BR104" i="23" s="1"/>
  <c r="BN104" i="23"/>
  <c r="BM104" i="23"/>
  <c r="BJ104" i="23"/>
  <c r="BF104" i="23"/>
  <c r="E104" i="23"/>
  <c r="D104" i="23"/>
  <c r="CJ103" i="23"/>
  <c r="BY103" i="23"/>
  <c r="BX103" i="23"/>
  <c r="CB103" i="23" s="1"/>
  <c r="BV103" i="23"/>
  <c r="BP103" i="23"/>
  <c r="BR103" i="23" s="1"/>
  <c r="BN103" i="23"/>
  <c r="BM103" i="23"/>
  <c r="BJ103" i="23"/>
  <c r="BF103" i="23"/>
  <c r="E103" i="23"/>
  <c r="D103" i="23"/>
  <c r="CJ102" i="23"/>
  <c r="BY102" i="23"/>
  <c r="BX102" i="23"/>
  <c r="CB102" i="23" s="1"/>
  <c r="BV102" i="23"/>
  <c r="BP102" i="23"/>
  <c r="BR102" i="23" s="1"/>
  <c r="BN102" i="23"/>
  <c r="BM102" i="23"/>
  <c r="BJ102" i="23"/>
  <c r="BF102" i="23"/>
  <c r="E102" i="23"/>
  <c r="D102" i="23"/>
  <c r="D37" i="23"/>
  <c r="E37" i="23"/>
  <c r="N37" i="23"/>
  <c r="BF37" i="23"/>
  <c r="BJ37" i="23"/>
  <c r="BM37" i="23"/>
  <c r="BN37" i="23"/>
  <c r="BP37" i="23"/>
  <c r="BR37" i="23" s="1"/>
  <c r="BX37" i="23"/>
  <c r="CB37" i="23" s="1"/>
  <c r="BY37" i="23"/>
  <c r="CH37" i="23"/>
  <c r="CJ37" i="23"/>
  <c r="CL37" i="23" s="1"/>
  <c r="CJ31" i="23"/>
  <c r="BY31" i="23"/>
  <c r="BX31" i="23"/>
  <c r="CB31" i="23" s="1"/>
  <c r="BP31" i="23"/>
  <c r="BT31" i="23" s="1"/>
  <c r="BN31" i="23"/>
  <c r="BJ31" i="23"/>
  <c r="BF31" i="23"/>
  <c r="AT31" i="23"/>
  <c r="AP31" i="23"/>
  <c r="AL31" i="23"/>
  <c r="AH31" i="23"/>
  <c r="R31" i="23"/>
  <c r="N31" i="23"/>
  <c r="E31" i="23"/>
  <c r="BT37" i="23" l="1"/>
  <c r="BV31" i="23"/>
  <c r="BR31" i="23"/>
  <c r="BV37" i="23" l="1"/>
  <c r="R35" i="25" l="1"/>
  <c r="D364" i="23" l="1"/>
  <c r="E364" i="23"/>
  <c r="R34" i="25"/>
  <c r="R33" i="25"/>
  <c r="R32" i="25"/>
  <c r="R31" i="25"/>
  <c r="F313" i="7"/>
  <c r="G313" i="7" s="1"/>
  <c r="D313" i="7"/>
  <c r="C313" i="7"/>
  <c r="D257" i="23"/>
  <c r="D259" i="23"/>
  <c r="E425" i="23" l="1"/>
  <c r="D425" i="23"/>
  <c r="G417" i="7"/>
  <c r="F416" i="7"/>
  <c r="G416" i="7" s="1"/>
  <c r="D416" i="7"/>
  <c r="C416" i="7"/>
  <c r="F415" i="7"/>
  <c r="G415" i="7" s="1"/>
  <c r="D415" i="7"/>
  <c r="C415" i="7"/>
  <c r="F412" i="7"/>
  <c r="G412" i="7" s="1"/>
  <c r="D412" i="7"/>
  <c r="C412" i="7"/>
  <c r="G411" i="7"/>
  <c r="F410" i="7"/>
  <c r="G410" i="7" s="1"/>
  <c r="D410" i="7"/>
  <c r="C410" i="7"/>
  <c r="F409" i="7"/>
  <c r="G409" i="7" s="1"/>
  <c r="D409" i="7"/>
  <c r="C409" i="7"/>
  <c r="F406" i="7"/>
  <c r="G406" i="7" s="1"/>
  <c r="D406" i="7"/>
  <c r="C406" i="7"/>
  <c r="F405" i="7"/>
  <c r="G405" i="7" s="1"/>
  <c r="D405" i="7"/>
  <c r="C405" i="7"/>
  <c r="F404" i="7"/>
  <c r="G404" i="7" s="1"/>
  <c r="D404" i="7"/>
  <c r="C404" i="7"/>
  <c r="F403" i="7"/>
  <c r="G403" i="7" s="1"/>
  <c r="D403" i="7"/>
  <c r="C403" i="7"/>
  <c r="F400" i="7"/>
  <c r="G400" i="7" s="1"/>
  <c r="D400" i="7"/>
  <c r="C400" i="7"/>
  <c r="G399" i="7"/>
  <c r="F398" i="7"/>
  <c r="G398" i="7" s="1"/>
  <c r="D398" i="7"/>
  <c r="C398" i="7"/>
  <c r="F397" i="7"/>
  <c r="G397" i="7" s="1"/>
  <c r="D397" i="7"/>
  <c r="C397" i="7"/>
  <c r="F394" i="7"/>
  <c r="G394" i="7" s="1"/>
  <c r="D394" i="7"/>
  <c r="C394" i="7"/>
  <c r="G393" i="7"/>
  <c r="F392" i="7"/>
  <c r="G392" i="7" s="1"/>
  <c r="D392" i="7"/>
  <c r="C392" i="7"/>
  <c r="F391" i="7"/>
  <c r="G391" i="7" s="1"/>
  <c r="D391" i="7"/>
  <c r="C391" i="7"/>
  <c r="D207" i="23"/>
  <c r="F414" i="7" l="1"/>
  <c r="G414" i="7" s="1"/>
  <c r="F408" i="7"/>
  <c r="G408" i="7" s="1"/>
  <c r="F402" i="7"/>
  <c r="G402" i="7" s="1"/>
  <c r="F396" i="7"/>
  <c r="G396" i="7" s="1"/>
  <c r="F390" i="7"/>
  <c r="G390" i="7" s="1"/>
  <c r="F371" i="7" l="1"/>
  <c r="G371" i="7" s="1"/>
  <c r="D371" i="7"/>
  <c r="C371" i="7"/>
  <c r="F375" i="7"/>
  <c r="G375" i="7" s="1"/>
  <c r="D375" i="7"/>
  <c r="C375" i="7"/>
  <c r="F374" i="7"/>
  <c r="G374" i="7" s="1"/>
  <c r="D374" i="7"/>
  <c r="C374" i="7"/>
  <c r="F284" i="7" l="1"/>
  <c r="G284" i="7" s="1"/>
  <c r="D284" i="7"/>
  <c r="C284" i="7"/>
  <c r="F283" i="7"/>
  <c r="G283" i="7" s="1"/>
  <c r="D283" i="7"/>
  <c r="C283" i="7"/>
  <c r="E29" i="23"/>
  <c r="D32" i="23"/>
  <c r="D33" i="23"/>
  <c r="D34" i="23"/>
  <c r="G388" i="7"/>
  <c r="F387" i="7"/>
  <c r="G387" i="7" s="1"/>
  <c r="D387" i="7"/>
  <c r="C387" i="7"/>
  <c r="F386" i="7"/>
  <c r="G386" i="7" s="1"/>
  <c r="D386" i="7"/>
  <c r="C386" i="7"/>
  <c r="G383" i="7"/>
  <c r="F382" i="7"/>
  <c r="G382" i="7" s="1"/>
  <c r="D382" i="7"/>
  <c r="C382" i="7"/>
  <c r="F381" i="7"/>
  <c r="G381" i="7" s="1"/>
  <c r="D381" i="7"/>
  <c r="C381" i="7"/>
  <c r="F378" i="7"/>
  <c r="G378" i="7" s="1"/>
  <c r="D378" i="7"/>
  <c r="C378" i="7"/>
  <c r="F377" i="7"/>
  <c r="G377" i="7" s="1"/>
  <c r="D377" i="7"/>
  <c r="C377" i="7"/>
  <c r="F376" i="7"/>
  <c r="G376" i="7" s="1"/>
  <c r="D376" i="7"/>
  <c r="C376" i="7"/>
  <c r="F373" i="7"/>
  <c r="G373" i="7" s="1"/>
  <c r="D373" i="7"/>
  <c r="C373" i="7"/>
  <c r="F372" i="7"/>
  <c r="G372" i="7" s="1"/>
  <c r="D372" i="7"/>
  <c r="C372" i="7"/>
  <c r="F370" i="7"/>
  <c r="G370" i="7" s="1"/>
  <c r="D370" i="7"/>
  <c r="C370" i="7"/>
  <c r="F369" i="7"/>
  <c r="G369" i="7" s="1"/>
  <c r="D369" i="7"/>
  <c r="C369" i="7"/>
  <c r="F366" i="7"/>
  <c r="G366" i="7" s="1"/>
  <c r="D366" i="7"/>
  <c r="C366" i="7"/>
  <c r="F365" i="7"/>
  <c r="G365" i="7" s="1"/>
  <c r="D365" i="7"/>
  <c r="C365" i="7"/>
  <c r="F364" i="7"/>
  <c r="G364" i="7" s="1"/>
  <c r="D364" i="7"/>
  <c r="C364" i="7"/>
  <c r="F361" i="7"/>
  <c r="G361" i="7" s="1"/>
  <c r="D361" i="7"/>
  <c r="C361" i="7"/>
  <c r="F360" i="7"/>
  <c r="G360" i="7" s="1"/>
  <c r="D360" i="7"/>
  <c r="C360" i="7"/>
  <c r="F359" i="7"/>
  <c r="G359" i="7" s="1"/>
  <c r="D359" i="7"/>
  <c r="C359" i="7"/>
  <c r="F356" i="7"/>
  <c r="G356" i="7" s="1"/>
  <c r="D356" i="7"/>
  <c r="C356" i="7"/>
  <c r="F355" i="7"/>
  <c r="G355" i="7" s="1"/>
  <c r="D355" i="7"/>
  <c r="C355" i="7"/>
  <c r="F354" i="7"/>
  <c r="G354" i="7" s="1"/>
  <c r="D354" i="7"/>
  <c r="C354" i="7"/>
  <c r="F351" i="7"/>
  <c r="G351" i="7" s="1"/>
  <c r="D351" i="7"/>
  <c r="C351" i="7"/>
  <c r="F350" i="7"/>
  <c r="G350" i="7" s="1"/>
  <c r="D350" i="7"/>
  <c r="C350" i="7"/>
  <c r="G347" i="7"/>
  <c r="F346" i="7"/>
  <c r="G346" i="7" s="1"/>
  <c r="D346" i="7"/>
  <c r="C346" i="7"/>
  <c r="F345" i="7"/>
  <c r="G345" i="7" s="1"/>
  <c r="D345" i="7"/>
  <c r="C345" i="7"/>
  <c r="F342" i="7"/>
  <c r="G342" i="7" s="1"/>
  <c r="D342" i="7"/>
  <c r="C342" i="7"/>
  <c r="F341" i="7"/>
  <c r="G341" i="7" s="1"/>
  <c r="D341" i="7"/>
  <c r="C341" i="7"/>
  <c r="G338" i="7"/>
  <c r="F385" i="7" l="1"/>
  <c r="G385" i="7" s="1"/>
  <c r="F344" i="7"/>
  <c r="G344" i="7" s="1"/>
  <c r="F340" i="7"/>
  <c r="G340" i="7" s="1"/>
  <c r="F349" i="7"/>
  <c r="G349" i="7" s="1"/>
  <c r="F380" i="7"/>
  <c r="G380" i="7" s="1"/>
  <c r="F363" i="7"/>
  <c r="G363" i="7" s="1"/>
  <c r="F368" i="7"/>
  <c r="G368" i="7" s="1"/>
  <c r="F358" i="7"/>
  <c r="G358" i="7" s="1"/>
  <c r="F353" i="7"/>
  <c r="G353" i="7" s="1"/>
  <c r="F332" i="7"/>
  <c r="G332" i="7" s="1"/>
  <c r="E547" i="23" l="1"/>
  <c r="D547" i="23"/>
  <c r="E543" i="23"/>
  <c r="D543" i="23"/>
  <c r="E536" i="23"/>
  <c r="D536" i="23"/>
  <c r="E533" i="23"/>
  <c r="D533" i="23"/>
  <c r="E532" i="23"/>
  <c r="D532" i="23"/>
  <c r="E531" i="23"/>
  <c r="D531" i="23"/>
  <c r="E529" i="23"/>
  <c r="D529" i="23"/>
  <c r="E528" i="23"/>
  <c r="D528" i="23"/>
  <c r="E527" i="23"/>
  <c r="D527" i="23"/>
  <c r="E526" i="23"/>
  <c r="D526" i="23"/>
  <c r="E525" i="23"/>
  <c r="D525" i="23"/>
  <c r="E524" i="23"/>
  <c r="D524" i="23"/>
  <c r="E523" i="23"/>
  <c r="D523" i="23"/>
  <c r="E521" i="23"/>
  <c r="D521" i="23"/>
  <c r="E516" i="23"/>
  <c r="D516" i="23"/>
  <c r="E515" i="23"/>
  <c r="D515" i="23"/>
  <c r="E513" i="23"/>
  <c r="D513" i="23"/>
  <c r="E511" i="23"/>
  <c r="D511" i="23"/>
  <c r="E510" i="23"/>
  <c r="D510" i="23"/>
  <c r="E509" i="23"/>
  <c r="D509" i="23"/>
  <c r="E506" i="23"/>
  <c r="D506" i="23"/>
  <c r="E496" i="23"/>
  <c r="D496" i="23"/>
  <c r="E493" i="23"/>
  <c r="D493" i="23"/>
  <c r="E492" i="23"/>
  <c r="D492" i="23"/>
  <c r="E491" i="23"/>
  <c r="D491" i="23"/>
  <c r="E490" i="23"/>
  <c r="D490" i="23"/>
  <c r="E481" i="23"/>
  <c r="D481" i="23"/>
  <c r="E480" i="23"/>
  <c r="D480" i="23"/>
  <c r="E479" i="23"/>
  <c r="D479" i="23"/>
  <c r="E478" i="23"/>
  <c r="D478" i="23"/>
  <c r="E477" i="23"/>
  <c r="D477" i="23"/>
  <c r="E476" i="23"/>
  <c r="D476" i="23"/>
  <c r="E475" i="23"/>
  <c r="D475" i="23"/>
  <c r="E474" i="23"/>
  <c r="D474" i="23"/>
  <c r="E473" i="23"/>
  <c r="D473" i="23"/>
  <c r="E472" i="23"/>
  <c r="D472" i="23"/>
  <c r="E468" i="23"/>
  <c r="D468" i="23"/>
  <c r="E467" i="23"/>
  <c r="D467" i="23"/>
  <c r="E466" i="23"/>
  <c r="D466" i="23"/>
  <c r="E465" i="23"/>
  <c r="D465" i="23"/>
  <c r="E464" i="23"/>
  <c r="D464" i="23"/>
  <c r="E463" i="23"/>
  <c r="D463" i="23"/>
  <c r="E462" i="23"/>
  <c r="D462" i="23"/>
  <c r="E461" i="23"/>
  <c r="D461" i="23"/>
  <c r="E460" i="23"/>
  <c r="D460" i="23"/>
  <c r="E458" i="23"/>
  <c r="D458" i="23"/>
  <c r="E457" i="23"/>
  <c r="D457" i="23"/>
  <c r="E456" i="23"/>
  <c r="D456" i="23"/>
  <c r="E455" i="23"/>
  <c r="D455" i="23"/>
  <c r="E454" i="23"/>
  <c r="D454" i="23"/>
  <c r="E452" i="23"/>
  <c r="D452" i="23"/>
  <c r="E451" i="23"/>
  <c r="D451" i="23"/>
  <c r="E450" i="23"/>
  <c r="D450" i="23"/>
  <c r="E449" i="23"/>
  <c r="D449" i="23"/>
  <c r="E448" i="23"/>
  <c r="D448" i="23"/>
  <c r="E444" i="23"/>
  <c r="D444" i="23"/>
  <c r="E443" i="23"/>
  <c r="D443" i="23"/>
  <c r="E441" i="23"/>
  <c r="D441" i="23"/>
  <c r="E440" i="23"/>
  <c r="D440" i="23"/>
  <c r="E439" i="23"/>
  <c r="D439" i="23"/>
  <c r="E438" i="23"/>
  <c r="D438" i="23"/>
  <c r="E437" i="23"/>
  <c r="D437" i="23"/>
  <c r="E436" i="23"/>
  <c r="D436" i="23"/>
  <c r="E435" i="23"/>
  <c r="D435" i="23"/>
  <c r="E434" i="23"/>
  <c r="D434" i="23"/>
  <c r="E433" i="23"/>
  <c r="D433" i="23"/>
  <c r="E432" i="23"/>
  <c r="D432" i="23"/>
  <c r="E431" i="23"/>
  <c r="D431" i="23"/>
  <c r="E430" i="23"/>
  <c r="D430" i="23"/>
  <c r="E428" i="23"/>
  <c r="D428" i="23"/>
  <c r="E427" i="23"/>
  <c r="D427" i="23"/>
  <c r="E421" i="23"/>
  <c r="D421" i="23"/>
  <c r="E420" i="23"/>
  <c r="D420" i="23"/>
  <c r="E418" i="23"/>
  <c r="D418" i="23"/>
  <c r="E416" i="23"/>
  <c r="D416" i="23"/>
  <c r="E415" i="23"/>
  <c r="D415" i="23"/>
  <c r="E414" i="23"/>
  <c r="D414" i="23"/>
  <c r="E413" i="23"/>
  <c r="D413" i="23"/>
  <c r="E412" i="23"/>
  <c r="D412" i="23"/>
  <c r="E411" i="23"/>
  <c r="D411" i="23"/>
  <c r="E410" i="23"/>
  <c r="D410" i="23"/>
  <c r="E409" i="23"/>
  <c r="D409" i="23"/>
  <c r="E408" i="23"/>
  <c r="D408" i="23"/>
  <c r="E407" i="23"/>
  <c r="D407" i="23"/>
  <c r="E406" i="23"/>
  <c r="D406" i="23"/>
  <c r="E402" i="23"/>
  <c r="D402" i="23"/>
  <c r="E398" i="23"/>
  <c r="D398" i="23"/>
  <c r="E396" i="23"/>
  <c r="D396" i="23"/>
  <c r="E395" i="23"/>
  <c r="D395" i="23"/>
  <c r="E392" i="23"/>
  <c r="D392" i="23"/>
  <c r="E388" i="23"/>
  <c r="D388" i="23"/>
  <c r="E387" i="23"/>
  <c r="D387" i="23"/>
  <c r="E386" i="23"/>
  <c r="D386" i="23"/>
  <c r="E385" i="23"/>
  <c r="D385" i="23"/>
  <c r="E384" i="23"/>
  <c r="D384" i="23"/>
  <c r="E383" i="23"/>
  <c r="D383" i="23"/>
  <c r="E382" i="23"/>
  <c r="D382" i="23"/>
  <c r="E381" i="23"/>
  <c r="D381" i="23"/>
  <c r="E380" i="23"/>
  <c r="D380" i="23"/>
  <c r="E379" i="23"/>
  <c r="D379" i="23"/>
  <c r="E378" i="23"/>
  <c r="D378" i="23"/>
  <c r="E377" i="23"/>
  <c r="D377" i="23"/>
  <c r="E376" i="23"/>
  <c r="D376" i="23"/>
  <c r="E375" i="23"/>
  <c r="D375" i="23"/>
  <c r="E374" i="23"/>
  <c r="D374" i="23"/>
  <c r="E373" i="23"/>
  <c r="D373" i="23"/>
  <c r="E372" i="23"/>
  <c r="D372" i="23"/>
  <c r="E371" i="23"/>
  <c r="D371" i="23"/>
  <c r="E370" i="23"/>
  <c r="D370" i="23"/>
  <c r="E369" i="23"/>
  <c r="D369" i="23"/>
  <c r="E367" i="23"/>
  <c r="D367" i="23"/>
  <c r="E365" i="23"/>
  <c r="D365" i="23"/>
  <c r="E360" i="23"/>
  <c r="D360" i="23"/>
  <c r="E359" i="23"/>
  <c r="D359" i="23"/>
  <c r="E358" i="23"/>
  <c r="D358" i="23"/>
  <c r="E357" i="23"/>
  <c r="D357" i="23"/>
  <c r="E356" i="23"/>
  <c r="D356" i="23"/>
  <c r="E355" i="23"/>
  <c r="D355" i="23"/>
  <c r="E354" i="23"/>
  <c r="D354" i="23"/>
  <c r="E353" i="23"/>
  <c r="D353" i="23"/>
  <c r="E352" i="23"/>
  <c r="D352" i="23"/>
  <c r="E351" i="23"/>
  <c r="D351" i="23"/>
  <c r="E350" i="23"/>
  <c r="D350" i="23"/>
  <c r="E349" i="23"/>
  <c r="D349" i="23"/>
  <c r="E348" i="23"/>
  <c r="D348" i="23"/>
  <c r="E347" i="23"/>
  <c r="D347" i="23"/>
  <c r="E346" i="23"/>
  <c r="D346" i="23"/>
  <c r="E345" i="23"/>
  <c r="D345" i="23"/>
  <c r="E344" i="23"/>
  <c r="D344" i="23"/>
  <c r="E343" i="23"/>
  <c r="D343" i="23"/>
  <c r="E342" i="23"/>
  <c r="D342" i="23"/>
  <c r="E341" i="23"/>
  <c r="D341" i="23"/>
  <c r="E340" i="23"/>
  <c r="D340" i="23"/>
  <c r="E339" i="23"/>
  <c r="D339" i="23"/>
  <c r="E338" i="23"/>
  <c r="D338" i="23"/>
  <c r="E337" i="23"/>
  <c r="D337" i="23"/>
  <c r="E336" i="23"/>
  <c r="D336" i="23"/>
  <c r="E335" i="23"/>
  <c r="D335" i="23"/>
  <c r="E334" i="23"/>
  <c r="D334" i="23"/>
  <c r="E333" i="23"/>
  <c r="D333" i="23"/>
  <c r="E332" i="23"/>
  <c r="D332" i="23"/>
  <c r="E331" i="23"/>
  <c r="D331" i="23"/>
  <c r="E330" i="23"/>
  <c r="D330" i="23"/>
  <c r="E329" i="23"/>
  <c r="D329" i="23"/>
  <c r="E328" i="23"/>
  <c r="D328" i="23"/>
  <c r="E325" i="23"/>
  <c r="D325" i="23"/>
  <c r="E323" i="23"/>
  <c r="D323" i="23"/>
  <c r="E322" i="23"/>
  <c r="D322" i="23"/>
  <c r="E321" i="23"/>
  <c r="D321" i="23"/>
  <c r="E320" i="23"/>
  <c r="D320" i="23"/>
  <c r="E319" i="23"/>
  <c r="D319" i="23"/>
  <c r="E316" i="23"/>
  <c r="D316" i="23"/>
  <c r="E315" i="23"/>
  <c r="D315" i="23"/>
  <c r="E314" i="23"/>
  <c r="D314" i="23"/>
  <c r="E313" i="23"/>
  <c r="D313" i="23"/>
  <c r="E312" i="23"/>
  <c r="D312" i="23"/>
  <c r="E311" i="23"/>
  <c r="D311" i="23"/>
  <c r="E310" i="23"/>
  <c r="D310" i="23"/>
  <c r="E309" i="23"/>
  <c r="D309" i="23"/>
  <c r="E307" i="23"/>
  <c r="D307" i="23"/>
  <c r="E306" i="23"/>
  <c r="D306" i="23"/>
  <c r="E305" i="23"/>
  <c r="D305" i="23"/>
  <c r="E304" i="23"/>
  <c r="D304" i="23"/>
  <c r="E303" i="23"/>
  <c r="D303" i="23"/>
  <c r="E302" i="23"/>
  <c r="D302" i="23"/>
  <c r="E301" i="23"/>
  <c r="D301" i="23"/>
  <c r="E300" i="23"/>
  <c r="D300" i="23"/>
  <c r="E299" i="23"/>
  <c r="D299" i="23"/>
  <c r="E298" i="23"/>
  <c r="D298" i="23"/>
  <c r="E297" i="23"/>
  <c r="D297" i="23"/>
  <c r="E296" i="23"/>
  <c r="D296" i="23"/>
  <c r="E295" i="23"/>
  <c r="D295" i="23"/>
  <c r="E294" i="23"/>
  <c r="D294" i="23"/>
  <c r="E293" i="23"/>
  <c r="D293" i="23"/>
  <c r="E292" i="23"/>
  <c r="D292" i="23"/>
  <c r="E291" i="23"/>
  <c r="D291" i="23"/>
  <c r="E290" i="23"/>
  <c r="D290" i="23"/>
  <c r="E289" i="23"/>
  <c r="D289" i="23"/>
  <c r="E288" i="23"/>
  <c r="D288" i="23"/>
  <c r="E287" i="23"/>
  <c r="D287" i="23"/>
  <c r="E286" i="23"/>
  <c r="D286" i="23"/>
  <c r="E285" i="23"/>
  <c r="D285" i="23"/>
  <c r="E284" i="23"/>
  <c r="D284" i="23"/>
  <c r="E283" i="23"/>
  <c r="D283" i="23"/>
  <c r="E282" i="23"/>
  <c r="D282" i="23"/>
  <c r="E281" i="23"/>
  <c r="D281" i="23"/>
  <c r="E280" i="23"/>
  <c r="D280" i="23"/>
  <c r="E279" i="23"/>
  <c r="D279" i="23"/>
  <c r="E278" i="23"/>
  <c r="D278" i="23"/>
  <c r="E277" i="23"/>
  <c r="D277" i="23"/>
  <c r="E276" i="23"/>
  <c r="D276" i="23"/>
  <c r="E275" i="23"/>
  <c r="D275" i="23"/>
  <c r="E274" i="23"/>
  <c r="D274" i="23"/>
  <c r="E273" i="23"/>
  <c r="D273" i="23"/>
  <c r="E272" i="23"/>
  <c r="D272" i="23"/>
  <c r="E271" i="23"/>
  <c r="D271" i="23"/>
  <c r="E270" i="23"/>
  <c r="D270" i="23"/>
  <c r="E269" i="23"/>
  <c r="D269" i="23"/>
  <c r="E268" i="23"/>
  <c r="D268" i="23"/>
  <c r="E267" i="23"/>
  <c r="D267" i="23"/>
  <c r="E266" i="23"/>
  <c r="D266" i="23"/>
  <c r="E265" i="23"/>
  <c r="D265" i="23"/>
  <c r="E264" i="23"/>
  <c r="D264" i="23"/>
  <c r="E263" i="23"/>
  <c r="D263" i="23"/>
  <c r="E262" i="23"/>
  <c r="D262" i="23"/>
  <c r="E261" i="23"/>
  <c r="D261" i="23"/>
  <c r="E260" i="23"/>
  <c r="D260" i="23"/>
  <c r="E259" i="23"/>
  <c r="E258" i="23"/>
  <c r="D258" i="23"/>
  <c r="E257" i="23"/>
  <c r="E256" i="23"/>
  <c r="D256" i="23"/>
  <c r="E255" i="23"/>
  <c r="D255" i="23"/>
  <c r="E254" i="23"/>
  <c r="D254" i="23"/>
  <c r="E253" i="23"/>
  <c r="D253" i="23"/>
  <c r="E252" i="23"/>
  <c r="D252" i="23"/>
  <c r="E251" i="23"/>
  <c r="D251" i="23"/>
  <c r="E250" i="23"/>
  <c r="D250" i="23"/>
  <c r="E249" i="23"/>
  <c r="D249" i="23"/>
  <c r="E248" i="23"/>
  <c r="D248" i="23"/>
  <c r="E245" i="23"/>
  <c r="D245" i="23"/>
  <c r="E244" i="23"/>
  <c r="D244" i="23"/>
  <c r="E242" i="23"/>
  <c r="D242" i="23"/>
  <c r="E241" i="23"/>
  <c r="D241" i="23"/>
  <c r="E240" i="23"/>
  <c r="D240" i="23"/>
  <c r="E239" i="23"/>
  <c r="D239" i="23"/>
  <c r="E238" i="23"/>
  <c r="D238" i="23"/>
  <c r="E237" i="23"/>
  <c r="D237" i="23"/>
  <c r="E236" i="23"/>
  <c r="D236" i="23"/>
  <c r="E235" i="23"/>
  <c r="D235" i="23"/>
  <c r="E231" i="23"/>
  <c r="D231" i="23"/>
  <c r="E226" i="23"/>
  <c r="D226" i="23"/>
  <c r="E224" i="23"/>
  <c r="D224" i="23"/>
  <c r="D295" i="7"/>
  <c r="D296" i="7"/>
  <c r="D297" i="7"/>
  <c r="D298" i="7"/>
  <c r="D299" i="7"/>
  <c r="E207" i="23"/>
  <c r="F329" i="7"/>
  <c r="G329" i="7" s="1"/>
  <c r="D329" i="7"/>
  <c r="F328" i="7"/>
  <c r="G328" i="7" s="1"/>
  <c r="D328" i="7"/>
  <c r="C328" i="7"/>
  <c r="F325" i="7"/>
  <c r="G325" i="7" s="1"/>
  <c r="D325" i="7"/>
  <c r="C325" i="7"/>
  <c r="F322" i="7"/>
  <c r="G322" i="7" s="1"/>
  <c r="D322" i="7"/>
  <c r="C322" i="7"/>
  <c r="F321" i="7"/>
  <c r="G321" i="7" s="1"/>
  <c r="D321" i="7"/>
  <c r="C321" i="7"/>
  <c r="F320" i="7"/>
  <c r="G320" i="7" s="1"/>
  <c r="D320" i="7"/>
  <c r="C320" i="7"/>
  <c r="F319" i="7"/>
  <c r="G319" i="7" s="1"/>
  <c r="D319" i="7"/>
  <c r="C319" i="7"/>
  <c r="F318" i="7"/>
  <c r="G318" i="7" s="1"/>
  <c r="D318" i="7"/>
  <c r="C318" i="7"/>
  <c r="F317" i="7"/>
  <c r="G317" i="7" s="1"/>
  <c r="D317" i="7"/>
  <c r="C317" i="7"/>
  <c r="F314" i="7"/>
  <c r="G314" i="7" s="1"/>
  <c r="D314" i="7"/>
  <c r="C314" i="7"/>
  <c r="F312" i="7"/>
  <c r="G312" i="7" s="1"/>
  <c r="D312" i="7"/>
  <c r="C312" i="7"/>
  <c r="F311" i="7"/>
  <c r="G311" i="7" s="1"/>
  <c r="D311" i="7"/>
  <c r="C311" i="7"/>
  <c r="F310" i="7"/>
  <c r="G310" i="7" s="1"/>
  <c r="D310" i="7"/>
  <c r="C310" i="7"/>
  <c r="F309" i="7"/>
  <c r="G309" i="7" s="1"/>
  <c r="D309" i="7"/>
  <c r="C309" i="7"/>
  <c r="F306" i="7"/>
  <c r="G306" i="7" s="1"/>
  <c r="D306" i="7"/>
  <c r="C306" i="7"/>
  <c r="F305" i="7"/>
  <c r="G305" i="7" s="1"/>
  <c r="D305" i="7"/>
  <c r="C305" i="7"/>
  <c r="F304" i="7"/>
  <c r="G304" i="7" s="1"/>
  <c r="D304" i="7"/>
  <c r="C304" i="7"/>
  <c r="F303" i="7"/>
  <c r="G303" i="7" s="1"/>
  <c r="D303" i="7"/>
  <c r="C303" i="7"/>
  <c r="F302" i="7"/>
  <c r="G302" i="7" s="1"/>
  <c r="D302" i="7"/>
  <c r="C302" i="7"/>
  <c r="E193" i="23"/>
  <c r="D193" i="23"/>
  <c r="E190" i="23"/>
  <c r="E189" i="23"/>
  <c r="D190" i="23"/>
  <c r="D189" i="23"/>
  <c r="F299" i="7"/>
  <c r="G299" i="7" s="1"/>
  <c r="C299" i="7"/>
  <c r="F298" i="7"/>
  <c r="G298" i="7" s="1"/>
  <c r="C298" i="7"/>
  <c r="F297" i="7"/>
  <c r="G297" i="7" s="1"/>
  <c r="C297" i="7"/>
  <c r="F296" i="7"/>
  <c r="G296" i="7" s="1"/>
  <c r="C296" i="7"/>
  <c r="F295" i="7"/>
  <c r="G295" i="7" s="1"/>
  <c r="C295" i="7"/>
  <c r="F292" i="7"/>
  <c r="G292" i="7" s="1"/>
  <c r="D292" i="7"/>
  <c r="C292" i="7"/>
  <c r="F291" i="7"/>
  <c r="G291" i="7" s="1"/>
  <c r="D291" i="7"/>
  <c r="C291" i="7"/>
  <c r="F290" i="7"/>
  <c r="G290" i="7" s="1"/>
  <c r="D290" i="7"/>
  <c r="C290" i="7"/>
  <c r="F289" i="7"/>
  <c r="G289" i="7" s="1"/>
  <c r="D289" i="7"/>
  <c r="C289" i="7"/>
  <c r="F286" i="7"/>
  <c r="G286" i="7" s="1"/>
  <c r="D286" i="7"/>
  <c r="C286" i="7"/>
  <c r="F285" i="7"/>
  <c r="G285" i="7" s="1"/>
  <c r="D285" i="7"/>
  <c r="C285" i="7"/>
  <c r="F282" i="7"/>
  <c r="G282" i="7" s="1"/>
  <c r="D282" i="7"/>
  <c r="C282" i="7"/>
  <c r="F281" i="7"/>
  <c r="G281" i="7" s="1"/>
  <c r="D281" i="7"/>
  <c r="C281" i="7"/>
  <c r="F280" i="7"/>
  <c r="G280" i="7" s="1"/>
  <c r="D280" i="7"/>
  <c r="C280" i="7"/>
  <c r="F279" i="7"/>
  <c r="G279" i="7" s="1"/>
  <c r="D279" i="7"/>
  <c r="C279" i="7"/>
  <c r="F278" i="7"/>
  <c r="G278" i="7" s="1"/>
  <c r="D278" i="7"/>
  <c r="C278" i="7"/>
  <c r="E177" i="23"/>
  <c r="E176" i="23"/>
  <c r="D177" i="23"/>
  <c r="D176" i="23"/>
  <c r="E154" i="23"/>
  <c r="D154" i="23"/>
  <c r="F275" i="7"/>
  <c r="G275" i="7" s="1"/>
  <c r="D275" i="7"/>
  <c r="C275" i="7"/>
  <c r="F274" i="7"/>
  <c r="G274" i="7" s="1"/>
  <c r="D274" i="7"/>
  <c r="C274" i="7"/>
  <c r="F273" i="7"/>
  <c r="G273" i="7" s="1"/>
  <c r="D273" i="7"/>
  <c r="C273" i="7"/>
  <c r="F272" i="7"/>
  <c r="G272" i="7" s="1"/>
  <c r="D272" i="7"/>
  <c r="C272" i="7"/>
  <c r="F269" i="7"/>
  <c r="G269" i="7" s="1"/>
  <c r="D269" i="7"/>
  <c r="C269" i="7"/>
  <c r="F268" i="7"/>
  <c r="G268" i="7" s="1"/>
  <c r="D268" i="7"/>
  <c r="C268" i="7"/>
  <c r="F267" i="7"/>
  <c r="G267" i="7" s="1"/>
  <c r="D267" i="7"/>
  <c r="C267" i="7"/>
  <c r="F266" i="7"/>
  <c r="G266" i="7" s="1"/>
  <c r="D266" i="7"/>
  <c r="C266" i="7"/>
  <c r="G263" i="7"/>
  <c r="F262" i="7"/>
  <c r="G262" i="7" s="1"/>
  <c r="D262" i="7"/>
  <c r="C262" i="7"/>
  <c r="F261" i="7"/>
  <c r="G261" i="7" s="1"/>
  <c r="D261" i="7"/>
  <c r="C261" i="7"/>
  <c r="F260" i="7"/>
  <c r="G260" i="7" s="1"/>
  <c r="D260" i="7"/>
  <c r="C260" i="7"/>
  <c r="E127" i="23"/>
  <c r="D127" i="23"/>
  <c r="F257" i="7"/>
  <c r="G257" i="7" s="1"/>
  <c r="D257" i="7"/>
  <c r="C257" i="7"/>
  <c r="F256" i="7"/>
  <c r="G256" i="7" s="1"/>
  <c r="D256" i="7"/>
  <c r="C256" i="7"/>
  <c r="F255" i="7"/>
  <c r="G255" i="7" s="1"/>
  <c r="D255" i="7"/>
  <c r="C255" i="7"/>
  <c r="F254" i="7"/>
  <c r="G254" i="7" s="1"/>
  <c r="D254" i="7"/>
  <c r="C254" i="7"/>
  <c r="F251" i="7"/>
  <c r="G251" i="7" s="1"/>
  <c r="D251" i="7"/>
  <c r="C251" i="7"/>
  <c r="F250" i="7"/>
  <c r="G250" i="7" s="1"/>
  <c r="D250" i="7"/>
  <c r="C250" i="7"/>
  <c r="F249" i="7"/>
  <c r="G249" i="7" s="1"/>
  <c r="D249" i="7"/>
  <c r="C249" i="7"/>
  <c r="F248" i="7"/>
  <c r="G248" i="7" s="1"/>
  <c r="D248" i="7"/>
  <c r="C248" i="7"/>
  <c r="E71" i="23"/>
  <c r="E60" i="23"/>
  <c r="E58" i="23"/>
  <c r="E45" i="23"/>
  <c r="E41" i="23"/>
  <c r="D71" i="23"/>
  <c r="D60" i="23"/>
  <c r="D58" i="23"/>
  <c r="D236" i="7"/>
  <c r="F236" i="7"/>
  <c r="G236" i="7" s="1"/>
  <c r="D45" i="23"/>
  <c r="D41" i="23"/>
  <c r="F245" i="7"/>
  <c r="G245" i="7" s="1"/>
  <c r="D245" i="7"/>
  <c r="C245" i="7"/>
  <c r="F244" i="7"/>
  <c r="G244" i="7" s="1"/>
  <c r="D244" i="7"/>
  <c r="C244" i="7"/>
  <c r="F243" i="7"/>
  <c r="G243" i="7" s="1"/>
  <c r="D243" i="7"/>
  <c r="C243" i="7"/>
  <c r="F242" i="7"/>
  <c r="G242" i="7" s="1"/>
  <c r="D242" i="7"/>
  <c r="C242" i="7"/>
  <c r="F239" i="7"/>
  <c r="G239" i="7" s="1"/>
  <c r="D239" i="7"/>
  <c r="C239" i="7"/>
  <c r="F238" i="7"/>
  <c r="G238" i="7" s="1"/>
  <c r="D238" i="7"/>
  <c r="C238" i="7"/>
  <c r="F237" i="7"/>
  <c r="G237" i="7" s="1"/>
  <c r="D237" i="7"/>
  <c r="C237" i="7"/>
  <c r="C236" i="7"/>
  <c r="F235" i="7" l="1"/>
  <c r="G235" i="7" s="1"/>
  <c r="F259" i="7"/>
  <c r="G259" i="7" s="1"/>
  <c r="F308" i="7"/>
  <c r="G308" i="7" s="1"/>
  <c r="F324" i="7"/>
  <c r="G324" i="7" s="1"/>
  <c r="F277" i="7"/>
  <c r="G277" i="7" s="1"/>
  <c r="F316" i="7"/>
  <c r="G316" i="7" s="1"/>
  <c r="F301" i="7"/>
  <c r="G301" i="7" s="1"/>
  <c r="F294" i="7"/>
  <c r="G294" i="7" s="1"/>
  <c r="F288" i="7"/>
  <c r="G288" i="7" s="1"/>
  <c r="F271" i="7"/>
  <c r="G271" i="7" s="1"/>
  <c r="F265" i="7"/>
  <c r="G265" i="7" s="1"/>
  <c r="F253" i="7"/>
  <c r="G253" i="7" s="1"/>
  <c r="F247" i="7"/>
  <c r="G247" i="7" s="1"/>
  <c r="F241" i="7"/>
  <c r="G241" i="7" s="1"/>
  <c r="F24" i="7" l="1"/>
  <c r="G24" i="7" s="1"/>
  <c r="F23" i="7"/>
  <c r="G23" i="7" s="1"/>
  <c r="F20" i="7"/>
  <c r="G20" i="7" s="1"/>
  <c r="F19" i="7"/>
  <c r="G19" i="7" s="1"/>
  <c r="F18" i="7"/>
  <c r="G18" i="7" s="1"/>
  <c r="F17" i="7"/>
  <c r="G17" i="7" s="1"/>
  <c r="F16" i="7"/>
  <c r="G16" i="7" s="1"/>
  <c r="F15" i="7"/>
  <c r="G15" i="7" s="1"/>
  <c r="D24" i="7"/>
  <c r="C24" i="7"/>
  <c r="D23" i="7"/>
  <c r="C23" i="7"/>
  <c r="D20" i="7"/>
  <c r="C20" i="7"/>
  <c r="D19" i="7"/>
  <c r="C19" i="7"/>
  <c r="D18" i="7"/>
  <c r="C18" i="7"/>
  <c r="D17" i="7"/>
  <c r="C17" i="7"/>
  <c r="D16" i="7"/>
  <c r="C16" i="7"/>
  <c r="D15" i="7"/>
  <c r="C15" i="7"/>
  <c r="F14" i="7"/>
  <c r="D14" i="7"/>
  <c r="C14" i="7"/>
  <c r="E230" i="23"/>
  <c r="D230" i="23"/>
  <c r="E228" i="23"/>
  <c r="D228" i="23"/>
  <c r="E227" i="23"/>
  <c r="D227" i="23"/>
  <c r="E221" i="23"/>
  <c r="D221" i="23"/>
  <c r="E220" i="23"/>
  <c r="D220" i="23"/>
  <c r="E219" i="23"/>
  <c r="D219" i="23"/>
  <c r="E217" i="23"/>
  <c r="D217" i="23"/>
  <c r="E215" i="23"/>
  <c r="D215" i="23"/>
  <c r="E214" i="23"/>
  <c r="D214" i="23"/>
  <c r="E212" i="23"/>
  <c r="D212" i="23"/>
  <c r="E210" i="23"/>
  <c r="D210" i="23"/>
  <c r="E209" i="23"/>
  <c r="D209" i="23"/>
  <c r="E204" i="23"/>
  <c r="D204" i="23"/>
  <c r="E203" i="23"/>
  <c r="D203" i="23"/>
  <c r="E202" i="23"/>
  <c r="D202" i="23"/>
  <c r="E201" i="23"/>
  <c r="D201" i="23"/>
  <c r="E200" i="23"/>
  <c r="D200" i="23"/>
  <c r="E199" i="23"/>
  <c r="D199" i="23"/>
  <c r="E198" i="23"/>
  <c r="D198" i="23"/>
  <c r="E197" i="23"/>
  <c r="D197" i="23"/>
  <c r="E196" i="23"/>
  <c r="D196" i="23"/>
  <c r="E191" i="23"/>
  <c r="D191" i="23"/>
  <c r="E188" i="23"/>
  <c r="D188" i="23"/>
  <c r="E187" i="23"/>
  <c r="D187" i="23"/>
  <c r="E186" i="23"/>
  <c r="D186" i="23"/>
  <c r="E185" i="23"/>
  <c r="D185" i="23"/>
  <c r="E175" i="23"/>
  <c r="D175" i="23"/>
  <c r="E172" i="23"/>
  <c r="D172" i="23"/>
  <c r="E171" i="23"/>
  <c r="D171" i="23"/>
  <c r="E170" i="23"/>
  <c r="D170" i="23"/>
  <c r="E169" i="23"/>
  <c r="D169" i="23"/>
  <c r="E168" i="23"/>
  <c r="D168" i="23"/>
  <c r="E167" i="23"/>
  <c r="D167" i="23"/>
  <c r="E166" i="23"/>
  <c r="D166" i="23"/>
  <c r="E165" i="23"/>
  <c r="D165" i="23"/>
  <c r="E164" i="23"/>
  <c r="D164" i="23"/>
  <c r="E163" i="23"/>
  <c r="D163" i="23"/>
  <c r="E162" i="23"/>
  <c r="D162" i="23"/>
  <c r="E161" i="23"/>
  <c r="D161" i="23"/>
  <c r="E160" i="23"/>
  <c r="D160" i="23"/>
  <c r="E159" i="23"/>
  <c r="D159" i="23"/>
  <c r="E158" i="23"/>
  <c r="D158" i="23"/>
  <c r="E157" i="23"/>
  <c r="D157" i="23"/>
  <c r="E151" i="23"/>
  <c r="D151" i="23"/>
  <c r="E150" i="23"/>
  <c r="D150" i="23"/>
  <c r="E149" i="23"/>
  <c r="D149" i="23"/>
  <c r="E148" i="23"/>
  <c r="D148" i="23"/>
  <c r="E145" i="23"/>
  <c r="D145" i="23"/>
  <c r="E144" i="23"/>
  <c r="D144" i="23"/>
  <c r="E142" i="23"/>
  <c r="D142" i="23"/>
  <c r="E141" i="23"/>
  <c r="D141" i="23"/>
  <c r="E140" i="23"/>
  <c r="D140" i="23"/>
  <c r="E139" i="23"/>
  <c r="D139" i="23"/>
  <c r="E131" i="23"/>
  <c r="D131" i="23"/>
  <c r="E129" i="23"/>
  <c r="D129" i="23"/>
  <c r="E128" i="23"/>
  <c r="D128" i="23"/>
  <c r="E126" i="23"/>
  <c r="D126" i="23"/>
  <c r="E125" i="23"/>
  <c r="D125" i="23"/>
  <c r="E124" i="23"/>
  <c r="D124" i="23"/>
  <c r="E123" i="23"/>
  <c r="D123" i="23"/>
  <c r="E121" i="23"/>
  <c r="D121" i="23"/>
  <c r="E99" i="23"/>
  <c r="D99" i="23"/>
  <c r="E98" i="23"/>
  <c r="D98" i="23"/>
  <c r="E97" i="23"/>
  <c r="D97" i="23"/>
  <c r="E96" i="23"/>
  <c r="D96" i="23"/>
  <c r="E95" i="23"/>
  <c r="D95" i="23"/>
  <c r="E94" i="23"/>
  <c r="D94" i="23"/>
  <c r="E92" i="23"/>
  <c r="D92" i="23"/>
  <c r="E91" i="23"/>
  <c r="D91" i="23"/>
  <c r="E90" i="23"/>
  <c r="D90" i="23"/>
  <c r="E89" i="23"/>
  <c r="D89" i="23"/>
  <c r="E87" i="23"/>
  <c r="D87" i="23"/>
  <c r="E85" i="23"/>
  <c r="D85" i="23"/>
  <c r="E84" i="23"/>
  <c r="D84" i="23"/>
  <c r="E83" i="23"/>
  <c r="D83" i="23"/>
  <c r="E82" i="23"/>
  <c r="D82" i="23"/>
  <c r="E81" i="23"/>
  <c r="D81" i="23"/>
  <c r="E80" i="23"/>
  <c r="D80" i="23"/>
  <c r="E78" i="23"/>
  <c r="D78" i="23"/>
  <c r="E77" i="23"/>
  <c r="D77" i="23"/>
  <c r="E76" i="23"/>
  <c r="D76" i="23"/>
  <c r="E75" i="23"/>
  <c r="D75" i="23"/>
  <c r="E74" i="23"/>
  <c r="D74" i="23"/>
  <c r="E70" i="23"/>
  <c r="D70" i="23"/>
  <c r="E69" i="23"/>
  <c r="D69" i="23"/>
  <c r="E68" i="23"/>
  <c r="D68" i="23"/>
  <c r="E67" i="23"/>
  <c r="D67" i="23"/>
  <c r="E66" i="23"/>
  <c r="D66" i="23"/>
  <c r="E64" i="23"/>
  <c r="D64" i="23"/>
  <c r="E63" i="23"/>
  <c r="D63" i="23"/>
  <c r="E62" i="23"/>
  <c r="D62" i="23"/>
  <c r="E61" i="23"/>
  <c r="D61" i="23"/>
  <c r="E57" i="23"/>
  <c r="D57" i="23"/>
  <c r="E56" i="23"/>
  <c r="D56" i="23"/>
  <c r="E55" i="23"/>
  <c r="D55" i="23"/>
  <c r="E54" i="23"/>
  <c r="D54" i="23"/>
  <c r="E53" i="23"/>
  <c r="D53" i="23"/>
  <c r="E52" i="23"/>
  <c r="D52" i="23"/>
  <c r="E51" i="23"/>
  <c r="D51" i="23"/>
  <c r="E50" i="23"/>
  <c r="D50" i="23"/>
  <c r="E44" i="23"/>
  <c r="D44" i="23"/>
  <c r="E43" i="23"/>
  <c r="D43" i="23"/>
  <c r="E40" i="23"/>
  <c r="D40" i="23"/>
  <c r="E39" i="23"/>
  <c r="D39" i="23"/>
  <c r="E32" i="23"/>
  <c r="E33" i="23"/>
  <c r="E34" i="23"/>
  <c r="F22" i="7" l="1"/>
  <c r="F13" i="7"/>
  <c r="BP197" i="23"/>
  <c r="BR197" i="23" s="1"/>
  <c r="H51" i="25"/>
  <c r="G42" i="25"/>
  <c r="H42" i="25" s="1"/>
  <c r="G48" i="25"/>
  <c r="G30" i="25"/>
  <c r="G37" i="25"/>
  <c r="G44" i="25"/>
  <c r="G43" i="25"/>
  <c r="G50" i="25"/>
  <c r="G49" i="25"/>
  <c r="G47" i="25"/>
  <c r="G46" i="25"/>
  <c r="H46" i="25" s="1"/>
  <c r="G45" i="25"/>
  <c r="H45" i="25" s="1"/>
  <c r="H35" i="25"/>
  <c r="E28" i="25"/>
  <c r="H28" i="25" s="1"/>
  <c r="E29" i="25"/>
  <c r="R27" i="25"/>
  <c r="BP84" i="23"/>
  <c r="BP199" i="23" l="1"/>
  <c r="BP196" i="23"/>
  <c r="N69" i="25"/>
  <c r="N68" i="25"/>
  <c r="N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N35" i="25"/>
  <c r="N34" i="25"/>
  <c r="N33" i="25"/>
  <c r="N32" i="25"/>
  <c r="N31" i="25"/>
  <c r="N30" i="25"/>
  <c r="N29" i="25"/>
  <c r="N28" i="25"/>
  <c r="N27" i="25"/>
  <c r="N26" i="25"/>
  <c r="N70" i="25" l="1"/>
  <c r="BP80" i="23" l="1"/>
  <c r="BN547" i="23"/>
  <c r="BM547" i="23"/>
  <c r="BN545" i="23"/>
  <c r="BM545" i="23"/>
  <c r="BN543" i="23"/>
  <c r="BM543" i="23"/>
  <c r="BN542" i="23"/>
  <c r="BM542" i="23"/>
  <c r="BN541" i="23"/>
  <c r="BM541" i="23"/>
  <c r="BN540" i="23"/>
  <c r="BM540" i="23"/>
  <c r="BN537" i="23"/>
  <c r="BM537" i="23"/>
  <c r="BN536" i="23"/>
  <c r="BM536" i="23"/>
  <c r="BN535" i="23"/>
  <c r="BM535" i="23"/>
  <c r="BN534" i="23"/>
  <c r="BM534" i="23"/>
  <c r="BN533" i="23"/>
  <c r="BM533" i="23"/>
  <c r="BN532" i="23"/>
  <c r="BM532" i="23"/>
  <c r="BN531" i="23"/>
  <c r="BM531" i="23"/>
  <c r="BN530" i="23"/>
  <c r="BM530" i="23"/>
  <c r="BN529" i="23"/>
  <c r="BM529" i="23"/>
  <c r="BN528" i="23"/>
  <c r="BM528" i="23"/>
  <c r="BN527" i="23"/>
  <c r="BM527" i="23"/>
  <c r="BN526" i="23"/>
  <c r="BM526" i="23"/>
  <c r="BN525" i="23"/>
  <c r="BM525" i="23"/>
  <c r="BN524" i="23"/>
  <c r="BM524" i="23"/>
  <c r="BN523" i="23"/>
  <c r="BM523" i="23"/>
  <c r="BN521" i="23"/>
  <c r="BM521" i="23"/>
  <c r="BN520" i="23"/>
  <c r="BM520" i="23"/>
  <c r="BN518" i="23"/>
  <c r="BM518" i="23"/>
  <c r="BN517" i="23"/>
  <c r="BM517" i="23"/>
  <c r="BN516" i="23"/>
  <c r="BM516" i="23"/>
  <c r="BN515" i="23"/>
  <c r="BM515" i="23"/>
  <c r="BN514" i="23"/>
  <c r="BM514" i="23"/>
  <c r="BN513" i="23"/>
  <c r="BM513" i="23"/>
  <c r="BN511" i="23"/>
  <c r="BM511" i="23"/>
  <c r="BN510" i="23"/>
  <c r="BM510" i="23"/>
  <c r="BN509" i="23"/>
  <c r="BM509" i="23"/>
  <c r="BN507" i="23"/>
  <c r="BM507" i="23"/>
  <c r="BN506" i="23"/>
  <c r="BM506" i="23"/>
  <c r="BN504" i="23"/>
  <c r="BM504" i="23"/>
  <c r="BN503" i="23"/>
  <c r="BM503" i="23"/>
  <c r="BN502" i="23"/>
  <c r="BM502" i="23"/>
  <c r="BN500" i="23"/>
  <c r="BM500" i="23"/>
  <c r="BN499" i="23"/>
  <c r="BM499" i="23"/>
  <c r="BN498" i="23"/>
  <c r="BM498" i="23"/>
  <c r="BN497" i="23"/>
  <c r="BM497" i="23"/>
  <c r="BN496" i="23"/>
  <c r="BM496" i="23"/>
  <c r="BN493" i="23"/>
  <c r="BM493" i="23"/>
  <c r="BN492" i="23"/>
  <c r="BM492" i="23"/>
  <c r="BN491" i="23"/>
  <c r="BM491" i="23"/>
  <c r="BN490" i="23"/>
  <c r="BM490" i="23"/>
  <c r="BN488" i="23"/>
  <c r="BM488" i="23"/>
  <c r="BN487" i="23"/>
  <c r="BM487" i="23"/>
  <c r="BN486" i="23"/>
  <c r="BM486" i="23"/>
  <c r="BN485" i="23"/>
  <c r="BM485" i="23"/>
  <c r="BN484" i="23"/>
  <c r="BM484" i="23"/>
  <c r="BN483" i="23"/>
  <c r="BM483" i="23"/>
  <c r="BN482" i="23"/>
  <c r="BM482" i="23"/>
  <c r="BN481" i="23"/>
  <c r="BM481" i="23"/>
  <c r="BN480" i="23"/>
  <c r="BM480" i="23"/>
  <c r="BN479" i="23"/>
  <c r="BM479" i="23"/>
  <c r="BN478" i="23"/>
  <c r="BM478" i="23"/>
  <c r="BN477" i="23"/>
  <c r="BM477" i="23"/>
  <c r="BN476" i="23"/>
  <c r="BM476" i="23"/>
  <c r="BN475" i="23"/>
  <c r="BM475" i="23"/>
  <c r="BN474" i="23"/>
  <c r="BM474" i="23"/>
  <c r="BN473" i="23"/>
  <c r="BM473" i="23"/>
  <c r="BN472" i="23"/>
  <c r="BM472" i="23"/>
  <c r="BN470" i="23"/>
  <c r="BM470" i="23"/>
  <c r="BN468" i="23"/>
  <c r="BM468" i="23"/>
  <c r="BN467" i="23"/>
  <c r="BM467" i="23"/>
  <c r="BN466" i="23"/>
  <c r="BM466" i="23"/>
  <c r="BN465" i="23"/>
  <c r="BM465" i="23"/>
  <c r="BN464" i="23"/>
  <c r="BM464" i="23"/>
  <c r="BN463" i="23"/>
  <c r="BM463" i="23"/>
  <c r="BN462" i="23"/>
  <c r="BM462" i="23"/>
  <c r="BN461" i="23"/>
  <c r="BM461" i="23"/>
  <c r="BN460" i="23"/>
  <c r="BM460" i="23"/>
  <c r="BN458" i="23"/>
  <c r="BM458" i="23"/>
  <c r="BN457" i="23"/>
  <c r="BM457" i="23"/>
  <c r="BN456" i="23"/>
  <c r="BM456" i="23"/>
  <c r="BN455" i="23"/>
  <c r="BM455" i="23"/>
  <c r="BN454" i="23"/>
  <c r="BM454" i="23"/>
  <c r="BN453" i="23"/>
  <c r="BM453" i="23"/>
  <c r="BN452" i="23"/>
  <c r="BM452" i="23"/>
  <c r="BN451" i="23"/>
  <c r="BM451" i="23"/>
  <c r="BN450" i="23"/>
  <c r="BM450" i="23"/>
  <c r="BN449" i="23"/>
  <c r="BM449" i="23"/>
  <c r="BN448" i="23"/>
  <c r="BM448" i="23"/>
  <c r="BN446" i="23"/>
  <c r="BM446" i="23"/>
  <c r="BN445" i="23"/>
  <c r="BM445" i="23"/>
  <c r="BN444" i="23"/>
  <c r="BM444" i="23"/>
  <c r="BN443" i="23"/>
  <c r="BM443" i="23"/>
  <c r="BN442" i="23"/>
  <c r="BM442" i="23"/>
  <c r="BN441" i="23"/>
  <c r="BM441" i="23"/>
  <c r="BN440" i="23"/>
  <c r="BM440" i="23"/>
  <c r="BN439" i="23"/>
  <c r="BM439" i="23"/>
  <c r="BN438" i="23"/>
  <c r="BM438" i="23"/>
  <c r="BN437" i="23"/>
  <c r="BM437" i="23"/>
  <c r="BN436" i="23"/>
  <c r="BM436" i="23"/>
  <c r="BN435" i="23"/>
  <c r="BM435" i="23"/>
  <c r="BN434" i="23"/>
  <c r="BM434" i="23"/>
  <c r="BN433" i="23"/>
  <c r="BM433" i="23"/>
  <c r="BN432" i="23"/>
  <c r="BM432" i="23"/>
  <c r="BN431" i="23"/>
  <c r="BM431" i="23"/>
  <c r="BN430" i="23"/>
  <c r="BM430" i="23"/>
  <c r="BN428" i="23"/>
  <c r="BM428" i="23"/>
  <c r="BN427" i="23"/>
  <c r="BM427" i="23"/>
  <c r="BN426" i="23"/>
  <c r="BM426" i="23"/>
  <c r="BN425" i="23"/>
  <c r="BM425" i="23"/>
  <c r="BN422" i="23"/>
  <c r="BM422" i="23"/>
  <c r="BN421" i="23"/>
  <c r="BM421" i="23"/>
  <c r="BN420" i="23"/>
  <c r="BM420" i="23"/>
  <c r="BN419" i="23"/>
  <c r="BM419" i="23"/>
  <c r="BN418" i="23"/>
  <c r="BM418" i="23"/>
  <c r="BN417" i="23"/>
  <c r="BM417" i="23"/>
  <c r="BN416" i="23"/>
  <c r="BM416" i="23"/>
  <c r="BN415" i="23"/>
  <c r="BM415" i="23"/>
  <c r="BN414" i="23"/>
  <c r="BM414" i="23"/>
  <c r="BN413" i="23"/>
  <c r="BM413" i="23"/>
  <c r="BN412" i="23"/>
  <c r="BM412" i="23"/>
  <c r="BN411" i="23"/>
  <c r="BM411" i="23"/>
  <c r="BN410" i="23"/>
  <c r="BM410" i="23"/>
  <c r="BN409" i="23"/>
  <c r="BM409" i="23"/>
  <c r="BN408" i="23"/>
  <c r="BM408" i="23"/>
  <c r="BN407" i="23"/>
  <c r="BM407" i="23"/>
  <c r="BN406" i="23"/>
  <c r="BM406" i="23"/>
  <c r="BN404" i="23"/>
  <c r="BM404" i="23"/>
  <c r="BN403" i="23"/>
  <c r="BM403" i="23"/>
  <c r="BN402" i="23"/>
  <c r="BM402" i="23"/>
  <c r="BN401" i="23"/>
  <c r="BM401" i="23"/>
  <c r="BN400" i="23"/>
  <c r="BM400" i="23"/>
  <c r="BN399" i="23"/>
  <c r="BM399" i="23"/>
  <c r="BN398" i="23"/>
  <c r="BM398" i="23"/>
  <c r="BN396" i="23"/>
  <c r="BM396" i="23"/>
  <c r="BN395" i="23"/>
  <c r="BM395" i="23"/>
  <c r="BN394" i="23"/>
  <c r="BM394" i="23"/>
  <c r="BN393" i="23"/>
  <c r="BM393" i="23"/>
  <c r="BN392" i="23"/>
  <c r="BM392" i="23"/>
  <c r="BN391" i="23"/>
  <c r="BM391" i="23"/>
  <c r="BN390" i="23"/>
  <c r="BM390" i="23"/>
  <c r="BN389" i="23"/>
  <c r="BM389" i="23"/>
  <c r="BN388" i="23"/>
  <c r="BM388" i="23"/>
  <c r="BN387" i="23"/>
  <c r="BM387" i="23"/>
  <c r="BN386" i="23"/>
  <c r="BM386" i="23"/>
  <c r="BN385" i="23"/>
  <c r="BM385" i="23"/>
  <c r="BN384" i="23"/>
  <c r="BM384" i="23"/>
  <c r="BN383" i="23"/>
  <c r="BM383" i="23"/>
  <c r="BN382" i="23"/>
  <c r="BM382" i="23"/>
  <c r="BN381" i="23"/>
  <c r="BM381" i="23"/>
  <c r="BN380" i="23"/>
  <c r="BM380" i="23"/>
  <c r="BN379" i="23"/>
  <c r="BM379" i="23"/>
  <c r="BN378" i="23"/>
  <c r="BM378" i="23"/>
  <c r="BN377" i="23"/>
  <c r="BM377" i="23"/>
  <c r="BN376" i="23"/>
  <c r="BM376" i="23"/>
  <c r="BN375" i="23"/>
  <c r="BM375" i="23"/>
  <c r="BN374" i="23"/>
  <c r="BM374" i="23"/>
  <c r="BN373" i="23"/>
  <c r="BM373" i="23"/>
  <c r="BN372" i="23"/>
  <c r="BM372" i="23"/>
  <c r="BN371" i="23"/>
  <c r="BM371" i="23"/>
  <c r="BN370" i="23"/>
  <c r="BM370" i="23"/>
  <c r="BN369" i="23"/>
  <c r="BM369" i="23"/>
  <c r="BN367" i="23"/>
  <c r="BM367" i="23"/>
  <c r="BN366" i="23"/>
  <c r="BM366" i="23"/>
  <c r="BN365" i="23"/>
  <c r="BM365" i="23"/>
  <c r="BN364" i="23"/>
  <c r="BM364" i="23"/>
  <c r="BN363" i="23"/>
  <c r="BM363" i="23"/>
  <c r="BN362" i="23"/>
  <c r="BM362" i="23"/>
  <c r="BN361" i="23"/>
  <c r="BM361" i="23"/>
  <c r="BN360" i="23"/>
  <c r="BM360" i="23"/>
  <c r="BN359" i="23"/>
  <c r="BM359" i="23"/>
  <c r="BN358" i="23"/>
  <c r="BM358" i="23"/>
  <c r="BN357" i="23"/>
  <c r="BM357" i="23"/>
  <c r="BN356" i="23"/>
  <c r="BM356" i="23"/>
  <c r="BN355" i="23"/>
  <c r="BM355" i="23"/>
  <c r="BN354" i="23"/>
  <c r="BM354" i="23"/>
  <c r="BN353" i="23"/>
  <c r="BM353" i="23"/>
  <c r="BN352" i="23"/>
  <c r="BM352" i="23"/>
  <c r="BN351" i="23"/>
  <c r="BM351" i="23"/>
  <c r="BN350" i="23"/>
  <c r="BM350" i="23"/>
  <c r="BN349" i="23"/>
  <c r="BM349" i="23"/>
  <c r="BN348" i="23"/>
  <c r="BM348" i="23"/>
  <c r="BN347" i="23"/>
  <c r="BM347" i="23"/>
  <c r="BN346" i="23"/>
  <c r="BM346" i="23"/>
  <c r="BN345" i="23"/>
  <c r="BM345" i="23"/>
  <c r="BN344" i="23"/>
  <c r="BM344" i="23"/>
  <c r="BN343" i="23"/>
  <c r="BM343" i="23"/>
  <c r="BN342" i="23"/>
  <c r="BM342" i="23"/>
  <c r="BN341" i="23"/>
  <c r="BM341" i="23"/>
  <c r="BN340" i="23"/>
  <c r="BM340" i="23"/>
  <c r="BN339" i="23"/>
  <c r="BM339" i="23"/>
  <c r="BN338" i="23"/>
  <c r="BM338" i="23"/>
  <c r="BN337" i="23"/>
  <c r="BM337" i="23"/>
  <c r="BN336" i="23"/>
  <c r="BM336" i="23"/>
  <c r="BN335" i="23"/>
  <c r="BM335" i="23"/>
  <c r="BN334" i="23"/>
  <c r="BM334" i="23"/>
  <c r="BN333" i="23"/>
  <c r="BM333" i="23"/>
  <c r="BN332" i="23"/>
  <c r="BM332" i="23"/>
  <c r="BN331" i="23"/>
  <c r="BM331" i="23"/>
  <c r="BN330" i="23"/>
  <c r="BM330" i="23"/>
  <c r="BN329" i="23"/>
  <c r="BM329" i="23"/>
  <c r="BN328" i="23"/>
  <c r="BM328" i="23"/>
  <c r="BN326" i="23"/>
  <c r="BM326" i="23"/>
  <c r="BN325" i="23"/>
  <c r="BM325" i="23"/>
  <c r="BN323" i="23"/>
  <c r="BM323" i="23"/>
  <c r="BN322" i="23"/>
  <c r="BM322" i="23"/>
  <c r="BN321" i="23"/>
  <c r="BM321" i="23"/>
  <c r="BN320" i="23"/>
  <c r="BM320" i="23"/>
  <c r="BN319" i="23"/>
  <c r="BM319" i="23"/>
  <c r="BN316" i="23"/>
  <c r="BM316" i="23"/>
  <c r="BN315" i="23"/>
  <c r="BM315" i="23"/>
  <c r="BN314" i="23"/>
  <c r="BM314" i="23"/>
  <c r="BN313" i="23"/>
  <c r="BM313" i="23"/>
  <c r="BN312" i="23"/>
  <c r="BM312" i="23"/>
  <c r="BN311" i="23"/>
  <c r="BM311" i="23"/>
  <c r="BN310" i="23"/>
  <c r="BM310" i="23"/>
  <c r="BN309" i="23"/>
  <c r="BM309" i="23"/>
  <c r="BN307" i="23"/>
  <c r="BM307" i="23"/>
  <c r="BN306" i="23"/>
  <c r="BM306" i="23"/>
  <c r="BN305" i="23"/>
  <c r="BM305" i="23"/>
  <c r="BN304" i="23"/>
  <c r="BM304" i="23"/>
  <c r="BN303" i="23"/>
  <c r="BM303" i="23"/>
  <c r="BN302" i="23"/>
  <c r="BM302" i="23"/>
  <c r="BN301" i="23"/>
  <c r="BM301" i="23"/>
  <c r="BN300" i="23"/>
  <c r="BM300" i="23"/>
  <c r="BN299" i="23"/>
  <c r="BM299" i="23"/>
  <c r="BN298" i="23"/>
  <c r="BM298" i="23"/>
  <c r="BN297" i="23"/>
  <c r="BM297" i="23"/>
  <c r="BN296" i="23"/>
  <c r="BM296" i="23"/>
  <c r="BN295" i="23"/>
  <c r="BM295" i="23"/>
  <c r="BN294" i="23"/>
  <c r="BM294" i="23"/>
  <c r="BN293" i="23"/>
  <c r="BM293" i="23"/>
  <c r="BN292" i="23"/>
  <c r="BM292" i="23"/>
  <c r="BN291" i="23"/>
  <c r="BM291" i="23"/>
  <c r="BN290" i="23"/>
  <c r="BM290" i="23"/>
  <c r="BN289" i="23"/>
  <c r="BM289" i="23"/>
  <c r="BN288" i="23"/>
  <c r="BM288" i="23"/>
  <c r="BN287" i="23"/>
  <c r="BM287" i="23"/>
  <c r="BN286" i="23"/>
  <c r="BM286" i="23"/>
  <c r="BN285" i="23"/>
  <c r="BM285" i="23"/>
  <c r="BN284" i="23"/>
  <c r="BM284" i="23"/>
  <c r="BN283" i="23"/>
  <c r="BM283" i="23"/>
  <c r="BN282" i="23"/>
  <c r="BM282" i="23"/>
  <c r="BN281" i="23"/>
  <c r="BM281" i="23"/>
  <c r="BN280" i="23"/>
  <c r="BM280" i="23"/>
  <c r="BN279" i="23"/>
  <c r="BM279" i="23"/>
  <c r="BN278" i="23"/>
  <c r="BM278" i="23"/>
  <c r="BN277" i="23"/>
  <c r="BM277" i="23"/>
  <c r="BN276" i="23"/>
  <c r="BM276" i="23"/>
  <c r="BN275" i="23"/>
  <c r="BM275" i="23"/>
  <c r="BN274" i="23"/>
  <c r="BM274" i="23"/>
  <c r="BN273" i="23"/>
  <c r="BM273" i="23"/>
  <c r="BN272" i="23"/>
  <c r="BM272" i="23"/>
  <c r="BN271" i="23"/>
  <c r="BM271" i="23"/>
  <c r="BN270" i="23"/>
  <c r="BM270" i="23"/>
  <c r="BN269" i="23"/>
  <c r="BM269" i="23"/>
  <c r="BN268" i="23"/>
  <c r="BM268" i="23"/>
  <c r="BN267" i="23"/>
  <c r="BM267" i="23"/>
  <c r="BN266" i="23"/>
  <c r="BM266" i="23"/>
  <c r="BN265" i="23"/>
  <c r="BM265" i="23"/>
  <c r="BN264" i="23"/>
  <c r="BM264" i="23"/>
  <c r="BN263" i="23"/>
  <c r="BM263" i="23"/>
  <c r="BN262" i="23"/>
  <c r="BM262" i="23"/>
  <c r="BN261" i="23"/>
  <c r="BM261" i="23"/>
  <c r="BN260" i="23"/>
  <c r="BM260" i="23"/>
  <c r="BN259" i="23"/>
  <c r="BM259" i="23"/>
  <c r="BN258" i="23"/>
  <c r="BM258" i="23"/>
  <c r="BN257" i="23"/>
  <c r="BM257" i="23"/>
  <c r="BN256" i="23"/>
  <c r="BM256" i="23"/>
  <c r="BN255" i="23"/>
  <c r="BM255" i="23"/>
  <c r="BN254" i="23"/>
  <c r="BM254" i="23"/>
  <c r="BN253" i="23"/>
  <c r="BM253" i="23"/>
  <c r="BN252" i="23"/>
  <c r="BM252" i="23"/>
  <c r="BN251" i="23"/>
  <c r="BM251" i="23"/>
  <c r="BN250" i="23"/>
  <c r="BM250" i="23"/>
  <c r="BN249" i="23"/>
  <c r="BM249" i="23"/>
  <c r="BN248" i="23"/>
  <c r="BM248" i="23"/>
  <c r="BN245" i="23"/>
  <c r="BM245" i="23"/>
  <c r="BN244" i="23"/>
  <c r="BM244" i="23"/>
  <c r="BN242" i="23"/>
  <c r="BM242" i="23"/>
  <c r="BN241" i="23"/>
  <c r="BM241" i="23"/>
  <c r="BN240" i="23"/>
  <c r="BM240" i="23"/>
  <c r="BN239" i="23"/>
  <c r="BM239" i="23"/>
  <c r="BN238" i="23"/>
  <c r="BM238" i="23"/>
  <c r="BN237" i="23"/>
  <c r="BM237" i="23"/>
  <c r="BN236" i="23"/>
  <c r="BM236" i="23"/>
  <c r="BN235" i="23"/>
  <c r="BM235" i="23"/>
  <c r="BN233" i="23"/>
  <c r="BM233" i="23"/>
  <c r="BN231" i="23"/>
  <c r="BM231" i="23"/>
  <c r="BN230" i="23"/>
  <c r="BM230" i="23"/>
  <c r="BN229" i="23"/>
  <c r="BM229" i="23"/>
  <c r="BN228" i="23"/>
  <c r="BM228" i="23"/>
  <c r="BN227" i="23"/>
  <c r="BM227" i="23"/>
  <c r="BN226" i="23"/>
  <c r="BM226" i="23"/>
  <c r="BN224" i="23"/>
  <c r="BM224" i="23"/>
  <c r="BN223" i="23"/>
  <c r="BM223" i="23"/>
  <c r="BN222" i="23"/>
  <c r="BM222" i="23"/>
  <c r="BN221" i="23"/>
  <c r="BM221" i="23"/>
  <c r="BN220" i="23"/>
  <c r="BM220" i="23"/>
  <c r="BN219" i="23"/>
  <c r="BM219" i="23"/>
  <c r="BN218" i="23"/>
  <c r="BM218" i="23"/>
  <c r="BN217" i="23"/>
  <c r="BM217" i="23"/>
  <c r="BN216" i="23"/>
  <c r="BM216" i="23"/>
  <c r="BN215" i="23"/>
  <c r="BM215" i="23"/>
  <c r="BN214" i="23"/>
  <c r="BM214" i="23"/>
  <c r="BN212" i="23"/>
  <c r="BM212" i="23"/>
  <c r="BN210" i="23"/>
  <c r="BM210" i="23"/>
  <c r="BN209" i="23"/>
  <c r="BM209" i="23"/>
  <c r="BN207" i="23"/>
  <c r="BM207" i="23"/>
  <c r="BN206" i="23"/>
  <c r="BM206" i="23"/>
  <c r="BN205" i="23"/>
  <c r="BM205" i="23"/>
  <c r="BN204" i="23"/>
  <c r="BM204" i="23"/>
  <c r="BN203" i="23"/>
  <c r="BM203" i="23"/>
  <c r="BN202" i="23"/>
  <c r="BM202" i="23"/>
  <c r="BN201" i="23"/>
  <c r="BM201" i="23"/>
  <c r="BN200" i="23"/>
  <c r="BM200" i="23"/>
  <c r="BN199" i="23"/>
  <c r="BN198" i="23"/>
  <c r="BN197" i="23"/>
  <c r="BN196" i="23"/>
  <c r="BN193" i="23"/>
  <c r="BM193" i="23"/>
  <c r="BN191" i="23"/>
  <c r="BM191" i="23"/>
  <c r="BN190" i="23"/>
  <c r="BM190" i="23"/>
  <c r="BN189" i="23"/>
  <c r="BM189" i="23"/>
  <c r="BN188" i="23"/>
  <c r="BM188" i="23"/>
  <c r="BN187" i="23"/>
  <c r="BM187" i="23"/>
  <c r="BN186" i="23"/>
  <c r="BM186" i="23"/>
  <c r="BN185" i="23"/>
  <c r="BM185" i="23"/>
  <c r="BN184" i="23"/>
  <c r="BM184" i="23"/>
  <c r="BN182" i="23"/>
  <c r="BM182" i="23"/>
  <c r="BN181" i="23"/>
  <c r="BM181" i="23"/>
  <c r="BN180" i="23"/>
  <c r="BM180" i="23"/>
  <c r="BN179" i="23"/>
  <c r="BM179" i="23"/>
  <c r="BN177" i="23"/>
  <c r="BM177" i="23"/>
  <c r="BN176" i="23"/>
  <c r="BM176" i="23"/>
  <c r="BN175" i="23"/>
  <c r="BM175" i="23"/>
  <c r="BN173" i="23"/>
  <c r="BM173" i="23"/>
  <c r="BN172" i="23"/>
  <c r="BM172" i="23"/>
  <c r="BN171" i="23"/>
  <c r="BM171" i="23"/>
  <c r="BN170" i="23"/>
  <c r="BM170" i="23"/>
  <c r="BN169" i="23"/>
  <c r="BM169" i="23"/>
  <c r="BN168" i="23"/>
  <c r="BM168" i="23"/>
  <c r="BN167" i="23"/>
  <c r="BM167" i="23"/>
  <c r="BN166" i="23"/>
  <c r="BM166" i="23"/>
  <c r="BN165" i="23"/>
  <c r="BM165" i="23"/>
  <c r="BN164" i="23"/>
  <c r="BM164" i="23"/>
  <c r="BN163" i="23"/>
  <c r="BM163" i="23"/>
  <c r="BN162" i="23"/>
  <c r="BM162" i="23"/>
  <c r="BN161" i="23"/>
  <c r="BM161" i="23"/>
  <c r="BN160" i="23"/>
  <c r="BM160" i="23"/>
  <c r="BN159" i="23"/>
  <c r="BM159" i="23"/>
  <c r="BN158" i="23"/>
  <c r="BM158" i="23"/>
  <c r="BN157" i="23"/>
  <c r="BM157" i="23"/>
  <c r="BN155" i="23"/>
  <c r="BM155" i="23"/>
  <c r="BN154" i="23"/>
  <c r="BM154" i="23"/>
  <c r="BN152" i="23"/>
  <c r="BM152" i="23"/>
  <c r="BN151" i="23"/>
  <c r="BM151" i="23"/>
  <c r="BN150" i="23"/>
  <c r="BM150" i="23"/>
  <c r="BN149" i="23"/>
  <c r="BM149" i="23"/>
  <c r="BN148" i="23"/>
  <c r="BM148" i="23"/>
  <c r="BN146" i="23"/>
  <c r="BM146" i="23"/>
  <c r="BN145" i="23"/>
  <c r="BM145" i="23"/>
  <c r="BN144" i="23"/>
  <c r="BM144" i="23"/>
  <c r="BN142" i="23"/>
  <c r="BM142" i="23"/>
  <c r="BN141" i="23"/>
  <c r="BM141" i="23"/>
  <c r="BN140" i="23"/>
  <c r="BM140" i="23"/>
  <c r="BN139" i="23"/>
  <c r="BM139" i="23"/>
  <c r="BN131" i="23"/>
  <c r="BM131" i="23"/>
  <c r="BN129" i="23"/>
  <c r="BM129" i="23"/>
  <c r="BN128" i="23"/>
  <c r="BM128" i="23"/>
  <c r="BN127" i="23"/>
  <c r="BM127" i="23"/>
  <c r="BN126" i="23"/>
  <c r="BM126" i="23"/>
  <c r="BN125" i="23"/>
  <c r="BM125" i="23"/>
  <c r="BN124" i="23"/>
  <c r="BM124" i="23"/>
  <c r="BN123" i="23"/>
  <c r="BM123" i="23"/>
  <c r="BN121" i="23"/>
  <c r="BM121" i="23"/>
  <c r="BN99" i="23"/>
  <c r="BM99" i="23"/>
  <c r="BN98" i="23"/>
  <c r="BM98" i="23"/>
  <c r="BN97" i="23"/>
  <c r="BM97" i="23"/>
  <c r="BN96" i="23"/>
  <c r="BM96" i="23"/>
  <c r="BN95" i="23"/>
  <c r="BM95" i="23"/>
  <c r="BN94" i="23"/>
  <c r="BM94" i="23"/>
  <c r="BN92" i="23"/>
  <c r="BM92" i="23"/>
  <c r="BN91" i="23"/>
  <c r="BM91" i="23"/>
  <c r="BN90" i="23"/>
  <c r="BM90" i="23"/>
  <c r="BN89" i="23"/>
  <c r="BM89" i="23"/>
  <c r="BN87" i="23"/>
  <c r="BM87" i="23"/>
  <c r="BN85" i="23"/>
  <c r="BN84" i="23"/>
  <c r="BN83" i="23"/>
  <c r="BN82" i="23"/>
  <c r="BN81" i="23"/>
  <c r="BN80" i="23"/>
  <c r="BN78" i="23"/>
  <c r="BM78" i="23"/>
  <c r="BN77" i="23"/>
  <c r="BM77" i="23"/>
  <c r="BN76" i="23"/>
  <c r="BM76" i="23"/>
  <c r="BN75" i="23"/>
  <c r="BM75" i="23"/>
  <c r="BN74" i="23"/>
  <c r="BM74" i="23"/>
  <c r="BN71" i="23"/>
  <c r="BM71" i="23"/>
  <c r="BN70" i="23"/>
  <c r="BM70" i="23"/>
  <c r="BN69" i="23"/>
  <c r="BM69" i="23"/>
  <c r="BN68" i="23"/>
  <c r="BM68" i="23"/>
  <c r="BN67" i="23"/>
  <c r="BM67" i="23"/>
  <c r="BN66" i="23"/>
  <c r="BM66" i="23"/>
  <c r="BN64" i="23"/>
  <c r="BM64" i="23"/>
  <c r="BN63" i="23"/>
  <c r="BM63" i="23"/>
  <c r="BN62" i="23"/>
  <c r="BM62" i="23"/>
  <c r="BN61" i="23"/>
  <c r="BM61" i="23"/>
  <c r="BN60" i="23"/>
  <c r="BM60" i="23"/>
  <c r="BN58" i="23"/>
  <c r="BM58" i="23"/>
  <c r="BN57" i="23"/>
  <c r="BM57" i="23"/>
  <c r="BN56" i="23"/>
  <c r="BM56" i="23"/>
  <c r="BN55" i="23"/>
  <c r="BM55" i="23"/>
  <c r="BN54" i="23"/>
  <c r="BM54" i="23"/>
  <c r="BN53" i="23"/>
  <c r="BM53" i="23"/>
  <c r="BN52" i="23"/>
  <c r="BM52" i="23"/>
  <c r="BN51" i="23"/>
  <c r="BM51" i="23"/>
  <c r="BN50" i="23"/>
  <c r="BM50" i="23"/>
  <c r="BN45" i="23"/>
  <c r="BM45" i="23"/>
  <c r="BN44" i="23"/>
  <c r="BM44" i="23"/>
  <c r="BN43" i="23"/>
  <c r="BM43" i="23"/>
  <c r="BN41" i="23"/>
  <c r="BM41" i="23"/>
  <c r="BN40" i="23"/>
  <c r="BM40" i="23"/>
  <c r="BN39" i="23"/>
  <c r="BM39" i="23"/>
  <c r="BN34" i="23"/>
  <c r="BM34" i="23"/>
  <c r="BN33" i="23"/>
  <c r="BM33" i="23"/>
  <c r="BN32" i="23"/>
  <c r="BM32" i="23"/>
  <c r="BN29" i="23"/>
  <c r="BM29" i="23"/>
  <c r="N73" i="25"/>
  <c r="I63" i="25"/>
  <c r="H63" i="25"/>
  <c r="G63" i="25"/>
  <c r="F63" i="25"/>
  <c r="E63" i="25"/>
  <c r="D63" i="25"/>
  <c r="E41" i="25"/>
  <c r="H40" i="25"/>
  <c r="E39" i="25"/>
  <c r="G39" i="25" s="1"/>
  <c r="E38" i="25"/>
  <c r="G38" i="25" s="1"/>
  <c r="H36" i="25"/>
  <c r="H34" i="25"/>
  <c r="E33" i="25"/>
  <c r="H33" i="25" s="1"/>
  <c r="E32" i="25"/>
  <c r="E31" i="25"/>
  <c r="G31" i="25" s="1"/>
  <c r="BJ32" i="23"/>
  <c r="BJ33" i="23"/>
  <c r="BJ34" i="23"/>
  <c r="BJ39" i="23"/>
  <c r="BJ40" i="23"/>
  <c r="BJ41" i="23"/>
  <c r="BJ43" i="23"/>
  <c r="BJ44" i="23"/>
  <c r="BJ45" i="23"/>
  <c r="BJ50" i="23"/>
  <c r="BJ51" i="23"/>
  <c r="BJ52" i="23"/>
  <c r="BJ53" i="23"/>
  <c r="BJ54" i="23"/>
  <c r="BJ55" i="23"/>
  <c r="BJ56" i="23"/>
  <c r="BJ57" i="23"/>
  <c r="BJ58" i="23"/>
  <c r="BJ60" i="23"/>
  <c r="BJ61" i="23"/>
  <c r="BJ62" i="23"/>
  <c r="BJ63" i="23"/>
  <c r="BJ64" i="23"/>
  <c r="BJ66" i="23"/>
  <c r="BJ67" i="23"/>
  <c r="BJ68" i="23"/>
  <c r="BJ69" i="23"/>
  <c r="BJ70" i="23"/>
  <c r="BJ71" i="23"/>
  <c r="BJ74" i="23"/>
  <c r="BJ75" i="23"/>
  <c r="BJ76" i="23"/>
  <c r="BJ77" i="23"/>
  <c r="BJ78" i="23"/>
  <c r="BJ80" i="23"/>
  <c r="BJ81" i="23"/>
  <c r="BJ82" i="23"/>
  <c r="BJ83" i="23"/>
  <c r="BJ84" i="23"/>
  <c r="BJ85" i="23"/>
  <c r="BJ87" i="23"/>
  <c r="BJ89" i="23"/>
  <c r="BJ90" i="23"/>
  <c r="BJ91" i="23"/>
  <c r="BJ92" i="23"/>
  <c r="BJ94" i="23"/>
  <c r="BJ95" i="23"/>
  <c r="BJ96" i="23"/>
  <c r="BJ97" i="23"/>
  <c r="BJ98" i="23"/>
  <c r="BJ99" i="23"/>
  <c r="BJ120" i="23"/>
  <c r="BJ121" i="23"/>
  <c r="BJ122" i="23"/>
  <c r="BJ123" i="23"/>
  <c r="BJ124" i="23"/>
  <c r="BJ125" i="23"/>
  <c r="BJ126" i="23"/>
  <c r="BJ127" i="23"/>
  <c r="BJ128" i="23"/>
  <c r="BJ129" i="23"/>
  <c r="BJ131" i="23"/>
  <c r="BJ139" i="23"/>
  <c r="BJ140" i="23"/>
  <c r="BJ141" i="23"/>
  <c r="BJ142" i="23"/>
  <c r="BJ144" i="23"/>
  <c r="BJ145" i="23"/>
  <c r="BJ146" i="23"/>
  <c r="BJ148" i="23"/>
  <c r="BJ149" i="23"/>
  <c r="BJ150" i="23"/>
  <c r="BJ151" i="23"/>
  <c r="BJ152" i="23"/>
  <c r="BJ154" i="23"/>
  <c r="BJ155" i="23"/>
  <c r="BJ157" i="23"/>
  <c r="BJ158" i="23"/>
  <c r="BJ159" i="23"/>
  <c r="BJ160" i="23"/>
  <c r="BJ161" i="23"/>
  <c r="BJ162" i="23"/>
  <c r="BJ163" i="23"/>
  <c r="BJ164" i="23"/>
  <c r="BJ165" i="23"/>
  <c r="BJ166" i="23"/>
  <c r="BJ167" i="23"/>
  <c r="BJ168" i="23"/>
  <c r="BJ169" i="23"/>
  <c r="BJ170" i="23"/>
  <c r="BJ171" i="23"/>
  <c r="BJ172" i="23"/>
  <c r="BJ173" i="23"/>
  <c r="BJ175" i="23"/>
  <c r="BJ176" i="23"/>
  <c r="BJ177" i="23"/>
  <c r="BJ179" i="23"/>
  <c r="BJ180" i="23"/>
  <c r="BJ181" i="23"/>
  <c r="BJ182" i="23"/>
  <c r="BJ184" i="23"/>
  <c r="BJ185" i="23"/>
  <c r="BJ186" i="23"/>
  <c r="BJ187" i="23"/>
  <c r="BJ188" i="23"/>
  <c r="BJ189" i="23"/>
  <c r="BJ190" i="23"/>
  <c r="BJ191" i="23"/>
  <c r="BJ193" i="23"/>
  <c r="BJ196" i="23"/>
  <c r="BJ197" i="23"/>
  <c r="BJ198" i="23"/>
  <c r="BJ199" i="23"/>
  <c r="BJ200" i="23"/>
  <c r="BJ201" i="23"/>
  <c r="BJ202" i="23"/>
  <c r="BJ203" i="23"/>
  <c r="BJ204" i="23"/>
  <c r="BJ205" i="23"/>
  <c r="BJ206" i="23"/>
  <c r="BJ207" i="23"/>
  <c r="BJ209" i="23"/>
  <c r="BJ210" i="23"/>
  <c r="BJ212" i="23"/>
  <c r="BJ214" i="23"/>
  <c r="BJ215" i="23"/>
  <c r="BJ216" i="23"/>
  <c r="BJ217" i="23"/>
  <c r="BJ218" i="23"/>
  <c r="BJ219" i="23"/>
  <c r="BJ220" i="23"/>
  <c r="BJ221" i="23"/>
  <c r="BJ222" i="23"/>
  <c r="BJ223" i="23"/>
  <c r="BJ224" i="23"/>
  <c r="BJ226" i="23"/>
  <c r="BJ227" i="23"/>
  <c r="BJ228" i="23"/>
  <c r="BJ229" i="23"/>
  <c r="BJ230" i="23"/>
  <c r="BJ231" i="23"/>
  <c r="BJ233" i="23"/>
  <c r="BJ235" i="23"/>
  <c r="BJ236" i="23"/>
  <c r="BJ237" i="23"/>
  <c r="BJ238" i="23"/>
  <c r="BJ239" i="23"/>
  <c r="BJ240" i="23"/>
  <c r="BJ241" i="23"/>
  <c r="BJ242" i="23"/>
  <c r="BJ244" i="23"/>
  <c r="BJ245" i="23"/>
  <c r="BJ248" i="23"/>
  <c r="BJ249" i="23"/>
  <c r="BJ250" i="23"/>
  <c r="BJ251" i="23"/>
  <c r="BJ252" i="23"/>
  <c r="BJ253" i="23"/>
  <c r="BJ254" i="23"/>
  <c r="BJ255" i="23"/>
  <c r="BJ256" i="23"/>
  <c r="BJ257" i="23"/>
  <c r="BJ258" i="23"/>
  <c r="BJ259" i="23"/>
  <c r="BJ260" i="23"/>
  <c r="BJ261" i="23"/>
  <c r="BJ262" i="23"/>
  <c r="BJ263" i="23"/>
  <c r="BJ264" i="23"/>
  <c r="BJ265" i="23"/>
  <c r="BJ266" i="23"/>
  <c r="BJ267" i="23"/>
  <c r="BJ268" i="23"/>
  <c r="BJ269" i="23"/>
  <c r="BJ270" i="23"/>
  <c r="BJ271" i="23"/>
  <c r="BJ272" i="23"/>
  <c r="BJ273" i="23"/>
  <c r="BJ274" i="23"/>
  <c r="BJ275" i="23"/>
  <c r="BJ276" i="23"/>
  <c r="BJ277" i="23"/>
  <c r="BJ278" i="23"/>
  <c r="BJ279" i="23"/>
  <c r="BJ280" i="23"/>
  <c r="BJ281" i="23"/>
  <c r="BJ282" i="23"/>
  <c r="BJ283" i="23"/>
  <c r="BJ284" i="23"/>
  <c r="BJ285" i="23"/>
  <c r="BJ286" i="23"/>
  <c r="BJ287" i="23"/>
  <c r="BJ288" i="23"/>
  <c r="BJ289" i="23"/>
  <c r="BJ290" i="23"/>
  <c r="BJ291" i="23"/>
  <c r="BJ292" i="23"/>
  <c r="BJ293" i="23"/>
  <c r="BJ294" i="23"/>
  <c r="BJ295" i="23"/>
  <c r="BJ296" i="23"/>
  <c r="BJ297" i="23"/>
  <c r="BJ298" i="23"/>
  <c r="BJ299" i="23"/>
  <c r="BJ300" i="23"/>
  <c r="BJ301" i="23"/>
  <c r="BJ302" i="23"/>
  <c r="BJ303" i="23"/>
  <c r="BJ304" i="23"/>
  <c r="BJ305" i="23"/>
  <c r="BJ306" i="23"/>
  <c r="BJ307" i="23"/>
  <c r="BJ309" i="23"/>
  <c r="BJ310" i="23"/>
  <c r="BJ311" i="23"/>
  <c r="BJ312" i="23"/>
  <c r="BJ313" i="23"/>
  <c r="BJ314" i="23"/>
  <c r="BJ315" i="23"/>
  <c r="BJ316" i="23"/>
  <c r="BJ319" i="23"/>
  <c r="BJ320" i="23"/>
  <c r="BJ321" i="23"/>
  <c r="BJ322" i="23"/>
  <c r="BJ323" i="23"/>
  <c r="BJ325" i="23"/>
  <c r="BJ326" i="23"/>
  <c r="BJ328" i="23"/>
  <c r="BJ329" i="23"/>
  <c r="BJ330" i="23"/>
  <c r="BJ331" i="23"/>
  <c r="BJ332" i="23"/>
  <c r="BJ333" i="23"/>
  <c r="BJ334" i="23"/>
  <c r="BJ335" i="23"/>
  <c r="BJ336" i="23"/>
  <c r="BJ337" i="23"/>
  <c r="BJ338" i="23"/>
  <c r="BJ339" i="23"/>
  <c r="BJ340" i="23"/>
  <c r="BJ341" i="23"/>
  <c r="BJ342" i="23"/>
  <c r="BJ343" i="23"/>
  <c r="BJ344" i="23"/>
  <c r="BJ345" i="23"/>
  <c r="BJ346" i="23"/>
  <c r="BJ347" i="23"/>
  <c r="BJ348" i="23"/>
  <c r="BJ349" i="23"/>
  <c r="BJ350" i="23"/>
  <c r="BJ351" i="23"/>
  <c r="BJ352" i="23"/>
  <c r="BJ353" i="23"/>
  <c r="BJ354" i="23"/>
  <c r="BJ355" i="23"/>
  <c r="BJ356" i="23"/>
  <c r="BJ357" i="23"/>
  <c r="BJ358" i="23"/>
  <c r="BJ359" i="23"/>
  <c r="BJ360" i="23"/>
  <c r="BJ361" i="23"/>
  <c r="BJ362" i="23"/>
  <c r="BJ363" i="23"/>
  <c r="BJ364" i="23"/>
  <c r="BJ365" i="23"/>
  <c r="BJ366" i="23"/>
  <c r="BJ367" i="23"/>
  <c r="BJ369" i="23"/>
  <c r="BJ370" i="23"/>
  <c r="BJ371" i="23"/>
  <c r="BJ372" i="23"/>
  <c r="BJ373" i="23"/>
  <c r="BJ374" i="23"/>
  <c r="BJ375" i="23"/>
  <c r="BJ376" i="23"/>
  <c r="BJ377" i="23"/>
  <c r="BJ378" i="23"/>
  <c r="BJ379" i="23"/>
  <c r="BJ380" i="23"/>
  <c r="BJ381" i="23"/>
  <c r="BJ382" i="23"/>
  <c r="BJ383" i="23"/>
  <c r="BJ384" i="23"/>
  <c r="BJ385" i="23"/>
  <c r="BJ386" i="23"/>
  <c r="BJ387" i="23"/>
  <c r="BJ388" i="23"/>
  <c r="BJ389" i="23"/>
  <c r="BJ390" i="23"/>
  <c r="BJ391" i="23"/>
  <c r="BJ392" i="23"/>
  <c r="BJ393" i="23"/>
  <c r="BJ394" i="23"/>
  <c r="BJ395" i="23"/>
  <c r="BJ396" i="23"/>
  <c r="BJ398" i="23"/>
  <c r="BJ399" i="23"/>
  <c r="BJ400" i="23"/>
  <c r="BJ401" i="23"/>
  <c r="BJ402" i="23"/>
  <c r="BJ403" i="23"/>
  <c r="BJ404" i="23"/>
  <c r="BJ406" i="23"/>
  <c r="BJ407" i="23"/>
  <c r="BJ408" i="23"/>
  <c r="BJ409" i="23"/>
  <c r="BJ410" i="23"/>
  <c r="BJ411" i="23"/>
  <c r="BJ412" i="23"/>
  <c r="BJ413" i="23"/>
  <c r="BJ414" i="23"/>
  <c r="BJ415" i="23"/>
  <c r="BJ416" i="23"/>
  <c r="BJ417" i="23"/>
  <c r="BJ418" i="23"/>
  <c r="BJ419" i="23"/>
  <c r="BJ420" i="23"/>
  <c r="BJ421" i="23"/>
  <c r="BJ422" i="23"/>
  <c r="BJ425" i="23"/>
  <c r="BJ426" i="23"/>
  <c r="BJ427" i="23"/>
  <c r="BJ428" i="23"/>
  <c r="BJ430" i="23"/>
  <c r="BJ431" i="23"/>
  <c r="BJ432" i="23"/>
  <c r="BJ433" i="23"/>
  <c r="BJ434" i="23"/>
  <c r="BJ435" i="23"/>
  <c r="BJ436" i="23"/>
  <c r="BJ437" i="23"/>
  <c r="BJ438" i="23"/>
  <c r="BJ439" i="23"/>
  <c r="BJ440" i="23"/>
  <c r="BJ441" i="23"/>
  <c r="BJ442" i="23"/>
  <c r="BJ443" i="23"/>
  <c r="BJ444" i="23"/>
  <c r="BJ445" i="23"/>
  <c r="BJ446" i="23"/>
  <c r="BJ448" i="23"/>
  <c r="BJ449" i="23"/>
  <c r="BJ450" i="23"/>
  <c r="BJ451" i="23"/>
  <c r="BJ452" i="23"/>
  <c r="BJ453" i="23"/>
  <c r="BJ454" i="23"/>
  <c r="BJ455" i="23"/>
  <c r="BJ456" i="23"/>
  <c r="BJ457" i="23"/>
  <c r="BJ458" i="23"/>
  <c r="BJ460" i="23"/>
  <c r="BJ461" i="23"/>
  <c r="BJ462" i="23"/>
  <c r="BJ463" i="23"/>
  <c r="BJ464" i="23"/>
  <c r="BJ465" i="23"/>
  <c r="BJ466" i="23"/>
  <c r="BJ467" i="23"/>
  <c r="BJ468" i="23"/>
  <c r="BJ470" i="23"/>
  <c r="BJ472" i="23"/>
  <c r="BJ473" i="23"/>
  <c r="BJ474" i="23"/>
  <c r="BJ475" i="23"/>
  <c r="BJ476" i="23"/>
  <c r="BJ477" i="23"/>
  <c r="BJ478" i="23"/>
  <c r="BJ479" i="23"/>
  <c r="BJ480" i="23"/>
  <c r="BJ481" i="23"/>
  <c r="BJ482" i="23"/>
  <c r="BJ483" i="23"/>
  <c r="BJ484" i="23"/>
  <c r="BJ485" i="23"/>
  <c r="BJ486" i="23"/>
  <c r="BJ487" i="23"/>
  <c r="BJ488" i="23"/>
  <c r="BJ490" i="23"/>
  <c r="BJ491" i="23"/>
  <c r="BJ492" i="23"/>
  <c r="BJ493" i="23"/>
  <c r="BJ496" i="23"/>
  <c r="BJ497" i="23"/>
  <c r="BJ498" i="23"/>
  <c r="BJ499" i="23"/>
  <c r="BJ500" i="23"/>
  <c r="BJ502" i="23"/>
  <c r="BJ503" i="23"/>
  <c r="BJ504" i="23"/>
  <c r="BJ506" i="23"/>
  <c r="BJ507" i="23"/>
  <c r="BJ509" i="23"/>
  <c r="BJ510" i="23"/>
  <c r="BJ511" i="23"/>
  <c r="BJ513" i="23"/>
  <c r="BJ514" i="23"/>
  <c r="BJ515" i="23"/>
  <c r="BJ516" i="23"/>
  <c r="BJ517" i="23"/>
  <c r="BJ518" i="23"/>
  <c r="BJ520" i="23"/>
  <c r="BJ521" i="23"/>
  <c r="BJ523" i="23"/>
  <c r="BJ524" i="23"/>
  <c r="BJ525" i="23"/>
  <c r="BJ526" i="23"/>
  <c r="BJ527" i="23"/>
  <c r="BJ528" i="23"/>
  <c r="BJ529" i="23"/>
  <c r="BJ530" i="23"/>
  <c r="BJ531" i="23"/>
  <c r="BJ532" i="23"/>
  <c r="BJ533" i="23"/>
  <c r="BJ534" i="23"/>
  <c r="BJ535" i="23"/>
  <c r="BJ536" i="23"/>
  <c r="BJ537" i="23"/>
  <c r="BJ540" i="23"/>
  <c r="BJ541" i="23"/>
  <c r="BJ542" i="23"/>
  <c r="BJ543" i="23"/>
  <c r="BJ545" i="23"/>
  <c r="BJ547" i="23"/>
  <c r="BJ29" i="23"/>
  <c r="BF325" i="23"/>
  <c r="BF326" i="23"/>
  <c r="BF328" i="23"/>
  <c r="BF329" i="23"/>
  <c r="BF330" i="23"/>
  <c r="BF331" i="23"/>
  <c r="BF332" i="23"/>
  <c r="BF333" i="23"/>
  <c r="BF334" i="23"/>
  <c r="BF335" i="23"/>
  <c r="BF336" i="23"/>
  <c r="BF337" i="23"/>
  <c r="BF338" i="23"/>
  <c r="BF339" i="23"/>
  <c r="BF340" i="23"/>
  <c r="BF341" i="23"/>
  <c r="BF342" i="23"/>
  <c r="BF343" i="23"/>
  <c r="BF344" i="23"/>
  <c r="BF345" i="23"/>
  <c r="BF346" i="23"/>
  <c r="BF347" i="23"/>
  <c r="BF348" i="23"/>
  <c r="BF349" i="23"/>
  <c r="BF350" i="23"/>
  <c r="BF351" i="23"/>
  <c r="BF352" i="23"/>
  <c r="BF353" i="23"/>
  <c r="BF354" i="23"/>
  <c r="BF355" i="23"/>
  <c r="BF356" i="23"/>
  <c r="BF357" i="23"/>
  <c r="BF358" i="23"/>
  <c r="BF359" i="23"/>
  <c r="BF360" i="23"/>
  <c r="BF361" i="23"/>
  <c r="BF362" i="23"/>
  <c r="BF363" i="23"/>
  <c r="BF364" i="23"/>
  <c r="BF365" i="23"/>
  <c r="BF366" i="23"/>
  <c r="BF367" i="23"/>
  <c r="BF369" i="23"/>
  <c r="BF370" i="23"/>
  <c r="BF371" i="23"/>
  <c r="BF372" i="23"/>
  <c r="BF373" i="23"/>
  <c r="BF374" i="23"/>
  <c r="BF375" i="23"/>
  <c r="BF376" i="23"/>
  <c r="BF377" i="23"/>
  <c r="BF378" i="23"/>
  <c r="BF379" i="23"/>
  <c r="BF380" i="23"/>
  <c r="BF381" i="23"/>
  <c r="BF382" i="23"/>
  <c r="BF383" i="23"/>
  <c r="BF384" i="23"/>
  <c r="BF385" i="23"/>
  <c r="BF386" i="23"/>
  <c r="BF387" i="23"/>
  <c r="BF388" i="23"/>
  <c r="BF389" i="23"/>
  <c r="BF390" i="23"/>
  <c r="BF391" i="23"/>
  <c r="BF392" i="23"/>
  <c r="BF393" i="23"/>
  <c r="BF394" i="23"/>
  <c r="BF395" i="23"/>
  <c r="BF396" i="23"/>
  <c r="BF398" i="23"/>
  <c r="BF399" i="23"/>
  <c r="BF400" i="23"/>
  <c r="BF401" i="23"/>
  <c r="BF402" i="23"/>
  <c r="BF403" i="23"/>
  <c r="BF404" i="23"/>
  <c r="BF406" i="23"/>
  <c r="BF407" i="23"/>
  <c r="BF408" i="23"/>
  <c r="BF409" i="23"/>
  <c r="BF410" i="23"/>
  <c r="BF411" i="23"/>
  <c r="BF412" i="23"/>
  <c r="BF413" i="23"/>
  <c r="BF414" i="23"/>
  <c r="BF415" i="23"/>
  <c r="BF416" i="23"/>
  <c r="BF417" i="23"/>
  <c r="BF418" i="23"/>
  <c r="BF419" i="23"/>
  <c r="BF420" i="23"/>
  <c r="BF421" i="23"/>
  <c r="BF422" i="23"/>
  <c r="BF425" i="23"/>
  <c r="BF426" i="23"/>
  <c r="BF427" i="23"/>
  <c r="BF428" i="23"/>
  <c r="BF430" i="23"/>
  <c r="BF431" i="23"/>
  <c r="BF432" i="23"/>
  <c r="BF433" i="23"/>
  <c r="BF434" i="23"/>
  <c r="BF435" i="23"/>
  <c r="BF436" i="23"/>
  <c r="BF437" i="23"/>
  <c r="BF438" i="23"/>
  <c r="BF439" i="23"/>
  <c r="BF440" i="23"/>
  <c r="BF441" i="23"/>
  <c r="BF442" i="23"/>
  <c r="BF443" i="23"/>
  <c r="BF444" i="23"/>
  <c r="BF445" i="23"/>
  <c r="BF446" i="23"/>
  <c r="BF448" i="23"/>
  <c r="BF449" i="23"/>
  <c r="BF450" i="23"/>
  <c r="BF451" i="23"/>
  <c r="BF452" i="23"/>
  <c r="BF453" i="23"/>
  <c r="BF454" i="23"/>
  <c r="BF455" i="23"/>
  <c r="BF456" i="23"/>
  <c r="BF457" i="23"/>
  <c r="BF458" i="23"/>
  <c r="BF460" i="23"/>
  <c r="BF461" i="23"/>
  <c r="BF462" i="23"/>
  <c r="BF463" i="23"/>
  <c r="BF464" i="23"/>
  <c r="BF465" i="23"/>
  <c r="BF466" i="23"/>
  <c r="BF467" i="23"/>
  <c r="BF468" i="23"/>
  <c r="BF470" i="23"/>
  <c r="BF472" i="23"/>
  <c r="BF473" i="23"/>
  <c r="BF474" i="23"/>
  <c r="BF475" i="23"/>
  <c r="BF476" i="23"/>
  <c r="BF477" i="23"/>
  <c r="BF478" i="23"/>
  <c r="BF479" i="23"/>
  <c r="BF480" i="23"/>
  <c r="BF481" i="23"/>
  <c r="BF482" i="23"/>
  <c r="BF483" i="23"/>
  <c r="BF484" i="23"/>
  <c r="BF485" i="23"/>
  <c r="BF486" i="23"/>
  <c r="BF487" i="23"/>
  <c r="BF488" i="23"/>
  <c r="BF490" i="23"/>
  <c r="BF491" i="23"/>
  <c r="BF492" i="23"/>
  <c r="BF493" i="23"/>
  <c r="BF496" i="23"/>
  <c r="BF497" i="23"/>
  <c r="BF498" i="23"/>
  <c r="BF499" i="23"/>
  <c r="BF500" i="23"/>
  <c r="BF502" i="23"/>
  <c r="BF503" i="23"/>
  <c r="BF504" i="23"/>
  <c r="BF506" i="23"/>
  <c r="BF507" i="23"/>
  <c r="BF509" i="23"/>
  <c r="BF510" i="23"/>
  <c r="BF511" i="23"/>
  <c r="BF513" i="23"/>
  <c r="BF514" i="23"/>
  <c r="BF515" i="23"/>
  <c r="BF516" i="23"/>
  <c r="BF517" i="23"/>
  <c r="BF518" i="23"/>
  <c r="BF520" i="23"/>
  <c r="BF521" i="23"/>
  <c r="BF523" i="23"/>
  <c r="BF524" i="23"/>
  <c r="BF525" i="23"/>
  <c r="BF526" i="23"/>
  <c r="BF527" i="23"/>
  <c r="BF528" i="23"/>
  <c r="BF529" i="23"/>
  <c r="BF530" i="23"/>
  <c r="BF531" i="23"/>
  <c r="BF532" i="23"/>
  <c r="BF533" i="23"/>
  <c r="BF534" i="23"/>
  <c r="BF535" i="23"/>
  <c r="BF536" i="23"/>
  <c r="BF537" i="23"/>
  <c r="BF540" i="23"/>
  <c r="BF541" i="23"/>
  <c r="BF542" i="23"/>
  <c r="BF543" i="23"/>
  <c r="BF545" i="23"/>
  <c r="BF547" i="23"/>
  <c r="BF323" i="23"/>
  <c r="BF322" i="23"/>
  <c r="BF321" i="23"/>
  <c r="BF320" i="23"/>
  <c r="BF319" i="23"/>
  <c r="BF44" i="23"/>
  <c r="BF45" i="23"/>
  <c r="BF50" i="23"/>
  <c r="BF51" i="23"/>
  <c r="BF52" i="23"/>
  <c r="BF53" i="23"/>
  <c r="BF54" i="23"/>
  <c r="BF55" i="23"/>
  <c r="BF56" i="23"/>
  <c r="BF57" i="23"/>
  <c r="BF58" i="23"/>
  <c r="BF60" i="23"/>
  <c r="BF61" i="23"/>
  <c r="BF62" i="23"/>
  <c r="BF63" i="23"/>
  <c r="BF64" i="23"/>
  <c r="BF66" i="23"/>
  <c r="BF67" i="23"/>
  <c r="BF68" i="23"/>
  <c r="BF69" i="23"/>
  <c r="BF70" i="23"/>
  <c r="BF71" i="23"/>
  <c r="BF74" i="23"/>
  <c r="BF75" i="23"/>
  <c r="BF76" i="23"/>
  <c r="BF77" i="23"/>
  <c r="BF78" i="23"/>
  <c r="BF80" i="23"/>
  <c r="BF81" i="23"/>
  <c r="BF82" i="23"/>
  <c r="BF83" i="23"/>
  <c r="BF84" i="23"/>
  <c r="BF85" i="23"/>
  <c r="BF87" i="23"/>
  <c r="BF89" i="23"/>
  <c r="BF90" i="23"/>
  <c r="BF91" i="23"/>
  <c r="BF92" i="23"/>
  <c r="BF94" i="23"/>
  <c r="BF95" i="23"/>
  <c r="BF96" i="23"/>
  <c r="BF97" i="23"/>
  <c r="BF98" i="23"/>
  <c r="BF99" i="23"/>
  <c r="BF120" i="23"/>
  <c r="BF121" i="23"/>
  <c r="BF122" i="23"/>
  <c r="BF123" i="23"/>
  <c r="BF124" i="23"/>
  <c r="BF125" i="23"/>
  <c r="BF126" i="23"/>
  <c r="BF127" i="23"/>
  <c r="BF128" i="23"/>
  <c r="BF129" i="23"/>
  <c r="BF131" i="23"/>
  <c r="BF139" i="23"/>
  <c r="BF140" i="23"/>
  <c r="BF141" i="23"/>
  <c r="BF142" i="23"/>
  <c r="BF144" i="23"/>
  <c r="BF145" i="23"/>
  <c r="BF146" i="23"/>
  <c r="BF148" i="23"/>
  <c r="BF149" i="23"/>
  <c r="BF150" i="23"/>
  <c r="BF151" i="23"/>
  <c r="BF152" i="23"/>
  <c r="BF154" i="23"/>
  <c r="BF155" i="23"/>
  <c r="BF157" i="23"/>
  <c r="BF158" i="23"/>
  <c r="BF159" i="23"/>
  <c r="BF160" i="23"/>
  <c r="BF161" i="23"/>
  <c r="BF162" i="23"/>
  <c r="BF163" i="23"/>
  <c r="BF164" i="23"/>
  <c r="BF165" i="23"/>
  <c r="BF166" i="23"/>
  <c r="BF167" i="23"/>
  <c r="BF168" i="23"/>
  <c r="BF169" i="23"/>
  <c r="BF170" i="23"/>
  <c r="BF171" i="23"/>
  <c r="BF172" i="23"/>
  <c r="BF173" i="23"/>
  <c r="BF175" i="23"/>
  <c r="BF176" i="23"/>
  <c r="BF177" i="23"/>
  <c r="BF179" i="23"/>
  <c r="BF180" i="23"/>
  <c r="BF181" i="23"/>
  <c r="BF182" i="23"/>
  <c r="BF184" i="23"/>
  <c r="BF185" i="23"/>
  <c r="BF186" i="23"/>
  <c r="BF187" i="23"/>
  <c r="BF188" i="23"/>
  <c r="BF189" i="23"/>
  <c r="BF190" i="23"/>
  <c r="BF191" i="23"/>
  <c r="BF193" i="23"/>
  <c r="BF196" i="23"/>
  <c r="BF197" i="23"/>
  <c r="BF198" i="23"/>
  <c r="BF199" i="23"/>
  <c r="BF200" i="23"/>
  <c r="BF201" i="23"/>
  <c r="BF202" i="23"/>
  <c r="BF203" i="23"/>
  <c r="BF204" i="23"/>
  <c r="BF205" i="23"/>
  <c r="BF206" i="23"/>
  <c r="BF207" i="23"/>
  <c r="BF209" i="23"/>
  <c r="BF210" i="23"/>
  <c r="BF212" i="23"/>
  <c r="BF214" i="23"/>
  <c r="BF215" i="23"/>
  <c r="BF216" i="23"/>
  <c r="BF217" i="23"/>
  <c r="BF218" i="23"/>
  <c r="BF219" i="23"/>
  <c r="BF220" i="23"/>
  <c r="BF221" i="23"/>
  <c r="BF222" i="23"/>
  <c r="BF223" i="23"/>
  <c r="BF224" i="23"/>
  <c r="BF226" i="23"/>
  <c r="BF227" i="23"/>
  <c r="BF228" i="23"/>
  <c r="BF229" i="23"/>
  <c r="BF230" i="23"/>
  <c r="BF231" i="23"/>
  <c r="BF233" i="23"/>
  <c r="BF235" i="23"/>
  <c r="BF236" i="23"/>
  <c r="BF237" i="23"/>
  <c r="BF238" i="23"/>
  <c r="BF239" i="23"/>
  <c r="BF240" i="23"/>
  <c r="BF241" i="23"/>
  <c r="BF242" i="23"/>
  <c r="BF244" i="23"/>
  <c r="BF245" i="23"/>
  <c r="BF248" i="23"/>
  <c r="BF249" i="23"/>
  <c r="BF250" i="23"/>
  <c r="BF251" i="23"/>
  <c r="BF252" i="23"/>
  <c r="BF253" i="23"/>
  <c r="BF254" i="23"/>
  <c r="BF255" i="23"/>
  <c r="BF256" i="23"/>
  <c r="BF257" i="23"/>
  <c r="BF258" i="23"/>
  <c r="BF259" i="23"/>
  <c r="BF260" i="23"/>
  <c r="BF261" i="23"/>
  <c r="BF262" i="23"/>
  <c r="BF263" i="23"/>
  <c r="BF264" i="23"/>
  <c r="BF265" i="23"/>
  <c r="BF266" i="23"/>
  <c r="BF267" i="23"/>
  <c r="BF268" i="23"/>
  <c r="BF269" i="23"/>
  <c r="BF270" i="23"/>
  <c r="BF271" i="23"/>
  <c r="BF272" i="23"/>
  <c r="BF273" i="23"/>
  <c r="BF274" i="23"/>
  <c r="BF275" i="23"/>
  <c r="BF276" i="23"/>
  <c r="BF277" i="23"/>
  <c r="BF278" i="23"/>
  <c r="BF279" i="23"/>
  <c r="BF280" i="23"/>
  <c r="BF281" i="23"/>
  <c r="BF282" i="23"/>
  <c r="BF283" i="23"/>
  <c r="BF284" i="23"/>
  <c r="BF285" i="23"/>
  <c r="BF286" i="23"/>
  <c r="BF287" i="23"/>
  <c r="BF288" i="23"/>
  <c r="BF289" i="23"/>
  <c r="BF290" i="23"/>
  <c r="BF291" i="23"/>
  <c r="BF292" i="23"/>
  <c r="BF293" i="23"/>
  <c r="BF294" i="23"/>
  <c r="BF295" i="23"/>
  <c r="BF296" i="23"/>
  <c r="BF297" i="23"/>
  <c r="BF298" i="23"/>
  <c r="BF299" i="23"/>
  <c r="BF300" i="23"/>
  <c r="BF301" i="23"/>
  <c r="BF302" i="23"/>
  <c r="BF303" i="23"/>
  <c r="BF304" i="23"/>
  <c r="BF305" i="23"/>
  <c r="BF306" i="23"/>
  <c r="BF307" i="23"/>
  <c r="BF309" i="23"/>
  <c r="BF310" i="23"/>
  <c r="BF311" i="23"/>
  <c r="BF312" i="23"/>
  <c r="BF313" i="23"/>
  <c r="BF314" i="23"/>
  <c r="BF315" i="23"/>
  <c r="BF316" i="23"/>
  <c r="BF43" i="23"/>
  <c r="BF41" i="23"/>
  <c r="BF40" i="23"/>
  <c r="BF39" i="23"/>
  <c r="BF32" i="23"/>
  <c r="BF33" i="23"/>
  <c r="BF34" i="23"/>
  <c r="BF29" i="23"/>
  <c r="H29" i="25" l="1"/>
  <c r="H38" i="25"/>
  <c r="H31" i="25"/>
  <c r="G32" i="25"/>
  <c r="H32" i="25" s="1"/>
  <c r="H39" i="25"/>
  <c r="G41" i="25"/>
  <c r="H41" i="25" l="1"/>
  <c r="G52" i="25"/>
  <c r="H30" i="25"/>
  <c r="H52" i="25" s="1"/>
  <c r="CG548" i="23" l="1"/>
  <c r="BX32" i="23"/>
  <c r="CB32" i="23" s="1"/>
  <c r="BY32" i="23"/>
  <c r="BX33" i="23"/>
  <c r="CB33" i="23" s="1"/>
  <c r="BY33" i="23"/>
  <c r="BX34" i="23"/>
  <c r="CB34" i="23" s="1"/>
  <c r="BY34" i="23"/>
  <c r="BX39" i="23"/>
  <c r="CB39" i="23" s="1"/>
  <c r="BY39" i="23"/>
  <c r="BX40" i="23"/>
  <c r="CB40" i="23" s="1"/>
  <c r="BY40" i="23"/>
  <c r="BX41" i="23"/>
  <c r="CB41" i="23" s="1"/>
  <c r="BY41" i="23"/>
  <c r="BX43" i="23"/>
  <c r="CB43" i="23" s="1"/>
  <c r="BY43" i="23"/>
  <c r="BX44" i="23"/>
  <c r="CB44" i="23" s="1"/>
  <c r="BY44" i="23"/>
  <c r="BX45" i="23"/>
  <c r="CB45" i="23" s="1"/>
  <c r="BY45" i="23"/>
  <c r="BX50" i="23"/>
  <c r="CB50" i="23" s="1"/>
  <c r="BY50" i="23"/>
  <c r="BX51" i="23"/>
  <c r="CB51" i="23" s="1"/>
  <c r="BY51" i="23"/>
  <c r="BX52" i="23"/>
  <c r="CB52" i="23" s="1"/>
  <c r="BY52" i="23"/>
  <c r="BX53" i="23"/>
  <c r="CB53" i="23" s="1"/>
  <c r="BY53" i="23"/>
  <c r="BX54" i="23"/>
  <c r="CB54" i="23" s="1"/>
  <c r="BY54" i="23"/>
  <c r="BX55" i="23"/>
  <c r="CB55" i="23" s="1"/>
  <c r="BY55" i="23"/>
  <c r="BX56" i="23"/>
  <c r="CB56" i="23" s="1"/>
  <c r="BY56" i="23"/>
  <c r="BX57" i="23"/>
  <c r="CB57" i="23" s="1"/>
  <c r="BY57" i="23"/>
  <c r="BX58" i="23"/>
  <c r="CB58" i="23" s="1"/>
  <c r="BY58" i="23"/>
  <c r="BX60" i="23"/>
  <c r="CB60" i="23" s="1"/>
  <c r="BY60" i="23"/>
  <c r="BX61" i="23"/>
  <c r="CB61" i="23" s="1"/>
  <c r="BY61" i="23"/>
  <c r="BX62" i="23"/>
  <c r="CB62" i="23" s="1"/>
  <c r="BY62" i="23"/>
  <c r="BX63" i="23"/>
  <c r="CB63" i="23" s="1"/>
  <c r="BY63" i="23"/>
  <c r="BX64" i="23"/>
  <c r="CB64" i="23" s="1"/>
  <c r="BY64" i="23"/>
  <c r="BX66" i="23"/>
  <c r="CB66" i="23" s="1"/>
  <c r="BY66" i="23"/>
  <c r="BX67" i="23"/>
  <c r="CB67" i="23" s="1"/>
  <c r="BY67" i="23"/>
  <c r="BX68" i="23"/>
  <c r="CB68" i="23" s="1"/>
  <c r="BY68" i="23"/>
  <c r="BX69" i="23"/>
  <c r="CB69" i="23" s="1"/>
  <c r="BY69" i="23"/>
  <c r="BX70" i="23"/>
  <c r="CB70" i="23" s="1"/>
  <c r="BY70" i="23"/>
  <c r="BX71" i="23"/>
  <c r="CB71" i="23" s="1"/>
  <c r="BY71" i="23"/>
  <c r="BX74" i="23"/>
  <c r="CB74" i="23" s="1"/>
  <c r="BY74" i="23"/>
  <c r="BX75" i="23"/>
  <c r="CB75" i="23" s="1"/>
  <c r="BY75" i="23"/>
  <c r="BX76" i="23"/>
  <c r="CB76" i="23" s="1"/>
  <c r="BY76" i="23"/>
  <c r="BX77" i="23"/>
  <c r="CB77" i="23" s="1"/>
  <c r="BY77" i="23"/>
  <c r="BX78" i="23"/>
  <c r="CB78" i="23" s="1"/>
  <c r="BY78" i="23"/>
  <c r="BX80" i="23"/>
  <c r="CB80" i="23" s="1"/>
  <c r="BY80" i="23"/>
  <c r="BX81" i="23"/>
  <c r="CB81" i="23" s="1"/>
  <c r="BY81" i="23"/>
  <c r="BX82" i="23"/>
  <c r="CB82" i="23" s="1"/>
  <c r="BY82" i="23"/>
  <c r="BX83" i="23"/>
  <c r="CB83" i="23" s="1"/>
  <c r="BY83" i="23"/>
  <c r="BX84" i="23"/>
  <c r="CB84" i="23" s="1"/>
  <c r="BY84" i="23"/>
  <c r="BX85" i="23"/>
  <c r="CB85" i="23" s="1"/>
  <c r="BY85" i="23"/>
  <c r="BX87" i="23"/>
  <c r="CB87" i="23" s="1"/>
  <c r="BY87" i="23"/>
  <c r="BX89" i="23"/>
  <c r="CB89" i="23" s="1"/>
  <c r="BY89" i="23"/>
  <c r="BX90" i="23"/>
  <c r="CB90" i="23" s="1"/>
  <c r="BY90" i="23"/>
  <c r="BX91" i="23"/>
  <c r="CB91" i="23" s="1"/>
  <c r="BY91" i="23"/>
  <c r="BX92" i="23"/>
  <c r="CB92" i="23" s="1"/>
  <c r="BY92" i="23"/>
  <c r="BX94" i="23"/>
  <c r="CB94" i="23" s="1"/>
  <c r="BY94" i="23"/>
  <c r="BX95" i="23"/>
  <c r="CB95" i="23" s="1"/>
  <c r="BY95" i="23"/>
  <c r="BX96" i="23"/>
  <c r="CB96" i="23" s="1"/>
  <c r="BY96" i="23"/>
  <c r="BX97" i="23"/>
  <c r="CB97" i="23" s="1"/>
  <c r="BY97" i="23"/>
  <c r="BX98" i="23"/>
  <c r="CB98" i="23" s="1"/>
  <c r="BY98" i="23"/>
  <c r="BX99" i="23"/>
  <c r="CB99" i="23" s="1"/>
  <c r="BY99" i="23"/>
  <c r="BX121" i="23"/>
  <c r="CB121" i="23" s="1"/>
  <c r="BY121" i="23"/>
  <c r="BX123" i="23"/>
  <c r="CB123" i="23" s="1"/>
  <c r="BY123" i="23"/>
  <c r="BX124" i="23"/>
  <c r="CB124" i="23" s="1"/>
  <c r="BY124" i="23"/>
  <c r="BX125" i="23"/>
  <c r="CB125" i="23" s="1"/>
  <c r="BY125" i="23"/>
  <c r="BX126" i="23"/>
  <c r="CB126" i="23" s="1"/>
  <c r="BY126" i="23"/>
  <c r="BX127" i="23"/>
  <c r="CB127" i="23" s="1"/>
  <c r="BY127" i="23"/>
  <c r="BX128" i="23"/>
  <c r="CB128" i="23" s="1"/>
  <c r="BY128" i="23"/>
  <c r="BX129" i="23"/>
  <c r="CB129" i="23" s="1"/>
  <c r="BY129" i="23"/>
  <c r="BX131" i="23"/>
  <c r="CB131" i="23" s="1"/>
  <c r="BY131" i="23"/>
  <c r="BX139" i="23"/>
  <c r="CB139" i="23" s="1"/>
  <c r="BY139" i="23"/>
  <c r="BX140" i="23"/>
  <c r="CB140" i="23" s="1"/>
  <c r="BY140" i="23"/>
  <c r="BX141" i="23"/>
  <c r="CB141" i="23" s="1"/>
  <c r="BY141" i="23"/>
  <c r="BX142" i="23"/>
  <c r="CB142" i="23" s="1"/>
  <c r="BY142" i="23"/>
  <c r="BX144" i="23"/>
  <c r="CB144" i="23" s="1"/>
  <c r="BY144" i="23"/>
  <c r="BX145" i="23"/>
  <c r="CB145" i="23" s="1"/>
  <c r="BY145" i="23"/>
  <c r="BX146" i="23"/>
  <c r="CB146" i="23" s="1"/>
  <c r="BY146" i="23"/>
  <c r="BX148" i="23"/>
  <c r="CB148" i="23" s="1"/>
  <c r="BY148" i="23"/>
  <c r="BX149" i="23"/>
  <c r="CB149" i="23" s="1"/>
  <c r="BY149" i="23"/>
  <c r="BX150" i="23"/>
  <c r="CB150" i="23" s="1"/>
  <c r="BY150" i="23"/>
  <c r="BX151" i="23"/>
  <c r="CB151" i="23" s="1"/>
  <c r="BY151" i="23"/>
  <c r="BX152" i="23"/>
  <c r="CB152" i="23" s="1"/>
  <c r="BY152" i="23"/>
  <c r="BX154" i="23"/>
  <c r="CB154" i="23" s="1"/>
  <c r="BY154" i="23"/>
  <c r="BX155" i="23"/>
  <c r="CB155" i="23" s="1"/>
  <c r="BY155" i="23"/>
  <c r="BX157" i="23"/>
  <c r="CB157" i="23" s="1"/>
  <c r="BY157" i="23"/>
  <c r="BX158" i="23"/>
  <c r="CB158" i="23" s="1"/>
  <c r="BY158" i="23"/>
  <c r="BX159" i="23"/>
  <c r="CB159" i="23" s="1"/>
  <c r="BY159" i="23"/>
  <c r="BX160" i="23"/>
  <c r="CB160" i="23" s="1"/>
  <c r="BY160" i="23"/>
  <c r="BX161" i="23"/>
  <c r="CB161" i="23" s="1"/>
  <c r="BY161" i="23"/>
  <c r="BX162" i="23"/>
  <c r="CB162" i="23" s="1"/>
  <c r="BY162" i="23"/>
  <c r="BX163" i="23"/>
  <c r="CB163" i="23" s="1"/>
  <c r="BY163" i="23"/>
  <c r="BX164" i="23"/>
  <c r="CB164" i="23" s="1"/>
  <c r="BY164" i="23"/>
  <c r="BX165" i="23"/>
  <c r="CB165" i="23" s="1"/>
  <c r="BY165" i="23"/>
  <c r="BX166" i="23"/>
  <c r="CB166" i="23" s="1"/>
  <c r="BY166" i="23"/>
  <c r="BX167" i="23"/>
  <c r="CB167" i="23" s="1"/>
  <c r="BY167" i="23"/>
  <c r="BX168" i="23"/>
  <c r="CB168" i="23" s="1"/>
  <c r="BY168" i="23"/>
  <c r="BX169" i="23"/>
  <c r="CB169" i="23" s="1"/>
  <c r="BY169" i="23"/>
  <c r="BX170" i="23"/>
  <c r="CB170" i="23" s="1"/>
  <c r="BY170" i="23"/>
  <c r="BX171" i="23"/>
  <c r="CB171" i="23" s="1"/>
  <c r="BY171" i="23"/>
  <c r="BX172" i="23"/>
  <c r="CB172" i="23" s="1"/>
  <c r="BY172" i="23"/>
  <c r="BX173" i="23"/>
  <c r="CB173" i="23" s="1"/>
  <c r="BY173" i="23"/>
  <c r="BX175" i="23"/>
  <c r="CB175" i="23" s="1"/>
  <c r="BY175" i="23"/>
  <c r="BX176" i="23"/>
  <c r="CB176" i="23" s="1"/>
  <c r="BY176" i="23"/>
  <c r="BX177" i="23"/>
  <c r="CB177" i="23" s="1"/>
  <c r="BY177" i="23"/>
  <c r="BX179" i="23"/>
  <c r="CB179" i="23" s="1"/>
  <c r="BY179" i="23"/>
  <c r="BX180" i="23"/>
  <c r="CB180" i="23" s="1"/>
  <c r="BY180" i="23"/>
  <c r="BX181" i="23"/>
  <c r="CB181" i="23" s="1"/>
  <c r="BY181" i="23"/>
  <c r="BX182" i="23"/>
  <c r="CB182" i="23" s="1"/>
  <c r="BY182" i="23"/>
  <c r="BX184" i="23"/>
  <c r="CB184" i="23" s="1"/>
  <c r="BY184" i="23"/>
  <c r="BX185" i="23"/>
  <c r="CB185" i="23" s="1"/>
  <c r="BY185" i="23"/>
  <c r="BX186" i="23"/>
  <c r="CB186" i="23" s="1"/>
  <c r="BY186" i="23"/>
  <c r="BX187" i="23"/>
  <c r="CB187" i="23" s="1"/>
  <c r="BY187" i="23"/>
  <c r="BX188" i="23"/>
  <c r="CB188" i="23" s="1"/>
  <c r="BY188" i="23"/>
  <c r="BX189" i="23"/>
  <c r="CB189" i="23" s="1"/>
  <c r="BY189" i="23"/>
  <c r="BX190" i="23"/>
  <c r="CB190" i="23" s="1"/>
  <c r="BY190" i="23"/>
  <c r="BX191" i="23"/>
  <c r="CB191" i="23" s="1"/>
  <c r="BY191" i="23"/>
  <c r="BX193" i="23"/>
  <c r="CB193" i="23" s="1"/>
  <c r="BY193" i="23"/>
  <c r="BX196" i="23"/>
  <c r="CB196" i="23" s="1"/>
  <c r="BY196" i="23"/>
  <c r="BX197" i="23"/>
  <c r="CB197" i="23" s="1"/>
  <c r="BY197" i="23"/>
  <c r="BX198" i="23"/>
  <c r="CB198" i="23" s="1"/>
  <c r="BY198" i="23"/>
  <c r="BX199" i="23"/>
  <c r="CB199" i="23" s="1"/>
  <c r="BY199" i="23"/>
  <c r="BX200" i="23"/>
  <c r="CB200" i="23" s="1"/>
  <c r="BY200" i="23"/>
  <c r="BX201" i="23"/>
  <c r="CB201" i="23" s="1"/>
  <c r="BY201" i="23"/>
  <c r="BX202" i="23"/>
  <c r="CB202" i="23" s="1"/>
  <c r="BY202" i="23"/>
  <c r="BX203" i="23"/>
  <c r="CB203" i="23" s="1"/>
  <c r="BY203" i="23"/>
  <c r="BX204" i="23"/>
  <c r="CB204" i="23" s="1"/>
  <c r="BY204" i="23"/>
  <c r="BX205" i="23"/>
  <c r="CB205" i="23" s="1"/>
  <c r="BY205" i="23"/>
  <c r="BX206" i="23"/>
  <c r="CB206" i="23" s="1"/>
  <c r="BY206" i="23"/>
  <c r="BX207" i="23"/>
  <c r="CB207" i="23" s="1"/>
  <c r="BY207" i="23"/>
  <c r="BX209" i="23"/>
  <c r="CB209" i="23" s="1"/>
  <c r="BY209" i="23"/>
  <c r="BX210" i="23"/>
  <c r="CB210" i="23" s="1"/>
  <c r="BY210" i="23"/>
  <c r="BX212" i="23"/>
  <c r="CB212" i="23" s="1"/>
  <c r="BY212" i="23"/>
  <c r="BX214" i="23"/>
  <c r="CB214" i="23" s="1"/>
  <c r="BY214" i="23"/>
  <c r="BX215" i="23"/>
  <c r="CB215" i="23" s="1"/>
  <c r="BY215" i="23"/>
  <c r="BX216" i="23"/>
  <c r="CB216" i="23" s="1"/>
  <c r="BY216" i="23"/>
  <c r="BX217" i="23"/>
  <c r="CB217" i="23" s="1"/>
  <c r="BY217" i="23"/>
  <c r="BX218" i="23"/>
  <c r="CB218" i="23" s="1"/>
  <c r="BY218" i="23"/>
  <c r="BX219" i="23"/>
  <c r="CB219" i="23" s="1"/>
  <c r="BY219" i="23"/>
  <c r="BX220" i="23"/>
  <c r="CB220" i="23" s="1"/>
  <c r="BY220" i="23"/>
  <c r="BX221" i="23"/>
  <c r="CB221" i="23" s="1"/>
  <c r="BY221" i="23"/>
  <c r="BX222" i="23"/>
  <c r="CB222" i="23" s="1"/>
  <c r="BY222" i="23"/>
  <c r="BX223" i="23"/>
  <c r="CB223" i="23" s="1"/>
  <c r="BY223" i="23"/>
  <c r="BX224" i="23"/>
  <c r="CB224" i="23" s="1"/>
  <c r="BY224" i="23"/>
  <c r="BX225" i="23"/>
  <c r="CB225" i="23" s="1"/>
  <c r="CC225" i="23" s="1"/>
  <c r="BY225" i="23"/>
  <c r="BX226" i="23"/>
  <c r="CB226" i="23" s="1"/>
  <c r="BY226" i="23"/>
  <c r="BX227" i="23"/>
  <c r="CB227" i="23" s="1"/>
  <c r="BY227" i="23"/>
  <c r="BX228" i="23"/>
  <c r="CB228" i="23" s="1"/>
  <c r="BY228" i="23"/>
  <c r="BX229" i="23"/>
  <c r="CB229" i="23" s="1"/>
  <c r="BY229" i="23"/>
  <c r="BX230" i="23"/>
  <c r="CB230" i="23" s="1"/>
  <c r="BY230" i="23"/>
  <c r="BX231" i="23"/>
  <c r="CB231" i="23" s="1"/>
  <c r="BY231" i="23"/>
  <c r="BX233" i="23"/>
  <c r="CB233" i="23" s="1"/>
  <c r="BY233" i="23"/>
  <c r="BX235" i="23"/>
  <c r="CB235" i="23" s="1"/>
  <c r="BY235" i="23"/>
  <c r="BX236" i="23"/>
  <c r="CB236" i="23" s="1"/>
  <c r="BY236" i="23"/>
  <c r="BX237" i="23"/>
  <c r="CB237" i="23" s="1"/>
  <c r="BY237" i="23"/>
  <c r="BX238" i="23"/>
  <c r="CB238" i="23" s="1"/>
  <c r="BY238" i="23"/>
  <c r="BX239" i="23"/>
  <c r="CB239" i="23" s="1"/>
  <c r="BY239" i="23"/>
  <c r="BX240" i="23"/>
  <c r="CB240" i="23" s="1"/>
  <c r="BY240" i="23"/>
  <c r="BX241" i="23"/>
  <c r="CB241" i="23" s="1"/>
  <c r="BY241" i="23"/>
  <c r="BX242" i="23"/>
  <c r="CB242" i="23" s="1"/>
  <c r="BY242" i="23"/>
  <c r="BX244" i="23"/>
  <c r="CB244" i="23" s="1"/>
  <c r="BY244" i="23"/>
  <c r="BX245" i="23"/>
  <c r="CB245" i="23" s="1"/>
  <c r="BY245" i="23"/>
  <c r="BX248" i="23"/>
  <c r="CB248" i="23" s="1"/>
  <c r="BY248" i="23"/>
  <c r="BX249" i="23"/>
  <c r="CB249" i="23" s="1"/>
  <c r="BY249" i="23"/>
  <c r="BX250" i="23"/>
  <c r="CB250" i="23" s="1"/>
  <c r="BY250" i="23"/>
  <c r="BX251" i="23"/>
  <c r="CB251" i="23" s="1"/>
  <c r="BY251" i="23"/>
  <c r="BX252" i="23"/>
  <c r="CB252" i="23" s="1"/>
  <c r="BY252" i="23"/>
  <c r="BX253" i="23"/>
  <c r="CB253" i="23" s="1"/>
  <c r="BY253" i="23"/>
  <c r="BX254" i="23"/>
  <c r="CB254" i="23" s="1"/>
  <c r="BY254" i="23"/>
  <c r="BX255" i="23"/>
  <c r="CB255" i="23" s="1"/>
  <c r="BY255" i="23"/>
  <c r="BX256" i="23"/>
  <c r="CB256" i="23" s="1"/>
  <c r="BY256" i="23"/>
  <c r="BX257" i="23"/>
  <c r="CB257" i="23" s="1"/>
  <c r="BY257" i="23"/>
  <c r="BX258" i="23"/>
  <c r="CB258" i="23" s="1"/>
  <c r="BY258" i="23"/>
  <c r="BX259" i="23"/>
  <c r="CB259" i="23" s="1"/>
  <c r="BY259" i="23"/>
  <c r="BX260" i="23"/>
  <c r="CB260" i="23" s="1"/>
  <c r="BY260" i="23"/>
  <c r="BX261" i="23"/>
  <c r="CB261" i="23" s="1"/>
  <c r="BY261" i="23"/>
  <c r="BX262" i="23"/>
  <c r="CB262" i="23" s="1"/>
  <c r="BY262" i="23"/>
  <c r="BX263" i="23"/>
  <c r="CB263" i="23" s="1"/>
  <c r="BY263" i="23"/>
  <c r="BX264" i="23"/>
  <c r="CB264" i="23" s="1"/>
  <c r="BY264" i="23"/>
  <c r="BX265" i="23"/>
  <c r="CB265" i="23" s="1"/>
  <c r="BY265" i="23"/>
  <c r="BX266" i="23"/>
  <c r="CB266" i="23" s="1"/>
  <c r="BY266" i="23"/>
  <c r="BX267" i="23"/>
  <c r="CB267" i="23" s="1"/>
  <c r="BY267" i="23"/>
  <c r="BX268" i="23"/>
  <c r="CB268" i="23" s="1"/>
  <c r="BY268" i="23"/>
  <c r="BX269" i="23"/>
  <c r="CB269" i="23" s="1"/>
  <c r="BY269" i="23"/>
  <c r="BX270" i="23"/>
  <c r="CB270" i="23" s="1"/>
  <c r="BY270" i="23"/>
  <c r="BX271" i="23"/>
  <c r="CB271" i="23" s="1"/>
  <c r="BY271" i="23"/>
  <c r="BX272" i="23"/>
  <c r="CB272" i="23" s="1"/>
  <c r="BY272" i="23"/>
  <c r="BX273" i="23"/>
  <c r="CB273" i="23" s="1"/>
  <c r="BY273" i="23"/>
  <c r="BX274" i="23"/>
  <c r="CB274" i="23" s="1"/>
  <c r="BY274" i="23"/>
  <c r="BX275" i="23"/>
  <c r="CB275" i="23" s="1"/>
  <c r="BY275" i="23"/>
  <c r="BX276" i="23"/>
  <c r="CB276" i="23" s="1"/>
  <c r="BY276" i="23"/>
  <c r="BX277" i="23"/>
  <c r="CB277" i="23" s="1"/>
  <c r="BY277" i="23"/>
  <c r="BX278" i="23"/>
  <c r="CB278" i="23" s="1"/>
  <c r="BY278" i="23"/>
  <c r="BX279" i="23"/>
  <c r="CB279" i="23" s="1"/>
  <c r="BY279" i="23"/>
  <c r="BX280" i="23"/>
  <c r="CB280" i="23" s="1"/>
  <c r="BY280" i="23"/>
  <c r="BX281" i="23"/>
  <c r="CB281" i="23" s="1"/>
  <c r="BY281" i="23"/>
  <c r="BX282" i="23"/>
  <c r="CB282" i="23" s="1"/>
  <c r="BY282" i="23"/>
  <c r="BX283" i="23"/>
  <c r="CB283" i="23" s="1"/>
  <c r="BY283" i="23"/>
  <c r="BX284" i="23"/>
  <c r="CB284" i="23" s="1"/>
  <c r="BY284" i="23"/>
  <c r="BX285" i="23"/>
  <c r="CB285" i="23" s="1"/>
  <c r="BY285" i="23"/>
  <c r="BX286" i="23"/>
  <c r="CB286" i="23" s="1"/>
  <c r="BY286" i="23"/>
  <c r="BX287" i="23"/>
  <c r="CB287" i="23" s="1"/>
  <c r="BY287" i="23"/>
  <c r="BX288" i="23"/>
  <c r="CB288" i="23" s="1"/>
  <c r="BY288" i="23"/>
  <c r="BX289" i="23"/>
  <c r="CB289" i="23" s="1"/>
  <c r="BY289" i="23"/>
  <c r="BX290" i="23"/>
  <c r="CB290" i="23" s="1"/>
  <c r="BY290" i="23"/>
  <c r="BX291" i="23"/>
  <c r="CB291" i="23" s="1"/>
  <c r="BY291" i="23"/>
  <c r="BX292" i="23"/>
  <c r="CB292" i="23" s="1"/>
  <c r="BY292" i="23"/>
  <c r="BX293" i="23"/>
  <c r="CB293" i="23" s="1"/>
  <c r="BY293" i="23"/>
  <c r="BX294" i="23"/>
  <c r="CB294" i="23" s="1"/>
  <c r="BY294" i="23"/>
  <c r="BX295" i="23"/>
  <c r="CB295" i="23" s="1"/>
  <c r="BY295" i="23"/>
  <c r="BX296" i="23"/>
  <c r="CB296" i="23" s="1"/>
  <c r="BY296" i="23"/>
  <c r="BX297" i="23"/>
  <c r="CB297" i="23" s="1"/>
  <c r="BY297" i="23"/>
  <c r="BX298" i="23"/>
  <c r="CB298" i="23" s="1"/>
  <c r="BY298" i="23"/>
  <c r="BX299" i="23"/>
  <c r="CB299" i="23" s="1"/>
  <c r="BY299" i="23"/>
  <c r="BX300" i="23"/>
  <c r="CB300" i="23" s="1"/>
  <c r="BY300" i="23"/>
  <c r="BX301" i="23"/>
  <c r="CB301" i="23" s="1"/>
  <c r="BY301" i="23"/>
  <c r="BX302" i="23"/>
  <c r="CB302" i="23" s="1"/>
  <c r="BY302" i="23"/>
  <c r="BX303" i="23"/>
  <c r="CB303" i="23" s="1"/>
  <c r="BY303" i="23"/>
  <c r="BX304" i="23"/>
  <c r="CB304" i="23" s="1"/>
  <c r="BY304" i="23"/>
  <c r="BX305" i="23"/>
  <c r="CB305" i="23" s="1"/>
  <c r="BY305" i="23"/>
  <c r="BX306" i="23"/>
  <c r="CB306" i="23" s="1"/>
  <c r="BY306" i="23"/>
  <c r="BX307" i="23"/>
  <c r="CB307" i="23" s="1"/>
  <c r="BY307" i="23"/>
  <c r="BX309" i="23"/>
  <c r="CB309" i="23" s="1"/>
  <c r="BY309" i="23"/>
  <c r="BX310" i="23"/>
  <c r="CB310" i="23" s="1"/>
  <c r="BY310" i="23"/>
  <c r="BX311" i="23"/>
  <c r="CB311" i="23" s="1"/>
  <c r="BY311" i="23"/>
  <c r="BX312" i="23"/>
  <c r="CB312" i="23" s="1"/>
  <c r="BY312" i="23"/>
  <c r="BX313" i="23"/>
  <c r="CB313" i="23" s="1"/>
  <c r="BY313" i="23"/>
  <c r="BX314" i="23"/>
  <c r="CB314" i="23" s="1"/>
  <c r="BY314" i="23"/>
  <c r="BX315" i="23"/>
  <c r="CB315" i="23" s="1"/>
  <c r="BY315" i="23"/>
  <c r="BX316" i="23"/>
  <c r="CB316" i="23" s="1"/>
  <c r="BY316" i="23"/>
  <c r="BX319" i="23"/>
  <c r="CB319" i="23" s="1"/>
  <c r="BY319" i="23"/>
  <c r="BX320" i="23"/>
  <c r="CB320" i="23" s="1"/>
  <c r="BY320" i="23"/>
  <c r="BX321" i="23"/>
  <c r="CB321" i="23" s="1"/>
  <c r="BY321" i="23"/>
  <c r="BX322" i="23"/>
  <c r="CB322" i="23" s="1"/>
  <c r="BY322" i="23"/>
  <c r="BX323" i="23"/>
  <c r="CB323" i="23" s="1"/>
  <c r="BY323" i="23"/>
  <c r="BX325" i="23"/>
  <c r="CB325" i="23" s="1"/>
  <c r="BY325" i="23"/>
  <c r="BX326" i="23"/>
  <c r="CB326" i="23" s="1"/>
  <c r="BY326" i="23"/>
  <c r="BX328" i="23"/>
  <c r="CB328" i="23" s="1"/>
  <c r="BY328" i="23"/>
  <c r="BX329" i="23"/>
  <c r="CB329" i="23" s="1"/>
  <c r="BY329" i="23"/>
  <c r="BX330" i="23"/>
  <c r="CB330" i="23" s="1"/>
  <c r="BY330" i="23"/>
  <c r="BX331" i="23"/>
  <c r="CB331" i="23" s="1"/>
  <c r="BY331" i="23"/>
  <c r="BX332" i="23"/>
  <c r="CB332" i="23" s="1"/>
  <c r="BY332" i="23"/>
  <c r="BX333" i="23"/>
  <c r="CB333" i="23" s="1"/>
  <c r="BY333" i="23"/>
  <c r="BX334" i="23"/>
  <c r="CB334" i="23" s="1"/>
  <c r="BY334" i="23"/>
  <c r="BX335" i="23"/>
  <c r="CB335" i="23" s="1"/>
  <c r="BY335" i="23"/>
  <c r="BX336" i="23"/>
  <c r="CB336" i="23" s="1"/>
  <c r="BY336" i="23"/>
  <c r="BX337" i="23"/>
  <c r="CB337" i="23" s="1"/>
  <c r="BY337" i="23"/>
  <c r="BX338" i="23"/>
  <c r="CB338" i="23" s="1"/>
  <c r="BY338" i="23"/>
  <c r="BX339" i="23"/>
  <c r="CB339" i="23" s="1"/>
  <c r="BY339" i="23"/>
  <c r="BX340" i="23"/>
  <c r="CB340" i="23" s="1"/>
  <c r="BY340" i="23"/>
  <c r="BX341" i="23"/>
  <c r="CB341" i="23" s="1"/>
  <c r="BY341" i="23"/>
  <c r="BX342" i="23"/>
  <c r="CB342" i="23" s="1"/>
  <c r="BY342" i="23"/>
  <c r="BX343" i="23"/>
  <c r="CB343" i="23" s="1"/>
  <c r="BY343" i="23"/>
  <c r="BX344" i="23"/>
  <c r="CB344" i="23" s="1"/>
  <c r="BY344" i="23"/>
  <c r="BX345" i="23"/>
  <c r="CB345" i="23" s="1"/>
  <c r="BY345" i="23"/>
  <c r="BX346" i="23"/>
  <c r="CB346" i="23" s="1"/>
  <c r="BY346" i="23"/>
  <c r="BX347" i="23"/>
  <c r="CB347" i="23" s="1"/>
  <c r="BY347" i="23"/>
  <c r="BX348" i="23"/>
  <c r="CB348" i="23" s="1"/>
  <c r="BY348" i="23"/>
  <c r="BX349" i="23"/>
  <c r="CB349" i="23" s="1"/>
  <c r="BY349" i="23"/>
  <c r="BX350" i="23"/>
  <c r="CB350" i="23" s="1"/>
  <c r="BY350" i="23"/>
  <c r="BX351" i="23"/>
  <c r="CB351" i="23" s="1"/>
  <c r="BY351" i="23"/>
  <c r="BX352" i="23"/>
  <c r="CB352" i="23" s="1"/>
  <c r="BY352" i="23"/>
  <c r="BX353" i="23"/>
  <c r="CB353" i="23" s="1"/>
  <c r="BY353" i="23"/>
  <c r="BX354" i="23"/>
  <c r="CB354" i="23" s="1"/>
  <c r="BY354" i="23"/>
  <c r="BX355" i="23"/>
  <c r="CB355" i="23" s="1"/>
  <c r="BY355" i="23"/>
  <c r="BX356" i="23"/>
  <c r="CB356" i="23" s="1"/>
  <c r="BY356" i="23"/>
  <c r="BX357" i="23"/>
  <c r="CB357" i="23" s="1"/>
  <c r="BY357" i="23"/>
  <c r="BX358" i="23"/>
  <c r="CB358" i="23" s="1"/>
  <c r="BY358" i="23"/>
  <c r="BX359" i="23"/>
  <c r="CB359" i="23" s="1"/>
  <c r="BY359" i="23"/>
  <c r="BX360" i="23"/>
  <c r="CB360" i="23" s="1"/>
  <c r="BY360" i="23"/>
  <c r="BX361" i="23"/>
  <c r="CB361" i="23" s="1"/>
  <c r="BY361" i="23"/>
  <c r="BX362" i="23"/>
  <c r="CB362" i="23" s="1"/>
  <c r="BY362" i="23"/>
  <c r="BX363" i="23"/>
  <c r="CB363" i="23" s="1"/>
  <c r="BY363" i="23"/>
  <c r="BX364" i="23"/>
  <c r="CB364" i="23" s="1"/>
  <c r="BY364" i="23"/>
  <c r="BX365" i="23"/>
  <c r="CB365" i="23" s="1"/>
  <c r="BY365" i="23"/>
  <c r="BX366" i="23"/>
  <c r="CB366" i="23" s="1"/>
  <c r="BY366" i="23"/>
  <c r="BX367" i="23"/>
  <c r="CB367" i="23" s="1"/>
  <c r="BY367" i="23"/>
  <c r="BX369" i="23"/>
  <c r="CB369" i="23" s="1"/>
  <c r="BY369" i="23"/>
  <c r="BX370" i="23"/>
  <c r="CB370" i="23" s="1"/>
  <c r="BY370" i="23"/>
  <c r="BX371" i="23"/>
  <c r="CB371" i="23" s="1"/>
  <c r="BY371" i="23"/>
  <c r="BX372" i="23"/>
  <c r="CB372" i="23" s="1"/>
  <c r="BY372" i="23"/>
  <c r="BX373" i="23"/>
  <c r="CB373" i="23" s="1"/>
  <c r="BY373" i="23"/>
  <c r="BX374" i="23"/>
  <c r="CB374" i="23" s="1"/>
  <c r="BY374" i="23"/>
  <c r="BX375" i="23"/>
  <c r="CB375" i="23" s="1"/>
  <c r="BY375" i="23"/>
  <c r="BX376" i="23"/>
  <c r="CB376" i="23" s="1"/>
  <c r="BY376" i="23"/>
  <c r="BX377" i="23"/>
  <c r="CB377" i="23" s="1"/>
  <c r="BY377" i="23"/>
  <c r="BX378" i="23"/>
  <c r="CB378" i="23" s="1"/>
  <c r="BY378" i="23"/>
  <c r="BX379" i="23"/>
  <c r="CB379" i="23" s="1"/>
  <c r="BY379" i="23"/>
  <c r="BX380" i="23"/>
  <c r="CB380" i="23" s="1"/>
  <c r="BY380" i="23"/>
  <c r="BX381" i="23"/>
  <c r="CB381" i="23" s="1"/>
  <c r="BY381" i="23"/>
  <c r="BX382" i="23"/>
  <c r="CB382" i="23" s="1"/>
  <c r="BY382" i="23"/>
  <c r="BX383" i="23"/>
  <c r="CB383" i="23" s="1"/>
  <c r="BY383" i="23"/>
  <c r="BX384" i="23"/>
  <c r="CB384" i="23" s="1"/>
  <c r="BY384" i="23"/>
  <c r="BX385" i="23"/>
  <c r="CB385" i="23" s="1"/>
  <c r="BY385" i="23"/>
  <c r="BX386" i="23"/>
  <c r="CB386" i="23" s="1"/>
  <c r="BY386" i="23"/>
  <c r="BX387" i="23"/>
  <c r="CB387" i="23" s="1"/>
  <c r="BY387" i="23"/>
  <c r="BX388" i="23"/>
  <c r="CB388" i="23" s="1"/>
  <c r="BY388" i="23"/>
  <c r="BX389" i="23"/>
  <c r="CB389" i="23" s="1"/>
  <c r="BY389" i="23"/>
  <c r="BX390" i="23"/>
  <c r="CB390" i="23" s="1"/>
  <c r="BY390" i="23"/>
  <c r="BX391" i="23"/>
  <c r="CB391" i="23" s="1"/>
  <c r="BY391" i="23"/>
  <c r="BX392" i="23"/>
  <c r="CB392" i="23" s="1"/>
  <c r="BY392" i="23"/>
  <c r="BX393" i="23"/>
  <c r="CB393" i="23" s="1"/>
  <c r="BY393" i="23"/>
  <c r="BX394" i="23"/>
  <c r="CB394" i="23" s="1"/>
  <c r="BY394" i="23"/>
  <c r="BX395" i="23"/>
  <c r="CB395" i="23" s="1"/>
  <c r="BY395" i="23"/>
  <c r="BX396" i="23"/>
  <c r="CB396" i="23" s="1"/>
  <c r="BY396" i="23"/>
  <c r="BX398" i="23"/>
  <c r="CB398" i="23" s="1"/>
  <c r="BY398" i="23"/>
  <c r="BX399" i="23"/>
  <c r="CB399" i="23" s="1"/>
  <c r="BY399" i="23"/>
  <c r="BX400" i="23"/>
  <c r="CB400" i="23" s="1"/>
  <c r="BY400" i="23"/>
  <c r="BX401" i="23"/>
  <c r="CB401" i="23" s="1"/>
  <c r="BY401" i="23"/>
  <c r="BX402" i="23"/>
  <c r="CB402" i="23" s="1"/>
  <c r="BY402" i="23"/>
  <c r="BX403" i="23"/>
  <c r="CB403" i="23" s="1"/>
  <c r="BY403" i="23"/>
  <c r="BX404" i="23"/>
  <c r="CB404" i="23" s="1"/>
  <c r="BY404" i="23"/>
  <c r="BX406" i="23"/>
  <c r="CB406" i="23" s="1"/>
  <c r="BY406" i="23"/>
  <c r="BX407" i="23"/>
  <c r="CB407" i="23" s="1"/>
  <c r="BY407" i="23"/>
  <c r="BX408" i="23"/>
  <c r="CB408" i="23" s="1"/>
  <c r="BY408" i="23"/>
  <c r="BX409" i="23"/>
  <c r="CB409" i="23" s="1"/>
  <c r="BY409" i="23"/>
  <c r="BX410" i="23"/>
  <c r="CB410" i="23" s="1"/>
  <c r="BY410" i="23"/>
  <c r="BX411" i="23"/>
  <c r="CB411" i="23" s="1"/>
  <c r="BY411" i="23"/>
  <c r="BX412" i="23"/>
  <c r="CB412" i="23" s="1"/>
  <c r="BY412" i="23"/>
  <c r="BX413" i="23"/>
  <c r="CB413" i="23" s="1"/>
  <c r="BY413" i="23"/>
  <c r="BX414" i="23"/>
  <c r="CB414" i="23" s="1"/>
  <c r="BY414" i="23"/>
  <c r="BX415" i="23"/>
  <c r="CB415" i="23" s="1"/>
  <c r="BY415" i="23"/>
  <c r="BX416" i="23"/>
  <c r="CB416" i="23" s="1"/>
  <c r="BY416" i="23"/>
  <c r="BX417" i="23"/>
  <c r="CB417" i="23" s="1"/>
  <c r="BY417" i="23"/>
  <c r="BX418" i="23"/>
  <c r="CB418" i="23" s="1"/>
  <c r="BY418" i="23"/>
  <c r="BX419" i="23"/>
  <c r="CB419" i="23" s="1"/>
  <c r="BY419" i="23"/>
  <c r="BX420" i="23"/>
  <c r="CB420" i="23" s="1"/>
  <c r="BY420" i="23"/>
  <c r="BX421" i="23"/>
  <c r="CB421" i="23" s="1"/>
  <c r="BY421" i="23"/>
  <c r="BX422" i="23"/>
  <c r="CB422" i="23" s="1"/>
  <c r="BY422" i="23"/>
  <c r="BX425" i="23"/>
  <c r="CB425" i="23" s="1"/>
  <c r="BY425" i="23"/>
  <c r="BX426" i="23"/>
  <c r="CB426" i="23" s="1"/>
  <c r="BY426" i="23"/>
  <c r="BX427" i="23"/>
  <c r="CB427" i="23" s="1"/>
  <c r="BY427" i="23"/>
  <c r="BX428" i="23"/>
  <c r="CB428" i="23" s="1"/>
  <c r="BY428" i="23"/>
  <c r="BX430" i="23"/>
  <c r="CB430" i="23" s="1"/>
  <c r="BY430" i="23"/>
  <c r="BX431" i="23"/>
  <c r="CB431" i="23" s="1"/>
  <c r="BY431" i="23"/>
  <c r="BX432" i="23"/>
  <c r="CB432" i="23" s="1"/>
  <c r="BY432" i="23"/>
  <c r="BX433" i="23"/>
  <c r="CB433" i="23" s="1"/>
  <c r="BY433" i="23"/>
  <c r="BX434" i="23"/>
  <c r="CB434" i="23" s="1"/>
  <c r="BY434" i="23"/>
  <c r="BX435" i="23"/>
  <c r="CB435" i="23" s="1"/>
  <c r="BY435" i="23"/>
  <c r="BX436" i="23"/>
  <c r="CB436" i="23" s="1"/>
  <c r="BY436" i="23"/>
  <c r="BX437" i="23"/>
  <c r="CB437" i="23" s="1"/>
  <c r="BY437" i="23"/>
  <c r="BX438" i="23"/>
  <c r="CB438" i="23" s="1"/>
  <c r="BY438" i="23"/>
  <c r="BX439" i="23"/>
  <c r="CB439" i="23" s="1"/>
  <c r="BY439" i="23"/>
  <c r="BX440" i="23"/>
  <c r="CB440" i="23" s="1"/>
  <c r="BY440" i="23"/>
  <c r="BX441" i="23"/>
  <c r="CB441" i="23" s="1"/>
  <c r="BY441" i="23"/>
  <c r="BX442" i="23"/>
  <c r="CB442" i="23" s="1"/>
  <c r="BY442" i="23"/>
  <c r="BX443" i="23"/>
  <c r="CB443" i="23" s="1"/>
  <c r="BY443" i="23"/>
  <c r="BX444" i="23"/>
  <c r="CB444" i="23" s="1"/>
  <c r="BY444" i="23"/>
  <c r="BX445" i="23"/>
  <c r="CB445" i="23" s="1"/>
  <c r="BY445" i="23"/>
  <c r="BX446" i="23"/>
  <c r="CB446" i="23" s="1"/>
  <c r="BY446" i="23"/>
  <c r="BX448" i="23"/>
  <c r="CB448" i="23" s="1"/>
  <c r="BY448" i="23"/>
  <c r="BX449" i="23"/>
  <c r="CB449" i="23" s="1"/>
  <c r="BY449" i="23"/>
  <c r="BX450" i="23"/>
  <c r="CB450" i="23" s="1"/>
  <c r="BY450" i="23"/>
  <c r="BX451" i="23"/>
  <c r="CB451" i="23" s="1"/>
  <c r="BY451" i="23"/>
  <c r="BX452" i="23"/>
  <c r="CB452" i="23" s="1"/>
  <c r="BY452" i="23"/>
  <c r="BX453" i="23"/>
  <c r="CB453" i="23" s="1"/>
  <c r="BY453" i="23"/>
  <c r="BX454" i="23"/>
  <c r="CB454" i="23" s="1"/>
  <c r="BY454" i="23"/>
  <c r="BX455" i="23"/>
  <c r="CB455" i="23" s="1"/>
  <c r="BY455" i="23"/>
  <c r="BX456" i="23"/>
  <c r="CB456" i="23" s="1"/>
  <c r="BY456" i="23"/>
  <c r="BX457" i="23"/>
  <c r="CB457" i="23" s="1"/>
  <c r="BY457" i="23"/>
  <c r="BX458" i="23"/>
  <c r="CB458" i="23" s="1"/>
  <c r="BY458" i="23"/>
  <c r="BX460" i="23"/>
  <c r="CB460" i="23" s="1"/>
  <c r="BY460" i="23"/>
  <c r="BX461" i="23"/>
  <c r="CB461" i="23" s="1"/>
  <c r="BY461" i="23"/>
  <c r="BX462" i="23"/>
  <c r="CB462" i="23" s="1"/>
  <c r="BY462" i="23"/>
  <c r="BX463" i="23"/>
  <c r="CB463" i="23" s="1"/>
  <c r="BY463" i="23"/>
  <c r="BX464" i="23"/>
  <c r="CB464" i="23" s="1"/>
  <c r="BY464" i="23"/>
  <c r="BX465" i="23"/>
  <c r="CB465" i="23" s="1"/>
  <c r="BY465" i="23"/>
  <c r="BX466" i="23"/>
  <c r="CB466" i="23" s="1"/>
  <c r="BY466" i="23"/>
  <c r="BX467" i="23"/>
  <c r="CB467" i="23" s="1"/>
  <c r="BY467" i="23"/>
  <c r="BX468" i="23"/>
  <c r="CB468" i="23" s="1"/>
  <c r="BY468" i="23"/>
  <c r="BX470" i="23"/>
  <c r="CB470" i="23" s="1"/>
  <c r="BY470" i="23"/>
  <c r="BX472" i="23"/>
  <c r="CB472" i="23" s="1"/>
  <c r="BY472" i="23"/>
  <c r="BX473" i="23"/>
  <c r="CB473" i="23" s="1"/>
  <c r="BY473" i="23"/>
  <c r="BX474" i="23"/>
  <c r="CB474" i="23" s="1"/>
  <c r="BY474" i="23"/>
  <c r="BX475" i="23"/>
  <c r="CB475" i="23" s="1"/>
  <c r="BY475" i="23"/>
  <c r="BX476" i="23"/>
  <c r="CB476" i="23" s="1"/>
  <c r="BY476" i="23"/>
  <c r="BX477" i="23"/>
  <c r="CB477" i="23" s="1"/>
  <c r="BY477" i="23"/>
  <c r="BX478" i="23"/>
  <c r="CB478" i="23" s="1"/>
  <c r="BY478" i="23"/>
  <c r="BX479" i="23"/>
  <c r="CB479" i="23" s="1"/>
  <c r="BY479" i="23"/>
  <c r="BX480" i="23"/>
  <c r="CB480" i="23" s="1"/>
  <c r="BY480" i="23"/>
  <c r="BX481" i="23"/>
  <c r="CB481" i="23" s="1"/>
  <c r="BY481" i="23"/>
  <c r="BX482" i="23"/>
  <c r="CB482" i="23" s="1"/>
  <c r="BY482" i="23"/>
  <c r="BX483" i="23"/>
  <c r="CB483" i="23" s="1"/>
  <c r="BY483" i="23"/>
  <c r="BX484" i="23"/>
  <c r="CB484" i="23" s="1"/>
  <c r="BY484" i="23"/>
  <c r="BX485" i="23"/>
  <c r="CB485" i="23" s="1"/>
  <c r="BY485" i="23"/>
  <c r="BX486" i="23"/>
  <c r="CB486" i="23" s="1"/>
  <c r="BY486" i="23"/>
  <c r="BX487" i="23"/>
  <c r="CB487" i="23" s="1"/>
  <c r="BY487" i="23"/>
  <c r="BX488" i="23"/>
  <c r="CB488" i="23" s="1"/>
  <c r="BY488" i="23"/>
  <c r="BX490" i="23"/>
  <c r="CB490" i="23" s="1"/>
  <c r="BY490" i="23"/>
  <c r="BX491" i="23"/>
  <c r="CB491" i="23" s="1"/>
  <c r="BY491" i="23"/>
  <c r="BX492" i="23"/>
  <c r="CB492" i="23" s="1"/>
  <c r="BY492" i="23"/>
  <c r="BX493" i="23"/>
  <c r="CB493" i="23" s="1"/>
  <c r="BY493" i="23"/>
  <c r="BX496" i="23"/>
  <c r="CB496" i="23" s="1"/>
  <c r="BY496" i="23"/>
  <c r="BX497" i="23"/>
  <c r="CB497" i="23" s="1"/>
  <c r="BY497" i="23"/>
  <c r="BX498" i="23"/>
  <c r="CB498" i="23" s="1"/>
  <c r="BY498" i="23"/>
  <c r="BX499" i="23"/>
  <c r="CB499" i="23" s="1"/>
  <c r="BY499" i="23"/>
  <c r="BX500" i="23"/>
  <c r="CB500" i="23" s="1"/>
  <c r="BY500" i="23"/>
  <c r="BX502" i="23"/>
  <c r="CB502" i="23" s="1"/>
  <c r="BY502" i="23"/>
  <c r="BX503" i="23"/>
  <c r="CB503" i="23" s="1"/>
  <c r="BY503" i="23"/>
  <c r="BX504" i="23"/>
  <c r="CB504" i="23" s="1"/>
  <c r="BY504" i="23"/>
  <c r="BX506" i="23"/>
  <c r="CB506" i="23" s="1"/>
  <c r="BY506" i="23"/>
  <c r="BX507" i="23"/>
  <c r="CB507" i="23" s="1"/>
  <c r="BY507" i="23"/>
  <c r="BX509" i="23"/>
  <c r="CB509" i="23" s="1"/>
  <c r="BY509" i="23"/>
  <c r="BX510" i="23"/>
  <c r="CB510" i="23" s="1"/>
  <c r="BY510" i="23"/>
  <c r="BX511" i="23"/>
  <c r="CB511" i="23" s="1"/>
  <c r="BY511" i="23"/>
  <c r="BX513" i="23"/>
  <c r="CB513" i="23" s="1"/>
  <c r="BY513" i="23"/>
  <c r="BX514" i="23"/>
  <c r="CB514" i="23" s="1"/>
  <c r="BY514" i="23"/>
  <c r="BX515" i="23"/>
  <c r="CB515" i="23" s="1"/>
  <c r="BY515" i="23"/>
  <c r="BX516" i="23"/>
  <c r="CB516" i="23" s="1"/>
  <c r="BY516" i="23"/>
  <c r="BX517" i="23"/>
  <c r="CB517" i="23" s="1"/>
  <c r="BY517" i="23"/>
  <c r="BX518" i="23"/>
  <c r="CB518" i="23" s="1"/>
  <c r="BY518" i="23"/>
  <c r="BX520" i="23"/>
  <c r="CB520" i="23" s="1"/>
  <c r="BY520" i="23"/>
  <c r="BX521" i="23"/>
  <c r="CB521" i="23" s="1"/>
  <c r="BY521" i="23"/>
  <c r="BX523" i="23"/>
  <c r="CB523" i="23" s="1"/>
  <c r="BY523" i="23"/>
  <c r="BX524" i="23"/>
  <c r="CB524" i="23" s="1"/>
  <c r="BY524" i="23"/>
  <c r="BX525" i="23"/>
  <c r="CB525" i="23" s="1"/>
  <c r="BY525" i="23"/>
  <c r="BX526" i="23"/>
  <c r="CB526" i="23" s="1"/>
  <c r="BY526" i="23"/>
  <c r="BX527" i="23"/>
  <c r="CB527" i="23" s="1"/>
  <c r="BY527" i="23"/>
  <c r="BX528" i="23"/>
  <c r="CB528" i="23" s="1"/>
  <c r="BY528" i="23"/>
  <c r="BX529" i="23"/>
  <c r="CB529" i="23" s="1"/>
  <c r="BY529" i="23"/>
  <c r="BX530" i="23"/>
  <c r="CB530" i="23" s="1"/>
  <c r="BY530" i="23"/>
  <c r="BX531" i="23"/>
  <c r="CB531" i="23" s="1"/>
  <c r="BY531" i="23"/>
  <c r="BX532" i="23"/>
  <c r="CB532" i="23" s="1"/>
  <c r="BY532" i="23"/>
  <c r="BX533" i="23"/>
  <c r="CB533" i="23" s="1"/>
  <c r="BY533" i="23"/>
  <c r="BX534" i="23"/>
  <c r="CB534" i="23" s="1"/>
  <c r="BY534" i="23"/>
  <c r="BX535" i="23"/>
  <c r="CB535" i="23" s="1"/>
  <c r="BY535" i="23"/>
  <c r="BX536" i="23"/>
  <c r="CB536" i="23" s="1"/>
  <c r="BY536" i="23"/>
  <c r="BX537" i="23"/>
  <c r="CB537" i="23" s="1"/>
  <c r="BY537" i="23"/>
  <c r="BX540" i="23"/>
  <c r="CB540" i="23" s="1"/>
  <c r="BY540" i="23"/>
  <c r="BX541" i="23"/>
  <c r="CB541" i="23" s="1"/>
  <c r="BY541" i="23"/>
  <c r="BX542" i="23"/>
  <c r="CB542" i="23" s="1"/>
  <c r="BY542" i="23"/>
  <c r="BX543" i="23"/>
  <c r="CB543" i="23" s="1"/>
  <c r="BY543" i="23"/>
  <c r="BX545" i="23"/>
  <c r="CB545" i="23" s="1"/>
  <c r="BY545" i="23"/>
  <c r="BX547" i="23"/>
  <c r="CB547" i="23" s="1"/>
  <c r="BY547" i="23"/>
  <c r="BY29" i="23"/>
  <c r="BX29" i="23"/>
  <c r="CB29" i="23" s="1"/>
  <c r="BY548" i="23" l="1"/>
  <c r="BA548" i="23" l="1"/>
  <c r="AW548" i="23"/>
  <c r="AC548" i="23"/>
  <c r="Y548" i="23" l="1"/>
  <c r="U548" i="23"/>
  <c r="BP32" i="23"/>
  <c r="BP33" i="23"/>
  <c r="BP34" i="23"/>
  <c r="BP39" i="23"/>
  <c r="BP40" i="23"/>
  <c r="BP41" i="23"/>
  <c r="BP43" i="23"/>
  <c r="BP44" i="23"/>
  <c r="BP45" i="23"/>
  <c r="BP50" i="23"/>
  <c r="BP51" i="23"/>
  <c r="BP52" i="23"/>
  <c r="BP53" i="23"/>
  <c r="BP54" i="23"/>
  <c r="BP55" i="23"/>
  <c r="BP56" i="23"/>
  <c r="BP57" i="23"/>
  <c r="BP58" i="23"/>
  <c r="BP60" i="23"/>
  <c r="BP61" i="23"/>
  <c r="BP62" i="23"/>
  <c r="BP63" i="23"/>
  <c r="BP64" i="23"/>
  <c r="BP66" i="23"/>
  <c r="BP67" i="23"/>
  <c r="BP68" i="23"/>
  <c r="BP69" i="23"/>
  <c r="BP70" i="23"/>
  <c r="BP71" i="23"/>
  <c r="BP74" i="23"/>
  <c r="BP75" i="23"/>
  <c r="BP76" i="23"/>
  <c r="BP77" i="23"/>
  <c r="BP78" i="23"/>
  <c r="BP81" i="23"/>
  <c r="BP82" i="23"/>
  <c r="BP83" i="23"/>
  <c r="BP85" i="23"/>
  <c r="BP87" i="23"/>
  <c r="BP89" i="23"/>
  <c r="BP90" i="23"/>
  <c r="BP91" i="23"/>
  <c r="BP92" i="23"/>
  <c r="BP94" i="23"/>
  <c r="BP95" i="23"/>
  <c r="BP96" i="23"/>
  <c r="BP97" i="23"/>
  <c r="BP98" i="23"/>
  <c r="BP99" i="23"/>
  <c r="BP121" i="23"/>
  <c r="BP123" i="23"/>
  <c r="BP124" i="23"/>
  <c r="BP125" i="23"/>
  <c r="BP126" i="23"/>
  <c r="BP127" i="23"/>
  <c r="BP128" i="23"/>
  <c r="BP129" i="23"/>
  <c r="BP131" i="23"/>
  <c r="BP139" i="23"/>
  <c r="BP140" i="23"/>
  <c r="BP141" i="23"/>
  <c r="BP142" i="23"/>
  <c r="BP144" i="23"/>
  <c r="BP145" i="23"/>
  <c r="BP146" i="23"/>
  <c r="BP148" i="23"/>
  <c r="BR148" i="23" s="1"/>
  <c r="BP149" i="23"/>
  <c r="BP150" i="23"/>
  <c r="BP151" i="23"/>
  <c r="BP152" i="23"/>
  <c r="BP154" i="23"/>
  <c r="BP155" i="23"/>
  <c r="BP157" i="23"/>
  <c r="BP158" i="23"/>
  <c r="BP159" i="23"/>
  <c r="BP160" i="23"/>
  <c r="BP161" i="23"/>
  <c r="BP162" i="23"/>
  <c r="BP163" i="23"/>
  <c r="BP164" i="23"/>
  <c r="BP165" i="23"/>
  <c r="BP166" i="23"/>
  <c r="BP167" i="23"/>
  <c r="BP168" i="23"/>
  <c r="BP169" i="23"/>
  <c r="BP170" i="23"/>
  <c r="BP171" i="23"/>
  <c r="BP172" i="23"/>
  <c r="BP173" i="23"/>
  <c r="BP175" i="23"/>
  <c r="BP176" i="23"/>
  <c r="BP177" i="23"/>
  <c r="BP179" i="23"/>
  <c r="BP180" i="23"/>
  <c r="BP181" i="23"/>
  <c r="BP182" i="23"/>
  <c r="BP184" i="23"/>
  <c r="BP185" i="23"/>
  <c r="BP186" i="23"/>
  <c r="BP187" i="23"/>
  <c r="BP188" i="23"/>
  <c r="BP189" i="23"/>
  <c r="BP190" i="23"/>
  <c r="BP191" i="23"/>
  <c r="BP193" i="23"/>
  <c r="BP198" i="23"/>
  <c r="BP200" i="23"/>
  <c r="BP201" i="23"/>
  <c r="BP202" i="23"/>
  <c r="BP203" i="23"/>
  <c r="BP204" i="23"/>
  <c r="BP205" i="23"/>
  <c r="BP206" i="23"/>
  <c r="BP207" i="23"/>
  <c r="BP209" i="23"/>
  <c r="BP210" i="23"/>
  <c r="BP212" i="23"/>
  <c r="BP214" i="23"/>
  <c r="BP215" i="23"/>
  <c r="BP216" i="23"/>
  <c r="BP217" i="23"/>
  <c r="BP218" i="23"/>
  <c r="BP219" i="23"/>
  <c r="BP220" i="23"/>
  <c r="BP221" i="23"/>
  <c r="BP222" i="23"/>
  <c r="BP223" i="23"/>
  <c r="BP224" i="23"/>
  <c r="BP226" i="23"/>
  <c r="BP227" i="23"/>
  <c r="BP228" i="23"/>
  <c r="BP229" i="23"/>
  <c r="BP230" i="23"/>
  <c r="BP231" i="23"/>
  <c r="BP233" i="23"/>
  <c r="BR233" i="23" s="1"/>
  <c r="BP235" i="23"/>
  <c r="BP236" i="23"/>
  <c r="BP237" i="23"/>
  <c r="BP238" i="23"/>
  <c r="BP239" i="23"/>
  <c r="BP240" i="23"/>
  <c r="BP241" i="23"/>
  <c r="BP242" i="23"/>
  <c r="BP244" i="23"/>
  <c r="BP245" i="23"/>
  <c r="BP248" i="23"/>
  <c r="BP249" i="23"/>
  <c r="BP250" i="23"/>
  <c r="BP251" i="23"/>
  <c r="BP252" i="23"/>
  <c r="BP253" i="23"/>
  <c r="BP254" i="23"/>
  <c r="BP255" i="23"/>
  <c r="BP256" i="23"/>
  <c r="BP257" i="23"/>
  <c r="BP258" i="23"/>
  <c r="BP259" i="23"/>
  <c r="BP260" i="23"/>
  <c r="BP261" i="23"/>
  <c r="BP262" i="23"/>
  <c r="BP263" i="23"/>
  <c r="BP264" i="23"/>
  <c r="BP265" i="23"/>
  <c r="BP266" i="23"/>
  <c r="BP267" i="23"/>
  <c r="BP268" i="23"/>
  <c r="BP269" i="23"/>
  <c r="BP270" i="23"/>
  <c r="BP271" i="23"/>
  <c r="BP272" i="23"/>
  <c r="BP273" i="23"/>
  <c r="BP274" i="23"/>
  <c r="BP275" i="23"/>
  <c r="BP276" i="23"/>
  <c r="BP277" i="23"/>
  <c r="BP278" i="23"/>
  <c r="BP279" i="23"/>
  <c r="BP280" i="23"/>
  <c r="BP281" i="23"/>
  <c r="BP282" i="23"/>
  <c r="BP283" i="23"/>
  <c r="BP284" i="23"/>
  <c r="BP285" i="23"/>
  <c r="BP286" i="23"/>
  <c r="BP287" i="23"/>
  <c r="BP288" i="23"/>
  <c r="BP289" i="23"/>
  <c r="BP290" i="23"/>
  <c r="BP291" i="23"/>
  <c r="BP292" i="23"/>
  <c r="BP293" i="23"/>
  <c r="BP294" i="23"/>
  <c r="BP295" i="23"/>
  <c r="BP296" i="23"/>
  <c r="BP297" i="23"/>
  <c r="BP298" i="23"/>
  <c r="BP299" i="23"/>
  <c r="BP300" i="23"/>
  <c r="BP301" i="23"/>
  <c r="BP302" i="23"/>
  <c r="BP303" i="23"/>
  <c r="BP304" i="23"/>
  <c r="BP305" i="23"/>
  <c r="BP306" i="23"/>
  <c r="BP307" i="23"/>
  <c r="BP309" i="23"/>
  <c r="BP310" i="23"/>
  <c r="BP311" i="23"/>
  <c r="BP312" i="23"/>
  <c r="BP313" i="23"/>
  <c r="BP314" i="23"/>
  <c r="BP315" i="23"/>
  <c r="BP316" i="23"/>
  <c r="BP319" i="23"/>
  <c r="BP320" i="23"/>
  <c r="BP321" i="23"/>
  <c r="BP322" i="23"/>
  <c r="BP323" i="23"/>
  <c r="BP325" i="23"/>
  <c r="BP326" i="23"/>
  <c r="BP328" i="23"/>
  <c r="BP329" i="23"/>
  <c r="BP330" i="23"/>
  <c r="BP331" i="23"/>
  <c r="BP332" i="23"/>
  <c r="BP333" i="23"/>
  <c r="BP334" i="23"/>
  <c r="BP335" i="23"/>
  <c r="BP336" i="23"/>
  <c r="BP337" i="23"/>
  <c r="BP338" i="23"/>
  <c r="BP339" i="23"/>
  <c r="BP340" i="23"/>
  <c r="BP341" i="23"/>
  <c r="BP342" i="23"/>
  <c r="BP343" i="23"/>
  <c r="BP344" i="23"/>
  <c r="BP345" i="23"/>
  <c r="BP346" i="23"/>
  <c r="BP347" i="23"/>
  <c r="BP348" i="23"/>
  <c r="BP349" i="23"/>
  <c r="BP350" i="23"/>
  <c r="BP351" i="23"/>
  <c r="BP352" i="23"/>
  <c r="BP353" i="23"/>
  <c r="BP354" i="23"/>
  <c r="BP355" i="23"/>
  <c r="BP356" i="23"/>
  <c r="BP357" i="23"/>
  <c r="BP358" i="23"/>
  <c r="BP359" i="23"/>
  <c r="BP360" i="23"/>
  <c r="BP361" i="23"/>
  <c r="BP362" i="23"/>
  <c r="BP363" i="23"/>
  <c r="BP364" i="23"/>
  <c r="BP365" i="23"/>
  <c r="BP366" i="23"/>
  <c r="BP367" i="23"/>
  <c r="BP369" i="23"/>
  <c r="BP370" i="23"/>
  <c r="BP371" i="23"/>
  <c r="BP372" i="23"/>
  <c r="BP373" i="23"/>
  <c r="BP374" i="23"/>
  <c r="BP375" i="23"/>
  <c r="BP376" i="23"/>
  <c r="BP377" i="23"/>
  <c r="BP378" i="23"/>
  <c r="BP379" i="23"/>
  <c r="BP380" i="23"/>
  <c r="BP381" i="23"/>
  <c r="BP382" i="23"/>
  <c r="BP383" i="23"/>
  <c r="BP384" i="23"/>
  <c r="BP385" i="23"/>
  <c r="BP386" i="23"/>
  <c r="BP387" i="23"/>
  <c r="BP388" i="23"/>
  <c r="BP389" i="23"/>
  <c r="BP390" i="23"/>
  <c r="BP391" i="23"/>
  <c r="BP392" i="23"/>
  <c r="BP393" i="23"/>
  <c r="BP394" i="23"/>
  <c r="BP395" i="23"/>
  <c r="BP396" i="23"/>
  <c r="BP398" i="23"/>
  <c r="BP399" i="23"/>
  <c r="BP400" i="23"/>
  <c r="BP401" i="23"/>
  <c r="BP402" i="23"/>
  <c r="BP403" i="23"/>
  <c r="BP404" i="23"/>
  <c r="BP406" i="23"/>
  <c r="BP407" i="23"/>
  <c r="BP408" i="23"/>
  <c r="BP409" i="23"/>
  <c r="BP410" i="23"/>
  <c r="BP411" i="23"/>
  <c r="BP412" i="23"/>
  <c r="BP413" i="23"/>
  <c r="BP414" i="23"/>
  <c r="BP415" i="23"/>
  <c r="BP416" i="23"/>
  <c r="BP417" i="23"/>
  <c r="BP418" i="23"/>
  <c r="BP419" i="23"/>
  <c r="BP420" i="23"/>
  <c r="BP421" i="23"/>
  <c r="BP422" i="23"/>
  <c r="BP425" i="23"/>
  <c r="BP426" i="23"/>
  <c r="BP427" i="23"/>
  <c r="BP428" i="23"/>
  <c r="BP430" i="23"/>
  <c r="BP431" i="23"/>
  <c r="BP432" i="23"/>
  <c r="BP433" i="23"/>
  <c r="BP434" i="23"/>
  <c r="BP435" i="23"/>
  <c r="BP436" i="23"/>
  <c r="BP437" i="23"/>
  <c r="BP438" i="23"/>
  <c r="BP439" i="23"/>
  <c r="BP440" i="23"/>
  <c r="BP441" i="23"/>
  <c r="BP442" i="23"/>
  <c r="BP443" i="23"/>
  <c r="BP444" i="23"/>
  <c r="BP445" i="23"/>
  <c r="BP446" i="23"/>
  <c r="BP448" i="23"/>
  <c r="BP449" i="23"/>
  <c r="BP450" i="23"/>
  <c r="BP451" i="23"/>
  <c r="BP452" i="23"/>
  <c r="BP453" i="23"/>
  <c r="BP454" i="23"/>
  <c r="BP455" i="23"/>
  <c r="BP456" i="23"/>
  <c r="BP457" i="23"/>
  <c r="BP458" i="23"/>
  <c r="BP460" i="23"/>
  <c r="BP461" i="23"/>
  <c r="BP462" i="23"/>
  <c r="BP463" i="23"/>
  <c r="BP464" i="23"/>
  <c r="BP465" i="23"/>
  <c r="BP466" i="23"/>
  <c r="BP467" i="23"/>
  <c r="BP468" i="23"/>
  <c r="BP470" i="23"/>
  <c r="BP472" i="23"/>
  <c r="BP473" i="23"/>
  <c r="BP474" i="23"/>
  <c r="BP475" i="23"/>
  <c r="BP476" i="23"/>
  <c r="BP477" i="23"/>
  <c r="BP478" i="23"/>
  <c r="BP479" i="23"/>
  <c r="BP480" i="23"/>
  <c r="BP481" i="23"/>
  <c r="BP482" i="23"/>
  <c r="BP483" i="23"/>
  <c r="BP484" i="23"/>
  <c r="BP485" i="23"/>
  <c r="BP486" i="23"/>
  <c r="BP487" i="23"/>
  <c r="BP488" i="23"/>
  <c r="BP490" i="23"/>
  <c r="BP491" i="23"/>
  <c r="BP492" i="23"/>
  <c r="BP493" i="23"/>
  <c r="BP496" i="23"/>
  <c r="BP497" i="23"/>
  <c r="BP498" i="23"/>
  <c r="BP499" i="23"/>
  <c r="BP500" i="23"/>
  <c r="BP502" i="23"/>
  <c r="BP503" i="23"/>
  <c r="BP504" i="23"/>
  <c r="BP506" i="23"/>
  <c r="BP507" i="23"/>
  <c r="BP509" i="23"/>
  <c r="BP510" i="23"/>
  <c r="BP511" i="23"/>
  <c r="BP513" i="23"/>
  <c r="BP514" i="23"/>
  <c r="BP515" i="23"/>
  <c r="BP516" i="23"/>
  <c r="BP517" i="23"/>
  <c r="BP518" i="23"/>
  <c r="BP520" i="23"/>
  <c r="BP521" i="23"/>
  <c r="BP523" i="23"/>
  <c r="BP524" i="23"/>
  <c r="BP525" i="23"/>
  <c r="BP526" i="23"/>
  <c r="BP527" i="23"/>
  <c r="BP528" i="23"/>
  <c r="BP529" i="23"/>
  <c r="BP530" i="23"/>
  <c r="BP531" i="23"/>
  <c r="BP532" i="23"/>
  <c r="BP533" i="23"/>
  <c r="BP534" i="23"/>
  <c r="BP535" i="23"/>
  <c r="BP536" i="23"/>
  <c r="BP537" i="23"/>
  <c r="BP540" i="23"/>
  <c r="BP541" i="23"/>
  <c r="BP542" i="23"/>
  <c r="BP543" i="23"/>
  <c r="BP545" i="23"/>
  <c r="BP547" i="23"/>
  <c r="BP29" i="23"/>
  <c r="AS548" i="23"/>
  <c r="AK548" i="23"/>
  <c r="Q548" i="23"/>
  <c r="BV233" i="23" l="1"/>
  <c r="BR488" i="23"/>
  <c r="BR414" i="23"/>
  <c r="BR293" i="23"/>
  <c r="BR215" i="23"/>
  <c r="BR89" i="23"/>
  <c r="BR50" i="23"/>
  <c r="BR518" i="23"/>
  <c r="BR355" i="23"/>
  <c r="BR500" i="23"/>
  <c r="BR339" i="23"/>
  <c r="BR487" i="23"/>
  <c r="BR427" i="23"/>
  <c r="BR354" i="23"/>
  <c r="BR305" i="23"/>
  <c r="BR248" i="23"/>
  <c r="BR162" i="23"/>
  <c r="BR454" i="23"/>
  <c r="BR304" i="23"/>
  <c r="BR468" i="23"/>
  <c r="BR177" i="23"/>
  <c r="BR441" i="23"/>
  <c r="BR260" i="23"/>
  <c r="BR408" i="23"/>
  <c r="BR301" i="23"/>
  <c r="BR466" i="23"/>
  <c r="BR421" i="23"/>
  <c r="BR379" i="23"/>
  <c r="BR350" i="23"/>
  <c r="BR335" i="23"/>
  <c r="BR320" i="23"/>
  <c r="BR287" i="23"/>
  <c r="BR275" i="23"/>
  <c r="BR258" i="23"/>
  <c r="BR226" i="23"/>
  <c r="BR190" i="23"/>
  <c r="BR176" i="23"/>
  <c r="BR159" i="23"/>
  <c r="BR146" i="23"/>
  <c r="BR81" i="23"/>
  <c r="BR527" i="23"/>
  <c r="BR511" i="23"/>
  <c r="BR482" i="23"/>
  <c r="BR465" i="23"/>
  <c r="BR450" i="23"/>
  <c r="BR439" i="23"/>
  <c r="BR393" i="23"/>
  <c r="BR364" i="23"/>
  <c r="BR349" i="23"/>
  <c r="BR334" i="23"/>
  <c r="BR319" i="23"/>
  <c r="BR300" i="23"/>
  <c r="BR286" i="23"/>
  <c r="BR274" i="23"/>
  <c r="BR241" i="23"/>
  <c r="BR205" i="23"/>
  <c r="BR189" i="23"/>
  <c r="BR145" i="23"/>
  <c r="BR99" i="23"/>
  <c r="BR80" i="23"/>
  <c r="BR58" i="23"/>
  <c r="BR44" i="23"/>
  <c r="BR541" i="23"/>
  <c r="BR526" i="23"/>
  <c r="BR510" i="23"/>
  <c r="BR481" i="23"/>
  <c r="BR438" i="23"/>
  <c r="BR420" i="23"/>
  <c r="BR406" i="23"/>
  <c r="BR392" i="23"/>
  <c r="BR378" i="23"/>
  <c r="BR363" i="23"/>
  <c r="BR348" i="23"/>
  <c r="BR273" i="23"/>
  <c r="BR257" i="23"/>
  <c r="BR240" i="23"/>
  <c r="BR224" i="23"/>
  <c r="BR175" i="23"/>
  <c r="BR158" i="23"/>
  <c r="BR98" i="23"/>
  <c r="BR78" i="23"/>
  <c r="BR57" i="23"/>
  <c r="BR43" i="23"/>
  <c r="BR509" i="23"/>
  <c r="BR464" i="23"/>
  <c r="BR449" i="23"/>
  <c r="BR437" i="23"/>
  <c r="BR391" i="23"/>
  <c r="BR377" i="23"/>
  <c r="BR362" i="23"/>
  <c r="BR347" i="23"/>
  <c r="BR316" i="23"/>
  <c r="BR299" i="23"/>
  <c r="BR285" i="23"/>
  <c r="BR272" i="23"/>
  <c r="BR239" i="23"/>
  <c r="BR223" i="23"/>
  <c r="BR204" i="23"/>
  <c r="BR188" i="23"/>
  <c r="BR173" i="23"/>
  <c r="BR157" i="23"/>
  <c r="BR144" i="23"/>
  <c r="BR77" i="23"/>
  <c r="BR56" i="23"/>
  <c r="BR445" i="23"/>
  <c r="BR370" i="23"/>
  <c r="BR265" i="23"/>
  <c r="BR340" i="23"/>
  <c r="BR249" i="23"/>
  <c r="BR164" i="23"/>
  <c r="BR87" i="23"/>
  <c r="BR325" i="23"/>
  <c r="BR411" i="23"/>
  <c r="BR196" i="23"/>
  <c r="BR64" i="23"/>
  <c r="BR470" i="23"/>
  <c r="BR381" i="23"/>
  <c r="BR290" i="23"/>
  <c r="BR179" i="23"/>
  <c r="BR125" i="23"/>
  <c r="BR84" i="23"/>
  <c r="BR425" i="23"/>
  <c r="BR245" i="23"/>
  <c r="BR352" i="23"/>
  <c r="BR227" i="23"/>
  <c r="BR514" i="23"/>
  <c r="BR467" i="23"/>
  <c r="BR259" i="23"/>
  <c r="BR123" i="23"/>
  <c r="BR82" i="23"/>
  <c r="BR60" i="23"/>
  <c r="BR451" i="23"/>
  <c r="BT29" i="23"/>
  <c r="BV29" i="23" s="1"/>
  <c r="BR29" i="23"/>
  <c r="BR480" i="23"/>
  <c r="BR298" i="23"/>
  <c r="BR547" i="23"/>
  <c r="BR435" i="23"/>
  <c r="BR332" i="23"/>
  <c r="BR221" i="23"/>
  <c r="BR96" i="23"/>
  <c r="BR40" i="23"/>
  <c r="BR523" i="23"/>
  <c r="BR478" i="23"/>
  <c r="BR462" i="23"/>
  <c r="BR390" i="23"/>
  <c r="BR375" i="23"/>
  <c r="BR359" i="23"/>
  <c r="BR345" i="23"/>
  <c r="BR331" i="23"/>
  <c r="BR313" i="23"/>
  <c r="BR297" i="23"/>
  <c r="BR269" i="23"/>
  <c r="BR255" i="23"/>
  <c r="BR220" i="23"/>
  <c r="BR202" i="23"/>
  <c r="BR186" i="23"/>
  <c r="BR170" i="23"/>
  <c r="BR74" i="23"/>
  <c r="BR39" i="23"/>
  <c r="BR537" i="23"/>
  <c r="BR521" i="23"/>
  <c r="BR493" i="23"/>
  <c r="BR477" i="23"/>
  <c r="BR461" i="23"/>
  <c r="BR446" i="23"/>
  <c r="BR434" i="23"/>
  <c r="BR417" i="23"/>
  <c r="BR402" i="23"/>
  <c r="BR389" i="23"/>
  <c r="BR374" i="23"/>
  <c r="BR312" i="23"/>
  <c r="BR283" i="23"/>
  <c r="BR237" i="23"/>
  <c r="BR219" i="23"/>
  <c r="BR201" i="23"/>
  <c r="BR169" i="23"/>
  <c r="BR154" i="23"/>
  <c r="BR71" i="23"/>
  <c r="BR53" i="23"/>
  <c r="BR398" i="23"/>
  <c r="BR356" i="23"/>
  <c r="BR341" i="23"/>
  <c r="BR280" i="23"/>
  <c r="BR250" i="23"/>
  <c r="BR165" i="23"/>
  <c r="BR430" i="23"/>
  <c r="BR306" i="23"/>
  <c r="BR214" i="23"/>
  <c r="BT34" i="23"/>
  <c r="BR34" i="23"/>
  <c r="BR531" i="23"/>
  <c r="BR412" i="23"/>
  <c r="BR291" i="23"/>
  <c r="BR455" i="23"/>
  <c r="BR338" i="23"/>
  <c r="BR263" i="23"/>
  <c r="BR210" i="23"/>
  <c r="BR126" i="23"/>
  <c r="BR337" i="23"/>
  <c r="BR516" i="23"/>
  <c r="BR453" i="23"/>
  <c r="BR366" i="23"/>
  <c r="BR353" i="23"/>
  <c r="BR322" i="23"/>
  <c r="BR228" i="23"/>
  <c r="BR207" i="23"/>
  <c r="BR124" i="23"/>
  <c r="BR62" i="23"/>
  <c r="BR529" i="23"/>
  <c r="BR302" i="23"/>
  <c r="BR422" i="23"/>
  <c r="BR321" i="23"/>
  <c r="BR206" i="23"/>
  <c r="BR361" i="23"/>
  <c r="BR222" i="23"/>
  <c r="BR97" i="23"/>
  <c r="BR524" i="23"/>
  <c r="BR496" i="23"/>
  <c r="BR463" i="23"/>
  <c r="BR403" i="23"/>
  <c r="BR314" i="23"/>
  <c r="BR270" i="23"/>
  <c r="BR238" i="23"/>
  <c r="BR187" i="23"/>
  <c r="BR141" i="23"/>
  <c r="BR296" i="23"/>
  <c r="BR385" i="23"/>
  <c r="BR545" i="23"/>
  <c r="BR384" i="23"/>
  <c r="BR279" i="23"/>
  <c r="BR231" i="23"/>
  <c r="BR151" i="23"/>
  <c r="BR456" i="23"/>
  <c r="BT33" i="23"/>
  <c r="BR33" i="23"/>
  <c r="BR517" i="23"/>
  <c r="BR367" i="23"/>
  <c r="BR410" i="23"/>
  <c r="BR323" i="23"/>
  <c r="BR229" i="23"/>
  <c r="BR161" i="23"/>
  <c r="BR542" i="23"/>
  <c r="BR277" i="23"/>
  <c r="BR485" i="23"/>
  <c r="BR380" i="23"/>
  <c r="BR244" i="23"/>
  <c r="BR191" i="23"/>
  <c r="BR440" i="23"/>
  <c r="BR513" i="23"/>
  <c r="BR407" i="23"/>
  <c r="BR121" i="23"/>
  <c r="BR540" i="23"/>
  <c r="BR436" i="23"/>
  <c r="BR404" i="23"/>
  <c r="BR333" i="23"/>
  <c r="BR256" i="23"/>
  <c r="BR155" i="23"/>
  <c r="BR76" i="23"/>
  <c r="BR55" i="23"/>
  <c r="BR41" i="23"/>
  <c r="BR448" i="23"/>
  <c r="BR203" i="23"/>
  <c r="BR75" i="23"/>
  <c r="BR140" i="23"/>
  <c r="BR536" i="23"/>
  <c r="BR492" i="23"/>
  <c r="BR401" i="23"/>
  <c r="BR358" i="23"/>
  <c r="BR268" i="23"/>
  <c r="BR236" i="23"/>
  <c r="BR218" i="23"/>
  <c r="BR185" i="23"/>
  <c r="BR139" i="23"/>
  <c r="BR94" i="23"/>
  <c r="BR70" i="23"/>
  <c r="BR535" i="23"/>
  <c r="BR491" i="23"/>
  <c r="BR476" i="23"/>
  <c r="BR460" i="23"/>
  <c r="BR416" i="23"/>
  <c r="BR400" i="23"/>
  <c r="BR387" i="23"/>
  <c r="BR372" i="23"/>
  <c r="BR311" i="23"/>
  <c r="BR295" i="23"/>
  <c r="BR282" i="23"/>
  <c r="BR267" i="23"/>
  <c r="BR253" i="23"/>
  <c r="BR235" i="23"/>
  <c r="BR199" i="23"/>
  <c r="BR184" i="23"/>
  <c r="BR92" i="23"/>
  <c r="BR52" i="23"/>
  <c r="BR532" i="23"/>
  <c r="BR457" i="23"/>
  <c r="BR326" i="23"/>
  <c r="BR502" i="23"/>
  <c r="BR413" i="23"/>
  <c r="BR292" i="23"/>
  <c r="BR181" i="23"/>
  <c r="BR128" i="23"/>
  <c r="BR428" i="23"/>
  <c r="BR382" i="23"/>
  <c r="BR278" i="23"/>
  <c r="BT32" i="23"/>
  <c r="BR32" i="23"/>
  <c r="BR530" i="23"/>
  <c r="BR442" i="23"/>
  <c r="BR262" i="23"/>
  <c r="BR193" i="23"/>
  <c r="BR63" i="23"/>
  <c r="BR486" i="23"/>
  <c r="BR396" i="23"/>
  <c r="BR303" i="23"/>
  <c r="BR515" i="23"/>
  <c r="BR395" i="23"/>
  <c r="BR289" i="23"/>
  <c r="BR61" i="23"/>
  <c r="BR528" i="23"/>
  <c r="BR452" i="23"/>
  <c r="BR394" i="23"/>
  <c r="BR351" i="23"/>
  <c r="BR288" i="23"/>
  <c r="BR242" i="23"/>
  <c r="BR483" i="23"/>
  <c r="BR45" i="23"/>
  <c r="BR525" i="23"/>
  <c r="BR419" i="23"/>
  <c r="BR346" i="23"/>
  <c r="BR271" i="23"/>
  <c r="BR172" i="23"/>
  <c r="BR507" i="23"/>
  <c r="BR376" i="23"/>
  <c r="BR54" i="23"/>
  <c r="BR433" i="23"/>
  <c r="BR373" i="23"/>
  <c r="BR330" i="23"/>
  <c r="BR254" i="23"/>
  <c r="BR168" i="23"/>
  <c r="BR534" i="23"/>
  <c r="BR520" i="23"/>
  <c r="BR504" i="23"/>
  <c r="BR475" i="23"/>
  <c r="BR458" i="23"/>
  <c r="BR432" i="23"/>
  <c r="BR415" i="23"/>
  <c r="BR399" i="23"/>
  <c r="BR357" i="23"/>
  <c r="BR343" i="23"/>
  <c r="BR329" i="23"/>
  <c r="BR310" i="23"/>
  <c r="BR281" i="23"/>
  <c r="BR252" i="23"/>
  <c r="BR217" i="23"/>
  <c r="BR167" i="23"/>
  <c r="BR131" i="23"/>
  <c r="BR91" i="23"/>
  <c r="BR69" i="23"/>
  <c r="BR307" i="23"/>
  <c r="BR129" i="23"/>
  <c r="BR67" i="23"/>
  <c r="BR473" i="23"/>
  <c r="BR543" i="23"/>
  <c r="BR472" i="23"/>
  <c r="BR444" i="23"/>
  <c r="BR383" i="23"/>
  <c r="BR369" i="23"/>
  <c r="BR264" i="23"/>
  <c r="BR230" i="23"/>
  <c r="BR212" i="23"/>
  <c r="BR180" i="23"/>
  <c r="BR163" i="23"/>
  <c r="BR150" i="23"/>
  <c r="BR127" i="23"/>
  <c r="BR85" i="23"/>
  <c r="BR66" i="23"/>
  <c r="BR443" i="23"/>
  <c r="BR499" i="23"/>
  <c r="BR426" i="23"/>
  <c r="BR209" i="23"/>
  <c r="BR149" i="23"/>
  <c r="BR498" i="23"/>
  <c r="BR261" i="23"/>
  <c r="BR497" i="23"/>
  <c r="BR409" i="23"/>
  <c r="BR336" i="23"/>
  <c r="BR276" i="23"/>
  <c r="BR160" i="23"/>
  <c r="BR83" i="23"/>
  <c r="BR484" i="23"/>
  <c r="BR365" i="23"/>
  <c r="BR315" i="23"/>
  <c r="BR142" i="23"/>
  <c r="BR479" i="23"/>
  <c r="BR418" i="23"/>
  <c r="BR360" i="23"/>
  <c r="BR284" i="23"/>
  <c r="BR171" i="23"/>
  <c r="BR95" i="23"/>
  <c r="BR506" i="23"/>
  <c r="BR388" i="23"/>
  <c r="BR344" i="23"/>
  <c r="BR200" i="23"/>
  <c r="BR533" i="23"/>
  <c r="BR503" i="23"/>
  <c r="BR490" i="23"/>
  <c r="BR474" i="23"/>
  <c r="BR431" i="23"/>
  <c r="BR386" i="23"/>
  <c r="BR371" i="23"/>
  <c r="BR342" i="23"/>
  <c r="BR328" i="23"/>
  <c r="BR309" i="23"/>
  <c r="BR294" i="23"/>
  <c r="BR266" i="23"/>
  <c r="BR251" i="23"/>
  <c r="BR216" i="23"/>
  <c r="BR198" i="23"/>
  <c r="BR182" i="23"/>
  <c r="BR166" i="23"/>
  <c r="BR152" i="23"/>
  <c r="BR90" i="23"/>
  <c r="BR68" i="23"/>
  <c r="BR51" i="23"/>
  <c r="BV303" i="23" l="1"/>
  <c r="BV392" i="23"/>
  <c r="BV152" i="23"/>
  <c r="BV342" i="23"/>
  <c r="BV219" i="23"/>
  <c r="BV461" i="23"/>
  <c r="BV202" i="23"/>
  <c r="BV390" i="23"/>
  <c r="BV547" i="23"/>
  <c r="BV239" i="23"/>
  <c r="BV449" i="23"/>
  <c r="BV44" i="23"/>
  <c r="BV300" i="23"/>
  <c r="BV275" i="23"/>
  <c r="BV301" i="23"/>
  <c r="BV500" i="23"/>
  <c r="BV477" i="23"/>
  <c r="BV200" i="23"/>
  <c r="BV158" i="23"/>
  <c r="BV220" i="23"/>
  <c r="BV406" i="23"/>
  <c r="BV545" i="23"/>
  <c r="BV216" i="23"/>
  <c r="BV474" i="23"/>
  <c r="BV506" i="23"/>
  <c r="BV374" i="23"/>
  <c r="BV521" i="23"/>
  <c r="BV297" i="23"/>
  <c r="BV480" i="23"/>
  <c r="BV144" i="23"/>
  <c r="BV316" i="23"/>
  <c r="BV145" i="23"/>
  <c r="BV364" i="23"/>
  <c r="BV146" i="23"/>
  <c r="BV350" i="23"/>
  <c r="BV441" i="23"/>
  <c r="BV354" i="23"/>
  <c r="BV50" i="23"/>
  <c r="BV168" i="23"/>
  <c r="BV333" i="23"/>
  <c r="BV272" i="23"/>
  <c r="BV287" i="23"/>
  <c r="BV415" i="23"/>
  <c r="BV218" i="23"/>
  <c r="BV306" i="23"/>
  <c r="BV325" i="23"/>
  <c r="BV298" i="23"/>
  <c r="BV320" i="23"/>
  <c r="BV276" i="23"/>
  <c r="BV452" i="23"/>
  <c r="BV75" i="23"/>
  <c r="BV430" i="23"/>
  <c r="BV312" i="23"/>
  <c r="BV523" i="23"/>
  <c r="BV509" i="23"/>
  <c r="BV349" i="23"/>
  <c r="BV336" i="23"/>
  <c r="BV346" i="23"/>
  <c r="BV203" i="23"/>
  <c r="BV87" i="23"/>
  <c r="BV438" i="23"/>
  <c r="BV252" i="23"/>
  <c r="BV419" i="23"/>
  <c r="BV292" i="23"/>
  <c r="BV121" i="23"/>
  <c r="BV453" i="23"/>
  <c r="BV490" i="23"/>
  <c r="BV53" i="23"/>
  <c r="BV389" i="23"/>
  <c r="BV537" i="23"/>
  <c r="BV313" i="23"/>
  <c r="BV40" i="23"/>
  <c r="BV157" i="23"/>
  <c r="BV347" i="23"/>
  <c r="BV189" i="23"/>
  <c r="BV393" i="23"/>
  <c r="BV159" i="23"/>
  <c r="BV379" i="23"/>
  <c r="BV427" i="23"/>
  <c r="BV89" i="23"/>
  <c r="BV163" i="23"/>
  <c r="BV532" i="23"/>
  <c r="BV279" i="23"/>
  <c r="BV162" i="23"/>
  <c r="BV344" i="23"/>
  <c r="BV131" i="23"/>
  <c r="BV396" i="23"/>
  <c r="BV476" i="23"/>
  <c r="BV323" i="23"/>
  <c r="BV322" i="23"/>
  <c r="BV84" i="23"/>
  <c r="BV175" i="23"/>
  <c r="BV478" i="23"/>
  <c r="BV248" i="23"/>
  <c r="BV473" i="23"/>
  <c r="BV128" i="23"/>
  <c r="BV436" i="23"/>
  <c r="BV263" i="23"/>
  <c r="BV224" i="23"/>
  <c r="BV299" i="23"/>
  <c r="BV305" i="23"/>
  <c r="BV142" i="23"/>
  <c r="BV295" i="23"/>
  <c r="BV367" i="23"/>
  <c r="BV315" i="23"/>
  <c r="BV264" i="23"/>
  <c r="BV458" i="23"/>
  <c r="BV528" i="23"/>
  <c r="BV52" i="23"/>
  <c r="BV358" i="23"/>
  <c r="BV485" i="23"/>
  <c r="BV496" i="23"/>
  <c r="BV165" i="23"/>
  <c r="BV164" i="23"/>
  <c r="BV481" i="23"/>
  <c r="BV251" i="23"/>
  <c r="BV497" i="23"/>
  <c r="BV443" i="23"/>
  <c r="BV369" i="23"/>
  <c r="BV307" i="23"/>
  <c r="BV281" i="23"/>
  <c r="BV475" i="23"/>
  <c r="BV525" i="23"/>
  <c r="BV61" i="23"/>
  <c r="BV262" i="23"/>
  <c r="BV413" i="23"/>
  <c r="BV92" i="23"/>
  <c r="BV372" i="23"/>
  <c r="BV401" i="23"/>
  <c r="BV41" i="23"/>
  <c r="BV407" i="23"/>
  <c r="BV33" i="23"/>
  <c r="BV296" i="23"/>
  <c r="BV524" i="23"/>
  <c r="BV529" i="23"/>
  <c r="BV516" i="23"/>
  <c r="BV455" i="23"/>
  <c r="BV250" i="23"/>
  <c r="BV227" i="23"/>
  <c r="BV381" i="23"/>
  <c r="BV249" i="23"/>
  <c r="BV43" i="23"/>
  <c r="BV273" i="23"/>
  <c r="BV510" i="23"/>
  <c r="BV83" i="23"/>
  <c r="BV399" i="23"/>
  <c r="BV351" i="23"/>
  <c r="BV185" i="23"/>
  <c r="BV206" i="23"/>
  <c r="BV126" i="23"/>
  <c r="BV445" i="23"/>
  <c r="BV197" i="23"/>
  <c r="BV209" i="23"/>
  <c r="BV254" i="23"/>
  <c r="BV428" i="23"/>
  <c r="BV404" i="23"/>
  <c r="BV321" i="23"/>
  <c r="BV386" i="23"/>
  <c r="BV493" i="23"/>
  <c r="BV355" i="23"/>
  <c r="BV426" i="23"/>
  <c r="BV432" i="23"/>
  <c r="BV410" i="23"/>
  <c r="BV353" i="23"/>
  <c r="BV125" i="23"/>
  <c r="BV420" i="23"/>
  <c r="BV518" i="23"/>
  <c r="BV67" i="23"/>
  <c r="BV380" i="23"/>
  <c r="BV409" i="23"/>
  <c r="BV129" i="23"/>
  <c r="BV433" i="23"/>
  <c r="BV193" i="23"/>
  <c r="BV311" i="23"/>
  <c r="BV448" i="23"/>
  <c r="BV517" i="23"/>
  <c r="BV302" i="23"/>
  <c r="BV290" i="23"/>
  <c r="BV257" i="23"/>
  <c r="BV266" i="23"/>
  <c r="BV503" i="23"/>
  <c r="BV95" i="23"/>
  <c r="BV71" i="23"/>
  <c r="BV402" i="23"/>
  <c r="BV39" i="23"/>
  <c r="BV331" i="23"/>
  <c r="BV96" i="23"/>
  <c r="BV173" i="23"/>
  <c r="BV362" i="23"/>
  <c r="BV205" i="23"/>
  <c r="BV439" i="23"/>
  <c r="BV176" i="23"/>
  <c r="BV421" i="23"/>
  <c r="BV177" i="23"/>
  <c r="BV487" i="23"/>
  <c r="BV215" i="23"/>
  <c r="BV149" i="23"/>
  <c r="BV382" i="23"/>
  <c r="BV229" i="23"/>
  <c r="BV58" i="23"/>
  <c r="BV180" i="23"/>
  <c r="BV267" i="23"/>
  <c r="BV314" i="23"/>
  <c r="BV527" i="23"/>
  <c r="BV479" i="23"/>
  <c r="BV271" i="23"/>
  <c r="BV491" i="23"/>
  <c r="BV403" i="23"/>
  <c r="BV431" i="23"/>
  <c r="BV335" i="23"/>
  <c r="BV217" i="23"/>
  <c r="BV535" i="23"/>
  <c r="BV366" i="23"/>
  <c r="BV179" i="23"/>
  <c r="BV383" i="23"/>
  <c r="BV502" i="23"/>
  <c r="BV456" i="23"/>
  <c r="BV470" i="23"/>
  <c r="BV417" i="23"/>
  <c r="BV221" i="23"/>
  <c r="BV377" i="23"/>
  <c r="BV241" i="23"/>
  <c r="BV450" i="23"/>
  <c r="BV190" i="23"/>
  <c r="BV365" i="23"/>
  <c r="BV261" i="23"/>
  <c r="BV85" i="23"/>
  <c r="BV329" i="23"/>
  <c r="BV520" i="23"/>
  <c r="BV483" i="23"/>
  <c r="BV395" i="23"/>
  <c r="BV530" i="23"/>
  <c r="BV184" i="23"/>
  <c r="BV400" i="23"/>
  <c r="BV94" i="23"/>
  <c r="BV492" i="23"/>
  <c r="BV76" i="23"/>
  <c r="BV542" i="23"/>
  <c r="BV141" i="23"/>
  <c r="BV97" i="23"/>
  <c r="BV124" i="23"/>
  <c r="BV337" i="23"/>
  <c r="BV412" i="23"/>
  <c r="BV341" i="23"/>
  <c r="BV60" i="23"/>
  <c r="BV64" i="23"/>
  <c r="BV57" i="23"/>
  <c r="BV348" i="23"/>
  <c r="BV541" i="23"/>
  <c r="BV268" i="23"/>
  <c r="BV463" i="23"/>
  <c r="BV240" i="23"/>
  <c r="BV154" i="23"/>
  <c r="BV468" i="23"/>
  <c r="BV68" i="23"/>
  <c r="BV533" i="23"/>
  <c r="BV169" i="23"/>
  <c r="BV434" i="23"/>
  <c r="BV170" i="23"/>
  <c r="BV359" i="23"/>
  <c r="BV332" i="23"/>
  <c r="BV204" i="23"/>
  <c r="BV391" i="23"/>
  <c r="BV148" i="23"/>
  <c r="BV274" i="23"/>
  <c r="BV465" i="23"/>
  <c r="BV226" i="23"/>
  <c r="BV304" i="23"/>
  <c r="BV414" i="23"/>
  <c r="BV543" i="23"/>
  <c r="BV460" i="23"/>
  <c r="BV214" i="23"/>
  <c r="BV371" i="23"/>
  <c r="BV237" i="23"/>
  <c r="BV319" i="23"/>
  <c r="BV160" i="23"/>
  <c r="BV394" i="23"/>
  <c r="BV191" i="23"/>
  <c r="BV56" i="23"/>
  <c r="BV388" i="23"/>
  <c r="BV330" i="23"/>
  <c r="BV236" i="23"/>
  <c r="BV269" i="23"/>
  <c r="BV99" i="23"/>
  <c r="BV499" i="23"/>
  <c r="BV181" i="23"/>
  <c r="BV338" i="23"/>
  <c r="BV310" i="23"/>
  <c r="BV289" i="23"/>
  <c r="BV387" i="23"/>
  <c r="BV277" i="23"/>
  <c r="BV62" i="23"/>
  <c r="BV291" i="23"/>
  <c r="BV451" i="23"/>
  <c r="BV51" i="23"/>
  <c r="BV309" i="23"/>
  <c r="BV171" i="23"/>
  <c r="BV484" i="23"/>
  <c r="BV498" i="23"/>
  <c r="BV127" i="23"/>
  <c r="BV444" i="23"/>
  <c r="BV343" i="23"/>
  <c r="BV534" i="23"/>
  <c r="BV54" i="23"/>
  <c r="BV242" i="23"/>
  <c r="BV515" i="23"/>
  <c r="BV32" i="23"/>
  <c r="BV326" i="23"/>
  <c r="BV199" i="23"/>
  <c r="BV416" i="23"/>
  <c r="BV139" i="23"/>
  <c r="BV536" i="23"/>
  <c r="BV155" i="23"/>
  <c r="BV151" i="23"/>
  <c r="BV187" i="23"/>
  <c r="BV222" i="23"/>
  <c r="BV531" i="23"/>
  <c r="BV356" i="23"/>
  <c r="BV82" i="23"/>
  <c r="BV245" i="23"/>
  <c r="BV196" i="23"/>
  <c r="BV265" i="23"/>
  <c r="BV78" i="23"/>
  <c r="BV363" i="23"/>
  <c r="BV91" i="23"/>
  <c r="BV253" i="23"/>
  <c r="BV270" i="23"/>
  <c r="BV462" i="23"/>
  <c r="BV464" i="23"/>
  <c r="BV511" i="23"/>
  <c r="BV384" i="23"/>
  <c r="BV283" i="23"/>
  <c r="BV285" i="23"/>
  <c r="BV334" i="23"/>
  <c r="BV167" i="23"/>
  <c r="BV282" i="23"/>
  <c r="BV422" i="23"/>
  <c r="BV467" i="23"/>
  <c r="BV81" i="23"/>
  <c r="BV373" i="23"/>
  <c r="BV540" i="23"/>
  <c r="BV45" i="23"/>
  <c r="BV55" i="23"/>
  <c r="BV280" i="23"/>
  <c r="BV352" i="23"/>
  <c r="BV294" i="23"/>
  <c r="BV74" i="23"/>
  <c r="BV188" i="23"/>
  <c r="BV293" i="23"/>
  <c r="BV90" i="23"/>
  <c r="BV328" i="23"/>
  <c r="BV201" i="23"/>
  <c r="BV446" i="23"/>
  <c r="BV186" i="23"/>
  <c r="BV375" i="23"/>
  <c r="BV435" i="23"/>
  <c r="BV223" i="23"/>
  <c r="BV437" i="23"/>
  <c r="BV286" i="23"/>
  <c r="BV482" i="23"/>
  <c r="BV258" i="23"/>
  <c r="BV454" i="23"/>
  <c r="BV339" i="23"/>
  <c r="BV488" i="23"/>
  <c r="BV360" i="23"/>
  <c r="BV507" i="23"/>
  <c r="BV228" i="23"/>
  <c r="BV166" i="23"/>
  <c r="BV408" i="23"/>
  <c r="BV418" i="23"/>
  <c r="BV172" i="23"/>
  <c r="BV210" i="23"/>
  <c r="BV259" i="23"/>
  <c r="BV182" i="23"/>
  <c r="BV255" i="23"/>
  <c r="BV80" i="23"/>
  <c r="BV212" i="23"/>
  <c r="BV486" i="23"/>
  <c r="BV244" i="23"/>
  <c r="BV198" i="23"/>
  <c r="BV77" i="23"/>
  <c r="BV260" i="23"/>
  <c r="BV230" i="23"/>
  <c r="BV63" i="23"/>
  <c r="BV385" i="23"/>
  <c r="BV514" i="23"/>
  <c r="BV66" i="23"/>
  <c r="BV504" i="23"/>
  <c r="BV442" i="23"/>
  <c r="BV70" i="23"/>
  <c r="BV513" i="23"/>
  <c r="BV340" i="23"/>
  <c r="BV526" i="23"/>
  <c r="BV345" i="23"/>
  <c r="BV466" i="23"/>
  <c r="BV284" i="23"/>
  <c r="BV150" i="23"/>
  <c r="BV472" i="23"/>
  <c r="BV69" i="23"/>
  <c r="BV357" i="23"/>
  <c r="BV376" i="23"/>
  <c r="BV288" i="23"/>
  <c r="BV278" i="23"/>
  <c r="BV457" i="23"/>
  <c r="BV235" i="23"/>
  <c r="BV140" i="23"/>
  <c r="BV256" i="23"/>
  <c r="BV440" i="23"/>
  <c r="BV161" i="23"/>
  <c r="BV231" i="23"/>
  <c r="BV238" i="23"/>
  <c r="BV361" i="23"/>
  <c r="BV207" i="23"/>
  <c r="BV34" i="23"/>
  <c r="BV398" i="23"/>
  <c r="BV123" i="23"/>
  <c r="BV425" i="23"/>
  <c r="BV411" i="23"/>
  <c r="BV370" i="23"/>
  <c r="BV98" i="23"/>
  <c r="BV378" i="23"/>
  <c r="N29" i="23" l="1"/>
  <c r="AT74" i="23" l="1"/>
  <c r="AT126" i="23" l="1"/>
  <c r="AT125" i="23"/>
  <c r="AT85" i="23"/>
  <c r="AT84" i="23"/>
  <c r="AT81" i="23"/>
  <c r="AT80" i="23"/>
  <c r="AT78" i="23"/>
  <c r="AT77" i="23"/>
  <c r="AT76" i="23"/>
  <c r="AT75" i="23"/>
  <c r="AT87" i="23"/>
  <c r="AP123" i="23"/>
  <c r="AP87" i="23"/>
  <c r="AP77" i="23"/>
  <c r="AP76" i="23"/>
  <c r="AP75" i="23"/>
  <c r="AP74" i="23"/>
  <c r="AP78" i="23"/>
  <c r="AO548" i="23" l="1"/>
  <c r="AL123" i="23" l="1"/>
  <c r="AG548" i="23" l="1"/>
  <c r="N32" i="23" l="1"/>
  <c r="N33" i="23"/>
  <c r="N34" i="23"/>
  <c r="M548" i="23" l="1"/>
  <c r="H35" i="4" l="1"/>
  <c r="H37" i="4" s="1"/>
  <c r="H28" i="4"/>
  <c r="H24" i="4"/>
  <c r="G22" i="7" l="1"/>
  <c r="G13" i="7"/>
  <c r="H540" i="23" l="1"/>
  <c r="I540" i="23" s="1"/>
  <c r="J540" i="23" s="1"/>
  <c r="H530" i="23"/>
  <c r="I530" i="23" s="1"/>
  <c r="J530" i="23" s="1"/>
  <c r="H523" i="23"/>
  <c r="I523" i="23" s="1"/>
  <c r="J523" i="23" s="1"/>
  <c r="H514" i="23"/>
  <c r="I514" i="23" s="1"/>
  <c r="J514" i="23" s="1"/>
  <c r="H503" i="23"/>
  <c r="I503" i="23" s="1"/>
  <c r="J503" i="23" s="1"/>
  <c r="H492" i="23"/>
  <c r="I492" i="23" s="1"/>
  <c r="J492" i="23" s="1"/>
  <c r="H483" i="23"/>
  <c r="I483" i="23" s="1"/>
  <c r="J483" i="23" s="1"/>
  <c r="H475" i="23"/>
  <c r="I475" i="23" s="1"/>
  <c r="J475" i="23" s="1"/>
  <c r="H466" i="23"/>
  <c r="I466" i="23" s="1"/>
  <c r="J466" i="23" s="1"/>
  <c r="H457" i="23"/>
  <c r="I457" i="23" s="1"/>
  <c r="J457" i="23" s="1"/>
  <c r="H449" i="23"/>
  <c r="I449" i="23" s="1"/>
  <c r="J449" i="23" s="1"/>
  <c r="H441" i="23"/>
  <c r="I441" i="23" s="1"/>
  <c r="J441" i="23" s="1"/>
  <c r="H434" i="23"/>
  <c r="I434" i="23" s="1"/>
  <c r="J434" i="23" s="1"/>
  <c r="H425" i="23"/>
  <c r="I425" i="23" s="1"/>
  <c r="J425" i="23" s="1"/>
  <c r="H416" i="23"/>
  <c r="I416" i="23" s="1"/>
  <c r="J416" i="23" s="1"/>
  <c r="H409" i="23"/>
  <c r="I409" i="23" s="1"/>
  <c r="J409" i="23" s="1"/>
  <c r="H400" i="23"/>
  <c r="I400" i="23" s="1"/>
  <c r="J400" i="23" s="1"/>
  <c r="H392" i="23"/>
  <c r="I392" i="23" s="1"/>
  <c r="J392" i="23" s="1"/>
  <c r="H384" i="23"/>
  <c r="I384" i="23" s="1"/>
  <c r="J384" i="23" s="1"/>
  <c r="H377" i="23"/>
  <c r="I377" i="23" s="1"/>
  <c r="J377" i="23" s="1"/>
  <c r="H369" i="23"/>
  <c r="I369" i="23" s="1"/>
  <c r="J369" i="23" s="1"/>
  <c r="H361" i="23"/>
  <c r="I361" i="23" s="1"/>
  <c r="J361" i="23" s="1"/>
  <c r="H353" i="23"/>
  <c r="I353" i="23" s="1"/>
  <c r="J353" i="23" s="1"/>
  <c r="H345" i="23"/>
  <c r="I345" i="23" s="1"/>
  <c r="J345" i="23" s="1"/>
  <c r="H338" i="23"/>
  <c r="I338" i="23" s="1"/>
  <c r="J338" i="23" s="1"/>
  <c r="H330" i="23"/>
  <c r="I330" i="23" s="1"/>
  <c r="J330" i="23" s="1"/>
  <c r="H320" i="23"/>
  <c r="I320" i="23" s="1"/>
  <c r="J320" i="23" s="1"/>
  <c r="H310" i="23"/>
  <c r="I310" i="23" s="1"/>
  <c r="J310" i="23" s="1"/>
  <c r="H301" i="23"/>
  <c r="I301" i="23" s="1"/>
  <c r="J301" i="23" s="1"/>
  <c r="H294" i="23"/>
  <c r="I294" i="23" s="1"/>
  <c r="J294" i="23" s="1"/>
  <c r="H286" i="23"/>
  <c r="I286" i="23" s="1"/>
  <c r="J286" i="23" s="1"/>
  <c r="H278" i="23"/>
  <c r="I278" i="23" s="1"/>
  <c r="J278" i="23" s="1"/>
  <c r="H270" i="23"/>
  <c r="I270" i="23" s="1"/>
  <c r="J270" i="23" s="1"/>
  <c r="H262" i="23"/>
  <c r="I262" i="23" s="1"/>
  <c r="J262" i="23" s="1"/>
  <c r="H254" i="23"/>
  <c r="I254" i="23" s="1"/>
  <c r="J254" i="23" s="1"/>
  <c r="H244" i="23"/>
  <c r="I244" i="23" s="1"/>
  <c r="J244" i="23" s="1"/>
  <c r="H235" i="23"/>
  <c r="I235" i="23" s="1"/>
  <c r="J235" i="23" s="1"/>
  <c r="H224" i="23"/>
  <c r="I224" i="23" s="1"/>
  <c r="J224" i="23" s="1"/>
  <c r="H216" i="23"/>
  <c r="I216" i="23" s="1"/>
  <c r="J216" i="23" s="1"/>
  <c r="H205" i="23"/>
  <c r="I205" i="23" s="1"/>
  <c r="J205" i="23" s="1"/>
  <c r="H197" i="23"/>
  <c r="I197" i="23" s="1"/>
  <c r="J197" i="23" s="1"/>
  <c r="H186" i="23"/>
  <c r="I186" i="23" s="1"/>
  <c r="J186" i="23" s="1"/>
  <c r="H176" i="23"/>
  <c r="I176" i="23" s="1"/>
  <c r="J176" i="23" s="1"/>
  <c r="H167" i="23"/>
  <c r="I167" i="23" s="1"/>
  <c r="J167" i="23" s="1"/>
  <c r="H160" i="23"/>
  <c r="I160" i="23" s="1"/>
  <c r="J160" i="23" s="1"/>
  <c r="H150" i="23"/>
  <c r="I150" i="23" s="1"/>
  <c r="J150" i="23" s="1"/>
  <c r="H140" i="23"/>
  <c r="I140" i="23" s="1"/>
  <c r="J140" i="23" s="1"/>
  <c r="H110" i="23"/>
  <c r="I110" i="23" s="1"/>
  <c r="J110" i="23" s="1"/>
  <c r="H99" i="23"/>
  <c r="I99" i="23" s="1"/>
  <c r="J99" i="23" s="1"/>
  <c r="H90" i="23"/>
  <c r="I90" i="23" s="1"/>
  <c r="J90" i="23" s="1"/>
  <c r="H80" i="23"/>
  <c r="I80" i="23" s="1"/>
  <c r="J80" i="23" s="1"/>
  <c r="H69" i="23"/>
  <c r="I69" i="23" s="1"/>
  <c r="J69" i="23" s="1"/>
  <c r="H60" i="23"/>
  <c r="I60" i="23" s="1"/>
  <c r="J60" i="23" s="1"/>
  <c r="H51" i="23"/>
  <c r="I51" i="23" s="1"/>
  <c r="J51" i="23" s="1"/>
  <c r="H39" i="23"/>
  <c r="I39" i="23" s="1"/>
  <c r="J39" i="23" s="1"/>
  <c r="H480" i="23"/>
  <c r="I480" i="23" s="1"/>
  <c r="J480" i="23" s="1"/>
  <c r="H454" i="23"/>
  <c r="I454" i="23" s="1"/>
  <c r="J454" i="23" s="1"/>
  <c r="H438" i="23"/>
  <c r="I438" i="23" s="1"/>
  <c r="J438" i="23" s="1"/>
  <c r="H421" i="23"/>
  <c r="I421" i="23" s="1"/>
  <c r="J421" i="23" s="1"/>
  <c r="H406" i="23"/>
  <c r="I406" i="23" s="1"/>
  <c r="J406" i="23" s="1"/>
  <c r="H389" i="23"/>
  <c r="I389" i="23" s="1"/>
  <c r="J389" i="23" s="1"/>
  <c r="H374" i="23"/>
  <c r="I374" i="23" s="1"/>
  <c r="J374" i="23" s="1"/>
  <c r="H358" i="23"/>
  <c r="I358" i="23" s="1"/>
  <c r="J358" i="23" s="1"/>
  <c r="H343" i="23"/>
  <c r="I343" i="23" s="1"/>
  <c r="J343" i="23" s="1"/>
  <c r="H326" i="23"/>
  <c r="I326" i="23" s="1"/>
  <c r="J326" i="23" s="1"/>
  <c r="H306" i="23"/>
  <c r="I306" i="23" s="1"/>
  <c r="J306" i="23" s="1"/>
  <c r="H291" i="23"/>
  <c r="I291" i="23" s="1"/>
  <c r="J291" i="23" s="1"/>
  <c r="H267" i="23"/>
  <c r="I267" i="23" s="1"/>
  <c r="J267" i="23" s="1"/>
  <c r="H251" i="23"/>
  <c r="I251" i="23" s="1"/>
  <c r="J251" i="23" s="1"/>
  <c r="H230" i="23"/>
  <c r="I230" i="23" s="1"/>
  <c r="J230" i="23" s="1"/>
  <c r="H212" i="23"/>
  <c r="I212" i="23" s="1"/>
  <c r="J212" i="23" s="1"/>
  <c r="H191" i="23"/>
  <c r="I191" i="23" s="1"/>
  <c r="J191" i="23" s="1"/>
  <c r="H172" i="23"/>
  <c r="I172" i="23" s="1"/>
  <c r="J172" i="23" s="1"/>
  <c r="H157" i="23"/>
  <c r="I157" i="23" s="1"/>
  <c r="J157" i="23" s="1"/>
  <c r="H135" i="23"/>
  <c r="I135" i="23" s="1"/>
  <c r="J135" i="23" s="1"/>
  <c r="H106" i="23"/>
  <c r="I106" i="23" s="1"/>
  <c r="J106" i="23" s="1"/>
  <c r="H85" i="23"/>
  <c r="I85" i="23" s="1"/>
  <c r="J85" i="23" s="1"/>
  <c r="H66" i="23"/>
  <c r="I66" i="23" s="1"/>
  <c r="J66" i="23" s="1"/>
  <c r="H56" i="23"/>
  <c r="I56" i="23" s="1"/>
  <c r="J56" i="23" s="1"/>
  <c r="H537" i="23"/>
  <c r="I537" i="23" s="1"/>
  <c r="J537" i="23" s="1"/>
  <c r="H529" i="23"/>
  <c r="I529" i="23" s="1"/>
  <c r="J529" i="23" s="1"/>
  <c r="H521" i="23"/>
  <c r="I521" i="23" s="1"/>
  <c r="J521" i="23" s="1"/>
  <c r="H513" i="23"/>
  <c r="I513" i="23" s="1"/>
  <c r="J513" i="23" s="1"/>
  <c r="H502" i="23"/>
  <c r="I502" i="23" s="1"/>
  <c r="J502" i="23" s="1"/>
  <c r="H491" i="23"/>
  <c r="I491" i="23" s="1"/>
  <c r="J491" i="23" s="1"/>
  <c r="H482" i="23"/>
  <c r="I482" i="23" s="1"/>
  <c r="J482" i="23" s="1"/>
  <c r="H474" i="23"/>
  <c r="I474" i="23" s="1"/>
  <c r="J474" i="23" s="1"/>
  <c r="H465" i="23"/>
  <c r="I465" i="23" s="1"/>
  <c r="J465" i="23" s="1"/>
  <c r="H456" i="23"/>
  <c r="I456" i="23" s="1"/>
  <c r="J456" i="23" s="1"/>
  <c r="H448" i="23"/>
  <c r="I448" i="23" s="1"/>
  <c r="J448" i="23" s="1"/>
  <c r="H440" i="23"/>
  <c r="I440" i="23" s="1"/>
  <c r="J440" i="23" s="1"/>
  <c r="H433" i="23"/>
  <c r="I433" i="23" s="1"/>
  <c r="J433" i="23" s="1"/>
  <c r="H415" i="23"/>
  <c r="I415" i="23" s="1"/>
  <c r="J415" i="23" s="1"/>
  <c r="H408" i="23"/>
  <c r="I408" i="23" s="1"/>
  <c r="J408" i="23" s="1"/>
  <c r="H399" i="23"/>
  <c r="I399" i="23" s="1"/>
  <c r="J399" i="23" s="1"/>
  <c r="H391" i="23"/>
  <c r="I391" i="23" s="1"/>
  <c r="J391" i="23" s="1"/>
  <c r="H376" i="23"/>
  <c r="I376" i="23" s="1"/>
  <c r="J376" i="23" s="1"/>
  <c r="H360" i="23"/>
  <c r="I360" i="23" s="1"/>
  <c r="J360" i="23" s="1"/>
  <c r="H352" i="23"/>
  <c r="I352" i="23" s="1"/>
  <c r="J352" i="23" s="1"/>
  <c r="H344" i="23"/>
  <c r="I344" i="23" s="1"/>
  <c r="J344" i="23" s="1"/>
  <c r="H337" i="23"/>
  <c r="I337" i="23" s="1"/>
  <c r="J337" i="23" s="1"/>
  <c r="H329" i="23"/>
  <c r="I329" i="23" s="1"/>
  <c r="J329" i="23" s="1"/>
  <c r="H319" i="23"/>
  <c r="I319" i="23" s="1"/>
  <c r="J319" i="23" s="1"/>
  <c r="H309" i="23"/>
  <c r="I309" i="23" s="1"/>
  <c r="J309" i="23" s="1"/>
  <c r="H300" i="23"/>
  <c r="I300" i="23" s="1"/>
  <c r="J300" i="23" s="1"/>
  <c r="H293" i="23"/>
  <c r="I293" i="23" s="1"/>
  <c r="J293" i="23" s="1"/>
  <c r="H285" i="23"/>
  <c r="I285" i="23" s="1"/>
  <c r="J285" i="23" s="1"/>
  <c r="H277" i="23"/>
  <c r="I277" i="23" s="1"/>
  <c r="J277" i="23" s="1"/>
  <c r="H269" i="23"/>
  <c r="I269" i="23" s="1"/>
  <c r="J269" i="23" s="1"/>
  <c r="H261" i="23"/>
  <c r="I261" i="23" s="1"/>
  <c r="J261" i="23" s="1"/>
  <c r="H253" i="23"/>
  <c r="I253" i="23" s="1"/>
  <c r="J253" i="23" s="1"/>
  <c r="H242" i="23"/>
  <c r="I242" i="23" s="1"/>
  <c r="J242" i="23" s="1"/>
  <c r="H233" i="23"/>
  <c r="I233" i="23" s="1"/>
  <c r="J233" i="23" s="1"/>
  <c r="H223" i="23"/>
  <c r="I223" i="23" s="1"/>
  <c r="J223" i="23" s="1"/>
  <c r="H215" i="23"/>
  <c r="I215" i="23" s="1"/>
  <c r="J215" i="23" s="1"/>
  <c r="H204" i="23"/>
  <c r="I204" i="23" s="1"/>
  <c r="J204" i="23" s="1"/>
  <c r="H196" i="23"/>
  <c r="I196" i="23" s="1"/>
  <c r="J196" i="23" s="1"/>
  <c r="H185" i="23"/>
  <c r="I185" i="23" s="1"/>
  <c r="J185" i="23" s="1"/>
  <c r="H175" i="23"/>
  <c r="I175" i="23" s="1"/>
  <c r="J175" i="23" s="1"/>
  <c r="H159" i="23"/>
  <c r="I159" i="23" s="1"/>
  <c r="J159" i="23" s="1"/>
  <c r="H149" i="23"/>
  <c r="I149" i="23" s="1"/>
  <c r="J149" i="23" s="1"/>
  <c r="H139" i="23"/>
  <c r="I139" i="23" s="1"/>
  <c r="J139" i="23" s="1"/>
  <c r="H129" i="23"/>
  <c r="I129" i="23" s="1"/>
  <c r="J129" i="23" s="1"/>
  <c r="H121" i="23"/>
  <c r="I121" i="23" s="1"/>
  <c r="J121" i="23" s="1"/>
  <c r="H108" i="23"/>
  <c r="I108" i="23" s="1"/>
  <c r="J108" i="23" s="1"/>
  <c r="H98" i="23"/>
  <c r="I98" i="23" s="1"/>
  <c r="J98" i="23" s="1"/>
  <c r="H89" i="23"/>
  <c r="I89" i="23" s="1"/>
  <c r="J89" i="23" s="1"/>
  <c r="H78" i="23"/>
  <c r="I78" i="23" s="1"/>
  <c r="J78" i="23" s="1"/>
  <c r="H68" i="23"/>
  <c r="I68" i="23" s="1"/>
  <c r="J68" i="23" s="1"/>
  <c r="H58" i="23"/>
  <c r="I58" i="23" s="1"/>
  <c r="J58" i="23" s="1"/>
  <c r="H50" i="23"/>
  <c r="I50" i="23" s="1"/>
  <c r="J50" i="23" s="1"/>
  <c r="H37" i="23"/>
  <c r="I37" i="23" s="1"/>
  <c r="J37" i="23" s="1"/>
  <c r="H535" i="23"/>
  <c r="I535" i="23" s="1"/>
  <c r="J535" i="23" s="1"/>
  <c r="H518" i="23"/>
  <c r="I518" i="23" s="1"/>
  <c r="J518" i="23" s="1"/>
  <c r="H510" i="23"/>
  <c r="I510" i="23" s="1"/>
  <c r="J510" i="23" s="1"/>
  <c r="H499" i="23"/>
  <c r="I499" i="23" s="1"/>
  <c r="J499" i="23" s="1"/>
  <c r="H488" i="23"/>
  <c r="I488" i="23" s="1"/>
  <c r="J488" i="23" s="1"/>
  <c r="H473" i="23"/>
  <c r="I473" i="23" s="1"/>
  <c r="J473" i="23" s="1"/>
  <c r="H463" i="23"/>
  <c r="I463" i="23" s="1"/>
  <c r="J463" i="23" s="1"/>
  <c r="H446" i="23"/>
  <c r="I446" i="23" s="1"/>
  <c r="J446" i="23" s="1"/>
  <c r="H431" i="23"/>
  <c r="I431" i="23" s="1"/>
  <c r="J431" i="23" s="1"/>
  <c r="H413" i="23"/>
  <c r="I413" i="23" s="1"/>
  <c r="J413" i="23" s="1"/>
  <c r="H396" i="23"/>
  <c r="I396" i="23" s="1"/>
  <c r="J396" i="23" s="1"/>
  <c r="H382" i="23"/>
  <c r="I382" i="23" s="1"/>
  <c r="J382" i="23" s="1"/>
  <c r="H366" i="23"/>
  <c r="I366" i="23" s="1"/>
  <c r="J366" i="23" s="1"/>
  <c r="H350" i="23"/>
  <c r="I350" i="23" s="1"/>
  <c r="J350" i="23" s="1"/>
  <c r="H335" i="23"/>
  <c r="I335" i="23" s="1"/>
  <c r="J335" i="23" s="1"/>
  <c r="H315" i="23"/>
  <c r="I315" i="23" s="1"/>
  <c r="J315" i="23" s="1"/>
  <c r="H298" i="23"/>
  <c r="I298" i="23" s="1"/>
  <c r="J298" i="23" s="1"/>
  <c r="H283" i="23"/>
  <c r="I283" i="23" s="1"/>
  <c r="J283" i="23" s="1"/>
  <c r="H259" i="23"/>
  <c r="I259" i="23" s="1"/>
  <c r="J259" i="23" s="1"/>
  <c r="H240" i="23"/>
  <c r="I240" i="23" s="1"/>
  <c r="J240" i="23" s="1"/>
  <c r="H221" i="23"/>
  <c r="I221" i="23" s="1"/>
  <c r="J221" i="23" s="1"/>
  <c r="H202" i="23"/>
  <c r="I202" i="23" s="1"/>
  <c r="J202" i="23" s="1"/>
  <c r="H182" i="23"/>
  <c r="I182" i="23" s="1"/>
  <c r="J182" i="23" s="1"/>
  <c r="H165" i="23"/>
  <c r="I165" i="23" s="1"/>
  <c r="J165" i="23" s="1"/>
  <c r="H146" i="23"/>
  <c r="I146" i="23" s="1"/>
  <c r="J146" i="23" s="1"/>
  <c r="H117" i="23"/>
  <c r="I117" i="23" s="1"/>
  <c r="J117" i="23" s="1"/>
  <c r="H96" i="23"/>
  <c r="I96" i="23" s="1"/>
  <c r="J96" i="23" s="1"/>
  <c r="H547" i="23"/>
  <c r="I547" i="23" s="1"/>
  <c r="J547" i="23" s="1"/>
  <c r="H536" i="23"/>
  <c r="I536" i="23" s="1"/>
  <c r="J536" i="23" s="1"/>
  <c r="H528" i="23"/>
  <c r="I528" i="23" s="1"/>
  <c r="J528" i="23" s="1"/>
  <c r="H520" i="23"/>
  <c r="I520" i="23" s="1"/>
  <c r="J520" i="23" s="1"/>
  <c r="H511" i="23"/>
  <c r="I511" i="23" s="1"/>
  <c r="J511" i="23" s="1"/>
  <c r="H500" i="23"/>
  <c r="I500" i="23" s="1"/>
  <c r="J500" i="23" s="1"/>
  <c r="H490" i="23"/>
  <c r="I490" i="23" s="1"/>
  <c r="J490" i="23" s="1"/>
  <c r="H481" i="23"/>
  <c r="I481" i="23" s="1"/>
  <c r="J481" i="23" s="1"/>
  <c r="H464" i="23"/>
  <c r="I464" i="23" s="1"/>
  <c r="J464" i="23" s="1"/>
  <c r="H455" i="23"/>
  <c r="I455" i="23" s="1"/>
  <c r="J455" i="23" s="1"/>
  <c r="H439" i="23"/>
  <c r="I439" i="23" s="1"/>
  <c r="J439" i="23" s="1"/>
  <c r="H432" i="23"/>
  <c r="I432" i="23" s="1"/>
  <c r="J432" i="23" s="1"/>
  <c r="H422" i="23"/>
  <c r="I422" i="23" s="1"/>
  <c r="J422" i="23" s="1"/>
  <c r="H414" i="23"/>
  <c r="I414" i="23" s="1"/>
  <c r="J414" i="23" s="1"/>
  <c r="H407" i="23"/>
  <c r="I407" i="23" s="1"/>
  <c r="J407" i="23" s="1"/>
  <c r="H398" i="23"/>
  <c r="I398" i="23" s="1"/>
  <c r="J398" i="23" s="1"/>
  <c r="H390" i="23"/>
  <c r="I390" i="23" s="1"/>
  <c r="J390" i="23" s="1"/>
  <c r="H383" i="23"/>
  <c r="I383" i="23" s="1"/>
  <c r="J383" i="23" s="1"/>
  <c r="H375" i="23"/>
  <c r="I375" i="23" s="1"/>
  <c r="J375" i="23" s="1"/>
  <c r="H367" i="23"/>
  <c r="I367" i="23" s="1"/>
  <c r="J367" i="23" s="1"/>
  <c r="H359" i="23"/>
  <c r="I359" i="23" s="1"/>
  <c r="J359" i="23" s="1"/>
  <c r="H351" i="23"/>
  <c r="I351" i="23" s="1"/>
  <c r="J351" i="23" s="1"/>
  <c r="H336" i="23"/>
  <c r="I336" i="23" s="1"/>
  <c r="J336" i="23" s="1"/>
  <c r="H328" i="23"/>
  <c r="I328" i="23" s="1"/>
  <c r="J328" i="23" s="1"/>
  <c r="H316" i="23"/>
  <c r="I316" i="23" s="1"/>
  <c r="J316" i="23" s="1"/>
  <c r="H307" i="23"/>
  <c r="I307" i="23" s="1"/>
  <c r="J307" i="23" s="1"/>
  <c r="H299" i="23"/>
  <c r="I299" i="23" s="1"/>
  <c r="J299" i="23" s="1"/>
  <c r="H292" i="23"/>
  <c r="I292" i="23" s="1"/>
  <c r="J292" i="23" s="1"/>
  <c r="H284" i="23"/>
  <c r="I284" i="23" s="1"/>
  <c r="J284" i="23" s="1"/>
  <c r="H276" i="23"/>
  <c r="I276" i="23" s="1"/>
  <c r="J276" i="23" s="1"/>
  <c r="H268" i="23"/>
  <c r="I268" i="23" s="1"/>
  <c r="J268" i="23" s="1"/>
  <c r="H260" i="23"/>
  <c r="I260" i="23" s="1"/>
  <c r="J260" i="23" s="1"/>
  <c r="H252" i="23"/>
  <c r="I252" i="23" s="1"/>
  <c r="J252" i="23" s="1"/>
  <c r="H241" i="23"/>
  <c r="I241" i="23" s="1"/>
  <c r="J241" i="23" s="1"/>
  <c r="H231" i="23"/>
  <c r="I231" i="23" s="1"/>
  <c r="J231" i="23" s="1"/>
  <c r="H222" i="23"/>
  <c r="I222" i="23" s="1"/>
  <c r="J222" i="23" s="1"/>
  <c r="H214" i="23"/>
  <c r="I214" i="23" s="1"/>
  <c r="J214" i="23" s="1"/>
  <c r="H203" i="23"/>
  <c r="I203" i="23" s="1"/>
  <c r="J203" i="23" s="1"/>
  <c r="H193" i="23"/>
  <c r="I193" i="23" s="1"/>
  <c r="J193" i="23" s="1"/>
  <c r="H184" i="23"/>
  <c r="I184" i="23" s="1"/>
  <c r="J184" i="23" s="1"/>
  <c r="H173" i="23"/>
  <c r="I173" i="23" s="1"/>
  <c r="J173" i="23" s="1"/>
  <c r="H166" i="23"/>
  <c r="I166" i="23" s="1"/>
  <c r="J166" i="23" s="1"/>
  <c r="H158" i="23"/>
  <c r="I158" i="23" s="1"/>
  <c r="J158" i="23" s="1"/>
  <c r="H148" i="23"/>
  <c r="I148" i="23" s="1"/>
  <c r="J148" i="23" s="1"/>
  <c r="H136" i="23"/>
  <c r="I136" i="23" s="1"/>
  <c r="J136" i="23" s="1"/>
  <c r="H128" i="23"/>
  <c r="I128" i="23" s="1"/>
  <c r="J128" i="23" s="1"/>
  <c r="H118" i="23"/>
  <c r="I118" i="23" s="1"/>
  <c r="J118" i="23" s="1"/>
  <c r="H107" i="23"/>
  <c r="I107" i="23" s="1"/>
  <c r="J107" i="23" s="1"/>
  <c r="H97" i="23"/>
  <c r="I97" i="23" s="1"/>
  <c r="J97" i="23" s="1"/>
  <c r="H87" i="23"/>
  <c r="I87" i="23" s="1"/>
  <c r="J87" i="23" s="1"/>
  <c r="H77" i="23"/>
  <c r="I77" i="23" s="1"/>
  <c r="J77" i="23" s="1"/>
  <c r="H67" i="23"/>
  <c r="I67" i="23" s="1"/>
  <c r="J67" i="23" s="1"/>
  <c r="H57" i="23"/>
  <c r="I57" i="23" s="1"/>
  <c r="J57" i="23" s="1"/>
  <c r="H47" i="23"/>
  <c r="I47" i="23" s="1"/>
  <c r="J47" i="23" s="1"/>
  <c r="H34" i="23"/>
  <c r="I34" i="23" s="1"/>
  <c r="J34" i="23" s="1"/>
  <c r="H527" i="23"/>
  <c r="I527" i="23" s="1"/>
  <c r="J527" i="23" s="1"/>
  <c r="H275" i="23"/>
  <c r="I275" i="23" s="1"/>
  <c r="J275" i="23" s="1"/>
  <c r="H545" i="23"/>
  <c r="I545" i="23" s="1"/>
  <c r="J545" i="23" s="1"/>
  <c r="H526" i="23"/>
  <c r="I526" i="23" s="1"/>
  <c r="J526" i="23" s="1"/>
  <c r="H509" i="23"/>
  <c r="I509" i="23" s="1"/>
  <c r="J509" i="23" s="1"/>
  <c r="H487" i="23"/>
  <c r="I487" i="23" s="1"/>
  <c r="J487" i="23" s="1"/>
  <c r="H472" i="23"/>
  <c r="I472" i="23" s="1"/>
  <c r="J472" i="23" s="1"/>
  <c r="H453" i="23"/>
  <c r="I453" i="23" s="1"/>
  <c r="J453" i="23" s="1"/>
  <c r="H420" i="23"/>
  <c r="I420" i="23" s="1"/>
  <c r="J420" i="23" s="1"/>
  <c r="H404" i="23"/>
  <c r="I404" i="23" s="1"/>
  <c r="J404" i="23" s="1"/>
  <c r="H388" i="23"/>
  <c r="I388" i="23" s="1"/>
  <c r="J388" i="23" s="1"/>
  <c r="H373" i="23"/>
  <c r="I373" i="23" s="1"/>
  <c r="J373" i="23" s="1"/>
  <c r="H357" i="23"/>
  <c r="I357" i="23" s="1"/>
  <c r="J357" i="23" s="1"/>
  <c r="H342" i="23"/>
  <c r="I342" i="23" s="1"/>
  <c r="J342" i="23" s="1"/>
  <c r="H325" i="23"/>
  <c r="I325" i="23" s="1"/>
  <c r="J325" i="23" s="1"/>
  <c r="H305" i="23"/>
  <c r="I305" i="23" s="1"/>
  <c r="J305" i="23" s="1"/>
  <c r="H290" i="23"/>
  <c r="I290" i="23" s="1"/>
  <c r="J290" i="23" s="1"/>
  <c r="H274" i="23"/>
  <c r="I274" i="23" s="1"/>
  <c r="J274" i="23" s="1"/>
  <c r="H258" i="23"/>
  <c r="I258" i="23" s="1"/>
  <c r="J258" i="23" s="1"/>
  <c r="H239" i="23"/>
  <c r="I239" i="23" s="1"/>
  <c r="J239" i="23" s="1"/>
  <c r="H220" i="23"/>
  <c r="I220" i="23" s="1"/>
  <c r="J220" i="23" s="1"/>
  <c r="H201" i="23"/>
  <c r="I201" i="23" s="1"/>
  <c r="J201" i="23" s="1"/>
  <c r="H181" i="23"/>
  <c r="I181" i="23" s="1"/>
  <c r="J181" i="23" s="1"/>
  <c r="H164" i="23"/>
  <c r="I164" i="23" s="1"/>
  <c r="J164" i="23" s="1"/>
  <c r="H145" i="23"/>
  <c r="I145" i="23" s="1"/>
  <c r="J145" i="23" s="1"/>
  <c r="H127" i="23"/>
  <c r="I127" i="23" s="1"/>
  <c r="J127" i="23" s="1"/>
  <c r="H111" i="23"/>
  <c r="I111" i="23" s="1"/>
  <c r="J111" i="23" s="1"/>
  <c r="H91" i="23"/>
  <c r="I91" i="23" s="1"/>
  <c r="J91" i="23" s="1"/>
  <c r="H71" i="23"/>
  <c r="I71" i="23" s="1"/>
  <c r="J71" i="23" s="1"/>
  <c r="H53" i="23"/>
  <c r="I53" i="23" s="1"/>
  <c r="J53" i="23" s="1"/>
  <c r="H32" i="23"/>
  <c r="I32" i="23" s="1"/>
  <c r="J32" i="23" s="1"/>
  <c r="H452" i="23"/>
  <c r="I452" i="23" s="1"/>
  <c r="J452" i="23" s="1"/>
  <c r="H403" i="23"/>
  <c r="I403" i="23" s="1"/>
  <c r="J403" i="23" s="1"/>
  <c r="H372" i="23"/>
  <c r="I372" i="23" s="1"/>
  <c r="J372" i="23" s="1"/>
  <c r="H356" i="23"/>
  <c r="I356" i="23" s="1"/>
  <c r="J356" i="23" s="1"/>
  <c r="H341" i="23"/>
  <c r="I341" i="23" s="1"/>
  <c r="J341" i="23" s="1"/>
  <c r="H323" i="23"/>
  <c r="I323" i="23" s="1"/>
  <c r="J323" i="23" s="1"/>
  <c r="H304" i="23"/>
  <c r="I304" i="23" s="1"/>
  <c r="J304" i="23" s="1"/>
  <c r="H289" i="23"/>
  <c r="I289" i="23" s="1"/>
  <c r="J289" i="23" s="1"/>
  <c r="H257" i="23"/>
  <c r="I257" i="23" s="1"/>
  <c r="J257" i="23" s="1"/>
  <c r="H238" i="23"/>
  <c r="I238" i="23" s="1"/>
  <c r="J238" i="23" s="1"/>
  <c r="H219" i="23"/>
  <c r="I219" i="23" s="1"/>
  <c r="J219" i="23" s="1"/>
  <c r="H200" i="23"/>
  <c r="I200" i="23" s="1"/>
  <c r="J200" i="23" s="1"/>
  <c r="H180" i="23"/>
  <c r="I180" i="23" s="1"/>
  <c r="J180" i="23" s="1"/>
  <c r="H163" i="23"/>
  <c r="I163" i="23" s="1"/>
  <c r="J163" i="23" s="1"/>
  <c r="H144" i="23"/>
  <c r="I144" i="23" s="1"/>
  <c r="J144" i="23" s="1"/>
  <c r="H126" i="23"/>
  <c r="I126" i="23" s="1"/>
  <c r="J126" i="23" s="1"/>
  <c r="H105" i="23"/>
  <c r="I105" i="23" s="1"/>
  <c r="J105" i="23" s="1"/>
  <c r="H84" i="23"/>
  <c r="I84" i="23" s="1"/>
  <c r="J84" i="23" s="1"/>
  <c r="H70" i="23"/>
  <c r="I70" i="23" s="1"/>
  <c r="J70" i="23" s="1"/>
  <c r="H52" i="23"/>
  <c r="I52" i="23" s="1"/>
  <c r="J52" i="23" s="1"/>
  <c r="H31" i="23"/>
  <c r="I31" i="23" s="1"/>
  <c r="J31" i="23" s="1"/>
  <c r="H542" i="23"/>
  <c r="I542" i="23" s="1"/>
  <c r="J542" i="23" s="1"/>
  <c r="H525" i="23"/>
  <c r="I525" i="23" s="1"/>
  <c r="J525" i="23" s="1"/>
  <c r="H506" i="23"/>
  <c r="I506" i="23" s="1"/>
  <c r="J506" i="23" s="1"/>
  <c r="H485" i="23"/>
  <c r="I485" i="23" s="1"/>
  <c r="J485" i="23" s="1"/>
  <c r="H468" i="23"/>
  <c r="I468" i="23" s="1"/>
  <c r="J468" i="23" s="1"/>
  <c r="H451" i="23"/>
  <c r="I451" i="23" s="1"/>
  <c r="J451" i="23" s="1"/>
  <c r="H436" i="23"/>
  <c r="I436" i="23" s="1"/>
  <c r="J436" i="23" s="1"/>
  <c r="H418" i="23"/>
  <c r="I418" i="23" s="1"/>
  <c r="J418" i="23" s="1"/>
  <c r="H402" i="23"/>
  <c r="I402" i="23" s="1"/>
  <c r="J402" i="23" s="1"/>
  <c r="H386" i="23"/>
  <c r="I386" i="23" s="1"/>
  <c r="J386" i="23" s="1"/>
  <c r="H371" i="23"/>
  <c r="I371" i="23" s="1"/>
  <c r="J371" i="23" s="1"/>
  <c r="H355" i="23"/>
  <c r="I355" i="23" s="1"/>
  <c r="J355" i="23" s="1"/>
  <c r="H340" i="23"/>
  <c r="I340" i="23" s="1"/>
  <c r="J340" i="23" s="1"/>
  <c r="H303" i="23"/>
  <c r="I303" i="23" s="1"/>
  <c r="J303" i="23" s="1"/>
  <c r="H288" i="23"/>
  <c r="I288" i="23" s="1"/>
  <c r="J288" i="23" s="1"/>
  <c r="H272" i="23"/>
  <c r="I272" i="23" s="1"/>
  <c r="J272" i="23" s="1"/>
  <c r="H256" i="23"/>
  <c r="I256" i="23" s="1"/>
  <c r="J256" i="23" s="1"/>
  <c r="H218" i="23"/>
  <c r="I218" i="23" s="1"/>
  <c r="J218" i="23" s="1"/>
  <c r="H199" i="23"/>
  <c r="I199" i="23" s="1"/>
  <c r="J199" i="23" s="1"/>
  <c r="H162" i="23"/>
  <c r="I162" i="23" s="1"/>
  <c r="J162" i="23" s="1"/>
  <c r="H104" i="23"/>
  <c r="I104" i="23" s="1"/>
  <c r="J104" i="23" s="1"/>
  <c r="H45" i="23"/>
  <c r="I45" i="23" s="1"/>
  <c r="J45" i="23" s="1"/>
  <c r="H524" i="23"/>
  <c r="I524" i="23" s="1"/>
  <c r="J524" i="23" s="1"/>
  <c r="H504" i="23"/>
  <c r="I504" i="23" s="1"/>
  <c r="J504" i="23" s="1"/>
  <c r="H484" i="23"/>
  <c r="I484" i="23" s="1"/>
  <c r="J484" i="23" s="1"/>
  <c r="H467" i="23"/>
  <c r="I467" i="23" s="1"/>
  <c r="J467" i="23" s="1"/>
  <c r="H435" i="23"/>
  <c r="I435" i="23" s="1"/>
  <c r="J435" i="23" s="1"/>
  <c r="H417" i="23"/>
  <c r="I417" i="23" s="1"/>
  <c r="J417" i="23" s="1"/>
  <c r="H385" i="23"/>
  <c r="I385" i="23" s="1"/>
  <c r="J385" i="23" s="1"/>
  <c r="H354" i="23"/>
  <c r="I354" i="23" s="1"/>
  <c r="J354" i="23" s="1"/>
  <c r="H321" i="23"/>
  <c r="I321" i="23" s="1"/>
  <c r="J321" i="23" s="1"/>
  <c r="H287" i="23"/>
  <c r="I287" i="23" s="1"/>
  <c r="J287" i="23" s="1"/>
  <c r="H255" i="23"/>
  <c r="I255" i="23" s="1"/>
  <c r="J255" i="23" s="1"/>
  <c r="H217" i="23"/>
  <c r="I217" i="23" s="1"/>
  <c r="J217" i="23" s="1"/>
  <c r="H543" i="23"/>
  <c r="I543" i="23" s="1"/>
  <c r="J543" i="23" s="1"/>
  <c r="H507" i="23"/>
  <c r="I507" i="23" s="1"/>
  <c r="J507" i="23" s="1"/>
  <c r="H486" i="23"/>
  <c r="I486" i="23" s="1"/>
  <c r="J486" i="23" s="1"/>
  <c r="H470" i="23"/>
  <c r="I470" i="23" s="1"/>
  <c r="J470" i="23" s="1"/>
  <c r="H437" i="23"/>
  <c r="I437" i="23" s="1"/>
  <c r="J437" i="23" s="1"/>
  <c r="H419" i="23"/>
  <c r="I419" i="23" s="1"/>
  <c r="J419" i="23" s="1"/>
  <c r="H387" i="23"/>
  <c r="I387" i="23" s="1"/>
  <c r="J387" i="23" s="1"/>
  <c r="H273" i="23"/>
  <c r="I273" i="23" s="1"/>
  <c r="J273" i="23" s="1"/>
  <c r="H322" i="23"/>
  <c r="I322" i="23" s="1"/>
  <c r="J322" i="23" s="1"/>
  <c r="H237" i="23"/>
  <c r="I237" i="23" s="1"/>
  <c r="J237" i="23" s="1"/>
  <c r="H179" i="23"/>
  <c r="I179" i="23" s="1"/>
  <c r="J179" i="23" s="1"/>
  <c r="H142" i="23"/>
  <c r="I142" i="23" s="1"/>
  <c r="J142" i="23" s="1"/>
  <c r="H125" i="23"/>
  <c r="I125" i="23" s="1"/>
  <c r="J125" i="23" s="1"/>
  <c r="H83" i="23"/>
  <c r="I83" i="23" s="1"/>
  <c r="J83" i="23" s="1"/>
  <c r="H64" i="23"/>
  <c r="I64" i="23" s="1"/>
  <c r="J64" i="23" s="1"/>
  <c r="H541" i="23"/>
  <c r="I541" i="23" s="1"/>
  <c r="J541" i="23" s="1"/>
  <c r="H450" i="23"/>
  <c r="I450" i="23" s="1"/>
  <c r="J450" i="23" s="1"/>
  <c r="H401" i="23"/>
  <c r="I401" i="23" s="1"/>
  <c r="J401" i="23" s="1"/>
  <c r="H370" i="23"/>
  <c r="I370" i="23" s="1"/>
  <c r="J370" i="23" s="1"/>
  <c r="H339" i="23"/>
  <c r="I339" i="23" s="1"/>
  <c r="J339" i="23" s="1"/>
  <c r="H302" i="23"/>
  <c r="I302" i="23" s="1"/>
  <c r="J302" i="23" s="1"/>
  <c r="H271" i="23"/>
  <c r="I271" i="23" s="1"/>
  <c r="J271" i="23" s="1"/>
  <c r="H236" i="23"/>
  <c r="I236" i="23" s="1"/>
  <c r="J236" i="23" s="1"/>
  <c r="H177" i="23"/>
  <c r="I177" i="23" s="1"/>
  <c r="J177" i="23" s="1"/>
  <c r="H161" i="23"/>
  <c r="I161" i="23" s="1"/>
  <c r="J161" i="23" s="1"/>
  <c r="H534" i="23"/>
  <c r="I534" i="23" s="1"/>
  <c r="J534" i="23" s="1"/>
  <c r="H498" i="23"/>
  <c r="I498" i="23" s="1"/>
  <c r="J498" i="23" s="1"/>
  <c r="H462" i="23"/>
  <c r="I462" i="23" s="1"/>
  <c r="J462" i="23" s="1"/>
  <c r="H430" i="23"/>
  <c r="I430" i="23" s="1"/>
  <c r="J430" i="23" s="1"/>
  <c r="H365" i="23"/>
  <c r="I365" i="23" s="1"/>
  <c r="J365" i="23" s="1"/>
  <c r="H334" i="23"/>
  <c r="I334" i="23" s="1"/>
  <c r="J334" i="23" s="1"/>
  <c r="H297" i="23"/>
  <c r="I297" i="23" s="1"/>
  <c r="J297" i="23" s="1"/>
  <c r="H266" i="23"/>
  <c r="I266" i="23" s="1"/>
  <c r="J266" i="23" s="1"/>
  <c r="H229" i="23"/>
  <c r="I229" i="23" s="1"/>
  <c r="J229" i="23" s="1"/>
  <c r="H198" i="23"/>
  <c r="I198" i="23" s="1"/>
  <c r="J198" i="23" s="1"/>
  <c r="H168" i="23"/>
  <c r="I168" i="23" s="1"/>
  <c r="J168" i="23" s="1"/>
  <c r="H102" i="23"/>
  <c r="I102" i="23" s="1"/>
  <c r="J102" i="23" s="1"/>
  <c r="H74" i="23"/>
  <c r="I74" i="23" s="1"/>
  <c r="J74" i="23" s="1"/>
  <c r="H41" i="23"/>
  <c r="I41" i="23" s="1"/>
  <c r="J41" i="23" s="1"/>
  <c r="H533" i="23"/>
  <c r="I533" i="23" s="1"/>
  <c r="J533" i="23" s="1"/>
  <c r="H497" i="23"/>
  <c r="I497" i="23" s="1"/>
  <c r="J497" i="23" s="1"/>
  <c r="H461" i="23"/>
  <c r="I461" i="23" s="1"/>
  <c r="J461" i="23" s="1"/>
  <c r="H428" i="23"/>
  <c r="I428" i="23" s="1"/>
  <c r="J428" i="23" s="1"/>
  <c r="H364" i="23"/>
  <c r="I364" i="23" s="1"/>
  <c r="J364" i="23" s="1"/>
  <c r="H333" i="23"/>
  <c r="I333" i="23" s="1"/>
  <c r="J333" i="23" s="1"/>
  <c r="H296" i="23"/>
  <c r="I296" i="23" s="1"/>
  <c r="J296" i="23" s="1"/>
  <c r="H265" i="23"/>
  <c r="I265" i="23" s="1"/>
  <c r="J265" i="23" s="1"/>
  <c r="H228" i="23"/>
  <c r="I228" i="23" s="1"/>
  <c r="J228" i="23" s="1"/>
  <c r="H190" i="23"/>
  <c r="I190" i="23" s="1"/>
  <c r="J190" i="23" s="1"/>
  <c r="H155" i="23"/>
  <c r="I155" i="23" s="1"/>
  <c r="J155" i="23" s="1"/>
  <c r="H131" i="23"/>
  <c r="I131" i="23" s="1"/>
  <c r="J131" i="23" s="1"/>
  <c r="H95" i="23"/>
  <c r="I95" i="23" s="1"/>
  <c r="J95" i="23" s="1"/>
  <c r="H63" i="23"/>
  <c r="I63" i="23" s="1"/>
  <c r="J63" i="23" s="1"/>
  <c r="H40" i="23"/>
  <c r="I40" i="23" s="1"/>
  <c r="J40" i="23" s="1"/>
  <c r="H532" i="23"/>
  <c r="I532" i="23" s="1"/>
  <c r="J532" i="23" s="1"/>
  <c r="H496" i="23"/>
  <c r="I496" i="23" s="1"/>
  <c r="J496" i="23" s="1"/>
  <c r="H460" i="23"/>
  <c r="I460" i="23" s="1"/>
  <c r="J460" i="23" s="1"/>
  <c r="H427" i="23"/>
  <c r="I427" i="23" s="1"/>
  <c r="J427" i="23" s="1"/>
  <c r="H394" i="23"/>
  <c r="I394" i="23" s="1"/>
  <c r="J394" i="23" s="1"/>
  <c r="H363" i="23"/>
  <c r="I363" i="23" s="1"/>
  <c r="J363" i="23" s="1"/>
  <c r="H332" i="23"/>
  <c r="I332" i="23" s="1"/>
  <c r="J332" i="23" s="1"/>
  <c r="H264" i="23"/>
  <c r="I264" i="23" s="1"/>
  <c r="J264" i="23" s="1"/>
  <c r="H227" i="23"/>
  <c r="I227" i="23" s="1"/>
  <c r="J227" i="23" s="1"/>
  <c r="H189" i="23"/>
  <c r="I189" i="23" s="1"/>
  <c r="J189" i="23" s="1"/>
  <c r="H154" i="23"/>
  <c r="I154" i="23" s="1"/>
  <c r="J154" i="23" s="1"/>
  <c r="H124" i="23"/>
  <c r="I124" i="23" s="1"/>
  <c r="J124" i="23" s="1"/>
  <c r="H94" i="23"/>
  <c r="I94" i="23" s="1"/>
  <c r="J94" i="23" s="1"/>
  <c r="H62" i="23"/>
  <c r="I62" i="23" s="1"/>
  <c r="J62" i="23" s="1"/>
  <c r="H33" i="23"/>
  <c r="I33" i="23" s="1"/>
  <c r="J33" i="23" s="1"/>
  <c r="H531" i="23"/>
  <c r="I531" i="23" s="1"/>
  <c r="J531" i="23" s="1"/>
  <c r="H493" i="23"/>
  <c r="I493" i="23" s="1"/>
  <c r="J493" i="23" s="1"/>
  <c r="H458" i="23"/>
  <c r="I458" i="23" s="1"/>
  <c r="J458" i="23" s="1"/>
  <c r="H426" i="23"/>
  <c r="I426" i="23" s="1"/>
  <c r="J426" i="23" s="1"/>
  <c r="H393" i="23"/>
  <c r="I393" i="23" s="1"/>
  <c r="J393" i="23" s="1"/>
  <c r="H362" i="23"/>
  <c r="I362" i="23" s="1"/>
  <c r="J362" i="23" s="1"/>
  <c r="H331" i="23"/>
  <c r="I331" i="23" s="1"/>
  <c r="J331" i="23" s="1"/>
  <c r="H263" i="23"/>
  <c r="I263" i="23" s="1"/>
  <c r="J263" i="23" s="1"/>
  <c r="H226" i="23"/>
  <c r="I226" i="23" s="1"/>
  <c r="J226" i="23" s="1"/>
  <c r="H188" i="23"/>
  <c r="I188" i="23" s="1"/>
  <c r="J188" i="23" s="1"/>
  <c r="H123" i="23"/>
  <c r="I123" i="23" s="1"/>
  <c r="J123" i="23" s="1"/>
  <c r="H61" i="23"/>
  <c r="I61" i="23" s="1"/>
  <c r="J61" i="23" s="1"/>
  <c r="H479" i="23"/>
  <c r="I479" i="23" s="1"/>
  <c r="J479" i="23" s="1"/>
  <c r="H445" i="23"/>
  <c r="I445" i="23" s="1"/>
  <c r="J445" i="23" s="1"/>
  <c r="H412" i="23"/>
  <c r="I412" i="23" s="1"/>
  <c r="J412" i="23" s="1"/>
  <c r="H381" i="23"/>
  <c r="I381" i="23" s="1"/>
  <c r="J381" i="23" s="1"/>
  <c r="H314" i="23"/>
  <c r="I314" i="23" s="1"/>
  <c r="J314" i="23" s="1"/>
  <c r="H282" i="23"/>
  <c r="I282" i="23" s="1"/>
  <c r="J282" i="23" s="1"/>
  <c r="H250" i="23"/>
  <c r="I250" i="23" s="1"/>
  <c r="J250" i="23" s="1"/>
  <c r="H210" i="23"/>
  <c r="I210" i="23" s="1"/>
  <c r="J210" i="23" s="1"/>
  <c r="H187" i="23"/>
  <c r="I187" i="23" s="1"/>
  <c r="J187" i="23" s="1"/>
  <c r="H116" i="23"/>
  <c r="I116" i="23" s="1"/>
  <c r="J116" i="23" s="1"/>
  <c r="H82" i="23"/>
  <c r="I82" i="23" s="1"/>
  <c r="J82" i="23" s="1"/>
  <c r="H55" i="23"/>
  <c r="I55" i="23" s="1"/>
  <c r="J55" i="23" s="1"/>
  <c r="H517" i="23"/>
  <c r="I517" i="23" s="1"/>
  <c r="J517" i="23" s="1"/>
  <c r="H380" i="23"/>
  <c r="I380" i="23" s="1"/>
  <c r="J380" i="23" s="1"/>
  <c r="H281" i="23"/>
  <c r="I281" i="23" s="1"/>
  <c r="J281" i="23" s="1"/>
  <c r="H209" i="23"/>
  <c r="I209" i="23" s="1"/>
  <c r="J209" i="23" s="1"/>
  <c r="H141" i="23"/>
  <c r="I141" i="23" s="1"/>
  <c r="J141" i="23" s="1"/>
  <c r="H81" i="23"/>
  <c r="I81" i="23" s="1"/>
  <c r="J81" i="23" s="1"/>
  <c r="H477" i="23"/>
  <c r="I477" i="23" s="1"/>
  <c r="J477" i="23" s="1"/>
  <c r="H443" i="23"/>
  <c r="I443" i="23" s="1"/>
  <c r="J443" i="23" s="1"/>
  <c r="H280" i="23"/>
  <c r="I280" i="23" s="1"/>
  <c r="J280" i="23" s="1"/>
  <c r="H170" i="23"/>
  <c r="I170" i="23" s="1"/>
  <c r="J170" i="23" s="1"/>
  <c r="H113" i="23"/>
  <c r="I113" i="23" s="1"/>
  <c r="J113" i="23" s="1"/>
  <c r="H44" i="23"/>
  <c r="I44" i="23" s="1"/>
  <c r="J44" i="23" s="1"/>
  <c r="H476" i="23"/>
  <c r="I476" i="23" s="1"/>
  <c r="J476" i="23" s="1"/>
  <c r="H442" i="23"/>
  <c r="I442" i="23" s="1"/>
  <c r="J442" i="23" s="1"/>
  <c r="H378" i="23"/>
  <c r="I378" i="23" s="1"/>
  <c r="J378" i="23" s="1"/>
  <c r="H346" i="23"/>
  <c r="I346" i="23" s="1"/>
  <c r="J346" i="23" s="1"/>
  <c r="H279" i="23"/>
  <c r="I279" i="23" s="1"/>
  <c r="J279" i="23" s="1"/>
  <c r="H206" i="23"/>
  <c r="I206" i="23" s="1"/>
  <c r="J206" i="23" s="1"/>
  <c r="H133" i="23"/>
  <c r="I133" i="23" s="1"/>
  <c r="J133" i="23" s="1"/>
  <c r="H75" i="23"/>
  <c r="I75" i="23" s="1"/>
  <c r="J75" i="23" s="1"/>
  <c r="H43" i="23"/>
  <c r="I43" i="23" s="1"/>
  <c r="J43" i="23" s="1"/>
  <c r="H395" i="23"/>
  <c r="I395" i="23" s="1"/>
  <c r="J395" i="23" s="1"/>
  <c r="H295" i="23"/>
  <c r="I295" i="23" s="1"/>
  <c r="J295" i="23" s="1"/>
  <c r="H152" i="23"/>
  <c r="I152" i="23" s="1"/>
  <c r="J152" i="23" s="1"/>
  <c r="H92" i="23"/>
  <c r="I92" i="23" s="1"/>
  <c r="J92" i="23" s="1"/>
  <c r="H349" i="23"/>
  <c r="I349" i="23" s="1"/>
  <c r="J349" i="23" s="1"/>
  <c r="H151" i="23"/>
  <c r="I151" i="23" s="1"/>
  <c r="J151" i="23" s="1"/>
  <c r="H478" i="23"/>
  <c r="I478" i="23" s="1"/>
  <c r="J478" i="23" s="1"/>
  <c r="H444" i="23"/>
  <c r="I444" i="23" s="1"/>
  <c r="J444" i="23" s="1"/>
  <c r="H411" i="23"/>
  <c r="I411" i="23" s="1"/>
  <c r="J411" i="23" s="1"/>
  <c r="H348" i="23"/>
  <c r="I348" i="23" s="1"/>
  <c r="J348" i="23" s="1"/>
  <c r="H313" i="23"/>
  <c r="I313" i="23" s="1"/>
  <c r="J313" i="23" s="1"/>
  <c r="H249" i="23"/>
  <c r="I249" i="23" s="1"/>
  <c r="J249" i="23" s="1"/>
  <c r="H171" i="23"/>
  <c r="I171" i="23" s="1"/>
  <c r="J171" i="23" s="1"/>
  <c r="H114" i="23"/>
  <c r="I114" i="23" s="1"/>
  <c r="J114" i="23" s="1"/>
  <c r="H54" i="23"/>
  <c r="I54" i="23" s="1"/>
  <c r="J54" i="23" s="1"/>
  <c r="H516" i="23"/>
  <c r="I516" i="23" s="1"/>
  <c r="J516" i="23" s="1"/>
  <c r="H379" i="23"/>
  <c r="I379" i="23" s="1"/>
  <c r="J379" i="23" s="1"/>
  <c r="H347" i="23"/>
  <c r="I347" i="23" s="1"/>
  <c r="J347" i="23" s="1"/>
  <c r="H312" i="23"/>
  <c r="I312" i="23" s="1"/>
  <c r="J312" i="23" s="1"/>
  <c r="H248" i="23"/>
  <c r="I248" i="23" s="1"/>
  <c r="J248" i="23" s="1"/>
  <c r="H207" i="23"/>
  <c r="I207" i="23" s="1"/>
  <c r="J207" i="23" s="1"/>
  <c r="H134" i="23"/>
  <c r="I134" i="23" s="1"/>
  <c r="J134" i="23" s="1"/>
  <c r="H76" i="23"/>
  <c r="I76" i="23" s="1"/>
  <c r="J76" i="23" s="1"/>
  <c r="H515" i="23"/>
  <c r="I515" i="23" s="1"/>
  <c r="J515" i="23" s="1"/>
  <c r="H410" i="23"/>
  <c r="I410" i="23" s="1"/>
  <c r="J410" i="23" s="1"/>
  <c r="H311" i="23"/>
  <c r="I311" i="23" s="1"/>
  <c r="J311" i="23" s="1"/>
  <c r="H245" i="23"/>
  <c r="I245" i="23" s="1"/>
  <c r="J245" i="23" s="1"/>
  <c r="H169" i="23"/>
  <c r="I169" i="23" s="1"/>
  <c r="J169" i="23" s="1"/>
  <c r="H103" i="23"/>
  <c r="I103" i="23" s="1"/>
  <c r="J103" i="23" s="1"/>
  <c r="I29" i="23"/>
  <c r="J29" i="23" s="1"/>
  <c r="J28" i="23" s="1"/>
  <c r="BM31" i="23"/>
  <c r="CC31" i="23"/>
  <c r="CK31" i="23"/>
  <c r="BI31" i="23"/>
  <c r="BU31" i="23"/>
  <c r="BE31" i="23"/>
  <c r="BU29" i="23" l="1"/>
  <c r="BI29" i="23"/>
  <c r="CC29" i="23"/>
  <c r="BE29" i="23"/>
  <c r="BQ29" i="23" s="1"/>
  <c r="BE516" i="23"/>
  <c r="BI516" i="23"/>
  <c r="CC516" i="23"/>
  <c r="BU516" i="23"/>
  <c r="BI43" i="23"/>
  <c r="CC43" i="23"/>
  <c r="BE43" i="23"/>
  <c r="BU43" i="23"/>
  <c r="BE187" i="23"/>
  <c r="BI187" i="23"/>
  <c r="CC187" i="23"/>
  <c r="BU187" i="23"/>
  <c r="BE124" i="23"/>
  <c r="BI124" i="23"/>
  <c r="CC124" i="23"/>
  <c r="BU124" i="23"/>
  <c r="BE155" i="23"/>
  <c r="BI155" i="23"/>
  <c r="CC155" i="23"/>
  <c r="BU155" i="23"/>
  <c r="BE534" i="23"/>
  <c r="BI534" i="23"/>
  <c r="CC534" i="23"/>
  <c r="BU534" i="23"/>
  <c r="BE401" i="23"/>
  <c r="BI401" i="23"/>
  <c r="CC401" i="23"/>
  <c r="BU401" i="23"/>
  <c r="BI237" i="23"/>
  <c r="BE237" i="23"/>
  <c r="CC237" i="23"/>
  <c r="BU237" i="23"/>
  <c r="BE355" i="23"/>
  <c r="BI355" i="23"/>
  <c r="CC355" i="23"/>
  <c r="BU355" i="23"/>
  <c r="BI485" i="23"/>
  <c r="BE485" i="23"/>
  <c r="CC485" i="23"/>
  <c r="BU485" i="23"/>
  <c r="BI105" i="23"/>
  <c r="BE105" i="23"/>
  <c r="CK105" i="23"/>
  <c r="CC105" i="23"/>
  <c r="BU105" i="23"/>
  <c r="BE452" i="23"/>
  <c r="BI452" i="23"/>
  <c r="CC452" i="23"/>
  <c r="BU452" i="23"/>
  <c r="BI305" i="23"/>
  <c r="BE305" i="23"/>
  <c r="CC305" i="23"/>
  <c r="BU305" i="23"/>
  <c r="BU34" i="23"/>
  <c r="BE34" i="23"/>
  <c r="BI34" i="23"/>
  <c r="CC34" i="23"/>
  <c r="BE193" i="23"/>
  <c r="BI193" i="23"/>
  <c r="CC193" i="23"/>
  <c r="BU193" i="23"/>
  <c r="J192" i="23"/>
  <c r="G28" i="2" s="1"/>
  <c r="G21" i="29" s="1"/>
  <c r="BE336" i="23"/>
  <c r="BI336" i="23"/>
  <c r="CC336" i="23"/>
  <c r="BU336" i="23"/>
  <c r="BE283" i="23"/>
  <c r="BI283" i="23"/>
  <c r="CC283" i="23"/>
  <c r="BU283" i="23"/>
  <c r="BI261" i="23"/>
  <c r="BE261" i="23"/>
  <c r="CC261" i="23"/>
  <c r="BU261" i="23"/>
  <c r="BE294" i="23"/>
  <c r="BI294" i="23"/>
  <c r="CC294" i="23"/>
  <c r="BU294" i="23"/>
  <c r="BE478" i="23"/>
  <c r="BI478" i="23"/>
  <c r="CC478" i="23"/>
  <c r="BU478" i="23"/>
  <c r="BE44" i="23"/>
  <c r="BI44" i="23"/>
  <c r="CC44" i="23"/>
  <c r="BU44" i="23"/>
  <c r="BE210" i="23"/>
  <c r="BI210" i="23"/>
  <c r="CC210" i="23"/>
  <c r="BU210" i="23"/>
  <c r="BE154" i="23"/>
  <c r="BI154" i="23"/>
  <c r="CC154" i="23"/>
  <c r="BU154" i="23"/>
  <c r="BI460" i="23"/>
  <c r="BE460" i="23"/>
  <c r="CC460" i="23"/>
  <c r="BU460" i="23"/>
  <c r="BI497" i="23"/>
  <c r="BE497" i="23"/>
  <c r="CC497" i="23"/>
  <c r="BU497" i="23"/>
  <c r="BI161" i="23"/>
  <c r="BE161" i="23"/>
  <c r="CC161" i="23"/>
  <c r="BU161" i="23"/>
  <c r="BI543" i="23"/>
  <c r="BE543" i="23"/>
  <c r="CC543" i="23"/>
  <c r="BU543" i="23"/>
  <c r="BI435" i="23"/>
  <c r="BE435" i="23"/>
  <c r="CC435" i="23"/>
  <c r="BU435" i="23"/>
  <c r="BI371" i="23"/>
  <c r="BE371" i="23"/>
  <c r="CC371" i="23"/>
  <c r="BU371" i="23"/>
  <c r="BI126" i="23"/>
  <c r="BE126" i="23"/>
  <c r="CC126" i="23"/>
  <c r="BU126" i="23"/>
  <c r="BE32" i="23"/>
  <c r="BI32" i="23"/>
  <c r="CC32" i="23"/>
  <c r="BU32" i="23"/>
  <c r="BI325" i="23"/>
  <c r="BE325" i="23"/>
  <c r="CC325" i="23"/>
  <c r="BU325" i="23"/>
  <c r="CK47" i="23"/>
  <c r="BE47" i="23"/>
  <c r="BI47" i="23"/>
  <c r="CC47" i="23"/>
  <c r="J46" i="23"/>
  <c r="BU47" i="23"/>
  <c r="BE276" i="23"/>
  <c r="BI276" i="23"/>
  <c r="CC276" i="23"/>
  <c r="BU276" i="23"/>
  <c r="BE414" i="23"/>
  <c r="BI414" i="23"/>
  <c r="CC414" i="23"/>
  <c r="BU414" i="23"/>
  <c r="BE298" i="23"/>
  <c r="BI298" i="23"/>
  <c r="CC298" i="23"/>
  <c r="BU298" i="23"/>
  <c r="BE108" i="23"/>
  <c r="CC108" i="23"/>
  <c r="BU108" i="23"/>
  <c r="CK108" i="23"/>
  <c r="BI108" i="23"/>
  <c r="BI415" i="23"/>
  <c r="BE415" i="23"/>
  <c r="CC415" i="23"/>
  <c r="BU415" i="23"/>
  <c r="BI301" i="23"/>
  <c r="BE301" i="23"/>
  <c r="CC301" i="23"/>
  <c r="BU301" i="23"/>
  <c r="BE311" i="23"/>
  <c r="BI311" i="23"/>
  <c r="CC311" i="23"/>
  <c r="BU311" i="23"/>
  <c r="BE347" i="23"/>
  <c r="BI347" i="23"/>
  <c r="CC347" i="23"/>
  <c r="BU347" i="23"/>
  <c r="BE348" i="23"/>
  <c r="BI348" i="23"/>
  <c r="CC348" i="23"/>
  <c r="BU348" i="23"/>
  <c r="BE295" i="23"/>
  <c r="BI295" i="23"/>
  <c r="CC295" i="23"/>
  <c r="BU295" i="23"/>
  <c r="BE378" i="23"/>
  <c r="BI378" i="23"/>
  <c r="CC378" i="23"/>
  <c r="BU378" i="23"/>
  <c r="BE477" i="23"/>
  <c r="BI477" i="23"/>
  <c r="CC477" i="23"/>
  <c r="BU477" i="23"/>
  <c r="BU82" i="23"/>
  <c r="BM82" i="23"/>
  <c r="BI82" i="23"/>
  <c r="BE82" i="23"/>
  <c r="CC82" i="23"/>
  <c r="BE412" i="23"/>
  <c r="BI412" i="23"/>
  <c r="CC412" i="23"/>
  <c r="BU412" i="23"/>
  <c r="BE331" i="23"/>
  <c r="BI331" i="23"/>
  <c r="CC331" i="23"/>
  <c r="BU331" i="23"/>
  <c r="BE62" i="23"/>
  <c r="BU62" i="23"/>
  <c r="BI62" i="23"/>
  <c r="CC62" i="23"/>
  <c r="BE363" i="23"/>
  <c r="BI363" i="23"/>
  <c r="CC363" i="23"/>
  <c r="BU363" i="23"/>
  <c r="BI95" i="23"/>
  <c r="BE95" i="23"/>
  <c r="CC95" i="23"/>
  <c r="BU95" i="23"/>
  <c r="BE364" i="23"/>
  <c r="BI364" i="23"/>
  <c r="CC364" i="23"/>
  <c r="BU364" i="23"/>
  <c r="BI168" i="23"/>
  <c r="BE168" i="23"/>
  <c r="CC168" i="23"/>
  <c r="BU168" i="23"/>
  <c r="BI462" i="23"/>
  <c r="BE462" i="23"/>
  <c r="CC462" i="23"/>
  <c r="BU462" i="23"/>
  <c r="BE339" i="23"/>
  <c r="BI339" i="23"/>
  <c r="CC339" i="23"/>
  <c r="BU339" i="23"/>
  <c r="BI142" i="23"/>
  <c r="BE142" i="23"/>
  <c r="CC142" i="23"/>
  <c r="BU142" i="23"/>
  <c r="BI470" i="23"/>
  <c r="BE470" i="23"/>
  <c r="CC470" i="23"/>
  <c r="BU470" i="23"/>
  <c r="J469" i="23"/>
  <c r="BI354" i="23"/>
  <c r="BE354" i="23"/>
  <c r="CC354" i="23"/>
  <c r="BU354" i="23"/>
  <c r="BE45" i="23"/>
  <c r="CC45" i="23"/>
  <c r="BI45" i="23"/>
  <c r="BU45" i="23"/>
  <c r="BI303" i="23"/>
  <c r="BE303" i="23"/>
  <c r="CC303" i="23"/>
  <c r="BU303" i="23"/>
  <c r="BI451" i="23"/>
  <c r="BE451" i="23"/>
  <c r="CC451" i="23"/>
  <c r="BU451" i="23"/>
  <c r="BI70" i="23"/>
  <c r="BE70" i="23"/>
  <c r="CC70" i="23"/>
  <c r="BU70" i="23"/>
  <c r="BI219" i="23"/>
  <c r="BE219" i="23"/>
  <c r="CC219" i="23"/>
  <c r="BU219" i="23"/>
  <c r="BE372" i="23"/>
  <c r="BI372" i="23"/>
  <c r="CC372" i="23"/>
  <c r="BU372" i="23"/>
  <c r="BE127" i="23"/>
  <c r="BI127" i="23"/>
  <c r="CC127" i="23"/>
  <c r="BU127" i="23"/>
  <c r="BE274" i="23"/>
  <c r="BI274" i="23"/>
  <c r="CC274" i="23"/>
  <c r="BU274" i="23"/>
  <c r="BI404" i="23"/>
  <c r="BE404" i="23"/>
  <c r="CC404" i="23"/>
  <c r="BU404" i="23"/>
  <c r="BE275" i="23"/>
  <c r="BI275" i="23"/>
  <c r="CC275" i="23"/>
  <c r="BU275" i="23"/>
  <c r="BE97" i="23"/>
  <c r="BI97" i="23"/>
  <c r="CC97" i="23"/>
  <c r="BU97" i="23"/>
  <c r="BE173" i="23"/>
  <c r="BI173" i="23"/>
  <c r="CC173" i="23"/>
  <c r="BU173" i="23"/>
  <c r="BE252" i="23"/>
  <c r="BI252" i="23"/>
  <c r="CC252" i="23"/>
  <c r="BU252" i="23"/>
  <c r="BE316" i="23"/>
  <c r="BI316" i="23"/>
  <c r="CC316" i="23"/>
  <c r="BU316" i="23"/>
  <c r="BE390" i="23"/>
  <c r="BI390" i="23"/>
  <c r="CC390" i="23"/>
  <c r="BU390" i="23"/>
  <c r="BE464" i="23"/>
  <c r="BI464" i="23"/>
  <c r="CC464" i="23"/>
  <c r="BU464" i="23"/>
  <c r="BI547" i="23"/>
  <c r="BE547" i="23"/>
  <c r="CC547" i="23"/>
  <c r="BU547" i="23"/>
  <c r="J546" i="23"/>
  <c r="G44" i="2" s="1"/>
  <c r="G37" i="29" s="1"/>
  <c r="BE240" i="23"/>
  <c r="BI240" i="23"/>
  <c r="CC240" i="23"/>
  <c r="BU240" i="23"/>
  <c r="BE382" i="23"/>
  <c r="BI382" i="23"/>
  <c r="CC382" i="23"/>
  <c r="BU382" i="23"/>
  <c r="BI499" i="23"/>
  <c r="BE499" i="23"/>
  <c r="CC499" i="23"/>
  <c r="BU499" i="23"/>
  <c r="BE78" i="23"/>
  <c r="BI78" i="23"/>
  <c r="CC78" i="23"/>
  <c r="BU78" i="23"/>
  <c r="BE159" i="23"/>
  <c r="BI159" i="23"/>
  <c r="CC159" i="23"/>
  <c r="BU159" i="23"/>
  <c r="BI242" i="23"/>
  <c r="BE242" i="23"/>
  <c r="CC242" i="23"/>
  <c r="BU242" i="23"/>
  <c r="BE309" i="23"/>
  <c r="BI309" i="23"/>
  <c r="CC309" i="23"/>
  <c r="BU309" i="23"/>
  <c r="BI391" i="23"/>
  <c r="BE391" i="23"/>
  <c r="CC391" i="23"/>
  <c r="BU391" i="23"/>
  <c r="BE465" i="23"/>
  <c r="BI465" i="23"/>
  <c r="CC465" i="23"/>
  <c r="BU465" i="23"/>
  <c r="BI537" i="23"/>
  <c r="BE537" i="23"/>
  <c r="CC537" i="23"/>
  <c r="BU537" i="23"/>
  <c r="BE191" i="23"/>
  <c r="BI191" i="23"/>
  <c r="CC191" i="23"/>
  <c r="BU191" i="23"/>
  <c r="BE343" i="23"/>
  <c r="BI343" i="23"/>
  <c r="CC343" i="23"/>
  <c r="BU343" i="23"/>
  <c r="BI480" i="23"/>
  <c r="BE480" i="23"/>
  <c r="CC480" i="23"/>
  <c r="BU480" i="23"/>
  <c r="CC110" i="23"/>
  <c r="BE110" i="23"/>
  <c r="BU110" i="23"/>
  <c r="BI110" i="23"/>
  <c r="CK110" i="23"/>
  <c r="BE205" i="23"/>
  <c r="BI205" i="23"/>
  <c r="CC205" i="23"/>
  <c r="BU205" i="23"/>
  <c r="BE278" i="23"/>
  <c r="BI278" i="23"/>
  <c r="CC278" i="23"/>
  <c r="BU278" i="23"/>
  <c r="BE345" i="23"/>
  <c r="BI345" i="23"/>
  <c r="CC345" i="23"/>
  <c r="BU345" i="23"/>
  <c r="BI409" i="23"/>
  <c r="BE409" i="23"/>
  <c r="CC409" i="23"/>
  <c r="BU409" i="23"/>
  <c r="BE475" i="23"/>
  <c r="BI475" i="23"/>
  <c r="CC475" i="23"/>
  <c r="BU475" i="23"/>
  <c r="BI410" i="23"/>
  <c r="BE410" i="23"/>
  <c r="CC410" i="23"/>
  <c r="BU410" i="23"/>
  <c r="BI379" i="23"/>
  <c r="BE379" i="23"/>
  <c r="CC379" i="23"/>
  <c r="BU379" i="23"/>
  <c r="BE411" i="23"/>
  <c r="BI411" i="23"/>
  <c r="CC411" i="23"/>
  <c r="BU411" i="23"/>
  <c r="BI395" i="23"/>
  <c r="BE395" i="23"/>
  <c r="CC395" i="23"/>
  <c r="BU395" i="23"/>
  <c r="BE442" i="23"/>
  <c r="BI442" i="23"/>
  <c r="CC442" i="23"/>
  <c r="BU442" i="23"/>
  <c r="BM81" i="23"/>
  <c r="BI81" i="23"/>
  <c r="BU81" i="23"/>
  <c r="BE81" i="23"/>
  <c r="CC81" i="23"/>
  <c r="BI116" i="23"/>
  <c r="BE116" i="23"/>
  <c r="CC116" i="23"/>
  <c r="BU116" i="23"/>
  <c r="CK116" i="23"/>
  <c r="BI445" i="23"/>
  <c r="BE445" i="23"/>
  <c r="CC445" i="23"/>
  <c r="BU445" i="23"/>
  <c r="BI362" i="23"/>
  <c r="BE362" i="23"/>
  <c r="CC362" i="23"/>
  <c r="BU362" i="23"/>
  <c r="BI94" i="23"/>
  <c r="BE94" i="23"/>
  <c r="CC94" i="23"/>
  <c r="BU94" i="23"/>
  <c r="BE394" i="23"/>
  <c r="BI394" i="23"/>
  <c r="CC394" i="23"/>
  <c r="BU394" i="23"/>
  <c r="BI131" i="23"/>
  <c r="BE131" i="23"/>
  <c r="CC131" i="23"/>
  <c r="BU131" i="23"/>
  <c r="J130" i="23"/>
  <c r="BI428" i="23"/>
  <c r="BE428" i="23"/>
  <c r="CC428" i="23"/>
  <c r="BU428" i="23"/>
  <c r="BM198" i="23"/>
  <c r="BI198" i="23"/>
  <c r="BE198" i="23"/>
  <c r="CC198" i="23"/>
  <c r="BU198" i="23"/>
  <c r="BE498" i="23"/>
  <c r="BI498" i="23"/>
  <c r="CC498" i="23"/>
  <c r="BU498" i="23"/>
  <c r="BE370" i="23"/>
  <c r="BI370" i="23"/>
  <c r="CC370" i="23"/>
  <c r="BU370" i="23"/>
  <c r="BE179" i="23"/>
  <c r="BI179" i="23"/>
  <c r="CC179" i="23"/>
  <c r="BU179" i="23"/>
  <c r="BI486" i="23"/>
  <c r="BE486" i="23"/>
  <c r="CC486" i="23"/>
  <c r="BU486" i="23"/>
  <c r="BE385" i="23"/>
  <c r="BI385" i="23"/>
  <c r="CC385" i="23"/>
  <c r="BU385" i="23"/>
  <c r="CK104" i="23"/>
  <c r="BI104" i="23"/>
  <c r="BU104" i="23"/>
  <c r="BE104" i="23"/>
  <c r="CC104" i="23"/>
  <c r="BI340" i="23"/>
  <c r="BE340" i="23"/>
  <c r="CC340" i="23"/>
  <c r="BU340" i="23"/>
  <c r="BE468" i="23"/>
  <c r="BI468" i="23"/>
  <c r="CC468" i="23"/>
  <c r="BU468" i="23"/>
  <c r="BE84" i="23"/>
  <c r="BM84" i="23"/>
  <c r="BI84" i="23"/>
  <c r="CC84" i="23"/>
  <c r="BU84" i="23"/>
  <c r="BI238" i="23"/>
  <c r="BE238" i="23"/>
  <c r="CC238" i="23"/>
  <c r="BU238" i="23"/>
  <c r="BE403" i="23"/>
  <c r="BI403" i="23"/>
  <c r="CC403" i="23"/>
  <c r="BU403" i="23"/>
  <c r="BE145" i="23"/>
  <c r="BI145" i="23"/>
  <c r="CC145" i="23"/>
  <c r="BU145" i="23"/>
  <c r="BE290" i="23"/>
  <c r="BI290" i="23"/>
  <c r="CC290" i="23"/>
  <c r="BU290" i="23"/>
  <c r="BE420" i="23"/>
  <c r="BI420" i="23"/>
  <c r="CC420" i="23"/>
  <c r="BU420" i="23"/>
  <c r="BE527" i="23"/>
  <c r="BI527" i="23"/>
  <c r="CC527" i="23"/>
  <c r="BU527" i="23"/>
  <c r="BU107" i="23"/>
  <c r="CK107" i="23"/>
  <c r="BI107" i="23"/>
  <c r="BE107" i="23"/>
  <c r="CC107" i="23"/>
  <c r="BE184" i="23"/>
  <c r="BI184" i="23"/>
  <c r="CC184" i="23"/>
  <c r="BU184" i="23"/>
  <c r="BE260" i="23"/>
  <c r="BI260" i="23"/>
  <c r="CC260" i="23"/>
  <c r="BU260" i="23"/>
  <c r="BE328" i="23"/>
  <c r="BI328" i="23"/>
  <c r="CC328" i="23"/>
  <c r="BU328" i="23"/>
  <c r="BE398" i="23"/>
  <c r="BI398" i="23"/>
  <c r="CC398" i="23"/>
  <c r="BU398" i="23"/>
  <c r="BI481" i="23"/>
  <c r="BE481" i="23"/>
  <c r="CC481" i="23"/>
  <c r="BU481" i="23"/>
  <c r="BI96" i="23"/>
  <c r="BE96" i="23"/>
  <c r="CC96" i="23"/>
  <c r="BU96" i="23"/>
  <c r="BE259" i="23"/>
  <c r="BI259" i="23"/>
  <c r="CC259" i="23"/>
  <c r="BU259" i="23"/>
  <c r="BE396" i="23"/>
  <c r="BI396" i="23"/>
  <c r="CC396" i="23"/>
  <c r="BU396" i="23"/>
  <c r="BI510" i="23"/>
  <c r="BE510" i="23"/>
  <c r="CC510" i="23"/>
  <c r="BU510" i="23"/>
  <c r="BE89" i="23"/>
  <c r="BI89" i="23"/>
  <c r="CC89" i="23"/>
  <c r="BU89" i="23"/>
  <c r="BI175" i="23"/>
  <c r="BE175" i="23"/>
  <c r="CC175" i="23"/>
  <c r="BU175" i="23"/>
  <c r="BI253" i="23"/>
  <c r="BE253" i="23"/>
  <c r="CC253" i="23"/>
  <c r="BU253" i="23"/>
  <c r="BE319" i="23"/>
  <c r="BI319" i="23"/>
  <c r="CC319" i="23"/>
  <c r="BU319" i="23"/>
  <c r="BI399" i="23"/>
  <c r="BE399" i="23"/>
  <c r="CC399" i="23"/>
  <c r="BU399" i="23"/>
  <c r="BE474" i="23"/>
  <c r="BI474" i="23"/>
  <c r="CC474" i="23"/>
  <c r="BU474" i="23"/>
  <c r="BI56" i="23"/>
  <c r="CC56" i="23"/>
  <c r="BE56" i="23"/>
  <c r="BU56" i="23"/>
  <c r="BE212" i="23"/>
  <c r="BI212" i="23"/>
  <c r="CC212" i="23"/>
  <c r="BU212" i="23"/>
  <c r="BI358" i="23"/>
  <c r="BE358" i="23"/>
  <c r="CC358" i="23"/>
  <c r="BU358" i="23"/>
  <c r="BU39" i="23"/>
  <c r="CC39" i="23"/>
  <c r="BI39" i="23"/>
  <c r="BE39" i="23"/>
  <c r="BE140" i="23"/>
  <c r="BI140" i="23"/>
  <c r="CC140" i="23"/>
  <c r="BU140" i="23"/>
  <c r="BE216" i="23"/>
  <c r="BI216" i="23"/>
  <c r="CC216" i="23"/>
  <c r="BU216" i="23"/>
  <c r="BE286" i="23"/>
  <c r="BI286" i="23"/>
  <c r="CC286" i="23"/>
  <c r="BU286" i="23"/>
  <c r="BE353" i="23"/>
  <c r="BI353" i="23"/>
  <c r="CC353" i="23"/>
  <c r="BU353" i="23"/>
  <c r="BI416" i="23"/>
  <c r="BE416" i="23"/>
  <c r="CC416" i="23"/>
  <c r="BU416" i="23"/>
  <c r="BE483" i="23"/>
  <c r="BI483" i="23"/>
  <c r="CC483" i="23"/>
  <c r="BU483" i="23"/>
  <c r="BI515" i="23"/>
  <c r="BE515" i="23"/>
  <c r="CC515" i="23"/>
  <c r="BU515" i="23"/>
  <c r="BI141" i="23"/>
  <c r="BE141" i="23"/>
  <c r="CC141" i="23"/>
  <c r="BU141" i="23"/>
  <c r="BE479" i="23"/>
  <c r="BI479" i="23"/>
  <c r="CC479" i="23"/>
  <c r="BU479" i="23"/>
  <c r="BE461" i="23"/>
  <c r="BI461" i="23"/>
  <c r="CC461" i="23"/>
  <c r="BU461" i="23"/>
  <c r="BI507" i="23"/>
  <c r="BE507" i="23"/>
  <c r="CC507" i="23"/>
  <c r="BU507" i="23"/>
  <c r="BE164" i="23"/>
  <c r="BI164" i="23"/>
  <c r="CC164" i="23"/>
  <c r="BU164" i="23"/>
  <c r="BE268" i="23"/>
  <c r="BI268" i="23"/>
  <c r="CC268" i="23"/>
  <c r="BU268" i="23"/>
  <c r="CC117" i="23"/>
  <c r="BI117" i="23"/>
  <c r="CK117" i="23"/>
  <c r="BE117" i="23"/>
  <c r="BU117" i="23"/>
  <c r="BE518" i="23"/>
  <c r="BI518" i="23"/>
  <c r="CC518" i="23"/>
  <c r="BU518" i="23"/>
  <c r="BE329" i="23"/>
  <c r="BI329" i="23"/>
  <c r="CC329" i="23"/>
  <c r="BU329" i="23"/>
  <c r="BU66" i="23"/>
  <c r="CC66" i="23"/>
  <c r="BE66" i="23"/>
  <c r="BI66" i="23"/>
  <c r="BE374" i="23"/>
  <c r="BI374" i="23"/>
  <c r="CC374" i="23"/>
  <c r="BU374" i="23"/>
  <c r="BE150" i="23"/>
  <c r="BI150" i="23"/>
  <c r="CC150" i="23"/>
  <c r="BU150" i="23"/>
  <c r="BE492" i="23"/>
  <c r="BI492" i="23"/>
  <c r="CC492" i="23"/>
  <c r="BU492" i="23"/>
  <c r="BU54" i="23"/>
  <c r="BE54" i="23"/>
  <c r="BI54" i="23"/>
  <c r="CC54" i="23"/>
  <c r="BI209" i="23"/>
  <c r="BE209" i="23"/>
  <c r="CC209" i="23"/>
  <c r="BU209" i="23"/>
  <c r="BE190" i="23"/>
  <c r="BI190" i="23"/>
  <c r="CC190" i="23"/>
  <c r="BU190" i="23"/>
  <c r="BI322" i="23"/>
  <c r="BE322" i="23"/>
  <c r="CC322" i="23"/>
  <c r="BU322" i="23"/>
  <c r="BI506" i="23"/>
  <c r="BE506" i="23"/>
  <c r="CC506" i="23"/>
  <c r="BU506" i="23"/>
  <c r="BI472" i="23"/>
  <c r="BE472" i="23"/>
  <c r="CC472" i="23"/>
  <c r="BU472" i="23"/>
  <c r="BE351" i="23"/>
  <c r="BI351" i="23"/>
  <c r="CC351" i="23"/>
  <c r="BU351" i="23"/>
  <c r="BE431" i="23"/>
  <c r="BI431" i="23"/>
  <c r="CC431" i="23"/>
  <c r="BU431" i="23"/>
  <c r="BI269" i="23"/>
  <c r="BE269" i="23"/>
  <c r="CC269" i="23"/>
  <c r="BU269" i="23"/>
  <c r="CC85" i="23"/>
  <c r="BU85" i="23"/>
  <c r="BM85" i="23"/>
  <c r="BE85" i="23"/>
  <c r="BI85" i="23"/>
  <c r="BE60" i="23"/>
  <c r="CC60" i="23"/>
  <c r="BU60" i="23"/>
  <c r="BI60" i="23"/>
  <c r="BE369" i="23"/>
  <c r="BI369" i="23"/>
  <c r="CC369" i="23"/>
  <c r="BU369" i="23"/>
  <c r="CC134" i="23"/>
  <c r="CK134" i="23"/>
  <c r="BU134" i="23"/>
  <c r="BI134" i="23"/>
  <c r="BE134" i="23"/>
  <c r="CC133" i="23"/>
  <c r="CK133" i="23"/>
  <c r="BE133" i="23"/>
  <c r="BU133" i="23"/>
  <c r="BI133" i="23"/>
  <c r="BI281" i="23"/>
  <c r="BE281" i="23"/>
  <c r="CC281" i="23"/>
  <c r="BU281" i="23"/>
  <c r="BE458" i="23"/>
  <c r="BI458" i="23"/>
  <c r="CC458" i="23"/>
  <c r="BU458" i="23"/>
  <c r="BE496" i="23"/>
  <c r="BI496" i="23"/>
  <c r="CC496" i="23"/>
  <c r="BU496" i="23"/>
  <c r="BI297" i="23"/>
  <c r="BE297" i="23"/>
  <c r="CC297" i="23"/>
  <c r="BU297" i="23"/>
  <c r="BE541" i="23"/>
  <c r="BI541" i="23"/>
  <c r="CC541" i="23"/>
  <c r="BU541" i="23"/>
  <c r="BI467" i="23"/>
  <c r="BE467" i="23"/>
  <c r="CC467" i="23"/>
  <c r="BU467" i="23"/>
  <c r="BE386" i="23"/>
  <c r="BI386" i="23"/>
  <c r="CC386" i="23"/>
  <c r="BU386" i="23"/>
  <c r="BI304" i="23"/>
  <c r="BE304" i="23"/>
  <c r="CC304" i="23"/>
  <c r="BU304" i="23"/>
  <c r="BI342" i="23"/>
  <c r="BE342" i="23"/>
  <c r="CC342" i="23"/>
  <c r="BU342" i="23"/>
  <c r="CK136" i="23"/>
  <c r="BU136" i="23"/>
  <c r="CC136" i="23"/>
  <c r="BI136" i="23"/>
  <c r="BE136" i="23"/>
  <c r="BE284" i="23"/>
  <c r="BI284" i="23"/>
  <c r="CC284" i="23"/>
  <c r="BU284" i="23"/>
  <c r="BI511" i="23"/>
  <c r="BE511" i="23"/>
  <c r="CC511" i="23"/>
  <c r="BU511" i="23"/>
  <c r="BE37" i="23"/>
  <c r="BI37" i="23"/>
  <c r="CK37" i="23"/>
  <c r="J36" i="23"/>
  <c r="CC37" i="23"/>
  <c r="BU37" i="23"/>
  <c r="BI277" i="23"/>
  <c r="BE277" i="23"/>
  <c r="CC277" i="23"/>
  <c r="BU277" i="23"/>
  <c r="BE502" i="23"/>
  <c r="BI502" i="23"/>
  <c r="CC502" i="23"/>
  <c r="BU502" i="23"/>
  <c r="BE406" i="23"/>
  <c r="BI406" i="23"/>
  <c r="CC406" i="23"/>
  <c r="BU406" i="23"/>
  <c r="BE441" i="23"/>
  <c r="BI441" i="23"/>
  <c r="CC441" i="23"/>
  <c r="BU441" i="23"/>
  <c r="BU103" i="23"/>
  <c r="CC103" i="23"/>
  <c r="BE103" i="23"/>
  <c r="BI103" i="23"/>
  <c r="CK103" i="23"/>
  <c r="BE207" i="23"/>
  <c r="BI207" i="23"/>
  <c r="CC207" i="23"/>
  <c r="BU207" i="23"/>
  <c r="BE171" i="23"/>
  <c r="BI171" i="23"/>
  <c r="CC171" i="23"/>
  <c r="BU171" i="23"/>
  <c r="BE349" i="23"/>
  <c r="BI349" i="23"/>
  <c r="CC349" i="23"/>
  <c r="BU349" i="23"/>
  <c r="BE206" i="23"/>
  <c r="BI206" i="23"/>
  <c r="CC206" i="23"/>
  <c r="BU206" i="23"/>
  <c r="BI170" i="23"/>
  <c r="BE170" i="23"/>
  <c r="CC170" i="23"/>
  <c r="BU170" i="23"/>
  <c r="BE380" i="23"/>
  <c r="BI380" i="23"/>
  <c r="CC380" i="23"/>
  <c r="BU380" i="23"/>
  <c r="BE282" i="23"/>
  <c r="BI282" i="23"/>
  <c r="CC282" i="23"/>
  <c r="BU282" i="23"/>
  <c r="BE188" i="23"/>
  <c r="BI188" i="23"/>
  <c r="CC188" i="23"/>
  <c r="BU188" i="23"/>
  <c r="BI493" i="23"/>
  <c r="BE493" i="23"/>
  <c r="CC493" i="23"/>
  <c r="BU493" i="23"/>
  <c r="BI227" i="23"/>
  <c r="BE227" i="23"/>
  <c r="CC227" i="23"/>
  <c r="BU227" i="23"/>
  <c r="BI532" i="23"/>
  <c r="BE532" i="23"/>
  <c r="CC532" i="23"/>
  <c r="BU532" i="23"/>
  <c r="BI265" i="23"/>
  <c r="BE265" i="23"/>
  <c r="CC265" i="23"/>
  <c r="BU265" i="23"/>
  <c r="BU41" i="23"/>
  <c r="CC41" i="23"/>
  <c r="BI41" i="23"/>
  <c r="BE41" i="23"/>
  <c r="BI334" i="23"/>
  <c r="BE334" i="23"/>
  <c r="CC334" i="23"/>
  <c r="BU334" i="23"/>
  <c r="BI236" i="23"/>
  <c r="BE236" i="23"/>
  <c r="CC236" i="23"/>
  <c r="BU236" i="23"/>
  <c r="CC64" i="23"/>
  <c r="BU64" i="23"/>
  <c r="BE64" i="23"/>
  <c r="BI64" i="23"/>
  <c r="BI387" i="23"/>
  <c r="BE387" i="23"/>
  <c r="CC387" i="23"/>
  <c r="BU387" i="23"/>
  <c r="BI255" i="23"/>
  <c r="BE255" i="23"/>
  <c r="CC255" i="23"/>
  <c r="BU255" i="23"/>
  <c r="BI484" i="23"/>
  <c r="BE484" i="23"/>
  <c r="CC484" i="23"/>
  <c r="BU484" i="23"/>
  <c r="BI256" i="23"/>
  <c r="BE256" i="23"/>
  <c r="CC256" i="23"/>
  <c r="BU256" i="23"/>
  <c r="BE402" i="23"/>
  <c r="BI402" i="23"/>
  <c r="CC402" i="23"/>
  <c r="BU402" i="23"/>
  <c r="BI542" i="23"/>
  <c r="BE542" i="23"/>
  <c r="CC542" i="23"/>
  <c r="BU542" i="23"/>
  <c r="BE163" i="23"/>
  <c r="BI163" i="23"/>
  <c r="CC163" i="23"/>
  <c r="BU163" i="23"/>
  <c r="BE323" i="23"/>
  <c r="BI323" i="23"/>
  <c r="CC323" i="23"/>
  <c r="BU323" i="23"/>
  <c r="BU71" i="23"/>
  <c r="BI71" i="23"/>
  <c r="BE71" i="23"/>
  <c r="CC71" i="23"/>
  <c r="BE220" i="23"/>
  <c r="BI220" i="23"/>
  <c r="CC220" i="23"/>
  <c r="BU220" i="23"/>
  <c r="BI357" i="23"/>
  <c r="BE357" i="23"/>
  <c r="CC357" i="23"/>
  <c r="BU357" i="23"/>
  <c r="BI509" i="23"/>
  <c r="BE509" i="23"/>
  <c r="CC509" i="23"/>
  <c r="BU509" i="23"/>
  <c r="BI67" i="23"/>
  <c r="CC67" i="23"/>
  <c r="BU67" i="23"/>
  <c r="BE67" i="23"/>
  <c r="BI148" i="23"/>
  <c r="BE148" i="23"/>
  <c r="CC148" i="23"/>
  <c r="BU148" i="23"/>
  <c r="BE222" i="23"/>
  <c r="BI222" i="23"/>
  <c r="CC222" i="23"/>
  <c r="BU222" i="23"/>
  <c r="BE292" i="23"/>
  <c r="BI292" i="23"/>
  <c r="CC292" i="23"/>
  <c r="BU292" i="23"/>
  <c r="BE367" i="23"/>
  <c r="BI367" i="23"/>
  <c r="CC367" i="23"/>
  <c r="BU367" i="23"/>
  <c r="BI432" i="23"/>
  <c r="BE432" i="23"/>
  <c r="CC432" i="23"/>
  <c r="BU432" i="23"/>
  <c r="BI520" i="23"/>
  <c r="BE520" i="23"/>
  <c r="CC520" i="23"/>
  <c r="BU520" i="23"/>
  <c r="BE182" i="23"/>
  <c r="BI182" i="23"/>
  <c r="CC182" i="23"/>
  <c r="BU182" i="23"/>
  <c r="BE335" i="23"/>
  <c r="BI335" i="23"/>
  <c r="CC335" i="23"/>
  <c r="BU335" i="23"/>
  <c r="BI463" i="23"/>
  <c r="BE463" i="23"/>
  <c r="CC463" i="23"/>
  <c r="BU463" i="23"/>
  <c r="BE50" i="23"/>
  <c r="CC50" i="23"/>
  <c r="BI50" i="23"/>
  <c r="BU50" i="23"/>
  <c r="BE129" i="23"/>
  <c r="BI129" i="23"/>
  <c r="CC129" i="23"/>
  <c r="BU129" i="23"/>
  <c r="BI215" i="23"/>
  <c r="BE215" i="23"/>
  <c r="CC215" i="23"/>
  <c r="BU215" i="23"/>
  <c r="BI285" i="23"/>
  <c r="BE285" i="23"/>
  <c r="CC285" i="23"/>
  <c r="BU285" i="23"/>
  <c r="BE352" i="23"/>
  <c r="BI352" i="23"/>
  <c r="CC352" i="23"/>
  <c r="BU352" i="23"/>
  <c r="BI440" i="23"/>
  <c r="BE440" i="23"/>
  <c r="CC440" i="23"/>
  <c r="BU440" i="23"/>
  <c r="BE513" i="23"/>
  <c r="BI513" i="23"/>
  <c r="CC513" i="23"/>
  <c r="BU513" i="23"/>
  <c r="BU135" i="23"/>
  <c r="BE135" i="23"/>
  <c r="CC135" i="23"/>
  <c r="CK135" i="23"/>
  <c r="BI135" i="23"/>
  <c r="BE291" i="23"/>
  <c r="BI291" i="23"/>
  <c r="CC291" i="23"/>
  <c r="BU291" i="23"/>
  <c r="BI421" i="23"/>
  <c r="BE421" i="23"/>
  <c r="CC421" i="23"/>
  <c r="BU421" i="23"/>
  <c r="BI80" i="23"/>
  <c r="CC80" i="23"/>
  <c r="BU80" i="23"/>
  <c r="BE80" i="23"/>
  <c r="BM80" i="23"/>
  <c r="BE176" i="23"/>
  <c r="BI176" i="23"/>
  <c r="CC176" i="23"/>
  <c r="BU176" i="23"/>
  <c r="BE254" i="23"/>
  <c r="BI254" i="23"/>
  <c r="CC254" i="23"/>
  <c r="BU254" i="23"/>
  <c r="BI320" i="23"/>
  <c r="BE320" i="23"/>
  <c r="CC320" i="23"/>
  <c r="BU320" i="23"/>
  <c r="BE384" i="23"/>
  <c r="BI384" i="23"/>
  <c r="CC384" i="23"/>
  <c r="BU384" i="23"/>
  <c r="BI449" i="23"/>
  <c r="BE449" i="23"/>
  <c r="CC449" i="23"/>
  <c r="BU449" i="23"/>
  <c r="BE523" i="23"/>
  <c r="BI523" i="23"/>
  <c r="CC523" i="23"/>
  <c r="BU523" i="23"/>
  <c r="BI476" i="23"/>
  <c r="BE476" i="23"/>
  <c r="CC476" i="23"/>
  <c r="BU476" i="23"/>
  <c r="BE393" i="23"/>
  <c r="BI393" i="23"/>
  <c r="CC393" i="23"/>
  <c r="BU393" i="23"/>
  <c r="BE229" i="23"/>
  <c r="BI229" i="23"/>
  <c r="CC229" i="23"/>
  <c r="BU229" i="23"/>
  <c r="BI417" i="23"/>
  <c r="BE417" i="23"/>
  <c r="CC417" i="23"/>
  <c r="BU417" i="23"/>
  <c r="BI257" i="23"/>
  <c r="BE257" i="23"/>
  <c r="CC257" i="23"/>
  <c r="BU257" i="23"/>
  <c r="BI118" i="23"/>
  <c r="CC118" i="23"/>
  <c r="BU118" i="23"/>
  <c r="BE118" i="23"/>
  <c r="CK118" i="23"/>
  <c r="BI490" i="23"/>
  <c r="BE490" i="23"/>
  <c r="CC490" i="23"/>
  <c r="BU490" i="23"/>
  <c r="BI413" i="23"/>
  <c r="BE413" i="23"/>
  <c r="CC413" i="23"/>
  <c r="BU413" i="23"/>
  <c r="BI185" i="23"/>
  <c r="BE185" i="23"/>
  <c r="CC185" i="23"/>
  <c r="BU185" i="23"/>
  <c r="BI408" i="23"/>
  <c r="BE408" i="23"/>
  <c r="CC408" i="23"/>
  <c r="BU408" i="23"/>
  <c r="BE230" i="23"/>
  <c r="BI230" i="23"/>
  <c r="CC230" i="23"/>
  <c r="BU230" i="23"/>
  <c r="BI51" i="23"/>
  <c r="BE51" i="23"/>
  <c r="CC51" i="23"/>
  <c r="BU51" i="23"/>
  <c r="BE224" i="23"/>
  <c r="BI224" i="23"/>
  <c r="CC224" i="23"/>
  <c r="BU224" i="23"/>
  <c r="BI425" i="23"/>
  <c r="BE425" i="23"/>
  <c r="CC425" i="23"/>
  <c r="BU425" i="23"/>
  <c r="BE75" i="23"/>
  <c r="BI75" i="23"/>
  <c r="CC75" i="23"/>
  <c r="BU75" i="23"/>
  <c r="BE426" i="23"/>
  <c r="BI426" i="23"/>
  <c r="CC426" i="23"/>
  <c r="BU426" i="23"/>
  <c r="BE266" i="23"/>
  <c r="BI266" i="23"/>
  <c r="CC266" i="23"/>
  <c r="BU266" i="23"/>
  <c r="BM199" i="23"/>
  <c r="BI199" i="23"/>
  <c r="BE199" i="23"/>
  <c r="CC199" i="23"/>
  <c r="BU199" i="23"/>
  <c r="BE181" i="23"/>
  <c r="BI181" i="23"/>
  <c r="CC181" i="23"/>
  <c r="BU181" i="23"/>
  <c r="BE128" i="23"/>
  <c r="BI128" i="23"/>
  <c r="CC128" i="23"/>
  <c r="BU128" i="23"/>
  <c r="BI500" i="23"/>
  <c r="BE500" i="23"/>
  <c r="CC500" i="23"/>
  <c r="BU500" i="23"/>
  <c r="BI535" i="23"/>
  <c r="BE535" i="23"/>
  <c r="CC535" i="23"/>
  <c r="BU535" i="23"/>
  <c r="BE337" i="23"/>
  <c r="BI337" i="23"/>
  <c r="CC337" i="23"/>
  <c r="BU337" i="23"/>
  <c r="BE251" i="23"/>
  <c r="BI251" i="23"/>
  <c r="CC251" i="23"/>
  <c r="BU251" i="23"/>
  <c r="BE503" i="23"/>
  <c r="BI503" i="23"/>
  <c r="CC503" i="23"/>
  <c r="BU503" i="23"/>
  <c r="BE151" i="23"/>
  <c r="BI151" i="23"/>
  <c r="CC151" i="23"/>
  <c r="BU151" i="23"/>
  <c r="BE113" i="23"/>
  <c r="CC113" i="23"/>
  <c r="BU113" i="23"/>
  <c r="BI113" i="23"/>
  <c r="CK113" i="23"/>
  <c r="BE123" i="23"/>
  <c r="BI123" i="23"/>
  <c r="CC123" i="23"/>
  <c r="BU123" i="23"/>
  <c r="BI189" i="23"/>
  <c r="BE189" i="23"/>
  <c r="CC189" i="23"/>
  <c r="BU189" i="23"/>
  <c r="BI533" i="23"/>
  <c r="BE533" i="23"/>
  <c r="CC533" i="23"/>
  <c r="BU533" i="23"/>
  <c r="BI177" i="23"/>
  <c r="BE177" i="23"/>
  <c r="CC177" i="23"/>
  <c r="BU177" i="23"/>
  <c r="BE217" i="23"/>
  <c r="BI217" i="23"/>
  <c r="CC217" i="23"/>
  <c r="BU217" i="23"/>
  <c r="BI218" i="23"/>
  <c r="BE218" i="23"/>
  <c r="CC218" i="23"/>
  <c r="BU218" i="23"/>
  <c r="BE144" i="23"/>
  <c r="BI144" i="23"/>
  <c r="CC144" i="23"/>
  <c r="BU144" i="23"/>
  <c r="BE201" i="23"/>
  <c r="BI201" i="23"/>
  <c r="CC201" i="23"/>
  <c r="BU201" i="23"/>
  <c r="BE487" i="23"/>
  <c r="BI487" i="23"/>
  <c r="CC487" i="23"/>
  <c r="BU487" i="23"/>
  <c r="BE214" i="23"/>
  <c r="BI214" i="23"/>
  <c r="CC214" i="23"/>
  <c r="BU214" i="23"/>
  <c r="BE422" i="23"/>
  <c r="BI422" i="23"/>
  <c r="CC422" i="23"/>
  <c r="BU422" i="23"/>
  <c r="BE165" i="23"/>
  <c r="BI165" i="23"/>
  <c r="CC165" i="23"/>
  <c r="BU165" i="23"/>
  <c r="BE446" i="23"/>
  <c r="BI446" i="23"/>
  <c r="CC446" i="23"/>
  <c r="BU446" i="23"/>
  <c r="BI204" i="23"/>
  <c r="BE204" i="23"/>
  <c r="CC204" i="23"/>
  <c r="BU204" i="23"/>
  <c r="BE433" i="23"/>
  <c r="BI433" i="23"/>
  <c r="CC433" i="23"/>
  <c r="BU433" i="23"/>
  <c r="BI69" i="23"/>
  <c r="BE69" i="23"/>
  <c r="CC69" i="23"/>
  <c r="BU69" i="23"/>
  <c r="BE377" i="23"/>
  <c r="BI377" i="23"/>
  <c r="CC377" i="23"/>
  <c r="BU377" i="23"/>
  <c r="BI169" i="23"/>
  <c r="BE169" i="23"/>
  <c r="CC169" i="23"/>
  <c r="BU169" i="23"/>
  <c r="BI248" i="23"/>
  <c r="BE248" i="23"/>
  <c r="CC248" i="23"/>
  <c r="BU248" i="23"/>
  <c r="BI249" i="23"/>
  <c r="BE249" i="23"/>
  <c r="CC249" i="23"/>
  <c r="BU249" i="23"/>
  <c r="BE92" i="23"/>
  <c r="BI92" i="23"/>
  <c r="CC92" i="23"/>
  <c r="BU92" i="23"/>
  <c r="BE279" i="23"/>
  <c r="BI279" i="23"/>
  <c r="CC279" i="23"/>
  <c r="BU279" i="23"/>
  <c r="BE280" i="23"/>
  <c r="BI280" i="23"/>
  <c r="CC280" i="23"/>
  <c r="BU280" i="23"/>
  <c r="BE517" i="23"/>
  <c r="BI517" i="23"/>
  <c r="CC517" i="23"/>
  <c r="BU517" i="23"/>
  <c r="BI314" i="23"/>
  <c r="BE314" i="23"/>
  <c r="CC314" i="23"/>
  <c r="BU314" i="23"/>
  <c r="BE226" i="23"/>
  <c r="BI226" i="23"/>
  <c r="CC226" i="23"/>
  <c r="BU226" i="23"/>
  <c r="BE531" i="23"/>
  <c r="BI531" i="23"/>
  <c r="CC531" i="23"/>
  <c r="BU531" i="23"/>
  <c r="BE264" i="23"/>
  <c r="BI264" i="23"/>
  <c r="CC264" i="23"/>
  <c r="BU264" i="23"/>
  <c r="CC40" i="23"/>
  <c r="BU40" i="23"/>
  <c r="BI40" i="23"/>
  <c r="BE40" i="23"/>
  <c r="BI296" i="23"/>
  <c r="BE296" i="23"/>
  <c r="CC296" i="23"/>
  <c r="BU296" i="23"/>
  <c r="CC74" i="23"/>
  <c r="BU74" i="23"/>
  <c r="BI74" i="23"/>
  <c r="BE74" i="23"/>
  <c r="BI365" i="23"/>
  <c r="BE365" i="23"/>
  <c r="CC365" i="23"/>
  <c r="BU365" i="23"/>
  <c r="BI271" i="23"/>
  <c r="BE271" i="23"/>
  <c r="CC271" i="23"/>
  <c r="BU271" i="23"/>
  <c r="BE83" i="23"/>
  <c r="CC83" i="23"/>
  <c r="BI83" i="23"/>
  <c r="BU83" i="23"/>
  <c r="BM83" i="23"/>
  <c r="BE419" i="23"/>
  <c r="BI419" i="23"/>
  <c r="CC419" i="23"/>
  <c r="BU419" i="23"/>
  <c r="BE287" i="23"/>
  <c r="BI287" i="23"/>
  <c r="CC287" i="23"/>
  <c r="BU287" i="23"/>
  <c r="BI504" i="23"/>
  <c r="BE504" i="23"/>
  <c r="CC504" i="23"/>
  <c r="BU504" i="23"/>
  <c r="BE272" i="23"/>
  <c r="BI272" i="23"/>
  <c r="CC272" i="23"/>
  <c r="BU272" i="23"/>
  <c r="BI418" i="23"/>
  <c r="BE418" i="23"/>
  <c r="CC418" i="23"/>
  <c r="BU418" i="23"/>
  <c r="BI180" i="23"/>
  <c r="BE180" i="23"/>
  <c r="CC180" i="23"/>
  <c r="BU180" i="23"/>
  <c r="BI341" i="23"/>
  <c r="BE341" i="23"/>
  <c r="CC341" i="23"/>
  <c r="BU341" i="23"/>
  <c r="BI91" i="23"/>
  <c r="BE91" i="23"/>
  <c r="CC91" i="23"/>
  <c r="BU91" i="23"/>
  <c r="BE239" i="23"/>
  <c r="BI239" i="23"/>
  <c r="CC239" i="23"/>
  <c r="BU239" i="23"/>
  <c r="BE373" i="23"/>
  <c r="BI373" i="23"/>
  <c r="CC373" i="23"/>
  <c r="BU373" i="23"/>
  <c r="BI526" i="23"/>
  <c r="BE526" i="23"/>
  <c r="CC526" i="23"/>
  <c r="BU526" i="23"/>
  <c r="BE77" i="23"/>
  <c r="BU77" i="23"/>
  <c r="BI77" i="23"/>
  <c r="CC77" i="23"/>
  <c r="BI158" i="23"/>
  <c r="BE158" i="23"/>
  <c r="CC158" i="23"/>
  <c r="BU158" i="23"/>
  <c r="BE231" i="23"/>
  <c r="BI231" i="23"/>
  <c r="CC231" i="23"/>
  <c r="BU231" i="23"/>
  <c r="BE299" i="23"/>
  <c r="BI299" i="23"/>
  <c r="CC299" i="23"/>
  <c r="BU299" i="23"/>
  <c r="BI375" i="23"/>
  <c r="BE375" i="23"/>
  <c r="CC375" i="23"/>
  <c r="BU375" i="23"/>
  <c r="BE439" i="23"/>
  <c r="BI439" i="23"/>
  <c r="CC439" i="23"/>
  <c r="BU439" i="23"/>
  <c r="BE528" i="23"/>
  <c r="BI528" i="23"/>
  <c r="CC528" i="23"/>
  <c r="BU528" i="23"/>
  <c r="BE202" i="23"/>
  <c r="BI202" i="23"/>
  <c r="CC202" i="23"/>
  <c r="BU202" i="23"/>
  <c r="BI350" i="23"/>
  <c r="BE350" i="23"/>
  <c r="CC350" i="23"/>
  <c r="BU350" i="23"/>
  <c r="BI473" i="23"/>
  <c r="BE473" i="23"/>
  <c r="CC473" i="23"/>
  <c r="BU473" i="23"/>
  <c r="CC58" i="23"/>
  <c r="BE58" i="23"/>
  <c r="BI58" i="23"/>
  <c r="BU58" i="23"/>
  <c r="BE139" i="23"/>
  <c r="BI139" i="23"/>
  <c r="CC139" i="23"/>
  <c r="BU139" i="23"/>
  <c r="BI223" i="23"/>
  <c r="BE223" i="23"/>
  <c r="CC223" i="23"/>
  <c r="BU223" i="23"/>
  <c r="BI293" i="23"/>
  <c r="BE293" i="23"/>
  <c r="CC293" i="23"/>
  <c r="BU293" i="23"/>
  <c r="BE360" i="23"/>
  <c r="BI360" i="23"/>
  <c r="CC360" i="23"/>
  <c r="BU360" i="23"/>
  <c r="BE448" i="23"/>
  <c r="BI448" i="23"/>
  <c r="CC448" i="23"/>
  <c r="BU448" i="23"/>
  <c r="BI521" i="23"/>
  <c r="BE521" i="23"/>
  <c r="CC521" i="23"/>
  <c r="BU521" i="23"/>
  <c r="BE157" i="23"/>
  <c r="BI157" i="23"/>
  <c r="CC157" i="23"/>
  <c r="BU157" i="23"/>
  <c r="BE306" i="23"/>
  <c r="BI306" i="23"/>
  <c r="CC306" i="23"/>
  <c r="BU306" i="23"/>
  <c r="BE438" i="23"/>
  <c r="BI438" i="23"/>
  <c r="CC438" i="23"/>
  <c r="BU438" i="23"/>
  <c r="BE90" i="23"/>
  <c r="BI90" i="23"/>
  <c r="CC90" i="23"/>
  <c r="BU90" i="23"/>
  <c r="BE186" i="23"/>
  <c r="BI186" i="23"/>
  <c r="CC186" i="23"/>
  <c r="BU186" i="23"/>
  <c r="BE262" i="23"/>
  <c r="BI262" i="23"/>
  <c r="CC262" i="23"/>
  <c r="BU262" i="23"/>
  <c r="BI330" i="23"/>
  <c r="BE330" i="23"/>
  <c r="CC330" i="23"/>
  <c r="BU330" i="23"/>
  <c r="BE392" i="23"/>
  <c r="BI392" i="23"/>
  <c r="CC392" i="23"/>
  <c r="BU392" i="23"/>
  <c r="BI457" i="23"/>
  <c r="BE457" i="23"/>
  <c r="CC457" i="23"/>
  <c r="BU457" i="23"/>
  <c r="BI530" i="23"/>
  <c r="BE530" i="23"/>
  <c r="CC530" i="23"/>
  <c r="BU530" i="23"/>
  <c r="BI444" i="23"/>
  <c r="BE444" i="23"/>
  <c r="CC444" i="23"/>
  <c r="BU444" i="23"/>
  <c r="BI427" i="23"/>
  <c r="BE427" i="23"/>
  <c r="CC427" i="23"/>
  <c r="BU427" i="23"/>
  <c r="BI162" i="23"/>
  <c r="BE162" i="23"/>
  <c r="CC162" i="23"/>
  <c r="BU162" i="23"/>
  <c r="BI453" i="23"/>
  <c r="BE453" i="23"/>
  <c r="CC453" i="23"/>
  <c r="BU453" i="23"/>
  <c r="BI407" i="23"/>
  <c r="BE407" i="23"/>
  <c r="CC407" i="23"/>
  <c r="BU407" i="23"/>
  <c r="BE98" i="23"/>
  <c r="BI98" i="23"/>
  <c r="CC98" i="23"/>
  <c r="BU98" i="23"/>
  <c r="BE482" i="23"/>
  <c r="BI482" i="23"/>
  <c r="CC482" i="23"/>
  <c r="BU482" i="23"/>
  <c r="BE361" i="23"/>
  <c r="BI361" i="23"/>
  <c r="CC361" i="23"/>
  <c r="BU361" i="23"/>
  <c r="BE76" i="23"/>
  <c r="BI76" i="23"/>
  <c r="CC76" i="23"/>
  <c r="BU76" i="23"/>
  <c r="BI61" i="23"/>
  <c r="BE61" i="23"/>
  <c r="CC61" i="23"/>
  <c r="BU61" i="23"/>
  <c r="BI450" i="23"/>
  <c r="BE450" i="23"/>
  <c r="CC450" i="23"/>
  <c r="BU450" i="23"/>
  <c r="BI289" i="23"/>
  <c r="BE289" i="23"/>
  <c r="CC289" i="23"/>
  <c r="BU289" i="23"/>
  <c r="BE203" i="23"/>
  <c r="BI203" i="23"/>
  <c r="CC203" i="23"/>
  <c r="BU203" i="23"/>
  <c r="BE146" i="23"/>
  <c r="BI146" i="23"/>
  <c r="CC146" i="23"/>
  <c r="BU146" i="23"/>
  <c r="BM196" i="23"/>
  <c r="BI196" i="23"/>
  <c r="BE196" i="23"/>
  <c r="CC196" i="23"/>
  <c r="BU196" i="23"/>
  <c r="BE491" i="23"/>
  <c r="BI491" i="23"/>
  <c r="CC491" i="23"/>
  <c r="BU491" i="23"/>
  <c r="BE389" i="23"/>
  <c r="BI389" i="23"/>
  <c r="CC389" i="23"/>
  <c r="BU389" i="23"/>
  <c r="BI160" i="23"/>
  <c r="BE160" i="23"/>
  <c r="CC160" i="23"/>
  <c r="BU160" i="23"/>
  <c r="BE235" i="23"/>
  <c r="BI235" i="23"/>
  <c r="CC235" i="23"/>
  <c r="BU235" i="23"/>
  <c r="BI434" i="23"/>
  <c r="BE434" i="23"/>
  <c r="CC434" i="23"/>
  <c r="BU434" i="23"/>
  <c r="BE114" i="23"/>
  <c r="BI114" i="23"/>
  <c r="CC114" i="23"/>
  <c r="BU114" i="23"/>
  <c r="CK114" i="23"/>
  <c r="BE250" i="23"/>
  <c r="BI250" i="23"/>
  <c r="CC250" i="23"/>
  <c r="BU250" i="23"/>
  <c r="BI228" i="23"/>
  <c r="BE228" i="23"/>
  <c r="CC228" i="23"/>
  <c r="BU228" i="23"/>
  <c r="BI273" i="23"/>
  <c r="BE273" i="23"/>
  <c r="CC273" i="23"/>
  <c r="BU273" i="23"/>
  <c r="BI525" i="23"/>
  <c r="BE525" i="23"/>
  <c r="CC525" i="23"/>
  <c r="BU525" i="23"/>
  <c r="BI53" i="23"/>
  <c r="BU53" i="23"/>
  <c r="BE53" i="23"/>
  <c r="CC53" i="23"/>
  <c r="BU57" i="23"/>
  <c r="BE57" i="23"/>
  <c r="BI57" i="23"/>
  <c r="CC57" i="23"/>
  <c r="BE359" i="23"/>
  <c r="BI359" i="23"/>
  <c r="CC359" i="23"/>
  <c r="BU359" i="23"/>
  <c r="BE315" i="23"/>
  <c r="BI315" i="23"/>
  <c r="CC315" i="23"/>
  <c r="BU315" i="23"/>
  <c r="BI121" i="23"/>
  <c r="BE121" i="23"/>
  <c r="CC121" i="23"/>
  <c r="BU121" i="23"/>
  <c r="J120" i="23"/>
  <c r="BE344" i="23"/>
  <c r="BI344" i="23"/>
  <c r="CC344" i="23"/>
  <c r="BU344" i="23"/>
  <c r="BI106" i="23"/>
  <c r="CC106" i="23"/>
  <c r="CK106" i="23"/>
  <c r="BU106" i="23"/>
  <c r="BE106" i="23"/>
  <c r="BE267" i="23"/>
  <c r="BI267" i="23"/>
  <c r="CC267" i="23"/>
  <c r="BU267" i="23"/>
  <c r="BE167" i="23"/>
  <c r="BI167" i="23"/>
  <c r="CC167" i="23"/>
  <c r="BU167" i="23"/>
  <c r="BE244" i="23"/>
  <c r="BI244" i="23"/>
  <c r="CC244" i="23"/>
  <c r="BU244" i="23"/>
  <c r="BI310" i="23"/>
  <c r="BE310" i="23"/>
  <c r="CC310" i="23"/>
  <c r="BU310" i="23"/>
  <c r="BE514" i="23"/>
  <c r="BI514" i="23"/>
  <c r="CC514" i="23"/>
  <c r="BU514" i="23"/>
  <c r="BI245" i="23"/>
  <c r="BE245" i="23"/>
  <c r="CC245" i="23"/>
  <c r="BU245" i="23"/>
  <c r="BI312" i="23"/>
  <c r="BE312" i="23"/>
  <c r="CC312" i="23"/>
  <c r="BU312" i="23"/>
  <c r="BI313" i="23"/>
  <c r="BE313" i="23"/>
  <c r="CC313" i="23"/>
  <c r="BU313" i="23"/>
  <c r="BI152" i="23"/>
  <c r="BE152" i="23"/>
  <c r="CC152" i="23"/>
  <c r="BU152" i="23"/>
  <c r="BI346" i="23"/>
  <c r="BE346" i="23"/>
  <c r="CC346" i="23"/>
  <c r="BU346" i="23"/>
  <c r="BE443" i="23"/>
  <c r="BI443" i="23"/>
  <c r="CC443" i="23"/>
  <c r="BU443" i="23"/>
  <c r="BE55" i="23"/>
  <c r="BI55" i="23"/>
  <c r="CC55" i="23"/>
  <c r="BU55" i="23"/>
  <c r="BE381" i="23"/>
  <c r="BI381" i="23"/>
  <c r="CC381" i="23"/>
  <c r="BU381" i="23"/>
  <c r="BE263" i="23"/>
  <c r="BI263" i="23"/>
  <c r="CC263" i="23"/>
  <c r="BU263" i="23"/>
  <c r="BE33" i="23"/>
  <c r="CC33" i="23"/>
  <c r="BI33" i="23"/>
  <c r="BU33" i="23"/>
  <c r="BI332" i="23"/>
  <c r="BE332" i="23"/>
  <c r="CC332" i="23"/>
  <c r="BU332" i="23"/>
  <c r="BU63" i="23"/>
  <c r="CC63" i="23"/>
  <c r="BE63" i="23"/>
  <c r="BI63" i="23"/>
  <c r="BE333" i="23"/>
  <c r="BI333" i="23"/>
  <c r="CC333" i="23"/>
  <c r="BU333" i="23"/>
  <c r="CK102" i="23"/>
  <c r="CC102" i="23"/>
  <c r="BI102" i="23"/>
  <c r="BE102" i="23"/>
  <c r="BU102" i="23"/>
  <c r="BE430" i="23"/>
  <c r="BI430" i="23"/>
  <c r="CC430" i="23"/>
  <c r="BU430" i="23"/>
  <c r="BE302" i="23"/>
  <c r="BI302" i="23"/>
  <c r="CC302" i="23"/>
  <c r="BU302" i="23"/>
  <c r="BE125" i="23"/>
  <c r="BI125" i="23"/>
  <c r="CC125" i="23"/>
  <c r="BU125" i="23"/>
  <c r="BI437" i="23"/>
  <c r="BE437" i="23"/>
  <c r="CC437" i="23"/>
  <c r="BU437" i="23"/>
  <c r="BE321" i="23"/>
  <c r="BI321" i="23"/>
  <c r="CC321" i="23"/>
  <c r="BU321" i="23"/>
  <c r="BI524" i="23"/>
  <c r="BE524" i="23"/>
  <c r="CC524" i="23"/>
  <c r="BU524" i="23"/>
  <c r="BI288" i="23"/>
  <c r="BE288" i="23"/>
  <c r="CC288" i="23"/>
  <c r="BU288" i="23"/>
  <c r="BI436" i="23"/>
  <c r="BE436" i="23"/>
  <c r="CC436" i="23"/>
  <c r="BU436" i="23"/>
  <c r="BE52" i="23"/>
  <c r="BI52" i="23"/>
  <c r="CC52" i="23"/>
  <c r="BU52" i="23"/>
  <c r="BI200" i="23"/>
  <c r="BE200" i="23"/>
  <c r="CC200" i="23"/>
  <c r="BU200" i="23"/>
  <c r="BE356" i="23"/>
  <c r="BI356" i="23"/>
  <c r="CC356" i="23"/>
  <c r="BU356" i="23"/>
  <c r="CK111" i="23"/>
  <c r="CC111" i="23"/>
  <c r="BE111" i="23"/>
  <c r="BI111" i="23"/>
  <c r="BU111" i="23"/>
  <c r="BE258" i="23"/>
  <c r="BI258" i="23"/>
  <c r="CC258" i="23"/>
  <c r="BU258" i="23"/>
  <c r="BE388" i="23"/>
  <c r="BI388" i="23"/>
  <c r="CC388" i="23"/>
  <c r="BU388" i="23"/>
  <c r="BI545" i="23"/>
  <c r="BE545" i="23"/>
  <c r="CC545" i="23"/>
  <c r="BU545" i="23"/>
  <c r="J544" i="23"/>
  <c r="BE87" i="23"/>
  <c r="BI87" i="23"/>
  <c r="CC87" i="23"/>
  <c r="BU87" i="23"/>
  <c r="J86" i="23"/>
  <c r="BI166" i="23"/>
  <c r="BE166" i="23"/>
  <c r="CC166" i="23"/>
  <c r="BU166" i="23"/>
  <c r="BE241" i="23"/>
  <c r="BI241" i="23"/>
  <c r="CC241" i="23"/>
  <c r="BU241" i="23"/>
  <c r="BE307" i="23"/>
  <c r="BI307" i="23"/>
  <c r="CC307" i="23"/>
  <c r="BU307" i="23"/>
  <c r="BI383" i="23"/>
  <c r="BE383" i="23"/>
  <c r="CC383" i="23"/>
  <c r="BU383" i="23"/>
  <c r="BE455" i="23"/>
  <c r="BI455" i="23"/>
  <c r="CC455" i="23"/>
  <c r="BU455" i="23"/>
  <c r="BE536" i="23"/>
  <c r="BI536" i="23"/>
  <c r="CC536" i="23"/>
  <c r="BU536" i="23"/>
  <c r="BE221" i="23"/>
  <c r="BI221" i="23"/>
  <c r="CC221" i="23"/>
  <c r="BU221" i="23"/>
  <c r="BI366" i="23"/>
  <c r="BE366" i="23"/>
  <c r="CC366" i="23"/>
  <c r="BU366" i="23"/>
  <c r="BI488" i="23"/>
  <c r="BE488" i="23"/>
  <c r="CC488" i="23"/>
  <c r="BU488" i="23"/>
  <c r="BI68" i="23"/>
  <c r="BE68" i="23"/>
  <c r="CC68" i="23"/>
  <c r="BU68" i="23"/>
  <c r="BE149" i="23"/>
  <c r="BI149" i="23"/>
  <c r="CC149" i="23"/>
  <c r="BU149" i="23"/>
  <c r="BI233" i="23"/>
  <c r="BE233" i="23"/>
  <c r="CC233" i="23"/>
  <c r="BU233" i="23"/>
  <c r="BE300" i="23"/>
  <c r="BI300" i="23"/>
  <c r="CC300" i="23"/>
  <c r="BU300" i="23"/>
  <c r="BE376" i="23"/>
  <c r="BI376" i="23"/>
  <c r="CC376" i="23"/>
  <c r="BU376" i="23"/>
  <c r="BE456" i="23"/>
  <c r="BI456" i="23"/>
  <c r="CC456" i="23"/>
  <c r="BU456" i="23"/>
  <c r="BI529" i="23"/>
  <c r="BE529" i="23"/>
  <c r="CC529" i="23"/>
  <c r="BU529" i="23"/>
  <c r="BE172" i="23"/>
  <c r="BI172" i="23"/>
  <c r="CC172" i="23"/>
  <c r="BU172" i="23"/>
  <c r="BE326" i="23"/>
  <c r="BI326" i="23"/>
  <c r="CC326" i="23"/>
  <c r="BU326" i="23"/>
  <c r="BI454" i="23"/>
  <c r="BE454" i="23"/>
  <c r="CC454" i="23"/>
  <c r="BU454" i="23"/>
  <c r="BE99" i="23"/>
  <c r="BI99" i="23"/>
  <c r="CC99" i="23"/>
  <c r="BU99" i="23"/>
  <c r="BM197" i="23"/>
  <c r="BE197" i="23"/>
  <c r="BI197" i="23"/>
  <c r="CC197" i="23"/>
  <c r="BU197" i="23"/>
  <c r="BE270" i="23"/>
  <c r="BI270" i="23"/>
  <c r="CC270" i="23"/>
  <c r="BU270" i="23"/>
  <c r="BI338" i="23"/>
  <c r="BE338" i="23"/>
  <c r="CC338" i="23"/>
  <c r="BU338" i="23"/>
  <c r="BI400" i="23"/>
  <c r="BE400" i="23"/>
  <c r="CC400" i="23"/>
  <c r="BU400" i="23"/>
  <c r="BI466" i="23"/>
  <c r="BE466" i="23"/>
  <c r="CC466" i="23"/>
  <c r="BU466" i="23"/>
  <c r="BI540" i="23"/>
  <c r="BE540" i="23"/>
  <c r="CC540" i="23"/>
  <c r="BU540" i="23"/>
  <c r="BQ31" i="23"/>
  <c r="BQ338" i="23" l="1"/>
  <c r="BQ233" i="23"/>
  <c r="BQ383" i="23"/>
  <c r="BQ152" i="23"/>
  <c r="BQ121" i="23"/>
  <c r="BQ530" i="23"/>
  <c r="BQ293" i="23"/>
  <c r="BQ365" i="23"/>
  <c r="BQ320" i="23"/>
  <c r="BQ215" i="23"/>
  <c r="BQ387" i="23"/>
  <c r="BQ493" i="23"/>
  <c r="BQ507" i="23"/>
  <c r="BQ399" i="23"/>
  <c r="BQ96" i="23"/>
  <c r="BQ445" i="23"/>
  <c r="BQ379" i="23"/>
  <c r="BQ537" i="23"/>
  <c r="BQ451" i="23"/>
  <c r="J153" i="23"/>
  <c r="BQ242" i="23"/>
  <c r="BQ470" i="23"/>
  <c r="BQ415" i="23"/>
  <c r="BQ325" i="23"/>
  <c r="BQ301" i="23"/>
  <c r="BQ497" i="23"/>
  <c r="BQ110" i="23"/>
  <c r="BQ168" i="23"/>
  <c r="BQ278" i="23"/>
  <c r="BQ159" i="23"/>
  <c r="BQ316" i="23"/>
  <c r="BQ372" i="23"/>
  <c r="BQ400" i="23"/>
  <c r="BQ200" i="23"/>
  <c r="BQ346" i="23"/>
  <c r="J243" i="23"/>
  <c r="BQ228" i="23"/>
  <c r="BQ434" i="23"/>
  <c r="BQ444" i="23"/>
  <c r="BQ271" i="23"/>
  <c r="BQ314" i="23"/>
  <c r="BQ425" i="23"/>
  <c r="BQ432" i="23"/>
  <c r="BQ255" i="23"/>
  <c r="BQ227" i="23"/>
  <c r="BQ371" i="23"/>
  <c r="BQ460" i="23"/>
  <c r="BQ331" i="23"/>
  <c r="BQ466" i="23"/>
  <c r="BQ80" i="23"/>
  <c r="BQ273" i="23"/>
  <c r="BQ427" i="23"/>
  <c r="BQ526" i="23"/>
  <c r="BQ504" i="23"/>
  <c r="BQ169" i="23"/>
  <c r="BQ189" i="23"/>
  <c r="BQ199" i="23"/>
  <c r="BQ490" i="23"/>
  <c r="BQ417" i="23"/>
  <c r="BQ520" i="23"/>
  <c r="BQ357" i="23"/>
  <c r="BQ71" i="23"/>
  <c r="BQ484" i="23"/>
  <c r="BQ449" i="23"/>
  <c r="BQ532" i="23"/>
  <c r="BQ297" i="23"/>
  <c r="BQ269" i="23"/>
  <c r="BQ416" i="23"/>
  <c r="BQ94" i="23"/>
  <c r="BQ116" i="23"/>
  <c r="BQ395" i="23"/>
  <c r="BQ193" i="23"/>
  <c r="BQ477" i="23"/>
  <c r="BQ68" i="23"/>
  <c r="BQ53" i="23"/>
  <c r="BQ113" i="23"/>
  <c r="J30" i="23"/>
  <c r="BQ305" i="23"/>
  <c r="BQ454" i="23"/>
  <c r="BQ436" i="23"/>
  <c r="BQ332" i="23"/>
  <c r="BQ313" i="23"/>
  <c r="BQ160" i="23"/>
  <c r="BQ61" i="23"/>
  <c r="BQ457" i="23"/>
  <c r="BQ223" i="23"/>
  <c r="BQ375" i="23"/>
  <c r="BQ91" i="23"/>
  <c r="BQ421" i="23"/>
  <c r="BQ511" i="23"/>
  <c r="BQ342" i="23"/>
  <c r="BQ281" i="23"/>
  <c r="BQ134" i="23"/>
  <c r="BQ472" i="23"/>
  <c r="BQ481" i="23"/>
  <c r="BQ238" i="23"/>
  <c r="BQ340" i="23"/>
  <c r="BQ486" i="23"/>
  <c r="BQ410" i="23"/>
  <c r="BQ303" i="23"/>
  <c r="BQ172" i="23"/>
  <c r="BQ111" i="23"/>
  <c r="BQ263" i="23"/>
  <c r="BQ491" i="23"/>
  <c r="BQ203" i="23"/>
  <c r="BQ448" i="23"/>
  <c r="BQ231" i="23"/>
  <c r="BQ92" i="23"/>
  <c r="BQ446" i="23"/>
  <c r="BQ217" i="23"/>
  <c r="BQ393" i="23"/>
  <c r="BQ352" i="23"/>
  <c r="BQ380" i="23"/>
  <c r="BQ386" i="23"/>
  <c r="BQ66" i="23"/>
  <c r="BQ328" i="23"/>
  <c r="BQ370" i="23"/>
  <c r="BQ77" i="23"/>
  <c r="BQ124" i="23"/>
  <c r="BQ241" i="23"/>
  <c r="BQ176" i="23"/>
  <c r="BQ284" i="23"/>
  <c r="BQ140" i="23"/>
  <c r="BQ398" i="23"/>
  <c r="BQ179" i="23"/>
  <c r="BQ475" i="23"/>
  <c r="BQ311" i="23"/>
  <c r="BQ276" i="23"/>
  <c r="BQ44" i="23"/>
  <c r="BQ485" i="23"/>
  <c r="BQ401" i="23"/>
  <c r="BQ299" i="23"/>
  <c r="BQ163" i="23"/>
  <c r="BQ64" i="23"/>
  <c r="BQ173" i="23"/>
  <c r="BQ359" i="23"/>
  <c r="BQ389" i="23"/>
  <c r="BQ98" i="23"/>
  <c r="BQ411" i="23"/>
  <c r="BQ191" i="23"/>
  <c r="J234" i="23"/>
  <c r="BQ266" i="23"/>
  <c r="BQ230" i="23"/>
  <c r="BQ222" i="23"/>
  <c r="BQ282" i="23"/>
  <c r="BM548" i="23"/>
  <c r="J308" i="23"/>
  <c r="BQ295" i="23"/>
  <c r="BQ381" i="23"/>
  <c r="BQ392" i="23"/>
  <c r="BQ279" i="23"/>
  <c r="J101" i="23"/>
  <c r="BQ262" i="23"/>
  <c r="BQ103" i="23"/>
  <c r="J132" i="23"/>
  <c r="G25" i="2" s="1"/>
  <c r="G18" i="29" s="1"/>
  <c r="AK18" i="29" s="1"/>
  <c r="BQ54" i="23"/>
  <c r="BQ260" i="23"/>
  <c r="BQ498" i="23"/>
  <c r="J539" i="23"/>
  <c r="J538" i="23" s="1"/>
  <c r="G43" i="2" s="1"/>
  <c r="G36" i="29" s="1"/>
  <c r="S36" i="29" s="1"/>
  <c r="J109" i="23"/>
  <c r="J112" i="23"/>
  <c r="J508" i="23"/>
  <c r="J208" i="23"/>
  <c r="BQ294" i="23"/>
  <c r="J138" i="23"/>
  <c r="CK548" i="23"/>
  <c r="BQ409" i="23"/>
  <c r="BQ205" i="23"/>
  <c r="BQ343" i="23"/>
  <c r="BQ78" i="23"/>
  <c r="BQ252" i="23"/>
  <c r="BQ354" i="23"/>
  <c r="BQ339" i="23"/>
  <c r="BQ412" i="23"/>
  <c r="BQ378" i="23"/>
  <c r="BU548" i="23"/>
  <c r="BQ126" i="23"/>
  <c r="BQ210" i="23"/>
  <c r="BQ139" i="23"/>
  <c r="BQ479" i="23"/>
  <c r="BQ87" i="23"/>
  <c r="BQ321" i="23"/>
  <c r="BQ264" i="23"/>
  <c r="BQ165" i="23"/>
  <c r="BQ527" i="23"/>
  <c r="BI548" i="23"/>
  <c r="BQ135" i="23"/>
  <c r="BQ146" i="23"/>
  <c r="BQ229" i="23"/>
  <c r="BQ291" i="23"/>
  <c r="J429" i="23"/>
  <c r="BQ514" i="23"/>
  <c r="BQ128" i="23"/>
  <c r="BQ335" i="23"/>
  <c r="BQ402" i="23"/>
  <c r="BQ190" i="23"/>
  <c r="BQ89" i="23"/>
  <c r="BQ62" i="23"/>
  <c r="J495" i="23"/>
  <c r="BQ104" i="23"/>
  <c r="BQ540" i="23"/>
  <c r="BQ545" i="23"/>
  <c r="BQ437" i="23"/>
  <c r="CC548" i="23"/>
  <c r="BQ310" i="23"/>
  <c r="BQ525" i="23"/>
  <c r="BQ450" i="23"/>
  <c r="BQ162" i="23"/>
  <c r="BQ350" i="23"/>
  <c r="BQ248" i="23"/>
  <c r="BQ533" i="23"/>
  <c r="BQ413" i="23"/>
  <c r="BQ257" i="23"/>
  <c r="BQ509" i="23"/>
  <c r="BQ256" i="23"/>
  <c r="BQ41" i="23"/>
  <c r="BQ265" i="23"/>
  <c r="BQ133" i="23"/>
  <c r="BQ209" i="23"/>
  <c r="BQ510" i="23"/>
  <c r="BQ198" i="23"/>
  <c r="BQ81" i="23"/>
  <c r="BQ435" i="23"/>
  <c r="J405" i="23"/>
  <c r="G37" i="2" s="1"/>
  <c r="G30" i="29" s="1"/>
  <c r="BQ270" i="23"/>
  <c r="BQ307" i="23"/>
  <c r="BQ63" i="23"/>
  <c r="J522" i="23"/>
  <c r="G42" i="2" s="1"/>
  <c r="G35" i="29" s="1"/>
  <c r="BE548" i="23"/>
  <c r="BQ197" i="23"/>
  <c r="BQ326" i="23"/>
  <c r="BQ529" i="23"/>
  <c r="BQ300" i="23"/>
  <c r="BQ366" i="23"/>
  <c r="BQ455" i="23"/>
  <c r="BQ258" i="23"/>
  <c r="BQ302" i="23"/>
  <c r="BQ102" i="23"/>
  <c r="BQ333" i="23"/>
  <c r="BQ167" i="23"/>
  <c r="BQ344" i="23"/>
  <c r="BQ196" i="23"/>
  <c r="BQ289" i="23"/>
  <c r="BQ76" i="23"/>
  <c r="BQ453" i="23"/>
  <c r="BQ438" i="23"/>
  <c r="J447" i="23"/>
  <c r="BQ360" i="23"/>
  <c r="BQ473" i="23"/>
  <c r="BQ528" i="23"/>
  <c r="BQ158" i="23"/>
  <c r="BQ373" i="23"/>
  <c r="BQ418" i="23"/>
  <c r="BQ287" i="23"/>
  <c r="J73" i="23"/>
  <c r="BQ40" i="23"/>
  <c r="BQ249" i="23"/>
  <c r="BQ377" i="23"/>
  <c r="BQ487" i="23"/>
  <c r="BQ177" i="23"/>
  <c r="BQ123" i="23"/>
  <c r="BQ503" i="23"/>
  <c r="BQ51" i="23"/>
  <c r="BQ185" i="23"/>
  <c r="BQ476" i="23"/>
  <c r="BQ384" i="23"/>
  <c r="BQ285" i="23"/>
  <c r="J147" i="23"/>
  <c r="BQ220" i="23"/>
  <c r="BQ170" i="23"/>
  <c r="BQ171" i="23"/>
  <c r="BQ441" i="23"/>
  <c r="BQ136" i="23"/>
  <c r="BQ467" i="23"/>
  <c r="BQ496" i="23"/>
  <c r="BQ60" i="23"/>
  <c r="BQ431" i="23"/>
  <c r="BQ492" i="23"/>
  <c r="BQ518" i="23"/>
  <c r="BQ164" i="23"/>
  <c r="BQ515" i="23"/>
  <c r="BQ353" i="23"/>
  <c r="BQ39" i="23"/>
  <c r="BQ358" i="23"/>
  <c r="BQ56" i="23"/>
  <c r="BQ474" i="23"/>
  <c r="J174" i="23"/>
  <c r="BQ259" i="23"/>
  <c r="J327" i="23"/>
  <c r="G34" i="2" s="1"/>
  <c r="G27" i="29" s="1"/>
  <c r="BQ107" i="23"/>
  <c r="BQ145" i="23"/>
  <c r="BQ131" i="23"/>
  <c r="BQ499" i="23"/>
  <c r="BQ70" i="23"/>
  <c r="BQ462" i="23"/>
  <c r="BQ108" i="23"/>
  <c r="BQ161" i="23"/>
  <c r="BQ261" i="23"/>
  <c r="BQ43" i="23"/>
  <c r="BQ482" i="23"/>
  <c r="BQ280" i="23"/>
  <c r="BQ144" i="23"/>
  <c r="BQ337" i="23"/>
  <c r="BQ75" i="23"/>
  <c r="BQ254" i="23"/>
  <c r="BQ513" i="23"/>
  <c r="BQ129" i="23"/>
  <c r="BQ292" i="23"/>
  <c r="BQ323" i="23"/>
  <c r="BQ188" i="23"/>
  <c r="BQ502" i="23"/>
  <c r="BQ85" i="23"/>
  <c r="BQ374" i="23"/>
  <c r="BQ461" i="23"/>
  <c r="BQ216" i="23"/>
  <c r="BQ319" i="23"/>
  <c r="J183" i="23"/>
  <c r="G27" i="2" s="1"/>
  <c r="G20" i="29" s="1"/>
  <c r="BQ345" i="23"/>
  <c r="BQ390" i="23"/>
  <c r="BQ127" i="23"/>
  <c r="BQ376" i="23"/>
  <c r="BQ488" i="23"/>
  <c r="BQ536" i="23"/>
  <c r="BQ166" i="23"/>
  <c r="BQ388" i="23"/>
  <c r="BQ356" i="23"/>
  <c r="BQ524" i="23"/>
  <c r="BQ125" i="23"/>
  <c r="BQ443" i="23"/>
  <c r="BQ245" i="23"/>
  <c r="BQ244" i="23"/>
  <c r="BQ57" i="23"/>
  <c r="BQ114" i="23"/>
  <c r="BQ407" i="23"/>
  <c r="BQ330" i="23"/>
  <c r="BQ90" i="23"/>
  <c r="BQ202" i="23"/>
  <c r="BQ180" i="23"/>
  <c r="BQ83" i="23"/>
  <c r="BQ226" i="23"/>
  <c r="BQ69" i="23"/>
  <c r="BQ214" i="23"/>
  <c r="BQ151" i="23"/>
  <c r="BQ500" i="23"/>
  <c r="BQ408" i="23"/>
  <c r="BQ463" i="23"/>
  <c r="BQ148" i="23"/>
  <c r="BQ542" i="23"/>
  <c r="BQ334" i="23"/>
  <c r="BQ349" i="23"/>
  <c r="BQ369" i="23"/>
  <c r="J505" i="23"/>
  <c r="BQ322" i="23"/>
  <c r="BQ329" i="23"/>
  <c r="BQ117" i="23"/>
  <c r="BQ268" i="23"/>
  <c r="BQ141" i="23"/>
  <c r="BQ175" i="23"/>
  <c r="BQ396" i="23"/>
  <c r="J397" i="23"/>
  <c r="G36" i="2" s="1"/>
  <c r="G29" i="29" s="1"/>
  <c r="BQ290" i="23"/>
  <c r="J178" i="23"/>
  <c r="BQ428" i="23"/>
  <c r="BQ465" i="23"/>
  <c r="BQ240" i="23"/>
  <c r="BQ275" i="23"/>
  <c r="BQ219" i="23"/>
  <c r="BQ364" i="23"/>
  <c r="BQ347" i="23"/>
  <c r="BQ414" i="23"/>
  <c r="BQ543" i="23"/>
  <c r="BQ336" i="23"/>
  <c r="BQ34" i="23"/>
  <c r="BQ105" i="23"/>
  <c r="BQ237" i="23"/>
  <c r="BQ155" i="23"/>
  <c r="BQ157" i="23"/>
  <c r="V21" i="29"/>
  <c r="P21" i="29"/>
  <c r="Y21" i="29"/>
  <c r="J21" i="29"/>
  <c r="AB21" i="29"/>
  <c r="AE21" i="29"/>
  <c r="S21" i="29"/>
  <c r="M21" i="29"/>
  <c r="AK21" i="29"/>
  <c r="AH21" i="29"/>
  <c r="AN21" i="29"/>
  <c r="BQ52" i="23"/>
  <c r="BQ430" i="23"/>
  <c r="BQ267" i="23"/>
  <c r="BQ250" i="23"/>
  <c r="BQ235" i="23"/>
  <c r="J195" i="23"/>
  <c r="BQ361" i="23"/>
  <c r="BQ306" i="23"/>
  <c r="BQ439" i="23"/>
  <c r="BQ239" i="23"/>
  <c r="BQ419" i="23"/>
  <c r="BQ517" i="23"/>
  <c r="BQ201" i="23"/>
  <c r="BQ251" i="23"/>
  <c r="BQ224" i="23"/>
  <c r="J79" i="23"/>
  <c r="BQ367" i="23"/>
  <c r="BQ67" i="23"/>
  <c r="BQ207" i="23"/>
  <c r="BQ406" i="23"/>
  <c r="BQ37" i="23"/>
  <c r="BQ458" i="23"/>
  <c r="BQ351" i="23"/>
  <c r="BQ150" i="23"/>
  <c r="BQ286" i="23"/>
  <c r="J88" i="23"/>
  <c r="BQ403" i="23"/>
  <c r="BQ468" i="23"/>
  <c r="BQ385" i="23"/>
  <c r="BQ309" i="23"/>
  <c r="BQ464" i="23"/>
  <c r="BQ274" i="23"/>
  <c r="BQ363" i="23"/>
  <c r="BQ47" i="23"/>
  <c r="BQ187" i="23"/>
  <c r="BQ149" i="23"/>
  <c r="BQ58" i="23"/>
  <c r="J38" i="23"/>
  <c r="BQ433" i="23"/>
  <c r="J115" i="23"/>
  <c r="BQ99" i="23"/>
  <c r="BQ456" i="23"/>
  <c r="BQ221" i="23"/>
  <c r="BQ288" i="23"/>
  <c r="BQ33" i="23"/>
  <c r="BQ55" i="23"/>
  <c r="BQ312" i="23"/>
  <c r="BQ106" i="23"/>
  <c r="BQ186" i="23"/>
  <c r="J156" i="23"/>
  <c r="BQ521" i="23"/>
  <c r="BQ341" i="23"/>
  <c r="BQ272" i="23"/>
  <c r="BQ74" i="23"/>
  <c r="BQ296" i="23"/>
  <c r="BQ531" i="23"/>
  <c r="BQ204" i="23"/>
  <c r="BQ422" i="23"/>
  <c r="J143" i="23"/>
  <c r="BQ218" i="23"/>
  <c r="BQ535" i="23"/>
  <c r="BQ181" i="23"/>
  <c r="BQ426" i="23"/>
  <c r="BQ118" i="23"/>
  <c r="BQ523" i="23"/>
  <c r="J512" i="23"/>
  <c r="BQ440" i="23"/>
  <c r="BQ50" i="23"/>
  <c r="BQ182" i="23"/>
  <c r="J65" i="23"/>
  <c r="BQ236" i="23"/>
  <c r="BQ206" i="23"/>
  <c r="J501" i="23"/>
  <c r="BQ277" i="23"/>
  <c r="BQ304" i="23"/>
  <c r="BQ541" i="23"/>
  <c r="J471" i="23"/>
  <c r="BQ506" i="23"/>
  <c r="J459" i="23"/>
  <c r="BQ483" i="23"/>
  <c r="BQ212" i="23"/>
  <c r="J318" i="23"/>
  <c r="BQ253" i="23"/>
  <c r="BQ184" i="23"/>
  <c r="BQ420" i="23"/>
  <c r="BQ394" i="23"/>
  <c r="BQ442" i="23"/>
  <c r="BQ480" i="23"/>
  <c r="BQ382" i="23"/>
  <c r="BQ97" i="23"/>
  <c r="BQ142" i="23"/>
  <c r="BQ82" i="23"/>
  <c r="BQ348" i="23"/>
  <c r="BQ298" i="23"/>
  <c r="BQ478" i="23"/>
  <c r="BQ283" i="23"/>
  <c r="BQ534" i="23"/>
  <c r="J42" i="23"/>
  <c r="BQ315" i="23"/>
  <c r="J247" i="23"/>
  <c r="J122" i="23"/>
  <c r="J119" i="23" s="1"/>
  <c r="G24" i="2" s="1"/>
  <c r="G17" i="29" s="1"/>
  <c r="J424" i="23"/>
  <c r="V37" i="29"/>
  <c r="P37" i="29"/>
  <c r="AH37" i="29"/>
  <c r="M37" i="29"/>
  <c r="J37" i="29"/>
  <c r="AE37" i="29"/>
  <c r="Y37" i="29"/>
  <c r="S37" i="29"/>
  <c r="AK37" i="29"/>
  <c r="AB37" i="29"/>
  <c r="AN37" i="29"/>
  <c r="J225" i="23"/>
  <c r="J213" i="23"/>
  <c r="J489" i="23"/>
  <c r="G39" i="2" s="1"/>
  <c r="G32" i="29" s="1"/>
  <c r="J49" i="23"/>
  <c r="J519" i="23"/>
  <c r="G41" i="2" s="1"/>
  <c r="G34" i="29" s="1"/>
  <c r="J368" i="23"/>
  <c r="G35" i="2" s="1"/>
  <c r="G28" i="29" s="1"/>
  <c r="J59" i="23"/>
  <c r="BQ84" i="23"/>
  <c r="J93" i="23"/>
  <c r="BQ362" i="23"/>
  <c r="BQ391" i="23"/>
  <c r="BQ547" i="23"/>
  <c r="BQ404" i="23"/>
  <c r="BQ45" i="23"/>
  <c r="BQ95" i="23"/>
  <c r="J324" i="23"/>
  <c r="BQ32" i="23"/>
  <c r="BQ154" i="23"/>
  <c r="BQ452" i="23"/>
  <c r="BQ355" i="23"/>
  <c r="BQ516" i="23"/>
  <c r="AX37" i="23"/>
  <c r="J27" i="23" l="1"/>
  <c r="J232" i="23"/>
  <c r="G31" i="2" s="1"/>
  <c r="G24" i="29" s="1"/>
  <c r="J24" i="29" s="1"/>
  <c r="M18" i="29"/>
  <c r="AH18" i="29"/>
  <c r="Y18" i="29"/>
  <c r="J246" i="23"/>
  <c r="G32" i="2" s="1"/>
  <c r="G25" i="29" s="1"/>
  <c r="Y25" i="29" s="1"/>
  <c r="AN18" i="29"/>
  <c r="S18" i="29"/>
  <c r="J36" i="29"/>
  <c r="J194" i="23"/>
  <c r="G29" i="2" s="1"/>
  <c r="G22" i="29" s="1"/>
  <c r="P22" i="29" s="1"/>
  <c r="J18" i="29"/>
  <c r="M36" i="29"/>
  <c r="Y36" i="29"/>
  <c r="AK36" i="29"/>
  <c r="AB36" i="29"/>
  <c r="AE36" i="29"/>
  <c r="V36" i="29"/>
  <c r="P36" i="29"/>
  <c r="AE18" i="29"/>
  <c r="J211" i="23"/>
  <c r="G30" i="2" s="1"/>
  <c r="G23" i="29" s="1"/>
  <c r="M23" i="29" s="1"/>
  <c r="AN36" i="29"/>
  <c r="AH36" i="29"/>
  <c r="J100" i="23"/>
  <c r="G23" i="2" s="1"/>
  <c r="G16" i="29" s="1"/>
  <c r="M16" i="29" s="1"/>
  <c r="J494" i="23"/>
  <c r="G40" i="2" s="1"/>
  <c r="G33" i="29" s="1"/>
  <c r="AH33" i="29" s="1"/>
  <c r="J137" i="23"/>
  <c r="G26" i="2" s="1"/>
  <c r="G19" i="29" s="1"/>
  <c r="AH19" i="29" s="1"/>
  <c r="BQ548" i="23"/>
  <c r="J35" i="23"/>
  <c r="G20" i="2" s="1"/>
  <c r="G13" i="29" s="1"/>
  <c r="AN13" i="29" s="1"/>
  <c r="P18" i="29"/>
  <c r="AB18" i="29"/>
  <c r="V18" i="29"/>
  <c r="AN17" i="29"/>
  <c r="AK17" i="29"/>
  <c r="V17" i="29"/>
  <c r="AH17" i="29"/>
  <c r="AB17" i="29"/>
  <c r="M17" i="29"/>
  <c r="P17" i="29"/>
  <c r="Y17" i="29"/>
  <c r="S17" i="29"/>
  <c r="J17" i="29"/>
  <c r="AE17" i="29"/>
  <c r="J317" i="23"/>
  <c r="G33" i="2" s="1"/>
  <c r="G26" i="29" s="1"/>
  <c r="AH20" i="29"/>
  <c r="J20" i="29"/>
  <c r="M20" i="29"/>
  <c r="V20" i="29"/>
  <c r="AN20" i="29"/>
  <c r="P20" i="29"/>
  <c r="S20" i="29"/>
  <c r="AE20" i="29"/>
  <c r="Y20" i="29"/>
  <c r="AB20" i="29"/>
  <c r="AK20" i="29"/>
  <c r="V35" i="29"/>
  <c r="J35" i="29"/>
  <c r="AB35" i="29"/>
  <c r="AK35" i="29"/>
  <c r="S35" i="29"/>
  <c r="AE35" i="29"/>
  <c r="Y35" i="29"/>
  <c r="P35" i="29"/>
  <c r="AH35" i="29"/>
  <c r="AN35" i="29"/>
  <c r="M35" i="29"/>
  <c r="AB32" i="29"/>
  <c r="M32" i="29"/>
  <c r="J32" i="29"/>
  <c r="Y32" i="29"/>
  <c r="AN32" i="29"/>
  <c r="P32" i="29"/>
  <c r="S32" i="29"/>
  <c r="AE32" i="29"/>
  <c r="AK32" i="29"/>
  <c r="V32" i="29"/>
  <c r="AH32" i="29"/>
  <c r="AK28" i="29"/>
  <c r="AE28" i="29"/>
  <c r="S28" i="29"/>
  <c r="J28" i="29"/>
  <c r="AH28" i="29"/>
  <c r="Y28" i="29"/>
  <c r="AB28" i="29"/>
  <c r="M28" i="29"/>
  <c r="AN28" i="29"/>
  <c r="V28" i="29"/>
  <c r="P28" i="29"/>
  <c r="AB29" i="29"/>
  <c r="Y29" i="29"/>
  <c r="S29" i="29"/>
  <c r="AE29" i="29"/>
  <c r="AN29" i="29"/>
  <c r="P29" i="29"/>
  <c r="J29" i="29"/>
  <c r="M29" i="29"/>
  <c r="AK29" i="29"/>
  <c r="V29" i="29"/>
  <c r="AH29" i="29"/>
  <c r="AN27" i="29"/>
  <c r="V27" i="29"/>
  <c r="P27" i="29"/>
  <c r="S27" i="29"/>
  <c r="J27" i="29"/>
  <c r="AK27" i="29"/>
  <c r="Y27" i="29"/>
  <c r="AH27" i="29"/>
  <c r="M27" i="29"/>
  <c r="AE27" i="29"/>
  <c r="AB27" i="29"/>
  <c r="Y34" i="29"/>
  <c r="AK34" i="29"/>
  <c r="AE34" i="29"/>
  <c r="V34" i="29"/>
  <c r="J34" i="29"/>
  <c r="AN34" i="29"/>
  <c r="S34" i="29"/>
  <c r="AB34" i="29"/>
  <c r="AH34" i="29"/>
  <c r="P34" i="29"/>
  <c r="M34" i="29"/>
  <c r="J423" i="23"/>
  <c r="G38" i="2" s="1"/>
  <c r="G31" i="29" s="1"/>
  <c r="M30" i="29"/>
  <c r="V30" i="29"/>
  <c r="AE30" i="29"/>
  <c r="Y30" i="29"/>
  <c r="S30" i="29"/>
  <c r="AK30" i="29"/>
  <c r="J30" i="29"/>
  <c r="AH30" i="29"/>
  <c r="AB30" i="29"/>
  <c r="AN30" i="29"/>
  <c r="P30" i="29"/>
  <c r="J48" i="23"/>
  <c r="J72" i="23"/>
  <c r="G22" i="2" s="1"/>
  <c r="G15" i="29" s="1"/>
  <c r="Z548" i="23"/>
  <c r="AX548" i="23"/>
  <c r="V548" i="23"/>
  <c r="BB548" i="23"/>
  <c r="G19" i="2" l="1"/>
  <c r="G12" i="29" s="1"/>
  <c r="P12" i="29" s="1"/>
  <c r="J548" i="23"/>
  <c r="AH24" i="29"/>
  <c r="AN24" i="29"/>
  <c r="Y24" i="29"/>
  <c r="AE24" i="29"/>
  <c r="M24" i="29"/>
  <c r="AK24" i="29"/>
  <c r="S24" i="29"/>
  <c r="V24" i="29"/>
  <c r="Y12" i="29"/>
  <c r="AN12" i="29"/>
  <c r="M12" i="29"/>
  <c r="AH12" i="29"/>
  <c r="J12" i="29"/>
  <c r="V12" i="29"/>
  <c r="AK12" i="29"/>
  <c r="AE12" i="29"/>
  <c r="S12" i="29"/>
  <c r="AB24" i="29"/>
  <c r="V25" i="29"/>
  <c r="AE25" i="29"/>
  <c r="P24" i="29"/>
  <c r="P25" i="29"/>
  <c r="AK25" i="29"/>
  <c r="M25" i="29"/>
  <c r="AN25" i="29"/>
  <c r="AH25" i="29"/>
  <c r="S25" i="29"/>
  <c r="AB25" i="29"/>
  <c r="J25" i="29"/>
  <c r="M22" i="29"/>
  <c r="J22" i="29"/>
  <c r="AE22" i="29"/>
  <c r="AN22" i="29"/>
  <c r="V22" i="29"/>
  <c r="Y22" i="29"/>
  <c r="S22" i="29"/>
  <c r="AB22" i="29"/>
  <c r="AK22" i="29"/>
  <c r="AH22" i="29"/>
  <c r="AE23" i="29"/>
  <c r="AN23" i="29"/>
  <c r="Y23" i="29"/>
  <c r="AN16" i="29"/>
  <c r="AB16" i="29"/>
  <c r="P23" i="29"/>
  <c r="J23" i="29"/>
  <c r="V23" i="29"/>
  <c r="S23" i="29"/>
  <c r="AK23" i="29"/>
  <c r="V13" i="29"/>
  <c r="AH23" i="29"/>
  <c r="S13" i="29"/>
  <c r="AK33" i="29"/>
  <c r="Y16" i="29"/>
  <c r="P16" i="29"/>
  <c r="AH16" i="29"/>
  <c r="AK16" i="29"/>
  <c r="S16" i="29"/>
  <c r="AE16" i="29"/>
  <c r="J16" i="29"/>
  <c r="AK13" i="29"/>
  <c r="V16" i="29"/>
  <c r="Y33" i="29"/>
  <c r="AB33" i="29"/>
  <c r="AB13" i="29"/>
  <c r="V33" i="29"/>
  <c r="AN33" i="29"/>
  <c r="S33" i="29"/>
  <c r="M33" i="29"/>
  <c r="AE33" i="29"/>
  <c r="AE13" i="29"/>
  <c r="J33" i="29"/>
  <c r="P33" i="29"/>
  <c r="J13" i="29"/>
  <c r="AB19" i="29"/>
  <c r="M13" i="29"/>
  <c r="J19" i="29"/>
  <c r="AE19" i="29"/>
  <c r="P19" i="29"/>
  <c r="AH13" i="29"/>
  <c r="P13" i="29"/>
  <c r="AK19" i="29"/>
  <c r="AN19" i="29"/>
  <c r="M19" i="29"/>
  <c r="S19" i="29"/>
  <c r="V19" i="29"/>
  <c r="Y19" i="29"/>
  <c r="Y13" i="29"/>
  <c r="AB26" i="29"/>
  <c r="AK26" i="29"/>
  <c r="Y26" i="29"/>
  <c r="V26" i="29"/>
  <c r="P26" i="29"/>
  <c r="AH26" i="29"/>
  <c r="AN26" i="29"/>
  <c r="M26" i="29"/>
  <c r="J26" i="29"/>
  <c r="S26" i="29"/>
  <c r="AE26" i="29"/>
  <c r="J15" i="29"/>
  <c r="S15" i="29"/>
  <c r="AN15" i="29"/>
  <c r="P15" i="29"/>
  <c r="V15" i="29"/>
  <c r="AK15" i="29"/>
  <c r="Y15" i="29"/>
  <c r="M15" i="29"/>
  <c r="AH15" i="29"/>
  <c r="AE15" i="29"/>
  <c r="G21" i="2"/>
  <c r="G7" i="23"/>
  <c r="AB31" i="29"/>
  <c r="J31" i="29"/>
  <c r="P31" i="29"/>
  <c r="S31" i="29"/>
  <c r="M31" i="29"/>
  <c r="AN31" i="29"/>
  <c r="AE31" i="29"/>
  <c r="AK31" i="29"/>
  <c r="Y31" i="29"/>
  <c r="AH31" i="29"/>
  <c r="V31" i="29"/>
  <c r="AB12" i="29" l="1"/>
  <c r="BR548" i="23"/>
  <c r="R548" i="23"/>
  <c r="AH548" i="23"/>
  <c r="N548" i="23"/>
  <c r="BJ548" i="23"/>
  <c r="BN548" i="23"/>
  <c r="BF548" i="23"/>
  <c r="G9" i="23"/>
  <c r="AT548" i="23"/>
  <c r="BV548" i="23"/>
  <c r="AP548" i="23"/>
  <c r="AL548" i="23"/>
  <c r="G14" i="29"/>
  <c r="G45" i="2"/>
  <c r="N74" i="25"/>
  <c r="H39" i="2" l="1"/>
  <c r="H28" i="2"/>
  <c r="H30" i="2"/>
  <c r="H20" i="2"/>
  <c r="H32" i="2"/>
  <c r="H44" i="2"/>
  <c r="G7" i="2"/>
  <c r="H41" i="2"/>
  <c r="H36" i="2"/>
  <c r="H38" i="2"/>
  <c r="H40" i="2"/>
  <c r="H34" i="2"/>
  <c r="H37" i="2"/>
  <c r="H19" i="2"/>
  <c r="H35" i="2"/>
  <c r="H24" i="2"/>
  <c r="H27" i="2"/>
  <c r="H31" i="2"/>
  <c r="H25" i="2"/>
  <c r="H29" i="2"/>
  <c r="H23" i="2"/>
  <c r="H42" i="2"/>
  <c r="H26" i="2"/>
  <c r="H43" i="2"/>
  <c r="H22" i="2"/>
  <c r="H33" i="2"/>
  <c r="H21" i="2"/>
  <c r="AK14" i="29"/>
  <c r="AK38" i="29" s="1"/>
  <c r="AH14" i="29"/>
  <c r="AH38" i="29" s="1"/>
  <c r="M14" i="29"/>
  <c r="M38" i="29" s="1"/>
  <c r="AB14" i="29"/>
  <c r="AB38" i="29" s="1"/>
  <c r="AE14" i="29"/>
  <c r="AE38" i="29" s="1"/>
  <c r="V14" i="29"/>
  <c r="V38" i="29" s="1"/>
  <c r="J14" i="29"/>
  <c r="J38" i="29" s="1"/>
  <c r="S14" i="29"/>
  <c r="S38" i="29" s="1"/>
  <c r="AN14" i="29"/>
  <c r="AN38" i="29" s="1"/>
  <c r="P14" i="29"/>
  <c r="P38" i="29" s="1"/>
  <c r="Y14" i="29"/>
  <c r="Y38" i="29" s="1"/>
  <c r="G38" i="29"/>
  <c r="I14" i="29" s="1"/>
  <c r="AG38" i="29" l="1"/>
  <c r="I12" i="29"/>
  <c r="I34" i="29"/>
  <c r="I19" i="29"/>
  <c r="I22" i="29"/>
  <c r="I27" i="29"/>
  <c r="I13" i="29"/>
  <c r="I33" i="29"/>
  <c r="I16" i="29"/>
  <c r="I30" i="29"/>
  <c r="I18" i="29"/>
  <c r="I32" i="29"/>
  <c r="I24" i="29"/>
  <c r="I23" i="29"/>
  <c r="I28" i="29"/>
  <c r="I21" i="29"/>
  <c r="I15" i="29"/>
  <c r="I35" i="29"/>
  <c r="I37" i="29"/>
  <c r="I29" i="29"/>
  <c r="I17" i="29"/>
  <c r="I20" i="29"/>
  <c r="I26" i="29"/>
  <c r="I36" i="29"/>
  <c r="I31" i="29"/>
  <c r="I25" i="29"/>
  <c r="O38" i="29"/>
  <c r="AD38" i="29"/>
  <c r="AA38" i="29"/>
  <c r="AP38" i="29"/>
  <c r="F3" i="4"/>
  <c r="H6" i="25"/>
  <c r="G9" i="2"/>
  <c r="G2" i="28"/>
  <c r="AJ38" i="29"/>
  <c r="U38" i="29"/>
  <c r="J39" i="29"/>
  <c r="L38" i="29"/>
  <c r="R38" i="29"/>
  <c r="AM38" i="29"/>
  <c r="X38" i="29"/>
  <c r="F5" i="4" l="1"/>
  <c r="H8" i="25"/>
  <c r="G4" i="28"/>
  <c r="M39" i="29"/>
  <c r="L39" i="29"/>
  <c r="I38" i="29"/>
  <c r="O39" i="29" l="1"/>
  <c r="P39" i="29"/>
  <c r="S39" i="29" l="1"/>
  <c r="R39" i="29"/>
  <c r="V39" i="29" l="1"/>
  <c r="U39" i="29"/>
  <c r="Y39" i="29" l="1"/>
  <c r="X39" i="29"/>
  <c r="AA39" i="29" l="1"/>
  <c r="AB39" i="29"/>
  <c r="AD39" i="29" l="1"/>
  <c r="AE39" i="29"/>
  <c r="AH39" i="29" l="1"/>
  <c r="AG39" i="29"/>
  <c r="AJ39" i="29" l="1"/>
  <c r="AK39" i="29"/>
  <c r="AN39" i="29" l="1"/>
  <c r="AP39" i="29" s="1"/>
  <c r="AM39" i="29"/>
</calcChain>
</file>

<file path=xl/sharedStrings.xml><?xml version="1.0" encoding="utf-8"?>
<sst xmlns="http://schemas.openxmlformats.org/spreadsheetml/2006/main" count="48344" uniqueCount="13893">
  <si>
    <t>Código</t>
  </si>
  <si>
    <t>Item</t>
  </si>
  <si>
    <t>Especificação</t>
  </si>
  <si>
    <t>Indicador Físico</t>
  </si>
  <si>
    <t>Quantidade</t>
  </si>
  <si>
    <t>SERVIÇOS PRELIMINARES</t>
  </si>
  <si>
    <t>1.1</t>
  </si>
  <si>
    <t>1.2</t>
  </si>
  <si>
    <t>1.3</t>
  </si>
  <si>
    <t>2.1</t>
  </si>
  <si>
    <t>2.2</t>
  </si>
  <si>
    <t>3.1</t>
  </si>
  <si>
    <t>3.2</t>
  </si>
  <si>
    <t>3.3</t>
  </si>
  <si>
    <t>Base</t>
  </si>
  <si>
    <t>SINAPI</t>
  </si>
  <si>
    <t>BDI (Serviço):</t>
  </si>
  <si>
    <t>Unidade</t>
  </si>
  <si>
    <t xml:space="preserve">Valor Total </t>
  </si>
  <si>
    <t>Data:</t>
  </si>
  <si>
    <t>Custo Total Estimado (R$):</t>
  </si>
  <si>
    <t>Custos</t>
  </si>
  <si>
    <t>Total</t>
  </si>
  <si>
    <t>Valor</t>
  </si>
  <si>
    <t>Discriminação</t>
  </si>
  <si>
    <t>Serviços</t>
  </si>
  <si>
    <t xml:space="preserve"> %</t>
  </si>
  <si>
    <t>Observações:</t>
  </si>
  <si>
    <t>Total geral:</t>
  </si>
  <si>
    <t>Custo por metro quadrado (R$/m²):</t>
  </si>
  <si>
    <t>AC - Administração Central</t>
  </si>
  <si>
    <t>R - Riscos</t>
  </si>
  <si>
    <t>SUBTOTAL</t>
  </si>
  <si>
    <t>PIS</t>
  </si>
  <si>
    <t>ISSQN</t>
  </si>
  <si>
    <t>*Equivalente a 5% de 30% do total da obra.</t>
  </si>
  <si>
    <t>COMPOSIÇÃO DE PARCELA DO BDI DE SERVIÇO</t>
  </si>
  <si>
    <t>1.4</t>
  </si>
  <si>
    <t>DF - Despesas Financeiras</t>
  </si>
  <si>
    <t>COFINS</t>
  </si>
  <si>
    <t>Contribuição Previdenciária - Lei  n° 12.546/13</t>
  </si>
  <si>
    <t>S - Seguros e Garantias</t>
  </si>
  <si>
    <t>%</t>
  </si>
  <si>
    <t>3.4</t>
  </si>
  <si>
    <t>BDI DE SERVIÇOS</t>
  </si>
  <si>
    <t>I - TAXAS E IMPOSTOS</t>
  </si>
  <si>
    <t>L - Lucro/Remuneração</t>
  </si>
  <si>
    <t>CI - CUSTOS INDIRETOS</t>
  </si>
  <si>
    <t>L - LUCRO</t>
  </si>
  <si>
    <t>Segundo Acórdão 2622/2013 do Tribunal de Contas da União – TCU, o cálculo do BDI deve ser feito da seguinte maneira:</t>
  </si>
  <si>
    <t>Onde:</t>
  </si>
  <si>
    <t>AC - Administração central</t>
  </si>
  <si>
    <t>S - Seguros</t>
  </si>
  <si>
    <t>G - Garantias</t>
  </si>
  <si>
    <t>l - Incidência de Taxas e Impostos</t>
  </si>
  <si>
    <t>L - Lucro</t>
  </si>
  <si>
    <t>Obra:</t>
  </si>
  <si>
    <t>Local:</t>
  </si>
  <si>
    <t>Bairro:</t>
  </si>
  <si>
    <t>Município:</t>
  </si>
  <si>
    <t>Sorriso - MT</t>
  </si>
  <si>
    <t>Custo Unitário</t>
  </si>
  <si>
    <t>Custo Total</t>
  </si>
  <si>
    <t>M3</t>
  </si>
  <si>
    <t>H</t>
  </si>
  <si>
    <t>CARPINTEIRO DE FORMAS COM ENCARGOS COMPLEMENTARES</t>
  </si>
  <si>
    <t>SERVENTE COM ENCARGOS COMPLEMENTARES</t>
  </si>
  <si>
    <t>M</t>
  </si>
  <si>
    <t>M2</t>
  </si>
  <si>
    <t>Responsável Técnico:</t>
  </si>
  <si>
    <t>Descrição</t>
  </si>
  <si>
    <t>2.3</t>
  </si>
  <si>
    <t>ESCAVAÇÃO HORIZONTAL EM SOLO DE 1A CATEGORIA COM TRATOR DE ESTEIRAS (170HP/LÂMINA: 5,20M3). AF_07/2020</t>
  </si>
  <si>
    <t>PREPARO DE FUNDO DE VALA COM LARGURA MENOR QUE 1,5 M, COM CAMADA DE AREIA, LANÇAMENTO MANUAL. AF_08/2020</t>
  </si>
  <si>
    <t>COMPOSIÇÕES - PLANILHA ORÇAMENTÁRIA</t>
  </si>
  <si>
    <t>COMP-01</t>
  </si>
  <si>
    <t>KG</t>
  </si>
  <si>
    <t>COMP-02</t>
  </si>
  <si>
    <t>ENCARREGADO GERAL COM ENCARGOS COMPLEMENTARES</t>
  </si>
  <si>
    <t>PLACA DE OBRA EM CHAPA DE ACO GALVANIZADO (REF: SINAPI 74209/1 - 01/2020)</t>
  </si>
  <si>
    <t>COMP-03</t>
  </si>
  <si>
    <t>ARMADOR COM ENCARGOS COMPLEMENTARES</t>
  </si>
  <si>
    <t>PEDREIRO COM ENCARGOS COMPLEMENTARES</t>
  </si>
  <si>
    <t>COMP-04</t>
  </si>
  <si>
    <t>CHP</t>
  </si>
  <si>
    <t>CHI</t>
  </si>
  <si>
    <t>COMP-05</t>
  </si>
  <si>
    <t>AUXILIAR DE TOPÓGRAFO COM ENCARGOS COMPLEMENTARES</t>
  </si>
  <si>
    <t>NIVELADOR COM ENCARGOS COMPLEMENTARES</t>
  </si>
  <si>
    <t>CAMINHONETE CABINE SIMPLES COM MOTOR 1.6 FLEX, CÂMBIO MANUAL, POTÊNCIA 101/104 CV, 2 PORTAS - CHP DIURNO. AF_11/2015</t>
  </si>
  <si>
    <t>VASSOURA MECÂNICA REBOCÁVEL COM ESCOVA CILÍNDRICA, LARGURA ÚTIL DE VARRIMENTO DE 2,44 M - CHP DIURNO. AF_06/2014</t>
  </si>
  <si>
    <t>VASSOURA MECÂNICA REBOCÁVEL COM ESCOVA CILÍNDRICA, LARGURA ÚTIL DE VARRIMENTO DE 2,44 M - CHI DIURNO. AF_06/2014</t>
  </si>
  <si>
    <t>TRATOR DE PNEUS, POTÊNCIA 85 CV, TRAÇÃO 4X4, PESO COM LASTRO DE 4.675 KG - CHP DIURNO. AF_06/2014</t>
  </si>
  <si>
    <t>TRATOR DE PNEUS, POTÊNCIA 85 CV, TRAÇÃO 4X4, PESO COM LASTRO DE 4.675 KG - CHI DIURNO. AF_06/2014</t>
  </si>
  <si>
    <t>COMP-06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</si>
  <si>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</si>
  <si>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</si>
  <si>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RASTELEIRO COM ENCARGOS COMPLEMENTARES</t>
  </si>
  <si>
    <t>CAMINHÃO BASCULANTE 10 M3, TRUCADO CABINE SIMPLES, PESO BRUTO TOTAL 23.000 KG, CARGA ÚTIL MÁXIMA 15.935 KG, DISTÂNCIA ENTRE EIXOS 4,80 M, POTÊNCIA 230 CV INCLUSIVE CAÇAMBA METÁLICA - CHP DIURNO. AF_06/2014</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</si>
  <si>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</si>
  <si>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</si>
  <si>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COM POTÊNCIA DE 85 CV, TRAÇÃO 4X4, COM VASSOURA MECÂNICA ACOPLADA - CHI DIURNO. AF_02/2017</t>
  </si>
  <si>
    <t>TRATOR DE PNEUS COM POTÊNCIA DE 85 CV, TRAÇÃO 4X4, COM VASSOURA MECÂNICA ACOPLADA - CHP DIURNO. AF_03/2017</t>
  </si>
  <si>
    <t>T</t>
  </si>
  <si>
    <t>PÁ CARREGADEIRA SOBRE RODAS, POTÊNCIA 197 HP, CAPACIDADE DA CAÇAMBA 2,5 A 3,5 M3, PESO OPERACIONAL 18338 KG - CHP DIURNO. AF_06/2014</t>
  </si>
  <si>
    <t>4.1</t>
  </si>
  <si>
    <t>ORSE</t>
  </si>
  <si>
    <t>4.1.1</t>
  </si>
  <si>
    <t>4.1.2</t>
  </si>
  <si>
    <t>4.1.3</t>
  </si>
  <si>
    <t>4.1.4</t>
  </si>
  <si>
    <t>4.1.5</t>
  </si>
  <si>
    <t>4.2</t>
  </si>
  <si>
    <t>4.2.1</t>
  </si>
  <si>
    <t>4.2.2</t>
  </si>
  <si>
    <t>4.2.3</t>
  </si>
  <si>
    <t>4.2.4</t>
  </si>
  <si>
    <t>4.2.5</t>
  </si>
  <si>
    <t>4.2.6</t>
  </si>
  <si>
    <t>4.3</t>
  </si>
  <si>
    <t>MOTONIVELADORA POTÊNCIA BÁSICA LÍQUIDA (PRIMEIRA MARCHA) 125 HP, PESO BRUTO 13032 KG, LARGURA DA LÂMINA DE 3,7 M - CHP DIURNO. AF_06/2014</t>
  </si>
  <si>
    <t>COMP-11</t>
  </si>
  <si>
    <t xml:space="preserve">Total </t>
  </si>
  <si>
    <t>UN</t>
  </si>
  <si>
    <t xml:space="preserve">KG    </t>
  </si>
  <si>
    <t>Execução:</t>
  </si>
  <si>
    <t>Endereço</t>
  </si>
  <si>
    <t>CNPJ:</t>
  </si>
  <si>
    <t>E-mail:</t>
  </si>
  <si>
    <t>Portaria:</t>
  </si>
  <si>
    <t>Fiscal:</t>
  </si>
  <si>
    <t>:: LOCALIZAÇÃO ::</t>
  </si>
  <si>
    <t xml:space="preserve">:: CUSTOS :: </t>
  </si>
  <si>
    <t>:: EMPRESA CONTRATADA ::</t>
  </si>
  <si>
    <t>:: FISCALIZAÇÃO ::</t>
  </si>
  <si>
    <t>Valor Total</t>
  </si>
  <si>
    <t>Contrato:</t>
  </si>
  <si>
    <t>Processo Licitatório:</t>
  </si>
  <si>
    <t>% Medido</t>
  </si>
  <si>
    <t>17.254.689/0001-83</t>
  </si>
  <si>
    <t>Vencimento:</t>
  </si>
  <si>
    <t>:: BDI ::</t>
  </si>
  <si>
    <t>:: REFERÊNCIA ::</t>
  </si>
  <si>
    <t>:: CONTRATO ::</t>
  </si>
  <si>
    <t>:: RESPONSÁVEL TÉCNICO ::</t>
  </si>
  <si>
    <t>Ordem de Início:</t>
  </si>
  <si>
    <t xml:space="preserve">% </t>
  </si>
  <si>
    <t>Executado</t>
  </si>
  <si>
    <t>SUPRESSÃO</t>
  </si>
  <si>
    <t>ADITIVO</t>
  </si>
  <si>
    <t>5.1</t>
  </si>
  <si>
    <t>5.2</t>
  </si>
  <si>
    <t>5.3</t>
  </si>
  <si>
    <t>EXECUÇÃO DE PASSEIO (CALÇADA) OU PISO DE CONCRETO COM CONCRETO MOLDADO IN LOCO, USINADO, ACABAMENTO CONVENCIONAL, ESPESSURA 6 CM, ARMADO. AF_08/2022</t>
  </si>
  <si>
    <t>5.4</t>
  </si>
  <si>
    <t>COMPACTAÇÃO MECÂNICA DE SOLO PARA EXECUÇÃO DE RADIER, PISO DE CONCRETO OU LAJE SOBRE SOLO, COM COMPACTADOR DE SOLOS A PERCUSSÃO. AF_09/2021</t>
  </si>
  <si>
    <t>ESCAVAÇÃO HORIZONTAL, INCLUINDO CARGA E DESCARGA EM SOLO DE 1A CATEGORIA COM TRATOR DE ESTEIRAS (170HP/LÂMINA: 5,20M3). AF_07/2020</t>
  </si>
  <si>
    <t>MAPA DE COTAÇÃO DE INSUMOS</t>
  </si>
  <si>
    <t>CNPJ</t>
  </si>
  <si>
    <t>Telefone</t>
  </si>
  <si>
    <t>Contato</t>
  </si>
  <si>
    <t>Data</t>
  </si>
  <si>
    <t>Valor Unitário</t>
  </si>
  <si>
    <t>Mediana Total</t>
  </si>
  <si>
    <t>COT-001</t>
  </si>
  <si>
    <t>38.097.534/0001-50</t>
  </si>
  <si>
    <t>(66) 3544-4475</t>
  </si>
  <si>
    <t>Guiomar</t>
  </si>
  <si>
    <t>PREDICON INDÚSTRIA COMÉRCIO E REPRESENTAÇÕES</t>
  </si>
  <si>
    <t>36.898.807/0001-30</t>
  </si>
  <si>
    <t>(66) 3545-2200</t>
  </si>
  <si>
    <t>Vanderson</t>
  </si>
  <si>
    <t>FÊNIX CONSTRUTORA E PAVIMENTAÇÃO</t>
  </si>
  <si>
    <t>MOLOSSI ENGENHARIA, CONSTRUTORA E INDÚSTRIA DE PRÉ-MOLDADOS</t>
  </si>
  <si>
    <t>(66) 99999-8018</t>
  </si>
  <si>
    <t>Danilo</t>
  </si>
  <si>
    <t>PISO TATIL ECOLÓGICO DIRECIONAL E ALERTA, 0,25 X 0,25 CM</t>
  </si>
  <si>
    <t>2º TERMO ADITIVO</t>
  </si>
  <si>
    <t>6.1</t>
  </si>
  <si>
    <t>6.2</t>
  </si>
  <si>
    <t>COMP-12</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</si>
  <si>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</si>
  <si>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</si>
  <si>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6.3</t>
  </si>
  <si>
    <t>6.3.1</t>
  </si>
  <si>
    <t>1ª Medição</t>
  </si>
  <si>
    <t>2ª Medição</t>
  </si>
  <si>
    <t>3ª Medição</t>
  </si>
  <si>
    <t>Acumulado</t>
  </si>
  <si>
    <t>1ª MEDIÇÃO - CONTRATO ORIGINAL</t>
  </si>
  <si>
    <t>2ª MEDIÇÃO - CONTRATO ORIGINAL</t>
  </si>
  <si>
    <t xml:space="preserve">Custo Unitário c/ BDI </t>
  </si>
  <si>
    <t>Custo Unitário s/ BDI</t>
  </si>
  <si>
    <t>4ª MEDIÇÃO - CONTRATO ORIGINAL</t>
  </si>
  <si>
    <t>5ª MEDIÇÃO - CONTRATO ORIGINAL</t>
  </si>
  <si>
    <t>6ª MEDIÇÃO - CONTRATO ORIGINAL</t>
  </si>
  <si>
    <t>4ª Medição</t>
  </si>
  <si>
    <t>5ª Medição</t>
  </si>
  <si>
    <t>6ª Medição</t>
  </si>
  <si>
    <t>Saldo a medir</t>
  </si>
  <si>
    <t>Área (m²):</t>
  </si>
  <si>
    <t>BDI</t>
  </si>
  <si>
    <t>CONSTRUÇÃO DA CRECHE JARDIM AURORA</t>
  </si>
  <si>
    <t>Construção da Creche Jardim Aurora</t>
  </si>
  <si>
    <t>Jardim Aurora</t>
  </si>
  <si>
    <t>SINAPI - MT - 06/2022 - DESONERADO</t>
  </si>
  <si>
    <t>SINFRA - CE - 03/2021 - DESONERADO</t>
  </si>
  <si>
    <t>ORSE - SE - 05/2022 - DESONERADO</t>
  </si>
  <si>
    <t>SIURB - PB - 01/2022 - DESONERADO</t>
  </si>
  <si>
    <t>Referência:</t>
  </si>
  <si>
    <t>Próprio</t>
  </si>
  <si>
    <t>EDIFICAÇÃO</t>
  </si>
  <si>
    <t>MURETA E ABRIGO DE GÁS</t>
  </si>
  <si>
    <t>CASTELO D'ÁGUA</t>
  </si>
  <si>
    <t>FUNDAÇÕES</t>
  </si>
  <si>
    <t>FUNDAÇÕES DO CASTELO D'ÁGUA</t>
  </si>
  <si>
    <t>SUPRAESTRUTURA</t>
  </si>
  <si>
    <t>CONCRETO ARMADO - PILARES</t>
  </si>
  <si>
    <t>MONTAGEM E DESMONTAGEM DE FÔRMA DE PILARES RETANGULARES E ESTRUTURAS SIMILARES, PÉ-DIREITO SIMPLES, EM MADEIRA SERRADA, 2 UTILIZAÇÕES. AF_09/2020</t>
  </si>
  <si>
    <t>CONCRETO ARMADO - VIGAS</t>
  </si>
  <si>
    <t>MURETA E ABRIGO DE GÁS - VIGA BALDRAME</t>
  </si>
  <si>
    <t>MONTAGEM E DESMONTAGEM DE FÔRMA DE VIGA, ESCORAMENTO COM GARFO DE MADEIRA, PÉ-DIREITO SIMPLES, EM CHAPA DE MADEIRA PLASTIFICADA, 12 UTILIZAÇÕES. AF_09/2020</t>
  </si>
  <si>
    <t>CONCRETO ARMADO PARA VERGAS</t>
  </si>
  <si>
    <t>CONCRETO ARMADO - MURETAS - PILARES</t>
  </si>
  <si>
    <t>CONCRETO ARMADO - CASA DE GÁS - PILARES, VIGAS E LAJE</t>
  </si>
  <si>
    <t>SISTEMA DE VEDAÇÃO VERTICAL</t>
  </si>
  <si>
    <t>ELEMENTOS VAZADOS</t>
  </si>
  <si>
    <t>ALVENARIA DE VEDAÇÃO COM ELEMENTO VAZADO DE CONCRETO (COBOGÓ) DE 7X50X50CM E ARGAMASSA DE ASSENTAMENTO COM PREPARO EM BETONEIRA. AF_05/2020</t>
  </si>
  <si>
    <t xml:space="preserve">ALVENARIA DE VEDAÇÃO </t>
  </si>
  <si>
    <t>ALVENARIA DE VEDAÇÃO DE BLOCOS CERÂMICOS FURADOS NA VERTICAL DE 14X19X39 CM (ESPESSURA 14 CM) E ARGAMASSA DE ASSENTAMENTO COM PREPARO MANUAL. AF_12/2021</t>
  </si>
  <si>
    <t>ALVENARIA DE VEDAÇÃO DE BLOCOS CERÂMICOS FURADOS NA HORIZONTAL DE 14X9X19 CM (ESPESSURA 14 CM, BLOCO DEITADO) E ARGAMASSA DE ASSENTAMENTO COM PREPARO MANUAL. AF_12/2021</t>
  </si>
  <si>
    <t>ALVENARIA DA MURETA</t>
  </si>
  <si>
    <t>ALVENARIA DE VEDAÇÃO DE BLOCOS CERÂMICOS FURADOS NA VERTICAL DE 14X19X39 CM (ESPESSURA 14 CM) E ARGAMASSA DE ASSENTAMENTO COM PREPARO EM BETONEIRA. AF_12/2021</t>
  </si>
  <si>
    <t>ESQUADRIAS</t>
  </si>
  <si>
    <t>PORTAS DE MADEIRA</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</si>
  <si>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</si>
  <si>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</si>
  <si>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</si>
  <si>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FERRAGENS E ACESSÓRIOS</t>
  </si>
  <si>
    <t>FECHADURA DE EMBUTIR PARA PORTA DE BANHEIRO, COMPLETA, ACABAMENTO PADRÃO MÉDIO, INCLUSO EXECUÇÃO DE FURO - FORNECIMENTO E INSTALAÇÃO. AF_12/2019</t>
  </si>
  <si>
    <t>BARRA DE APOIO RETA, EM ACO INOX POLIDO, COMPRIMENTO 60CM, FIXADA NA PAREDE - FORNECIMENTO E INSTALAÇÃO. AF_01/2020</t>
  </si>
  <si>
    <t>PORTAS DE ALUMÍNIO</t>
  </si>
  <si>
    <t>PORTA DE CORRER DE ALUMÍNIO, COM DUAS FOLHAS PARA VIDRO, INCLUSO VIDRO LISO INCOLOR, FECHADURA E PUXADOR, SEM ALIZAR. AF_12/2019</t>
  </si>
  <si>
    <t>PORTA EM ALUMÍNIO DE ABRIR TIPO VENEZIANA COM GUARNIÇÃO, FIXAÇÃO COM PARAFUSOS - FORNECIMENTO E INSTALAÇÃO. AF_12/2019</t>
  </si>
  <si>
    <t>PORTAS DE VIDRO - PV</t>
  </si>
  <si>
    <t>JANELAS DE ALUMÍNIO - JA</t>
  </si>
  <si>
    <t>VIDROS</t>
  </si>
  <si>
    <t>ESQUADRIA - GRADIL METÁLICO</t>
  </si>
  <si>
    <t>SISTEMA DE COBERTURA</t>
  </si>
  <si>
    <t>CALHA EM CHAPA DE AÇO GALVANIZADO NÚMERO 24, DESENVOLVIMENTO DE 50 CM, INCLUSO TRANSPORTE VERTICAL. AF_07/2019</t>
  </si>
  <si>
    <t>RUFO EM CHAPA DE AÇO GALVANIZADO NÚMERO 24, CORTE DE 25 CM, INCLUSO TRANSPORTE VERTICAL. AF_07/2019</t>
  </si>
  <si>
    <t>TELHAMENTO COM TELHA METÁLICA TERMOACÚSTICA E = 30 MM, COM ATÉ 2 ÁGUAS, INCLUSO IÇAMENTO. AF_07/2019</t>
  </si>
  <si>
    <t>IMPERMEABILIZAÇÃO</t>
  </si>
  <si>
    <t>REVESTIMENTO INTERNO E EXTERNO</t>
  </si>
  <si>
    <t>MURETA</t>
  </si>
  <si>
    <t>SISTEMA DE PISOS</t>
  </si>
  <si>
    <t>PAVIMENTAÇÃO INTERNA</t>
  </si>
  <si>
    <t>PISO CIMENTADO, TRAÇO 1:3 (CIMENTO E AREIA), ACABAMENTO LISO, ESPESSURA 2,0 CM, PREPARO MECÂNICO DA ARGAMASSA. AF_09/2020</t>
  </si>
  <si>
    <t>PINTURA DE PISO COM TINTA EPÓXI, APLICAÇÃO MANUAL, 2 DEMÃOS, INCLUSO PRIMER EPÓXI. AF_05/2021</t>
  </si>
  <si>
    <t>PAVIMENTAÇÃO EXTERNA</t>
  </si>
  <si>
    <t>2.2.1</t>
  </si>
  <si>
    <t>2.2.2</t>
  </si>
  <si>
    <t>2.2.3</t>
  </si>
  <si>
    <t>2.3.1</t>
  </si>
  <si>
    <t>2.3.2</t>
  </si>
  <si>
    <t>2.3.3</t>
  </si>
  <si>
    <t>ABRIGO DE GÁS - BLOCOS</t>
  </si>
  <si>
    <t>3.3.1</t>
  </si>
  <si>
    <t>3.3.2</t>
  </si>
  <si>
    <t>3.3.3</t>
  </si>
  <si>
    <t>3.3.4</t>
  </si>
  <si>
    <t>3.3.5</t>
  </si>
  <si>
    <t>3.3.6</t>
  </si>
  <si>
    <t>4.3.1</t>
  </si>
  <si>
    <t>4.4</t>
  </si>
  <si>
    <t>4.4.1</t>
  </si>
  <si>
    <t>4.4.2</t>
  </si>
  <si>
    <t>4.4.3</t>
  </si>
  <si>
    <t>4.4.4</t>
  </si>
  <si>
    <t>4.5</t>
  </si>
  <si>
    <t>4.5.1</t>
  </si>
  <si>
    <t>4.5.2</t>
  </si>
  <si>
    <t>4.5.3</t>
  </si>
  <si>
    <t>4.5.4</t>
  </si>
  <si>
    <t>4.5.5</t>
  </si>
  <si>
    <t>4.5.6</t>
  </si>
  <si>
    <t>5.1.1</t>
  </si>
  <si>
    <t>5.2.1</t>
  </si>
  <si>
    <t>5.2.2</t>
  </si>
  <si>
    <t>5.3.1</t>
  </si>
  <si>
    <t>6.1.1</t>
  </si>
  <si>
    <t>6.2.1</t>
  </si>
  <si>
    <t>6.2.2</t>
  </si>
  <si>
    <t>6.2.3</t>
  </si>
  <si>
    <t>7.1</t>
  </si>
  <si>
    <t>7.2</t>
  </si>
  <si>
    <t>7.3</t>
  </si>
  <si>
    <t>7.4</t>
  </si>
  <si>
    <t>8.2</t>
  </si>
  <si>
    <t>9.1</t>
  </si>
  <si>
    <t>9.2</t>
  </si>
  <si>
    <t>9.3</t>
  </si>
  <si>
    <t>9.4</t>
  </si>
  <si>
    <t>9.5</t>
  </si>
  <si>
    <t>9.6</t>
  </si>
  <si>
    <t>9.7</t>
  </si>
  <si>
    <t>9.8</t>
  </si>
  <si>
    <t>10.1</t>
  </si>
  <si>
    <t>11.1</t>
  </si>
  <si>
    <t>PINTURAS E ACABAMENTOS</t>
  </si>
  <si>
    <t>11.2</t>
  </si>
  <si>
    <t>11.1.1</t>
  </si>
  <si>
    <t>11.1.2</t>
  </si>
  <si>
    <t>11.1.3</t>
  </si>
  <si>
    <t>11.1.4</t>
  </si>
  <si>
    <t>11.1.5</t>
  </si>
  <si>
    <t>11.1.7</t>
  </si>
  <si>
    <t>11.1.8</t>
  </si>
  <si>
    <t>11.1.9</t>
  </si>
  <si>
    <t>PINTURA TINTA DE ACABAMENTO (PIGMENTADA) ESMALTE SINTÉTICO ACETINADO EM MADEIRA, 2 DEMÃOS. AF_01/2021</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</si>
  <si>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</si>
  <si>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</si>
  <si>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INSTALAÇÕES HIDRAÚLICAS</t>
  </si>
  <si>
    <t>12.1</t>
  </si>
  <si>
    <t>TUBULAÇÕES E CONEXÕES EM PVC RÍGIDO</t>
  </si>
  <si>
    <t>12.2</t>
  </si>
  <si>
    <t>TUBULAÇÕES E CONEXÕES - METAIS</t>
  </si>
  <si>
    <t>12.2.1</t>
  </si>
  <si>
    <t>12.2.2</t>
  </si>
  <si>
    <t>12.2.3</t>
  </si>
  <si>
    <t>12.2.4</t>
  </si>
  <si>
    <t>12.2.5</t>
  </si>
  <si>
    <t>12.2.6</t>
  </si>
  <si>
    <t>12.2.7</t>
  </si>
  <si>
    <t>12.2.8</t>
  </si>
  <si>
    <t>13.1</t>
  </si>
  <si>
    <t>DRENAGEM DE ÁGUAS PLÚVIAIS</t>
  </si>
  <si>
    <t>TUBULAÇÕES E CONEXÕES EM PVC</t>
  </si>
  <si>
    <t>13.2</t>
  </si>
  <si>
    <t>ACESSÓRIOS</t>
  </si>
  <si>
    <t>13.2.1</t>
  </si>
  <si>
    <t>13.2.2</t>
  </si>
  <si>
    <t>INSTALAÇÕES SANITÁRIAS</t>
  </si>
  <si>
    <t>14.1</t>
  </si>
  <si>
    <t>14.2</t>
  </si>
  <si>
    <t>LOUÇAS, ACESSÓRIOS E METAIS</t>
  </si>
  <si>
    <t>15.1</t>
  </si>
  <si>
    <t>15.2</t>
  </si>
  <si>
    <t>INSTALAÇÃO DE GÁS COMBUSTÍVEL</t>
  </si>
  <si>
    <t>SIURB</t>
  </si>
  <si>
    <t>VASO SANITÁRIO INFANTIL LOUÇA BRANCA - FORNECIMENTO E INSTALACAO. AF_01/2020</t>
  </si>
  <si>
    <t>CUBA DE EMBUTIR OVAL EM LOUÇA BRANCA, 35 X 50CM OU EQUIVALENTE - FORNECIMENTO E INSTALAÇÃO. AF_01/2020</t>
  </si>
  <si>
    <t>CUBA DE EMBUTIR DE AÇO INOXIDÁVEL MÉDIA, INCLUSO VÁLVULA TIPO AMERICANA E SIFÃO TIPO GARRAFA EM METAL CROMADO - FORNECIMENTO E INSTALAÇÃO. AF_01/2020</t>
  </si>
  <si>
    <t>LAVATÓRIO LOUÇA BRANCA SUSPENSO, 29,5 X 39CM OU EQUIVALENTE, PADRÃO POPULAR - FORNECIMENTO E INSTALAÇÃO. AF_01/2020</t>
  </si>
  <si>
    <t>TANQUE DE LOUÇA BRANCA COM COLUNA, 30L OU EQUIVALENTE, INCLUSO SIFÃO FLEXÍVEL EM PVC, VÁLVULA METÁLICA E TORNEIRA DE METAL CROMADO PADRÃO MÉDIO - FORNECIMENTO E INSTALAÇÃO. AF_01/2020</t>
  </si>
  <si>
    <t>PAPELEIRA DE PAREDE EM METAL CROMADO SEM TAMPA, INCLUSO FIXAÇÃO. AF_01/2020</t>
  </si>
  <si>
    <t>BARRA DE APOIO RETA, EM ACO INOX POLIDO, COMPRIMENTO 80 CM,  FIXADA NA PAREDE - FORNECIMENTO E INSTALAÇÃO. AF_01/2020</t>
  </si>
  <si>
    <t>BARRA DE APOIO RETA, EM ACO INOX POLIDO, COMPRIMENTO 70 CM,  FIXADA NA PAREDE - FORNECIMENTO E INSTALAÇÃO. AF_01/2020</t>
  </si>
  <si>
    <t>BANCO ARTICULADO, EM ACO INOX, PARA PCD, FIXADO NA PAREDE - FORNECIMENTO E INSTALAÇÃO. AF_01/2020</t>
  </si>
  <si>
    <t>SABONETEIRA PLASTICA TIPO DISPENSER PARA SABONETE LIQUIDO COM RESERVATORIO 800 A 1500 ML, INCLUSO FIXAÇÃO. AF_01/2020</t>
  </si>
  <si>
    <t>16.1</t>
  </si>
  <si>
    <t>16.2</t>
  </si>
  <si>
    <t>16.3</t>
  </si>
  <si>
    <t>16.4</t>
  </si>
  <si>
    <t>16.5</t>
  </si>
  <si>
    <t>16.6</t>
  </si>
  <si>
    <t>16.7</t>
  </si>
  <si>
    <t>TUBO DE AÇO GALVANIZADO COM COSTURA, CLASSE MÉDIA, CONEXÃO ROSQUEADA, DN 20 (3/4"), INSTALADO EM RAMAIS E SUB-RAMAIS DE GÁS - FORNECIMENTO E INSTALAÇÃO. AF_10/2020</t>
  </si>
  <si>
    <t>SISTEMA DE PROTEÇÃO CONTRA INCÊNDIO</t>
  </si>
  <si>
    <t>JOELHO 90 GRAUS, EM FERRO GALVANIZADO, DN 65 (2 1/2"), CONEXÃO ROSQUEADA, INSTALADO EM PRUMADAS - FORNECIMENTO E INSTALAÇÃO. AF_10/2020</t>
  </si>
  <si>
    <t>NIPLE, EM FERRO GALVANIZADO, DN 65 (2 1/2"), CONEXÃO ROSQUEADA, INSTALADO EM REDE DE ALIMENTAÇÃO PARA HIDRANTE - FORNECIMENTO E INSTALAÇÃO. AF_10/2020</t>
  </si>
  <si>
    <t>TÊ, EM FERRO GALVANIZADO, CONEXÃO ROSQUEADA, DN 65 (2 1/2"), INSTALADO EM REDE DE ALIMENTAÇÃO PARA HIDRANTE - FORNECIMENTO E INSTALAÇÃO. AF_10/2020</t>
  </si>
  <si>
    <t>TUBO DE AÇO GALVANIZADO COM COSTURA, CLASSE MÉDIA, DN 65 (2 1/2"), CONEXÃO ROSQUEADA, INSTALADO EM REDE DE ALIMENTAÇÃO PARA HIDRANTE - FORNECIMENTO E INSTALAÇÃO. AF_10/2020</t>
  </si>
  <si>
    <t>17.1</t>
  </si>
  <si>
    <t>17.2</t>
  </si>
  <si>
    <t>17.3</t>
  </si>
  <si>
    <t>17.4</t>
  </si>
  <si>
    <t>17.5</t>
  </si>
  <si>
    <t>17.6</t>
  </si>
  <si>
    <t>17.7</t>
  </si>
  <si>
    <t>17.8</t>
  </si>
  <si>
    <t>17.9</t>
  </si>
  <si>
    <t>17.10</t>
  </si>
  <si>
    <t>17.11</t>
  </si>
  <si>
    <t>17.13</t>
  </si>
  <si>
    <t>17.14</t>
  </si>
  <si>
    <t>17.15</t>
  </si>
  <si>
    <t>17.16</t>
  </si>
  <si>
    <t>17.17</t>
  </si>
  <si>
    <t>17.18</t>
  </si>
  <si>
    <t>ABRIGO PARA HIDRANTE, 90X60X17CM, COM REGISTRO GLOBO ANGULAR 45 GRAUS 2 1/2", ADAPTADOR STORZ 2 1/2", MANGUEIRA DE INCÊNDIO 20M, REDUÇÃO 2 1/2" X 1 1/2" E ESGUICHO EM LATÃO 1 1/2" - FORNECIMENTO E INSTALAÇÃO. AF_10/2020</t>
  </si>
  <si>
    <t>UNIÃO, EM FERRO GALVANIZADO, DN 65 (2 1/2"), CONEXÃO ROSQUEADA, INSTALADO EM REDE DE ALIMENTAÇÃO PARA HIDRANTE - FORNECIMENTO E INSTALAÇÃO. AF_10/2020</t>
  </si>
  <si>
    <t>PINTURA DE PISO COM TINTA ACRÍLICA, APLICAÇÃO MANUAL, 2 DEMÃOS, INCLUSO FUNDO PREPARADOR. AF_05/2021</t>
  </si>
  <si>
    <t>INSTALAÇÃO ELÉTRICA - 127V</t>
  </si>
  <si>
    <t>18.1</t>
  </si>
  <si>
    <t>DIJUNTORES</t>
  </si>
  <si>
    <t>18.2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</si>
  <si>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</si>
  <si>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</si>
  <si>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</si>
  <si>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</si>
  <si>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</si>
  <si>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</si>
  <si>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32A - FORNECIMENTO E INSTALAÇÃO. AF_10/2020</t>
  </si>
  <si>
    <t>DISJUNTOR BIPOLAR TIPO DIN, CORRENTE NOMINAL DE 40A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</si>
  <si>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</si>
  <si>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</si>
  <si>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50A - FORNECIMENTO E INSTALAÇÃO. AF_10/2020</t>
  </si>
  <si>
    <t>DISJUNTOR TRIPOLAR TIPO NEMA, CORRENTE NOMINAL DE 60 ATÉ 100A - FORNECIMENTO E INSTALAÇÃO. AF_10/2020</t>
  </si>
  <si>
    <t>DISJUNTOR TERMOMAGNÉTICO TRIPOLAR , CORRENTE NOMINAL DE 400A - FORNECIMENTO E INSTALAÇÃO. AF_10/2020</t>
  </si>
  <si>
    <t>18.3</t>
  </si>
  <si>
    <t>ELÉTRODUTOS E ACESSÓRIOS</t>
  </si>
  <si>
    <t>CAIXA DE PASSAGEM PARA TELEFONE 15X15X10CM (SOBREPOR), FORNECIMENTO E INSTALACAO. AF_11/2019</t>
  </si>
  <si>
    <t>18.4</t>
  </si>
  <si>
    <t>CABO DE COBRE FLEXÍVEL ISOLADO, 50 MM², 0,6/1,0 KV, PARA REDE AÉREA DE DISTRIBUIÇÃO DE ENERGIA ELÉTRICA DE BAIXA TENSÃO - FORNECIMENTO E INSTALAÇÃO. AF_07/2020</t>
  </si>
  <si>
    <t>18.5</t>
  </si>
  <si>
    <t>ELETROCALHAS</t>
  </si>
  <si>
    <t>18.6</t>
  </si>
  <si>
    <t>ILUMINAÇÃO E TOMADAS</t>
  </si>
  <si>
    <t>20.1</t>
  </si>
  <si>
    <t>INSTALAÇÕES DE CLIMATIZAÇÃO</t>
  </si>
  <si>
    <t>19.1</t>
  </si>
  <si>
    <t>19.2</t>
  </si>
  <si>
    <t>19.3</t>
  </si>
  <si>
    <t>19.4</t>
  </si>
  <si>
    <t>INSTALAÇÕES DE REDE ESTRTUTURADA</t>
  </si>
  <si>
    <t>EQUIPAMENTOS PASSIVOS</t>
  </si>
  <si>
    <t>PATCH PANEL 24 PORTAS, CATEGORIA 6 - FORNECIMENTO E INSTALAÇÃO. AF_11/2019</t>
  </si>
  <si>
    <t>20.1.1</t>
  </si>
  <si>
    <t>20.1.2</t>
  </si>
  <si>
    <t>20.1.3</t>
  </si>
  <si>
    <t>20.1.4</t>
  </si>
  <si>
    <t>20.2</t>
  </si>
  <si>
    <t>CABOS EM PAR TRANÇADOS</t>
  </si>
  <si>
    <t>20.2.1</t>
  </si>
  <si>
    <t>20.2.2</t>
  </si>
  <si>
    <t>20.2.3</t>
  </si>
  <si>
    <t>20.3</t>
  </si>
  <si>
    <t>TOMADAS</t>
  </si>
  <si>
    <t>TOMADA DE REDE RJ45 - FORNECIMENTO E INSTALAÇÃO. AF_11/2019</t>
  </si>
  <si>
    <t>20.3.1</t>
  </si>
  <si>
    <t>20.3.2</t>
  </si>
  <si>
    <t>20.3.3</t>
  </si>
  <si>
    <t>20.4</t>
  </si>
  <si>
    <t>CAIXAS E ACESSÓRIOS</t>
  </si>
  <si>
    <t>20.5</t>
  </si>
  <si>
    <t>ELETRODUTOS E ACESSÓRIOS</t>
  </si>
  <si>
    <t>20.4.1</t>
  </si>
  <si>
    <t>20.4.2</t>
  </si>
  <si>
    <t>20.4.3</t>
  </si>
  <si>
    <t>20.5.1</t>
  </si>
  <si>
    <t>SISTEMA DE EXAUSTÃO MECÂNICA</t>
  </si>
  <si>
    <t>21.1</t>
  </si>
  <si>
    <t>21.2</t>
  </si>
  <si>
    <t>21.3</t>
  </si>
  <si>
    <t>SISTEMA DE PROTEÇÃO CONTRA DESCARGAS ATMOSFÉRICAS (SPDA)</t>
  </si>
  <si>
    <t>SERVIÇOS COMPLEMENTARES</t>
  </si>
  <si>
    <t>SUPORTE MÃO FRANCESA EM ACO, ABAS IGUAIS 40 CM, CAPACIDADE MINIMA 70 KG, BRANCO - FORNECIMENTO E INSTALAÇÃO. AF_01/2020</t>
  </si>
  <si>
    <t>23.1</t>
  </si>
  <si>
    <t>GERAIS</t>
  </si>
  <si>
    <t>22.1</t>
  </si>
  <si>
    <t>22.2</t>
  </si>
  <si>
    <t>22.3</t>
  </si>
  <si>
    <t>22.4</t>
  </si>
  <si>
    <t>22.5</t>
  </si>
  <si>
    <t>RESERVATÓRIO - 30.000L</t>
  </si>
  <si>
    <t>SERVIÇOS FINAIS</t>
  </si>
  <si>
    <t>LIMPEZA DE PISO CERÂMICO OU PORCELANATO COM PANO ÚMIDO. AF_04/2019</t>
  </si>
  <si>
    <t>TOTAL DO ORÇAMENTO</t>
  </si>
  <si>
    <r>
      <t xml:space="preserve">Proprietário: </t>
    </r>
    <r>
      <rPr>
        <b/>
        <sz val="10"/>
        <color rgb="FF000000"/>
        <rFont val="Calibri"/>
        <family val="2"/>
        <scheme val="minor"/>
      </rPr>
      <t>Municipio de Sorriso</t>
    </r>
  </si>
  <si>
    <r>
      <t xml:space="preserve">Obra: </t>
    </r>
    <r>
      <rPr>
        <b/>
        <sz val="10"/>
        <color rgb="FF000000"/>
        <rFont val="Calibri"/>
        <family val="2"/>
        <scheme val="minor"/>
      </rPr>
      <t>Construção da Creche Jardim Aurora</t>
    </r>
  </si>
  <si>
    <r>
      <t xml:space="preserve">Local: </t>
    </r>
    <r>
      <rPr>
        <b/>
        <sz val="10"/>
        <color rgb="FF000000"/>
        <rFont val="Calibri"/>
        <family val="2"/>
        <scheme val="minor"/>
      </rPr>
      <t>Rua dos Mognos, Quadra 84, Equipamento Comunitário, Jardim Aurora - Sorriso MT</t>
    </r>
  </si>
  <si>
    <r>
      <t xml:space="preserve">Data da medição: </t>
    </r>
    <r>
      <rPr>
        <b/>
        <sz val="11"/>
        <rFont val="Calibri"/>
        <family val="2"/>
        <scheme val="minor"/>
      </rPr>
      <t>11/05/2023</t>
    </r>
  </si>
  <si>
    <r>
      <t xml:space="preserve">Período acumulado: </t>
    </r>
    <r>
      <rPr>
        <b/>
        <sz val="11"/>
        <rFont val="Calibri"/>
        <family val="2"/>
        <scheme val="minor"/>
      </rPr>
      <t>06/02/2023 à 11/05/2023</t>
    </r>
  </si>
  <si>
    <t>MOVIMENTAÇÃO DE TERRA - TERRAPLANAGEM</t>
  </si>
  <si>
    <t>TRANSPORTE COM CAMINHÃO BASCULANTE DE 6 M³, EM VIA INTERNA (DENTRO DO CANTEIRO - UNIDADE: M3XKM). AF_07/2020</t>
  </si>
  <si>
    <t>TRANSPORTE COM CAMINHÃO BASCULANTE DE 14 M³, EM VIA URBANA PAVIMENTADA, DMT ATÉ 30 KM (UNIDADE: M3XKM). AF_07/2020</t>
  </si>
  <si>
    <t>M3XKM</t>
  </si>
  <si>
    <t>ÁREA EXTERNA - ESTACIONAMENTO / PATIO</t>
  </si>
  <si>
    <t>ESTACIONAMENTO / PATIO EXTERNO / PASSEIO PÚBLICO</t>
  </si>
  <si>
    <t>MURO</t>
  </si>
  <si>
    <t>FUNDAÇÃO</t>
  </si>
  <si>
    <t>ESTACA BROCA DE CONCRETO, DIÂMETRO DE 20CM, ESCAVAÇÃO MANUAL COM TRADO CONCHA, COM ARMADURA DE ARRANQUE. AF_05/2020</t>
  </si>
  <si>
    <t>5.1.2</t>
  </si>
  <si>
    <t>5.1.3</t>
  </si>
  <si>
    <t>5.1.4</t>
  </si>
  <si>
    <t>5.1.5</t>
  </si>
  <si>
    <t>5.1.6</t>
  </si>
  <si>
    <t>5.1.7</t>
  </si>
  <si>
    <t>ALVENARIAS E VEDAÇÕES</t>
  </si>
  <si>
    <t>REVESTIMENTOS</t>
  </si>
  <si>
    <t>PINTURA</t>
  </si>
  <si>
    <t>ALVENARIA DE VEDAÇÃO DE BLOCOS CERÂMICOS FURADOS NA HORIZONTAL DE 9X19X29 CM (ESPESSURA 9 CM) E ARGAMASSA DE ASSENTAMENTO COM PREPARO MANUAL. AF_12/2021</t>
  </si>
  <si>
    <t>CONCRETAGEM DE PILARES, FCK = 25 MPA,  COM USO DE BALDES - LANÇAMENTO, ADENSAMENTO E ACABAMENTO. AF_02/2022</t>
  </si>
  <si>
    <t>5.3.2</t>
  </si>
  <si>
    <t>5.4.1</t>
  </si>
  <si>
    <t>5.4.2</t>
  </si>
  <si>
    <t>5.4.3</t>
  </si>
  <si>
    <r>
      <t>Período da medição:</t>
    </r>
    <r>
      <rPr>
        <b/>
        <sz val="11"/>
        <rFont val="Calibri"/>
        <family val="2"/>
        <scheme val="minor"/>
      </rPr>
      <t xml:space="preserve"> 06/02/2023 à 11/05/2023</t>
    </r>
  </si>
  <si>
    <r>
      <t>Período da medição:</t>
    </r>
    <r>
      <rPr>
        <b/>
        <sz val="11"/>
        <rFont val="Calibri"/>
        <family val="2"/>
        <scheme val="minor"/>
      </rPr>
      <t xml:space="preserve"> 12/02/2023 à 04/07/2023</t>
    </r>
  </si>
  <si>
    <t>11.2.1</t>
  </si>
  <si>
    <t>11.2.2</t>
  </si>
  <si>
    <r>
      <t xml:space="preserve">Período acumulado: </t>
    </r>
    <r>
      <rPr>
        <b/>
        <sz val="11"/>
        <rFont val="Calibri"/>
        <family val="2"/>
        <scheme val="minor"/>
      </rPr>
      <t>06/02/2023 à 24/07/2023</t>
    </r>
  </si>
  <si>
    <t>1º TERMO ADITIVO</t>
  </si>
  <si>
    <t>ARMAÇÃO UTILIZANDO AÇO CA-25 DE 6,3 MM - MONTAGEM. AF_06/2022</t>
  </si>
  <si>
    <t>1ª Medição do 1º aditivo</t>
  </si>
  <si>
    <t>3ª MEDIÇÃO - CONTRATO ORIGINAL</t>
  </si>
  <si>
    <r>
      <t xml:space="preserve">Período acumulado: </t>
    </r>
    <r>
      <rPr>
        <b/>
        <sz val="11"/>
        <rFont val="Calibri"/>
        <family val="2"/>
        <scheme val="minor"/>
      </rPr>
      <t>06/02/2023 à 14/09/2023</t>
    </r>
  </si>
  <si>
    <r>
      <t>Período da medição:</t>
    </r>
    <r>
      <rPr>
        <b/>
        <sz val="11"/>
        <rFont val="Calibri"/>
        <family val="2"/>
        <scheme val="minor"/>
      </rPr>
      <t xml:space="preserve"> 15/09/2023 à 08/11/2023</t>
    </r>
  </si>
  <si>
    <r>
      <t xml:space="preserve">Período acumulado: </t>
    </r>
    <r>
      <rPr>
        <b/>
        <sz val="11"/>
        <rFont val="Calibri"/>
        <family val="2"/>
        <scheme val="minor"/>
      </rPr>
      <t>06/02/2023 à 08/11/2023</t>
    </r>
  </si>
  <si>
    <r>
      <t xml:space="preserve">Período acumulado: </t>
    </r>
    <r>
      <rPr>
        <b/>
        <sz val="11"/>
        <rFont val="Calibri"/>
        <family val="2"/>
        <scheme val="minor"/>
      </rPr>
      <t>06/02/2023 à 11/12/2023</t>
    </r>
  </si>
  <si>
    <r>
      <t>Período da medição:</t>
    </r>
    <r>
      <rPr>
        <b/>
        <sz val="11"/>
        <rFont val="Calibri"/>
        <family val="2"/>
        <scheme val="minor"/>
      </rPr>
      <t xml:space="preserve"> 09/11/2023 à 11/12/2023</t>
    </r>
  </si>
  <si>
    <t>7ª MEDIÇÃO - CONTRATO ORIGINAL</t>
  </si>
  <si>
    <t>7ª Medição</t>
  </si>
  <si>
    <r>
      <t xml:space="preserve">Período acumulado: </t>
    </r>
    <r>
      <rPr>
        <b/>
        <sz val="11"/>
        <rFont val="Calibri"/>
        <family val="2"/>
        <scheme val="minor"/>
      </rPr>
      <t>06/02/2023 à 02/04/2024</t>
    </r>
  </si>
  <si>
    <t>ACUMULADO - CONTRATO ORIGINAL</t>
  </si>
  <si>
    <t xml:space="preserve"> </t>
  </si>
  <si>
    <r>
      <t>Período da medição:</t>
    </r>
    <r>
      <rPr>
        <b/>
        <sz val="11"/>
        <rFont val="Calibri"/>
        <family val="2"/>
        <scheme val="minor"/>
      </rPr>
      <t xml:space="preserve"> 12/12/2023 à 18/01/2024</t>
    </r>
  </si>
  <si>
    <r>
      <t xml:space="preserve">Período acumulado: </t>
    </r>
    <r>
      <rPr>
        <b/>
        <sz val="11"/>
        <rFont val="Calibri"/>
        <family val="2"/>
        <scheme val="minor"/>
      </rPr>
      <t>06/02/2023 à 18/01/2024</t>
    </r>
  </si>
  <si>
    <r>
      <t xml:space="preserve">Data: </t>
    </r>
    <r>
      <rPr>
        <b/>
        <sz val="11"/>
        <color rgb="FFFF0000"/>
        <rFont val="Calibri"/>
        <family val="2"/>
        <scheme val="minor"/>
      </rPr>
      <t>30/01/2024</t>
    </r>
  </si>
  <si>
    <t>Rua dos Mognos, Quadra 84,  Equip. Comum.</t>
  </si>
  <si>
    <t>RRT:</t>
  </si>
  <si>
    <r>
      <t xml:space="preserve">Data da medição: </t>
    </r>
    <r>
      <rPr>
        <b/>
        <sz val="11"/>
        <rFont val="Calibri"/>
        <family val="2"/>
        <scheme val="minor"/>
      </rPr>
      <t>04/07/2023</t>
    </r>
  </si>
  <si>
    <r>
      <t>Período acumulado</t>
    </r>
    <r>
      <rPr>
        <b/>
        <sz val="11"/>
        <rFont val="Calibri"/>
        <family val="2"/>
        <scheme val="minor"/>
      </rPr>
      <t>: 06/02/2023 à 04/07/2023</t>
    </r>
  </si>
  <si>
    <t>1ª MEDIÇÃO - 1º TERMO ADITIVO</t>
  </si>
  <si>
    <r>
      <t xml:space="preserve">Data da medição: </t>
    </r>
    <r>
      <rPr>
        <b/>
        <sz val="11"/>
        <rFont val="Calibri"/>
        <family val="2"/>
        <scheme val="minor"/>
      </rPr>
      <t>24/07/2023</t>
    </r>
  </si>
  <si>
    <r>
      <t xml:space="preserve">Período da medição: </t>
    </r>
    <r>
      <rPr>
        <b/>
        <sz val="11"/>
        <rFont val="Calibri"/>
        <family val="2"/>
        <scheme val="minor"/>
      </rPr>
      <t>17/07/2023 à 24/07/2023</t>
    </r>
  </si>
  <si>
    <r>
      <t>Data da medição:</t>
    </r>
    <r>
      <rPr>
        <b/>
        <sz val="11"/>
        <rFont val="Calibri"/>
        <family val="2"/>
        <scheme val="minor"/>
      </rPr>
      <t xml:space="preserve"> 02/04/2024</t>
    </r>
  </si>
  <si>
    <r>
      <t xml:space="preserve">Período da medição: </t>
    </r>
    <r>
      <rPr>
        <b/>
        <sz val="11"/>
        <rFont val="Calibri"/>
        <family val="2"/>
        <scheme val="minor"/>
      </rPr>
      <t>09/11/2023 à 02/04/2024</t>
    </r>
  </si>
  <si>
    <r>
      <t xml:space="preserve">Data da medição: </t>
    </r>
    <r>
      <rPr>
        <b/>
        <sz val="11"/>
        <rFont val="Calibri"/>
        <family val="2"/>
        <scheme val="minor"/>
      </rPr>
      <t>14/09/2023</t>
    </r>
  </si>
  <si>
    <r>
      <t xml:space="preserve">Período da medição: </t>
    </r>
    <r>
      <rPr>
        <b/>
        <sz val="11"/>
        <rFont val="Calibri"/>
        <family val="2"/>
        <scheme val="minor"/>
      </rPr>
      <t>25/07/2023 à 14/09/2023</t>
    </r>
  </si>
  <si>
    <r>
      <t xml:space="preserve">Data da medição: </t>
    </r>
    <r>
      <rPr>
        <b/>
        <sz val="11"/>
        <rFont val="Calibri"/>
        <family val="2"/>
        <scheme val="minor"/>
      </rPr>
      <t>08/11/2023</t>
    </r>
  </si>
  <si>
    <r>
      <t>Data da medição:</t>
    </r>
    <r>
      <rPr>
        <b/>
        <sz val="11"/>
        <rFont val="Calibri"/>
        <family val="2"/>
        <scheme val="minor"/>
      </rPr>
      <t xml:space="preserve"> 11/12/2023</t>
    </r>
  </si>
  <si>
    <r>
      <t>Data da medição:</t>
    </r>
    <r>
      <rPr>
        <b/>
        <sz val="11"/>
        <rFont val="Calibri"/>
        <family val="2"/>
        <scheme val="minor"/>
      </rPr>
      <t xml:space="preserve"> 18/01/2024</t>
    </r>
  </si>
  <si>
    <t>8ª MEDIÇÃO - CONTRATO ORIGINAL</t>
  </si>
  <si>
    <t>8ª Medição</t>
  </si>
  <si>
    <t>SALDO A MEDIR - CONTRATO ORIGINAL</t>
  </si>
  <si>
    <t>% a medir</t>
  </si>
  <si>
    <t>% à medir</t>
  </si>
  <si>
    <r>
      <t xml:space="preserve">Data: </t>
    </r>
    <r>
      <rPr>
        <b/>
        <sz val="11"/>
        <rFont val="Calibri"/>
        <family val="2"/>
        <scheme val="minor"/>
      </rPr>
      <t>17/07/2023</t>
    </r>
  </si>
  <si>
    <r>
      <t xml:space="preserve">Valor supressão: </t>
    </r>
    <r>
      <rPr>
        <b/>
        <sz val="11"/>
        <rFont val="Calibri"/>
        <family val="2"/>
        <scheme val="minor"/>
      </rPr>
      <t>R$0,00</t>
    </r>
  </si>
  <si>
    <r>
      <t xml:space="preserve">Valor aditivo: </t>
    </r>
    <r>
      <rPr>
        <b/>
        <sz val="11"/>
        <rFont val="Calibri"/>
        <family val="2"/>
        <scheme val="minor"/>
      </rPr>
      <t>R$ 113.151,78</t>
    </r>
  </si>
  <si>
    <t>Aditivo</t>
  </si>
  <si>
    <t>Supressão</t>
  </si>
  <si>
    <t>% medido</t>
  </si>
  <si>
    <t>ACUMULADO - 1º TERMO ADITIVO</t>
  </si>
  <si>
    <t>SALDO A MEDIR - 1º TERMO ADITIVO</t>
  </si>
  <si>
    <t>Salado a medir</t>
  </si>
  <si>
    <t>ACUMULADO - 2º TERMO ADITIVO</t>
  </si>
  <si>
    <t>SALDO A MEDIR - 2º TERMO ADITIVO</t>
  </si>
  <si>
    <r>
      <t xml:space="preserve">Valor supressão: </t>
    </r>
    <r>
      <rPr>
        <b/>
        <sz val="11"/>
        <rFont val="Calibri"/>
        <family val="2"/>
        <scheme val="minor"/>
      </rPr>
      <t>R$ 51.697,43</t>
    </r>
  </si>
  <si>
    <r>
      <t xml:space="preserve">Valor aditivo: </t>
    </r>
    <r>
      <rPr>
        <b/>
        <sz val="11"/>
        <rFont val="Calibri"/>
        <family val="2"/>
        <scheme val="minor"/>
      </rPr>
      <t>R$ 22.489,90</t>
    </r>
  </si>
  <si>
    <t>MEMORIAL DE CALCULO PARA OS ITENS DE EMBOÇO E MASSA ÚNICA</t>
  </si>
  <si>
    <t>EMBOÇO M²</t>
  </si>
  <si>
    <t>MASSA ÚNICA</t>
  </si>
  <si>
    <t>AMBIENTE</t>
  </si>
  <si>
    <t>PÉ DIREITO</t>
  </si>
  <si>
    <t>VÃO PORTA</t>
  </si>
  <si>
    <t xml:space="preserve">VÃO JANELA </t>
  </si>
  <si>
    <t>REVESTIMENTO</t>
  </si>
  <si>
    <t>TOTAL M²</t>
  </si>
  <si>
    <t>CRECHE I - 1</t>
  </si>
  <si>
    <t>CRECHE I - 2</t>
  </si>
  <si>
    <t>SANITARIO PCD FEM</t>
  </si>
  <si>
    <t>SANITARIO PCD MASC</t>
  </si>
  <si>
    <t>ALMOXARIFADO</t>
  </si>
  <si>
    <t>DIREÇÃO</t>
  </si>
  <si>
    <t>SALA DOS PROF. / REUNIÃO</t>
  </si>
  <si>
    <t>SECRETARIA</t>
  </si>
  <si>
    <t>FRALDÁRIO E DEPÓSITO 1</t>
  </si>
  <si>
    <t>FRALDÁRIO E DEPÓSITO 2</t>
  </si>
  <si>
    <t>SOLÁRIO</t>
  </si>
  <si>
    <t>MEMORIAL DE CALCULO PARA VIGAS</t>
  </si>
  <si>
    <t>MEMORIAL DE CALCULO</t>
  </si>
  <si>
    <t>CA60 - 5.0</t>
  </si>
  <si>
    <t>Total:</t>
  </si>
  <si>
    <t>CA50 - 8.0</t>
  </si>
  <si>
    <t>CA50 - 5.0</t>
  </si>
  <si>
    <t>VIGAS</t>
  </si>
  <si>
    <t>CA50 - 10.0</t>
  </si>
  <si>
    <t>CA50 - 12.5</t>
  </si>
  <si>
    <t>CA50 - 6.3</t>
  </si>
  <si>
    <t xml:space="preserve">TOTAL </t>
  </si>
  <si>
    <t>V120</t>
  </si>
  <si>
    <t>V38</t>
  </si>
  <si>
    <t>V37</t>
  </si>
  <si>
    <t>V34</t>
  </si>
  <si>
    <t>V33</t>
  </si>
  <si>
    <t>V75</t>
  </si>
  <si>
    <t>V74</t>
  </si>
  <si>
    <t>V49</t>
  </si>
  <si>
    <t>V69</t>
  </si>
  <si>
    <t>V55</t>
  </si>
  <si>
    <t>V58</t>
  </si>
  <si>
    <t>V57</t>
  </si>
  <si>
    <t>V56</t>
  </si>
  <si>
    <t>V61</t>
  </si>
  <si>
    <t>V125</t>
  </si>
  <si>
    <t>V119</t>
  </si>
  <si>
    <t>V124</t>
  </si>
  <si>
    <t>V114</t>
  </si>
  <si>
    <t>V111</t>
  </si>
  <si>
    <t>V09</t>
  </si>
  <si>
    <t>V108</t>
  </si>
  <si>
    <t>V101</t>
  </si>
  <si>
    <t>V118</t>
  </si>
  <si>
    <t>V109</t>
  </si>
  <si>
    <t>V100</t>
  </si>
  <si>
    <t>V103</t>
  </si>
  <si>
    <t>V99</t>
  </si>
  <si>
    <t>V97</t>
  </si>
  <si>
    <t>V90</t>
  </si>
  <si>
    <t>V92</t>
  </si>
  <si>
    <t>V91</t>
  </si>
  <si>
    <t>V89</t>
  </si>
  <si>
    <t>V85</t>
  </si>
  <si>
    <t>V94</t>
  </si>
  <si>
    <t>V93</t>
  </si>
  <si>
    <t>V83</t>
  </si>
  <si>
    <t>V79</t>
  </si>
  <si>
    <t>V72</t>
  </si>
  <si>
    <t>V62</t>
  </si>
  <si>
    <t>V66</t>
  </si>
  <si>
    <t>V63</t>
  </si>
  <si>
    <t>V68</t>
  </si>
  <si>
    <t>V73</t>
  </si>
  <si>
    <t>V104</t>
  </si>
  <si>
    <t>V41</t>
  </si>
  <si>
    <t>V47</t>
  </si>
  <si>
    <t>V60</t>
  </si>
  <si>
    <t>V65</t>
  </si>
  <si>
    <t>V39</t>
  </si>
  <si>
    <t>V43</t>
  </si>
  <si>
    <t>V51</t>
  </si>
  <si>
    <t>V52</t>
  </si>
  <si>
    <t>V67</t>
  </si>
  <si>
    <t>V40</t>
  </si>
  <si>
    <t>V42</t>
  </si>
  <si>
    <t>V44</t>
  </si>
  <si>
    <t>V110</t>
  </si>
  <si>
    <t>V107</t>
  </si>
  <si>
    <t>V59</t>
  </si>
  <si>
    <t>V64</t>
  </si>
  <si>
    <t>V46</t>
  </si>
  <si>
    <t>V50</t>
  </si>
  <si>
    <t>V45</t>
  </si>
  <si>
    <t>V48</t>
  </si>
  <si>
    <t>V54</t>
  </si>
  <si>
    <t>V53</t>
  </si>
  <si>
    <t>V36</t>
  </si>
  <si>
    <t>V35</t>
  </si>
  <si>
    <t>V01</t>
  </si>
  <si>
    <t>V02</t>
  </si>
  <si>
    <t>V03</t>
  </si>
  <si>
    <t>V04</t>
  </si>
  <si>
    <t>V05</t>
  </si>
  <si>
    <t>V06</t>
  </si>
  <si>
    <t>V07</t>
  </si>
  <si>
    <t>V08</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</si>
  <si>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</si>
  <si>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</si>
  <si>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</si>
  <si>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</si>
  <si>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</si>
  <si>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</si>
  <si>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</si>
  <si>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</si>
  <si>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</si>
  <si>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</si>
  <si>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</si>
  <si>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</si>
  <si>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</si>
  <si>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</si>
  <si>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</si>
  <si>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</si>
  <si>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</si>
  <si>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</si>
  <si>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</si>
  <si>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</si>
  <si>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</si>
  <si>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</si>
  <si>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</si>
  <si>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V70</t>
  </si>
  <si>
    <t>V71</t>
  </si>
  <si>
    <t>V76</t>
  </si>
  <si>
    <t>V77</t>
  </si>
  <si>
    <t>V78</t>
  </si>
  <si>
    <t>V80</t>
  </si>
  <si>
    <t>V81</t>
  </si>
  <si>
    <t>V82</t>
  </si>
  <si>
    <t>V84</t>
  </si>
  <si>
    <t>V86</t>
  </si>
  <si>
    <t>V87</t>
  </si>
  <si>
    <t>V88</t>
  </si>
  <si>
    <t>V95</t>
  </si>
  <si>
    <t>V96</t>
  </si>
  <si>
    <t>V98</t>
  </si>
  <si>
    <t>V102</t>
  </si>
  <si>
    <t>V105</t>
  </si>
  <si>
    <t>V106</t>
  </si>
  <si>
    <t>V112</t>
  </si>
  <si>
    <t>V113</t>
  </si>
  <si>
    <t>V115</t>
  </si>
  <si>
    <t>V116</t>
  </si>
  <si>
    <t>V117</t>
  </si>
  <si>
    <t>V121</t>
  </si>
  <si>
    <t>V122</t>
  </si>
  <si>
    <t>V123</t>
  </si>
  <si>
    <t>V126</t>
  </si>
  <si>
    <t>V127</t>
  </si>
  <si>
    <t>V128</t>
  </si>
  <si>
    <t>V129</t>
  </si>
  <si>
    <t>V130</t>
  </si>
  <si>
    <t>5mm</t>
  </si>
  <si>
    <t>8mm</t>
  </si>
  <si>
    <t>10mm</t>
  </si>
  <si>
    <t>10 mm</t>
  </si>
  <si>
    <t xml:space="preserve"> resultado kg</t>
  </si>
  <si>
    <t>C (m)</t>
  </si>
  <si>
    <t>kg/m</t>
  </si>
  <si>
    <t>Tot. Planilha (kg)</t>
  </si>
  <si>
    <t>BLOCO 1</t>
  </si>
  <si>
    <t>Não executado kg</t>
  </si>
  <si>
    <t>Executado (kg)</t>
  </si>
  <si>
    <t>METRO LINEAR</t>
  </si>
  <si>
    <t>calulo de concreto: area em planta (hachuras) x altura das vigas</t>
  </si>
  <si>
    <t>BLOCO 2 (em vermelho)</t>
  </si>
  <si>
    <t>Bitola</t>
  </si>
  <si>
    <t xml:space="preserve">Vigas  - Plnata de vigas Nível 3,10 - Prancha 12/19 </t>
  </si>
  <si>
    <t>Vigas - Prancha 14/19</t>
  </si>
  <si>
    <t>Vigas - Prancha 15/19</t>
  </si>
  <si>
    <t>Vigas - Prancha 16/19</t>
  </si>
  <si>
    <t>Altura da Viga</t>
  </si>
  <si>
    <t>LACTARIO E HIGIENIZAÇÃO</t>
  </si>
  <si>
    <t>S.I/ TELEFONIA / ELETRICA</t>
  </si>
  <si>
    <t>Item 9.2</t>
  </si>
  <si>
    <t>Item 9.4</t>
  </si>
  <si>
    <t>SANITARIO PCD INFANTIL</t>
  </si>
  <si>
    <t>MEMORIAL DE CALCULO PARA CHAPISCO</t>
  </si>
  <si>
    <t>AMAMENTAÇÃO, CIRCULAÇÃO, HALL E EXTERNO</t>
  </si>
  <si>
    <t>BEBEDOR E CIRCULAÇÃO S.I/ TELEFONIA / ELETRICA</t>
  </si>
  <si>
    <t>ROUPARIA</t>
  </si>
  <si>
    <t>LAVANDERIA</t>
  </si>
  <si>
    <t>VESTI. FUNC. MASC.</t>
  </si>
  <si>
    <t>COPA FUNC. E CIRCULAÇÃO</t>
  </si>
  <si>
    <t>VARANDA DE SERVIÇO</t>
  </si>
  <si>
    <t>DML</t>
  </si>
  <si>
    <t>COZINHA E CIRCULAÇÃO</t>
  </si>
  <si>
    <t>DESPENSA</t>
  </si>
  <si>
    <t xml:space="preserve">EXTERNO E CIRCULAÇÃO INTERNA </t>
  </si>
  <si>
    <t>DEPOSITO</t>
  </si>
  <si>
    <t>PRE ESCOLA  1</t>
  </si>
  <si>
    <t>PRE ESCOLA 4</t>
  </si>
  <si>
    <t>SANITARIO INFANTIL 1</t>
  </si>
  <si>
    <t>SANITARIO INFANTIL 3</t>
  </si>
  <si>
    <t>SANITARIO PROF FEM.</t>
  </si>
  <si>
    <t xml:space="preserve">SANITARIO PROF. MASC. </t>
  </si>
  <si>
    <t>SANITARIO INFANTIL 4</t>
  </si>
  <si>
    <t>PRE ESCOLA  3</t>
  </si>
  <si>
    <t>PRE ESCOLA 2</t>
  </si>
  <si>
    <t>SALA MULTIUSO</t>
  </si>
  <si>
    <t xml:space="preserve">CRECHE III - 1 </t>
  </si>
  <si>
    <t>CRECHE II - 1</t>
  </si>
  <si>
    <t>SANITARIO INFANTIL 2</t>
  </si>
  <si>
    <t>PCD INFANTIL</t>
  </si>
  <si>
    <t xml:space="preserve">CRECHE II - 2 </t>
  </si>
  <si>
    <t xml:space="preserve">CRECHE III - 2 </t>
  </si>
  <si>
    <t>PILARES SOLARIOS</t>
  </si>
  <si>
    <t>PORTAS</t>
  </si>
  <si>
    <t>JANELAS</t>
  </si>
  <si>
    <t>Desconto de aberturas</t>
  </si>
  <si>
    <t>Total do chapisco</t>
  </si>
  <si>
    <t>Vigas - Prancha 13/19</t>
  </si>
  <si>
    <t>9ª MEDIÇÃO - CONTRATO ORIGINAL</t>
  </si>
  <si>
    <r>
      <t>Data da medição:</t>
    </r>
    <r>
      <rPr>
        <b/>
        <sz val="11"/>
        <rFont val="Calibri"/>
        <family val="2"/>
        <scheme val="minor"/>
      </rPr>
      <t xml:space="preserve"> 19/04/2024</t>
    </r>
  </si>
  <si>
    <r>
      <t xml:space="preserve">Período da medição: </t>
    </r>
    <r>
      <rPr>
        <b/>
        <sz val="11"/>
        <rFont val="Calibri"/>
        <family val="2"/>
        <scheme val="minor"/>
      </rPr>
      <t>03/04/2024 à 19/04/2024</t>
    </r>
  </si>
  <si>
    <r>
      <t xml:space="preserve">Período acumulado: </t>
    </r>
    <r>
      <rPr>
        <b/>
        <sz val="11"/>
        <rFont val="Calibri"/>
        <family val="2"/>
        <scheme val="minor"/>
      </rPr>
      <t>06/02/2023 à 19/04/2024</t>
    </r>
  </si>
  <si>
    <t>COPA FUNC. / CIRCULAÇÃO</t>
  </si>
  <si>
    <t>VESTIARIO MASC.</t>
  </si>
  <si>
    <t xml:space="preserve">VESTIARIO FEM. </t>
  </si>
  <si>
    <t>9ª Medição</t>
  </si>
  <si>
    <t>BLOCO 1 CONCRETO - VIGAS</t>
  </si>
  <si>
    <t>COZINHA</t>
  </si>
  <si>
    <t>LACTARIO</t>
  </si>
  <si>
    <t>HIGIENIZAÇÃO</t>
  </si>
  <si>
    <t>AMAMENTAÇÃO, REFEITORIO, CIRCULAÇÃO E HALL</t>
  </si>
  <si>
    <t>EXTERNO, SOLARIOS, VARANDA</t>
  </si>
  <si>
    <t>BLOCO 2</t>
  </si>
  <si>
    <r>
      <t>Data da medição:</t>
    </r>
    <r>
      <rPr>
        <b/>
        <sz val="11"/>
        <color rgb="FFFF0000"/>
        <rFont val="Calibri"/>
        <family val="2"/>
        <scheme val="minor"/>
      </rPr>
      <t xml:space="preserve"> 14/05/2024</t>
    </r>
  </si>
  <si>
    <r>
      <t xml:space="preserve">Período da medição: </t>
    </r>
    <r>
      <rPr>
        <b/>
        <sz val="11"/>
        <color rgb="FFFF0000"/>
        <rFont val="Calibri"/>
        <family val="2"/>
        <scheme val="minor"/>
      </rPr>
      <t>03/04/2024 à 14/05/2024</t>
    </r>
  </si>
  <si>
    <r>
      <t xml:space="preserve">Período acumulado: </t>
    </r>
    <r>
      <rPr>
        <b/>
        <sz val="11"/>
        <color rgb="FFFF0000"/>
        <rFont val="Calibri"/>
        <family val="2"/>
        <scheme val="minor"/>
      </rPr>
      <t>06/02/2023 à 14/05/2024</t>
    </r>
  </si>
  <si>
    <t>:: ART ORÇAMENTO ::</t>
  </si>
  <si>
    <t>ASSENTAMENTO DE TUBO DE FERRO FUNDIDO PARA REDE DE ÁGUA, DN 80 MM, JUNTA ELÁSTICA, INSTALADO EM LOCAL COM NÍVEL ALTO DE INTERFERÊNCIAS (NÃO INCLUI FORNECIMENTO). AF_05/2024</t>
  </si>
  <si>
    <t>ATRIBUÍDO SÃO PAULO</t>
  </si>
  <si>
    <t>CAIXA REFERENCIAL</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</si>
  <si>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</si>
  <si>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</si>
  <si>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</si>
  <si>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</si>
  <si>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</si>
  <si>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</si>
  <si>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</si>
  <si>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</si>
  <si>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</si>
  <si>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</si>
  <si>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</si>
  <si>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</si>
  <si>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</si>
  <si>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</si>
  <si>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</si>
  <si>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</si>
  <si>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</si>
  <si>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</si>
  <si>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</si>
  <si>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</si>
  <si>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</si>
  <si>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</si>
  <si>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</si>
  <si>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</si>
  <si>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</si>
  <si>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</si>
  <si>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</si>
  <si>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</si>
  <si>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</si>
  <si>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</si>
  <si>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</si>
  <si>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</si>
  <si>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</si>
  <si>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</si>
  <si>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</si>
  <si>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</si>
  <si>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</si>
  <si>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</si>
  <si>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</si>
  <si>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</si>
  <si>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</si>
  <si>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</si>
  <si>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</si>
  <si>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</si>
  <si>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</si>
  <si>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</si>
  <si>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</si>
  <si>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</si>
  <si>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</si>
  <si>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</si>
  <si>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</si>
  <si>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</si>
  <si>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</si>
  <si>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</si>
  <si>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</si>
  <si>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</si>
  <si>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</si>
  <si>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</si>
  <si>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</si>
  <si>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</si>
  <si>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</si>
  <si>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</si>
  <si>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</si>
  <si>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</si>
  <si>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</si>
  <si>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</si>
  <si>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</si>
  <si>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</si>
  <si>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</si>
  <si>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</si>
  <si>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</si>
  <si>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</si>
  <si>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</si>
  <si>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</si>
  <si>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</si>
  <si>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</si>
  <si>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</si>
  <si>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</si>
  <si>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</si>
  <si>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</si>
  <si>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</si>
  <si>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</si>
  <si>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</si>
  <si>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</si>
  <si>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</si>
  <si>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</si>
  <si>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</si>
  <si>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</si>
  <si>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</si>
  <si>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</si>
  <si>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</si>
  <si>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</si>
  <si>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</si>
  <si>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</si>
  <si>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</si>
  <si>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</si>
  <si>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</si>
  <si>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</si>
  <si>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</si>
  <si>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</si>
  <si>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</si>
  <si>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</si>
  <si>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</si>
  <si>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</si>
  <si>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</si>
  <si>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</si>
  <si>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</si>
  <si>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</si>
  <si>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</si>
  <si>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</si>
  <si>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</si>
  <si>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</si>
  <si>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</si>
  <si>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</si>
  <si>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</si>
  <si>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</si>
  <si>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</si>
  <si>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</si>
  <si>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</si>
  <si>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</si>
  <si>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</si>
  <si>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</si>
  <si>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</si>
  <si>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</si>
  <si>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</si>
  <si>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</si>
  <si>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</si>
  <si>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</si>
  <si>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</si>
  <si>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</si>
  <si>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</si>
  <si>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</si>
  <si>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</si>
  <si>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</si>
  <si>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</si>
  <si>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</si>
  <si>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</si>
  <si>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</si>
  <si>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</si>
  <si>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</si>
  <si>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</si>
  <si>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</si>
  <si>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</si>
  <si>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</si>
  <si>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</si>
  <si>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</si>
  <si>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</si>
  <si>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COEFICIENTE DE REPRESENTATIVIDADE</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</si>
  <si>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</si>
  <si>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</si>
  <si>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</si>
  <si>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</si>
  <si>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</si>
  <si>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</si>
  <si>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</si>
  <si>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</si>
  <si>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</si>
  <si>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</si>
  <si>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</si>
  <si>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</si>
  <si>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</si>
  <si>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</si>
  <si>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</si>
  <si>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</si>
  <si>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</si>
  <si>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</si>
  <si>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</si>
  <si>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</si>
  <si>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</si>
  <si>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</si>
  <si>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</si>
  <si>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</si>
  <si>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</si>
  <si>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</si>
  <si>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</si>
  <si>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</si>
  <si>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</si>
  <si>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</si>
  <si>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</si>
  <si>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</si>
  <si>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</si>
  <si>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</si>
  <si>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</si>
  <si>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</si>
  <si>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</si>
  <si>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</si>
  <si>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</si>
  <si>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</si>
  <si>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</si>
  <si>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</si>
  <si>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</si>
  <si>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</si>
  <si>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</si>
  <si>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</si>
  <si>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</si>
  <si>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</si>
  <si>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</si>
  <si>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</si>
  <si>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</si>
  <si>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</si>
  <si>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</si>
  <si>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</si>
  <si>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</si>
  <si>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</si>
  <si>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</si>
  <si>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</si>
  <si>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</si>
  <si>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</si>
  <si>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</si>
  <si>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</si>
  <si>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</si>
  <si>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</si>
  <si>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</si>
  <si>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</si>
  <si>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</si>
  <si>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</si>
  <si>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</si>
  <si>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</si>
  <si>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</si>
  <si>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</si>
  <si>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</si>
  <si>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</si>
  <si>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</si>
  <si>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</si>
  <si>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</si>
  <si>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</si>
  <si>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</si>
  <si>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</si>
  <si>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</si>
  <si>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</si>
  <si>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</si>
  <si>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</si>
  <si>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</si>
  <si>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</si>
  <si>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</si>
  <si>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</si>
  <si>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</si>
  <si>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</si>
  <si>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</si>
  <si>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</si>
  <si>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</si>
  <si>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</si>
  <si>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</si>
  <si>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</si>
  <si>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</si>
  <si>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</si>
  <si>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</si>
  <si>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</si>
  <si>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</si>
  <si>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</si>
  <si>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</si>
  <si>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</si>
  <si>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</si>
  <si>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</si>
  <si>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</si>
  <si>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</si>
  <si>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</si>
  <si>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</si>
  <si>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</si>
  <si>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</si>
  <si>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</si>
  <si>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</si>
  <si>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</si>
  <si>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</si>
  <si>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</si>
  <si>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</si>
  <si>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</si>
  <si>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</si>
  <si>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</si>
  <si>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</si>
  <si>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</si>
  <si>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</si>
  <si>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</si>
  <si>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</si>
  <si>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</si>
  <si>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</si>
  <si>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</si>
  <si>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</si>
  <si>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</si>
  <si>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</si>
  <si>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</si>
  <si>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</si>
  <si>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</si>
  <si>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</si>
  <si>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</si>
  <si>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</si>
  <si>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</si>
  <si>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</si>
  <si>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</si>
  <si>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</si>
  <si>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</si>
  <si>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</si>
  <si>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</si>
  <si>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</si>
  <si>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</si>
  <si>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</si>
  <si>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</si>
  <si>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</si>
  <si>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</si>
  <si>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</si>
  <si>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</si>
  <si>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</si>
  <si>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</si>
  <si>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</si>
  <si>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</si>
  <si>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</si>
  <si>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</si>
  <si>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</si>
  <si>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</si>
  <si>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</si>
  <si>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</si>
  <si>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</si>
  <si>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</si>
  <si>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</si>
  <si>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</si>
  <si>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</si>
  <si>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</si>
  <si>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</si>
  <si>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</si>
  <si>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</si>
  <si>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</si>
  <si>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</si>
  <si>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</si>
  <si>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</si>
  <si>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</si>
  <si>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</si>
  <si>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</si>
  <si>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</si>
  <si>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</si>
  <si>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</si>
  <si>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</si>
  <si>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</si>
  <si>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</si>
  <si>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</si>
  <si>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</si>
  <si>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</si>
  <si>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</si>
  <si>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</si>
  <si>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</si>
  <si>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</si>
  <si>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</si>
  <si>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</si>
  <si>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</si>
  <si>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</si>
  <si>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</si>
  <si>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</si>
  <si>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</si>
  <si>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</si>
  <si>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</si>
  <si>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</si>
  <si>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</si>
  <si>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</si>
  <si>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</si>
  <si>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</si>
  <si>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</si>
  <si>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</si>
  <si>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</si>
  <si>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</si>
  <si>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</si>
  <si>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</si>
  <si>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</si>
  <si>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</si>
  <si>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</si>
  <si>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</si>
  <si>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</si>
  <si>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</si>
  <si>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</si>
  <si>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</si>
  <si>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</si>
  <si>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</si>
  <si>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</si>
  <si>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</si>
  <si>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</si>
  <si>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</si>
  <si>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</si>
  <si>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</si>
  <si>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</si>
  <si>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</si>
  <si>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</si>
  <si>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</si>
  <si>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</si>
  <si>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</si>
  <si>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</si>
  <si>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</si>
  <si>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</si>
  <si>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</si>
  <si>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</si>
  <si>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</si>
  <si>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</si>
  <si>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</si>
  <si>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</si>
  <si>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</si>
  <si>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</si>
  <si>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</si>
  <si>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</si>
  <si>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</si>
  <si>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</si>
  <si>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</si>
  <si>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</si>
  <si>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</si>
  <si>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</si>
  <si>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</si>
  <si>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</si>
  <si>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</si>
  <si>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</si>
  <si>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</si>
  <si>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</si>
  <si>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</si>
  <si>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</si>
  <si>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</si>
  <si>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</si>
  <si>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</si>
  <si>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</si>
  <si>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</si>
  <si>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</si>
  <si>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</si>
  <si>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</si>
  <si>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</si>
  <si>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</si>
  <si>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</si>
  <si>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</si>
  <si>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</si>
  <si>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</si>
  <si>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</si>
  <si>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</si>
  <si>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</si>
  <si>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</si>
  <si>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</si>
  <si>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</si>
  <si>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</si>
  <si>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</si>
  <si>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</si>
  <si>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</si>
  <si>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</si>
  <si>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</si>
  <si>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</si>
  <si>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</si>
  <si>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</si>
  <si>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</si>
  <si>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</si>
  <si>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</si>
  <si>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</si>
  <si>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</si>
  <si>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</si>
  <si>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</si>
  <si>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</si>
  <si>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</si>
  <si>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</si>
  <si>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</si>
  <si>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</si>
  <si>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</si>
  <si>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</si>
  <si>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</si>
  <si>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</si>
  <si>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</si>
  <si>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</si>
  <si>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</si>
  <si>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</si>
  <si>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</si>
  <si>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</si>
  <si>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</si>
  <si>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</si>
  <si>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</si>
  <si>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</si>
  <si>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</si>
  <si>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</si>
  <si>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</si>
  <si>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</si>
  <si>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</si>
  <si>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</si>
  <si>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</si>
  <si>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</si>
  <si>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</si>
  <si>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</si>
  <si>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</si>
  <si>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</si>
  <si>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</si>
  <si>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</si>
  <si>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</si>
  <si>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</si>
  <si>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</si>
  <si>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</si>
  <si>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</si>
  <si>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</si>
  <si>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</si>
  <si>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</si>
  <si>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</si>
  <si>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</si>
  <si>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</si>
  <si>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</si>
  <si>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</si>
  <si>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</si>
  <si>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</si>
  <si>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</si>
  <si>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</si>
  <si>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</si>
  <si>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</si>
  <si>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</si>
  <si>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</si>
  <si>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</si>
  <si>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</si>
  <si>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</si>
  <si>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</si>
  <si>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</si>
  <si>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</si>
  <si>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</si>
  <si>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</si>
  <si>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</si>
  <si>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</si>
  <si>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</si>
  <si>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</si>
  <si>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</si>
  <si>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</si>
  <si>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</si>
  <si>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</si>
  <si>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</si>
  <si>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</si>
  <si>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</si>
  <si>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</si>
  <si>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</si>
  <si>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</si>
  <si>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</si>
  <si>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</si>
  <si>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</si>
  <si>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</si>
  <si>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</si>
  <si>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</si>
  <si>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</si>
  <si>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</si>
  <si>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</si>
  <si>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</si>
  <si>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</si>
  <si>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</si>
  <si>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</si>
  <si>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</si>
  <si>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</si>
  <si>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</si>
  <si>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</si>
  <si>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</si>
  <si>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</si>
  <si>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</si>
  <si>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</si>
  <si>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</si>
  <si>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</si>
  <si>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</si>
  <si>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</si>
  <si>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</si>
  <si>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</si>
  <si>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</si>
  <si>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</si>
  <si>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</si>
  <si>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</si>
  <si>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</si>
  <si>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</si>
  <si>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</si>
  <si>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</si>
  <si>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</si>
  <si>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</si>
  <si>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</si>
  <si>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</si>
  <si>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</si>
  <si>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</si>
  <si>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</si>
  <si>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</si>
  <si>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</si>
  <si>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</si>
  <si>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</si>
  <si>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</si>
  <si>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</si>
  <si>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</si>
  <si>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</si>
  <si>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</si>
  <si>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</si>
  <si>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</si>
  <si>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</si>
  <si>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</si>
  <si>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</si>
  <si>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</si>
  <si>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</si>
  <si>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</si>
  <si>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</si>
  <si>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</si>
  <si>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</si>
  <si>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</si>
  <si>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</si>
  <si>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</si>
  <si>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</si>
  <si>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</si>
  <si>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</si>
  <si>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</si>
  <si>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</si>
  <si>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</si>
  <si>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</si>
  <si>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</si>
  <si>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</si>
  <si>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</si>
  <si>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</si>
  <si>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</si>
  <si>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</si>
  <si>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</si>
  <si>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</si>
  <si>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</si>
  <si>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</si>
  <si>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</si>
  <si>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</si>
  <si>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</si>
  <si>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</si>
  <si>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</si>
  <si>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</si>
  <si>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</si>
  <si>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</si>
  <si>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</si>
  <si>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</si>
  <si>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</si>
  <si>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</si>
  <si>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</si>
  <si>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</si>
  <si>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</si>
  <si>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</si>
  <si>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</si>
  <si>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</si>
  <si>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</si>
  <si>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</si>
  <si>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</si>
  <si>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</si>
  <si>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</si>
  <si>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</si>
  <si>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</si>
  <si>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</si>
  <si>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</si>
  <si>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</si>
  <si>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</si>
  <si>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</si>
  <si>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</si>
  <si>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</si>
  <si>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</si>
  <si>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</si>
  <si>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</si>
  <si>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</si>
  <si>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</si>
  <si>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</si>
  <si>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</si>
  <si>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</si>
  <si>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</si>
  <si>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</si>
  <si>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</si>
  <si>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</si>
  <si>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</si>
  <si>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</si>
  <si>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</si>
  <si>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</si>
  <si>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</si>
  <si>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</si>
  <si>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</si>
  <si>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</si>
  <si>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</si>
  <si>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</si>
  <si>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</si>
  <si>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</si>
  <si>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</si>
  <si>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</si>
  <si>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</si>
  <si>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</si>
  <si>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</si>
  <si>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</si>
  <si>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</si>
  <si>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</si>
  <si>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</si>
  <si>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</si>
  <si>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</si>
  <si>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</si>
  <si>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</si>
  <si>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</si>
  <si>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</si>
  <si>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</si>
  <si>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</si>
  <si>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</si>
  <si>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</si>
  <si>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</si>
  <si>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</si>
  <si>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</si>
  <si>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</si>
  <si>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</si>
  <si>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</si>
  <si>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</si>
  <si>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</si>
  <si>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</si>
  <si>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</si>
  <si>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</si>
  <si>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</si>
  <si>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</si>
  <si>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</si>
  <si>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</si>
  <si>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</si>
  <si>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</si>
  <si>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</si>
  <si>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</si>
  <si>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</si>
  <si>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</si>
  <si>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</si>
  <si>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</si>
  <si>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</si>
  <si>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</si>
  <si>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</si>
  <si>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</si>
  <si>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</si>
  <si>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</si>
  <si>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</si>
  <si>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</si>
  <si>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</si>
  <si>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</si>
  <si>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</si>
  <si>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</si>
  <si>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</si>
  <si>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</si>
  <si>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</si>
  <si>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</si>
  <si>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</si>
  <si>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</si>
  <si>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</si>
  <si>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</si>
  <si>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</si>
  <si>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</si>
  <si>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</si>
  <si>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</si>
  <si>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</si>
  <si>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</si>
  <si>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</si>
  <si>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</si>
  <si>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</si>
  <si>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</si>
  <si>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</si>
  <si>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</si>
  <si>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</si>
  <si>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</si>
  <si>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</si>
  <si>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</si>
  <si>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</si>
  <si>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</si>
  <si>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</si>
  <si>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</si>
  <si>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</si>
  <si>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</si>
  <si>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</si>
  <si>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</si>
  <si>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</si>
  <si>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</si>
  <si>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</si>
  <si>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</si>
  <si>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</si>
  <si>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</si>
  <si>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</si>
  <si>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</si>
  <si>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</si>
  <si>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</si>
  <si>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</si>
  <si>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</si>
  <si>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</si>
  <si>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</si>
  <si>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</si>
  <si>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</si>
  <si>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</si>
  <si>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</si>
  <si>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</si>
  <si>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</si>
  <si>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</si>
  <si>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</si>
  <si>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</si>
  <si>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</si>
  <si>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</si>
  <si>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</si>
  <si>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</si>
  <si>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</si>
  <si>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</si>
  <si>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</si>
  <si>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</si>
  <si>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</si>
  <si>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</si>
  <si>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</si>
  <si>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</si>
  <si>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</si>
  <si>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</si>
  <si>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</si>
  <si>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</si>
  <si>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</si>
  <si>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</si>
  <si>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</si>
  <si>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</si>
  <si>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</si>
  <si>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</si>
  <si>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</si>
  <si>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</si>
  <si>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</si>
  <si>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</si>
  <si>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</si>
  <si>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</si>
  <si>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</si>
  <si>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</si>
  <si>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</si>
  <si>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</si>
  <si>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</si>
  <si>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</si>
  <si>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</si>
  <si>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</si>
  <si>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</si>
  <si>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</si>
  <si>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</si>
  <si>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</si>
  <si>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</si>
  <si>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</si>
  <si>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</si>
  <si>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</si>
  <si>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</si>
  <si>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</si>
  <si>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</si>
  <si>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</si>
  <si>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</si>
  <si>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</si>
  <si>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</si>
  <si>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</si>
  <si>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</si>
  <si>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</si>
  <si>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</si>
  <si>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</si>
  <si>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</si>
  <si>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</si>
  <si>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</si>
  <si>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</si>
  <si>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</si>
  <si>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</si>
  <si>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</si>
  <si>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</si>
  <si>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</si>
  <si>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</si>
  <si>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</si>
  <si>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</si>
  <si>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</si>
  <si>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</si>
  <si>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</si>
  <si>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</si>
  <si>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</si>
  <si>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</si>
  <si>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</si>
  <si>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</si>
  <si>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</si>
  <si>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</si>
  <si>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</si>
  <si>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</si>
  <si>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</si>
  <si>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</si>
  <si>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</si>
  <si>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</si>
  <si>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</si>
  <si>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</si>
  <si>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</si>
  <si>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</si>
  <si>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</si>
  <si>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</si>
  <si>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</si>
  <si>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</si>
  <si>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</si>
  <si>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</si>
  <si>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</si>
  <si>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</si>
  <si>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</si>
  <si>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</si>
  <si>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</si>
  <si>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</si>
  <si>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</si>
  <si>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</si>
  <si>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</si>
  <si>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</si>
  <si>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</si>
  <si>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</si>
  <si>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</si>
  <si>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</si>
  <si>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</si>
  <si>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</si>
  <si>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</si>
  <si>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</si>
  <si>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</si>
  <si>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</si>
  <si>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</si>
  <si>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</si>
  <si>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</si>
  <si>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</si>
  <si>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</si>
  <si>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</si>
  <si>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</si>
  <si>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</si>
  <si>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</si>
  <si>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</si>
  <si>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</si>
  <si>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</si>
  <si>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</si>
  <si>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</si>
  <si>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</si>
  <si>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</si>
  <si>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</si>
  <si>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</si>
  <si>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</si>
  <si>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</si>
  <si>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</si>
  <si>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</si>
  <si>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</si>
  <si>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</si>
  <si>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</si>
  <si>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</si>
  <si>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</si>
  <si>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</si>
  <si>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</si>
  <si>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</si>
  <si>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</si>
  <si>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</si>
  <si>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</si>
  <si>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</si>
  <si>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</si>
  <si>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</si>
  <si>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</si>
  <si>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</si>
  <si>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</si>
  <si>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</si>
  <si>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</si>
  <si>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</si>
  <si>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</si>
  <si>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</si>
  <si>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</si>
  <si>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</si>
  <si>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</si>
  <si>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</si>
  <si>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</si>
  <si>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</si>
  <si>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</si>
  <si>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</si>
  <si>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</si>
  <si>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</si>
  <si>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</si>
  <si>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</si>
  <si>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</si>
  <si>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</si>
  <si>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</si>
  <si>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</si>
  <si>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</si>
  <si>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</si>
  <si>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</si>
  <si>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</si>
  <si>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</si>
  <si>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</si>
  <si>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</si>
  <si>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</si>
  <si>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</si>
  <si>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</si>
  <si>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</si>
  <si>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</si>
  <si>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</si>
  <si>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</si>
  <si>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</si>
  <si>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</si>
  <si>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</si>
  <si>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</si>
  <si>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</si>
  <si>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</si>
  <si>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</si>
  <si>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</si>
  <si>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</si>
  <si>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</si>
  <si>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</si>
  <si>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</si>
  <si>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</si>
  <si>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</si>
  <si>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</si>
  <si>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</si>
  <si>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</si>
  <si>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</si>
  <si>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</si>
  <si>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</si>
  <si>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</si>
  <si>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</si>
  <si>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</si>
  <si>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</si>
  <si>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</si>
  <si>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</si>
  <si>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</si>
  <si>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</si>
  <si>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</si>
  <si>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</si>
  <si>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</si>
  <si>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</si>
  <si>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</si>
  <si>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</si>
  <si>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</si>
  <si>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</si>
  <si>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</si>
  <si>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</si>
  <si>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</si>
  <si>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</si>
  <si>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</si>
  <si>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</si>
  <si>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</si>
  <si>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</si>
  <si>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</si>
  <si>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</si>
  <si>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</si>
  <si>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</si>
  <si>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</si>
  <si>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</si>
  <si>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</si>
  <si>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</si>
  <si>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</si>
  <si>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</si>
  <si>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</si>
  <si>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</si>
  <si>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</si>
  <si>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</si>
  <si>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</si>
  <si>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</si>
  <si>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</si>
  <si>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</si>
  <si>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</si>
  <si>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</si>
  <si>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</si>
  <si>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</si>
  <si>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</si>
  <si>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</si>
  <si>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</si>
  <si>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</si>
  <si>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</si>
  <si>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</si>
  <si>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</si>
  <si>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</si>
  <si>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</si>
  <si>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</si>
  <si>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</si>
  <si>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</si>
  <si>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</si>
  <si>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</si>
  <si>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</si>
  <si>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</si>
  <si>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</si>
  <si>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</si>
  <si>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</si>
  <si>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</si>
  <si>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</si>
  <si>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</si>
  <si>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</si>
  <si>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</si>
  <si>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</si>
  <si>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</si>
  <si>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</si>
  <si>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</si>
  <si>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</si>
  <si>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</si>
  <si>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</si>
  <si>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</si>
  <si>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</si>
  <si>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</si>
  <si>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</si>
  <si>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</si>
  <si>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</si>
  <si>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</si>
  <si>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</si>
  <si>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</si>
  <si>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</si>
  <si>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</si>
  <si>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</si>
  <si>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</si>
  <si>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</si>
  <si>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</si>
  <si>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</si>
  <si>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</si>
  <si>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</si>
  <si>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</si>
  <si>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</si>
  <si>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</si>
  <si>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</si>
  <si>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</si>
  <si>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</si>
  <si>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</si>
  <si>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</si>
  <si>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</si>
  <si>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</si>
  <si>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</si>
  <si>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</si>
  <si>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</si>
  <si>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</si>
  <si>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</si>
  <si>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</si>
  <si>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</si>
  <si>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</si>
  <si>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</si>
  <si>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</si>
  <si>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</si>
  <si>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</si>
  <si>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</si>
  <si>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</si>
  <si>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</si>
  <si>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</si>
  <si>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</si>
  <si>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</si>
  <si>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</si>
  <si>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</si>
  <si>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</si>
  <si>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</si>
  <si>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</si>
  <si>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</si>
  <si>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</si>
  <si>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</si>
  <si>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</si>
  <si>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</si>
  <si>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</si>
  <si>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</si>
  <si>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</si>
  <si>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</si>
  <si>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</si>
  <si>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</si>
  <si>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</si>
  <si>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</si>
  <si>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</si>
  <si>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</si>
  <si>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</si>
  <si>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</si>
  <si>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</si>
  <si>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</si>
  <si>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</si>
  <si>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</si>
  <si>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</si>
  <si>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</si>
  <si>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</si>
  <si>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</si>
  <si>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</si>
  <si>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</si>
  <si>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</si>
  <si>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</si>
  <si>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</si>
  <si>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</si>
  <si>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</si>
  <si>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</si>
  <si>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</si>
  <si>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</si>
  <si>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</si>
  <si>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</si>
  <si>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</si>
  <si>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</si>
  <si>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</si>
  <si>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</si>
  <si>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</si>
  <si>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</si>
  <si>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</si>
  <si>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</si>
  <si>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</si>
  <si>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</si>
  <si>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</si>
  <si>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</si>
  <si>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</si>
  <si>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</si>
  <si>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</si>
  <si>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</si>
  <si>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</si>
  <si>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</si>
  <si>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</si>
  <si>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</si>
  <si>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</si>
  <si>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</si>
  <si>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</si>
  <si>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</si>
  <si>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</si>
  <si>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</si>
  <si>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</si>
  <si>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</si>
  <si>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</si>
  <si>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</si>
  <si>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</si>
  <si>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</si>
  <si>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</si>
  <si>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</si>
  <si>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</si>
  <si>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</si>
  <si>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</si>
  <si>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</si>
  <si>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</si>
  <si>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</si>
  <si>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</si>
  <si>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</si>
  <si>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</si>
  <si>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</si>
  <si>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</si>
  <si>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</si>
  <si>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</si>
  <si>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</si>
  <si>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</si>
  <si>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</si>
  <si>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</si>
  <si>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</si>
  <si>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</si>
  <si>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</si>
  <si>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</si>
  <si>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</si>
  <si>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</si>
  <si>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</si>
  <si>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</si>
  <si>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</si>
  <si>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</si>
  <si>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</si>
  <si>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</si>
  <si>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</si>
  <si>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</si>
  <si>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</si>
  <si>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</si>
  <si>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</si>
  <si>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</si>
  <si>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</si>
  <si>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</si>
  <si>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</si>
  <si>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</si>
  <si>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</si>
  <si>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</si>
  <si>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</si>
  <si>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</si>
  <si>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</si>
  <si>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</si>
  <si>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</si>
  <si>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</si>
  <si>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</si>
  <si>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</si>
  <si>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</si>
  <si>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</si>
  <si>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</si>
  <si>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</si>
  <si>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</si>
  <si>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</si>
  <si>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</si>
  <si>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</si>
  <si>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</si>
  <si>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</si>
  <si>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</si>
  <si>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</si>
  <si>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</si>
  <si>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</si>
  <si>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</si>
  <si>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</si>
  <si>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</si>
  <si>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</si>
  <si>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</si>
  <si>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</si>
  <si>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</si>
  <si>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</si>
  <si>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</si>
  <si>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</si>
  <si>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</si>
  <si>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</si>
  <si>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</si>
  <si>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</si>
  <si>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</si>
  <si>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</si>
  <si>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</si>
  <si>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</si>
  <si>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</si>
  <si>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</si>
  <si>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</si>
  <si>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</si>
  <si>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</si>
  <si>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</si>
  <si>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</si>
  <si>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</si>
  <si>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</si>
  <si>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</si>
  <si>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</si>
  <si>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</si>
  <si>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</si>
  <si>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</si>
  <si>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</si>
  <si>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</si>
  <si>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</si>
  <si>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</si>
  <si>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</si>
  <si>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</si>
  <si>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</si>
  <si>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</si>
  <si>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</si>
  <si>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</si>
  <si>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</si>
  <si>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</si>
  <si>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</si>
  <si>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</si>
  <si>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</si>
  <si>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</si>
  <si>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</si>
  <si>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</si>
  <si>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</si>
  <si>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</si>
  <si>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</si>
  <si>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</si>
  <si>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</si>
  <si>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</si>
  <si>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</si>
  <si>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</si>
  <si>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</si>
  <si>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</si>
  <si>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</si>
  <si>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</si>
  <si>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</si>
  <si>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</si>
  <si>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</si>
  <si>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</si>
  <si>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</si>
  <si>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</si>
  <si>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</si>
  <si>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</si>
  <si>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</si>
  <si>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</si>
  <si>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</si>
  <si>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</si>
  <si>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</si>
  <si>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</si>
  <si>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</si>
  <si>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</si>
  <si>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</si>
  <si>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</si>
  <si>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</si>
  <si>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</si>
  <si>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</si>
  <si>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</si>
  <si>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</si>
  <si>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</si>
  <si>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</si>
  <si>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</si>
  <si>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</si>
  <si>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</si>
  <si>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</si>
  <si>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</si>
  <si>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</si>
  <si>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</si>
  <si>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</si>
  <si>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</si>
  <si>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</si>
  <si>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</si>
  <si>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</si>
  <si>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</si>
  <si>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</si>
  <si>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</si>
  <si>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</si>
  <si>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</si>
  <si>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</si>
  <si>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</si>
  <si>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</si>
  <si>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</si>
  <si>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</si>
  <si>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</si>
  <si>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</si>
  <si>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</si>
  <si>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</si>
  <si>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</si>
  <si>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</si>
  <si>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</si>
  <si>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</si>
  <si>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</si>
  <si>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</si>
  <si>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</si>
  <si>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</si>
  <si>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</si>
  <si>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</si>
  <si>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</si>
  <si>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</si>
  <si>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</si>
  <si>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</si>
  <si>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</si>
  <si>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</si>
  <si>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</si>
  <si>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</si>
  <si>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</si>
  <si>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</si>
  <si>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</si>
  <si>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</si>
  <si>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</si>
  <si>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</si>
  <si>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</si>
  <si>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</si>
  <si>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</si>
  <si>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</si>
  <si>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</si>
  <si>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</si>
  <si>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</si>
  <si>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</si>
  <si>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</si>
  <si>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</si>
  <si>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</si>
  <si>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</si>
  <si>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</si>
  <si>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</si>
  <si>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</si>
  <si>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</si>
  <si>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</si>
  <si>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</si>
  <si>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</si>
  <si>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</si>
  <si>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</si>
  <si>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</si>
  <si>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</si>
  <si>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</si>
  <si>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</si>
  <si>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</si>
  <si>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</si>
  <si>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</si>
  <si>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</si>
  <si>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</si>
  <si>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</si>
  <si>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</si>
  <si>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</si>
  <si>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</si>
  <si>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</si>
  <si>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</si>
  <si>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</si>
  <si>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</si>
  <si>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</si>
  <si>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</si>
  <si>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</si>
  <si>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</si>
  <si>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</si>
  <si>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</si>
  <si>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</si>
  <si>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</si>
  <si>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</si>
  <si>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</si>
  <si>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</si>
  <si>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</si>
  <si>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</si>
  <si>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</si>
  <si>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</si>
  <si>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</si>
  <si>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</si>
  <si>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</si>
  <si>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</si>
  <si>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</si>
  <si>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</si>
  <si>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</si>
  <si>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</si>
  <si>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</si>
  <si>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</si>
  <si>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</si>
  <si>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</si>
  <si>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</si>
  <si>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</si>
  <si>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</si>
  <si>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</si>
  <si>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</si>
  <si>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</si>
  <si>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</si>
  <si>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</si>
  <si>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</si>
  <si>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</si>
  <si>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</si>
  <si>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</si>
  <si>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</si>
  <si>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</si>
  <si>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</si>
  <si>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</si>
  <si>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</si>
  <si>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</si>
  <si>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</si>
  <si>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</si>
  <si>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</si>
  <si>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</si>
  <si>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</si>
  <si>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</si>
  <si>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</si>
  <si>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</si>
  <si>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</si>
  <si>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</si>
  <si>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</si>
  <si>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</si>
  <si>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</si>
  <si>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</si>
  <si>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</si>
  <si>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</si>
  <si>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</si>
  <si>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</si>
  <si>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</si>
  <si>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</si>
  <si>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</si>
  <si>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</si>
  <si>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</si>
  <si>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</si>
  <si>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</si>
  <si>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</si>
  <si>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</si>
  <si>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</si>
  <si>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</si>
  <si>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</si>
  <si>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</si>
  <si>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</si>
  <si>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</si>
  <si>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</si>
  <si>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</si>
  <si>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</si>
  <si>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</si>
  <si>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</si>
  <si>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</si>
  <si>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</si>
  <si>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</si>
  <si>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</si>
  <si>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</si>
  <si>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</si>
  <si>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</si>
  <si>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</si>
  <si>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</si>
  <si>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</si>
  <si>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</si>
  <si>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</si>
  <si>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</si>
  <si>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</si>
  <si>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</si>
  <si>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</si>
  <si>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</si>
  <si>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</si>
  <si>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</si>
  <si>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</si>
  <si>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</si>
  <si>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</si>
  <si>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</si>
  <si>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</si>
  <si>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</si>
  <si>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</si>
  <si>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</si>
  <si>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</si>
  <si>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</si>
  <si>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</si>
  <si>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</si>
  <si>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</si>
  <si>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</si>
  <si>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</si>
  <si>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</si>
  <si>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</si>
  <si>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</si>
  <si>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</si>
  <si>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</si>
  <si>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</si>
  <si>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</si>
  <si>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</si>
  <si>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</si>
  <si>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</si>
  <si>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</si>
  <si>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</si>
  <si>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</si>
  <si>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</si>
  <si>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</si>
  <si>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</si>
  <si>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</si>
  <si>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</si>
  <si>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</si>
  <si>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</si>
  <si>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</si>
  <si>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</si>
  <si>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</si>
  <si>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</si>
  <si>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</si>
  <si>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</si>
  <si>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</si>
  <si>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</si>
  <si>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</si>
  <si>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</si>
  <si>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</si>
  <si>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</si>
  <si>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</si>
  <si>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</si>
  <si>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</si>
  <si>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</si>
  <si>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</si>
  <si>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</si>
  <si>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</si>
  <si>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</si>
  <si>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</si>
  <si>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</si>
  <si>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</si>
  <si>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</si>
  <si>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</si>
  <si>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</si>
  <si>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</si>
  <si>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</si>
  <si>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</si>
  <si>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</si>
  <si>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</si>
  <si>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</si>
  <si>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</si>
  <si>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</si>
  <si>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</si>
  <si>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</si>
  <si>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</si>
  <si>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</si>
  <si>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</si>
  <si>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</si>
  <si>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</si>
  <si>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</si>
  <si>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</si>
  <si>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</si>
  <si>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</si>
  <si>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</si>
  <si>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</si>
  <si>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</si>
  <si>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</si>
  <si>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</si>
  <si>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</si>
  <si>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</si>
  <si>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</si>
  <si>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</si>
  <si>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</si>
  <si>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</si>
  <si>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</si>
  <si>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</si>
  <si>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</si>
  <si>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</si>
  <si>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</si>
  <si>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</si>
  <si>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</si>
  <si>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</si>
  <si>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</si>
  <si>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</si>
  <si>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</si>
  <si>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</si>
  <si>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</si>
  <si>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</si>
  <si>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</si>
  <si>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</si>
  <si>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</si>
  <si>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</si>
  <si>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</si>
  <si>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</si>
  <si>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</si>
  <si>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</si>
  <si>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</si>
  <si>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</si>
  <si>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</si>
  <si>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</si>
  <si>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</si>
  <si>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</si>
  <si>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</si>
  <si>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</si>
  <si>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</si>
  <si>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</si>
  <si>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</si>
  <si>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</si>
  <si>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</si>
  <si>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</si>
  <si>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</si>
  <si>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</si>
  <si>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</si>
  <si>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</si>
  <si>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</si>
  <si>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</si>
  <si>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</si>
  <si>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</si>
  <si>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</si>
  <si>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</si>
  <si>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</si>
  <si>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</si>
  <si>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</si>
  <si>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</si>
  <si>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</si>
  <si>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</si>
  <si>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</si>
  <si>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</si>
  <si>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</si>
  <si>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</si>
  <si>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</si>
  <si>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</si>
  <si>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</si>
  <si>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</si>
  <si>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</si>
  <si>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</si>
  <si>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</si>
  <si>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</si>
  <si>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</si>
  <si>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</si>
  <si>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</si>
  <si>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</si>
  <si>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</si>
  <si>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</si>
  <si>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</si>
  <si>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</si>
  <si>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</si>
  <si>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</si>
  <si>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</si>
  <si>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</si>
  <si>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</si>
  <si>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</si>
  <si>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</si>
  <si>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</si>
  <si>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</si>
  <si>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</si>
  <si>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</si>
  <si>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</si>
  <si>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</si>
  <si>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</si>
  <si>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</si>
  <si>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</si>
  <si>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</si>
  <si>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</si>
  <si>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</si>
  <si>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</si>
  <si>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</si>
  <si>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</si>
  <si>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</si>
  <si>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</si>
  <si>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</si>
  <si>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</si>
  <si>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</si>
  <si>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</si>
  <si>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</si>
  <si>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</si>
  <si>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</si>
  <si>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</si>
  <si>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</si>
  <si>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</si>
  <si>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</si>
  <si>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</si>
  <si>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</si>
  <si>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</si>
  <si>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</si>
  <si>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</si>
  <si>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</si>
  <si>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</si>
  <si>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</si>
  <si>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</si>
  <si>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</si>
  <si>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</si>
  <si>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</si>
  <si>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</si>
  <si>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</si>
  <si>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</si>
  <si>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</si>
  <si>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</si>
  <si>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</si>
  <si>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</si>
  <si>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</si>
  <si>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</si>
  <si>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</si>
  <si>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</si>
  <si>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</si>
  <si>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</si>
  <si>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</si>
  <si>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</si>
  <si>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</si>
  <si>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</si>
  <si>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</si>
  <si>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</si>
  <si>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</si>
  <si>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</si>
  <si>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</si>
  <si>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</si>
  <si>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</si>
  <si>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</si>
  <si>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</si>
  <si>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</si>
  <si>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</si>
  <si>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</si>
  <si>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</si>
  <si>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</si>
  <si>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</si>
  <si>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</si>
  <si>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</si>
  <si>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</si>
  <si>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</si>
  <si>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</si>
  <si>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</si>
  <si>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</si>
  <si>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</si>
  <si>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</si>
  <si>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</si>
  <si>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</si>
  <si>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</si>
  <si>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</si>
  <si>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</si>
  <si>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</si>
  <si>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</si>
  <si>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</si>
  <si>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</si>
  <si>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</si>
  <si>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</si>
  <si>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</si>
  <si>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</si>
  <si>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</si>
  <si>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</si>
  <si>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</si>
  <si>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</si>
  <si>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</si>
  <si>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</si>
  <si>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</si>
  <si>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</si>
  <si>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</si>
  <si>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</si>
  <si>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</si>
  <si>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</si>
  <si>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</si>
  <si>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</si>
  <si>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</si>
  <si>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</si>
  <si>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</si>
  <si>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</si>
  <si>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</si>
  <si>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</si>
  <si>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</si>
  <si>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</si>
  <si>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</si>
  <si>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</si>
  <si>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</si>
  <si>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</si>
  <si>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</si>
  <si>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</si>
  <si>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</si>
  <si>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</si>
  <si>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</si>
  <si>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</si>
  <si>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</si>
  <si>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</si>
  <si>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</si>
  <si>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</si>
  <si>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</si>
  <si>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</si>
  <si>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</si>
  <si>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</si>
  <si>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</si>
  <si>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</si>
  <si>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</si>
  <si>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</si>
  <si>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</si>
  <si>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</si>
  <si>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</si>
  <si>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</si>
  <si>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</si>
  <si>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</si>
  <si>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</si>
  <si>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</si>
  <si>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</si>
  <si>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</si>
  <si>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</si>
  <si>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</si>
  <si>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</si>
  <si>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</si>
  <si>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</si>
  <si>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</si>
  <si>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</si>
  <si>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</si>
  <si>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</si>
  <si>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</si>
  <si>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</si>
  <si>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</si>
  <si>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</si>
  <si>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</si>
  <si>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</si>
  <si>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</si>
  <si>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</si>
  <si>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</si>
  <si>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</si>
  <si>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</si>
  <si>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</si>
  <si>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</si>
  <si>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</si>
  <si>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</si>
  <si>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</si>
  <si>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</si>
  <si>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</si>
  <si>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</si>
  <si>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</si>
  <si>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</si>
  <si>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</si>
  <si>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</si>
  <si>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</si>
  <si>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</si>
  <si>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</si>
  <si>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</si>
  <si>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</si>
  <si>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</si>
  <si>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</si>
  <si>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</si>
  <si>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</si>
  <si>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</si>
  <si>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</si>
  <si>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</si>
  <si>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</si>
  <si>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</si>
  <si>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</si>
  <si>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</si>
  <si>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</si>
  <si>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</si>
  <si>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</si>
  <si>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</si>
  <si>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</si>
  <si>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</si>
  <si>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</si>
  <si>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</si>
  <si>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</si>
  <si>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</si>
  <si>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</si>
  <si>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</si>
  <si>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</si>
  <si>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</si>
  <si>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</si>
  <si>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</si>
  <si>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</si>
  <si>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</si>
  <si>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</si>
  <si>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</si>
  <si>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</si>
  <si>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</si>
  <si>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</si>
  <si>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</si>
  <si>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</si>
  <si>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</si>
  <si>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</si>
  <si>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</si>
  <si>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</si>
  <si>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</si>
  <si>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</si>
  <si>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</si>
  <si>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</si>
  <si>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</si>
  <si>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</si>
  <si>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</si>
  <si>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</si>
  <si>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</si>
  <si>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</si>
  <si>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</si>
  <si>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</si>
  <si>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</si>
  <si>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</si>
  <si>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</si>
  <si>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</si>
  <si>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</si>
  <si>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</si>
  <si>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</si>
  <si>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</si>
  <si>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</si>
  <si>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</si>
  <si>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</si>
  <si>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</si>
  <si>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</si>
  <si>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</si>
  <si>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</si>
  <si>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</si>
  <si>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</si>
  <si>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</si>
  <si>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</si>
  <si>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</si>
  <si>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</si>
  <si>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</si>
  <si>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</si>
  <si>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</si>
  <si>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</si>
  <si>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</si>
  <si>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</si>
  <si>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</si>
  <si>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</si>
  <si>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</si>
  <si>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</si>
  <si>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</si>
  <si>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</si>
  <si>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</si>
  <si>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</si>
  <si>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</si>
  <si>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</si>
  <si>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</si>
  <si>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</si>
  <si>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</si>
  <si>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</si>
  <si>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</si>
  <si>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</si>
  <si>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</si>
  <si>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</si>
  <si>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</si>
  <si>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</si>
  <si>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</si>
  <si>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</si>
  <si>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</si>
  <si>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</si>
  <si>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</si>
  <si>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</si>
  <si>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</si>
  <si>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</si>
  <si>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</si>
  <si>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</si>
  <si>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</si>
  <si>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</si>
  <si>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</si>
  <si>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</si>
  <si>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</si>
  <si>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</si>
  <si>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</si>
  <si>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</si>
  <si>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</si>
  <si>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</si>
  <si>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</si>
  <si>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</si>
  <si>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</si>
  <si>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</si>
  <si>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</si>
  <si>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</si>
  <si>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</si>
  <si>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</si>
  <si>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</si>
  <si>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</si>
  <si>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</si>
  <si>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</si>
  <si>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</si>
  <si>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</si>
  <si>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</si>
  <si>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</si>
  <si>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</si>
  <si>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</si>
  <si>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</si>
  <si>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</si>
  <si>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</si>
  <si>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</si>
  <si>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</si>
  <si>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</si>
  <si>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</si>
  <si>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</si>
  <si>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</si>
  <si>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</si>
  <si>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</si>
  <si>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</si>
  <si>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</si>
  <si>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</si>
  <si>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</si>
  <si>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</si>
  <si>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</si>
  <si>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</si>
  <si>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</si>
  <si>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</si>
  <si>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</si>
  <si>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</si>
  <si>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</si>
  <si>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</si>
  <si>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</si>
  <si>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</si>
  <si>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</si>
  <si>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</si>
  <si>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</si>
  <si>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</si>
  <si>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</si>
  <si>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</si>
  <si>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</si>
  <si>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</si>
  <si>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</si>
  <si>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</si>
  <si>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</si>
  <si>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</si>
  <si>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</si>
  <si>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</si>
  <si>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</si>
  <si>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</si>
  <si>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</si>
  <si>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</si>
  <si>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</si>
  <si>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</si>
  <si>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</si>
  <si>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</si>
  <si>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</si>
  <si>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</si>
  <si>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</si>
  <si>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</si>
  <si>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</si>
  <si>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</si>
  <si>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</si>
  <si>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</si>
  <si>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</si>
  <si>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</si>
  <si>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</si>
  <si>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</si>
  <si>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</si>
  <si>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</si>
  <si>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</si>
  <si>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</si>
  <si>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</si>
  <si>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</si>
  <si>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</si>
  <si>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</si>
  <si>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</si>
  <si>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</si>
  <si>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</si>
  <si>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</si>
  <si>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</si>
  <si>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</si>
  <si>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</si>
  <si>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</si>
  <si>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</si>
  <si>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</si>
  <si>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</si>
  <si>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</si>
  <si>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</si>
  <si>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</si>
  <si>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</si>
  <si>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</si>
  <si>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</si>
  <si>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</si>
  <si>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</si>
  <si>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</si>
  <si>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</si>
  <si>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</si>
  <si>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</si>
  <si>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</si>
  <si>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</si>
  <si>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</si>
  <si>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</si>
  <si>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</si>
  <si>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</si>
  <si>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</si>
  <si>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</si>
  <si>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</si>
  <si>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</si>
  <si>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</si>
  <si>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</si>
  <si>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</si>
  <si>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</si>
  <si>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</si>
  <si>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</si>
  <si>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</si>
  <si>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</si>
  <si>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</si>
  <si>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</si>
  <si>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</si>
  <si>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</si>
  <si>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</si>
  <si>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</si>
  <si>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</si>
  <si>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</si>
  <si>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</si>
  <si>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</si>
  <si>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</si>
  <si>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</si>
  <si>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</si>
  <si>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</si>
  <si>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</si>
  <si>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</si>
  <si>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</si>
  <si>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</si>
  <si>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</si>
  <si>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</si>
  <si>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</si>
  <si>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</si>
  <si>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</si>
  <si>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</si>
  <si>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</si>
  <si>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</si>
  <si>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</si>
  <si>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</si>
  <si>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</si>
  <si>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</si>
  <si>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</si>
  <si>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</si>
  <si>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</si>
  <si>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</si>
  <si>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</si>
  <si>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</si>
  <si>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</si>
  <si>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</si>
  <si>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</si>
  <si>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</si>
  <si>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</si>
  <si>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</si>
  <si>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</si>
  <si>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</si>
  <si>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</si>
  <si>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</si>
  <si>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</si>
  <si>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</si>
  <si>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</si>
  <si>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</si>
  <si>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</si>
  <si>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</si>
  <si>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</si>
  <si>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</si>
  <si>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</si>
  <si>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</si>
  <si>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</si>
  <si>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</si>
  <si>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</si>
  <si>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</si>
  <si>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</si>
  <si>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</si>
  <si>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</si>
  <si>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</si>
  <si>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</si>
  <si>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</si>
  <si>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</si>
  <si>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</si>
  <si>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</si>
  <si>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</si>
  <si>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</si>
  <si>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</si>
  <si>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</si>
  <si>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</si>
  <si>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</si>
  <si>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</si>
  <si>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</si>
  <si>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</si>
  <si>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</si>
  <si>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</si>
  <si>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(CEDRINHO/ANGELIM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</si>
  <si>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</si>
  <si>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</si>
  <si>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</si>
  <si>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</si>
  <si>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</si>
  <si>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</si>
  <si>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</si>
  <si>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PORTA DE FERRO, DE ABRIR, TIPO GRADE COM CHAPA, COM GUARNIÇÕES. AF_12/2019</t>
  </si>
  <si>
    <t>JANELA DE AÇO TIPO BASCULANTE PARA VIDROS, COM BATENTE, FERRAGENS E PINTURA ANTICORROSIVA, EXCLUSIVE VIDROS, ACABAMENTO,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</si>
  <si>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</si>
  <si>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CONTRAMARCO DE AÇO, FIXAÇÃO COM ARGAMASSA - FORNECIMENTO E INSTALAÇÃO. AF_11/2024</t>
  </si>
  <si>
    <t>CONTRAMARCO DE AÇO, FIXAÇÃO COM PARAFUSO - FORNECIMENTO E INSTALAÇÃO. AF_11/2024</t>
  </si>
  <si>
    <t>JANELA DE AÇO GALVANIZADO TIPO MAXIM-AR, COM BATENTE, FERRAGENS, PINTURA ANTICORROSIVA E GRADE, 1 FOLHA, EXCLUSIVE ALIZAR E CONTRAMARCO, FIXAÇÃO COM ARGAMASSA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</si>
  <si>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</si>
  <si>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</si>
  <si>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</si>
  <si>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</si>
  <si>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</si>
  <si>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</si>
  <si>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</si>
  <si>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</si>
  <si>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</si>
  <si>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</si>
  <si>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</si>
  <si>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</si>
  <si>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</si>
  <si>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</si>
  <si>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</si>
  <si>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</si>
  <si>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</si>
  <si>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</si>
  <si>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</si>
  <si>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</si>
  <si>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</si>
  <si>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</si>
  <si>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</si>
  <si>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</si>
  <si>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</si>
  <si>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</si>
  <si>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</si>
  <si>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</si>
  <si>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</si>
  <si>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</si>
  <si>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</si>
  <si>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</si>
  <si>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</si>
  <si>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</si>
  <si>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</si>
  <si>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</si>
  <si>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</si>
  <si>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</si>
  <si>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</si>
  <si>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</si>
  <si>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</si>
  <si>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</si>
  <si>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</si>
  <si>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</si>
  <si>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</si>
  <si>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</si>
  <si>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</si>
  <si>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</si>
  <si>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</si>
  <si>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</si>
  <si>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</si>
  <si>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</si>
  <si>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</si>
  <si>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</si>
  <si>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</si>
  <si>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</si>
  <si>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</si>
  <si>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</si>
  <si>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</si>
  <si>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</si>
  <si>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</si>
  <si>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CONTRAMARCO DE ALUMÍNIO, FIXAÇÃO COM ARGAMASSA - FORNECIMENTO E INSTALAÇÃO. AF_11/2024</t>
  </si>
  <si>
    <t>CONTRAMARCO DE ALUMÍNIO, FIXAÇÃO COM PARAFUSO - FORNECIMENTO E INSTALAÇÃO. AF_11/2024</t>
  </si>
  <si>
    <t>JANELA FIXA DE ALUMÍNIO PARA VIDRO, COM VIDRO, BATENTE E FERRAGENS, EXCLUSIVE ACABAMENTO, ALIZAR E CONTRAMARCO, FIXAÇÃO COM PARAFUSO - FORNECIMENTO E INSTALAÇÃO. AF_11/2024</t>
  </si>
  <si>
    <t>GUARNIÇÃO DE ALUMÍNIO - FORNECIMENTO E INSTALAÇÃO. AF_11/2024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</si>
  <si>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</si>
  <si>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</si>
  <si>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</si>
  <si>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</si>
  <si>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</si>
  <si>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</si>
  <si>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</si>
  <si>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</si>
  <si>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</si>
  <si>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</si>
  <si>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</si>
  <si>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</si>
  <si>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</si>
  <si>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</si>
  <si>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</si>
  <si>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</si>
  <si>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</si>
  <si>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</si>
  <si>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</si>
  <si>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</si>
  <si>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</si>
  <si>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</si>
  <si>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</si>
  <si>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</si>
  <si>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</si>
  <si>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</si>
  <si>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</si>
  <si>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</si>
  <si>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</si>
  <si>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</si>
  <si>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</si>
  <si>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</si>
  <si>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</si>
  <si>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</si>
  <si>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</si>
  <si>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</si>
  <si>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</si>
  <si>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</si>
  <si>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</si>
  <si>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</si>
  <si>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</si>
  <si>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</si>
  <si>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</si>
  <si>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</si>
  <si>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</si>
  <si>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</si>
  <si>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</si>
  <si>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</si>
  <si>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</si>
  <si>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</si>
  <si>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</si>
  <si>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</si>
  <si>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</si>
  <si>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</si>
  <si>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</si>
  <si>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</si>
  <si>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</si>
  <si>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</si>
  <si>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</si>
  <si>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</si>
  <si>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</si>
  <si>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</si>
  <si>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</si>
  <si>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</si>
  <si>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</si>
  <si>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</si>
  <si>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</si>
  <si>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</si>
  <si>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</si>
  <si>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</si>
  <si>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</si>
  <si>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</si>
  <si>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</si>
  <si>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</si>
  <si>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</si>
  <si>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</si>
  <si>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</si>
  <si>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</si>
  <si>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</si>
  <si>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</si>
  <si>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</si>
  <si>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</si>
  <si>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</si>
  <si>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</si>
  <si>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</si>
  <si>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</si>
  <si>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</si>
  <si>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</si>
  <si>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</si>
  <si>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</si>
  <si>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</si>
  <si>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</si>
  <si>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</si>
  <si>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</si>
  <si>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</si>
  <si>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</si>
  <si>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</si>
  <si>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</si>
  <si>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</si>
  <si>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</si>
  <si>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</si>
  <si>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</si>
  <si>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</si>
  <si>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</si>
  <si>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</si>
  <si>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</si>
  <si>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</si>
  <si>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</si>
  <si>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</si>
  <si>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</si>
  <si>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</si>
  <si>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</si>
  <si>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</si>
  <si>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</si>
  <si>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</si>
  <si>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</si>
  <si>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</si>
  <si>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</si>
  <si>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</si>
  <si>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</si>
  <si>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</si>
  <si>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</si>
  <si>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</si>
  <si>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</si>
  <si>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</si>
  <si>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</si>
  <si>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</si>
  <si>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</si>
  <si>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</si>
  <si>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</si>
  <si>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</si>
  <si>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</si>
  <si>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</si>
  <si>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</si>
  <si>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</si>
  <si>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</si>
  <si>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</si>
  <si>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</si>
  <si>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</si>
  <si>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</si>
  <si>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</si>
  <si>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</si>
  <si>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</si>
  <si>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</si>
  <si>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</si>
  <si>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</si>
  <si>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</si>
  <si>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</si>
  <si>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</si>
  <si>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</si>
  <si>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</si>
  <si>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</si>
  <si>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</si>
  <si>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</si>
  <si>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</si>
  <si>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</si>
  <si>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</si>
  <si>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</si>
  <si>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</si>
  <si>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</si>
  <si>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</si>
  <si>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</si>
  <si>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</si>
  <si>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</si>
  <si>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</si>
  <si>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</si>
  <si>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</si>
  <si>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</si>
  <si>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</si>
  <si>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</si>
  <si>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</si>
  <si>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</si>
  <si>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</si>
  <si>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</si>
  <si>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</si>
  <si>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</si>
  <si>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</si>
  <si>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</si>
  <si>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</si>
  <si>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</si>
  <si>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</si>
  <si>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</si>
  <si>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</si>
  <si>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</si>
  <si>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</si>
  <si>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</si>
  <si>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</si>
  <si>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</si>
  <si>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</si>
  <si>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</si>
  <si>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</si>
  <si>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</si>
  <si>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</si>
  <si>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</si>
  <si>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</si>
  <si>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</si>
  <si>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</si>
  <si>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</si>
  <si>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</si>
  <si>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</si>
  <si>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</si>
  <si>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</si>
  <si>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</si>
  <si>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</si>
  <si>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</si>
  <si>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</si>
  <si>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</si>
  <si>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</si>
  <si>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</si>
  <si>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</si>
  <si>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</si>
  <si>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</si>
  <si>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</si>
  <si>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</si>
  <si>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</si>
  <si>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</si>
  <si>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</si>
  <si>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</si>
  <si>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</si>
  <si>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</si>
  <si>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</si>
  <si>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</si>
  <si>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</si>
  <si>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</si>
  <si>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</si>
  <si>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</si>
  <si>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</si>
  <si>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</si>
  <si>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</si>
  <si>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</si>
  <si>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</si>
  <si>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</si>
  <si>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</si>
  <si>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</si>
  <si>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</si>
  <si>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</si>
  <si>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</si>
  <si>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</si>
  <si>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</si>
  <si>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</si>
  <si>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</si>
  <si>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</si>
  <si>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</si>
  <si>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</si>
  <si>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</si>
  <si>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</si>
  <si>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</si>
  <si>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</si>
  <si>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</si>
  <si>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</si>
  <si>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</si>
  <si>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</si>
  <si>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</si>
  <si>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</si>
  <si>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</si>
  <si>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</si>
  <si>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</si>
  <si>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</si>
  <si>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</si>
  <si>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</si>
  <si>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</si>
  <si>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</si>
  <si>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</si>
  <si>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</si>
  <si>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</si>
  <si>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</si>
  <si>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</si>
  <si>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</si>
  <si>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</si>
  <si>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</si>
  <si>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</si>
  <si>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</si>
  <si>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</si>
  <si>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</si>
  <si>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</si>
  <si>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</si>
  <si>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</si>
  <si>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</si>
  <si>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</si>
  <si>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</si>
  <si>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</si>
  <si>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</si>
  <si>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</si>
  <si>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</si>
  <si>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</si>
  <si>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</si>
  <si>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</si>
  <si>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</si>
  <si>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</si>
  <si>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</si>
  <si>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</si>
  <si>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</si>
  <si>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</si>
  <si>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</si>
  <si>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</si>
  <si>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</si>
  <si>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</si>
  <si>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</si>
  <si>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</si>
  <si>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</si>
  <si>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</si>
  <si>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</si>
  <si>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</si>
  <si>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</si>
  <si>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</si>
  <si>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</si>
  <si>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</si>
  <si>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</si>
  <si>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</si>
  <si>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</si>
  <si>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</si>
  <si>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</si>
  <si>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</si>
  <si>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</si>
  <si>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</si>
  <si>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</si>
  <si>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</si>
  <si>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</si>
  <si>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</si>
  <si>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</si>
  <si>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</si>
  <si>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</si>
  <si>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</si>
  <si>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</si>
  <si>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</si>
  <si>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</si>
  <si>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</si>
  <si>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</si>
  <si>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</si>
  <si>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</si>
  <si>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</si>
  <si>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</si>
  <si>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</si>
  <si>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</si>
  <si>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</si>
  <si>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</si>
  <si>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</si>
  <si>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</si>
  <si>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</si>
  <si>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</si>
  <si>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</si>
  <si>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</si>
  <si>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</si>
  <si>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</si>
  <si>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</si>
  <si>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</si>
  <si>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</si>
  <si>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</si>
  <si>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</si>
  <si>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</si>
  <si>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</si>
  <si>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</si>
  <si>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</si>
  <si>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</si>
  <si>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</si>
  <si>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</si>
  <si>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</si>
  <si>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</si>
  <si>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</si>
  <si>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</si>
  <si>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</si>
  <si>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</si>
  <si>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</si>
  <si>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</si>
  <si>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</si>
  <si>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</si>
  <si>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</si>
  <si>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</si>
  <si>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</si>
  <si>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</si>
  <si>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</si>
  <si>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</si>
  <si>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</si>
  <si>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</si>
  <si>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</si>
  <si>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</si>
  <si>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</si>
  <si>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</si>
  <si>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</si>
  <si>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</si>
  <si>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</si>
  <si>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</si>
  <si>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</si>
  <si>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</si>
  <si>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</si>
  <si>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</si>
  <si>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</si>
  <si>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</si>
  <si>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</si>
  <si>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</si>
  <si>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</si>
  <si>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</si>
  <si>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</si>
  <si>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</si>
  <si>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</si>
  <si>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</si>
  <si>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</si>
  <si>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</si>
  <si>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</si>
  <si>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</si>
  <si>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</si>
  <si>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</si>
  <si>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</si>
  <si>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</si>
  <si>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</si>
  <si>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ARMAÇÃO DO SISTEMA DE PAREDES DE CONCRETO, EXECUTADA EM PAREDES DE EDIFICAÇÕES MULTIFAMILIARES, TELA Q-283. AF_12/2024_PS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</si>
  <si>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</si>
  <si>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</si>
  <si>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</si>
  <si>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</si>
  <si>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</si>
  <si>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</si>
  <si>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</si>
  <si>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</si>
  <si>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</si>
  <si>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</si>
  <si>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</si>
  <si>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</si>
  <si>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</si>
  <si>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</si>
  <si>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</si>
  <si>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</si>
  <si>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</si>
  <si>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</si>
  <si>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</si>
  <si>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</si>
  <si>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</si>
  <si>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</si>
  <si>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</si>
  <si>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</si>
  <si>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</si>
  <si>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</si>
  <si>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</si>
  <si>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</si>
  <si>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</si>
  <si>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</si>
  <si>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</si>
  <si>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</si>
  <si>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</si>
  <si>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</si>
  <si>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</si>
  <si>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</si>
  <si>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</si>
  <si>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</si>
  <si>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</si>
  <si>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</si>
  <si>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</si>
  <si>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</si>
  <si>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</si>
  <si>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</si>
  <si>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</si>
  <si>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</si>
  <si>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</si>
  <si>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</si>
  <si>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</si>
  <si>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</si>
  <si>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</si>
  <si>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</si>
  <si>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</si>
  <si>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</si>
  <si>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</si>
  <si>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</si>
  <si>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</si>
  <si>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</si>
  <si>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</si>
  <si>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</si>
  <si>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</si>
  <si>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</si>
  <si>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</si>
  <si>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</si>
  <si>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</si>
  <si>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</si>
  <si>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</si>
  <si>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</si>
  <si>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</si>
  <si>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</si>
  <si>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</si>
  <si>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</si>
  <si>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</si>
  <si>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</si>
  <si>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</si>
  <si>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</si>
  <si>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</si>
  <si>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</si>
  <si>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</si>
  <si>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</si>
  <si>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</si>
  <si>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</si>
  <si>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</si>
  <si>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</si>
  <si>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</si>
  <si>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</si>
  <si>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</si>
  <si>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</si>
  <si>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</si>
  <si>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</si>
  <si>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</si>
  <si>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</si>
  <si>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</si>
  <si>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</si>
  <si>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</si>
  <si>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</si>
  <si>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</si>
  <si>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</si>
  <si>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</si>
  <si>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</si>
  <si>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</si>
  <si>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</si>
  <si>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</si>
  <si>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</si>
  <si>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</si>
  <si>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</si>
  <si>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</si>
  <si>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</si>
  <si>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</si>
  <si>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</si>
  <si>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</si>
  <si>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</si>
  <si>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</si>
  <si>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</si>
  <si>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</si>
  <si>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</si>
  <si>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</si>
  <si>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</si>
  <si>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</si>
  <si>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</si>
  <si>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</si>
  <si>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</si>
  <si>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</si>
  <si>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</si>
  <si>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</si>
  <si>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</si>
  <si>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</si>
  <si>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</si>
  <si>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</si>
  <si>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</si>
  <si>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</si>
  <si>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</si>
  <si>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</si>
  <si>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</si>
  <si>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</si>
  <si>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CONTENÇÃO EM CORTINA COM ESTACAS SECANTES COM 40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</si>
  <si>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</si>
  <si>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</si>
  <si>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50 CM DE DIÂMETRO E PROFUNDIDADE MENOR OU IGUAL A 10 M. AF_06/2018</t>
  </si>
  <si>
    <t>CONTENÇÃO EM CORTINA COM ESTACAS SECANTES COM 50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</si>
  <si>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</si>
  <si>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</si>
  <si>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</si>
  <si>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</si>
  <si>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</si>
  <si>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</si>
  <si>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</si>
  <si>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</si>
  <si>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</si>
  <si>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</si>
  <si>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</si>
  <si>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</si>
  <si>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</si>
  <si>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</si>
  <si>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</si>
  <si>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</si>
  <si>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</si>
  <si>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</si>
  <si>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</si>
  <si>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</si>
  <si>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</si>
  <si>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</si>
  <si>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</si>
  <si>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</si>
  <si>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</si>
  <si>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</si>
  <si>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</si>
  <si>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</si>
  <si>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</si>
  <si>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</si>
  <si>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</si>
  <si>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</si>
  <si>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</si>
  <si>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</si>
  <si>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</si>
  <si>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</si>
  <si>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</si>
  <si>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</si>
  <si>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</si>
  <si>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</si>
  <si>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</si>
  <si>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</si>
  <si>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</si>
  <si>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</si>
  <si>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</si>
  <si>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</si>
  <si>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</si>
  <si>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</si>
  <si>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</si>
  <si>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</si>
  <si>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</si>
  <si>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</si>
  <si>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</si>
  <si>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</si>
  <si>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</si>
  <si>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</si>
  <si>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</si>
  <si>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</si>
  <si>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</si>
  <si>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</si>
  <si>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</si>
  <si>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</si>
  <si>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</si>
  <si>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</si>
  <si>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</si>
  <si>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</si>
  <si>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</si>
  <si>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</si>
  <si>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</si>
  <si>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</si>
  <si>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</si>
  <si>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</si>
  <si>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</si>
  <si>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</si>
  <si>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</si>
  <si>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</si>
  <si>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</si>
  <si>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</si>
  <si>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</si>
  <si>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</si>
  <si>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</si>
  <si>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</si>
  <si>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</si>
  <si>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</si>
  <si>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</si>
  <si>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</si>
  <si>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</si>
  <si>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</si>
  <si>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</si>
  <si>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</si>
  <si>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</si>
  <si>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</si>
  <si>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</si>
  <si>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</si>
  <si>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</si>
  <si>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</si>
  <si>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</si>
  <si>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</si>
  <si>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</si>
  <si>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</si>
  <si>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</si>
  <si>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</si>
  <si>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</si>
  <si>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</si>
  <si>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</si>
  <si>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</si>
  <si>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</si>
  <si>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</si>
  <si>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</si>
  <si>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</si>
  <si>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</si>
  <si>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</si>
  <si>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</si>
  <si>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</si>
  <si>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</si>
  <si>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</si>
  <si>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</si>
  <si>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</si>
  <si>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</si>
  <si>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</si>
  <si>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</si>
  <si>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</si>
  <si>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</si>
  <si>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</si>
  <si>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</si>
  <si>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</si>
  <si>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</si>
  <si>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</si>
  <si>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</si>
  <si>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</si>
  <si>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</si>
  <si>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</si>
  <si>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</si>
  <si>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</si>
  <si>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</si>
  <si>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</si>
  <si>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</si>
  <si>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</si>
  <si>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</si>
  <si>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</si>
  <si>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</si>
  <si>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</si>
  <si>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</si>
  <si>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</si>
  <si>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</si>
  <si>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</si>
  <si>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</si>
  <si>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</si>
  <si>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</si>
  <si>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</si>
  <si>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</si>
  <si>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</si>
  <si>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</si>
  <si>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</si>
  <si>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</si>
  <si>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</si>
  <si>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</si>
  <si>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</si>
  <si>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</si>
  <si>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</si>
  <si>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</si>
  <si>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</si>
  <si>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</si>
  <si>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</si>
  <si>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</si>
  <si>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</si>
  <si>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</si>
  <si>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</si>
  <si>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</si>
  <si>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</si>
  <si>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</si>
  <si>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</si>
  <si>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</si>
  <si>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</si>
  <si>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</si>
  <si>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</si>
  <si>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</si>
  <si>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</si>
  <si>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</si>
  <si>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</si>
  <si>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</si>
  <si>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</si>
  <si>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</si>
  <si>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</si>
  <si>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</si>
  <si>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</si>
  <si>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</si>
  <si>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</si>
  <si>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</si>
  <si>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</si>
  <si>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</si>
  <si>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</si>
  <si>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</si>
  <si>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</si>
  <si>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</si>
  <si>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</si>
  <si>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</si>
  <si>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</si>
  <si>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</si>
  <si>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</si>
  <si>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</si>
  <si>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</si>
  <si>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</si>
  <si>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</si>
  <si>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</si>
  <si>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</si>
  <si>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</si>
  <si>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</si>
  <si>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</si>
  <si>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</si>
  <si>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</si>
  <si>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</si>
  <si>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</si>
  <si>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</si>
  <si>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</si>
  <si>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</si>
  <si>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</si>
  <si>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</si>
  <si>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</si>
  <si>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</si>
  <si>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</si>
  <si>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</si>
  <si>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</si>
  <si>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</si>
  <si>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</si>
  <si>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</si>
  <si>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</si>
  <si>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</si>
  <si>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</si>
  <si>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</si>
  <si>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</si>
  <si>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</si>
  <si>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</si>
  <si>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</si>
  <si>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</si>
  <si>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</si>
  <si>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</si>
  <si>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</si>
  <si>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</si>
  <si>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</si>
  <si>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</si>
  <si>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</si>
  <si>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</si>
  <si>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</si>
  <si>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</si>
  <si>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</si>
  <si>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</si>
  <si>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</si>
  <si>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</si>
  <si>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</si>
  <si>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</si>
  <si>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</si>
  <si>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</si>
  <si>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</si>
  <si>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</si>
  <si>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</si>
  <si>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</si>
  <si>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</si>
  <si>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</si>
  <si>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</si>
  <si>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</si>
  <si>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</si>
  <si>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</si>
  <si>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</si>
  <si>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</si>
  <si>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</si>
  <si>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</si>
  <si>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</si>
  <si>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</si>
  <si>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</si>
  <si>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</si>
  <si>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</si>
  <si>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</si>
  <si>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</si>
  <si>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</si>
  <si>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</si>
  <si>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</si>
  <si>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</si>
  <si>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</si>
  <si>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</si>
  <si>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</si>
  <si>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</si>
  <si>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</si>
  <si>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</si>
  <si>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</si>
  <si>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</si>
  <si>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</si>
  <si>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</si>
  <si>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</si>
  <si>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</si>
  <si>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</si>
  <si>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</si>
  <si>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</si>
  <si>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</si>
  <si>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</si>
  <si>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</si>
  <si>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</si>
  <si>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</si>
  <si>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</si>
  <si>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</si>
  <si>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</si>
  <si>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</si>
  <si>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25A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</si>
  <si>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</si>
  <si>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</si>
  <si>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</si>
  <si>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</si>
  <si>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40A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</si>
  <si>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</si>
  <si>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</si>
  <si>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</si>
  <si>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</si>
  <si>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</si>
  <si>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</si>
  <si>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</si>
  <si>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</si>
  <si>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</si>
  <si>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</si>
  <si>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</si>
  <si>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</si>
  <si>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</si>
  <si>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</si>
  <si>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</si>
  <si>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</si>
  <si>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</si>
  <si>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</si>
  <si>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</si>
  <si>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</si>
  <si>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</si>
  <si>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</si>
  <si>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</si>
  <si>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</si>
  <si>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</si>
  <si>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</si>
  <si>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</si>
  <si>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</si>
  <si>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</si>
  <si>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</si>
  <si>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</si>
  <si>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</si>
  <si>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</si>
  <si>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</si>
  <si>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</si>
  <si>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</si>
  <si>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</si>
  <si>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</si>
  <si>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</si>
  <si>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</si>
  <si>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</si>
  <si>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</si>
  <si>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</si>
  <si>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</si>
  <si>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</si>
  <si>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</si>
  <si>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</si>
  <si>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</si>
  <si>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</si>
  <si>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</si>
  <si>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</si>
  <si>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</si>
  <si>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</si>
  <si>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</si>
  <si>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</si>
  <si>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</si>
  <si>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</si>
  <si>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</si>
  <si>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</si>
  <si>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</si>
  <si>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</si>
  <si>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</si>
  <si>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</si>
  <si>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</si>
  <si>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</si>
  <si>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</si>
  <si>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</si>
  <si>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</si>
  <si>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</si>
  <si>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</si>
  <si>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</si>
  <si>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</si>
  <si>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</si>
  <si>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</si>
  <si>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</si>
  <si>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</si>
  <si>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</si>
  <si>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</si>
  <si>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</si>
  <si>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</si>
  <si>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</si>
  <si>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</si>
  <si>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</si>
  <si>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</si>
  <si>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</si>
  <si>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</si>
  <si>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</si>
  <si>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</si>
  <si>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</si>
  <si>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</si>
  <si>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</si>
  <si>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</si>
  <si>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</si>
  <si>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</si>
  <si>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</si>
  <si>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</si>
  <si>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</si>
  <si>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</si>
  <si>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</si>
  <si>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</si>
  <si>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</si>
  <si>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</si>
  <si>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</si>
  <si>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</si>
  <si>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</si>
  <si>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</si>
  <si>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</si>
  <si>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</si>
  <si>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</si>
  <si>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</si>
  <si>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</si>
  <si>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</si>
  <si>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</si>
  <si>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</si>
  <si>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</si>
  <si>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</si>
  <si>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</si>
  <si>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</si>
  <si>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</si>
  <si>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</si>
  <si>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</si>
  <si>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</si>
  <si>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</si>
  <si>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</si>
  <si>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</si>
  <si>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</si>
  <si>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</si>
  <si>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</si>
  <si>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</si>
  <si>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</si>
  <si>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</si>
  <si>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</si>
  <si>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</si>
  <si>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</si>
  <si>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</si>
  <si>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</si>
  <si>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</si>
  <si>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</si>
  <si>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</si>
  <si>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</si>
  <si>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</si>
  <si>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</si>
  <si>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</si>
  <si>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</si>
  <si>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</si>
  <si>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</si>
  <si>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</si>
  <si>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</si>
  <si>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</si>
  <si>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</si>
  <si>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</si>
  <si>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</si>
  <si>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</si>
  <si>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</si>
  <si>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</si>
  <si>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</si>
  <si>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</si>
  <si>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</si>
  <si>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</si>
  <si>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</si>
  <si>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</si>
  <si>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</si>
  <si>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</si>
  <si>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</si>
  <si>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</si>
  <si>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</si>
  <si>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</si>
  <si>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</si>
  <si>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</si>
  <si>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</si>
  <si>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</si>
  <si>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</si>
  <si>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</si>
  <si>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</si>
  <si>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</si>
  <si>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</si>
  <si>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</si>
  <si>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</si>
  <si>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</si>
  <si>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</si>
  <si>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</si>
  <si>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</si>
  <si>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</si>
  <si>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</si>
  <si>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</si>
  <si>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</si>
  <si>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</si>
  <si>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</si>
  <si>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</si>
  <si>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</si>
  <si>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</si>
  <si>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</si>
  <si>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</si>
  <si>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</si>
  <si>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</si>
  <si>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</si>
  <si>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</si>
  <si>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</si>
  <si>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</si>
  <si>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</si>
  <si>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</si>
  <si>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</si>
  <si>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</si>
  <si>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</si>
  <si>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</si>
  <si>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</si>
  <si>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</si>
  <si>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</si>
  <si>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</si>
  <si>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</si>
  <si>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</si>
  <si>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</si>
  <si>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</si>
  <si>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</si>
  <si>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</si>
  <si>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</si>
  <si>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</si>
  <si>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</si>
  <si>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</si>
  <si>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</si>
  <si>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</si>
  <si>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</si>
  <si>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</si>
  <si>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</si>
  <si>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</si>
  <si>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</si>
  <si>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</si>
  <si>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</si>
  <si>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</si>
  <si>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</si>
  <si>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</si>
  <si>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</si>
  <si>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</si>
  <si>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</si>
  <si>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</si>
  <si>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</si>
  <si>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</si>
  <si>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</si>
  <si>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</si>
  <si>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</si>
  <si>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</si>
  <si>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</si>
  <si>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</si>
  <si>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</si>
  <si>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</si>
  <si>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</si>
  <si>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</si>
  <si>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</si>
  <si>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</si>
  <si>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</si>
  <si>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</si>
  <si>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</si>
  <si>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</si>
  <si>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</si>
  <si>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</si>
  <si>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</si>
  <si>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</si>
  <si>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</si>
  <si>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</si>
  <si>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</si>
  <si>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</si>
  <si>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</si>
  <si>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</si>
  <si>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</si>
  <si>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</si>
  <si>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</si>
  <si>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</si>
  <si>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</si>
  <si>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</si>
  <si>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</si>
  <si>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</si>
  <si>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</si>
  <si>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</si>
  <si>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</si>
  <si>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</si>
  <si>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</si>
  <si>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</si>
  <si>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</si>
  <si>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</si>
  <si>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</si>
  <si>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</si>
  <si>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</si>
  <si>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</si>
  <si>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</si>
  <si>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</si>
  <si>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</si>
  <si>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</si>
  <si>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</si>
  <si>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</si>
  <si>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</si>
  <si>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</si>
  <si>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</si>
  <si>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</si>
  <si>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</si>
  <si>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</si>
  <si>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</si>
  <si>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</si>
  <si>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</si>
  <si>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</si>
  <si>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</si>
  <si>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</si>
  <si>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</si>
  <si>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</si>
  <si>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</si>
  <si>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</si>
  <si>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</si>
  <si>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</si>
  <si>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</si>
  <si>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</si>
  <si>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</si>
  <si>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</si>
  <si>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</si>
  <si>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</si>
  <si>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</si>
  <si>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</si>
  <si>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</si>
  <si>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</si>
  <si>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</si>
  <si>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</si>
  <si>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</si>
  <si>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</si>
  <si>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</si>
  <si>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</si>
  <si>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</si>
  <si>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</si>
  <si>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</si>
  <si>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</si>
  <si>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</si>
  <si>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</si>
  <si>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</si>
  <si>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</si>
  <si>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</si>
  <si>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</si>
  <si>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</si>
  <si>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</si>
  <si>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</si>
  <si>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</si>
  <si>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</si>
  <si>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</si>
  <si>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</si>
  <si>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</si>
  <si>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</si>
  <si>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</si>
  <si>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</si>
  <si>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</si>
  <si>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</si>
  <si>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</si>
  <si>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</si>
  <si>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</si>
  <si>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</si>
  <si>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</si>
  <si>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</si>
  <si>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</si>
  <si>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</si>
  <si>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</si>
  <si>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</si>
  <si>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</si>
  <si>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</si>
  <si>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</si>
  <si>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</si>
  <si>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</si>
  <si>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</si>
  <si>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</si>
  <si>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</si>
  <si>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</si>
  <si>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</si>
  <si>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</si>
  <si>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</si>
  <si>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</si>
  <si>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</si>
  <si>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</si>
  <si>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</si>
  <si>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</si>
  <si>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</si>
  <si>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</si>
  <si>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</si>
  <si>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</si>
  <si>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</si>
  <si>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</si>
  <si>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</si>
  <si>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</si>
  <si>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</si>
  <si>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</si>
  <si>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</si>
  <si>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</si>
  <si>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</si>
  <si>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</si>
  <si>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</si>
  <si>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</si>
  <si>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</si>
  <si>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</si>
  <si>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</si>
  <si>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</si>
  <si>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</si>
  <si>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</si>
  <si>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</si>
  <si>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</si>
  <si>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</si>
  <si>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</si>
  <si>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</si>
  <si>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</si>
  <si>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</si>
  <si>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</si>
  <si>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</si>
  <si>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</si>
  <si>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</si>
  <si>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</si>
  <si>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</si>
  <si>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</si>
  <si>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</si>
  <si>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</si>
  <si>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</si>
  <si>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</si>
  <si>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</si>
  <si>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</si>
  <si>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</si>
  <si>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</si>
  <si>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</si>
  <si>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</si>
  <si>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</si>
  <si>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</si>
  <si>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</si>
  <si>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</si>
  <si>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</si>
  <si>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</si>
  <si>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</si>
  <si>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</si>
  <si>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</si>
  <si>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</si>
  <si>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</si>
  <si>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</si>
  <si>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</si>
  <si>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</si>
  <si>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</si>
  <si>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</si>
  <si>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</si>
  <si>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</si>
  <si>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</si>
  <si>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</si>
  <si>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</si>
  <si>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</si>
  <si>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</si>
  <si>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</si>
  <si>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</si>
  <si>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</si>
  <si>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</si>
  <si>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</si>
  <si>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</si>
  <si>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</si>
  <si>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</si>
  <si>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</si>
  <si>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</si>
  <si>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</si>
  <si>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</si>
  <si>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</si>
  <si>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</si>
  <si>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</si>
  <si>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</si>
  <si>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</si>
  <si>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</si>
  <si>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</si>
  <si>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</si>
  <si>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</si>
  <si>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</si>
  <si>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</si>
  <si>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</si>
  <si>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</si>
  <si>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</si>
  <si>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</si>
  <si>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</si>
  <si>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</si>
  <si>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</si>
  <si>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</si>
  <si>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</si>
  <si>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</si>
  <si>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</si>
  <si>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</si>
  <si>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</si>
  <si>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</si>
  <si>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</si>
  <si>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</si>
  <si>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</si>
  <si>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</si>
  <si>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</si>
  <si>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</si>
  <si>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</si>
  <si>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</si>
  <si>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</si>
  <si>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</si>
  <si>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</si>
  <si>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</si>
  <si>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</si>
  <si>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</si>
  <si>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</si>
  <si>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</si>
  <si>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</si>
  <si>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</si>
  <si>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</si>
  <si>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</si>
  <si>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</si>
  <si>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</si>
  <si>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</si>
  <si>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</si>
  <si>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</si>
  <si>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</si>
  <si>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</si>
  <si>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</si>
  <si>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</si>
  <si>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</si>
  <si>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</si>
  <si>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</si>
  <si>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</si>
  <si>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</si>
  <si>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</si>
  <si>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</si>
  <si>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</si>
  <si>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</si>
  <si>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</si>
  <si>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</si>
  <si>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</si>
  <si>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</si>
  <si>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</si>
  <si>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</si>
  <si>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</si>
  <si>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</si>
  <si>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</si>
  <si>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</si>
  <si>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</si>
  <si>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</si>
  <si>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</si>
  <si>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</si>
  <si>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</si>
  <si>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</si>
  <si>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</si>
  <si>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</si>
  <si>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</si>
  <si>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</si>
  <si>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</si>
  <si>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</si>
  <si>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</si>
  <si>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</si>
  <si>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</si>
  <si>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</si>
  <si>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</si>
  <si>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</si>
  <si>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</si>
  <si>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</si>
  <si>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</si>
  <si>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</si>
  <si>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</si>
  <si>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</si>
  <si>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</si>
  <si>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</si>
  <si>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</si>
  <si>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</si>
  <si>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</si>
  <si>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</si>
  <si>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</si>
  <si>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</si>
  <si>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</si>
  <si>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</si>
  <si>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</si>
  <si>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</si>
  <si>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</si>
  <si>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</si>
  <si>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</si>
  <si>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</si>
  <si>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</si>
  <si>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</si>
  <si>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</si>
  <si>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</si>
  <si>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</si>
  <si>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</si>
  <si>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</si>
  <si>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</si>
  <si>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</si>
  <si>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</si>
  <si>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</si>
  <si>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</si>
  <si>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</si>
  <si>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</si>
  <si>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</si>
  <si>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</si>
  <si>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</si>
  <si>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</si>
  <si>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</si>
  <si>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</si>
  <si>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</si>
  <si>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</si>
  <si>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</si>
  <si>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</si>
  <si>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</si>
  <si>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</si>
  <si>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</si>
  <si>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</si>
  <si>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</si>
  <si>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</si>
  <si>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</si>
  <si>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</si>
  <si>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</si>
  <si>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</si>
  <si>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</si>
  <si>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</si>
  <si>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</si>
  <si>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</si>
  <si>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</si>
  <si>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</si>
  <si>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</si>
  <si>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</si>
  <si>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</si>
  <si>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</si>
  <si>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</si>
  <si>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</si>
  <si>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</si>
  <si>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</si>
  <si>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</si>
  <si>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</si>
  <si>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</si>
  <si>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</si>
  <si>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</si>
  <si>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</si>
  <si>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</si>
  <si>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</si>
  <si>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</si>
  <si>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</si>
  <si>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</si>
  <si>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</si>
  <si>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</si>
  <si>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</si>
  <si>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</si>
  <si>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</si>
  <si>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</si>
  <si>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</si>
  <si>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</si>
  <si>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</si>
  <si>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</si>
  <si>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</si>
  <si>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</si>
  <si>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</si>
  <si>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</si>
  <si>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</si>
  <si>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</si>
  <si>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</si>
  <si>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</si>
  <si>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</si>
  <si>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</si>
  <si>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</si>
  <si>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</si>
  <si>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</si>
  <si>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</si>
  <si>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</si>
  <si>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</si>
  <si>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</si>
  <si>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</si>
  <si>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</si>
  <si>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</si>
  <si>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</si>
  <si>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</si>
  <si>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</si>
  <si>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</si>
  <si>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</si>
  <si>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</si>
  <si>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</si>
  <si>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</si>
  <si>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</si>
  <si>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</si>
  <si>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</si>
  <si>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</si>
  <si>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</si>
  <si>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</si>
  <si>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</si>
  <si>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</si>
  <si>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</si>
  <si>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</si>
  <si>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</si>
  <si>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</si>
  <si>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</si>
  <si>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</si>
  <si>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</si>
  <si>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</si>
  <si>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</si>
  <si>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</si>
  <si>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</si>
  <si>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</si>
  <si>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</si>
  <si>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</si>
  <si>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</si>
  <si>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</si>
  <si>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</si>
  <si>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</si>
  <si>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</si>
  <si>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</si>
  <si>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</si>
  <si>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</si>
  <si>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</si>
  <si>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</si>
  <si>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</si>
  <si>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</si>
  <si>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</si>
  <si>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</si>
  <si>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</si>
  <si>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</si>
  <si>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</si>
  <si>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</si>
  <si>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</si>
  <si>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</si>
  <si>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</si>
  <si>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</si>
  <si>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</si>
  <si>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</si>
  <si>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</si>
  <si>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</si>
  <si>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</si>
  <si>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</si>
  <si>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</si>
  <si>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</si>
  <si>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</si>
  <si>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</si>
  <si>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</si>
  <si>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</si>
  <si>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</si>
  <si>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</si>
  <si>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</si>
  <si>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</si>
  <si>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</si>
  <si>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</si>
  <si>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</si>
  <si>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</si>
  <si>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</si>
  <si>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</si>
  <si>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</si>
  <si>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</si>
  <si>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</si>
  <si>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</si>
  <si>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</si>
  <si>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</si>
  <si>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</si>
  <si>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</si>
  <si>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</si>
  <si>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</si>
  <si>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</si>
  <si>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</si>
  <si>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</si>
  <si>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</si>
  <si>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</si>
  <si>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</si>
  <si>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</si>
  <si>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</si>
  <si>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</si>
  <si>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</si>
  <si>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</si>
  <si>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</si>
  <si>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</si>
  <si>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</si>
  <si>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</si>
  <si>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</si>
  <si>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</si>
  <si>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</si>
  <si>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</si>
  <si>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</si>
  <si>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</si>
  <si>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</si>
  <si>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</si>
  <si>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</si>
  <si>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</si>
  <si>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</si>
  <si>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</si>
  <si>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</si>
  <si>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</si>
  <si>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</si>
  <si>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</si>
  <si>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</si>
  <si>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</si>
  <si>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</si>
  <si>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</si>
  <si>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</si>
  <si>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</si>
  <si>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</si>
  <si>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</si>
  <si>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</si>
  <si>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</si>
  <si>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</si>
  <si>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</si>
  <si>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</si>
  <si>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</si>
  <si>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</si>
  <si>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</si>
  <si>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</si>
  <si>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</si>
  <si>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</si>
  <si>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</si>
  <si>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</si>
  <si>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</si>
  <si>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</si>
  <si>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</si>
  <si>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</si>
  <si>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</si>
  <si>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</si>
  <si>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</si>
  <si>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</si>
  <si>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</si>
  <si>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</si>
  <si>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</si>
  <si>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</si>
  <si>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</si>
  <si>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</si>
  <si>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</si>
  <si>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</si>
  <si>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</si>
  <si>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</si>
  <si>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</si>
  <si>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</si>
  <si>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</si>
  <si>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</si>
  <si>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</si>
  <si>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</si>
  <si>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</si>
  <si>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</si>
  <si>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</si>
  <si>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</si>
  <si>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</si>
  <si>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</si>
  <si>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</si>
  <si>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</si>
  <si>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</si>
  <si>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</si>
  <si>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</si>
  <si>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</si>
  <si>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</si>
  <si>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</si>
  <si>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</si>
  <si>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</si>
  <si>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</si>
  <si>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</si>
  <si>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</si>
  <si>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</si>
  <si>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</si>
  <si>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</si>
  <si>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</si>
  <si>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</si>
  <si>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</si>
  <si>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</si>
  <si>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</si>
  <si>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</si>
  <si>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</si>
  <si>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</si>
  <si>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</si>
  <si>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</si>
  <si>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</si>
  <si>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</si>
  <si>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</si>
  <si>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</si>
  <si>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</si>
  <si>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</si>
  <si>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</si>
  <si>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</si>
  <si>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</si>
  <si>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</si>
  <si>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</si>
  <si>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</si>
  <si>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</si>
  <si>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</si>
  <si>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</si>
  <si>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</si>
  <si>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</si>
  <si>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</si>
  <si>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</si>
  <si>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</si>
  <si>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</si>
  <si>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</si>
  <si>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</si>
  <si>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</si>
  <si>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</si>
  <si>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</si>
  <si>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</si>
  <si>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</si>
  <si>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</si>
  <si>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</si>
  <si>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</si>
  <si>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</si>
  <si>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</si>
  <si>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</si>
  <si>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</si>
  <si>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</si>
  <si>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</si>
  <si>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</si>
  <si>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</si>
  <si>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</si>
  <si>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</si>
  <si>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</si>
  <si>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</si>
  <si>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</si>
  <si>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</si>
  <si>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</si>
  <si>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</si>
  <si>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</si>
  <si>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</si>
  <si>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</si>
  <si>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</si>
  <si>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</si>
  <si>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</si>
  <si>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</si>
  <si>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</si>
  <si>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</si>
  <si>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</si>
  <si>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</si>
  <si>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</si>
  <si>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</si>
  <si>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</si>
  <si>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</si>
  <si>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</si>
  <si>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</si>
  <si>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</si>
  <si>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</si>
  <si>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</si>
  <si>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</si>
  <si>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</si>
  <si>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</si>
  <si>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</si>
  <si>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</si>
  <si>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</si>
  <si>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</si>
  <si>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</si>
  <si>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</si>
  <si>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</si>
  <si>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</si>
  <si>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</si>
  <si>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</si>
  <si>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</si>
  <si>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</si>
  <si>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</si>
  <si>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</si>
  <si>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</si>
  <si>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</si>
  <si>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</si>
  <si>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</si>
  <si>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</si>
  <si>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</si>
  <si>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</si>
  <si>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</si>
  <si>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</si>
  <si>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</si>
  <si>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</si>
  <si>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</si>
  <si>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</si>
  <si>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</si>
  <si>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</si>
  <si>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</si>
  <si>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</si>
  <si>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</si>
  <si>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</si>
  <si>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</si>
  <si>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</si>
  <si>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</si>
  <si>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</si>
  <si>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</si>
  <si>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</si>
  <si>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</si>
  <si>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</si>
  <si>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</si>
  <si>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</si>
  <si>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</si>
  <si>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</si>
  <si>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</si>
  <si>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</si>
  <si>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</si>
  <si>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</si>
  <si>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</si>
  <si>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</si>
  <si>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</si>
  <si>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</si>
  <si>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</si>
  <si>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</si>
  <si>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</si>
  <si>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</si>
  <si>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</si>
  <si>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</si>
  <si>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</si>
  <si>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</si>
  <si>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</si>
  <si>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</si>
  <si>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</si>
  <si>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</si>
  <si>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</si>
  <si>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</si>
  <si>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</si>
  <si>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</si>
  <si>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</si>
  <si>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</si>
  <si>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</si>
  <si>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</si>
  <si>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</si>
  <si>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</si>
  <si>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</si>
  <si>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</si>
  <si>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</si>
  <si>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</si>
  <si>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</si>
  <si>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</si>
  <si>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</si>
  <si>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</si>
  <si>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</si>
  <si>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</si>
  <si>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</si>
  <si>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</si>
  <si>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</si>
  <si>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</si>
  <si>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</si>
  <si>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</si>
  <si>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</si>
  <si>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</si>
  <si>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</si>
  <si>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</si>
  <si>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</si>
  <si>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</si>
  <si>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</si>
  <si>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</si>
  <si>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</si>
  <si>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</si>
  <si>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</si>
  <si>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</si>
  <si>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</si>
  <si>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</si>
  <si>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</si>
  <si>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</si>
  <si>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</si>
  <si>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</si>
  <si>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</si>
  <si>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</si>
  <si>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</si>
  <si>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</si>
  <si>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</si>
  <si>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</si>
  <si>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</si>
  <si>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</si>
  <si>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</si>
  <si>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</si>
  <si>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</si>
  <si>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</si>
  <si>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</si>
  <si>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</si>
  <si>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</si>
  <si>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</si>
  <si>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</si>
  <si>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</si>
  <si>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</si>
  <si>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</si>
  <si>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</si>
  <si>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</si>
  <si>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</si>
  <si>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</si>
  <si>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</si>
  <si>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</si>
  <si>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</si>
  <si>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</si>
  <si>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</si>
  <si>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</si>
  <si>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</si>
  <si>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</si>
  <si>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</si>
  <si>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</si>
  <si>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</si>
  <si>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</si>
  <si>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</si>
  <si>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</si>
  <si>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</si>
  <si>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</si>
  <si>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</si>
  <si>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</si>
  <si>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</si>
  <si>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</si>
  <si>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</si>
  <si>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</si>
  <si>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</si>
  <si>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</si>
  <si>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</si>
  <si>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</si>
  <si>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</si>
  <si>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</si>
  <si>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</si>
  <si>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</si>
  <si>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</si>
  <si>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</si>
  <si>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</si>
  <si>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</si>
  <si>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</si>
  <si>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</si>
  <si>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</si>
  <si>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</si>
  <si>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</si>
  <si>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</si>
  <si>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</si>
  <si>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</si>
  <si>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</si>
  <si>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</si>
  <si>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</si>
  <si>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</si>
  <si>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</si>
  <si>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</si>
  <si>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</si>
  <si>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</si>
  <si>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</si>
  <si>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</si>
  <si>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</si>
  <si>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</si>
  <si>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</si>
  <si>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</si>
  <si>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</si>
  <si>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</si>
  <si>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</si>
  <si>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</si>
  <si>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</si>
  <si>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</si>
  <si>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</si>
  <si>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</si>
  <si>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</si>
  <si>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</si>
  <si>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</si>
  <si>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</si>
  <si>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</si>
  <si>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</si>
  <si>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</si>
  <si>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</si>
  <si>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</si>
  <si>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</si>
  <si>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</si>
  <si>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</si>
  <si>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</si>
  <si>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</si>
  <si>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</si>
  <si>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</si>
  <si>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</si>
  <si>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</si>
  <si>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</si>
  <si>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</si>
  <si>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</si>
  <si>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</si>
  <si>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</si>
  <si>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</si>
  <si>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</si>
  <si>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</si>
  <si>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</si>
  <si>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</si>
  <si>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</si>
  <si>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</si>
  <si>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</si>
  <si>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</si>
  <si>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</si>
  <si>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</si>
  <si>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</si>
  <si>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</si>
  <si>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</si>
  <si>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</si>
  <si>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</si>
  <si>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</si>
  <si>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</si>
  <si>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</si>
  <si>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</si>
  <si>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</si>
  <si>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</si>
  <si>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</si>
  <si>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</si>
  <si>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</si>
  <si>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</si>
  <si>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</si>
  <si>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</si>
  <si>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</si>
  <si>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</si>
  <si>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</si>
  <si>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</si>
  <si>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</si>
  <si>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</si>
  <si>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</si>
  <si>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</si>
  <si>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</si>
  <si>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</si>
  <si>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</si>
  <si>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</si>
  <si>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</si>
  <si>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</si>
  <si>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</si>
  <si>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</si>
  <si>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</si>
  <si>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</si>
  <si>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</si>
  <si>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</si>
  <si>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</si>
  <si>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</si>
  <si>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</si>
  <si>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</si>
  <si>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</si>
  <si>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</si>
  <si>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</si>
  <si>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</si>
  <si>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</si>
  <si>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</si>
  <si>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</si>
  <si>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</si>
  <si>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</si>
  <si>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</si>
  <si>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</si>
  <si>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</si>
  <si>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</si>
  <si>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</si>
  <si>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</si>
  <si>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</si>
  <si>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</si>
  <si>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</si>
  <si>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</si>
  <si>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</si>
  <si>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</si>
  <si>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</si>
  <si>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</si>
  <si>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</si>
  <si>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</si>
  <si>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</si>
  <si>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</si>
  <si>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</si>
  <si>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</si>
  <si>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</si>
  <si>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</si>
  <si>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</si>
  <si>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</si>
  <si>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</si>
  <si>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</si>
  <si>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</si>
  <si>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</si>
  <si>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</si>
  <si>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</si>
  <si>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</si>
  <si>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</si>
  <si>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</si>
  <si>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</si>
  <si>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</si>
  <si>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</si>
  <si>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</si>
  <si>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</si>
  <si>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</si>
  <si>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</si>
  <si>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</si>
  <si>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</si>
  <si>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</si>
  <si>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</si>
  <si>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</si>
  <si>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</si>
  <si>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</si>
  <si>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</si>
  <si>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</si>
  <si>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</si>
  <si>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</si>
  <si>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</si>
  <si>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</si>
  <si>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</si>
  <si>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</si>
  <si>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</si>
  <si>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</si>
  <si>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</si>
  <si>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</si>
  <si>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</si>
  <si>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</si>
  <si>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</si>
  <si>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</si>
  <si>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</si>
  <si>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</si>
  <si>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</si>
  <si>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</si>
  <si>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</si>
  <si>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</si>
  <si>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</si>
  <si>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</si>
  <si>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</si>
  <si>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</si>
  <si>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</si>
  <si>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</si>
  <si>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</si>
  <si>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</si>
  <si>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</si>
  <si>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</si>
  <si>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</si>
  <si>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</si>
  <si>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</si>
  <si>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</si>
  <si>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</si>
  <si>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</si>
  <si>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</si>
  <si>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</si>
  <si>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</si>
  <si>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</si>
  <si>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</si>
  <si>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</si>
  <si>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</si>
  <si>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</si>
  <si>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</si>
  <si>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</si>
  <si>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</si>
  <si>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</si>
  <si>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</si>
  <si>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</si>
  <si>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</si>
  <si>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</si>
  <si>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</si>
  <si>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</si>
  <si>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</si>
  <si>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</si>
  <si>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</si>
  <si>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</si>
  <si>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</si>
  <si>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</si>
  <si>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</si>
  <si>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</si>
  <si>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</si>
  <si>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</si>
  <si>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</si>
  <si>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</si>
  <si>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</si>
  <si>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</si>
  <si>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</si>
  <si>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</si>
  <si>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</si>
  <si>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</si>
  <si>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</si>
  <si>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</si>
  <si>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</si>
  <si>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</si>
  <si>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</si>
  <si>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</si>
  <si>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</si>
  <si>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</si>
  <si>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</si>
  <si>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</si>
  <si>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</si>
  <si>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</si>
  <si>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</si>
  <si>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</si>
  <si>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</si>
  <si>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</si>
  <si>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</si>
  <si>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</si>
  <si>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</si>
  <si>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</si>
  <si>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</si>
  <si>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</si>
  <si>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</si>
  <si>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</si>
  <si>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</si>
  <si>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</si>
  <si>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</si>
  <si>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</si>
  <si>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</si>
  <si>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</si>
  <si>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</si>
  <si>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</si>
  <si>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</si>
  <si>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</si>
  <si>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</si>
  <si>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</si>
  <si>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</si>
  <si>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</si>
  <si>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</si>
  <si>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</si>
  <si>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</si>
  <si>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</si>
  <si>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</si>
  <si>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</si>
  <si>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</si>
  <si>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</si>
  <si>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</si>
  <si>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</si>
  <si>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</si>
  <si>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</si>
  <si>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</si>
  <si>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</si>
  <si>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</si>
  <si>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</si>
  <si>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</si>
  <si>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</si>
  <si>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</si>
  <si>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</si>
  <si>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</si>
  <si>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</si>
  <si>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</si>
  <si>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</si>
  <si>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</si>
  <si>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</si>
  <si>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</si>
  <si>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</si>
  <si>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</si>
  <si>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</si>
  <si>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</si>
  <si>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</si>
  <si>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</si>
  <si>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</si>
  <si>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</si>
  <si>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</si>
  <si>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</si>
  <si>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</si>
  <si>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</si>
  <si>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</si>
  <si>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</si>
  <si>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</si>
  <si>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</si>
  <si>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</si>
  <si>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</si>
  <si>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</si>
  <si>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</si>
  <si>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</si>
  <si>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</si>
  <si>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</si>
  <si>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</si>
  <si>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</si>
  <si>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</si>
  <si>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</si>
  <si>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</si>
  <si>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</si>
  <si>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</si>
  <si>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</si>
  <si>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</si>
  <si>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</si>
  <si>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</si>
  <si>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</si>
  <si>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</si>
  <si>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</si>
  <si>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</si>
  <si>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</si>
  <si>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</si>
  <si>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</si>
  <si>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</si>
  <si>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</si>
  <si>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</si>
  <si>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</si>
  <si>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</si>
  <si>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</si>
  <si>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</si>
  <si>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</si>
  <si>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</si>
  <si>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</si>
  <si>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</si>
  <si>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</si>
  <si>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</si>
  <si>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</si>
  <si>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</si>
  <si>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</si>
  <si>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</si>
  <si>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</si>
  <si>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</si>
  <si>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</si>
  <si>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</si>
  <si>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</si>
  <si>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</si>
  <si>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</si>
  <si>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</si>
  <si>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</si>
  <si>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</si>
  <si>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</si>
  <si>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</si>
  <si>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</si>
  <si>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</si>
  <si>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</si>
  <si>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</si>
  <si>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</si>
  <si>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</si>
  <si>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</si>
  <si>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</si>
  <si>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</si>
  <si>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</si>
  <si>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</si>
  <si>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</si>
  <si>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</si>
  <si>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</si>
  <si>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</si>
  <si>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</si>
  <si>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</si>
  <si>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</si>
  <si>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</si>
  <si>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</si>
  <si>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</si>
  <si>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</si>
  <si>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</si>
  <si>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</si>
  <si>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</si>
  <si>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</si>
  <si>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</si>
  <si>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</si>
  <si>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</si>
  <si>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</si>
  <si>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</si>
  <si>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</si>
  <si>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</si>
  <si>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</si>
  <si>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</si>
  <si>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</si>
  <si>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</si>
  <si>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</si>
  <si>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</si>
  <si>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</si>
  <si>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</si>
  <si>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</si>
  <si>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</si>
  <si>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</si>
  <si>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</si>
  <si>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</si>
  <si>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</si>
  <si>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</si>
  <si>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</si>
  <si>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</si>
  <si>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</si>
  <si>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</si>
  <si>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</si>
  <si>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</si>
  <si>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</si>
  <si>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</si>
  <si>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</si>
  <si>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</si>
  <si>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</si>
  <si>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</si>
  <si>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</si>
  <si>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</si>
  <si>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</si>
  <si>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</si>
  <si>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</si>
  <si>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</si>
  <si>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</si>
  <si>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</si>
  <si>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</si>
  <si>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</si>
  <si>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</si>
  <si>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</si>
  <si>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</si>
  <si>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</si>
  <si>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</si>
  <si>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</si>
  <si>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</si>
  <si>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</si>
  <si>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</si>
  <si>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</si>
  <si>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</si>
  <si>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</si>
  <si>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</si>
  <si>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</si>
  <si>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</si>
  <si>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</si>
  <si>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</si>
  <si>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</si>
  <si>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</si>
  <si>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</si>
  <si>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</si>
  <si>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</si>
  <si>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</si>
  <si>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</si>
  <si>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</si>
  <si>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</si>
  <si>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</si>
  <si>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</si>
  <si>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</si>
  <si>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</si>
  <si>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</si>
  <si>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</si>
  <si>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</si>
  <si>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</si>
  <si>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</si>
  <si>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</si>
  <si>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</si>
  <si>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</si>
  <si>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</si>
  <si>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</si>
  <si>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</si>
  <si>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</si>
  <si>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</si>
  <si>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</si>
  <si>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</si>
  <si>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</si>
  <si>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</si>
  <si>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</si>
  <si>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</si>
  <si>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</si>
  <si>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</si>
  <si>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</si>
  <si>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</si>
  <si>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</si>
  <si>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</si>
  <si>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</si>
  <si>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</si>
  <si>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</si>
  <si>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</si>
  <si>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</si>
  <si>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</si>
  <si>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</si>
  <si>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</si>
  <si>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</si>
  <si>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</si>
  <si>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</si>
  <si>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</si>
  <si>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</si>
  <si>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</si>
  <si>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</si>
  <si>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</si>
  <si>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</si>
  <si>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</si>
  <si>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</si>
  <si>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</si>
  <si>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</si>
  <si>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</si>
  <si>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</si>
  <si>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</si>
  <si>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</si>
  <si>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</si>
  <si>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</si>
  <si>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</si>
  <si>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</si>
  <si>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</si>
  <si>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</si>
  <si>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</si>
  <si>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</si>
  <si>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</si>
  <si>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</si>
  <si>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</si>
  <si>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</si>
  <si>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</si>
  <si>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</si>
  <si>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</si>
  <si>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</si>
  <si>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</si>
  <si>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</si>
  <si>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</si>
  <si>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</si>
  <si>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</si>
  <si>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</si>
  <si>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</si>
  <si>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</si>
  <si>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</si>
  <si>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</si>
  <si>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</si>
  <si>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</si>
  <si>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</si>
  <si>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</si>
  <si>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</si>
  <si>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</si>
  <si>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</si>
  <si>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</si>
  <si>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</si>
  <si>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</si>
  <si>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</si>
  <si>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</si>
  <si>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</si>
  <si>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</si>
  <si>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</si>
  <si>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</si>
  <si>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</si>
  <si>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</si>
  <si>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</si>
  <si>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</si>
  <si>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</si>
  <si>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</si>
  <si>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</si>
  <si>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</si>
  <si>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</si>
  <si>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</si>
  <si>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</si>
  <si>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</si>
  <si>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</si>
  <si>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</si>
  <si>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</si>
  <si>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</si>
  <si>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</si>
  <si>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</si>
  <si>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</si>
  <si>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</si>
  <si>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</si>
  <si>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</si>
  <si>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</si>
  <si>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</si>
  <si>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</si>
  <si>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</si>
  <si>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</si>
  <si>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</si>
  <si>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</si>
  <si>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</si>
  <si>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</si>
  <si>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</si>
  <si>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</si>
  <si>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</si>
  <si>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</si>
  <si>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</si>
  <si>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</si>
  <si>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</si>
  <si>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</si>
  <si>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</si>
  <si>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</si>
  <si>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</si>
  <si>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</si>
  <si>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</si>
  <si>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</si>
  <si>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</si>
  <si>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</si>
  <si>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</si>
  <si>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</si>
  <si>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</si>
  <si>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</si>
  <si>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</si>
  <si>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</si>
  <si>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</si>
  <si>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</si>
  <si>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</si>
  <si>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</si>
  <si>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</si>
  <si>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</si>
  <si>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</si>
  <si>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</si>
  <si>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</si>
  <si>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</si>
  <si>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</si>
  <si>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</si>
  <si>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</si>
  <si>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</si>
  <si>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</si>
  <si>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</si>
  <si>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</si>
  <si>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</si>
  <si>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</si>
  <si>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</si>
  <si>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</si>
  <si>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</si>
  <si>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</si>
  <si>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</si>
  <si>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</si>
  <si>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</si>
  <si>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</si>
  <si>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</si>
  <si>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</si>
  <si>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</si>
  <si>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</si>
  <si>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</si>
  <si>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</si>
  <si>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</si>
  <si>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</si>
  <si>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</si>
  <si>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</si>
  <si>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</si>
  <si>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</si>
  <si>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</si>
  <si>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</si>
  <si>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</si>
  <si>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</si>
  <si>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</si>
  <si>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</si>
  <si>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</si>
  <si>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</si>
  <si>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</si>
  <si>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</si>
  <si>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</si>
  <si>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</si>
  <si>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</si>
  <si>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</si>
  <si>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</si>
  <si>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</si>
  <si>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</si>
  <si>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</si>
  <si>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</si>
  <si>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</si>
  <si>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</si>
  <si>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</si>
  <si>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</si>
  <si>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</si>
  <si>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</si>
  <si>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</si>
  <si>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</si>
  <si>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</si>
  <si>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</si>
  <si>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</si>
  <si>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</si>
  <si>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</si>
  <si>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</si>
  <si>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</si>
  <si>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</si>
  <si>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</si>
  <si>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</si>
  <si>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</si>
  <si>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</si>
  <si>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</si>
  <si>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</si>
  <si>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</si>
  <si>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</si>
  <si>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</si>
  <si>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</si>
  <si>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</si>
  <si>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</si>
  <si>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</si>
  <si>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</si>
  <si>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</si>
  <si>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</si>
  <si>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</si>
  <si>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</si>
  <si>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</si>
  <si>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</si>
  <si>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</si>
  <si>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</si>
  <si>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</si>
  <si>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</si>
  <si>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</si>
  <si>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</si>
  <si>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</si>
  <si>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</si>
  <si>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</si>
  <si>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</si>
  <si>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</si>
  <si>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</si>
  <si>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</si>
  <si>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</si>
  <si>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</si>
  <si>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</si>
  <si>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</si>
  <si>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</si>
  <si>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</si>
  <si>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</si>
  <si>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</si>
  <si>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</si>
  <si>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</si>
  <si>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</si>
  <si>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</si>
  <si>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</si>
  <si>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</si>
  <si>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</si>
  <si>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</si>
  <si>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</si>
  <si>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</si>
  <si>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</si>
  <si>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</si>
  <si>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</si>
  <si>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</si>
  <si>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</si>
  <si>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</si>
  <si>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</si>
  <si>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</si>
  <si>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</si>
  <si>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</si>
  <si>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</si>
  <si>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</si>
  <si>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</si>
  <si>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</si>
  <si>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</si>
  <si>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</si>
  <si>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</si>
  <si>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</si>
  <si>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</si>
  <si>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</si>
  <si>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</si>
  <si>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</si>
  <si>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</si>
  <si>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</si>
  <si>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</si>
  <si>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</si>
  <si>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</si>
  <si>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</si>
  <si>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</si>
  <si>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</si>
  <si>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</si>
  <si>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</si>
  <si>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</si>
  <si>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</si>
  <si>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</si>
  <si>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</si>
  <si>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</si>
  <si>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</si>
  <si>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</si>
  <si>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</si>
  <si>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</si>
  <si>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</si>
  <si>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</si>
  <si>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</si>
  <si>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</si>
  <si>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</si>
  <si>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</si>
  <si>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</si>
  <si>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</si>
  <si>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</si>
  <si>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</si>
  <si>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</si>
  <si>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</si>
  <si>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</si>
  <si>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</si>
  <si>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</si>
  <si>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</si>
  <si>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</si>
  <si>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</si>
  <si>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</si>
  <si>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</si>
  <si>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</si>
  <si>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</si>
  <si>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</si>
  <si>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</si>
  <si>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</si>
  <si>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</si>
  <si>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</si>
  <si>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</si>
  <si>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</si>
  <si>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</si>
  <si>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</si>
  <si>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</si>
  <si>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</si>
  <si>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</si>
  <si>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</si>
  <si>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</si>
  <si>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</si>
  <si>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</si>
  <si>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</si>
  <si>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</si>
  <si>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</si>
  <si>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</si>
  <si>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</si>
  <si>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</si>
  <si>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</si>
  <si>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</si>
  <si>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</si>
  <si>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</si>
  <si>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</si>
  <si>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</si>
  <si>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</si>
  <si>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</si>
  <si>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</si>
  <si>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</si>
  <si>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</si>
  <si>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</si>
  <si>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</si>
  <si>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</si>
  <si>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</si>
  <si>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</si>
  <si>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</si>
  <si>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</si>
  <si>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</si>
  <si>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</si>
  <si>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</si>
  <si>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</si>
  <si>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</si>
  <si>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</si>
  <si>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</si>
  <si>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</si>
  <si>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</si>
  <si>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</si>
  <si>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</si>
  <si>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</si>
  <si>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</si>
  <si>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</si>
  <si>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</si>
  <si>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</si>
  <si>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</si>
  <si>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</si>
  <si>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</si>
  <si>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</si>
  <si>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</si>
  <si>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</si>
  <si>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</si>
  <si>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</si>
  <si>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</si>
  <si>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</si>
  <si>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</si>
  <si>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</si>
  <si>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</si>
  <si>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</si>
  <si>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</si>
  <si>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</si>
  <si>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</si>
  <si>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</si>
  <si>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</si>
  <si>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</si>
  <si>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</si>
  <si>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</si>
  <si>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</si>
  <si>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</si>
  <si>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</si>
  <si>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</si>
  <si>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</si>
  <si>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</si>
  <si>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</si>
  <si>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</si>
  <si>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</si>
  <si>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</si>
  <si>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</si>
  <si>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</si>
  <si>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</si>
  <si>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</si>
  <si>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</si>
  <si>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</si>
  <si>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</si>
  <si>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</si>
  <si>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</si>
  <si>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</si>
  <si>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</si>
  <si>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</si>
  <si>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</si>
  <si>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</si>
  <si>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</si>
  <si>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</si>
  <si>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</si>
  <si>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</si>
  <si>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</si>
  <si>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</si>
  <si>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</si>
  <si>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</si>
  <si>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</si>
  <si>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</si>
  <si>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</si>
  <si>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</si>
  <si>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</si>
  <si>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</si>
  <si>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</si>
  <si>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</si>
  <si>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</si>
  <si>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</si>
  <si>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</si>
  <si>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</si>
  <si>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</si>
  <si>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</si>
  <si>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</si>
  <si>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</si>
  <si>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</si>
  <si>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</si>
  <si>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</si>
  <si>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</si>
  <si>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</si>
  <si>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</si>
  <si>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</si>
  <si>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</si>
  <si>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</si>
  <si>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</si>
  <si>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</si>
  <si>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</si>
  <si>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</si>
  <si>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</si>
  <si>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</si>
  <si>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</si>
  <si>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</si>
  <si>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</si>
  <si>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</si>
  <si>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</si>
  <si>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</si>
  <si>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</si>
  <si>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</si>
  <si>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</si>
  <si>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</si>
  <si>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</si>
  <si>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</si>
  <si>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</si>
  <si>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</si>
  <si>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</si>
  <si>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</si>
  <si>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</si>
  <si>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</si>
  <si>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</si>
  <si>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</si>
  <si>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</si>
  <si>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</si>
  <si>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</si>
  <si>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</si>
  <si>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</si>
  <si>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</si>
  <si>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</si>
  <si>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</si>
  <si>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</si>
  <si>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</si>
  <si>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</si>
  <si>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</si>
  <si>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</si>
  <si>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</si>
  <si>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</si>
  <si>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</si>
  <si>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</si>
  <si>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</si>
  <si>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</si>
  <si>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</si>
  <si>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</si>
  <si>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</si>
  <si>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</si>
  <si>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</si>
  <si>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</si>
  <si>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</si>
  <si>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</si>
  <si>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</si>
  <si>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</si>
  <si>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</si>
  <si>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</si>
  <si>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</si>
  <si>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</si>
  <si>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</si>
  <si>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</si>
  <si>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</si>
  <si>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</si>
  <si>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</si>
  <si>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</si>
  <si>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</si>
  <si>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</si>
  <si>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</si>
  <si>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</si>
  <si>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</si>
  <si>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</si>
  <si>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</si>
  <si>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</si>
  <si>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</si>
  <si>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</si>
  <si>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</si>
  <si>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</si>
  <si>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</si>
  <si>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</si>
  <si>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</si>
  <si>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</si>
  <si>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</si>
  <si>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</si>
  <si>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</si>
  <si>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</si>
  <si>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</si>
  <si>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</si>
  <si>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</si>
  <si>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</si>
  <si>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</si>
  <si>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</si>
  <si>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</si>
  <si>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</si>
  <si>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</si>
  <si>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</si>
  <si>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</si>
  <si>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</si>
  <si>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</si>
  <si>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</si>
  <si>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</si>
  <si>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</si>
  <si>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</si>
  <si>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</si>
  <si>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</si>
  <si>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</si>
  <si>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</si>
  <si>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</si>
  <si>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</si>
  <si>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</si>
  <si>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</si>
  <si>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</si>
  <si>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</si>
  <si>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</si>
  <si>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</si>
  <si>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</si>
  <si>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</si>
  <si>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</si>
  <si>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</si>
  <si>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</si>
  <si>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</si>
  <si>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</si>
  <si>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</si>
  <si>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</si>
  <si>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</si>
  <si>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</si>
  <si>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</si>
  <si>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</si>
  <si>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</si>
  <si>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</si>
  <si>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</si>
  <si>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</si>
  <si>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</si>
  <si>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</si>
  <si>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</si>
  <si>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</si>
  <si>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</si>
  <si>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</si>
  <si>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</si>
  <si>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</si>
  <si>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SABONETEIRA DE PAREDE EM METAL CROMADO, INCLUSO FIXAÇÃO. AF_01/2020</t>
  </si>
  <si>
    <t>KIT DE ACESSORIOS PARA BANHEIRO EM METAL CROMADO, 5 PECAS, INCLUSO FIXAÇÃO.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</si>
  <si>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</si>
  <si>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</si>
  <si>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</si>
  <si>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</si>
  <si>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</si>
  <si>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</si>
  <si>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</si>
  <si>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</si>
  <si>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</si>
  <si>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</si>
  <si>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</si>
  <si>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</si>
  <si>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</si>
  <si>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</si>
  <si>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</si>
  <si>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</si>
  <si>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</si>
  <si>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</si>
  <si>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</si>
  <si>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</si>
  <si>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</si>
  <si>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</si>
  <si>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</si>
  <si>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</si>
  <si>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</si>
  <si>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</si>
  <si>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</si>
  <si>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</si>
  <si>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</si>
  <si>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</si>
  <si>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</si>
  <si>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</si>
  <si>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</si>
  <si>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</si>
  <si>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</si>
  <si>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</si>
  <si>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</si>
  <si>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</si>
  <si>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</si>
  <si>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</si>
  <si>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</si>
  <si>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</si>
  <si>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</si>
  <si>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</si>
  <si>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</si>
  <si>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</si>
  <si>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</si>
  <si>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</si>
  <si>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</si>
  <si>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</si>
  <si>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</si>
  <si>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</si>
  <si>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</si>
  <si>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</si>
  <si>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</si>
  <si>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</si>
  <si>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</si>
  <si>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</si>
  <si>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</si>
  <si>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</si>
  <si>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</si>
  <si>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</si>
  <si>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</si>
  <si>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</si>
  <si>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</si>
  <si>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</si>
  <si>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</si>
  <si>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</si>
  <si>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</si>
  <si>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</si>
  <si>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</si>
  <si>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</si>
  <si>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</si>
  <si>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</si>
  <si>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</si>
  <si>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</si>
  <si>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</si>
  <si>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</si>
  <si>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</si>
  <si>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</si>
  <si>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</si>
  <si>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</si>
  <si>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</si>
  <si>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</si>
  <si>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</si>
  <si>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</si>
  <si>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</si>
  <si>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</si>
  <si>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</si>
  <si>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</si>
  <si>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</si>
  <si>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</si>
  <si>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</si>
  <si>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</si>
  <si>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</si>
  <si>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</si>
  <si>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</si>
  <si>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</si>
  <si>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</si>
  <si>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</si>
  <si>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</si>
  <si>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</si>
  <si>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</si>
  <si>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</si>
  <si>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</si>
  <si>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</si>
  <si>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</si>
  <si>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</si>
  <si>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</si>
  <si>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</si>
  <si>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</si>
  <si>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</si>
  <si>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</si>
  <si>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</si>
  <si>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</si>
  <si>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</si>
  <si>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</si>
  <si>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</si>
  <si>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</si>
  <si>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</si>
  <si>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</si>
  <si>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</si>
  <si>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</si>
  <si>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</si>
  <si>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</si>
  <si>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</si>
  <si>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</si>
  <si>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</si>
  <si>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</si>
  <si>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</si>
  <si>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</si>
  <si>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</si>
  <si>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</si>
  <si>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</si>
  <si>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</si>
  <si>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</si>
  <si>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</si>
  <si>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</si>
  <si>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</si>
  <si>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</si>
  <si>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</si>
  <si>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</si>
  <si>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</si>
  <si>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</si>
  <si>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</si>
  <si>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</si>
  <si>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</si>
  <si>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</si>
  <si>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</si>
  <si>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</si>
  <si>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</si>
  <si>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</si>
  <si>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</si>
  <si>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</si>
  <si>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</si>
  <si>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</si>
  <si>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</si>
  <si>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</si>
  <si>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</si>
  <si>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</si>
  <si>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</si>
  <si>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</si>
  <si>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</si>
  <si>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</si>
  <si>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</si>
  <si>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</si>
  <si>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</si>
  <si>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</si>
  <si>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</si>
  <si>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</si>
  <si>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</si>
  <si>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</si>
  <si>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</si>
  <si>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</si>
  <si>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</si>
  <si>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</si>
  <si>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</si>
  <si>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</si>
  <si>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</si>
  <si>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</si>
  <si>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</si>
  <si>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</si>
  <si>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</si>
  <si>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</si>
  <si>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</si>
  <si>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</si>
  <si>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</si>
  <si>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</si>
  <si>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</si>
  <si>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</si>
  <si>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</si>
  <si>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</si>
  <si>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</si>
  <si>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</si>
  <si>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</si>
  <si>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</si>
  <si>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</si>
  <si>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</si>
  <si>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</si>
  <si>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</si>
  <si>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</si>
  <si>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</si>
  <si>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</si>
  <si>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</si>
  <si>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</si>
  <si>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</si>
  <si>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</si>
  <si>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</si>
  <si>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</si>
  <si>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</si>
  <si>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</si>
  <si>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</si>
  <si>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</si>
  <si>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</si>
  <si>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</si>
  <si>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</si>
  <si>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</si>
  <si>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</si>
  <si>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</si>
  <si>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</si>
  <si>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</si>
  <si>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</si>
  <si>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</si>
  <si>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</si>
  <si>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</si>
  <si>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</si>
  <si>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</si>
  <si>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</si>
  <si>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</si>
  <si>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</si>
  <si>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</si>
  <si>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</si>
  <si>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</si>
  <si>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</si>
  <si>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</si>
  <si>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</si>
  <si>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</si>
  <si>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</si>
  <si>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</si>
  <si>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</si>
  <si>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</si>
  <si>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</si>
  <si>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</si>
  <si>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</si>
  <si>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</si>
  <si>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</si>
  <si>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</si>
  <si>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</si>
  <si>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</si>
  <si>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</si>
  <si>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</si>
  <si>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</si>
  <si>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</si>
  <si>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</si>
  <si>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</si>
  <si>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</si>
  <si>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</si>
  <si>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</si>
  <si>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</si>
  <si>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</si>
  <si>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</si>
  <si>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</si>
  <si>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</si>
  <si>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</si>
  <si>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</si>
  <si>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</si>
  <si>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</si>
  <si>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</si>
  <si>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</si>
  <si>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</si>
  <si>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</si>
  <si>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</si>
  <si>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</si>
  <si>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</si>
  <si>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</si>
  <si>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</si>
  <si>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</si>
  <si>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</si>
  <si>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</si>
  <si>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</si>
  <si>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</si>
  <si>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</si>
  <si>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</si>
  <si>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</si>
  <si>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</si>
  <si>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</si>
  <si>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</si>
  <si>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</si>
  <si>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</si>
  <si>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</si>
  <si>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</si>
  <si>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</si>
  <si>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</si>
  <si>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</si>
  <si>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</si>
  <si>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</si>
  <si>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</si>
  <si>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</si>
  <si>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</si>
  <si>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</si>
  <si>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</si>
  <si>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</si>
  <si>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</si>
  <si>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</si>
  <si>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</si>
  <si>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</si>
  <si>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</si>
  <si>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</si>
  <si>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</si>
  <si>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</si>
  <si>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</si>
  <si>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</si>
  <si>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</si>
  <si>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</si>
  <si>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</si>
  <si>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</si>
  <si>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</si>
  <si>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</si>
  <si>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</si>
  <si>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</si>
  <si>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</si>
  <si>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</si>
  <si>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</si>
  <si>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</si>
  <si>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</si>
  <si>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</si>
  <si>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</si>
  <si>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</si>
  <si>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</si>
  <si>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</si>
  <si>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</si>
  <si>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</si>
  <si>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</si>
  <si>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</si>
  <si>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</si>
  <si>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</si>
  <si>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</si>
  <si>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</si>
  <si>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</si>
  <si>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</si>
  <si>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</si>
  <si>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</si>
  <si>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</si>
  <si>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</si>
  <si>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</si>
  <si>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</si>
  <si>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</si>
  <si>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</si>
  <si>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</si>
  <si>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</si>
  <si>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</si>
  <si>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</si>
  <si>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</si>
  <si>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</si>
  <si>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</si>
  <si>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</si>
  <si>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</si>
  <si>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</si>
  <si>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</si>
  <si>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</si>
  <si>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</si>
  <si>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</si>
  <si>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</si>
  <si>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</si>
  <si>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</si>
  <si>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</si>
  <si>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</si>
  <si>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</si>
  <si>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</si>
  <si>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</si>
  <si>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</si>
  <si>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</si>
  <si>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</si>
  <si>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</si>
  <si>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</si>
  <si>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</si>
  <si>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</si>
  <si>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</si>
  <si>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</si>
  <si>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</si>
  <si>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</si>
  <si>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</si>
  <si>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</si>
  <si>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</si>
  <si>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</si>
  <si>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</si>
  <si>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</si>
  <si>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</si>
  <si>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</si>
  <si>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</si>
  <si>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</si>
  <si>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</si>
  <si>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</si>
  <si>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</si>
  <si>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</si>
  <si>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</si>
  <si>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</si>
  <si>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</si>
  <si>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</si>
  <si>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</si>
  <si>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</si>
  <si>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</si>
  <si>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</si>
  <si>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</si>
  <si>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</si>
  <si>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</si>
  <si>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</si>
  <si>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</si>
  <si>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</si>
  <si>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</si>
  <si>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</si>
  <si>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</si>
  <si>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</si>
  <si>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</si>
  <si>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</si>
  <si>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</si>
  <si>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</si>
  <si>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</si>
  <si>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</si>
  <si>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</si>
  <si>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</si>
  <si>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</si>
  <si>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</si>
  <si>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</si>
  <si>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</si>
  <si>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</si>
  <si>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</si>
  <si>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</si>
  <si>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</si>
  <si>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</si>
  <si>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</si>
  <si>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</si>
  <si>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</si>
  <si>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</si>
  <si>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</si>
  <si>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</si>
  <si>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</si>
  <si>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</si>
  <si>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</si>
  <si>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</si>
  <si>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</si>
  <si>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</si>
  <si>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</si>
  <si>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</si>
  <si>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</si>
  <si>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</si>
  <si>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</si>
  <si>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</si>
  <si>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</si>
  <si>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</si>
  <si>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</si>
  <si>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</si>
  <si>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</si>
  <si>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</si>
  <si>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</si>
  <si>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</si>
  <si>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</si>
  <si>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</si>
  <si>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</si>
  <si>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</si>
  <si>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</si>
  <si>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</si>
  <si>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</si>
  <si>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</si>
  <si>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</si>
  <si>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</si>
  <si>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</si>
  <si>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</si>
  <si>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</si>
  <si>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</si>
  <si>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</si>
  <si>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</si>
  <si>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</si>
  <si>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</si>
  <si>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</si>
  <si>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</si>
  <si>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</si>
  <si>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</si>
  <si>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</si>
  <si>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</si>
  <si>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</si>
  <si>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</si>
  <si>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</si>
  <si>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</si>
  <si>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</si>
  <si>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</si>
  <si>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</si>
  <si>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</si>
  <si>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</si>
  <si>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</si>
  <si>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</si>
  <si>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</si>
  <si>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</si>
  <si>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</si>
  <si>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</si>
  <si>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</si>
  <si>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</si>
  <si>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</si>
  <si>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</si>
  <si>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</si>
  <si>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</si>
  <si>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</si>
  <si>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</si>
  <si>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</si>
  <si>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</si>
  <si>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</si>
  <si>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</si>
  <si>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</si>
  <si>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</si>
  <si>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</si>
  <si>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</si>
  <si>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</si>
  <si>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</si>
  <si>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</si>
  <si>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</si>
  <si>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</si>
  <si>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</si>
  <si>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</si>
  <si>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</si>
  <si>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</si>
  <si>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</si>
  <si>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</si>
  <si>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</si>
  <si>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</si>
  <si>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</si>
  <si>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</si>
  <si>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</si>
  <si>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</si>
  <si>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</si>
  <si>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</si>
  <si>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</si>
  <si>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</si>
  <si>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</si>
  <si>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</si>
  <si>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</si>
  <si>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</si>
  <si>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</si>
  <si>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</si>
  <si>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</si>
  <si>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</si>
  <si>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</si>
  <si>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</si>
  <si>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</si>
  <si>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</si>
  <si>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</si>
  <si>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</si>
  <si>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</si>
  <si>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</si>
  <si>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</si>
  <si>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</si>
  <si>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</si>
  <si>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</si>
  <si>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</si>
  <si>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</si>
  <si>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</si>
  <si>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</si>
  <si>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</si>
  <si>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</si>
  <si>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</si>
  <si>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</si>
  <si>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</si>
  <si>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</si>
  <si>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</si>
  <si>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</si>
  <si>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</si>
  <si>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</si>
  <si>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</si>
  <si>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</si>
  <si>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</si>
  <si>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</si>
  <si>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</si>
  <si>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</si>
  <si>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</si>
  <si>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</si>
  <si>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</si>
  <si>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</si>
  <si>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</si>
  <si>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</si>
  <si>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</si>
  <si>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</si>
  <si>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</si>
  <si>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</si>
  <si>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</si>
  <si>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</si>
  <si>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</si>
  <si>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</si>
  <si>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</si>
  <si>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</si>
  <si>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</si>
  <si>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</si>
  <si>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</si>
  <si>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</si>
  <si>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</si>
  <si>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</si>
  <si>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</si>
  <si>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</si>
  <si>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</si>
  <si>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</si>
  <si>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</si>
  <si>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</si>
  <si>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</si>
  <si>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</si>
  <si>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</si>
  <si>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</si>
  <si>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</si>
  <si>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</si>
  <si>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</si>
  <si>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</si>
  <si>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</si>
  <si>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</si>
  <si>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</si>
  <si>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</si>
  <si>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</si>
  <si>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</si>
  <si>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</si>
  <si>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</si>
  <si>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</si>
  <si>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</si>
  <si>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</si>
  <si>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</si>
  <si>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</si>
  <si>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</si>
  <si>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</si>
  <si>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</si>
  <si>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</si>
  <si>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</si>
  <si>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</si>
  <si>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</si>
  <si>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</si>
  <si>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</si>
  <si>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</si>
  <si>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</si>
  <si>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</si>
  <si>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</si>
  <si>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</si>
  <si>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</si>
  <si>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</si>
  <si>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</si>
  <si>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</si>
  <si>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</si>
  <si>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</si>
  <si>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</si>
  <si>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</si>
  <si>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</si>
  <si>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</si>
  <si>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</si>
  <si>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</si>
  <si>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</si>
  <si>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</si>
  <si>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</si>
  <si>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</si>
  <si>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</si>
  <si>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</si>
  <si>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</si>
  <si>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</si>
  <si>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</si>
  <si>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</si>
  <si>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</si>
  <si>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</si>
  <si>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</si>
  <si>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</si>
  <si>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</si>
  <si>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</si>
  <si>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</si>
  <si>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</si>
  <si>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</si>
  <si>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</si>
  <si>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</si>
  <si>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</si>
  <si>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</si>
  <si>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</si>
  <si>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</si>
  <si>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</si>
  <si>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</si>
  <si>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</si>
  <si>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</si>
  <si>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</si>
  <si>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</si>
  <si>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</si>
  <si>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</si>
  <si>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</si>
  <si>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</si>
  <si>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</si>
  <si>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</si>
  <si>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</si>
  <si>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</si>
  <si>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</si>
  <si>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</si>
  <si>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</si>
  <si>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</si>
  <si>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</si>
  <si>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</si>
  <si>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</si>
  <si>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</si>
  <si>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</si>
  <si>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</si>
  <si>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</si>
  <si>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</si>
  <si>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</si>
  <si>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</si>
  <si>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</si>
  <si>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</si>
  <si>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</si>
  <si>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</si>
  <si>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</si>
  <si>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</si>
  <si>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</si>
  <si>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</si>
  <si>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</si>
  <si>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</si>
  <si>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</si>
  <si>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</si>
  <si>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</si>
  <si>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</si>
  <si>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</si>
  <si>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</si>
  <si>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</si>
  <si>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</si>
  <si>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</si>
  <si>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</si>
  <si>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</si>
  <si>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</si>
  <si>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</si>
  <si>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</si>
  <si>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</si>
  <si>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</si>
  <si>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</si>
  <si>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</si>
  <si>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</si>
  <si>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</si>
  <si>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</si>
  <si>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</si>
  <si>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</si>
  <si>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</si>
  <si>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</si>
  <si>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</si>
  <si>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</si>
  <si>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</si>
  <si>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</si>
  <si>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</si>
  <si>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</si>
  <si>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</si>
  <si>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</si>
  <si>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</si>
  <si>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</si>
  <si>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</si>
  <si>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</si>
  <si>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</si>
  <si>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</si>
  <si>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</si>
  <si>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</si>
  <si>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</si>
  <si>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</si>
  <si>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</si>
  <si>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</si>
  <si>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</si>
  <si>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</si>
  <si>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</si>
  <si>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</si>
  <si>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</si>
  <si>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</si>
  <si>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</si>
  <si>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</si>
  <si>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</si>
  <si>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</si>
  <si>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</si>
  <si>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</si>
  <si>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</si>
  <si>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</si>
  <si>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</si>
  <si>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</si>
  <si>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</si>
  <si>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</si>
  <si>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</si>
  <si>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</si>
  <si>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</si>
  <si>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</si>
  <si>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</si>
  <si>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</si>
  <si>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</si>
  <si>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</si>
  <si>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</si>
  <si>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</si>
  <si>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</si>
  <si>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</si>
  <si>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</si>
  <si>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</si>
  <si>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</si>
  <si>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</si>
  <si>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</si>
  <si>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</si>
  <si>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</si>
  <si>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</si>
  <si>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</si>
  <si>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</si>
  <si>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</si>
  <si>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</si>
  <si>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</si>
  <si>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</si>
  <si>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</si>
  <si>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</si>
  <si>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</si>
  <si>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</si>
  <si>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</si>
  <si>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</si>
  <si>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</si>
  <si>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</si>
  <si>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</si>
  <si>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</si>
  <si>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</si>
  <si>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</si>
  <si>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</si>
  <si>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</si>
  <si>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</si>
  <si>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</si>
  <si>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</si>
  <si>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</si>
  <si>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</si>
  <si>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</si>
  <si>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</si>
  <si>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</si>
  <si>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</si>
  <si>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</si>
  <si>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</si>
  <si>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</si>
  <si>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</si>
  <si>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</si>
  <si>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</si>
  <si>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</si>
  <si>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</si>
  <si>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</si>
  <si>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</si>
  <si>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</si>
  <si>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</si>
  <si>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</si>
  <si>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</si>
  <si>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</si>
  <si>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</si>
  <si>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</si>
  <si>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</si>
  <si>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</si>
  <si>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</si>
  <si>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</si>
  <si>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</si>
  <si>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</si>
  <si>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</si>
  <si>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</si>
  <si>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</si>
  <si>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</si>
  <si>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</si>
  <si>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</si>
  <si>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</si>
  <si>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</si>
  <si>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</si>
  <si>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</si>
  <si>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</si>
  <si>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</si>
  <si>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</si>
  <si>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</si>
  <si>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</si>
  <si>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</si>
  <si>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</si>
  <si>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</si>
  <si>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</si>
  <si>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</si>
  <si>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</si>
  <si>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</si>
  <si>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</si>
  <si>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</si>
  <si>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</si>
  <si>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</si>
  <si>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</si>
  <si>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</si>
  <si>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</si>
  <si>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</si>
  <si>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</si>
  <si>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</si>
  <si>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</si>
  <si>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</si>
  <si>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</si>
  <si>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</si>
  <si>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</si>
  <si>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</si>
  <si>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</si>
  <si>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</si>
  <si>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</si>
  <si>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</si>
  <si>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</si>
  <si>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</si>
  <si>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</si>
  <si>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</si>
  <si>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</si>
  <si>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</si>
  <si>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</si>
  <si>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</si>
  <si>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</si>
  <si>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</si>
  <si>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</si>
  <si>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</si>
  <si>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</si>
  <si>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</si>
  <si>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</si>
  <si>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</si>
  <si>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</si>
  <si>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</si>
  <si>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</si>
  <si>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</si>
  <si>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</si>
  <si>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</si>
  <si>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</si>
  <si>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</si>
  <si>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</si>
  <si>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</si>
  <si>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</si>
  <si>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</si>
  <si>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</si>
  <si>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</si>
  <si>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</si>
  <si>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</si>
  <si>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</si>
  <si>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</si>
  <si>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</si>
  <si>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</si>
  <si>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</si>
  <si>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</si>
  <si>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</si>
  <si>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</si>
  <si>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</si>
  <si>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</si>
  <si>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</si>
  <si>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</si>
  <si>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</si>
  <si>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</si>
  <si>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</si>
  <si>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</si>
  <si>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</si>
  <si>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</si>
  <si>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</si>
  <si>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</si>
  <si>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</si>
  <si>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</si>
  <si>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</si>
  <si>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</si>
  <si>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</si>
  <si>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</si>
  <si>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</si>
  <si>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</si>
  <si>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</si>
  <si>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</si>
  <si>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</si>
  <si>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</si>
  <si>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</si>
  <si>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</si>
  <si>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</si>
  <si>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</si>
  <si>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</si>
  <si>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</si>
  <si>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</si>
  <si>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</si>
  <si>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</si>
  <si>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</si>
  <si>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</si>
  <si>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</si>
  <si>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</si>
  <si>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</si>
  <si>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</si>
  <si>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</si>
  <si>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</si>
  <si>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</si>
  <si>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</si>
  <si>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</si>
  <si>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</si>
  <si>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</si>
  <si>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</si>
  <si>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</si>
  <si>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</si>
  <si>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</si>
  <si>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</si>
  <si>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</si>
  <si>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</si>
  <si>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</si>
  <si>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</si>
  <si>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</si>
  <si>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</si>
  <si>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</si>
  <si>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</si>
  <si>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</si>
  <si>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</si>
  <si>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</si>
  <si>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</si>
  <si>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</si>
  <si>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</si>
  <si>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</si>
  <si>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</si>
  <si>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</si>
  <si>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</si>
  <si>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</si>
  <si>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</si>
  <si>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</si>
  <si>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</si>
  <si>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</si>
  <si>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</si>
  <si>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</si>
  <si>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</si>
  <si>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</si>
  <si>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</si>
  <si>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</si>
  <si>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</si>
  <si>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</si>
  <si>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</si>
  <si>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</si>
  <si>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</si>
  <si>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</si>
  <si>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</si>
  <si>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</si>
  <si>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</si>
  <si>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</si>
  <si>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</si>
  <si>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</si>
  <si>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</si>
  <si>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</si>
  <si>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</si>
  <si>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</si>
  <si>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</si>
  <si>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</si>
  <si>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</si>
  <si>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</si>
  <si>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</si>
  <si>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</si>
  <si>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</si>
  <si>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</si>
  <si>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</si>
  <si>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</si>
  <si>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</si>
  <si>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</si>
  <si>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</si>
  <si>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</si>
  <si>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</si>
  <si>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</si>
  <si>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</si>
  <si>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</si>
  <si>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</si>
  <si>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</si>
  <si>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</si>
  <si>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</si>
  <si>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</si>
  <si>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</si>
  <si>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</si>
  <si>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</si>
  <si>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</si>
  <si>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</si>
  <si>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</si>
  <si>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</si>
  <si>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</si>
  <si>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</si>
  <si>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</si>
  <si>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</si>
  <si>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</si>
  <si>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</si>
  <si>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</si>
  <si>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</si>
  <si>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</si>
  <si>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</si>
  <si>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</si>
  <si>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</si>
  <si>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</si>
  <si>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</si>
  <si>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</si>
  <si>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</si>
  <si>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</si>
  <si>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</si>
  <si>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</si>
  <si>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</si>
  <si>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</si>
  <si>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</si>
  <si>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</si>
  <si>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</si>
  <si>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</si>
  <si>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</si>
  <si>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</si>
  <si>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</si>
  <si>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</si>
  <si>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</si>
  <si>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</si>
  <si>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</si>
  <si>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</si>
  <si>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</si>
  <si>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</si>
  <si>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</si>
  <si>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</si>
  <si>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</si>
  <si>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</si>
  <si>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</si>
  <si>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</si>
  <si>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</si>
  <si>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</si>
  <si>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</si>
  <si>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</si>
  <si>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</si>
  <si>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</si>
  <si>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</si>
  <si>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</si>
  <si>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</si>
  <si>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</si>
  <si>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</si>
  <si>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</si>
  <si>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</si>
  <si>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</si>
  <si>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</si>
  <si>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</si>
  <si>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</si>
  <si>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</si>
  <si>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</si>
  <si>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</si>
  <si>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</si>
  <si>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</si>
  <si>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</si>
  <si>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</si>
  <si>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</si>
  <si>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</si>
  <si>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</si>
  <si>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</si>
  <si>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</si>
  <si>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</si>
  <si>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</si>
  <si>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</si>
  <si>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</si>
  <si>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</si>
  <si>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</si>
  <si>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</si>
  <si>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</si>
  <si>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</si>
  <si>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</si>
  <si>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</si>
  <si>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</si>
  <si>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</si>
  <si>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</si>
  <si>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</si>
  <si>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</si>
  <si>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</si>
  <si>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</si>
  <si>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</si>
  <si>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</si>
  <si>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</si>
  <si>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</si>
  <si>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</si>
  <si>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</si>
  <si>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</si>
  <si>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</si>
  <si>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</si>
  <si>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</si>
  <si>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</si>
  <si>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</si>
  <si>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</si>
  <si>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</si>
  <si>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</si>
  <si>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</si>
  <si>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</si>
  <si>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</si>
  <si>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</si>
  <si>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</si>
  <si>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</si>
  <si>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</si>
  <si>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</si>
  <si>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</si>
  <si>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</si>
  <si>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</si>
  <si>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</si>
  <si>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</si>
  <si>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</si>
  <si>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</si>
  <si>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</si>
  <si>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</si>
  <si>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</si>
  <si>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</si>
  <si>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</si>
  <si>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</si>
  <si>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</si>
  <si>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</si>
  <si>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</si>
  <si>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</si>
  <si>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</si>
  <si>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</si>
  <si>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</si>
  <si>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</si>
  <si>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</si>
  <si>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</si>
  <si>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</si>
  <si>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</si>
  <si>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</si>
  <si>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</si>
  <si>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</si>
  <si>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</si>
  <si>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</si>
  <si>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</si>
  <si>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</si>
  <si>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</si>
  <si>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</si>
  <si>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</si>
  <si>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</si>
  <si>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</si>
  <si>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</si>
  <si>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</si>
  <si>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</si>
  <si>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</si>
  <si>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</si>
  <si>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</si>
  <si>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</si>
  <si>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</si>
  <si>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</si>
  <si>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</si>
  <si>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</si>
  <si>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</si>
  <si>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</si>
  <si>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</si>
  <si>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</si>
  <si>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</si>
  <si>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</si>
  <si>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</si>
  <si>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</si>
  <si>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</si>
  <si>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</si>
  <si>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</si>
  <si>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</si>
  <si>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</si>
  <si>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</si>
  <si>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</si>
  <si>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</si>
  <si>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</si>
  <si>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</si>
  <si>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</si>
  <si>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</si>
  <si>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</si>
  <si>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</si>
  <si>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</si>
  <si>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</si>
  <si>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</si>
  <si>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</si>
  <si>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</si>
  <si>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</si>
  <si>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</si>
  <si>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</si>
  <si>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</si>
  <si>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</si>
  <si>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</si>
  <si>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</si>
  <si>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</si>
  <si>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</si>
  <si>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</si>
  <si>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</si>
  <si>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</si>
  <si>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</si>
  <si>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</si>
  <si>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</si>
  <si>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</si>
  <si>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</si>
  <si>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</si>
  <si>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</si>
  <si>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</si>
  <si>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</si>
  <si>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</si>
  <si>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</si>
  <si>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</si>
  <si>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</si>
  <si>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</si>
  <si>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</si>
  <si>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</si>
  <si>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</si>
  <si>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</si>
  <si>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</si>
  <si>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</si>
  <si>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</si>
  <si>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</si>
  <si>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</si>
  <si>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</si>
  <si>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</si>
  <si>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</si>
  <si>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</si>
  <si>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</si>
  <si>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</si>
  <si>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</si>
  <si>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</si>
  <si>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</si>
  <si>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</si>
  <si>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</si>
  <si>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</si>
  <si>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</si>
  <si>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</si>
  <si>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</si>
  <si>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</si>
  <si>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</si>
  <si>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</si>
  <si>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</si>
  <si>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</si>
  <si>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</si>
  <si>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</si>
  <si>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</si>
  <si>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</si>
  <si>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</si>
  <si>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</si>
  <si>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</si>
  <si>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</si>
  <si>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</si>
  <si>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</si>
  <si>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</si>
  <si>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</si>
  <si>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</si>
  <si>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</si>
  <si>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</si>
  <si>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</si>
  <si>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</si>
  <si>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</si>
  <si>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</si>
  <si>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</si>
  <si>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</si>
  <si>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</si>
  <si>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</si>
  <si>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</si>
  <si>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</si>
  <si>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</si>
  <si>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</si>
  <si>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</si>
  <si>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</si>
  <si>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</si>
  <si>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</si>
  <si>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</si>
  <si>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</si>
  <si>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</si>
  <si>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</si>
  <si>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</si>
  <si>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</si>
  <si>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</si>
  <si>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</si>
  <si>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</si>
  <si>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</si>
  <si>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</si>
  <si>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</si>
  <si>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</si>
  <si>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</si>
  <si>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</si>
  <si>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</si>
  <si>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</si>
  <si>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</si>
  <si>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</si>
  <si>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</si>
  <si>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</si>
  <si>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</si>
  <si>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</si>
  <si>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</si>
  <si>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</si>
  <si>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</si>
  <si>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</si>
  <si>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</si>
  <si>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</si>
  <si>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</si>
  <si>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</si>
  <si>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</si>
  <si>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</si>
  <si>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</si>
  <si>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</si>
  <si>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</si>
  <si>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</si>
  <si>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</si>
  <si>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</si>
  <si>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</si>
  <si>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</si>
  <si>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</si>
  <si>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</si>
  <si>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</si>
  <si>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</si>
  <si>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</si>
  <si>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</si>
  <si>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</si>
  <si>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</si>
  <si>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</si>
  <si>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</si>
  <si>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</si>
  <si>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</si>
  <si>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</si>
  <si>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</si>
  <si>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</si>
  <si>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</si>
  <si>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</si>
  <si>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</si>
  <si>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</si>
  <si>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</si>
  <si>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</si>
  <si>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</si>
  <si>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</si>
  <si>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</si>
  <si>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</si>
  <si>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</si>
  <si>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</si>
  <si>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</si>
  <si>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</si>
  <si>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</si>
  <si>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</si>
  <si>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</si>
  <si>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</si>
  <si>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</si>
  <si>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</si>
  <si>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</si>
  <si>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</si>
  <si>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</si>
  <si>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</si>
  <si>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</si>
  <si>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</si>
  <si>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</si>
  <si>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</si>
  <si>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</si>
  <si>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</si>
  <si>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</si>
  <si>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</si>
  <si>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</si>
  <si>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</si>
  <si>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</si>
  <si>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</si>
  <si>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</si>
  <si>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</si>
  <si>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</si>
  <si>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</si>
  <si>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</si>
  <si>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</si>
  <si>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</si>
  <si>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</si>
  <si>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</si>
  <si>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</si>
  <si>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</si>
  <si>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</si>
  <si>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</si>
  <si>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</si>
  <si>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</si>
  <si>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</si>
  <si>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</si>
  <si>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</si>
  <si>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</si>
  <si>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</si>
  <si>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</si>
  <si>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</si>
  <si>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</si>
  <si>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</si>
  <si>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</si>
  <si>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</si>
  <si>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</si>
  <si>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</si>
  <si>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</si>
  <si>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</si>
  <si>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</si>
  <si>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</si>
  <si>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</si>
  <si>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</si>
  <si>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</si>
  <si>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</si>
  <si>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</si>
  <si>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</si>
  <si>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</si>
  <si>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</si>
  <si>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</si>
  <si>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</si>
  <si>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</si>
  <si>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</si>
  <si>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</si>
  <si>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</si>
  <si>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</si>
  <si>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</si>
  <si>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</si>
  <si>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</si>
  <si>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</si>
  <si>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</si>
  <si>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</si>
  <si>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</si>
  <si>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</si>
  <si>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</si>
  <si>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</si>
  <si>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</si>
  <si>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</si>
  <si>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</si>
  <si>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</si>
  <si>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</si>
  <si>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</si>
  <si>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</si>
  <si>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</si>
  <si>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</si>
  <si>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</si>
  <si>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</si>
  <si>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</si>
  <si>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</si>
  <si>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</si>
  <si>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</si>
  <si>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</si>
  <si>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</si>
  <si>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</si>
  <si>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</si>
  <si>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</si>
  <si>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</si>
  <si>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</si>
  <si>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</si>
  <si>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</si>
  <si>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</si>
  <si>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</si>
  <si>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</si>
  <si>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</si>
  <si>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</si>
  <si>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</si>
  <si>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</si>
  <si>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</si>
  <si>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</si>
  <si>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</si>
  <si>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</si>
  <si>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</si>
  <si>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</si>
  <si>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</si>
  <si>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</si>
  <si>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</si>
  <si>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</si>
  <si>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</si>
  <si>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</si>
  <si>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</si>
  <si>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</si>
  <si>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</si>
  <si>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</si>
  <si>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</si>
  <si>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</si>
  <si>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</si>
  <si>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</si>
  <si>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</si>
  <si>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</si>
  <si>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</si>
  <si>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</si>
  <si>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</si>
  <si>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</si>
  <si>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</si>
  <si>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</si>
  <si>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</si>
  <si>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</si>
  <si>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</si>
  <si>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</si>
  <si>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</si>
  <si>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</si>
  <si>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</si>
  <si>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</si>
  <si>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</si>
  <si>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</si>
  <si>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</si>
  <si>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</si>
  <si>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</si>
  <si>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</si>
  <si>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</si>
  <si>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</si>
  <si>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</si>
  <si>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</si>
  <si>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</si>
  <si>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</si>
  <si>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</si>
  <si>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</si>
  <si>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</si>
  <si>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</si>
  <si>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</si>
  <si>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</si>
  <si>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</si>
  <si>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</si>
  <si>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</si>
  <si>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</si>
  <si>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</si>
  <si>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</si>
  <si>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</si>
  <si>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</si>
  <si>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</si>
  <si>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</si>
  <si>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</si>
  <si>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</si>
  <si>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</si>
  <si>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</si>
  <si>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</si>
  <si>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</si>
  <si>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</si>
  <si>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</si>
  <si>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</si>
  <si>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</si>
  <si>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</si>
  <si>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</si>
  <si>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</si>
  <si>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</si>
  <si>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</si>
  <si>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</si>
  <si>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</si>
  <si>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</si>
  <si>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</si>
  <si>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</si>
  <si>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</si>
  <si>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</si>
  <si>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</si>
  <si>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</si>
  <si>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</si>
  <si>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</si>
  <si>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</si>
  <si>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</si>
  <si>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</si>
  <si>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</si>
  <si>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</si>
  <si>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</si>
  <si>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</si>
  <si>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</si>
  <si>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</si>
  <si>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</si>
  <si>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</si>
  <si>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</si>
  <si>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</si>
  <si>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</si>
  <si>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</si>
  <si>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</si>
  <si>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</si>
  <si>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</si>
  <si>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</si>
  <si>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</si>
  <si>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</si>
  <si>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</si>
  <si>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</si>
  <si>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</si>
  <si>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</si>
  <si>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</si>
  <si>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</si>
  <si>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</si>
  <si>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</si>
  <si>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</si>
  <si>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</si>
  <si>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</si>
  <si>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</si>
  <si>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</si>
  <si>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</si>
  <si>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</si>
  <si>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</si>
  <si>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</si>
  <si>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</si>
  <si>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</si>
  <si>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</si>
  <si>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</si>
  <si>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</si>
  <si>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</si>
  <si>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</si>
  <si>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</si>
  <si>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</si>
  <si>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</si>
  <si>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</si>
  <si>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</si>
  <si>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</si>
  <si>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</si>
  <si>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</si>
  <si>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</si>
  <si>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</si>
  <si>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</si>
  <si>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</si>
  <si>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</si>
  <si>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</si>
  <si>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</si>
  <si>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</si>
  <si>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</si>
  <si>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</si>
  <si>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</si>
  <si>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</si>
  <si>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</si>
  <si>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</si>
  <si>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</si>
  <si>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</si>
  <si>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</si>
  <si>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</si>
  <si>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</si>
  <si>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</si>
  <si>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</si>
  <si>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</si>
  <si>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</si>
  <si>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</si>
  <si>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</si>
  <si>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</si>
  <si>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</si>
  <si>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</si>
  <si>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</si>
  <si>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</si>
  <si>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</si>
  <si>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</si>
  <si>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</si>
  <si>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</si>
  <si>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</si>
  <si>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</si>
  <si>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</si>
  <si>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</si>
  <si>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</si>
  <si>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</si>
  <si>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</si>
  <si>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</si>
  <si>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</si>
  <si>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</si>
  <si>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</si>
  <si>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</si>
  <si>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</si>
  <si>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</si>
  <si>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</si>
  <si>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</si>
  <si>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</si>
  <si>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</si>
  <si>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</si>
  <si>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</si>
  <si>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</si>
  <si>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</si>
  <si>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</si>
  <si>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</si>
  <si>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</si>
  <si>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</si>
  <si>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</si>
  <si>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</si>
  <si>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</si>
  <si>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</si>
  <si>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</si>
  <si>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</si>
  <si>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</si>
  <si>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</si>
  <si>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</si>
  <si>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</si>
  <si>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</si>
  <si>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</si>
  <si>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</si>
  <si>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</si>
  <si>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</si>
  <si>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</si>
  <si>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</si>
  <si>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</si>
  <si>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</si>
  <si>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</si>
  <si>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</si>
  <si>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</si>
  <si>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</si>
  <si>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</si>
  <si>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</si>
  <si>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</si>
  <si>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</si>
  <si>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</si>
  <si>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</si>
  <si>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</si>
  <si>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</si>
  <si>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</si>
  <si>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</si>
  <si>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</si>
  <si>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</si>
  <si>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</si>
  <si>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</si>
  <si>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</si>
  <si>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</si>
  <si>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</si>
  <si>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</si>
  <si>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</si>
  <si>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</si>
  <si>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</si>
  <si>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</si>
  <si>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</si>
  <si>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</si>
  <si>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</si>
  <si>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</si>
  <si>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</si>
  <si>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</si>
  <si>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</si>
  <si>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</si>
  <si>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</si>
  <si>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</si>
  <si>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</si>
  <si>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</si>
  <si>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</si>
  <si>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</si>
  <si>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</si>
  <si>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</si>
  <si>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</si>
  <si>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</si>
  <si>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</si>
  <si>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</si>
  <si>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</si>
  <si>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</si>
  <si>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</si>
  <si>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</si>
  <si>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</si>
  <si>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</si>
  <si>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</si>
  <si>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</si>
  <si>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</si>
  <si>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</si>
  <si>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</si>
  <si>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</si>
  <si>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</si>
  <si>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</si>
  <si>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</si>
  <si>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</si>
  <si>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</si>
  <si>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</si>
  <si>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</si>
  <si>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</si>
  <si>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</si>
  <si>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</si>
  <si>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</si>
  <si>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</si>
  <si>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</si>
  <si>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</si>
  <si>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</si>
  <si>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</si>
  <si>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</si>
  <si>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</si>
  <si>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</si>
  <si>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</si>
  <si>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</si>
  <si>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</si>
  <si>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</si>
  <si>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</si>
  <si>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</si>
  <si>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</si>
  <si>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</si>
  <si>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</si>
  <si>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</si>
  <si>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</si>
  <si>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</si>
  <si>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</si>
  <si>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</si>
  <si>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</si>
  <si>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</si>
  <si>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</si>
  <si>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</si>
  <si>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</si>
  <si>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</si>
  <si>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</si>
  <si>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</si>
  <si>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</si>
  <si>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</si>
  <si>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</si>
  <si>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</si>
  <si>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</si>
  <si>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</si>
  <si>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</si>
  <si>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</si>
  <si>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</si>
  <si>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</si>
  <si>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</si>
  <si>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</si>
  <si>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</si>
  <si>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</si>
  <si>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</si>
  <si>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</si>
  <si>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</si>
  <si>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</si>
  <si>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</si>
  <si>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</si>
  <si>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</si>
  <si>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</si>
  <si>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</si>
  <si>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</si>
  <si>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</si>
  <si>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</si>
  <si>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</si>
  <si>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</si>
  <si>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</si>
  <si>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</si>
  <si>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</si>
  <si>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</si>
  <si>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</si>
  <si>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</si>
  <si>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</si>
  <si>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</si>
  <si>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</si>
  <si>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</si>
  <si>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</si>
  <si>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</si>
  <si>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</si>
  <si>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</si>
  <si>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</si>
  <si>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</si>
  <si>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</si>
  <si>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</si>
  <si>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</si>
  <si>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</si>
  <si>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</si>
  <si>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</si>
  <si>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</si>
  <si>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</si>
  <si>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</si>
  <si>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</si>
  <si>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</si>
  <si>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</si>
  <si>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</si>
  <si>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</si>
  <si>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</si>
  <si>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</si>
  <si>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</si>
  <si>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</si>
  <si>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</si>
  <si>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</si>
  <si>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</si>
  <si>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</si>
  <si>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</si>
  <si>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</si>
  <si>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</si>
  <si>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</si>
  <si>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</si>
  <si>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</si>
  <si>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</si>
  <si>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</si>
  <si>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</si>
  <si>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</si>
  <si>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</si>
  <si>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</si>
  <si>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</si>
  <si>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</si>
  <si>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</si>
  <si>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</si>
  <si>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</si>
  <si>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</si>
  <si>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</si>
  <si>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</si>
  <si>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</si>
  <si>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</si>
  <si>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</si>
  <si>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</si>
  <si>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</si>
  <si>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</si>
  <si>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</si>
  <si>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</si>
  <si>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</si>
  <si>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</si>
  <si>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</si>
  <si>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</si>
  <si>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</si>
  <si>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</si>
  <si>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</si>
  <si>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</si>
  <si>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</si>
  <si>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</si>
  <si>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</si>
  <si>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</si>
  <si>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</si>
  <si>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</si>
  <si>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</si>
  <si>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</si>
  <si>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</si>
  <si>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</si>
  <si>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</si>
  <si>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</si>
  <si>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</si>
  <si>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</si>
  <si>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</si>
  <si>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</si>
  <si>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</si>
  <si>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</si>
  <si>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</si>
  <si>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</si>
  <si>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</si>
  <si>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</si>
  <si>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</si>
  <si>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</si>
  <si>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</si>
  <si>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</si>
  <si>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</si>
  <si>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</si>
  <si>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</si>
  <si>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</si>
  <si>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</si>
  <si>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</si>
  <si>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</si>
  <si>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</si>
  <si>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</si>
  <si>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</si>
  <si>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</si>
  <si>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</si>
  <si>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</si>
  <si>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</si>
  <si>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</si>
  <si>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</si>
  <si>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</si>
  <si>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</si>
  <si>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</si>
  <si>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</si>
  <si>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</si>
  <si>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</si>
  <si>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</si>
  <si>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</si>
  <si>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</si>
  <si>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</si>
  <si>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</si>
  <si>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</si>
  <si>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</si>
  <si>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</si>
  <si>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</si>
  <si>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</si>
  <si>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</si>
  <si>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</si>
  <si>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</si>
  <si>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</si>
  <si>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</si>
  <si>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</si>
  <si>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</si>
  <si>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</si>
  <si>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</si>
  <si>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</si>
  <si>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</si>
  <si>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</si>
  <si>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</si>
  <si>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</si>
  <si>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</si>
  <si>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</si>
  <si>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</si>
  <si>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</si>
  <si>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</si>
  <si>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</si>
  <si>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</si>
  <si>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</si>
  <si>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</si>
  <si>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</si>
  <si>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</si>
  <si>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</si>
  <si>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</si>
  <si>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</si>
  <si>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</si>
  <si>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</si>
  <si>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</si>
  <si>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</si>
  <si>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</si>
  <si>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</si>
  <si>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</si>
  <si>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</si>
  <si>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</si>
  <si>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</si>
  <si>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</si>
  <si>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</si>
  <si>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</si>
  <si>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</si>
  <si>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</si>
  <si>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</si>
  <si>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</si>
  <si>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</si>
  <si>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</si>
  <si>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</si>
  <si>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</si>
  <si>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</si>
  <si>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</si>
  <si>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</si>
  <si>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</si>
  <si>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</si>
  <si>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</si>
  <si>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</si>
  <si>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</si>
  <si>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</si>
  <si>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</si>
  <si>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</si>
  <si>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</si>
  <si>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</si>
  <si>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</si>
  <si>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</si>
  <si>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</si>
  <si>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</si>
  <si>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</si>
  <si>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</si>
  <si>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</si>
  <si>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</si>
  <si>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</si>
  <si>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</si>
  <si>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</si>
  <si>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</si>
  <si>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</si>
  <si>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</si>
  <si>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</si>
  <si>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</si>
  <si>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</si>
  <si>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</si>
  <si>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</si>
  <si>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</si>
  <si>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</si>
  <si>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</si>
  <si>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</si>
  <si>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</si>
  <si>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</si>
  <si>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</si>
  <si>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</si>
  <si>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</si>
  <si>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</si>
  <si>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</si>
  <si>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</si>
  <si>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</si>
  <si>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</si>
  <si>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</si>
  <si>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</si>
  <si>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</si>
  <si>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</si>
  <si>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</si>
  <si>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</si>
  <si>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</si>
  <si>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</si>
  <si>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</si>
  <si>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</si>
  <si>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</si>
  <si>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</si>
  <si>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</si>
  <si>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</si>
  <si>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</si>
  <si>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</si>
  <si>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</si>
  <si>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</si>
  <si>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</si>
  <si>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</si>
  <si>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</si>
  <si>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</si>
  <si>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</si>
  <si>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</si>
  <si>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</si>
  <si>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</si>
  <si>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</si>
  <si>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</si>
  <si>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</si>
  <si>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</si>
  <si>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</si>
  <si>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</si>
  <si>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</si>
  <si>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</si>
  <si>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</si>
  <si>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</si>
  <si>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</si>
  <si>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</si>
  <si>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</si>
  <si>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</si>
  <si>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</si>
  <si>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</si>
  <si>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</si>
  <si>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</si>
  <si>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</si>
  <si>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</si>
  <si>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</si>
  <si>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</si>
  <si>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</si>
  <si>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</si>
  <si>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</si>
  <si>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</si>
  <si>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</si>
  <si>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</si>
  <si>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</si>
  <si>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</si>
  <si>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</si>
  <si>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</si>
  <si>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</si>
  <si>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</si>
  <si>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</si>
  <si>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</si>
  <si>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</si>
  <si>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</si>
  <si>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</si>
  <si>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</si>
  <si>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</si>
  <si>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</si>
  <si>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</si>
  <si>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</si>
  <si>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</si>
  <si>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</si>
  <si>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</si>
  <si>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</si>
  <si>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</si>
  <si>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</si>
  <si>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</si>
  <si>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</si>
  <si>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</si>
  <si>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</si>
  <si>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</si>
  <si>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</si>
  <si>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</si>
  <si>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</si>
  <si>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</si>
  <si>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</si>
  <si>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</si>
  <si>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</si>
  <si>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</si>
  <si>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</si>
  <si>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</si>
  <si>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</si>
  <si>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</si>
  <si>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</si>
  <si>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</si>
  <si>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</si>
  <si>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</si>
  <si>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</si>
  <si>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</si>
  <si>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</si>
  <si>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</si>
  <si>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</si>
  <si>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</si>
  <si>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</si>
  <si>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</si>
  <si>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</si>
  <si>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</si>
  <si>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</si>
  <si>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</si>
  <si>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</si>
  <si>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</si>
  <si>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</si>
  <si>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</si>
  <si>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</si>
  <si>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</si>
  <si>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</si>
  <si>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</si>
  <si>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</si>
  <si>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</si>
  <si>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</si>
  <si>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</si>
  <si>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</si>
  <si>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</si>
  <si>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</si>
  <si>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</si>
  <si>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</si>
  <si>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</si>
  <si>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</si>
  <si>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</si>
  <si>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</si>
  <si>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</si>
  <si>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</si>
  <si>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</si>
  <si>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</si>
  <si>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</si>
  <si>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</si>
  <si>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</si>
  <si>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</si>
  <si>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</si>
  <si>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</si>
  <si>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</si>
  <si>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</si>
  <si>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</si>
  <si>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</si>
  <si>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</si>
  <si>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</si>
  <si>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</si>
  <si>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</si>
  <si>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</si>
  <si>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</si>
  <si>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</si>
  <si>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</si>
  <si>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</si>
  <si>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</si>
  <si>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</si>
  <si>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</si>
  <si>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</si>
  <si>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</si>
  <si>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</si>
  <si>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</si>
  <si>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</si>
  <si>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</si>
  <si>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</si>
  <si>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</si>
  <si>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</si>
  <si>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</si>
  <si>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</si>
  <si>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</si>
  <si>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</si>
  <si>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</si>
  <si>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</si>
  <si>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</si>
  <si>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</si>
  <si>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</si>
  <si>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</si>
  <si>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</si>
  <si>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</si>
  <si>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</si>
  <si>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</si>
  <si>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</si>
  <si>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</si>
  <si>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</si>
  <si>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</si>
  <si>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</si>
  <si>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</si>
  <si>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</si>
  <si>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</si>
  <si>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</si>
  <si>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</si>
  <si>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</si>
  <si>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</si>
  <si>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</si>
  <si>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</si>
  <si>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</si>
  <si>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</si>
  <si>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</si>
  <si>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</si>
  <si>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</si>
  <si>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</si>
  <si>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</si>
  <si>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</si>
  <si>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</si>
  <si>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</si>
  <si>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</si>
  <si>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</si>
  <si>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</si>
  <si>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</si>
  <si>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</si>
  <si>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</si>
  <si>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</si>
  <si>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</si>
  <si>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</si>
  <si>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</si>
  <si>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</si>
  <si>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</si>
  <si>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</si>
  <si>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</si>
  <si>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</si>
  <si>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</si>
  <si>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</si>
  <si>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</si>
  <si>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</si>
  <si>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</si>
  <si>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</si>
  <si>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</si>
  <si>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</si>
  <si>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</si>
  <si>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</si>
  <si>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</si>
  <si>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</si>
  <si>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</si>
  <si>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</si>
  <si>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</si>
  <si>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</si>
  <si>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</si>
  <si>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</si>
  <si>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</si>
  <si>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</si>
  <si>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</si>
  <si>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</si>
  <si>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</si>
  <si>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</si>
  <si>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</si>
  <si>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</si>
  <si>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</si>
  <si>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</si>
  <si>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</si>
  <si>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</si>
  <si>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</si>
  <si>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</si>
  <si>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</si>
  <si>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</si>
  <si>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</si>
  <si>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</si>
  <si>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</si>
  <si>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</si>
  <si>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</si>
  <si>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</si>
  <si>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</si>
  <si>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</si>
  <si>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</si>
  <si>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</si>
  <si>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</si>
  <si>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</si>
  <si>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</si>
  <si>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</si>
  <si>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</si>
  <si>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</si>
  <si>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</si>
  <si>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</si>
  <si>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</si>
  <si>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</si>
  <si>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</si>
  <si>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</si>
  <si>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</si>
  <si>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</si>
  <si>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</si>
  <si>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</si>
  <si>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</si>
  <si>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</si>
  <si>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</si>
  <si>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</si>
  <si>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</si>
  <si>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</si>
  <si>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</si>
  <si>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</si>
  <si>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</si>
  <si>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</si>
  <si>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</si>
  <si>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</si>
  <si>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</si>
  <si>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</si>
  <si>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</si>
  <si>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</si>
  <si>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</si>
  <si>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</si>
  <si>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</si>
  <si>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</si>
  <si>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</si>
  <si>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</si>
  <si>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</si>
  <si>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</si>
  <si>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</si>
  <si>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</si>
  <si>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</si>
  <si>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</si>
  <si>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</si>
  <si>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</si>
  <si>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</si>
  <si>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</si>
  <si>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</si>
  <si>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</si>
  <si>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</si>
  <si>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</si>
  <si>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</si>
  <si>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</si>
  <si>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</si>
  <si>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</si>
  <si>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</si>
  <si>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</si>
  <si>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</si>
  <si>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</si>
  <si>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</si>
  <si>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</si>
  <si>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ABRACADEIRA DE LATAO PARA FIXACAO DE CABO PARA-RAIO, DIMENSOES 32 X 24 X 24 MM                                                                                                                                                                                                                                                                                                                                                                                                                            </t>
  </si>
  <si>
    <t xml:space="preserve">UN    </t>
  </si>
  <si>
    <t>CR</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</si>
  <si>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</si>
  <si>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</si>
  <si>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</si>
  <si>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</si>
  <si>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</si>
  <si>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</si>
  <si>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</si>
  <si>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</si>
  <si>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</si>
  <si>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</si>
  <si>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</si>
  <si>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</si>
  <si>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</si>
  <si>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</si>
  <si>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</si>
  <si>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</si>
  <si>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</si>
  <si>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</si>
  <si>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</si>
  <si>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</si>
  <si>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</si>
  <si>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</si>
  <si>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</si>
  <si>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</si>
  <si>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</si>
  <si>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</si>
  <si>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</si>
  <si>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</si>
  <si>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</si>
  <si>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</si>
  <si>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</si>
  <si>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</si>
  <si>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</si>
  <si>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</si>
  <si>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</si>
  <si>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</si>
  <si>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</si>
  <si>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</si>
  <si>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</si>
  <si>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</si>
  <si>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</si>
  <si>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</si>
  <si>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</si>
  <si>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</si>
  <si>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</si>
  <si>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AS</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</si>
  <si>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</si>
  <si>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</si>
  <si>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</si>
  <si>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</si>
  <si>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</si>
  <si>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</si>
  <si>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</si>
  <si>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</si>
  <si>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</si>
  <si>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</si>
  <si>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</si>
  <si>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</si>
  <si>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</si>
  <si>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</si>
  <si>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</si>
  <si>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</si>
  <si>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</si>
  <si>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</si>
  <si>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</si>
  <si>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</si>
  <si>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</si>
  <si>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</si>
  <si>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</si>
  <si>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</si>
  <si>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</si>
  <si>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</si>
  <si>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</si>
  <si>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</si>
  <si>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</si>
  <si>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</si>
  <si>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</si>
  <si>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</si>
  <si>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</si>
  <si>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</si>
  <si>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</si>
  <si>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</si>
  <si>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</si>
  <si>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</si>
  <si>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</si>
  <si>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</si>
  <si>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</si>
  <si>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</si>
  <si>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</si>
  <si>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</si>
  <si>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</si>
  <si>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</si>
  <si>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</si>
  <si>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</si>
  <si>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</si>
  <si>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</si>
  <si>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</si>
  <si>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</si>
  <si>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</si>
  <si>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</si>
  <si>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</si>
  <si>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</si>
  <si>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</si>
  <si>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</si>
  <si>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</si>
  <si>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</si>
  <si>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</si>
  <si>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</si>
  <si>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</si>
  <si>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</si>
  <si>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</si>
  <si>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</si>
  <si>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</si>
  <si>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</si>
  <si>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</si>
  <si>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</si>
  <si>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</si>
  <si>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</si>
  <si>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</si>
  <si>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</si>
  <si>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</si>
  <si>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</si>
  <si>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</si>
  <si>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</si>
  <si>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</si>
  <si>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</si>
  <si>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</si>
  <si>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</si>
  <si>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</si>
  <si>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</si>
  <si>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</si>
  <si>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</si>
  <si>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</si>
  <si>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</si>
  <si>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</si>
  <si>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</si>
  <si>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</si>
  <si>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</si>
  <si>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</si>
  <si>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</si>
  <si>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</si>
  <si>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</si>
  <si>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</si>
  <si>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</si>
  <si>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</si>
  <si>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</si>
  <si>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</si>
  <si>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</si>
  <si>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</si>
  <si>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</si>
  <si>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</si>
  <si>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</si>
  <si>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</si>
  <si>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</si>
  <si>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</si>
  <si>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</si>
  <si>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</si>
  <si>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</si>
  <si>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</si>
  <si>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</si>
  <si>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</si>
  <si>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</si>
  <si>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</si>
  <si>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</si>
  <si>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</si>
  <si>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</si>
  <si>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</si>
  <si>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</si>
  <si>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</si>
  <si>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COM CATRACA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</si>
  <si>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</si>
  <si>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</si>
  <si>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</si>
  <si>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</si>
  <si>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</si>
  <si>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</si>
  <si>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</si>
  <si>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</si>
  <si>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</si>
  <si>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</si>
  <si>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</si>
  <si>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</si>
  <si>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</si>
  <si>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</si>
  <si>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</si>
  <si>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</si>
  <si>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</si>
  <si>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</si>
  <si>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</si>
  <si>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</si>
  <si>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</si>
  <si>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</si>
  <si>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</si>
  <si>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</si>
  <si>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</si>
  <si>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</si>
  <si>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</si>
  <si>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</si>
  <si>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</si>
  <si>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</si>
  <si>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</si>
  <si>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</si>
  <si>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</si>
  <si>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</si>
  <si>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</si>
  <si>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</si>
  <si>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</si>
  <si>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</si>
  <si>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</si>
  <si>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</si>
  <si>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</si>
  <si>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</si>
  <si>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</si>
  <si>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</si>
  <si>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</si>
  <si>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</si>
  <si>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</si>
  <si>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</si>
  <si>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</si>
  <si>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</si>
  <si>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</si>
  <si>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</si>
  <si>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</si>
  <si>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</si>
  <si>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</si>
  <si>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</si>
  <si>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</si>
  <si>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</si>
  <si>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</si>
  <si>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</si>
  <si>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</si>
  <si>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</si>
  <si>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</si>
  <si>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</si>
  <si>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</si>
  <si>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</si>
  <si>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</si>
  <si>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</si>
  <si>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</si>
  <si>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</si>
  <si>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</si>
  <si>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</si>
  <si>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</si>
  <si>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</si>
  <si>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</si>
  <si>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</si>
  <si>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</si>
  <si>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</si>
  <si>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</si>
  <si>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</si>
  <si>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</si>
  <si>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</si>
  <si>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</si>
  <si>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</si>
  <si>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</si>
  <si>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</si>
  <si>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</si>
  <si>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</si>
  <si>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</si>
  <si>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</si>
  <si>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</si>
  <si>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</si>
  <si>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</si>
  <si>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</si>
  <si>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</si>
  <si>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</si>
  <si>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</si>
  <si>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</si>
  <si>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</si>
  <si>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</si>
  <si>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</si>
  <si>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</si>
  <si>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</si>
  <si>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</si>
  <si>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</si>
  <si>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</si>
  <si>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</si>
  <si>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</si>
  <si>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</si>
  <si>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</si>
  <si>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</si>
  <si>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</si>
  <si>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</si>
  <si>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</si>
  <si>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</si>
  <si>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</si>
  <si>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</si>
  <si>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</si>
  <si>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</si>
  <si>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</si>
  <si>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</si>
  <si>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</si>
  <si>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</si>
  <si>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</si>
  <si>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</si>
  <si>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</si>
  <si>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</si>
  <si>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</si>
  <si>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</si>
  <si>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</si>
  <si>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</si>
  <si>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</si>
  <si>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</si>
  <si>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</si>
  <si>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</si>
  <si>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</si>
  <si>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</si>
  <si>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</si>
  <si>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</si>
  <si>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</si>
  <si>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</si>
  <si>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</si>
  <si>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</si>
  <si>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</si>
  <si>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</si>
  <si>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</si>
  <si>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</si>
  <si>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</si>
  <si>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</si>
  <si>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</si>
  <si>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</si>
  <si>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</si>
  <si>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</si>
  <si>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</si>
  <si>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</si>
  <si>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</si>
  <si>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</si>
  <si>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</si>
  <si>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</si>
  <si>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</si>
  <si>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</si>
  <si>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</si>
  <si>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</si>
  <si>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</si>
  <si>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</si>
  <si>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</si>
  <si>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</si>
  <si>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</si>
  <si>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</si>
  <si>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</si>
  <si>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</si>
  <si>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</si>
  <si>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</si>
  <si>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</si>
  <si>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</si>
  <si>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</si>
  <si>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</si>
  <si>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</si>
  <si>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</si>
  <si>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</si>
  <si>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</si>
  <si>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</si>
  <si>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</si>
  <si>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</si>
  <si>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</si>
  <si>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</si>
  <si>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</si>
  <si>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</si>
  <si>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</si>
  <si>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</si>
  <si>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</si>
  <si>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</si>
  <si>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</si>
  <si>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</si>
  <si>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</si>
  <si>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</si>
  <si>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</si>
  <si>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</si>
  <si>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</si>
  <si>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</si>
  <si>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</si>
  <si>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</si>
  <si>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</si>
  <si>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</si>
  <si>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</si>
  <si>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</si>
  <si>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</si>
  <si>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</si>
  <si>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</si>
  <si>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</si>
  <si>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</si>
  <si>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</si>
  <si>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</si>
  <si>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</si>
  <si>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</si>
  <si>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</si>
  <si>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</si>
  <si>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</si>
  <si>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</si>
  <si>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</si>
  <si>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</si>
  <si>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</si>
  <si>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</si>
  <si>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</si>
  <si>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</si>
  <si>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</si>
  <si>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</si>
  <si>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</si>
  <si>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</si>
  <si>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</si>
  <si>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</si>
  <si>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</si>
  <si>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</si>
  <si>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</si>
  <si>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</si>
  <si>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</si>
  <si>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</si>
  <si>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</si>
  <si>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</si>
  <si>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</si>
  <si>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</si>
  <si>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</si>
  <si>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</si>
  <si>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</si>
  <si>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</si>
  <si>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</si>
  <si>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</si>
  <si>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</si>
  <si>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</si>
  <si>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</si>
  <si>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</si>
  <si>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</si>
  <si>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</si>
  <si>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</si>
  <si>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</si>
  <si>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</si>
  <si>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</si>
  <si>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</si>
  <si>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</si>
  <si>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</si>
  <si>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</si>
  <si>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</si>
  <si>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</si>
  <si>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</si>
  <si>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</si>
  <si>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</si>
  <si>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</si>
  <si>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</si>
  <si>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</si>
  <si>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</si>
  <si>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</si>
  <si>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</si>
  <si>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</si>
  <si>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</si>
  <si>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</si>
  <si>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</si>
  <si>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</si>
  <si>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</si>
  <si>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</si>
  <si>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</si>
  <si>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</si>
  <si>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</si>
  <si>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</si>
  <si>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</si>
  <si>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</si>
  <si>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</si>
  <si>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</si>
  <si>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</si>
  <si>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</si>
  <si>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</si>
  <si>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</si>
  <si>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</si>
  <si>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</si>
  <si>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</si>
  <si>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</si>
  <si>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</si>
  <si>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</si>
  <si>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</si>
  <si>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</si>
  <si>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</si>
  <si>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</si>
  <si>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</si>
  <si>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FUROS NA VERTICAL, 11,5 X 19 X 29 CM (L X A X C)                                                                                                                                                                                                                                                                                                                                                                                                </t>
  </si>
  <si>
    <t xml:space="preserve">BLOCO CERAMICO / TIJOLO VAZADO PARA ALVENARIA DE VEDACAO, FUROS NA VERTICAL, 11,5 X 19 X 39 CM (L X A X C)                                                                                                                                                                                                                                                                                                                                                                                                </t>
  </si>
  <si>
    <t xml:space="preserve">BLOCO CERAMICO / TIJOLO VAZADO PARA ALVENARIA DE VEDACAO, FUROS NA VERTICAL, 14 X 19 X 29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</si>
  <si>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</si>
  <si>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</si>
  <si>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6 FUROS NA HORIZONTAL, 11,5 X 19 X 29 CM (L X A X C)                                                                                                                                                                                                                                                                                                                                                                                            </t>
  </si>
  <si>
    <t xml:space="preserve">BLOCO CERAMICO / TIJOLO VAZADO PARA ALVENARIA DE VEDACAO, 6 FUROS NA HORIZONTAL, 11,5 X 19 X 39 CM (L X A X C)                                                                                                                                                                                                                                                                                                                                                                                            </t>
  </si>
  <si>
    <t xml:space="preserve">BLOCO CERAMICO / TIJOLO VAZADO PARA ALVENARIA DE VEDACAO, 6 FUROS NA HORIZONTAL, 9 X 14 X 24 CM (L X A X C)                                                                                                                                                                                                                                                                                                                                                                                               </t>
  </si>
  <si>
    <t xml:space="preserve">BLOCO CERAMICO / TIJOLO VAZADO PARA ALVENARIA DE VEDACAO, 6 FUROS NA HORIZONTAL, 9 X 19 X 39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</si>
  <si>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</si>
  <si>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</si>
  <si>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CERAMICO / TIJOLO VAZADO PARA ALVENARIA DE VEDACAO, 9 FUROS NA HORIZONTAL, 11,5 X 14 X 24 CM (L X A X C)                                                                                                                                                                                                                                                                                                                                                                                            </t>
  </si>
  <si>
    <t xml:space="preserve">BLOCO CERAMICO / TIJOLO VAZADO PARA ALVENARIA DE VEDACAO, 9 FUROS NA HORIZONTAL, 14 X 19 X 29 CM (L X A X C)                                                                                                                                                                                                                                                                                                                                                                                              </t>
  </si>
  <si>
    <t xml:space="preserve">BLOCO CERAMICO / TIJOLO VAZADO PARA ALVENARIA DE VEDACAO, 9 FUROS NA HORIZONTAL, 14 X 19 X 39 CM (L X A X C)                                                                                                                                                                                                                                                                                                                                                                                              </t>
  </si>
  <si>
    <t xml:space="preserve">BLOCO CERAMICO / TIJOLO VAZADO PARA ALVENARIA DE VEDACAO, 9 FUROS NA HORIZONTAL, 19 X 19 X 29 CM (L X A X C)                                                                                                                                                                                                                                                                                                                                                                                              </t>
  </si>
  <si>
    <t xml:space="preserve">BLOCO CERAMICO / TIJOLO VAZADO PARA ALVENARIA DE VEDACAO, 9 FUROS NA HORIZONTAL, 19 X 19 X 39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</si>
  <si>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</si>
  <si>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</si>
  <si>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</si>
  <si>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</si>
  <si>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</si>
  <si>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</si>
  <si>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</si>
  <si>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</si>
  <si>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</si>
  <si>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</si>
  <si>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</si>
  <si>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</si>
  <si>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</si>
  <si>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</si>
  <si>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</si>
  <si>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</si>
  <si>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</si>
  <si>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</si>
  <si>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</si>
  <si>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</si>
  <si>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</si>
  <si>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</si>
  <si>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</si>
  <si>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</si>
  <si>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</si>
  <si>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</si>
  <si>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</si>
  <si>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</si>
  <si>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</si>
  <si>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</si>
  <si>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</si>
  <si>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</si>
  <si>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</si>
  <si>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</si>
  <si>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</si>
  <si>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</si>
  <si>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</si>
  <si>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</si>
  <si>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</si>
  <si>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</si>
  <si>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</si>
  <si>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</si>
  <si>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</si>
  <si>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</si>
  <si>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</si>
  <si>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</si>
  <si>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</si>
  <si>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</si>
  <si>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</si>
  <si>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</si>
  <si>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</si>
  <si>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</si>
  <si>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</si>
  <si>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</si>
  <si>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</si>
  <si>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</si>
  <si>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</si>
  <si>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</si>
  <si>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</si>
  <si>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</si>
  <si>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</si>
  <si>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</si>
  <si>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</si>
  <si>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</si>
  <si>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</si>
  <si>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</si>
  <si>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</si>
  <si>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</si>
  <si>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</si>
  <si>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</si>
  <si>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</si>
  <si>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</si>
  <si>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</si>
  <si>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</si>
  <si>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</si>
  <si>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</si>
  <si>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</si>
  <si>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</si>
  <si>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</si>
  <si>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</si>
  <si>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</si>
  <si>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</si>
  <si>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</si>
  <si>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</si>
  <si>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</si>
  <si>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</si>
  <si>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</si>
  <si>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</si>
  <si>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</si>
  <si>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</si>
  <si>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</si>
  <si>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</si>
  <si>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</si>
  <si>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</si>
  <si>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</si>
  <si>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</si>
  <si>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</si>
  <si>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</si>
  <si>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</si>
  <si>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</si>
  <si>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</si>
  <si>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</si>
  <si>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</si>
  <si>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</si>
  <si>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</si>
  <si>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</si>
  <si>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</si>
  <si>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</si>
  <si>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</si>
  <si>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SEM ANEL DE SOLDA, PONTA X BOLSA, 22 X 15 MM                                                                                                                                                                                                                                                                                                                                                                                                                                    </t>
  </si>
  <si>
    <t xml:space="preserve">BUCHA DE REDUCAO DE COBRE SEM ANEL DE SOLDA, PONTA X BOLSA, 28 X 22 MM                                                                                                                                                                                                                                                                                                                                                                                                                                    </t>
  </si>
  <si>
    <t xml:space="preserve">BUCHA DE REDUCAO DE COBRE SEM ANEL DE SOLDA, PONTA X BOLSA, 35 X 28 MM                                                                                                                                                                                                                                                                                                                                                                                                                                    </t>
  </si>
  <si>
    <t xml:space="preserve">BUCHA DE REDUCAO DE COBRE SEM ANEL DE SOLDA, PONTA X BOLSA, 42 X 35 MM                                                                                                                                                                                                                                                                                                                                                                                                                                    </t>
  </si>
  <si>
    <t xml:space="preserve">BUCHA DE REDUCAO DE COBRE SEM ANEL DE SOLDA, PONTA X BOLSA, 54 X 42 MM                                                                                                                                                                                                                                                                                                                                                                                                                                    </t>
  </si>
  <si>
    <t xml:space="preserve">BUCHA DE REDUCAO DE COBRE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</si>
  <si>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</si>
  <si>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</si>
  <si>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</si>
  <si>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</si>
  <si>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</si>
  <si>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</si>
  <si>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</si>
  <si>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</si>
  <si>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</si>
  <si>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</si>
  <si>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</si>
  <si>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</si>
  <si>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</si>
  <si>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</si>
  <si>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</si>
  <si>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</si>
  <si>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</si>
  <si>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</si>
  <si>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</si>
  <si>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</si>
  <si>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</si>
  <si>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</si>
  <si>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</si>
  <si>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</si>
  <si>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</si>
  <si>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</si>
  <si>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</si>
  <si>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</si>
  <si>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</si>
  <si>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</si>
  <si>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</si>
  <si>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</si>
  <si>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</si>
  <si>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</si>
  <si>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</si>
  <si>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</si>
  <si>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</si>
  <si>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</si>
  <si>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</si>
  <si>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</si>
  <si>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</si>
  <si>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</si>
  <si>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</si>
  <si>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</si>
  <si>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</si>
  <si>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</si>
  <si>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</si>
  <si>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</si>
  <si>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</si>
  <si>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</si>
  <si>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</si>
  <si>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</si>
  <si>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</si>
  <si>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</si>
  <si>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</si>
  <si>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</si>
  <si>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</si>
  <si>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</si>
  <si>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</si>
  <si>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</si>
  <si>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</si>
  <si>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</si>
  <si>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</si>
  <si>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</si>
  <si>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</si>
  <si>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</si>
  <si>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</si>
  <si>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</si>
  <si>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</si>
  <si>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</si>
  <si>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</si>
  <si>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</si>
  <si>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</si>
  <si>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</si>
  <si>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</si>
  <si>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</si>
  <si>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</si>
  <si>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</si>
  <si>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</si>
  <si>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</si>
  <si>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</si>
  <si>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</si>
  <si>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</si>
  <si>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</si>
  <si>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</si>
  <si>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</si>
  <si>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</si>
  <si>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</si>
  <si>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</si>
  <si>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</si>
  <si>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</si>
  <si>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</si>
  <si>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</si>
  <si>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</si>
  <si>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</si>
  <si>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</si>
  <si>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</si>
  <si>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</si>
  <si>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</si>
  <si>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</si>
  <si>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</si>
  <si>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</si>
  <si>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</si>
  <si>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</si>
  <si>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</si>
  <si>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</si>
  <si>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</si>
  <si>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</si>
  <si>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</si>
  <si>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</si>
  <si>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</si>
  <si>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</si>
  <si>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</si>
  <si>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</si>
  <si>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</si>
  <si>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</si>
  <si>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</si>
  <si>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</si>
  <si>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</si>
  <si>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</si>
  <si>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</si>
  <si>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</si>
  <si>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</si>
  <si>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</si>
  <si>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</si>
  <si>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</si>
  <si>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</si>
  <si>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</si>
  <si>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</si>
  <si>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</si>
  <si>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</si>
  <si>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</si>
  <si>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</si>
  <si>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</si>
  <si>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</si>
  <si>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</si>
  <si>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</si>
  <si>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</si>
  <si>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</si>
  <si>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</si>
  <si>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</si>
  <si>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</si>
  <si>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</si>
  <si>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</si>
  <si>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</si>
  <si>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</si>
  <si>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</si>
  <si>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</si>
  <si>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</si>
  <si>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</si>
  <si>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</si>
  <si>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</si>
  <si>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</si>
  <si>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</si>
  <si>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</si>
  <si>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</si>
  <si>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</si>
  <si>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</si>
  <si>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</si>
  <si>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</si>
  <si>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</si>
  <si>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</si>
  <si>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</si>
  <si>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</si>
  <si>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</si>
  <si>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</si>
  <si>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</si>
  <si>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</si>
  <si>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</si>
  <si>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</si>
  <si>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</si>
  <si>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</si>
  <si>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</si>
  <si>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</si>
  <si>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</si>
  <si>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</si>
  <si>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</si>
  <si>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</si>
  <si>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</si>
  <si>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</si>
  <si>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</si>
  <si>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</si>
  <si>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</si>
  <si>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</si>
  <si>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</si>
  <si>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</si>
  <si>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</si>
  <si>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</si>
  <si>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</si>
  <si>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</si>
  <si>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</si>
  <si>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</si>
  <si>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</si>
  <si>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</si>
  <si>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</si>
  <si>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</si>
  <si>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</si>
  <si>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</si>
  <si>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</si>
  <si>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</si>
  <si>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</si>
  <si>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</si>
  <si>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</si>
  <si>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</si>
  <si>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</si>
  <si>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</si>
  <si>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</si>
  <si>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</si>
  <si>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</si>
  <si>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</si>
  <si>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</si>
  <si>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</si>
  <si>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</si>
  <si>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</si>
  <si>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</si>
  <si>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</si>
  <si>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</si>
  <si>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</si>
  <si>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</si>
  <si>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</si>
  <si>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</si>
  <si>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</si>
  <si>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</si>
  <si>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</si>
  <si>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</si>
  <si>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</si>
  <si>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</si>
  <si>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</si>
  <si>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</si>
  <si>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</si>
  <si>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</si>
  <si>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</si>
  <si>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</si>
  <si>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</si>
  <si>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</si>
  <si>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</si>
  <si>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</si>
  <si>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</si>
  <si>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</si>
  <si>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</si>
  <si>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</si>
  <si>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</si>
  <si>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</si>
  <si>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</si>
  <si>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</si>
  <si>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</si>
  <si>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</si>
  <si>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</si>
  <si>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</si>
  <si>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</si>
  <si>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</si>
  <si>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</si>
  <si>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</si>
  <si>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</si>
  <si>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</si>
  <si>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</si>
  <si>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</si>
  <si>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</si>
  <si>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</si>
  <si>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</si>
  <si>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</si>
  <si>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</si>
  <si>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</si>
  <si>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</si>
  <si>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</si>
  <si>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</si>
  <si>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</si>
  <si>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</si>
  <si>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</si>
  <si>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</si>
  <si>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</si>
  <si>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</si>
  <si>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</si>
  <si>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</si>
  <si>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</si>
  <si>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</si>
  <si>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</si>
  <si>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</si>
  <si>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</si>
  <si>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</si>
  <si>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</si>
  <si>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</si>
  <si>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</si>
  <si>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</si>
  <si>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</si>
  <si>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</si>
  <si>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</si>
  <si>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</si>
  <si>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</si>
  <si>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</si>
  <si>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</si>
  <si>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</si>
  <si>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</si>
  <si>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</si>
  <si>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</si>
  <si>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</si>
  <si>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</si>
  <si>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</si>
  <si>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</si>
  <si>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</si>
  <si>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</si>
  <si>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</si>
  <si>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</si>
  <si>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</si>
  <si>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</si>
  <si>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</si>
  <si>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</si>
  <si>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</si>
  <si>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</si>
  <si>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</si>
  <si>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</si>
  <si>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</si>
  <si>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</si>
  <si>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</si>
  <si>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</si>
  <si>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</si>
  <si>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</si>
  <si>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</si>
  <si>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</si>
  <si>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</si>
  <si>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</si>
  <si>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</si>
  <si>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</si>
  <si>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</si>
  <si>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</si>
  <si>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</si>
  <si>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</si>
  <si>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</si>
  <si>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</si>
  <si>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</si>
  <si>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</si>
  <si>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</si>
  <si>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</si>
  <si>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</si>
  <si>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</si>
  <si>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</si>
  <si>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</si>
  <si>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</si>
  <si>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</si>
  <si>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</si>
  <si>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</si>
  <si>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</si>
  <si>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</si>
  <si>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</si>
  <si>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</si>
  <si>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</si>
  <si>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</si>
  <si>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</si>
  <si>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</si>
  <si>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</si>
  <si>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</si>
  <si>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</si>
  <si>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</si>
  <si>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</si>
  <si>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</si>
  <si>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</si>
  <si>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</si>
  <si>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</si>
  <si>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</si>
  <si>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</si>
  <si>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</si>
  <si>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</si>
  <si>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</si>
  <si>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</si>
  <si>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</si>
  <si>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</si>
  <si>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</si>
  <si>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</si>
  <si>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</si>
  <si>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</si>
  <si>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</si>
  <si>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</si>
  <si>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</si>
  <si>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</si>
  <si>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</si>
  <si>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</si>
  <si>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</si>
  <si>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</si>
  <si>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</si>
  <si>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</si>
  <si>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</si>
  <si>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</si>
  <si>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</si>
  <si>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</si>
  <si>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</si>
  <si>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</si>
  <si>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</si>
  <si>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</si>
  <si>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</si>
  <si>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</si>
  <si>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</si>
  <si>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</si>
  <si>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</si>
  <si>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</si>
  <si>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</si>
  <si>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</si>
  <si>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</si>
  <si>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</si>
  <si>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</si>
  <si>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</si>
  <si>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</si>
  <si>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</si>
  <si>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</si>
  <si>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</si>
  <si>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</si>
  <si>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</si>
  <si>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</si>
  <si>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</si>
  <si>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</si>
  <si>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</si>
  <si>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</si>
  <si>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</si>
  <si>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</si>
  <si>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</si>
  <si>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</si>
  <si>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</si>
  <si>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</si>
  <si>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</si>
  <si>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</si>
  <si>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</si>
  <si>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</si>
  <si>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</si>
  <si>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</si>
  <si>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</si>
  <si>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</si>
  <si>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</si>
  <si>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</si>
  <si>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</si>
  <si>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</si>
  <si>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</si>
  <si>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</si>
  <si>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</si>
  <si>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</si>
  <si>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</si>
  <si>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</si>
  <si>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</si>
  <si>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</si>
  <si>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</si>
  <si>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</si>
  <si>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</si>
  <si>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</si>
  <si>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</si>
  <si>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</si>
  <si>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</si>
  <si>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</si>
  <si>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</si>
  <si>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</si>
  <si>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</si>
  <si>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</si>
  <si>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</si>
  <si>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</si>
  <si>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</si>
  <si>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</si>
  <si>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</si>
  <si>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EM ACO, COM CAPACIDADE DE *45 A 65* L / *100* KG,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</si>
  <si>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</si>
  <si>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</si>
  <si>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</si>
  <si>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</si>
  <si>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</si>
  <si>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</si>
  <si>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</si>
  <si>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</si>
  <si>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</si>
  <si>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</si>
  <si>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</si>
  <si>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</si>
  <si>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</si>
  <si>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</si>
  <si>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</si>
  <si>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</si>
  <si>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</si>
  <si>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</si>
  <si>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</si>
  <si>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</si>
  <si>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</si>
  <si>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</si>
  <si>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</si>
  <si>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</si>
  <si>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</si>
  <si>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</si>
  <si>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</si>
  <si>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</si>
  <si>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</si>
  <si>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</si>
  <si>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</si>
  <si>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</si>
  <si>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</si>
  <si>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</si>
  <si>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</si>
  <si>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</si>
  <si>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</si>
  <si>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</si>
  <si>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</si>
  <si>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</si>
  <si>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</si>
  <si>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</si>
  <si>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</si>
  <si>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</si>
  <si>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</si>
  <si>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</si>
  <si>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</si>
  <si>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</si>
  <si>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</si>
  <si>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</si>
  <si>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</si>
  <si>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</si>
  <si>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</si>
  <si>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</si>
  <si>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</si>
  <si>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</si>
  <si>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</si>
  <si>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</si>
  <si>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</si>
  <si>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</si>
  <si>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</si>
  <si>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</si>
  <si>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</si>
  <si>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</si>
  <si>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</si>
  <si>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</si>
  <si>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</si>
  <si>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</si>
  <si>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</si>
  <si>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</si>
  <si>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</si>
  <si>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</si>
  <si>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</si>
  <si>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</si>
  <si>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</si>
  <si>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</si>
  <si>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</si>
  <si>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</si>
  <si>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</si>
  <si>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</si>
  <si>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</si>
  <si>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</si>
  <si>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</si>
  <si>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</si>
  <si>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</si>
  <si>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</si>
  <si>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</si>
  <si>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</si>
  <si>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</si>
  <si>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</si>
  <si>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</si>
  <si>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</si>
  <si>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</si>
  <si>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</si>
  <si>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</si>
  <si>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</si>
  <si>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</si>
  <si>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</si>
  <si>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</si>
  <si>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</si>
  <si>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</si>
  <si>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</si>
  <si>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</si>
  <si>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</si>
  <si>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</si>
  <si>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</si>
  <si>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</si>
  <si>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</si>
  <si>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</si>
  <si>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</si>
  <si>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</si>
  <si>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</si>
  <si>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</si>
  <si>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</si>
  <si>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</si>
  <si>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</si>
  <si>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</si>
  <si>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</si>
  <si>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</si>
  <si>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</si>
  <si>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</si>
  <si>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</si>
  <si>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</si>
  <si>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</si>
  <si>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</si>
  <si>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</si>
  <si>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</si>
  <si>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</si>
  <si>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</si>
  <si>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</si>
  <si>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</si>
  <si>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</si>
  <si>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</si>
  <si>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</si>
  <si>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</si>
  <si>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</si>
  <si>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</si>
  <si>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</si>
  <si>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</si>
  <si>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</si>
  <si>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</si>
  <si>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</si>
  <si>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</si>
  <si>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</si>
  <si>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</si>
  <si>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</si>
  <si>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</si>
  <si>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</si>
  <si>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</si>
  <si>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</si>
  <si>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</si>
  <si>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</si>
  <si>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</si>
  <si>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</si>
  <si>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</si>
  <si>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</si>
  <si>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</si>
  <si>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</si>
  <si>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</si>
  <si>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</si>
  <si>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</si>
  <si>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</si>
  <si>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</si>
  <si>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</si>
  <si>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</si>
  <si>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</si>
  <si>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</si>
  <si>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</si>
  <si>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</si>
  <si>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</si>
  <si>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</si>
  <si>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</si>
  <si>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</si>
  <si>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</si>
  <si>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</si>
  <si>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</si>
  <si>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</si>
  <si>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</si>
  <si>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</si>
  <si>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</si>
  <si>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</si>
  <si>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</si>
  <si>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</si>
  <si>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</si>
  <si>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</si>
  <si>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</si>
  <si>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</si>
  <si>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</si>
  <si>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</si>
  <si>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</si>
  <si>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</si>
  <si>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</si>
  <si>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</si>
  <si>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</si>
  <si>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</si>
  <si>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</si>
  <si>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</si>
  <si>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</si>
  <si>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</si>
  <si>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</si>
  <si>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</si>
  <si>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</si>
  <si>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</si>
  <si>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</si>
  <si>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</si>
  <si>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</si>
  <si>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</si>
  <si>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</si>
  <si>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</si>
  <si>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</si>
  <si>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</si>
  <si>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</si>
  <si>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</si>
  <si>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</si>
  <si>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</si>
  <si>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</si>
  <si>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</si>
  <si>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</si>
  <si>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</si>
  <si>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</si>
  <si>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</si>
  <si>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</si>
  <si>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</si>
  <si>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</si>
  <si>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</si>
  <si>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</si>
  <si>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</si>
  <si>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</si>
  <si>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</si>
  <si>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</si>
  <si>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</si>
  <si>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</si>
  <si>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</si>
  <si>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</si>
  <si>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</si>
  <si>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</si>
  <si>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</si>
  <si>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</si>
  <si>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</si>
  <si>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</si>
  <si>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</si>
  <si>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</si>
  <si>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</si>
  <si>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</si>
  <si>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</si>
  <si>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</si>
  <si>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</si>
  <si>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SEM ANEL DE SOLDA, BOLSA X ROSCA F, 15 MM X 1/2"                                                                                                                                                                                                                                                                                                                                                                                                                                    </t>
  </si>
  <si>
    <t xml:space="preserve">CONECTOR BRONZE/LATAO SEM ANEL DE SOLDA, BOLSA X ROSCA F, 22 MM X 1/2"                                                                                                                                                                                                                                                                                                                                                                                                                                    </t>
  </si>
  <si>
    <t xml:space="preserve">CONECTOR BRONZE/LATAO SEM ANEL DE SOLDA, BOLSA X ROSCA F, 22 MM X 3/4"                                                                                                                                                                                                                                                                                                                                                                                                                                    </t>
  </si>
  <si>
    <t xml:space="preserve">CONECTOR BRONZE/LATAO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</si>
  <si>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</si>
  <si>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</si>
  <si>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</si>
  <si>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</si>
  <si>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</si>
  <si>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</si>
  <si>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</si>
  <si>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</si>
  <si>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</si>
  <si>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</si>
  <si>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</si>
  <si>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</si>
  <si>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</si>
  <si>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</si>
  <si>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</si>
  <si>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</si>
  <si>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</si>
  <si>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</si>
  <si>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</si>
  <si>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</si>
  <si>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</si>
  <si>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</si>
  <si>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</si>
  <si>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</si>
  <si>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</si>
  <si>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</si>
  <si>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</si>
  <si>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</si>
  <si>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</si>
  <si>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</si>
  <si>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</si>
  <si>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</si>
  <si>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</si>
  <si>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</si>
  <si>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</si>
  <si>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</si>
  <si>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</si>
  <si>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</si>
  <si>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</si>
  <si>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</si>
  <si>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</si>
  <si>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</si>
  <si>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</si>
  <si>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</si>
  <si>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</si>
  <si>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</si>
  <si>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</si>
  <si>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</si>
  <si>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</si>
  <si>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</si>
  <si>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</si>
  <si>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</si>
  <si>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</si>
  <si>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</si>
  <si>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</si>
  <si>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</si>
  <si>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</si>
  <si>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</si>
  <si>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</si>
  <si>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</si>
  <si>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</si>
  <si>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</si>
  <si>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</si>
  <si>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</si>
  <si>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</si>
  <si>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</si>
  <si>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</si>
  <si>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</si>
  <si>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</si>
  <si>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</si>
  <si>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</si>
  <si>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</si>
  <si>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</si>
  <si>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</si>
  <si>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</si>
  <si>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</si>
  <si>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</si>
  <si>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</si>
  <si>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</si>
  <si>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</si>
  <si>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</si>
  <si>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</si>
  <si>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</si>
  <si>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</si>
  <si>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</si>
  <si>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</si>
  <si>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</si>
  <si>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</si>
  <si>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</si>
  <si>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</si>
  <si>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</si>
  <si>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</si>
  <si>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</si>
  <si>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</si>
  <si>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</si>
  <si>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</si>
  <si>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</si>
  <si>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</si>
  <si>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</si>
  <si>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</si>
  <si>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</si>
  <si>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</si>
  <si>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</si>
  <si>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COROA PARA PERFURATRIZ T38, D = 2 1/2", 6 X 4 BOTOES BALISTICOS, FACE PLANA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</si>
  <si>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</si>
  <si>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</si>
  <si>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</si>
  <si>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SEM ANEL DE SOLDA, BOLSA X ROSCA F, 15MM X 1/2"                                                                                                                                                                                                                                                                                                                                                                                                                                     </t>
  </si>
  <si>
    <t xml:space="preserve">COTOVELO BRONZE/LATAO SEM ANEL DE SOLDA, BOLSA X ROSCA F, 22MM X 1/2"                                                                                                                                                                                                                                                                                                                                                                                                                                     </t>
  </si>
  <si>
    <t xml:space="preserve">COTOVELO BRONZE/LATAO SEM ANEL DE SOLDA, BOLSA X ROSCA F, 22MM X 3/4"                                                                                                                                                                                                                                                                                                                                                                                                                                     </t>
  </si>
  <si>
    <t xml:space="preserve">COTOVELO DE COBRE 90 GRAUS SEM ANEL DE SOLDA, BOLSA X BOLSA, 104 MM                                                                                                                                                                                                                                                                                                                                                                                                                                       </t>
  </si>
  <si>
    <t xml:space="preserve">COTOVELO DE COBRE 90 GRAUS SEM ANEL DE SOLDA, BOLSA X BOLSA, 15 MM                                                                                                                                                                                                                                                                                                                                                                                                                                        </t>
  </si>
  <si>
    <t xml:space="preserve">COTOVELO DE COBRE 90 GRAUS SEM ANEL DE SOLDA, BOLSA X BOLSA, 22 MM                                                                                                                                                                                                                                                                                                                                                                                                                                        </t>
  </si>
  <si>
    <t xml:space="preserve">COTOVELO DE COBRE 90 GRAUS SEM ANEL DE SOLDA, BOLSA X BOLSA, 28 MM                                                                                                                                                                                                                                                                                                                                                                                                                                        </t>
  </si>
  <si>
    <t xml:space="preserve">COTOVELO DE COBRE 90 GRAUS SEM ANEL DE SOLDA, BOLSA X BOLSA, 35 MM                                                                                                                                                                                                                                                                                                                                                                                                                                        </t>
  </si>
  <si>
    <t xml:space="preserve">COTOVELO DE COBRE 90 GRAUS SEM ANEL DE SOLDA, BOLSA X BOLSA, 42 MM                                                                                                                                                                                                                                                                                                                                                                                                                                        </t>
  </si>
  <si>
    <t xml:space="preserve">COTOVELO DE COBRE 90 GRAUS SEM ANEL DE SOLDA, BOLSA X BOLSA, 54 MM                                                                                                                                                                                                                                                                                                                                                                                                                                        </t>
  </si>
  <si>
    <t xml:space="preserve">COTOVELO DE COBRE 90 GRAUS SEM ANEL DE SOLDA, BOLSA X BOLSA, 66 MM                                                                                                                                                                                                                                                                                                                                                                                                                                        </t>
  </si>
  <si>
    <t xml:space="preserve">COTOVELO DE COBRE 90 GRAUS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</si>
  <si>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</si>
  <si>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</si>
  <si>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</si>
  <si>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</si>
  <si>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</si>
  <si>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</si>
  <si>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</si>
  <si>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</si>
  <si>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</si>
  <si>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</si>
  <si>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</si>
  <si>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</si>
  <si>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</si>
  <si>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</si>
  <si>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</si>
  <si>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</si>
  <si>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</si>
  <si>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</si>
  <si>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</si>
  <si>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</si>
  <si>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</si>
  <si>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</si>
  <si>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</si>
  <si>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</si>
  <si>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</si>
  <si>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</si>
  <si>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</si>
  <si>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</si>
  <si>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</si>
  <si>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</si>
  <si>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</si>
  <si>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</si>
  <si>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</si>
  <si>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</si>
  <si>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</si>
  <si>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</si>
  <si>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</si>
  <si>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</si>
  <si>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</si>
  <si>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</si>
  <si>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</si>
  <si>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</si>
  <si>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</si>
  <si>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</si>
  <si>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</si>
  <si>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</si>
  <si>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</si>
  <si>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</si>
  <si>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</si>
  <si>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</si>
  <si>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</si>
  <si>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</si>
  <si>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</si>
  <si>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</si>
  <si>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</si>
  <si>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</si>
  <si>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</si>
  <si>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</si>
  <si>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</si>
  <si>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</si>
  <si>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</si>
  <si>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</si>
  <si>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</si>
  <si>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</si>
  <si>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</si>
  <si>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</si>
  <si>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</si>
  <si>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</si>
  <si>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</si>
  <si>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</si>
  <si>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</si>
  <si>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</si>
  <si>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</si>
  <si>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</si>
  <si>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</si>
  <si>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</si>
  <si>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</si>
  <si>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</si>
  <si>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</si>
  <si>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</si>
  <si>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</si>
  <si>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</si>
  <si>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</si>
  <si>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</si>
  <si>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</si>
  <si>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</si>
  <si>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</si>
  <si>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</si>
  <si>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</si>
  <si>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</si>
  <si>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</si>
  <si>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</si>
  <si>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</si>
  <si>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</si>
  <si>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SEM ANEL DE SOLDA, BOLSA X BOLSA, 15 MM                                                                                                                                                                                                                                                                                                                                                                                                                                </t>
  </si>
  <si>
    <t xml:space="preserve">CURVA DE TRANSPOSICAO BRONZE/LATAO SEM ANEL DE SOLDA, BOLSA X BOLSA, 22 MM                                                                                                                                                                                                                                                                                                                                                                                                                                </t>
  </si>
  <si>
    <t xml:space="preserve">CURVA DE TRANSPOSICAO BRONZE/LATAO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</si>
  <si>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</si>
  <si>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</si>
  <si>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</si>
  <si>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</si>
  <si>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</si>
  <si>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</si>
  <si>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</si>
  <si>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</si>
  <si>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</si>
  <si>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</si>
  <si>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</si>
  <si>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</si>
  <si>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</si>
  <si>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</si>
  <si>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</si>
  <si>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</si>
  <si>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</si>
  <si>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</si>
  <si>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</si>
  <si>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</si>
  <si>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</si>
  <si>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</si>
  <si>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</si>
  <si>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</si>
  <si>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</si>
  <si>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</si>
  <si>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</si>
  <si>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</si>
  <si>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</si>
  <si>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</si>
  <si>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</si>
  <si>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</si>
  <si>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</si>
  <si>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</si>
  <si>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</si>
  <si>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</si>
  <si>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</si>
  <si>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</si>
  <si>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</si>
  <si>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</si>
  <si>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</si>
  <si>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</si>
  <si>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</si>
  <si>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</si>
  <si>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</si>
  <si>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</si>
  <si>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</si>
  <si>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</si>
  <si>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</si>
  <si>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</si>
  <si>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</si>
  <si>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</si>
  <si>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SEM ANEL DE SOLDA, BOLSA X BOLSA, 15 MM                                                                                                                                                                                                                                                                                                                                                                                                                                           </t>
  </si>
  <si>
    <t xml:space="preserve">CURVA 45 GRAUS DE COBRE SEM ANEL DE SOLDA, BOLSA X BOLSA, 22 MM                                                                                                                                                                                                                                                                                                                                                                                                                                           </t>
  </si>
  <si>
    <t xml:space="preserve">CURVA 45 GRAUS DE COBRE SEM ANEL DE SOLDA, BOLSA X BOLSA, 28 MM                                                                                                                                                                                                                                                                                                                                                                                                                                           </t>
  </si>
  <si>
    <t xml:space="preserve">CURVA 45 GRAUS DE COBRE SEM ANEL DE SOLDA, BOLSA X BOLSA, 35 MM                                                                                                                                                                                                                                                                                                                                                                                                                                           </t>
  </si>
  <si>
    <t xml:space="preserve">CURVA 45 GRAUS DE COBRE SEM ANEL DE SOLDA, BOLSA X BOLSA, 42 MM                                                                                                                                                                                                                                                                                                                                                                                                                                           </t>
  </si>
  <si>
    <t xml:space="preserve">CURVA 45 GRAUS DE COBRE SEM ANEL DE SOLDA, BOLSA X BOLSA, 54 MM                                                                                                                                                                                                                                                                                                                                                                                                                                           </t>
  </si>
  <si>
    <t xml:space="preserve">CURVA 45 GRAUS DE COBRE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</si>
  <si>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</si>
  <si>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</si>
  <si>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</si>
  <si>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</si>
  <si>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</si>
  <si>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</si>
  <si>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</si>
  <si>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</si>
  <si>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</si>
  <si>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</si>
  <si>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</si>
  <si>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</si>
  <si>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</si>
  <si>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</si>
  <si>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</si>
  <si>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</si>
  <si>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</si>
  <si>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</si>
  <si>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</si>
  <si>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</si>
  <si>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</si>
  <si>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</si>
  <si>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</si>
  <si>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</si>
  <si>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</si>
  <si>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</si>
  <si>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</si>
  <si>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</si>
  <si>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</si>
  <si>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</si>
  <si>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</si>
  <si>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</si>
  <si>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</si>
  <si>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</si>
  <si>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</si>
  <si>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</si>
  <si>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</si>
  <si>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</si>
  <si>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</si>
  <si>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</si>
  <si>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</si>
  <si>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</si>
  <si>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</si>
  <si>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</si>
  <si>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</si>
  <si>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</si>
  <si>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</si>
  <si>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</si>
  <si>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</si>
  <si>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</si>
  <si>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</si>
  <si>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</si>
  <si>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</si>
  <si>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</si>
  <si>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</si>
  <si>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</si>
  <si>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</si>
  <si>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</si>
  <si>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</si>
  <si>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</si>
  <si>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</si>
  <si>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</si>
  <si>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</si>
  <si>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</si>
  <si>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</si>
  <si>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</si>
  <si>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</si>
  <si>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</si>
  <si>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</si>
  <si>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</si>
  <si>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</si>
  <si>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</si>
  <si>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</si>
  <si>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</si>
  <si>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</si>
  <si>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</si>
  <si>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</si>
  <si>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</si>
  <si>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</si>
  <si>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</si>
  <si>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</si>
  <si>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</si>
  <si>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</si>
  <si>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</si>
  <si>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</si>
  <si>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</si>
  <si>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</si>
  <si>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</si>
  <si>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</si>
  <si>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</si>
  <si>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</si>
  <si>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</si>
  <si>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</si>
  <si>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</si>
  <si>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</si>
  <si>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</si>
  <si>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</si>
  <si>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</si>
  <si>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</si>
  <si>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</si>
  <si>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</si>
  <si>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</si>
  <si>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</si>
  <si>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</si>
  <si>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</si>
  <si>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</si>
  <si>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</si>
  <si>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CONCRETO/ASFALTO, DIAMETRO DE *350* MM, FURO DE 25,40 MM                                                                                                                                                                                                                                                                                                                                                                                                        </t>
  </si>
  <si>
    <t xml:space="preserve">DISCO DE CORTE DIAMANTADO SEGMENTADO, DIAMETRO DE *110* MM, FURO DE 20 MM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</si>
  <si>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</si>
  <si>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</si>
  <si>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</si>
  <si>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</si>
  <si>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</si>
  <si>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</si>
  <si>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</si>
  <si>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</si>
  <si>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</si>
  <si>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</si>
  <si>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</si>
  <si>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</si>
  <si>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</si>
  <si>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</si>
  <si>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</si>
  <si>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</si>
  <si>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</si>
  <si>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</si>
  <si>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</si>
  <si>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</si>
  <si>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</si>
  <si>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</si>
  <si>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</si>
  <si>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</si>
  <si>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</si>
  <si>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</si>
  <si>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</si>
  <si>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</si>
  <si>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</si>
  <si>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</si>
  <si>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</si>
  <si>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</si>
  <si>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</si>
  <si>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</si>
  <si>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</si>
  <si>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</si>
  <si>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</si>
  <si>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</si>
  <si>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</si>
  <si>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</si>
  <si>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</si>
  <si>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</si>
  <si>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</si>
  <si>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</si>
  <si>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</si>
  <si>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</si>
  <si>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</si>
  <si>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</si>
  <si>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</si>
  <si>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</si>
  <si>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</si>
  <si>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</si>
  <si>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</si>
  <si>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</si>
  <si>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</si>
  <si>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</si>
  <si>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</si>
  <si>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</si>
  <si>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</si>
  <si>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</si>
  <si>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</si>
  <si>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</si>
  <si>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</si>
  <si>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</si>
  <si>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</si>
  <si>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</si>
  <si>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</si>
  <si>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</si>
  <si>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</si>
  <si>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</si>
  <si>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</si>
  <si>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</si>
  <si>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</si>
  <si>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</si>
  <si>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</si>
  <si>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</si>
  <si>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</si>
  <si>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</si>
  <si>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</si>
  <si>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</si>
  <si>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</si>
  <si>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</si>
  <si>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</si>
  <si>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</si>
  <si>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</si>
  <si>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</si>
  <si>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</si>
  <si>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 CLARABOIA INDIVIDUAL, EM ACRILICO BRANCO/LEITOSO, *95 X 95* CM, INCLUI ACESSORIOS DE FIXACAO,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</si>
  <si>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</si>
  <si>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</si>
  <si>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</si>
  <si>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</si>
  <si>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</si>
  <si>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</si>
  <si>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</si>
  <si>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</si>
  <si>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</si>
  <si>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</si>
  <si>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</si>
  <si>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</si>
  <si>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</si>
  <si>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</si>
  <si>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</si>
  <si>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</si>
  <si>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</si>
  <si>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</si>
  <si>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</si>
  <si>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</si>
  <si>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</si>
  <si>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</si>
  <si>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</si>
  <si>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</si>
  <si>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</si>
  <si>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</si>
  <si>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</si>
  <si>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</si>
  <si>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</si>
  <si>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</si>
  <si>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</si>
  <si>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</si>
  <si>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</si>
  <si>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</si>
  <si>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</si>
  <si>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</si>
  <si>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</si>
  <si>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</si>
  <si>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</si>
  <si>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</si>
  <si>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</si>
  <si>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</si>
  <si>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</si>
  <si>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</si>
  <si>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</si>
  <si>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</si>
  <si>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</si>
  <si>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</si>
  <si>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</si>
  <si>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</si>
  <si>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</si>
  <si>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</si>
  <si>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</si>
  <si>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</si>
  <si>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</si>
  <si>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</si>
  <si>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</si>
  <si>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</si>
  <si>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</si>
  <si>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</si>
  <si>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</si>
  <si>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</si>
  <si>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</si>
  <si>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</si>
  <si>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</si>
  <si>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</si>
  <si>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</si>
  <si>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</si>
  <si>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</si>
  <si>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</si>
  <si>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</si>
  <si>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</si>
  <si>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</si>
  <si>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</si>
  <si>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</si>
  <si>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</si>
  <si>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</si>
  <si>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</si>
  <si>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</si>
  <si>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</si>
  <si>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</si>
  <si>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</si>
  <si>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</si>
  <si>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</si>
  <si>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</si>
  <si>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</si>
  <si>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</si>
  <si>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</si>
  <si>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</si>
  <si>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</si>
  <si>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</si>
  <si>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</si>
  <si>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</si>
  <si>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</si>
  <si>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</si>
  <si>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</si>
  <si>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</si>
  <si>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</si>
  <si>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</si>
  <si>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</si>
  <si>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</si>
  <si>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</si>
  <si>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</si>
  <si>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EM ACO, *25 X 23* CM, COM CABO DE MADEIRA DE *150* CM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</si>
  <si>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</si>
  <si>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</si>
  <si>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</si>
  <si>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</si>
  <si>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</si>
  <si>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</si>
  <si>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</si>
  <si>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</si>
  <si>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</si>
  <si>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</si>
  <si>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</si>
  <si>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</si>
  <si>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</si>
  <si>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</si>
  <si>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</si>
  <si>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</si>
  <si>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</si>
  <si>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</si>
  <si>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</si>
  <si>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</si>
  <si>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</si>
  <si>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</si>
  <si>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</si>
  <si>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</si>
  <si>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</si>
  <si>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</si>
  <si>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</si>
  <si>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COM SAPATAS DE BORRACHA, *2,30* X *0,57* M (ALTURA UTIL X LARGURA MINIMA), MODELO PINTOR, 8 DEGRAUS, CAPACIDADE *100* KG                                                                                                                                                                                                                                                                                                                                               </t>
  </si>
  <si>
    <t xml:space="preserve">ESCADA EXTENSIVEL EM ALUMINIO, COM SAPATAS DE BORRACHA, ALTURA FECHADA 3,60 M, ALTURA ESTENDIDA DE 6,0 A 6,30 M, LARGURA MINIMA DE 35 CM, CACIDADE *120* KG                                                                                                                                                                                                                                                                                                                                               </t>
  </si>
  <si>
    <t xml:space="preserve">ESCAVADEIRA HIDRAULICA DE BRACO LONGO (LONGO ALCANCE) SOBRE ESTEIRAS, CACAMBA 0,52 M3, PESO OPERACIONAL 24 T, POTENCIA LIQUIDA 155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</si>
  <si>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</si>
  <si>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</si>
  <si>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</si>
  <si>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</si>
  <si>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</si>
  <si>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</si>
  <si>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</si>
  <si>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</si>
  <si>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</si>
  <si>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</si>
  <si>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</si>
  <si>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</si>
  <si>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</si>
  <si>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</si>
  <si>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</si>
  <si>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</si>
  <si>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</si>
  <si>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</si>
  <si>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</si>
  <si>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</si>
  <si>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</si>
  <si>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</si>
  <si>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</si>
  <si>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</si>
  <si>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</si>
  <si>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</si>
  <si>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PLASTICO LISA, LARGURA *10* CM                                                                                                                                                                                                                                                                                                                                                                                                                                                                </t>
  </si>
  <si>
    <t xml:space="preserve">ESPATULA EM ACO INOX COM CABO DE MADEIRA E LARGURA DE *8*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</si>
  <si>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</si>
  <si>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</si>
  <si>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</si>
  <si>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</si>
  <si>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</si>
  <si>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</si>
  <si>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</si>
  <si>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</si>
  <si>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</si>
  <si>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</si>
  <si>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</si>
  <si>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</si>
  <si>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</si>
  <si>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</si>
  <si>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</si>
  <si>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</si>
  <si>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</si>
  <si>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</si>
  <si>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</si>
  <si>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</si>
  <si>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</si>
  <si>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</si>
  <si>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</si>
  <si>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</si>
  <si>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</si>
  <si>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</si>
  <si>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</si>
  <si>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</si>
  <si>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</si>
  <si>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</si>
  <si>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</si>
  <si>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</si>
  <si>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</si>
  <si>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</si>
  <si>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</si>
  <si>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</si>
  <si>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</si>
  <si>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</si>
  <si>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</si>
  <si>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</si>
  <si>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</si>
  <si>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</si>
  <si>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</si>
  <si>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</si>
  <si>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</si>
  <si>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</si>
  <si>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</si>
  <si>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</si>
  <si>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</si>
  <si>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</si>
  <si>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</si>
  <si>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</si>
  <si>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</si>
  <si>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</si>
  <si>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</si>
  <si>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</si>
  <si>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</si>
  <si>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</si>
  <si>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</si>
  <si>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</si>
  <si>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</si>
  <si>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</si>
  <si>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</si>
  <si>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</si>
  <si>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</si>
  <si>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</si>
  <si>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</si>
  <si>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</si>
  <si>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</si>
  <si>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</si>
  <si>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</si>
  <si>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</si>
  <si>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</si>
  <si>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</si>
  <si>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</si>
  <si>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</si>
  <si>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</si>
  <si>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</si>
  <si>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</si>
  <si>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</si>
  <si>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</si>
  <si>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</si>
  <si>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</si>
  <si>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</si>
  <si>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</si>
  <si>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</si>
  <si>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</si>
  <si>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</si>
  <si>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</si>
  <si>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</si>
  <si>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</si>
  <si>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</si>
  <si>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</si>
  <si>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</si>
  <si>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</si>
  <si>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</si>
  <si>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</si>
  <si>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</si>
  <si>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</si>
  <si>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</si>
  <si>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</si>
  <si>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</si>
  <si>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</si>
  <si>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</si>
  <si>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</si>
  <si>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</si>
  <si>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</si>
  <si>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</si>
  <si>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</si>
  <si>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</si>
  <si>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</si>
  <si>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</si>
  <si>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</si>
  <si>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</si>
  <si>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</si>
  <si>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</si>
  <si>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</si>
  <si>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</si>
  <si>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</si>
  <si>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</si>
  <si>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</si>
  <si>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</si>
  <si>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</si>
  <si>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</si>
  <si>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</si>
  <si>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</si>
  <si>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</si>
  <si>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</si>
  <si>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</si>
  <si>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</si>
  <si>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</si>
  <si>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</si>
  <si>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</si>
  <si>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</si>
  <si>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LARGURA DE 19 MM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</si>
  <si>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</si>
  <si>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</si>
  <si>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</si>
  <si>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</si>
  <si>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PTFE, ROLO  DE 18 MM X 25 M (L X C)                                                                                                                                                                                                                                                                                                                                                                                                                                                   </t>
  </si>
  <si>
    <t xml:space="preserve">FITA VEDA ROSCA, EM PTFE, ROLO DE 18 MM X 10 M (L X C)                                                                                                                                                                                                                                                                                                                                                                                                                                                    </t>
  </si>
  <si>
    <t xml:space="preserve">FITA VEDA ROSCA, EM PTFE, ROLO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</si>
  <si>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</si>
  <si>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</si>
  <si>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</si>
  <si>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</si>
  <si>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</si>
  <si>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</si>
  <si>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</si>
  <si>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</si>
  <si>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</si>
  <si>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</si>
  <si>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</si>
  <si>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</si>
  <si>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</si>
  <si>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</si>
  <si>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</si>
  <si>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</si>
  <si>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</si>
  <si>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</si>
  <si>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</si>
  <si>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</si>
  <si>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</si>
  <si>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</si>
  <si>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</si>
  <si>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</si>
  <si>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</si>
  <si>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</si>
  <si>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</si>
  <si>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</si>
  <si>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</si>
  <si>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</si>
  <si>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</si>
  <si>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</si>
  <si>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</si>
  <si>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</si>
  <si>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</si>
  <si>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</si>
  <si>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</si>
  <si>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</si>
  <si>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</si>
  <si>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</si>
  <si>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</si>
  <si>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</si>
  <si>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</si>
  <si>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</si>
  <si>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</si>
  <si>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</si>
  <si>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</si>
  <si>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</si>
  <si>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</si>
  <si>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</si>
  <si>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</si>
  <si>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</si>
  <si>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</si>
  <si>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</si>
  <si>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</si>
  <si>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</si>
  <si>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</si>
  <si>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</si>
  <si>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</si>
  <si>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</si>
  <si>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</si>
  <si>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</si>
  <si>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</si>
  <si>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</si>
  <si>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</si>
  <si>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</si>
  <si>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</si>
  <si>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</si>
  <si>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</si>
  <si>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</si>
  <si>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</si>
  <si>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</si>
  <si>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</si>
  <si>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</si>
  <si>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</si>
  <si>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</si>
  <si>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</si>
  <si>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</si>
  <si>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</si>
  <si>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</si>
  <si>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</si>
  <si>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</si>
  <si>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</si>
  <si>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</si>
  <si>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</si>
  <si>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</si>
  <si>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</si>
  <si>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</si>
  <si>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</si>
  <si>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</si>
  <si>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</si>
  <si>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</si>
  <si>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</si>
  <si>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</si>
  <si>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</si>
  <si>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</si>
  <si>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</si>
  <si>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</si>
  <si>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</si>
  <si>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</si>
  <si>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</si>
  <si>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</si>
  <si>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</si>
  <si>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</si>
  <si>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</si>
  <si>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</si>
  <si>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</si>
  <si>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</si>
  <si>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</si>
  <si>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</si>
  <si>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</si>
  <si>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</si>
  <si>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</si>
  <si>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</si>
  <si>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</si>
  <si>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</si>
  <si>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</si>
  <si>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</si>
  <si>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</si>
  <si>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</si>
  <si>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</si>
  <si>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</si>
  <si>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</si>
  <si>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</si>
  <si>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</si>
  <si>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</si>
  <si>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</si>
  <si>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</si>
  <si>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</si>
  <si>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</si>
  <si>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</si>
  <si>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</si>
  <si>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</si>
  <si>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</si>
  <si>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</si>
  <si>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</si>
  <si>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</si>
  <si>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</si>
  <si>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</si>
  <si>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</si>
  <si>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</si>
  <si>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</si>
  <si>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</si>
  <si>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</si>
  <si>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</si>
  <si>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</si>
  <si>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</si>
  <si>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</si>
  <si>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</si>
  <si>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</si>
  <si>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</si>
  <si>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</si>
  <si>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</si>
  <si>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</si>
  <si>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</si>
  <si>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</si>
  <si>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</si>
  <si>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</si>
  <si>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</si>
  <si>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</si>
  <si>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PARA PERFURATRIZ DE ESTEIRA T38, D= 1 1/2" X *3 M*, PARA PROLONGAR BROCA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</si>
  <si>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</si>
  <si>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</si>
  <si>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</si>
  <si>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</si>
  <si>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</si>
  <si>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</si>
  <si>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</si>
  <si>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</si>
  <si>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</si>
  <si>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</si>
  <si>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</si>
  <si>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</si>
  <si>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</si>
  <si>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</si>
  <si>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</si>
  <si>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</si>
  <si>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</si>
  <si>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</si>
  <si>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</si>
  <si>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</si>
  <si>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</si>
  <si>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</si>
  <si>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</si>
  <si>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</si>
  <si>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</si>
  <si>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</si>
  <si>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</si>
  <si>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</si>
  <si>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</si>
  <si>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</si>
  <si>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</si>
  <si>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</si>
  <si>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</si>
  <si>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</si>
  <si>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</si>
  <si>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</si>
  <si>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</si>
  <si>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</si>
  <si>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</si>
  <si>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</si>
  <si>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</si>
  <si>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</si>
  <si>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</si>
  <si>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</si>
  <si>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</si>
  <si>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</si>
  <si>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</si>
  <si>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</si>
  <si>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</si>
  <si>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</si>
  <si>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</si>
  <si>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</si>
  <si>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</si>
  <si>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</si>
  <si>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</si>
  <si>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</si>
  <si>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</si>
  <si>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</si>
  <si>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</si>
  <si>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</si>
  <si>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</si>
  <si>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</si>
  <si>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</si>
  <si>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</si>
  <si>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</si>
  <si>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</si>
  <si>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</si>
  <si>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</si>
  <si>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</si>
  <si>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</si>
  <si>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</si>
  <si>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</si>
  <si>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</si>
  <si>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</si>
  <si>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</si>
  <si>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</si>
  <si>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</si>
  <si>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</si>
  <si>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</si>
  <si>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</si>
  <si>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</si>
  <si>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</si>
  <si>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</si>
  <si>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</si>
  <si>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</si>
  <si>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</si>
  <si>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</si>
  <si>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</si>
  <si>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</si>
  <si>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</si>
  <si>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</si>
  <si>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</si>
  <si>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</si>
  <si>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</si>
  <si>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</si>
  <si>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</si>
  <si>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</si>
  <si>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</si>
  <si>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</si>
  <si>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</si>
  <si>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</si>
  <si>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</si>
  <si>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</si>
  <si>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</si>
  <si>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</si>
  <si>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</si>
  <si>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</si>
  <si>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</si>
  <si>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</si>
  <si>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</si>
  <si>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</si>
  <si>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</si>
  <si>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</si>
  <si>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</si>
  <si>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</si>
  <si>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</si>
  <si>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</si>
  <si>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</si>
  <si>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</si>
  <si>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</si>
  <si>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</si>
  <si>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</si>
  <si>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</si>
  <si>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</si>
  <si>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</si>
  <si>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</si>
  <si>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</si>
  <si>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</si>
  <si>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</si>
  <si>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</si>
  <si>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</si>
  <si>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</si>
  <si>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</si>
  <si>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</si>
  <si>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</si>
  <si>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</si>
  <si>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</si>
  <si>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</si>
  <si>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</si>
  <si>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</si>
  <si>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</si>
  <si>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</si>
  <si>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</si>
  <si>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</si>
  <si>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</si>
  <si>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</si>
  <si>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</si>
  <si>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</si>
  <si>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</si>
  <si>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</si>
  <si>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</si>
  <si>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</si>
  <si>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</si>
  <si>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</si>
  <si>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</si>
  <si>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</si>
  <si>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</si>
  <si>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</si>
  <si>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</si>
  <si>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</si>
  <si>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</si>
  <si>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</si>
  <si>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</si>
  <si>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</si>
  <si>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</si>
  <si>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</si>
  <si>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</si>
  <si>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</si>
  <si>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</si>
  <si>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</si>
  <si>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</si>
  <si>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</si>
  <si>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</si>
  <si>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</si>
  <si>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</si>
  <si>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</si>
  <si>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</si>
  <si>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</si>
  <si>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</si>
  <si>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</si>
  <si>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</si>
  <si>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</si>
  <si>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</si>
  <si>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</si>
  <si>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</si>
  <si>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</si>
  <si>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</si>
  <si>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</si>
  <si>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</si>
  <si>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</si>
  <si>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</si>
  <si>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</si>
  <si>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</si>
  <si>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</si>
  <si>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</si>
  <si>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</si>
  <si>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</si>
  <si>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</si>
  <si>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</si>
  <si>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</si>
  <si>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</si>
  <si>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</si>
  <si>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</si>
  <si>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</si>
  <si>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</si>
  <si>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</si>
  <si>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</si>
  <si>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</si>
  <si>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</si>
  <si>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</si>
  <si>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</si>
  <si>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</si>
  <si>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</si>
  <si>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</si>
  <si>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</si>
  <si>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</si>
  <si>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</si>
  <si>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</si>
  <si>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</si>
  <si>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</si>
  <si>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</si>
  <si>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PONTA X PONTA, 35 MM                                                                                                                                                                                                                                                                                                                                                                                                                                                      </t>
  </si>
  <si>
    <t xml:space="preserve">JUNTA DE EXPANSAO BRONZE/LATAO, PONTA X PONTA, 42 MM                                                                                                                                                                                                                                                                                                                                                                                                                                                      </t>
  </si>
  <si>
    <t xml:space="preserve">JUNTA DE EXPANSAO BRONZE/LATAO, PONTA X PONTA, 54 MM                                                                                                                                                                                                                                                                                                                                                                                                                                                      </t>
  </si>
  <si>
    <t xml:space="preserve">JUNTA DE EXPANSAO BRONZE/LATAO, PONTA X PONTA, 66 MM                                                                                                                                                                                                                                                                                                                                                                                                                                                      </t>
  </si>
  <si>
    <t xml:space="preserve">JUNTA DE EXPANSAO DE COBRE, PONTA X PONTA, 15 MM                                                                                                                                                                                                                                                                                                                                                                                                                                                          </t>
  </si>
  <si>
    <t xml:space="preserve">JUNTA DE EXPANSAO DE COBRE, PONTA X PONTA, 22 MM                                                                                                                                                                                                                                                                                                                                                                                                                                                          </t>
  </si>
  <si>
    <t xml:space="preserve">JUNTA DE EXPANSAO DE COBRE,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</si>
  <si>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</si>
  <si>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</si>
  <si>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</si>
  <si>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</si>
  <si>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</si>
  <si>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</si>
  <si>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</si>
  <si>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</si>
  <si>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</si>
  <si>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</si>
  <si>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</si>
  <si>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</si>
  <si>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</si>
  <si>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</si>
  <si>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</si>
  <si>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</si>
  <si>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</si>
  <si>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</si>
  <si>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</si>
  <si>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</si>
  <si>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</si>
  <si>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</si>
  <si>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</si>
  <si>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</si>
  <si>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</si>
  <si>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</si>
  <si>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</si>
  <si>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</si>
  <si>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</si>
  <si>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</si>
  <si>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</si>
  <si>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</si>
  <si>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</si>
  <si>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</si>
  <si>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</si>
  <si>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</si>
  <si>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</si>
  <si>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</si>
  <si>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</si>
  <si>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</si>
  <si>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</si>
  <si>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</si>
  <si>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</si>
  <si>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</si>
  <si>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</si>
  <si>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</si>
  <si>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</si>
  <si>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</si>
  <si>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</si>
  <si>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</si>
  <si>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</si>
  <si>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</si>
  <si>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</si>
  <si>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</si>
  <si>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</si>
  <si>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</si>
  <si>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</si>
  <si>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</si>
  <si>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</si>
  <si>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</si>
  <si>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</si>
  <si>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</si>
  <si>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</si>
  <si>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</si>
  <si>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</si>
  <si>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</si>
  <si>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</si>
  <si>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</si>
  <si>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</si>
  <si>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</si>
  <si>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</si>
  <si>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</si>
  <si>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</si>
  <si>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</si>
  <si>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</si>
  <si>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</si>
  <si>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</si>
  <si>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</si>
  <si>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</si>
  <si>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PARA PEDREIRO LISA, 0,8 MM X 100 M                                                                                                                                                                                                                                                                                                                                                                                                                                                                  </t>
  </si>
  <si>
    <t xml:space="preserve">LIXA D'AGUA EM FOLHA, COR PRETA,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</si>
  <si>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</si>
  <si>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</si>
  <si>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</si>
  <si>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</si>
  <si>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</si>
  <si>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</si>
  <si>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</si>
  <si>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</si>
  <si>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</si>
  <si>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</si>
  <si>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</si>
  <si>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</si>
  <si>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</si>
  <si>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</si>
  <si>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</si>
  <si>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</si>
  <si>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</si>
  <si>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</si>
  <si>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</si>
  <si>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</si>
  <si>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</si>
  <si>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</si>
  <si>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</si>
  <si>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</si>
  <si>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</si>
  <si>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</si>
  <si>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</si>
  <si>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</si>
  <si>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</si>
  <si>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</si>
  <si>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</si>
  <si>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</si>
  <si>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</si>
  <si>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</si>
  <si>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</si>
  <si>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</si>
  <si>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</si>
  <si>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</si>
  <si>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</si>
  <si>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</si>
  <si>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</si>
  <si>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</si>
  <si>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</si>
  <si>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</si>
  <si>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</si>
  <si>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</si>
  <si>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</si>
  <si>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</si>
  <si>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</si>
  <si>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</si>
  <si>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</si>
  <si>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</si>
  <si>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</si>
  <si>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</si>
  <si>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</si>
  <si>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</si>
  <si>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</si>
  <si>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</si>
  <si>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</si>
  <si>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</si>
  <si>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</si>
  <si>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</si>
  <si>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</si>
  <si>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</si>
  <si>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</si>
  <si>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</si>
  <si>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</si>
  <si>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</si>
  <si>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</si>
  <si>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</si>
  <si>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</si>
  <si>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</si>
  <si>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</si>
  <si>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SEM ANEL DE SOLDA, BOLSA X BOLSA, 104 MM                                                                                                                                                                                                                                                                                                                                                                                                                                                    </t>
  </si>
  <si>
    <t xml:space="preserve">LUVA DE COBRE SEM ANEL DE SOLDA, BOLSA X BOLSA, 15 MM                                                                                                                                                                                                                                                                                                                                                                                                                                                     </t>
  </si>
  <si>
    <t xml:space="preserve">LUVA DE COBRE SEM ANEL DE SOLDA, BOLSA X BOLSA, 22 MM                                                                                                                                                                                                                                                                                                                                                                                                                                                     </t>
  </si>
  <si>
    <t xml:space="preserve">LUVA DE COBRE SEM ANEL DE SOLDA, BOLSA X BOLSA, 28 MM                                                                                                                                                                                                                                                                                                                                                                                                                                                     </t>
  </si>
  <si>
    <t xml:space="preserve">LUVA DE COBRE SEM ANEL DE SOLDA, BOLSA X BOLSA, 35 MM                                                                                                                                                                                                                                                                                                                                                                                                                                                     </t>
  </si>
  <si>
    <t xml:space="preserve">LUVA DE COBRE SEM ANEL DE SOLDA, BOLSA X BOLSA, 42 MM                                                                                                                                                                                                                                                                                                                                                                                                                                                     </t>
  </si>
  <si>
    <t xml:space="preserve">LUVA DE COBRE SEM ANEL DE SOLDA, BOLSA X BOLSA, 54 MM                                                                                                                                                                                                                                                                                                                                                                                                                                                     </t>
  </si>
  <si>
    <t xml:space="preserve">LUVA DE COBRE SEM ANEL DE SOLDA, BOLSA X BOLSA, 66 MM                                                                                                                                                                                                                                                                                                                                                                                                                                                     </t>
  </si>
  <si>
    <t xml:space="preserve">LUVA DE COBRE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</si>
  <si>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</si>
  <si>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</si>
  <si>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</si>
  <si>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</si>
  <si>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</si>
  <si>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</si>
  <si>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</si>
  <si>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</si>
  <si>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</si>
  <si>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</si>
  <si>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</si>
  <si>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</si>
  <si>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</si>
  <si>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</si>
  <si>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</si>
  <si>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</si>
  <si>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</si>
  <si>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</si>
  <si>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</si>
  <si>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</si>
  <si>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</si>
  <si>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</si>
  <si>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</si>
  <si>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</si>
  <si>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</si>
  <si>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</si>
  <si>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</si>
  <si>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</si>
  <si>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</si>
  <si>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</si>
  <si>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</si>
  <si>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</si>
  <si>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</si>
  <si>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</si>
  <si>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</si>
  <si>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</si>
  <si>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</si>
  <si>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</si>
  <si>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</si>
  <si>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</si>
  <si>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</si>
  <si>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</si>
  <si>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</si>
  <si>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</si>
  <si>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</si>
  <si>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</si>
  <si>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</si>
  <si>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</si>
  <si>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</si>
  <si>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</si>
  <si>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</si>
  <si>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</si>
  <si>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</si>
  <si>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</si>
  <si>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</si>
  <si>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</si>
  <si>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</si>
  <si>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</si>
  <si>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</si>
  <si>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</si>
  <si>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</si>
  <si>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</si>
  <si>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</si>
  <si>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</si>
  <si>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</si>
  <si>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</si>
  <si>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</si>
  <si>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</si>
  <si>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</si>
  <si>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</si>
  <si>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</si>
  <si>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</si>
  <si>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</si>
  <si>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</si>
  <si>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</si>
  <si>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</si>
  <si>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</si>
  <si>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</si>
  <si>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</si>
  <si>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</si>
  <si>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</si>
  <si>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</si>
  <si>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</si>
  <si>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</si>
  <si>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</si>
  <si>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</si>
  <si>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</si>
  <si>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</si>
  <si>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</si>
  <si>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</si>
  <si>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</si>
  <si>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</si>
  <si>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</si>
  <si>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</si>
  <si>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</si>
  <si>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</si>
  <si>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</si>
  <si>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</si>
  <si>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</si>
  <si>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</si>
  <si>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</si>
  <si>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</si>
  <si>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</si>
  <si>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</si>
  <si>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</si>
  <si>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</si>
  <si>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</si>
  <si>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</si>
  <si>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</si>
  <si>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</si>
  <si>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</si>
  <si>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</si>
  <si>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</si>
  <si>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</si>
  <si>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PARA PERFURATRIZ DE ESTEIRA T38, D = 1 1/2"                                                                                                                                                                                                                                                                                                                                                                                                                                                          </t>
  </si>
  <si>
    <t xml:space="preserve">LUVA PASSANTE DE COBRE SEM ANEL DE SOLDA, BOLSA 15 MM                                                                                                                                                                                                                                                                                                                                                                                                                                                     </t>
  </si>
  <si>
    <t xml:space="preserve">LUVA PASSANTE DE COBRE SEM ANEL DE SOLDA, BOLSA 22 MM                                                                                                                                                                                                                                                                                                                                                                                                                                                     </t>
  </si>
  <si>
    <t xml:space="preserve">LUVA PASSANTE DE COBRE SEM ANEL DE SOLDA, BOLSA 28 MM                                                                                                                                                                                                                                                                                                                                                                                                                                                     </t>
  </si>
  <si>
    <t xml:space="preserve">LUVA PASSANTE DE COBRE SEM ANEL DE SOLDA, BOLSA 35 MM                                                                                                                                                                                                                                                                                                                                                                                                                                                     </t>
  </si>
  <si>
    <t xml:space="preserve">LUVA PASSANTE DE COBRE SEM ANEL DE SOLDA, BOLSA 42 MM                                                                                                                                                                                                                                                                                                                                                                                                                                                     </t>
  </si>
  <si>
    <t xml:space="preserve">LUVA PASSANTE DE COBRE SEM ANEL DE SOLDA, BOLSA 54 MM                                                                                                                                                                                                                                                                                                                                                                                                                                                     </t>
  </si>
  <si>
    <t xml:space="preserve">LUVA PASSANTE DE COBRE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</si>
  <si>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</si>
  <si>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</si>
  <si>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</si>
  <si>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</si>
  <si>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</si>
  <si>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</si>
  <si>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</si>
  <si>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</si>
  <si>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</si>
  <si>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</si>
  <si>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</si>
  <si>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</si>
  <si>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</si>
  <si>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</si>
  <si>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</si>
  <si>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</si>
  <si>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</si>
  <si>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</si>
  <si>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</si>
  <si>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</si>
  <si>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</si>
  <si>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</si>
  <si>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</si>
  <si>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</si>
  <si>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</si>
  <si>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</si>
  <si>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</si>
  <si>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</si>
  <si>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</si>
  <si>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</si>
  <si>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</si>
  <si>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</si>
  <si>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</si>
  <si>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</si>
  <si>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</si>
  <si>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</si>
  <si>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</si>
  <si>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</si>
  <si>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</si>
  <si>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</si>
  <si>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</si>
  <si>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</si>
  <si>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</si>
  <si>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</si>
  <si>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</si>
  <si>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</si>
  <si>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</si>
  <si>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</si>
  <si>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</si>
  <si>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</si>
  <si>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</si>
  <si>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</si>
  <si>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</si>
  <si>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</si>
  <si>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</si>
  <si>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</si>
  <si>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</si>
  <si>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</si>
  <si>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</si>
  <si>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</si>
  <si>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</si>
  <si>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</si>
  <si>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</si>
  <si>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</si>
  <si>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</si>
  <si>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</si>
  <si>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</si>
  <si>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</si>
  <si>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</si>
  <si>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</si>
  <si>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</si>
  <si>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</si>
  <si>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</si>
  <si>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</si>
  <si>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</si>
  <si>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</si>
  <si>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</si>
  <si>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</si>
  <si>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</si>
  <si>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TRANCADA, PVC COM REFORCO, COM PRESSAO DE TRABALHO (PT) 250 LBS/POL2, DE 3/4" X *2,8* MM                                                                                                                                                                                                                                                                                                                                                                                                </t>
  </si>
  <si>
    <t xml:space="preserve">MANGUEIRA CRISTAL TRANCADA, PVC COM REFORCO, PRESSAO DE TRABALHO (PT) 250 LBS/POL2, DE 1" X *3,1*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</si>
  <si>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</si>
  <si>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</si>
  <si>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</si>
  <si>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</si>
  <si>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CRISTAL, LISA, PVC TRANSPARENTE, 3/8" X 1,5 MM                                                                                                                                                                                                                                                                                                                                                                                                                                                  </t>
  </si>
  <si>
    <t xml:space="preserve">MANGUEIRA CRISTAL, LISA, PVC TRANSPARENTE, 5/16" X 1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</si>
  <si>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</si>
  <si>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</si>
  <si>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</si>
  <si>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</si>
  <si>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</si>
  <si>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</si>
  <si>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</si>
  <si>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</si>
  <si>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</si>
  <si>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</si>
  <si>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</si>
  <si>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</si>
  <si>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 TIPO FLAT/ACHATADA,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</si>
  <si>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</si>
  <si>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</si>
  <si>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</si>
  <si>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</si>
  <si>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</si>
  <si>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</si>
  <si>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</si>
  <si>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</si>
  <si>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</si>
  <si>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</si>
  <si>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</si>
  <si>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</si>
  <si>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</si>
  <si>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</si>
  <si>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</si>
  <si>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</si>
  <si>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</si>
  <si>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</si>
  <si>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</si>
  <si>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</si>
  <si>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</si>
  <si>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</si>
  <si>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</si>
  <si>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</si>
  <si>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</si>
  <si>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</si>
  <si>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</si>
  <si>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</si>
  <si>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</si>
  <si>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</si>
  <si>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</si>
  <si>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</si>
  <si>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</si>
  <si>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</si>
  <si>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</si>
  <si>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</si>
  <si>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</si>
  <si>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</si>
  <si>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</si>
  <si>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</si>
  <si>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</si>
  <si>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</si>
  <si>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</si>
  <si>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</si>
  <si>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</si>
  <si>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</si>
  <si>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</si>
  <si>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</si>
  <si>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</si>
  <si>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</si>
  <si>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</si>
  <si>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</si>
  <si>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</si>
  <si>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</si>
  <si>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</si>
  <si>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</si>
  <si>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</si>
  <si>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</si>
  <si>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</si>
  <si>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</si>
  <si>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</si>
  <si>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</si>
  <si>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</si>
  <si>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</si>
  <si>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</si>
  <si>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</si>
  <si>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</si>
  <si>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</si>
  <si>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</si>
  <si>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</si>
  <si>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</si>
  <si>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</si>
  <si>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</si>
  <si>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</si>
  <si>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</si>
  <si>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</si>
  <si>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</si>
  <si>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</si>
  <si>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</si>
  <si>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</si>
  <si>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</si>
  <si>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</si>
  <si>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</si>
  <si>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</si>
  <si>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</si>
  <si>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</si>
  <si>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</si>
  <si>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</si>
  <si>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</si>
  <si>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</si>
  <si>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</si>
  <si>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</si>
  <si>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</si>
  <si>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</si>
  <si>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</si>
  <si>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</si>
  <si>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</si>
  <si>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</si>
  <si>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</si>
  <si>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</si>
  <si>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</si>
  <si>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</si>
  <si>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</si>
  <si>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</si>
  <si>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</si>
  <si>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</si>
  <si>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</si>
  <si>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</si>
  <si>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</si>
  <si>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</si>
  <si>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</si>
  <si>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</si>
  <si>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</si>
  <si>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</si>
  <si>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</si>
  <si>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</si>
  <si>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</si>
  <si>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</si>
  <si>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</si>
  <si>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</si>
  <si>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</si>
  <si>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</si>
  <si>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</si>
  <si>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</si>
  <si>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</si>
  <si>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</si>
  <si>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</si>
  <si>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</si>
  <si>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</si>
  <si>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</si>
  <si>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</si>
  <si>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</si>
  <si>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</si>
  <si>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</si>
  <si>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</si>
  <si>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</si>
  <si>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</si>
  <si>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</si>
  <si>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</si>
  <si>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</si>
  <si>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t>
  </si>
  <si>
    <t xml:space="preserve">MISTURADOR DE METAL CROMADO, DE MESA/BANCADA, COM BICA BAIXA, PARA LAVATORIO                                                                                                                                                                                                                                                                                                                                                                                                                              </t>
  </si>
  <si>
    <t xml:space="preserve">MISTURADOR DE PAREDE, DE METAL CROMADO, PARA COZINHA, BICA ALTA MOVEL, COM AREJADOR ARTICULADO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</si>
  <si>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</si>
  <si>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</si>
  <si>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</si>
  <si>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</si>
  <si>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</si>
  <si>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</si>
  <si>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</si>
  <si>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</si>
  <si>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</si>
  <si>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</si>
  <si>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</si>
  <si>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</si>
  <si>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</si>
  <si>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</si>
  <si>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</si>
  <si>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</si>
  <si>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</si>
  <si>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</si>
  <si>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</si>
  <si>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</si>
  <si>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</si>
  <si>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</si>
  <si>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</si>
  <si>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</si>
  <si>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</si>
  <si>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</si>
  <si>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</si>
  <si>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</si>
  <si>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</si>
  <si>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</si>
  <si>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</si>
  <si>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</si>
  <si>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</si>
  <si>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</si>
  <si>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</si>
  <si>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</si>
  <si>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</si>
  <si>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</si>
  <si>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</si>
  <si>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</si>
  <si>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</si>
  <si>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</si>
  <si>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</si>
  <si>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</si>
  <si>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</si>
  <si>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</si>
  <si>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</si>
  <si>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</si>
  <si>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</si>
  <si>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</si>
  <si>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</si>
  <si>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</si>
  <si>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</si>
  <si>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</si>
  <si>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</si>
  <si>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</si>
  <si>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</si>
  <si>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</si>
  <si>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</si>
  <si>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</si>
  <si>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</si>
  <si>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</si>
  <si>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</si>
  <si>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</si>
  <si>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</si>
  <si>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</si>
  <si>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</si>
  <si>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</si>
  <si>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</si>
  <si>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</si>
  <si>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</si>
  <si>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</si>
  <si>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</si>
  <si>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</si>
  <si>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</si>
  <si>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</si>
  <si>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</si>
  <si>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</si>
  <si>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</si>
  <si>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</si>
  <si>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</si>
  <si>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</si>
  <si>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</si>
  <si>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</si>
  <si>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</si>
  <si>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</si>
  <si>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</si>
  <si>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</si>
  <si>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</si>
  <si>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</si>
  <si>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</si>
  <si>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</si>
  <si>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</si>
  <si>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</si>
  <si>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</si>
  <si>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</si>
  <si>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</si>
  <si>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</si>
  <si>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</si>
  <si>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</si>
  <si>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</si>
  <si>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</si>
  <si>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</si>
  <si>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</si>
  <si>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</si>
  <si>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</si>
  <si>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</si>
  <si>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</si>
  <si>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</si>
  <si>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</si>
  <si>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</si>
  <si>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</si>
  <si>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</si>
  <si>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</si>
  <si>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</si>
  <si>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</si>
  <si>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</si>
  <si>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</si>
  <si>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</si>
  <si>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</si>
  <si>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</si>
  <si>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</si>
  <si>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</si>
  <si>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</si>
  <si>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</si>
  <si>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</si>
  <si>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</si>
  <si>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</si>
  <si>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</si>
  <si>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</si>
  <si>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</si>
  <si>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</si>
  <si>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</si>
  <si>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</si>
  <si>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</si>
  <si>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</si>
  <si>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</si>
  <si>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</si>
  <si>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</si>
  <si>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</si>
  <si>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</si>
  <si>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</si>
  <si>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</si>
  <si>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</si>
  <si>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</si>
  <si>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</si>
  <si>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</si>
  <si>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</si>
  <si>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</si>
  <si>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</si>
  <si>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</si>
  <si>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</si>
  <si>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</si>
  <si>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</si>
  <si>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</si>
  <si>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</si>
  <si>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</si>
  <si>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</si>
  <si>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</si>
  <si>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</si>
  <si>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</si>
  <si>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</si>
  <si>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</si>
  <si>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</si>
  <si>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</si>
  <si>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</si>
  <si>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</si>
  <si>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</si>
  <si>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</si>
  <si>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</si>
  <si>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</si>
  <si>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</si>
  <si>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</si>
  <si>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</si>
  <si>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</si>
  <si>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</si>
  <si>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</si>
  <si>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</si>
  <si>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</si>
  <si>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</si>
  <si>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</si>
  <si>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</si>
  <si>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</si>
  <si>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</si>
  <si>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</si>
  <si>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</si>
  <si>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</si>
  <si>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</si>
  <si>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</si>
  <si>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</si>
  <si>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</si>
  <si>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</si>
  <si>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</si>
  <si>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</si>
  <si>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</si>
  <si>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</si>
  <si>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</si>
  <si>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</si>
  <si>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</si>
  <si>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</si>
  <si>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</si>
  <si>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</si>
  <si>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</si>
  <si>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</si>
  <si>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</si>
  <si>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</si>
  <si>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</si>
  <si>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</si>
  <si>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</si>
  <si>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</si>
  <si>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</si>
  <si>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</si>
  <si>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</si>
  <si>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</si>
  <si>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</si>
  <si>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</si>
  <si>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</si>
  <si>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</si>
  <si>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</si>
  <si>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</si>
  <si>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</si>
  <si>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</si>
  <si>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</si>
  <si>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</si>
  <si>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</si>
  <si>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</si>
  <si>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</si>
  <si>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</si>
  <si>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</si>
  <si>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</si>
  <si>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</si>
  <si>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</si>
  <si>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</si>
  <si>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</si>
  <si>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</si>
  <si>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</si>
  <si>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</si>
  <si>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</si>
  <si>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</si>
  <si>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</si>
  <si>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</si>
  <si>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</si>
  <si>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</si>
  <si>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</si>
  <si>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</si>
  <si>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</si>
  <si>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</si>
  <si>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</si>
  <si>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</si>
  <si>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</si>
  <si>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</si>
  <si>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</si>
  <si>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</si>
  <si>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</si>
  <si>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</si>
  <si>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</si>
  <si>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</si>
  <si>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</si>
  <si>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</si>
  <si>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</si>
  <si>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</si>
  <si>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</si>
  <si>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</si>
  <si>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</si>
  <si>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</si>
  <si>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</si>
  <si>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</si>
  <si>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</si>
  <si>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</si>
  <si>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</si>
  <si>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</si>
  <si>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</si>
  <si>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</si>
  <si>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</si>
  <si>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</si>
  <si>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</si>
  <si>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</si>
  <si>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</si>
  <si>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</si>
  <si>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</si>
  <si>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</si>
  <si>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</si>
  <si>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</si>
  <si>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</si>
  <si>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</si>
  <si>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</si>
  <si>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</si>
  <si>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</si>
  <si>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</si>
  <si>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</si>
  <si>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</si>
  <si>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</si>
  <si>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</si>
  <si>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</si>
  <si>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</si>
  <si>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</si>
  <si>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</si>
  <si>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</si>
  <si>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</si>
  <si>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</si>
  <si>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</si>
  <si>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</si>
  <si>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</si>
  <si>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</si>
  <si>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DE COROA DIAMANTADA PARA CONCRETO, DIAMETRO ATE 250 MM, MOTOR ELETRICO 220 V, POTENCIA 2.500W                                                                                                                                                                                                                                                                                                                                                                                                 </t>
  </si>
  <si>
    <t xml:space="preserve">PERFURATRIZ HIDRAULICA COM TRADO CURTO ACOPLADO, PROFUNDIDADE MAXIMA DE 20 M, DIAMETRO MAXIMO DE 1500 MM, POTENCIA INSTALADA DE 137 HP, MESA ROTATIVA COM TORQUE MAXIMO DE 30 KNM (INCLUI MONTAGEM, NAO INCLUI CAMINHAO)                                                                                                                                                                                                                                                                                  </t>
  </si>
  <si>
    <t xml:space="preserve">PERFURATRIZ HIDRAULICA SOBRE ESTEIRA, TORQUE MAXIMO 161 KNM, PROFUNDIDADE MAXIMA 54 M, DIAMETRO MAXIMO 1500 MM, POTENCIA MOTOR 268 HP                                                                                                                                                                                                                                                                                                                                                                     </t>
  </si>
  <si>
    <t xml:space="preserve">PERFURATRIZ HIDRAULICA SOBRE ESTEIRA, TORQUE MAXIMO 98 KNM, PROFUNDIDADE MAXIMA 25 M, DIAMETRO MAXIMO 115 MM, POTENCIA MOTOR 190 HP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</si>
  <si>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</si>
  <si>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</si>
  <si>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</si>
  <si>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PARA EXECUCAO DE ESTACAS SECANTES, TIPO HELICE CONTINUA COM CABECOTE DUPLO E TUBO METALICO 300 KW                                                                                                                                                                                                                                                                                                                                                                                             </t>
  </si>
  <si>
    <t xml:space="preserve">PERFURATRIZ PARA FURO DIRECIONAL HORIZONTAL (HDD) COM CAPACIDADE ATE 89 KN, POTENCIA 24,8 HP A 80 HP (INCLUSO FERRAMENTAS E LOCALIZADOR), PARA REDE SUBTERRANEA                                                                                                                                                                                                                                                                                                                                           </t>
  </si>
  <si>
    <t xml:space="preserve">PERFURATRIZ PARA FURO DIRECIONAL HORIZONTAL (HDD) COM CAPACIDADE DE 201 KN A 560 KN, POTENCIA 200 HP A 260 HP (INCLUSO FERRAMENTAS E LOCALIZADOR), PARA REDE SUBTERRANEA                                                                                                                                                                                                                                                                                                                                  </t>
  </si>
  <si>
    <t xml:space="preserve">PERFURATRIZ PARA FURO DIRECIONAL HORIZONTAL (HDD) COM CAPACIDADE DE 90 KN A 200 KN, POTENCIA 100 HP A 160 HP (INCLUSO FERRAMENTAS E LOCALIZADOR), PARA REDE SUBTERRANEA                                                                                                                                                                                                                                                                                                                                   </t>
  </si>
  <si>
    <t xml:space="preserve">PERFURATRIZ PNEUMATICA MANUAL DE PESO MEDIO, 18KG, COMPRIMENTO DE CURSO DE 6 M, DIAMETRO DO PISTAO DE 5,5 CM                                                                                                                                                                                                                                                                                                                                                                                              </t>
  </si>
  <si>
    <t xml:space="preserve">PERFURATRIZ ROTATIVA SOBRE ESTEIRA, TORQUE MAXIMO 2500 KGM, POTENCIA 110 HP, MOTOR DIESEL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</si>
  <si>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</si>
  <si>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</si>
  <si>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</si>
  <si>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</si>
  <si>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</si>
  <si>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</si>
  <si>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</si>
  <si>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</si>
  <si>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</si>
  <si>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</si>
  <si>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</si>
  <si>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</si>
  <si>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</si>
  <si>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</si>
  <si>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</si>
  <si>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</si>
  <si>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</si>
  <si>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</si>
  <si>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</si>
  <si>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</si>
  <si>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</si>
  <si>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</si>
  <si>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</si>
  <si>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</si>
  <si>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</si>
  <si>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</si>
  <si>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</si>
  <si>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</si>
  <si>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</si>
  <si>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</si>
  <si>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</si>
  <si>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</si>
  <si>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</si>
  <si>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</si>
  <si>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MAIOR QUE 2500 ATE 6400 CM2                                                                                                                                                                                                                                                                                                                                                                                                </t>
  </si>
  <si>
    <t xml:space="preserve">PISO EM PORCELANATO, RETIFICADO, LISO, MONOCOLOR, ACETINADO OU POLIDO, FORMATO MENOR OU IGUAL A 2500 CM2                                                                                                                                                                                                                                                                                                                                                                                                  </t>
  </si>
  <si>
    <t xml:space="preserve">PISO EM PORCELANATO,RETIFICADO, LISO, MONOCOLOR, ACETINADO OU POLIDO, FORMATO MAIOR QUE 6400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</si>
  <si>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</si>
  <si>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</si>
  <si>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</si>
  <si>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</si>
  <si>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</si>
  <si>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</si>
  <si>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</si>
  <si>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</si>
  <si>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</si>
  <si>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</si>
  <si>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</si>
  <si>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</si>
  <si>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</si>
  <si>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</si>
  <si>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</si>
  <si>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</si>
  <si>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</si>
  <si>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</si>
  <si>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</si>
  <si>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</si>
  <si>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</si>
  <si>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</si>
  <si>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</si>
  <si>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</si>
  <si>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</si>
  <si>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</si>
  <si>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</si>
  <si>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</si>
  <si>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</si>
  <si>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</si>
  <si>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</si>
  <si>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</si>
  <si>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</si>
  <si>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</si>
  <si>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</si>
  <si>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</si>
  <si>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</si>
  <si>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</si>
  <si>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</si>
  <si>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</si>
  <si>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</si>
  <si>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</si>
  <si>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</si>
  <si>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</si>
  <si>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</si>
  <si>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</si>
  <si>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</si>
  <si>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</si>
  <si>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</si>
  <si>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</si>
  <si>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</si>
  <si>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</si>
  <si>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</si>
  <si>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</si>
  <si>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</si>
  <si>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</si>
  <si>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</si>
  <si>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</si>
  <si>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</si>
  <si>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</si>
  <si>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</si>
  <si>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</si>
  <si>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</si>
  <si>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</si>
  <si>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</si>
  <si>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</si>
  <si>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</si>
  <si>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</si>
  <si>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</si>
  <si>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</si>
  <si>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</si>
  <si>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</si>
  <si>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</si>
  <si>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</si>
  <si>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</si>
  <si>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</si>
  <si>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</si>
  <si>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</si>
  <si>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</si>
  <si>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</si>
  <si>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</si>
  <si>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</si>
  <si>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</si>
  <si>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</si>
  <si>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</si>
  <si>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</si>
  <si>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</si>
  <si>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</si>
  <si>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</si>
  <si>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</si>
  <si>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</si>
  <si>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</si>
  <si>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</si>
  <si>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</si>
  <si>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</si>
  <si>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</si>
  <si>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</si>
  <si>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</si>
  <si>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</si>
  <si>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</si>
  <si>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</si>
  <si>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</si>
  <si>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</si>
  <si>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</si>
  <si>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</si>
  <si>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</si>
  <si>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</si>
  <si>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</si>
  <si>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</si>
  <si>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</si>
  <si>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</si>
  <si>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</si>
  <si>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</si>
  <si>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</si>
  <si>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</si>
  <si>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</si>
  <si>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</si>
  <si>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</si>
  <si>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</si>
  <si>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</si>
  <si>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</si>
  <si>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</si>
  <si>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</si>
  <si>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</si>
  <si>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</si>
  <si>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</si>
  <si>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</si>
  <si>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</si>
  <si>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</si>
  <si>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</si>
  <si>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</si>
  <si>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</si>
  <si>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</si>
  <si>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</si>
  <si>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</si>
  <si>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</si>
  <si>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</si>
  <si>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</si>
  <si>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</si>
  <si>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</si>
  <si>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</si>
  <si>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</si>
  <si>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</si>
  <si>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</si>
  <si>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</si>
  <si>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</si>
  <si>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</si>
  <si>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</si>
  <si>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</si>
  <si>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</si>
  <si>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</si>
  <si>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</si>
  <si>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</si>
  <si>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</si>
  <si>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</si>
  <si>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</si>
  <si>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</si>
  <si>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</si>
  <si>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</si>
  <si>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</si>
  <si>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</si>
  <si>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</si>
  <si>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</si>
  <si>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</si>
  <si>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</si>
  <si>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</si>
  <si>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</si>
  <si>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</si>
  <si>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</si>
  <si>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</si>
  <si>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</si>
  <si>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</si>
  <si>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</si>
  <si>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</si>
  <si>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</si>
  <si>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</si>
  <si>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</si>
  <si>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</si>
  <si>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</si>
  <si>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</si>
  <si>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</si>
  <si>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</si>
  <si>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</si>
  <si>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</si>
  <si>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</si>
  <si>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</si>
  <si>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</si>
  <si>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</si>
  <si>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</si>
  <si>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</si>
  <si>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</si>
  <si>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</si>
  <si>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</si>
  <si>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</si>
  <si>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</si>
  <si>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</si>
  <si>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</si>
  <si>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</si>
  <si>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</si>
  <si>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</si>
  <si>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</si>
  <si>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</si>
  <si>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</si>
  <si>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</si>
  <si>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</si>
  <si>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</si>
  <si>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</si>
  <si>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</si>
  <si>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</si>
  <si>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</si>
  <si>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</si>
  <si>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</si>
  <si>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</si>
  <si>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</si>
  <si>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</si>
  <si>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</si>
  <si>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</si>
  <si>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</si>
  <si>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</si>
  <si>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</si>
  <si>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</si>
  <si>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</si>
  <si>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</si>
  <si>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</si>
  <si>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</si>
  <si>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</si>
  <si>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</si>
  <si>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</si>
  <si>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</si>
  <si>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</si>
  <si>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</si>
  <si>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</si>
  <si>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</si>
  <si>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</si>
  <si>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</si>
  <si>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</si>
  <si>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</si>
  <si>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</si>
  <si>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</si>
  <si>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</si>
  <si>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</si>
  <si>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 EXTENSOR TELESCOPICO, EM CHAPA METALICA, COM 3 METROS, PARA ROLO DE PINTURA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</si>
  <si>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</si>
  <si>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</si>
  <si>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</si>
  <si>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</si>
  <si>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</si>
  <si>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</si>
  <si>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</si>
  <si>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COM CORDAO EM NYLON E CALCO GUIA EM ACO OU MADEIRA                                                                                                                                                                                                                                                                                                                                                                                                                        </t>
  </si>
  <si>
    <t xml:space="preserve">PRUMO DE PAREDE EM ACO 700 A 750 G, COM CORDAO EM NYLON E TACO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</si>
  <si>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</si>
  <si>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</si>
  <si>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</si>
  <si>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</si>
  <si>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PUNHO PARA PERFURATRIZ DE ESTEIRA T38, D = 1 1/2" (38 MM), C = 380 MM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</si>
  <si>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</si>
  <si>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</si>
  <si>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</si>
  <si>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</si>
  <si>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</si>
  <si>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</si>
  <si>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</si>
  <si>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</si>
  <si>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</si>
  <si>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</si>
  <si>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</si>
  <si>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</si>
  <si>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</si>
  <si>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</si>
  <si>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</si>
  <si>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</si>
  <si>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</si>
  <si>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</si>
  <si>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</si>
  <si>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</si>
  <si>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</si>
  <si>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</si>
  <si>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</si>
  <si>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</si>
  <si>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</si>
  <si>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</si>
  <si>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</si>
  <si>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</si>
  <si>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</si>
  <si>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</si>
  <si>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</si>
  <si>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</si>
  <si>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</si>
  <si>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</si>
  <si>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</si>
  <si>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</si>
  <si>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</si>
  <si>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</si>
  <si>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</si>
  <si>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</si>
  <si>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</si>
  <si>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</si>
  <si>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</si>
  <si>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</si>
  <si>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</si>
  <si>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</si>
  <si>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</si>
  <si>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</si>
  <si>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</si>
  <si>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</si>
  <si>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</si>
  <si>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</si>
  <si>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</si>
  <si>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</si>
  <si>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ESPESSURA)                                                                                                                                                                                                                                                                                                                                                                                                                               </t>
  </si>
  <si>
    <t xml:space="preserve">REBOLO ABRASIVO RETO DE USO GERAL GRAO 36, DE 6 X 3/4" (DIAMETRO X ESPESSURA)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</si>
  <si>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</si>
  <si>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</si>
  <si>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</si>
  <si>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</si>
  <si>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</si>
  <si>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</si>
  <si>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</si>
  <si>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</si>
  <si>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</si>
  <si>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</si>
  <si>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</si>
  <si>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</si>
  <si>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</si>
  <si>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</si>
  <si>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</si>
  <si>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</si>
  <si>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</si>
  <si>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</si>
  <si>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</si>
  <si>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</si>
  <si>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</si>
  <si>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</si>
  <si>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</si>
  <si>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</si>
  <si>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</si>
  <si>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</si>
  <si>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</si>
  <si>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</si>
  <si>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</si>
  <si>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</si>
  <si>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</si>
  <si>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</si>
  <si>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t>
  </si>
  <si>
    <t xml:space="preserve">REGISTRO GAVETA BRUTO EM LATAO FORJADO, BITOLA 1 1/4"                                                                                                                                                                                                                                                                                                                                                                                                                                                     </t>
  </si>
  <si>
    <t xml:space="preserve">REGISTRO GAVETA BRUTO EM LATAO FORJADO, BITOLA 1/2"                                                                                                                                                                                                                                                                                                                                                                                                                                                       </t>
  </si>
  <si>
    <t xml:space="preserve">REGISTRO GAVETA BRUTO EM LATAO FORJADO, BITOLA 1"                                                                                                                                                                                                                                                                                                                                                                                                                                                         </t>
  </si>
  <si>
    <t xml:space="preserve">REGISTRO GAVETA BRUTO EM LATAO FORJADO, BITOLA 2 1/2"                                                                                                                                                                                                                                                                                                                                                                                                                                                     </t>
  </si>
  <si>
    <t xml:space="preserve">REGISTRO GAVETA BRUTO EM LATAO FORJADO, BITOLA 2"                                                                                                                                                                                                                                                                                                                                                                                                                                                         </t>
  </si>
  <si>
    <t xml:space="preserve">REGISTRO GAVETA BRUTO EM LATAO FORJADO, BITOLA 3/4"                                                                                                                                                                                                                                                                                                                                                                                                                                                       </t>
  </si>
  <si>
    <t xml:space="preserve">REGISTRO GAVETA BRUTO EM LATAO FORJADO, BITOLA 3"                                                                                                                                                                                                                                                                                                                                                                                                                                                         </t>
  </si>
  <si>
    <t xml:space="preserve">REGISTRO GAVETA BRUTO EM LATAO FORJADO, BITOLA 4"                                                                                                                                                                                                                                                                                                                                                                                                                                                         </t>
  </si>
  <si>
    <t xml:space="preserve">REGISTRO GAVETA COM ACABAMENTO E CANOPLA CROMADOS, SIMPLES, BITOLA 1 1/2"                                                                                                                                                                                                                                                                                                                                                                                                                                 </t>
  </si>
  <si>
    <t xml:space="preserve">REGISTRO GAVETA COM ACABAMENTO E CANOPLA CROMADOS, SIMPLES, BITOLA 1 1/4"                                                                                                                                                                                                                                                                                                                                                                                                                                 </t>
  </si>
  <si>
    <t xml:space="preserve">REGISTRO GAVETA COM ACABAMENTO E CANOPLA CROMADOS, SIMPLES, BITOLA 1/2"                                                                                                                                                                                                                                                                                                                                                                                                                                   </t>
  </si>
  <si>
    <t xml:space="preserve">REGISTRO GAVETA COM ACABAMENTO E CANOPLA CROMADOS, SIMPLES, BITOLA 1"                                                                                                                                                                                                                                                                                                                                                                                                                                     </t>
  </si>
  <si>
    <t xml:space="preserve">REGISTRO GAVETA COM ACABAMENTO E CANOPLA CROMADOS, SIMPLES, BITOLA 3/4"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</si>
  <si>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</si>
  <si>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</si>
  <si>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t>
  </si>
  <si>
    <t xml:space="preserve">REGISTRO PRESSAO BRUTO EM LATAO FORJADO, BITOLA 3/4"                                                                                                                                                                                                                                                                                                                                                                                                                                                      </t>
  </si>
  <si>
    <t xml:space="preserve">REGISTRO PRESSAO COM ACABAMENTO E CANOPLA CROMADA, SIMPLES, BITOLA 1/2"                                                                                                                                                                                                                                                                                                                                                                                                                                   </t>
  </si>
  <si>
    <t xml:space="preserve">REGISTRO PRESSAO COM ACABAMENTO E CANOPLA CROMADA, SIMPLES, BITOLA 3/4"                                                                                                                                                                                                                                                                                                                                                                                                                                   </t>
  </si>
  <si>
    <t xml:space="preserve">REGUA DE ALUMINIO PARA PEDREIRO 2 M X *25,5* MM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</si>
  <si>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</si>
  <si>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</si>
  <si>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</si>
  <si>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</si>
  <si>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</si>
  <si>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</si>
  <si>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</si>
  <si>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</si>
  <si>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</si>
  <si>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</si>
  <si>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</si>
  <si>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</si>
  <si>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</si>
  <si>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</si>
  <si>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PARA FACHADAS, PECAS NO FORMATO APROX. *5 X 15* CM, FORNECIDAS EM PLACAS COM PECAS UNIDAS EM PONTOS                                                                                                                                                                                                                                                                                                                                                                    </t>
  </si>
  <si>
    <t xml:space="preserve">REVESTIMENTO EM CERAMICA ESMALTADA PARA FACHADAS, PECAS NO FORMATO APROX. *7 X 26* CM, FORNECIDAS EM PLACAS COM PECAS UNIDAS EM PONTOS                                                                                                                                                                                                                                                                                                                                                                    </t>
  </si>
  <si>
    <t xml:space="preserve">REVESTIMENTO EM CERAMICA ESMALTADA, FORMATO MAIOR A 2025 CM2                                                                                                                                                                                                                                                                                                                                                                                                                                              </t>
  </si>
  <si>
    <t xml:space="preserve">REVESTIMENTO EPOXI DE ALTA RESISTENCIA QUIMICA, ISENTO DE SOLVENTES, BICOMPONENTE                                                                                                                                                                                                                                                                                                                                                                                                                         </t>
  </si>
  <si>
    <t xml:space="preserve">REVESTIMENTO PARA ESCADA EM GRANILITE, MARMORITE OU GRANITINA ESP = 8 MM (INCLUSO EXECUCAO)                                                                                                                                                                                                                                                                                                                                                                                                               </t>
  </si>
  <si>
    <t xml:space="preserve">REVESTIMENTO PARA PAREDE, EM CERAMICA ESMALTADA, FORMATO MENOR OU IGUAL A 2025 CM2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</si>
  <si>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</si>
  <si>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</si>
  <si>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</si>
  <si>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</si>
  <si>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</si>
  <si>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</si>
  <si>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</si>
  <si>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</si>
  <si>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</si>
  <si>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</si>
  <si>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</si>
  <si>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</si>
  <si>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</si>
  <si>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BORRACHA DUPLA E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</si>
  <si>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</si>
  <si>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</si>
  <si>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</si>
  <si>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</si>
  <si>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</si>
  <si>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</si>
  <si>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</si>
  <si>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</si>
  <si>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</si>
  <si>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</si>
  <si>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</si>
  <si>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</si>
  <si>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</si>
  <si>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X 68 MM (COMPRIMENTO X DIAMETRO), SEM CABO                                                                                                                                                                                                                                                                                                                                                                                                                                </t>
  </si>
  <si>
    <t xml:space="preserve">ROLO DE LA DE CARNEIRO 25 MM X 23 CM (ALTURA DA LA X COMPRIMENTO),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</si>
  <si>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</si>
  <si>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</si>
  <si>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</si>
  <si>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</si>
  <si>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</si>
  <si>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</si>
  <si>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</si>
  <si>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</si>
  <si>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</si>
  <si>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</si>
  <si>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</si>
  <si>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</si>
  <si>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</si>
  <si>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</si>
  <si>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</si>
  <si>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</si>
  <si>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</si>
  <si>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</si>
  <si>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</si>
  <si>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</si>
  <si>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</si>
  <si>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</si>
  <si>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</si>
  <si>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</si>
  <si>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</si>
  <si>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</si>
  <si>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</si>
  <si>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</si>
  <si>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</si>
  <si>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</si>
  <si>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(25 MM)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</si>
  <si>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</si>
  <si>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</si>
  <si>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</si>
  <si>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</si>
  <si>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</si>
  <si>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</si>
  <si>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</si>
  <si>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</si>
  <si>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</si>
  <si>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</si>
  <si>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</si>
  <si>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</si>
  <si>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</si>
  <si>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</si>
  <si>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</si>
  <si>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</si>
  <si>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</si>
  <si>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</si>
  <si>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</si>
  <si>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</si>
  <si>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</si>
  <si>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</si>
  <si>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</si>
  <si>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</si>
  <si>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</si>
  <si>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</si>
  <si>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</si>
  <si>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</si>
  <si>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</si>
  <si>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</si>
  <si>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</si>
  <si>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</si>
  <si>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</si>
  <si>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</si>
  <si>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</si>
  <si>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</si>
  <si>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</si>
  <si>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</si>
  <si>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</si>
  <si>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</si>
  <si>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</si>
  <si>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</si>
  <si>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</si>
  <si>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</si>
  <si>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</si>
  <si>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</si>
  <si>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</si>
  <si>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</si>
  <si>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</si>
  <si>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</si>
  <si>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</si>
  <si>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</si>
  <si>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</si>
  <si>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</si>
  <si>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</si>
  <si>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</si>
  <si>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</si>
  <si>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</si>
  <si>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</si>
  <si>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</si>
  <si>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</si>
  <si>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</si>
  <si>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</si>
  <si>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</si>
  <si>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</si>
  <si>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</si>
  <si>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</si>
  <si>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</si>
  <si>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</si>
  <si>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</si>
  <si>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</si>
  <si>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</si>
  <si>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</si>
  <si>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</si>
  <si>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</si>
  <si>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</si>
  <si>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</si>
  <si>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</si>
  <si>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</si>
  <si>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</si>
  <si>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</si>
  <si>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</si>
  <si>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</si>
  <si>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</si>
  <si>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</si>
  <si>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</si>
  <si>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</si>
  <si>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</si>
  <si>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</si>
  <si>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</si>
  <si>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</si>
  <si>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</si>
  <si>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</si>
  <si>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</si>
  <si>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</si>
  <si>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</si>
  <si>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</si>
  <si>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</si>
  <si>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</si>
  <si>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</si>
  <si>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</si>
  <si>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</si>
  <si>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</si>
  <si>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</si>
  <si>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</si>
  <si>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</si>
  <si>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</si>
  <si>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</si>
  <si>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</si>
  <si>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</si>
  <si>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</si>
  <si>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</si>
  <si>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</si>
  <si>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</si>
  <si>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</si>
  <si>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</si>
  <si>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</si>
  <si>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</si>
  <si>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</si>
  <si>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</si>
  <si>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</si>
  <si>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</si>
  <si>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</si>
  <si>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</si>
  <si>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</si>
  <si>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</si>
  <si>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</si>
  <si>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</si>
  <si>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</si>
  <si>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</si>
  <si>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</si>
  <si>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</si>
  <si>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</si>
  <si>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</si>
  <si>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</si>
  <si>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</si>
  <si>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</si>
  <si>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</si>
  <si>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</si>
  <si>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</si>
  <si>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</si>
  <si>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</si>
  <si>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</si>
  <si>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</si>
  <si>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</si>
  <si>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</si>
  <si>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</si>
  <si>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</si>
  <si>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</si>
  <si>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</si>
  <si>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</si>
  <si>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</si>
  <si>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</si>
  <si>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</si>
  <si>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</si>
  <si>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</si>
  <si>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</si>
  <si>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</si>
  <si>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</si>
  <si>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</si>
  <si>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</si>
  <si>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</si>
  <si>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SEM ANEL DE SOLDA, BOLSA X BOLSA X BOLSA, 104 MM                                                                                                                                                                                                                                                                                                                                                                                                                                              </t>
  </si>
  <si>
    <t xml:space="preserve">TE DE COBRE SEM ANEL DE SOLDA, BOLSA X BOLSA X BOLSA, 15 MM                                                                                                                                                                                                                                                                                                                                                                                                                                               </t>
  </si>
  <si>
    <t xml:space="preserve">TE DE COBRE SEM ANEL DE SOLDA, BOLSA X BOLSA X BOLSA, 22 MM                                                                                                                                                                                                                                                                                                                                                                                                                                               </t>
  </si>
  <si>
    <t xml:space="preserve">TE DE COBRE SEM ANEL DE SOLDA, BOLSA X BOLSA X BOLSA, 28 MM                                                                                                                                                                                                                                                                                                                                                                                                                                               </t>
  </si>
  <si>
    <t xml:space="preserve">TE DE COBRE SEM ANEL DE SOLDA, BOLSA X BOLSA X BOLSA, 35 MM                                                                                                                                                                                                                                                                                                                                                                                                                                               </t>
  </si>
  <si>
    <t xml:space="preserve">TE DE COBRE SEM ANEL DE SOLDA, BOLSA X BOLSA X BOLSA, 42 MM                                                                                                                                                                                                                                                                                                                                                                                                                                               </t>
  </si>
  <si>
    <t xml:space="preserve">TE DE COBRE SEM ANEL DE SOLDA, BOLSA X BOLSA X BOLSA, 54 MM                                                                                                                                                                                                                                                                                                                                                                                                                                               </t>
  </si>
  <si>
    <t xml:space="preserve">TE DE COBRE SEM ANEL DE SOLDA, BOLSA X BOLSA X BOLSA, 66 MM                                                                                                                                                                                                                                                                                                                                                                                                                                               </t>
  </si>
  <si>
    <t xml:space="preserve">TE DE COBRE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</si>
  <si>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</si>
  <si>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</si>
  <si>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</si>
  <si>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</si>
  <si>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</si>
  <si>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</si>
  <si>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</si>
  <si>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</si>
  <si>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</si>
  <si>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</si>
  <si>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</si>
  <si>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</si>
  <si>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</si>
  <si>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</si>
  <si>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</si>
  <si>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</si>
  <si>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</si>
  <si>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</si>
  <si>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</si>
  <si>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</si>
  <si>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</si>
  <si>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</si>
  <si>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</si>
  <si>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</si>
  <si>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</si>
  <si>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</si>
  <si>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</si>
  <si>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</si>
  <si>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</si>
  <si>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</si>
  <si>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</si>
  <si>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</si>
  <si>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</si>
  <si>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</si>
  <si>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</si>
  <si>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</si>
  <si>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</si>
  <si>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</si>
  <si>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</si>
  <si>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</si>
  <si>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</si>
  <si>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</si>
  <si>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</si>
  <si>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</si>
  <si>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</si>
  <si>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</si>
  <si>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</si>
  <si>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</si>
  <si>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</si>
  <si>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</si>
  <si>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</si>
  <si>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</si>
  <si>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</si>
  <si>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</si>
  <si>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</si>
  <si>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</si>
  <si>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</si>
  <si>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</si>
  <si>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</si>
  <si>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</si>
  <si>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</si>
  <si>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</si>
  <si>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</si>
  <si>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</si>
  <si>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</si>
  <si>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</si>
  <si>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</si>
  <si>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</si>
  <si>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</si>
  <si>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SEM ANEL DE SOLDA, ROSCA F X BOLSA X ROSCA F, 1/2" X 15 X 1/2"                                                                                                                                                                                                                                                                                                                                                                                                                </t>
  </si>
  <si>
    <t xml:space="preserve">TE DUPLA CURVA BRONZE/LATAO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</si>
  <si>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</si>
  <si>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</si>
  <si>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</si>
  <si>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</si>
  <si>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</si>
  <si>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</si>
  <si>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</si>
  <si>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</si>
  <si>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</si>
  <si>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</si>
  <si>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</si>
  <si>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</si>
  <si>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</si>
  <si>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</si>
  <si>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</si>
  <si>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</si>
  <si>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</si>
  <si>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</si>
  <si>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</si>
  <si>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</si>
  <si>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</si>
  <si>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</si>
  <si>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</si>
  <si>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</si>
  <si>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</si>
  <si>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</si>
  <si>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</si>
  <si>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</si>
  <si>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</si>
  <si>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</si>
  <si>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</si>
  <si>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</si>
  <si>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</si>
  <si>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</si>
  <si>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</si>
  <si>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</si>
  <si>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</si>
  <si>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</si>
  <si>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</si>
  <si>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</si>
  <si>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</si>
  <si>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</si>
  <si>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</si>
  <si>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</si>
  <si>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</si>
  <si>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</si>
  <si>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</si>
  <si>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</si>
  <si>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</si>
  <si>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</si>
  <si>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</si>
  <si>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</si>
  <si>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</si>
  <si>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</si>
  <si>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</si>
  <si>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</si>
  <si>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</si>
  <si>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</si>
  <si>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</si>
  <si>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</si>
  <si>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</si>
  <si>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</si>
  <si>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</si>
  <si>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</si>
  <si>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</si>
  <si>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</si>
  <si>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</si>
  <si>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</si>
  <si>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</si>
  <si>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</si>
  <si>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</si>
  <si>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</si>
  <si>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</si>
  <si>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</si>
  <si>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</si>
  <si>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</si>
  <si>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</si>
  <si>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</si>
  <si>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</si>
  <si>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</si>
  <si>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</si>
  <si>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</si>
  <si>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</si>
  <si>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</si>
  <si>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</si>
  <si>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</si>
  <si>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</si>
  <si>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</si>
  <si>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</si>
  <si>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</si>
  <si>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</si>
  <si>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</si>
  <si>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</si>
  <si>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</si>
  <si>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</si>
  <si>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</si>
  <si>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</si>
  <si>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</si>
  <si>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</si>
  <si>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</si>
  <si>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</si>
  <si>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</si>
  <si>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</si>
  <si>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</si>
  <si>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</si>
  <si>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</si>
  <si>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</si>
  <si>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</si>
  <si>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</si>
  <si>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</si>
  <si>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</si>
  <si>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</si>
  <si>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</si>
  <si>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</si>
  <si>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</si>
  <si>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</si>
  <si>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</si>
  <si>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</si>
  <si>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</si>
  <si>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</si>
  <si>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</si>
  <si>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</si>
  <si>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</si>
  <si>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</si>
  <si>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</si>
  <si>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</si>
  <si>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</si>
  <si>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</si>
  <si>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</si>
  <si>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</si>
  <si>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TRANSLUCIDA / INCOLOR, E = *0,6* MM, DE *0,50 X 2,44* M (L X C)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</si>
  <si>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</si>
  <si>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</si>
  <si>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</si>
  <si>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</si>
  <si>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</si>
  <si>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</si>
  <si>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</si>
  <si>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</si>
  <si>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</si>
  <si>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</si>
  <si>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</si>
  <si>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</si>
  <si>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</si>
  <si>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</si>
  <si>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</si>
  <si>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</si>
  <si>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</si>
  <si>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</si>
  <si>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</si>
  <si>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</si>
  <si>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</si>
  <si>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</si>
  <si>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</si>
  <si>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</si>
  <si>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</si>
  <si>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</si>
  <si>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</si>
  <si>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</si>
  <si>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</si>
  <si>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</si>
  <si>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</si>
  <si>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</si>
  <si>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</si>
  <si>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</si>
  <si>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</si>
  <si>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</si>
  <si>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</si>
  <si>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</si>
  <si>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</si>
  <si>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</si>
  <si>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</si>
  <si>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</si>
  <si>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</si>
  <si>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</si>
  <si>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</si>
  <si>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</si>
  <si>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</si>
  <si>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</si>
  <si>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</si>
  <si>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</si>
  <si>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</si>
  <si>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</si>
  <si>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</si>
  <si>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</si>
  <si>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</si>
  <si>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</si>
  <si>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</si>
  <si>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</si>
  <si>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</si>
  <si>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</si>
  <si>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</si>
  <si>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</si>
  <si>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</si>
  <si>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</si>
  <si>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</si>
  <si>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</si>
  <si>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</si>
  <si>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</si>
  <si>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</si>
  <si>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</si>
  <si>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</si>
  <si>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</si>
  <si>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</si>
  <si>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</si>
  <si>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</si>
  <si>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</si>
  <si>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</si>
  <si>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</si>
  <si>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</si>
  <si>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</si>
  <si>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</si>
  <si>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COM 21 FUROS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</si>
  <si>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</si>
  <si>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</si>
  <si>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</si>
  <si>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</si>
  <si>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</si>
  <si>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</si>
  <si>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</si>
  <si>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</si>
  <si>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</si>
  <si>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</si>
  <si>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</si>
  <si>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</si>
  <si>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</si>
  <si>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</si>
  <si>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</si>
  <si>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</si>
  <si>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</si>
  <si>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</si>
  <si>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</si>
  <si>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</si>
  <si>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</si>
  <si>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</si>
  <si>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</si>
  <si>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</si>
  <si>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</si>
  <si>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</si>
  <si>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</si>
  <si>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</si>
  <si>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</si>
  <si>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</si>
  <si>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</si>
  <si>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</si>
  <si>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</si>
  <si>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</si>
  <si>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</si>
  <si>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</si>
  <si>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</si>
  <si>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</si>
  <si>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</si>
  <si>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</si>
  <si>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</si>
  <si>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</si>
  <si>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</si>
  <si>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</si>
  <si>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</si>
  <si>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</si>
  <si>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</si>
  <si>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</si>
  <si>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</si>
  <si>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</si>
  <si>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</si>
  <si>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</si>
  <si>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</si>
  <si>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</si>
  <si>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</si>
  <si>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</si>
  <si>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</si>
  <si>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</si>
  <si>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</si>
  <si>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</si>
  <si>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</si>
  <si>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</si>
  <si>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</si>
  <si>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</si>
  <si>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</si>
  <si>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</si>
  <si>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t>
  </si>
  <si>
    <t xml:space="preserve">TORNEIRA DE METAL AMARELO, PARA TANQUE / JARDIM, DE PAREDE, SEM BICO, CANO CURTO, PADRAO POPULAR / USO GERAL, 1/2" OU 3/4"                                                                                                                                                                                                                                                                                                                                                                                </t>
  </si>
  <si>
    <t xml:space="preserve">TORNEIRA ELETRICA DE PAREDE, PLASTICA, BICA ALTA, PARA COZINHA, 5500 W (110/220 V)                                                                                                                                                                                                                                                                                                                                                                                                                        </t>
  </si>
  <si>
    <t xml:space="preserve">TORNEIRA METALICA CROMADA CANO CURTO, SEM BICO, SEM AREJADOR, DE PAREDE, PARA TANQUE E USO GERAL, 1/2" OU 3/4"                                                                                                                                                                                                                                                                                                                                                                                            </t>
  </si>
  <si>
    <t xml:space="preserve">TORNEIRA METALICA CROMADA DE MESA PARA LAVATORIO, BICA ALTA, COM AREJADOR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</si>
  <si>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</si>
  <si>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</si>
  <si>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t>
  </si>
  <si>
    <t xml:space="preserve">TORNEIRA METALICA CROMADA DE PAREDE, PARA COZINHA, BICA MOVEL, COM AREJADOR, 1/2" OU 3/4"                                                                                                                                                                                                                                                                                                                                                                                                                 </t>
  </si>
  <si>
    <t xml:space="preserve">TORNEIRA METALICA CROMADA PARA JARDIM / TANQUE, COM BICO PLASTICO, CANO LONGO, DE PAREDE, PADRAO POPULAR / USO GERAL, 1/2" OU 3/4"                                                                                                                                                                                                                                                                                                                                                                        </t>
  </si>
  <si>
    <t xml:space="preserve">TORNEIRA METALICA CROMADA PARA TANQUE / JARDIM, SEM BICO, CANO LONGO, DE PAREDE, PADRAO POPULAR / USO GERAL, 1/2" OU 3/4"                                                                                                                                                                                                                                                                                                                                                                                 </t>
  </si>
  <si>
    <t xml:space="preserve">TORNEIRA METALICA CROMADA, CANO CURTO, COM AREJADOR, SEM BICO PLASTICO, DE PAREDE, PARA USO GERAL, 1/2" OU 3/4"                                                                                                                                                                                                                                                                                                                                                                                           </t>
  </si>
  <si>
    <t xml:space="preserve">TORNEIRA METALICA CROMADA, DE MESA/BANCADA, PARA COZINHA, BICA MOVEL, COM AREJADOR, 1/2" OU 3/4"                                                                                                                                                                                                                                                                                                                                                                                                          </t>
  </si>
  <si>
    <t xml:space="preserve">TORNEIRA METALICA CROMADA, RETA, DE PAREDE, PARA COZINHA, COM AREJADOR, PADRAO POPULAR, 1/2" OU 3/4"                                                                                                                                                                                                                                                                                                                                                                                                      </t>
  </si>
  <si>
    <t xml:space="preserve">TORNEIRA METALICA CROMADA, RETA, DE PAREDE, PARA COZINHA, SEM BICO, SEM AREJADOR, PADRAO POPULAR, 1/2" OU 3/4"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</si>
  <si>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</si>
  <si>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</si>
  <si>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</si>
  <si>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</si>
  <si>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</si>
  <si>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</si>
  <si>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</si>
  <si>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</si>
  <si>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</si>
  <si>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</si>
  <si>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</si>
  <si>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</si>
  <si>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</si>
  <si>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</si>
  <si>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</si>
  <si>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</si>
  <si>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</si>
  <si>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</si>
  <si>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</si>
  <si>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</si>
  <si>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</si>
  <si>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</si>
  <si>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</si>
  <si>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</si>
  <si>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</si>
  <si>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</si>
  <si>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</si>
  <si>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</si>
  <si>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</si>
  <si>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</si>
  <si>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</si>
  <si>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</si>
  <si>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</si>
  <si>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</si>
  <si>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</si>
  <si>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</si>
  <si>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</si>
  <si>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</si>
  <si>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</si>
  <si>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TRINCHA CERDAS GRIS 1.1/2" (38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</si>
  <si>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</si>
  <si>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</si>
  <si>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</si>
  <si>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</si>
  <si>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</si>
  <si>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</si>
  <si>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</si>
  <si>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</si>
  <si>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</si>
  <si>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</si>
  <si>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</si>
  <si>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</si>
  <si>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</si>
  <si>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</si>
  <si>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</si>
  <si>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</si>
  <si>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</si>
  <si>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</si>
  <si>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</si>
  <si>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</si>
  <si>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</si>
  <si>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</si>
  <si>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</si>
  <si>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</si>
  <si>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</si>
  <si>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</si>
  <si>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</si>
  <si>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</si>
  <si>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</si>
  <si>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</si>
  <si>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</si>
  <si>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</si>
  <si>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</si>
  <si>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</si>
  <si>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</si>
  <si>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</si>
  <si>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</si>
  <si>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</si>
  <si>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</si>
  <si>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</si>
  <si>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</si>
  <si>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</si>
  <si>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</si>
  <si>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</si>
  <si>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</si>
  <si>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</si>
  <si>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</si>
  <si>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</si>
  <si>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</si>
  <si>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</si>
  <si>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</si>
  <si>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</si>
  <si>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</si>
  <si>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</si>
  <si>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</si>
  <si>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</si>
  <si>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</si>
  <si>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</si>
  <si>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</si>
  <si>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</si>
  <si>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</si>
  <si>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</si>
  <si>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</si>
  <si>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</si>
  <si>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</si>
  <si>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</si>
  <si>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</si>
  <si>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</si>
  <si>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</si>
  <si>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</si>
  <si>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</si>
  <si>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</si>
  <si>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</si>
  <si>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</si>
  <si>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</si>
  <si>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</si>
  <si>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</si>
  <si>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</si>
  <si>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</si>
  <si>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</si>
  <si>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</si>
  <si>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</si>
  <si>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</si>
  <si>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</si>
  <si>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</si>
  <si>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</si>
  <si>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</si>
  <si>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</si>
  <si>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</si>
  <si>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</si>
  <si>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</si>
  <si>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</si>
  <si>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</si>
  <si>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</si>
  <si>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</si>
  <si>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</si>
  <si>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</si>
  <si>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</si>
  <si>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</si>
  <si>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</si>
  <si>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</si>
  <si>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</si>
  <si>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</si>
  <si>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</si>
  <si>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</si>
  <si>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</si>
  <si>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</si>
  <si>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</si>
  <si>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</si>
  <si>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</si>
  <si>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</si>
  <si>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</si>
  <si>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</si>
  <si>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</si>
  <si>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</si>
  <si>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</si>
  <si>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</si>
  <si>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</si>
  <si>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</si>
  <si>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</si>
  <si>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</si>
  <si>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</si>
  <si>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</si>
  <si>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</si>
  <si>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</si>
  <si>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</si>
  <si>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</si>
  <si>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</si>
  <si>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</si>
  <si>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</si>
  <si>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</si>
  <si>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</si>
  <si>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</si>
  <si>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</si>
  <si>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</si>
  <si>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</si>
  <si>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</si>
  <si>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</si>
  <si>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</si>
  <si>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</si>
  <si>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</si>
  <si>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</si>
  <si>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</si>
  <si>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</si>
  <si>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</si>
  <si>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</si>
  <si>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</si>
  <si>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</si>
  <si>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</si>
  <si>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</si>
  <si>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</si>
  <si>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</si>
  <si>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</si>
  <si>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</si>
  <si>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</si>
  <si>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</si>
  <si>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</si>
  <si>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</si>
  <si>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</si>
  <si>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</si>
  <si>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</si>
  <si>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</si>
  <si>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</si>
  <si>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</si>
  <si>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</si>
  <si>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</si>
  <si>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</si>
  <si>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</si>
  <si>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</si>
  <si>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</si>
  <si>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</si>
  <si>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</si>
  <si>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</si>
  <si>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</si>
  <si>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</si>
  <si>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</si>
  <si>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</si>
  <si>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</si>
  <si>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</si>
  <si>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</si>
  <si>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</si>
  <si>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</si>
  <si>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</si>
  <si>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</si>
  <si>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</si>
  <si>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</si>
  <si>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</si>
  <si>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</si>
  <si>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</si>
  <si>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</si>
  <si>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</si>
  <si>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</si>
  <si>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</si>
  <si>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</si>
  <si>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</si>
  <si>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</si>
  <si>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</si>
  <si>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</si>
  <si>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</si>
  <si>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</si>
  <si>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</si>
  <si>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</si>
  <si>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</si>
  <si>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</si>
  <si>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</si>
  <si>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</si>
  <si>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</si>
  <si>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</si>
  <si>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</si>
  <si>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</si>
  <si>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</si>
  <si>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</si>
  <si>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</si>
  <si>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</si>
  <si>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</si>
  <si>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</si>
  <si>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</si>
  <si>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</si>
  <si>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</si>
  <si>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</si>
  <si>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</si>
  <si>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</si>
  <si>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</si>
  <si>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</si>
  <si>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</si>
  <si>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</si>
  <si>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</si>
  <si>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</si>
  <si>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</si>
  <si>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</si>
  <si>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</si>
  <si>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</si>
  <si>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</si>
  <si>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</si>
  <si>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</si>
  <si>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</si>
  <si>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</si>
  <si>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</si>
  <si>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</si>
  <si>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</si>
  <si>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</si>
  <si>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</si>
  <si>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</si>
  <si>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</si>
  <si>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</si>
  <si>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</si>
  <si>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</si>
  <si>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</si>
  <si>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</si>
  <si>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</si>
  <si>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</si>
  <si>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</si>
  <si>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</si>
  <si>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</si>
  <si>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</si>
  <si>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</si>
  <si>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</si>
  <si>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</si>
  <si>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</si>
  <si>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</si>
  <si>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</si>
  <si>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</si>
  <si>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</si>
  <si>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</si>
  <si>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</si>
  <si>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</si>
  <si>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</si>
  <si>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</si>
  <si>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</si>
  <si>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</si>
  <si>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</si>
  <si>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</si>
  <si>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</si>
  <si>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</si>
  <si>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</si>
  <si>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</si>
  <si>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</si>
  <si>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</si>
  <si>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</si>
  <si>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</si>
  <si>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</si>
  <si>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</si>
  <si>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</si>
  <si>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</si>
  <si>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</si>
  <si>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</si>
  <si>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</si>
  <si>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</si>
  <si>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</si>
  <si>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</si>
  <si>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</si>
  <si>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</si>
  <si>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</si>
  <si>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</si>
  <si>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</si>
  <si>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</si>
  <si>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</si>
  <si>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</si>
  <si>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</si>
  <si>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</si>
  <si>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</si>
  <si>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</si>
  <si>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</si>
  <si>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</si>
  <si>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</si>
  <si>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</si>
  <si>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</si>
  <si>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</si>
  <si>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</si>
  <si>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</si>
  <si>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</si>
  <si>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</si>
  <si>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</si>
  <si>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</si>
  <si>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</si>
  <si>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</si>
  <si>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</si>
  <si>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</si>
  <si>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</si>
  <si>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</si>
  <si>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</si>
  <si>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</si>
  <si>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</si>
  <si>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</si>
  <si>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</si>
  <si>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</si>
  <si>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</si>
  <si>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</si>
  <si>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</si>
  <si>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</si>
  <si>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</si>
  <si>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</si>
  <si>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</si>
  <si>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</si>
  <si>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</si>
  <si>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</si>
  <si>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</si>
  <si>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</si>
  <si>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</si>
  <si>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</si>
  <si>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</si>
  <si>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</si>
  <si>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</si>
  <si>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</si>
  <si>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</si>
  <si>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</si>
  <si>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</si>
  <si>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</si>
  <si>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</si>
  <si>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</si>
  <si>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</si>
  <si>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</si>
  <si>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</si>
  <si>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</si>
  <si>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</si>
  <si>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</si>
  <si>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</si>
  <si>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</si>
  <si>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</si>
  <si>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</si>
  <si>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</si>
  <si>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</si>
  <si>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</si>
  <si>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</si>
  <si>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</si>
  <si>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</si>
  <si>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</si>
  <si>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</si>
  <si>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</si>
  <si>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</si>
  <si>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</si>
  <si>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</si>
  <si>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</si>
  <si>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t>
  </si>
  <si>
    <t xml:space="preserve">VALVULA DE ESFERA BRUTA EM BRONZE, BITOLA 1 1/4"                                                                                                                                                                                                                                                                                                                                                                                                                                                          </t>
  </si>
  <si>
    <t xml:space="preserve">VALVULA DE ESFERA BRUTA EM BRONZE, BITOLA 1/2"                                                                                                                                                                                                                                                                                                                                                                                                                                                            </t>
  </si>
  <si>
    <t xml:space="preserve">VALVULA DE ESFERA BRUTA EM BRONZE, BITOLA 1"                                                                                                                                                                                                                                                                                                                                                                                                                                                              </t>
  </si>
  <si>
    <t xml:space="preserve">VALVULA DE ESFERA BRUTA EM BRONZE, BITOLA 2"                                                                                                                                                                                                                                                                                                                                                                                                                                                              </t>
  </si>
  <si>
    <t xml:space="preserve">VALVULA DE ESFERA BRUTA EM BRONZE, BITOLA 3/4"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</si>
  <si>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</si>
  <si>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</si>
  <si>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</si>
  <si>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</si>
  <si>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</si>
  <si>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</si>
  <si>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</si>
  <si>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</si>
  <si>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</si>
  <si>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</si>
  <si>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</si>
  <si>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</si>
  <si>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</si>
  <si>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</si>
  <si>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</si>
  <si>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</si>
  <si>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</si>
  <si>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</si>
  <si>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</si>
  <si>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</si>
  <si>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</si>
  <si>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</si>
  <si>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</si>
  <si>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</si>
  <si>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</si>
  <si>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</si>
  <si>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</si>
  <si>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</si>
  <si>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</si>
  <si>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</si>
  <si>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</si>
  <si>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</si>
  <si>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</si>
  <si>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</si>
  <si>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</si>
  <si>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</si>
  <si>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</si>
  <si>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</si>
  <si>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</si>
  <si>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</si>
  <si>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</si>
  <si>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</si>
  <si>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</si>
  <si>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</si>
  <si>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</si>
  <si>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</si>
  <si>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</si>
  <si>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</si>
  <si>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</si>
  <si>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</si>
  <si>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</si>
  <si>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</si>
  <si>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</si>
  <si>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</si>
  <si>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</si>
  <si>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</si>
  <si>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</si>
  <si>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</si>
  <si>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</si>
  <si>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</si>
  <si>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</si>
  <si>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</si>
  <si>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</si>
  <si>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</si>
  <si>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</si>
  <si>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</si>
  <si>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</si>
  <si>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</si>
  <si>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</si>
  <si>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</si>
  <si>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</si>
  <si>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</si>
  <si>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</si>
  <si>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</si>
  <si>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</si>
  <si>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</si>
  <si>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</si>
  <si>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</si>
  <si>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</si>
  <si>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</si>
  <si>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</si>
  <si>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</si>
  <si>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</si>
  <si>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</si>
  <si>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</si>
  <si>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</si>
  <si>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</si>
  <si>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</si>
  <si>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</si>
  <si>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</si>
  <si>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</si>
  <si>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</si>
  <si>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</si>
  <si>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</si>
  <si>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</si>
  <si>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</si>
  <si>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</si>
  <si>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</si>
  <si>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</si>
  <si>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</si>
  <si>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</si>
  <si>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</si>
  <si>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</si>
  <si>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SINAPI - MT - 12/2024 - DESONERADO</t>
  </si>
  <si>
    <t xml:space="preserve">TESTEIRA METÁLICA EM CHAPA DE ALUMÍNIO PINTADA </t>
  </si>
  <si>
    <t xml:space="preserve"> CONTRATO ORIGINAL</t>
  </si>
  <si>
    <t>LASTRO DE CONCRETO, PREPARO MECÂNICO, INCLUSOS ADITIVO IMPERMEABILIZANTE, LANÇAMENTO E ADENSAMENTO (REF SINAPI 83534 01/2020)</t>
  </si>
  <si>
    <t>ESTACA BROCA DE CONCRETO, DIÃMETRO DE 20 CM, PROFUNDIDADE DE ATÉ 3 M, ESCAVAÇÃO MANUAL COM TRADO CONCHA, NÃO ARMADA. AF_03/2018</t>
  </si>
  <si>
    <t>COMP-13</t>
  </si>
  <si>
    <t>PREPARO DE FUNDO DE VALA  COM LARGURA MENOR QUE 1,5 M, EM LOCAL COM NÍVEL ALTO DE INTERFERÊNCIA. AF_06/2016 (REF. SINAPI 94098,1/2020)</t>
  </si>
  <si>
    <t>COMP-14</t>
  </si>
  <si>
    <t>ESTACA BROCA DE CONCRETO, DIÂMETRO DE 30 CM, PROFUNDIDADE DE ATÉ 3 M, ESCAVAÇÃO MANUAL COM TRADO CONCHA, NÃO ARMADA. AF_03/2018 (REF. SINAPI 98230,1/2020)</t>
  </si>
  <si>
    <t>COMP-15</t>
  </si>
  <si>
    <t>ALVENARIA EM TIJOLO CERAMICO MACICO 5X10X20CM 1/2 VEZ (ESPESSURA 10CM), ASSENTADO COM ARGAMASSA TRACO 1:2:8 (CIMENTO, CAL E AREIA). (REF. 72132 SINAPI 04/2020)</t>
  </si>
  <si>
    <t>COMP-19</t>
  </si>
  <si>
    <t>COMP-20</t>
  </si>
  <si>
    <t>COMP-21</t>
  </si>
  <si>
    <t>PORTA DE VIDRO TEMPERADO 1,75X2,30M - FORNECIMENTO E INSTALAÇÃO - PV01 E PV02</t>
  </si>
  <si>
    <t>ESPELHO CRISTAL, ESPESSURA 4MM, COM PARAFUSOS DE FIXACAO, SEM MOLDURA (REFERÊNCIA SINAPI 85005 12/2020)</t>
  </si>
  <si>
    <t>VIDRO TEMPERADO INCOLOR, ESPESSURA 10MM, FORNECIMENTO E INSTALACAO, INCLUSIVE MASSA PARA VEDACAO( REF SINAPI (72120 1/2020))</t>
  </si>
  <si>
    <t>COMP-23</t>
  </si>
  <si>
    <t>COMP-25</t>
  </si>
  <si>
    <t>COMP-26</t>
  </si>
  <si>
    <t>CHAPIM DE CONCRETO APARENTE COM ACABAMENTO DESEMPENADO, FORMA DE COMPENSADO PLASTIFICADO (MADEIRIT) DE 14 X 10 CM, FUNDIDO NO LOCAL. (REF. SINAPI (71623,1/2020))</t>
  </si>
  <si>
    <t>IMPERMEABILIZAÇÃO DE PISO COM ARGAMASSA DE CIMENTO E AREIA, COM ADITIVO IMPERMEABILIZANTE</t>
  </si>
  <si>
    <t>COMP-27</t>
  </si>
  <si>
    <t>COMP-28</t>
  </si>
  <si>
    <t>COMP-29</t>
  </si>
  <si>
    <t>COMP-31</t>
  </si>
  <si>
    <t>RODAPE EM MADEIRA, ALTURA 7CM, FIXADO EM PECAS DE MADEIRA (REF. SINAPI (73886/1,1/2020))</t>
  </si>
  <si>
    <t>PISO PODOTÁTIL, DIRECIONAL OU ALERTA, ASSENTADO SOBRE ARGAMASSA (REF. 101094 SINAPI 05/2021)</t>
  </si>
  <si>
    <t>CAIXA DE AREIA 40X40X40CM EM ALVENARIA - EXECUÇÃO (REF. SINAPI (72285,1/2020))</t>
  </si>
  <si>
    <t>COMP-32</t>
  </si>
  <si>
    <t>COMP-34</t>
  </si>
  <si>
    <t>COMP-35</t>
  </si>
  <si>
    <t>COMP-37</t>
  </si>
  <si>
    <t>CUBA DE EMBUTIR RETANGULAR DE AÇO INOXIDÁVEL, 50 X 40 X 20 CM - FORNECIMENTO E INSTALAÇÃO. AF_01/2020 (REF. SINAPI 100852,11/2021)</t>
  </si>
  <si>
    <t>CUBA DE EMBUTIR RETANGULAR DE AÇO INOXIDÁVEL, 60 X 50 X 40 CM - FORNECIMENTO E INSTALAÇÃO. AF_01/2020 (SINAPI 100852,11/2021)</t>
  </si>
  <si>
    <t>PAPELEIRA PLASTICA TIPO DISPENSER PARA PAPEL HIGIENICO ROLAO</t>
  </si>
  <si>
    <t>FORNECIMENTO E INSTALAÇÃO DE BATERIA SELADA PARA CENTRAL DE ALARME, 12V/5A</t>
  </si>
  <si>
    <t>FORNECIMENTO E INSTALAÇÃO DE PLACA DE SINALIZAÇÃO INDICATIVA, SAÍDA DE EMERGÊNCIA, SAÍDA LATERAL ESQUERDA/DIREITA/SAÍDA EM FRENTE</t>
  </si>
  <si>
    <t>COMP-39</t>
  </si>
  <si>
    <t>COMP-40</t>
  </si>
  <si>
    <t>COMP-41</t>
  </si>
  <si>
    <t>COMP-42</t>
  </si>
  <si>
    <t>COMP-45</t>
  </si>
  <si>
    <t>QUADRO DE DISTRIBUICAO DE ENERGIA DE EMBUTIR, EM CHAPA METALICA, PARA 18 DISJUNTORES TERMOMAGNETICOS MONOPOLARES, COM BARRAMENTO TRIFASICO E NEUTRO, FORNECIMENTO E INSTALACAO (REF. SINAPI (74131/4,1/2020))</t>
  </si>
  <si>
    <t>QUADRO DE DISTRIBUICAO DE ENERGIA DE EMBUTIR, EM CHAPA METALICA, PARA 24 DISJUNTORES TERMOMAGNETICOS MONOPOLARES, COM BARRAMENTO TRIFASICO E NEUTRO, FORNECIMENTO E INSTALACAO (REF. SINAPI (74131/5,1/2020))</t>
  </si>
  <si>
    <t>CAIXA DE PASSAGEM 30X30X40 COM TAMPA E DRENO BRITA (REF. SINAPI (83446,1/2020))</t>
  </si>
  <si>
    <t>COMP-48</t>
  </si>
  <si>
    <t>COIFA DE CENTRO EM AÇO INOX DE 1500X1000X600MM, DUTO DE VENTILAÇÃO E CHAPÉU CHINÊS - FORNECIMENTO E INSTALAÇÃO</t>
  </si>
  <si>
    <t>PRÓPRIO</t>
  </si>
  <si>
    <t>10014066 (E)</t>
  </si>
  <si>
    <t>DISPENSER PAPEL TOALHA, DE PAREDE, MANUAL, PARA SANITÁRIOS - ABS - ALTO IMPACTO - AUTO CORTE</t>
  </si>
  <si>
    <t>10001095 (E)</t>
  </si>
  <si>
    <t>PROTEÇÃO ANTICORROSIVA PARA TUBULAÇÃO ENTERRADA</t>
  </si>
  <si>
    <t>10007082 (E)</t>
  </si>
  <si>
    <t>HD.11/13 - INSTALAÇÃO PARA 4 CILINDRO GLP 45KG, EXCLUSIVE ABRIGO</t>
  </si>
  <si>
    <t>Cumeeira em alumínio - 30cm de cada lado, e= 0,8mm</t>
  </si>
  <si>
    <t>Forro de gesso acartonado, cor branca, placa 1243 x 618mm, marca GYPSUM, modelo FGE ou similar, instalado</t>
  </si>
  <si>
    <t>Forro acústico em placas de fibra mineral c/perfil "T" em aço, marca "SONEX" ou similar, instalado</t>
  </si>
  <si>
    <t>Soleira em granito cinza andorinha, l = 15 cm, e = 2 cm</t>
  </si>
  <si>
    <t>Soleira em granito cinza andorinha, l = 22 cm, e = 2 cm</t>
  </si>
  <si>
    <t>COMP-53</t>
  </si>
  <si>
    <t>COMP-54</t>
  </si>
  <si>
    <t>COMP-55</t>
  </si>
  <si>
    <t>COMP-56</t>
  </si>
  <si>
    <t>Bucha redução pvc rígido roscável d=3" x 2.1/2"</t>
  </si>
  <si>
    <t>Bucha redução pvc rígido roscável d=4" x 3"</t>
  </si>
  <si>
    <t>Bucha redução pvc rígido roscável d=3" x 1 1/2"</t>
  </si>
  <si>
    <t>BUCHA REDUÇÃO PVC ROSC. D=3"X2 1/2" (85X75mm)</t>
  </si>
  <si>
    <t>BUCHA REDUÇÃO PVC ROSC. D=4"X3" (110X85mm)</t>
  </si>
  <si>
    <t>BUCHA REDUÇÃO PVC ROSC. D=1 1/2"X1" (50X32mm)</t>
  </si>
  <si>
    <t>BUCHA REDUÇÃO PVC ROSC. D=3"X1 1/2" (85X50mm)</t>
  </si>
  <si>
    <t>Terminal de ventilação em pvc rígido soldável, para esgoto primário, diâm = 50mm</t>
  </si>
  <si>
    <t>Terminal de ventilação em pvc rígido soldável, para esgoto primário, diâm = 75mm</t>
  </si>
  <si>
    <t>Ducha cromada, DECA, linha duna 1984 C 61 ou similar</t>
  </si>
  <si>
    <t>Torneira eletrica Versátil, Lorenzetti ou similar</t>
  </si>
  <si>
    <t>COMP-57</t>
  </si>
  <si>
    <t>Quadro de medição monofásico, sem fiação</t>
  </si>
  <si>
    <t xml:space="preserve">QUADRO DE MEDIÇÃO PADRÃO </t>
  </si>
  <si>
    <t>SIURB - PB - 07/2024 - DESONERADO</t>
  </si>
  <si>
    <t>ORSE - SE - 12/2024 - DESONERADO</t>
  </si>
  <si>
    <t>Painéis em vidro temperado incolor 10mm, fixo com porta de abrir e fixados com suporte spider (conexões em aço inox) com tubos em inox para sustentação - fornecimento e instalação</t>
  </si>
  <si>
    <t>Tela de nylon tipo mosquiteiro com moldura em madeira, para esquadrias - Rev 01</t>
  </si>
  <si>
    <t>Grade de ferro c/ gradil em barra chata 3/4" x 1/8", inclusive ferrolho e dobradiças conforme desenho</t>
  </si>
  <si>
    <t>Fechamento de esquadria ferro com chapa de aço e=3mm</t>
  </si>
  <si>
    <t>Portão  em tubo de ferro galvanizado de 2", de abrir, duas folhas, de 2,00 x 2,00m, tela malha revestida 76 x 76mm, n.º 12,  inclusive dobradiças e trancas/ferrolho</t>
  </si>
  <si>
    <t>Piso vinílico em manta, condutivo, dim. 2,0 x 25,00m, e = 2mm, ref. IQ OPTIMA, da Tarkett ou similar - fornecimento e instalação, exclusive regularização do piso</t>
  </si>
  <si>
    <t>Rodapé vinílico h=5cm, e=1mm, fixado c/ cola, sobre emboço</t>
  </si>
  <si>
    <t>Ralo hemisférico em fº fº, tipo abacaxi Ø 100mm</t>
  </si>
  <si>
    <t>Ralo seco linear pvc sanitário d=90 com grelha aluminio</t>
  </si>
  <si>
    <t>Caixa de inspeção 0.60 x 0.60 x 0.60m</t>
  </si>
  <si>
    <t>Cabide em aço inox, linha Quadratta, ref. 2060 C83, Deca ou similar</t>
  </si>
  <si>
    <t>Cabide em aço inox, DECA 2060 C40, acabamento cromado ou similar</t>
  </si>
  <si>
    <t>Regulador de alta pressão, d=28mm, tipo Fisher, classe 300, 1º estágio (instalação gás)</t>
  </si>
  <si>
    <t>Regulador de baixa pressão, d=15mm, tipo Fisher, classe 300, 2º estágio (instalação gás)</t>
  </si>
  <si>
    <t>Bomba Centrífuga Monoestágio Schneider BC-92S R 2 1/2" 3cv 220/380V Trifásico - Bomba Centrífuga Monoestágio Schneider BC-92S R 2 1/2 3cv 127/220V Trifásico ou similar</t>
  </si>
  <si>
    <t>10007064 (E)</t>
  </si>
  <si>
    <t>HV.13/15 - ABRIGO PARA GÁS EM BLOCO DE CONCRETO APARENTE PARA 4 CILINDROS</t>
  </si>
  <si>
    <t>ADAPTADOR COM FLANGES LIVRES, PVC, SOLDÁVEL, DN 32 MM X 1 , INSTALADO EM RESERVAÇÃO DE ÁGUA DE EDIFICAÇÃO QUE POSSUA RESERVATÓRIO DE FIBRA/FIBROCIMENTO FORNECIMENTO E INSTALAÇÃO.</t>
  </si>
  <si>
    <t>Eletroduto de aço galvanizado, classe leve, dn 20 mm (3/4"), aparente, instalada em parede - fornecimento e instalaçâo</t>
  </si>
  <si>
    <t>Luminária de sobrepor com aletas, para lâmpada fluorescente, 2 x 32w, ref. TCS020232CIRL, da Philips, inclusive reator e lâmpada</t>
  </si>
  <si>
    <t>9002024 (E)</t>
  </si>
  <si>
    <t>ELETRODUTO DE AÇO GALVANIZADO A FOGO, TIPO SEMI-PESADO/ MÉDIO - 1 1/2"</t>
  </si>
  <si>
    <t>Cordoalha de cobre nu 35mm2 (1 awg) e isoladores para pára-raios</t>
  </si>
  <si>
    <t xml:space="preserve">DIMENSÕES </t>
  </si>
  <si>
    <t xml:space="preserve"> (1,00X2,10M)</t>
  </si>
  <si>
    <t>(0,80X2,10M)</t>
  </si>
  <si>
    <t xml:space="preserve">MEMORIAL DE CÁLCULO PARA PORTAS </t>
  </si>
  <si>
    <t>2 x  (1,60X2,10M)</t>
  </si>
  <si>
    <t>Porta em alumínio, cor N/P/B, tipo veneziana (até 50%) e vidro (até 50%), de abrir ou correr, completa, inclusive caixilhos, dobradiças ou roldanas, fechadura exclusive vidro</t>
  </si>
  <si>
    <t>PORTA DE ABRIR EM ALUMINIO COM VENEZIANA E VIDRO</t>
  </si>
  <si>
    <t>2 x  (1,75X2,30M)</t>
  </si>
  <si>
    <t xml:space="preserve">PORTA DE VIDRO TEMPERADO </t>
  </si>
  <si>
    <t>Portão em chapa de ferro veneziana tipo Z inclusive dobradiças, ferrolhos e chumbadores em chapa de ferro e=5mm</t>
  </si>
  <si>
    <t>2.1.1</t>
  </si>
  <si>
    <t>3.1.1</t>
  </si>
  <si>
    <t>3.1.2</t>
  </si>
  <si>
    <t>3.1.3</t>
  </si>
  <si>
    <t>3.1.4</t>
  </si>
  <si>
    <t>3.1.5</t>
  </si>
  <si>
    <t>3.1.6</t>
  </si>
  <si>
    <t>3.1.7</t>
  </si>
  <si>
    <t>3.1.8</t>
  </si>
  <si>
    <t>3.1.9</t>
  </si>
  <si>
    <t>3.2.1</t>
  </si>
  <si>
    <t>3.2.2</t>
  </si>
  <si>
    <t>3.2.3</t>
  </si>
  <si>
    <t>3.2.4</t>
  </si>
  <si>
    <t>3.2.5</t>
  </si>
  <si>
    <t>6.2.4</t>
  </si>
  <si>
    <t>6.2.5</t>
  </si>
  <si>
    <t>6.2.6</t>
  </si>
  <si>
    <t>6.2.7</t>
  </si>
  <si>
    <t>2.4</t>
  </si>
  <si>
    <t>2.4.1</t>
  </si>
  <si>
    <t>8.1</t>
  </si>
  <si>
    <t>8.3</t>
  </si>
  <si>
    <t>8.4</t>
  </si>
  <si>
    <t>8.5</t>
  </si>
  <si>
    <t>8.6</t>
  </si>
  <si>
    <t>8.7</t>
  </si>
  <si>
    <t>8.1.1</t>
  </si>
  <si>
    <t>8.1.2</t>
  </si>
  <si>
    <t>8.1.3</t>
  </si>
  <si>
    <t>8.1.4</t>
  </si>
  <si>
    <t>8.2.1</t>
  </si>
  <si>
    <t>8.2.2</t>
  </si>
  <si>
    <t>8.2.3</t>
  </si>
  <si>
    <t>8.3.1</t>
  </si>
  <si>
    <t>8.3.2</t>
  </si>
  <si>
    <t>8.3.3</t>
  </si>
  <si>
    <t>8.3.4</t>
  </si>
  <si>
    <t>8.3.5</t>
  </si>
  <si>
    <t>8.4.1</t>
  </si>
  <si>
    <t>8.4.2</t>
  </si>
  <si>
    <t>8.5.1</t>
  </si>
  <si>
    <t>8.5.2</t>
  </si>
  <si>
    <t>8.5.3</t>
  </si>
  <si>
    <t>8.5.4</t>
  </si>
  <si>
    <t>8.5.5</t>
  </si>
  <si>
    <t>8.5.6</t>
  </si>
  <si>
    <t>8.5.7</t>
  </si>
  <si>
    <t>8.5.8</t>
  </si>
  <si>
    <t>8.5.9</t>
  </si>
  <si>
    <t>8.5.10</t>
  </si>
  <si>
    <t>8.5.11</t>
  </si>
  <si>
    <t>8.5.12</t>
  </si>
  <si>
    <t>8.5.13</t>
  </si>
  <si>
    <t>8.5.14</t>
  </si>
  <si>
    <t>8.5.15</t>
  </si>
  <si>
    <t>8.5.16</t>
  </si>
  <si>
    <t>8.5.17</t>
  </si>
  <si>
    <t>8.6.1</t>
  </si>
  <si>
    <t>8.6.2</t>
  </si>
  <si>
    <t>8.6.3</t>
  </si>
  <si>
    <t>8.7.1</t>
  </si>
  <si>
    <t>8.7.2</t>
  </si>
  <si>
    <t>8.7.3</t>
  </si>
  <si>
    <t>8.7.4</t>
  </si>
  <si>
    <t>11.1.6</t>
  </si>
  <si>
    <t>11.1.10</t>
  </si>
  <si>
    <t>11.1.11</t>
  </si>
  <si>
    <t>11.1.12</t>
  </si>
  <si>
    <t>12.2.9</t>
  </si>
  <si>
    <t>12.2.10</t>
  </si>
  <si>
    <t>12.2.11</t>
  </si>
  <si>
    <t>12.3</t>
  </si>
  <si>
    <t>12.3.1</t>
  </si>
  <si>
    <t>12.3.2</t>
  </si>
  <si>
    <t>12.3.3</t>
  </si>
  <si>
    <t>12.3.4</t>
  </si>
  <si>
    <t>12.3.5</t>
  </si>
  <si>
    <t>12.3.6</t>
  </si>
  <si>
    <t>13.2.3</t>
  </si>
  <si>
    <t>13.2.4</t>
  </si>
  <si>
    <t>13.2.5</t>
  </si>
  <si>
    <t>13.2.6</t>
  </si>
  <si>
    <t>13.2.7</t>
  </si>
  <si>
    <t>13.2.8</t>
  </si>
  <si>
    <t>13.3</t>
  </si>
  <si>
    <t>13.3.1</t>
  </si>
  <si>
    <t>13.3.2</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</si>
  <si>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</si>
  <si>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</si>
  <si>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</si>
  <si>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</si>
  <si>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</si>
  <si>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</si>
  <si>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</si>
  <si>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</si>
  <si>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</si>
  <si>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</si>
  <si>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</si>
  <si>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</si>
  <si>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</si>
  <si>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</si>
  <si>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</si>
  <si>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</si>
  <si>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</si>
  <si>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</si>
  <si>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</si>
  <si>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</si>
  <si>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</si>
  <si>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</si>
  <si>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</si>
  <si>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</si>
  <si>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</si>
  <si>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</si>
  <si>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</si>
  <si>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</si>
  <si>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</si>
  <si>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</si>
  <si>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</si>
  <si>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</si>
  <si>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</si>
  <si>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</si>
  <si>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</si>
  <si>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</si>
  <si>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</si>
  <si>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</si>
  <si>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</si>
  <si>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</si>
  <si>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</si>
  <si>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</si>
  <si>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</si>
  <si>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</si>
  <si>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</si>
  <si>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</si>
  <si>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</si>
  <si>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</si>
  <si>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</si>
  <si>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</si>
  <si>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</si>
  <si>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</si>
  <si>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</si>
  <si>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</si>
  <si>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</si>
  <si>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</si>
  <si>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</si>
  <si>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</si>
  <si>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</si>
  <si>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</si>
  <si>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14.2.1</t>
  </si>
  <si>
    <t>14.2.2</t>
  </si>
  <si>
    <t>14.2.3</t>
  </si>
  <si>
    <t>14.2.4</t>
  </si>
  <si>
    <t>14.2.5</t>
  </si>
  <si>
    <t>14.2.6</t>
  </si>
  <si>
    <t>14.2.7</t>
  </si>
  <si>
    <t>14.2.8</t>
  </si>
  <si>
    <t>15.1.1</t>
  </si>
  <si>
    <t>15.1.2</t>
  </si>
  <si>
    <t>15.1.3</t>
  </si>
  <si>
    <t>15.1.4</t>
  </si>
  <si>
    <t>15.1.5</t>
  </si>
  <si>
    <t>15.2.1</t>
  </si>
  <si>
    <t>15.2.2</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</si>
  <si>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</si>
  <si>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</si>
  <si>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</si>
  <si>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</si>
  <si>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</si>
  <si>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</si>
  <si>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</si>
  <si>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</si>
  <si>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</si>
  <si>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</si>
  <si>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</si>
  <si>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</si>
  <si>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</si>
  <si>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</si>
  <si>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</si>
  <si>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</si>
  <si>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</si>
  <si>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</si>
  <si>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</si>
  <si>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</si>
  <si>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</si>
  <si>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</si>
  <si>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</si>
  <si>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</si>
  <si>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</si>
  <si>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</si>
  <si>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</si>
  <si>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</si>
  <si>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</si>
  <si>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</si>
  <si>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</si>
  <si>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</si>
  <si>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</si>
  <si>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17.12</t>
  </si>
  <si>
    <t>17.19</t>
  </si>
  <si>
    <t>17.20</t>
  </si>
  <si>
    <t>17.21</t>
  </si>
  <si>
    <t>17.22</t>
  </si>
  <si>
    <t>17.23</t>
  </si>
  <si>
    <t>17.24</t>
  </si>
  <si>
    <t>17.25</t>
  </si>
  <si>
    <t>17.26</t>
  </si>
  <si>
    <t>17.27</t>
  </si>
  <si>
    <t>17.28</t>
  </si>
  <si>
    <t>18.7</t>
  </si>
  <si>
    <t>19.5</t>
  </si>
  <si>
    <t>19.6</t>
  </si>
  <si>
    <t>19.7</t>
  </si>
  <si>
    <t>19.8</t>
  </si>
  <si>
    <t>19.9</t>
  </si>
  <si>
    <t>19.10</t>
  </si>
  <si>
    <t>19.11</t>
  </si>
  <si>
    <t>19.12</t>
  </si>
  <si>
    <t>19.13</t>
  </si>
  <si>
    <t>19.14</t>
  </si>
  <si>
    <t>19.15</t>
  </si>
  <si>
    <t>19.16</t>
  </si>
  <si>
    <t>19.17</t>
  </si>
  <si>
    <t>20.2.4</t>
  </si>
  <si>
    <t>20.2.5</t>
  </si>
  <si>
    <t>20.2.6</t>
  </si>
  <si>
    <t>20.2.7</t>
  </si>
  <si>
    <t>20.2.8</t>
  </si>
  <si>
    <t>20.2.9</t>
  </si>
  <si>
    <t>20.2.10</t>
  </si>
  <si>
    <t>20.2.11</t>
  </si>
  <si>
    <t>20.2.12</t>
  </si>
  <si>
    <t>20.2.13</t>
  </si>
  <si>
    <t>20.2.14</t>
  </si>
  <si>
    <t>20.2.15</t>
  </si>
  <si>
    <t>20.2.16</t>
  </si>
  <si>
    <t>20.2.19</t>
  </si>
  <si>
    <t>20.3.4</t>
  </si>
  <si>
    <t>20.3.5</t>
  </si>
  <si>
    <t>20.3.6</t>
  </si>
  <si>
    <t>20.3.7</t>
  </si>
  <si>
    <t>20.3.8</t>
  </si>
  <si>
    <t>20.3.9</t>
  </si>
  <si>
    <t>20.3.10</t>
  </si>
  <si>
    <t>20.3.11</t>
  </si>
  <si>
    <t>20.4.4</t>
  </si>
  <si>
    <t>20.4.5</t>
  </si>
  <si>
    <t>20.4.6</t>
  </si>
  <si>
    <t>20.4.7</t>
  </si>
  <si>
    <t>20.4.8</t>
  </si>
  <si>
    <t>20.4.9</t>
  </si>
  <si>
    <t>20.6</t>
  </si>
  <si>
    <t>20.6.1</t>
  </si>
  <si>
    <t>20.6.2</t>
  </si>
  <si>
    <t>20.6.3</t>
  </si>
  <si>
    <t>20.6.4</t>
  </si>
  <si>
    <t>20.6.5</t>
  </si>
  <si>
    <t>20.6.6</t>
  </si>
  <si>
    <t>20.6.7</t>
  </si>
  <si>
    <t>20.6.8</t>
  </si>
  <si>
    <t>20.6.9</t>
  </si>
  <si>
    <t>20.6.10</t>
  </si>
  <si>
    <t>20.6.11</t>
  </si>
  <si>
    <t>20.6.12</t>
  </si>
  <si>
    <t>20.6.13</t>
  </si>
  <si>
    <t>20.6.14</t>
  </si>
  <si>
    <t>20.6.15</t>
  </si>
  <si>
    <t>20.6.16</t>
  </si>
  <si>
    <t>20.6.18</t>
  </si>
  <si>
    <t>21.4</t>
  </si>
  <si>
    <t>24.4</t>
  </si>
  <si>
    <t>22.1.1</t>
  </si>
  <si>
    <t>22.1.6</t>
  </si>
  <si>
    <t>22.1.7</t>
  </si>
  <si>
    <t>22.1.8</t>
  </si>
  <si>
    <t>22.1.9</t>
  </si>
  <si>
    <t>22.2.1</t>
  </si>
  <si>
    <t>22.2.2</t>
  </si>
  <si>
    <t>22.2.3</t>
  </si>
  <si>
    <t>22.3.1</t>
  </si>
  <si>
    <t>22.3.3</t>
  </si>
  <si>
    <t>22.4.1</t>
  </si>
  <si>
    <t>22.4.2</t>
  </si>
  <si>
    <t>22.4.3</t>
  </si>
  <si>
    <t>22.5.1</t>
  </si>
  <si>
    <t>22.5.2</t>
  </si>
  <si>
    <t>22.5.3</t>
  </si>
  <si>
    <t>22.5.4</t>
  </si>
  <si>
    <t>22.5.5</t>
  </si>
  <si>
    <t>22.5.6</t>
  </si>
  <si>
    <t>23.3</t>
  </si>
  <si>
    <t>24.1</t>
  </si>
  <si>
    <t>24.2</t>
  </si>
  <si>
    <t>24.3</t>
  </si>
  <si>
    <t>24.5</t>
  </si>
  <si>
    <t>24.6</t>
  </si>
  <si>
    <t>24.7</t>
  </si>
  <si>
    <t>24.8</t>
  </si>
  <si>
    <t>24.9</t>
  </si>
  <si>
    <t>24.10</t>
  </si>
  <si>
    <t>24.11</t>
  </si>
  <si>
    <t>24.12</t>
  </si>
  <si>
    <t>24.13</t>
  </si>
  <si>
    <t>24.14</t>
  </si>
  <si>
    <t>24.15</t>
  </si>
  <si>
    <t>25.1</t>
  </si>
  <si>
    <t>25.2</t>
  </si>
  <si>
    <t>25.2.1</t>
  </si>
  <si>
    <t>26.1</t>
  </si>
  <si>
    <t>COMP-58</t>
  </si>
  <si>
    <t>Areia fina adquirida em jazida (Terra Dura - Pedro Henrrique), inclusive carga, exclusive transporte</t>
  </si>
  <si>
    <t>AREIA FINA ADQUIRIDA EM JAZIDA, INCLUSIVE CARGA E TRANSPORTE</t>
  </si>
  <si>
    <t>COMP-59</t>
  </si>
  <si>
    <t xml:space="preserve">MASSA CORRIDA PARA SUPERFICIES DE AMBIENTES INTERNOS                                                                                                                                                                                                           </t>
  </si>
  <si>
    <t>COMP-60</t>
  </si>
  <si>
    <t>ENVELOPE DE CONCRETO P/TUBOS PVC ENTERRADO, TIPO C, FCK= 13,5MPa</t>
  </si>
  <si>
    <t>Mastro triplo em tubo ferro galvanizado, alt (útil)= 6m (3,80m x 2" + 2,20m x 1 1/2"), inclusive base de concreto ciclópico - Rev 01</t>
  </si>
  <si>
    <t xml:space="preserve">SINAPI </t>
  </si>
  <si>
    <t>Luminária plafon de sobrepor em LED 40 x 40cm, 30W 4000K bivolt, Avant ou similar</t>
  </si>
  <si>
    <t>Luminária plafon de sobropor em LED 29.5x29.5 cm, 24w 4000K bivolt, Avant ou similar</t>
  </si>
  <si>
    <t>Refletor Slim  LED 100W de potência, branco Frio, 6500k, Autovolt, marca G-light ou similar</t>
  </si>
  <si>
    <t>Refletor Slim LED 50W de potência, branco Frio, 6500k, Autovolt, marca G-light ou similar</t>
  </si>
  <si>
    <t>Refletor Slim LED 200W de potência, branco Frio, 6500k, Autovolt, marca G-light ou similar</t>
  </si>
  <si>
    <t>Arandela com foco único, ref. 1186 da Iluminar ou similar, inclusive lâmpada</t>
  </si>
  <si>
    <t>Disjuntor termomagnetico tripolar 100 A, padrão DIN (Europeu - linha branca), 10KA</t>
  </si>
  <si>
    <t>Disjuntor bipolar DR 25 A  - Dispositivo residual diferencial, tipo AC, 30MA, ref.5SM1 312-OMB, Siemens ou similar</t>
  </si>
  <si>
    <t>DISPOSITIVO DPS CLASSE II, 1 POLO, TENSAO MAXIMA DE 275 V, CORRENTE MAXIMA DE *45* KA (TIPO AC)</t>
  </si>
  <si>
    <t>Bandeja para rack 19", deslizante, perfurada, 400mm de profundidade</t>
  </si>
  <si>
    <t>Fornecimento e instalação de Switch 24 portas 10/100 mpbs + 2P10-100-1000 BT</t>
  </si>
  <si>
    <t>Módulo roteador endereçavel, Wi-fire ou similar, modelo WF-MR, fornecimento e instalação</t>
  </si>
  <si>
    <t>Fornecimento e instalação de mini rack de parede 19" x 5u x 350mm</t>
  </si>
  <si>
    <t>Fornecimento e lançamento de cabo utp 4 pares cat 6</t>
  </si>
  <si>
    <t>Cabo coaxial rgc 59 malha 67</t>
  </si>
  <si>
    <t>Fornecimento e instalação de patch cords cat.6 c/2,50m - Rev 02</t>
  </si>
  <si>
    <t>Tomada para antena de TV, sem caixa, inclusive conector emenda para cabo coaxial</t>
  </si>
  <si>
    <t>Fornecimento e instalação de eletrocalha metálica  50 x  50 x 3000 mm (ref. valemam ou similar)</t>
  </si>
  <si>
    <t>Empresa 01</t>
  </si>
  <si>
    <t>Empresa 02</t>
  </si>
  <si>
    <t>Empresa 03</t>
  </si>
  <si>
    <t xml:space="preserve">Unidade </t>
  </si>
  <si>
    <t>Un</t>
  </si>
  <si>
    <t>Custo/m²:</t>
  </si>
  <si>
    <t>BDI:</t>
  </si>
  <si>
    <t>BDI - Fornecimento de Equipamentos</t>
  </si>
  <si>
    <t>1.0</t>
  </si>
  <si>
    <t>CUSTOS DE ADMINISTRAÇÃO</t>
  </si>
  <si>
    <t xml:space="preserve">AC - Administração Central </t>
  </si>
  <si>
    <t>Riscos</t>
  </si>
  <si>
    <t>Seguro e Garantia</t>
  </si>
  <si>
    <t>2.0</t>
  </si>
  <si>
    <t>TRIBUTOS (l)</t>
  </si>
  <si>
    <t>Pis</t>
  </si>
  <si>
    <t>Cofins</t>
  </si>
  <si>
    <t xml:space="preserve">ISS </t>
  </si>
  <si>
    <t>3.0</t>
  </si>
  <si>
    <t>LUCRO (L)</t>
  </si>
  <si>
    <t>Lucro na Intermediação</t>
  </si>
  <si>
    <t>TAXA TOTAL DE BDI - Fornecimento de Equipamentos</t>
  </si>
  <si>
    <t>Cronograma Físico financeiro</t>
  </si>
  <si>
    <t>ITEM</t>
  </si>
  <si>
    <t>DESCRIÇÃO</t>
  </si>
  <si>
    <t xml:space="preserve">VALOR </t>
  </si>
  <si>
    <t>EQUIVALÊNCIA</t>
  </si>
  <si>
    <t>R$</t>
  </si>
  <si>
    <t>% ACUM.</t>
  </si>
  <si>
    <t>FATURAMENTO SIMPLES DA ETAPA:</t>
  </si>
  <si>
    <t>FATURAMENTO ACUMULADO DA ETAPA:</t>
  </si>
  <si>
    <t/>
  </si>
  <si>
    <t>VIGIA NOTURNO COM ENCARGOS COMPLEMENTARES</t>
  </si>
  <si>
    <t xml:space="preserve">SERVIÇOS </t>
  </si>
  <si>
    <t>1.1.1</t>
  </si>
  <si>
    <t>1.2.1</t>
  </si>
  <si>
    <t>1.2.3</t>
  </si>
  <si>
    <t>1.2.4</t>
  </si>
  <si>
    <t>1.2.5</t>
  </si>
  <si>
    <t>EXECUÇÃO DE SANITÁRIO E VESTIÁRIO EM CANTEIRO DE OBRA EM CHAPA DE MADEIRA COMPENSADA, NÃO INCLUSO MOBILIÁRIO. AF_02/2016.  (REFERÊNCIAS  SINAPI 93212 12/2023 ).</t>
  </si>
  <si>
    <t>EXECUÇÃO DE ALMOXARIFADO EM CANTEIRO DE OBRA EM CHAPA DE MADEIRA COMPENSADA, INCLUSO PRATELEIRAS. AF_02/2016.  (REFERÊNCIAS  SINAPI 93212 12/2023 ).</t>
  </si>
  <si>
    <t>EXECUÇÃO DE ESCRITÓRIO EM CANTEIRO DE OBRA EM CHAPA DE MADEIRA COMPENSADA, NÃO INCLUSO MOBILIÁRIO E EQUIPAMENTOS. AF_02/2016  (REFERÊNCIAS  SINAPI 93212 12/2023 ).</t>
  </si>
  <si>
    <t>BANCADA DE GRANITO CINZA E=2cm</t>
  </si>
  <si>
    <t>Corrimão em tubo ferro galvanizado, alt=1,10m, com barras verticais  a cada 11cm (1") e barras horizontais (superior, intermediárias (duas) e inferior) de 2", inclusive  curva de aço</t>
  </si>
  <si>
    <t>SICRO (Dnit)</t>
  </si>
  <si>
    <t>Fornecimento e instalação de reservatório metálico tipo taça de 30.000 litros pintura interna e externa com escada de acesso e base de concreto armado - areia e brita comerciais</t>
  </si>
  <si>
    <t>Conector de pressão para cabo nu de 35mm² - fornecimento e instalação</t>
  </si>
  <si>
    <t>Fornecimento de cartucho para solda exotérmica para cabo 50 mm²</t>
  </si>
  <si>
    <t>VERGALHÃO ROSCA TOTAL DE 3/8"</t>
  </si>
  <si>
    <t>Fornecimento e instalação de vergalhão (tirante c/ rosca d=3/8"x1000mm (marvitec ref. 1431 ou similar)</t>
  </si>
  <si>
    <t>Fornecimento e instalação de exaustor axial 50cm, 127/220V, 6550 m³/h da Venti-Delta ou similar</t>
  </si>
  <si>
    <t>25.1.1</t>
  </si>
  <si>
    <t>25.1.2</t>
  </si>
  <si>
    <t>25.1.3</t>
  </si>
  <si>
    <t>25.1.4</t>
  </si>
  <si>
    <t>Bancada em granito cinza andorinha, e=2cm</t>
  </si>
  <si>
    <t>Sirene aúdiovisual endereçavel, 120db, para alarme de incêndio</t>
  </si>
  <si>
    <t xml:space="preserve">RESUMO DO ORÇAMENTO </t>
  </si>
  <si>
    <t>Área:</t>
  </si>
  <si>
    <t>Proprietário:</t>
  </si>
  <si>
    <t>Referências:</t>
  </si>
  <si>
    <t>Prefeitura Municipal de Sorriso</t>
  </si>
  <si>
    <t>Valor estimado:</t>
  </si>
  <si>
    <t>Bateria de 12v x 7a para centrais de alarme</t>
  </si>
  <si>
    <t>Central de alarme e detecção de incendio, capacidade: 8 laços, com 2 linhas, mod.VR-8L, Verin ou similar</t>
  </si>
  <si>
    <t>Caixa de equipotencialização em aço 200x200x90mm, para embutir com tampa, com 9 terminais, ref:TEL-901 ou similar (SPDA)</t>
  </si>
  <si>
    <t>Quadro de distribuição de embutir, em chapa de aço, para até 12 disjuntores, com barramento, padrão DIN, exclusive disjuntores</t>
  </si>
  <si>
    <t>COT-002</t>
  </si>
  <si>
    <t>COT-003</t>
  </si>
  <si>
    <t>COT-004</t>
  </si>
  <si>
    <t>CUBA DE EMBUTIR RETANGULAR DE AÇO INOXIDÁVEL, 50x40x20 CM</t>
  </si>
  <si>
    <t>PLANILHA ORÇAMENTÁRIA -  CONSTRUÇÃO DA CRECHE JARDIM AURORA</t>
  </si>
  <si>
    <t xml:space="preserve">ADMINISTRAÇÃO LOCAL DE OBRA PARA 11 MESES </t>
  </si>
  <si>
    <t>(66) 99974 - 1304</t>
  </si>
  <si>
    <t>MAQ INOX</t>
  </si>
  <si>
    <t>GILMAR</t>
  </si>
  <si>
    <t>Fornecimento e instalação de eletrocalha perfurada 200 x 100 x 3000 mm (ref. mopa ou similar)</t>
  </si>
  <si>
    <t>SORRINOX</t>
  </si>
  <si>
    <t>11.598.710/0001-81</t>
  </si>
  <si>
    <t>JOEL FERREIRA</t>
  </si>
  <si>
    <t>(66) 98422 - 1815</t>
  </si>
  <si>
    <t>05.273.304/0001-46</t>
  </si>
  <si>
    <t>Média Total</t>
  </si>
  <si>
    <t xml:space="preserve">CUBA DE EMBUTIR RETANGULAR DE AÇO INOXIDÁVEL, 60 X 50 X 40 CM </t>
  </si>
  <si>
    <t>COIFA DE CENTRO EM AÇO INOX DE 1500X1000X600MM</t>
  </si>
  <si>
    <t>SICRO (Dnit) - AC - 10/2024 -  DESONERADO</t>
  </si>
  <si>
    <t>RESPONSÁVEL TÉCNICO:</t>
  </si>
  <si>
    <t>Mailla Victória Santos Barile</t>
  </si>
  <si>
    <t>A presente planilha consiste apenas em uma atualização de valores anteriormente registrados. Os dados foram revisados e ajustados afim de refletir as informações financeiras mais recentes.</t>
  </si>
  <si>
    <t>SICRO (Dnit) - AC - 01/2025 -  DESONERADO</t>
  </si>
  <si>
    <t>SIURB - SP - 01/2025 - DESONERADO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</si>
</sst>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R$&quot;\ * #,##0.00_-;\-&quot;R$&quot;\ * #,##0.00_-;_-&quot;R$&quot;\ * &quot;-&quot;??_-;_-@_-"/>
    <numFmt numFmtId="43" formatCode="_-* #,##0.00_-;\-* #,##0.00_-;_-* &quot;-&quot;??_-;_-@_-"/>
    <numFmt numFmtId="164" formatCode="_(* #,##0.00_);_(* \(#,##0.00\);_(* &quot;-&quot;??_);_(@_)"/>
    <numFmt numFmtId="165" formatCode="#,##0.000"/>
    <numFmt numFmtId="166" formatCode="_([$€-2]* #,##0.00_);_([$€-2]* \(#,##0.00\);_([$€-2]* &quot;-&quot;??_)"/>
    <numFmt numFmtId="167" formatCode="#,##0.0000"/>
    <numFmt numFmtId="168" formatCode="#,##0.00_ ;[Red]\-#,##0.00\ "/>
    <numFmt numFmtId="169" formatCode="_([$€]* #,##0.00_);_([$€]* \(#,##0.00\);_([$€]* &quot;-&quot;??_);_(@_)"/>
    <numFmt numFmtId="170" formatCode="_ * #,##0.00_ ;_ * \-#,##0.00_ ;_ * &quot;-&quot;??_ ;_ @_ "/>
    <numFmt numFmtId="171" formatCode="_(&quot;R$ &quot;* #,##0.00_);_(&quot;R$ &quot;* \(#,##0.00\);_(&quot;R$ &quot;* &quot;-&quot;??_);_(@_)"/>
    <numFmt numFmtId="172" formatCode="_ * #,##0_ ;_ * \-#,##0_ ;_ * &quot;-&quot;_ ;_ @_ "/>
    <numFmt numFmtId="173" formatCode="_ &quot;S/&quot;* #,##0_ ;_ &quot;S/&quot;* \-#,##0_ ;_ &quot;S/&quot;* &quot;-&quot;_ ;_ @_ "/>
    <numFmt numFmtId="174" formatCode="_ &quot;S/&quot;* #,##0.00_ ;_ &quot;S/&quot;* \-#,##0.00_ ;_ &quot;S/&quot;* &quot;-&quot;??_ ;_ @_ "/>
    <numFmt numFmtId="175" formatCode="_-&quot;$&quot;* #,##0_-;\-&quot;$&quot;* #,##0_-;_-&quot;$&quot;* &quot;-&quot;_-;_-@_-"/>
    <numFmt numFmtId="176" formatCode="_-&quot;$&quot;* #,##0.00_-;\-&quot;$&quot;* #,##0.00_-;_-&quot;$&quot;* &quot;-&quot;??_-;_-@_-"/>
    <numFmt numFmtId="177" formatCode="_-* #,##0.00\ _E_s_c_._-;\-* #,##0.00\ _E_s_c_._-;_-* \-??\ _E_s_c_._-;_-@_-"/>
    <numFmt numFmtId="178" formatCode="mmm/yyyy"/>
    <numFmt numFmtId="179" formatCode="_-* #,##0.00_-;\-* #,##0.00_-;_-* \-??_-;_-@_-"/>
    <numFmt numFmtId="180" formatCode="d/m/yyyy"/>
    <numFmt numFmtId="181" formatCode="0.000%"/>
    <numFmt numFmtId="182" formatCode="0.00000000000000000"/>
    <numFmt numFmtId="183" formatCode="0.00000%"/>
    <numFmt numFmtId="184" formatCode="0.0000000000000%"/>
  </numFmts>
  <fonts count="99">
    <font>
      <sz val="11"/>
      <color theme="1"/>
      <name val="Calibri"/>
      <family val="2"/>
      <scheme val="minor"/>
    </font>
    <font>
      <sz val="11"/>
      <color theme="1"/>
      <name val="Calibri"/>
      <family val="2"/>
      <scheme val="minor"/>
    </font>
    <font>
      <sz val="10"/>
      <name val="MS Sans Serif"/>
      <family val="2"/>
    </font>
    <font>
      <sz val="9"/>
      <name val="Arial"/>
      <family val="2"/>
    </font>
    <font>
      <b/>
      <sz val="16"/>
      <name val="Calibri"/>
      <family val="2"/>
      <scheme val="minor"/>
    </font>
    <font>
      <b/>
      <sz val="11"/>
      <name val="Calibri"/>
      <family val="2"/>
      <scheme val="minor"/>
    </font>
    <font>
      <sz val="11"/>
      <name val="Calibri"/>
      <family val="2"/>
      <scheme val="minor"/>
    </font>
    <font>
      <sz val="11"/>
      <color rgb="FF00B050"/>
      <name val="Calibri"/>
      <family val="2"/>
      <scheme val="minor"/>
    </font>
    <font>
      <b/>
      <sz val="11"/>
      <name val="Calibri"/>
      <family val="2"/>
    </font>
    <font>
      <b/>
      <sz val="11"/>
      <color theme="1"/>
      <name val="Calibri"/>
      <family val="2"/>
      <scheme val="minor"/>
    </font>
    <font>
      <sz val="10"/>
      <name val="Arial"/>
      <family val="2"/>
    </font>
    <font>
      <sz val="11"/>
      <color rgb="FF000000"/>
      <name val="Calibri"/>
      <family val="2"/>
    </font>
    <font>
      <sz val="11"/>
      <color rgb="FFFF0000"/>
      <name val="Calibri"/>
      <family val="2"/>
      <scheme val="minor"/>
    </font>
    <font>
      <b/>
      <sz val="11"/>
      <color rgb="FFFF0000"/>
      <name val="Calibri"/>
      <family val="2"/>
      <scheme val="minor"/>
    </font>
    <font>
      <sz val="8"/>
      <name val="Calibri"/>
      <family val="2"/>
      <scheme val="minor"/>
    </font>
    <font>
      <b/>
      <sz val="11"/>
      <color rgb="FF000000"/>
      <name val="Calibri"/>
      <family val="2"/>
    </font>
    <font>
      <u/>
      <sz val="11"/>
      <color theme="10"/>
      <name val="Calibri"/>
      <family val="2"/>
      <scheme val="minor"/>
    </font>
    <font>
      <b/>
      <sz val="11"/>
      <color rgb="FFFF0000"/>
      <name val="Calibri"/>
      <family val="2"/>
    </font>
    <font>
      <sz val="11"/>
      <name val="Calibri"/>
      <family val="2"/>
    </font>
    <font>
      <sz val="11"/>
      <color rgb="FF000000"/>
      <name val="Calibri"/>
      <family val="2"/>
      <scheme val="minor"/>
    </font>
    <font>
      <sz val="11"/>
      <color rgb="FF000000"/>
      <name val="Calibri"/>
      <family val="2"/>
      <charset val="1"/>
    </font>
    <font>
      <b/>
      <sz val="22"/>
      <color rgb="FF000000"/>
      <name val="Calibri"/>
      <family val="2"/>
      <scheme val="minor"/>
    </font>
    <font>
      <sz val="9"/>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sz val="9"/>
      <color theme="1"/>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sz val="10"/>
      <name val="Courier"/>
      <family val="3"/>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8"/>
      <color theme="3"/>
      <name val="Calibri Light"/>
      <family val="2"/>
      <scheme val="major"/>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sz val="10"/>
      <name val="Arial"/>
      <family val="2"/>
      <charset val="1"/>
    </font>
    <font>
      <sz val="10"/>
      <name val="Helv"/>
      <charset val="204"/>
    </font>
    <font>
      <sz val="10"/>
      <name val="Times New Roman"/>
      <family val="1"/>
      <charset val="204"/>
    </font>
    <font>
      <sz val="10"/>
      <name val="Times New Roman"/>
      <family val="1"/>
    </font>
    <font>
      <sz val="10"/>
      <color rgb="FF000000"/>
      <name val="Times New Roman"/>
      <family val="1"/>
    </font>
    <font>
      <sz val="10"/>
      <name val="MS Sans Serif"/>
      <family val="2"/>
      <charset val="1"/>
    </font>
    <font>
      <b/>
      <sz val="28"/>
      <name val="Calibri"/>
      <family val="2"/>
      <scheme val="minor"/>
    </font>
    <font>
      <b/>
      <sz val="16"/>
      <name val="Calibri"/>
      <family val="2"/>
    </font>
    <font>
      <b/>
      <sz val="14"/>
      <color theme="1"/>
      <name val="Calibri"/>
      <family val="2"/>
      <scheme val="minor"/>
    </font>
    <font>
      <b/>
      <sz val="9"/>
      <name val="Calibri"/>
      <family val="2"/>
    </font>
    <font>
      <sz val="10"/>
      <name val="Courier New"/>
      <family val="3"/>
    </font>
    <font>
      <sz val="10"/>
      <color theme="1"/>
      <name val="Segoe UI"/>
      <family val="2"/>
    </font>
    <font>
      <sz val="11"/>
      <color rgb="FF000000"/>
      <name val="Calibri"/>
      <family val="2"/>
    </font>
    <font>
      <b/>
      <sz val="9"/>
      <color rgb="FF000000"/>
      <name val="Century Gothic"/>
      <family val="2"/>
    </font>
    <font>
      <sz val="9"/>
      <color rgb="FF000000"/>
      <name val="Century Gothic"/>
      <family val="2"/>
    </font>
    <font>
      <sz val="9"/>
      <color rgb="FF000000"/>
      <name val="Gill Sans MT"/>
      <family val="2"/>
    </font>
    <font>
      <sz val="9"/>
      <name val="Century Gothic"/>
      <family val="2"/>
    </font>
    <font>
      <sz val="11"/>
      <color rgb="FF000000"/>
      <name val="Century Gothic"/>
      <family val="2"/>
    </font>
    <font>
      <b/>
      <sz val="10"/>
      <color rgb="FF000000"/>
      <name val="Century Gothic"/>
      <family val="2"/>
    </font>
    <font>
      <sz val="10"/>
      <color rgb="FF000000"/>
      <name val="Century Gothic"/>
      <family val="2"/>
    </font>
    <font>
      <b/>
      <sz val="11"/>
      <name val="Century Gothic"/>
      <family val="2"/>
    </font>
    <font>
      <sz val="11"/>
      <name val="Century Gothic"/>
      <family val="2"/>
    </font>
    <font>
      <sz val="10"/>
      <color theme="1"/>
      <name val="Century Gothic"/>
      <family val="2"/>
    </font>
    <font>
      <b/>
      <sz val="9"/>
      <color rgb="FFFF0000"/>
      <name val="Century Gothic"/>
      <family val="2"/>
    </font>
    <font>
      <sz val="9"/>
      <color rgb="FFFF0000"/>
      <name val="Century Gothic"/>
      <family val="2"/>
    </font>
    <font>
      <b/>
      <sz val="9"/>
      <name val="Century Gothic"/>
      <family val="2"/>
    </font>
    <font>
      <b/>
      <sz val="11"/>
      <color rgb="FF000000"/>
      <name val="Century Gothic"/>
      <family val="2"/>
    </font>
  </fonts>
  <fills count="8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4EEF8"/>
        <bgColor indexed="64"/>
      </patternFill>
    </fill>
    <fill>
      <patternFill patternType="solid">
        <fgColor indexed="9"/>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FF"/>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theme="5" tint="0.7999816888943144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AFCEEB"/>
        <bgColor indexed="64"/>
      </patternFill>
    </fill>
    <fill>
      <patternFill patternType="solid">
        <fgColor theme="0" tint="-0.34998626667073579"/>
        <bgColor indexed="64"/>
      </patternFill>
    </fill>
    <fill>
      <patternFill patternType="solid">
        <fgColor theme="1" tint="0.499984740745262"/>
        <bgColor rgb="FF339966"/>
      </patternFill>
    </fill>
    <fill>
      <patternFill patternType="solid">
        <fgColor theme="1" tint="0.499984740745262"/>
        <bgColor rgb="FF98F6AE"/>
      </patternFill>
    </fill>
    <fill>
      <patternFill patternType="solid">
        <fgColor theme="1" tint="0.34998626667073579"/>
        <bgColor indexed="64"/>
      </patternFill>
    </fill>
    <fill>
      <patternFill patternType="solid">
        <fgColor theme="1" tint="0.499984740745262"/>
        <bgColor indexed="64"/>
      </patternFill>
    </fill>
    <fill>
      <patternFill patternType="solid">
        <fgColor theme="0" tint="-0.14999847407452621"/>
        <bgColor rgb="FFFFFFFF"/>
      </patternFill>
    </fill>
    <fill>
      <patternFill patternType="solid">
        <fgColor theme="0" tint="-0.14999847407452621"/>
        <bgColor indexed="64"/>
      </patternFill>
    </fill>
    <fill>
      <patternFill patternType="solid">
        <fgColor rgb="FFD9D9D9"/>
        <bgColor rgb="FFE6E6E6"/>
      </patternFill>
    </fill>
    <fill>
      <patternFill patternType="solid">
        <fgColor theme="5" tint="0.59999389629810485"/>
        <bgColor indexed="64"/>
      </patternFill>
    </fill>
  </fills>
  <borders count="1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style="thin">
        <color indexed="64"/>
      </right>
      <top style="thin">
        <color indexed="64"/>
      </top>
      <bottom style="hair">
        <color indexed="64"/>
      </bottom>
      <diagonal/>
    </border>
    <border>
      <left/>
      <right style="medium">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style="thin">
        <color indexed="64"/>
      </left>
      <right/>
      <top/>
      <bottom style="hair">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thick">
        <color indexed="49"/>
      </bottom>
      <diagonal/>
    </border>
    <border>
      <left/>
      <right/>
      <top style="thin">
        <color indexed="64"/>
      </top>
      <bottom style="double">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thin">
        <color auto="1"/>
      </right>
      <top style="thin">
        <color auto="1"/>
      </top>
      <bottom/>
      <diagonal/>
    </border>
    <border>
      <left/>
      <right style="medium">
        <color indexed="64"/>
      </right>
      <top style="thin">
        <color indexed="64"/>
      </top>
      <bottom/>
      <diagonal/>
    </border>
    <border>
      <left style="medium">
        <color indexed="64"/>
      </left>
      <right/>
      <top style="medium">
        <color indexed="64"/>
      </top>
      <bottom style="thin">
        <color auto="1"/>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auto="1"/>
      </top>
      <bottom/>
      <diagonal/>
    </border>
    <border>
      <left style="thin">
        <color auto="1"/>
      </left>
      <right style="medium">
        <color indexed="64"/>
      </right>
      <top style="thin">
        <color auto="1"/>
      </top>
      <bottom/>
      <diagonal/>
    </border>
    <border>
      <left style="thin">
        <color auto="1"/>
      </left>
      <right style="thin">
        <color auto="1"/>
      </right>
      <top/>
      <bottom style="thin">
        <color auto="1"/>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s>
  <cellStyleXfs count="773">
    <xf numFmtId="0" fontId="0" fillId="0" borderId="0"/>
    <xf numFmtId="44" fontId="1" fillId="0" borderId="0" applyFont="0" applyFill="0" applyBorder="0" applyAlignment="0" applyProtection="0"/>
    <xf numFmtId="0" fontId="2" fillId="0" borderId="0"/>
    <xf numFmtId="0" fontId="3" fillId="0" borderId="0"/>
    <xf numFmtId="40" fontId="2" fillId="0" borderId="0" applyFont="0" applyFill="0" applyBorder="0" applyAlignment="0" applyProtection="0"/>
    <xf numFmtId="0" fontId="3" fillId="0" borderId="0"/>
    <xf numFmtId="0" fontId="3" fillId="0" borderId="0"/>
    <xf numFmtId="0" fontId="10" fillId="0" borderId="0"/>
    <xf numFmtId="0" fontId="10" fillId="0" borderId="0"/>
    <xf numFmtId="0" fontId="1" fillId="0" borderId="0"/>
    <xf numFmtId="0" fontId="11" fillId="0" borderId="0"/>
    <xf numFmtId="0" fontId="11" fillId="0" borderId="0"/>
    <xf numFmtId="0" fontId="11" fillId="0" borderId="0"/>
    <xf numFmtId="9" fontId="1" fillId="0" borderId="0" applyFont="0" applyFill="0" applyBorder="0" applyAlignment="0" applyProtection="0"/>
    <xf numFmtId="9" fontId="2"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16" fillId="0" borderId="0" applyNumberForma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1" fillId="0" borderId="0"/>
    <xf numFmtId="0" fontId="20"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0" fontId="3" fillId="0" borderId="0"/>
    <xf numFmtId="43" fontId="40" fillId="0" borderId="0"/>
    <xf numFmtId="0" fontId="42" fillId="43"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45" borderId="0" applyNumberFormat="0" applyBorder="0" applyAlignment="0" applyProtection="0"/>
    <xf numFmtId="0" fontId="42" fillId="50"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46" borderId="0" applyNumberFormat="0" applyBorder="0" applyAlignment="0" applyProtection="0"/>
    <xf numFmtId="0" fontId="43" fillId="49" borderId="0" applyNumberFormat="0" applyBorder="0" applyAlignment="0" applyProtection="0"/>
    <xf numFmtId="0" fontId="43" fillId="52" borderId="0" applyNumberFormat="0" applyBorder="0" applyAlignment="0" applyProtection="0"/>
    <xf numFmtId="0" fontId="43" fillId="51" borderId="0" applyNumberFormat="0" applyBorder="0" applyAlignment="0" applyProtection="0"/>
    <xf numFmtId="0" fontId="43" fillId="44" borderId="0" applyNumberFormat="0" applyBorder="0" applyAlignment="0" applyProtection="0"/>
    <xf numFmtId="0" fontId="43" fillId="49" borderId="0" applyNumberFormat="0" applyBorder="0" applyAlignment="0" applyProtection="0"/>
    <xf numFmtId="0" fontId="43" fillId="45" borderId="0" applyNumberFormat="0" applyBorder="0" applyAlignment="0" applyProtection="0"/>
    <xf numFmtId="0" fontId="44" fillId="49" borderId="0" applyNumberFormat="0" applyBorder="0" applyAlignment="0" applyProtection="0"/>
    <xf numFmtId="0" fontId="45" fillId="8" borderId="58" applyNumberFormat="0" applyAlignment="0" applyProtection="0"/>
    <xf numFmtId="0" fontId="46" fillId="54" borderId="59" applyNumberFormat="0" applyAlignment="0" applyProtection="0"/>
    <xf numFmtId="0" fontId="47" fillId="0" borderId="60" applyNumberFormat="0" applyFill="0" applyAlignment="0" applyProtection="0"/>
    <xf numFmtId="0" fontId="43" fillId="55" borderId="0" applyNumberFormat="0" applyBorder="0" applyAlignment="0" applyProtection="0"/>
    <xf numFmtId="0" fontId="43" fillId="52" borderId="0" applyNumberFormat="0" applyBorder="0" applyAlignment="0" applyProtection="0"/>
    <xf numFmtId="0" fontId="43" fillId="51" borderId="0" applyNumberFormat="0" applyBorder="0" applyAlignment="0" applyProtection="0"/>
    <xf numFmtId="0" fontId="43" fillId="57" borderId="0" applyNumberFormat="0" applyBorder="0" applyAlignment="0" applyProtection="0"/>
    <xf numFmtId="0" fontId="43" fillId="53" borderId="0" applyNumberFormat="0" applyBorder="0" applyAlignment="0" applyProtection="0"/>
    <xf numFmtId="0" fontId="43" fillId="56" borderId="0" applyNumberFormat="0" applyBorder="0" applyAlignment="0" applyProtection="0"/>
    <xf numFmtId="0" fontId="48" fillId="50" borderId="58" applyNumberFormat="0" applyAlignment="0" applyProtection="0"/>
    <xf numFmtId="169" fontId="3" fillId="0" borderId="0" applyFont="0" applyFill="0" applyBorder="0" applyAlignment="0" applyProtection="0"/>
    <xf numFmtId="0" fontId="49" fillId="47" borderId="0" applyNumberFormat="0" applyBorder="0" applyAlignment="0" applyProtection="0"/>
    <xf numFmtId="0" fontId="41" fillId="0" borderId="0"/>
    <xf numFmtId="0" fontId="50" fillId="50" borderId="0" applyNumberFormat="0" applyBorder="0" applyAlignment="0" applyProtection="0"/>
    <xf numFmtId="0" fontId="2" fillId="0" borderId="0"/>
    <xf numFmtId="0" fontId="2" fillId="46" borderId="61" applyNumberFormat="0" applyFont="0" applyAlignment="0" applyProtection="0"/>
    <xf numFmtId="9" fontId="3" fillId="0" borderId="0" applyFont="0" applyFill="0" applyBorder="0" applyAlignment="0" applyProtection="0"/>
    <xf numFmtId="9" fontId="2" fillId="0" borderId="0" applyFont="0" applyFill="0" applyBorder="0" applyAlignment="0" applyProtection="0"/>
    <xf numFmtId="0" fontId="51" fillId="8" borderId="62" applyNumberFormat="0" applyAlignment="0" applyProtection="0"/>
    <xf numFmtId="43" fontId="3" fillId="0" borderId="0" applyFont="0" applyFill="0" applyBorder="0" applyAlignment="0" applyProtection="0"/>
    <xf numFmtId="40" fontId="2" fillId="0" borderId="0" applyFont="0" applyFill="0" applyBorder="0" applyAlignment="0" applyProtection="0"/>
    <xf numFmtId="43" fontId="3" fillId="0" borderId="0" applyFont="0" applyFill="0" applyBorder="0" applyAlignment="0" applyProtection="0"/>
    <xf numFmtId="0" fontId="47" fillId="0" borderId="0" applyNumberFormat="0" applyFill="0" applyBorder="0" applyAlignment="0" applyProtection="0"/>
    <xf numFmtId="0" fontId="52" fillId="0" borderId="0" applyNumberFormat="0" applyFill="0" applyBorder="0" applyAlignment="0" applyProtection="0"/>
    <xf numFmtId="0" fontId="53" fillId="0" borderId="63" applyNumberFormat="0" applyFill="0" applyAlignment="0" applyProtection="0"/>
    <xf numFmtId="0" fontId="54" fillId="0" borderId="64" applyNumberFormat="0" applyFill="0" applyAlignment="0" applyProtection="0"/>
    <xf numFmtId="0" fontId="55" fillId="0" borderId="65"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66" applyNumberFormat="0" applyFill="0" applyAlignment="0" applyProtection="0"/>
    <xf numFmtId="40" fontId="2" fillId="0" borderId="0" applyFont="0" applyFill="0" applyBorder="0" applyAlignment="0" applyProtection="0"/>
    <xf numFmtId="44" fontId="3" fillId="0" borderId="0" applyFont="0" applyFill="0" applyBorder="0" applyAlignment="0" applyProtection="0"/>
    <xf numFmtId="0" fontId="10" fillId="0" borderId="0"/>
    <xf numFmtId="0" fontId="1" fillId="0" borderId="0"/>
    <xf numFmtId="43" fontId="10" fillId="0" borderId="0" applyFont="0" applyFill="0" applyBorder="0" applyAlignment="0" applyProtection="0"/>
    <xf numFmtId="0" fontId="42" fillId="58" borderId="0" applyNumberFormat="0" applyBorder="0" applyAlignment="0" applyProtection="0"/>
    <xf numFmtId="0" fontId="42" fillId="44" borderId="0" applyNumberFormat="0" applyBorder="0" applyAlignment="0" applyProtection="0"/>
    <xf numFmtId="0" fontId="42" fillId="59" borderId="0" applyNumberFormat="0" applyBorder="0" applyAlignment="0" applyProtection="0"/>
    <xf numFmtId="0" fontId="42" fillId="47" borderId="0" applyNumberFormat="0" applyBorder="0" applyAlignment="0" applyProtection="0"/>
    <xf numFmtId="0" fontId="42" fillId="49" borderId="0" applyNumberFormat="0" applyBorder="0" applyAlignment="0" applyProtection="0"/>
    <xf numFmtId="0" fontId="42" fillId="48"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60" borderId="0" applyNumberFormat="0" applyBorder="0" applyAlignment="0" applyProtection="0"/>
    <xf numFmtId="0" fontId="42" fillId="47" borderId="0" applyNumberFormat="0" applyBorder="0" applyAlignment="0" applyProtection="0"/>
    <xf numFmtId="0" fontId="42" fillId="43" borderId="0" applyNumberFormat="0" applyBorder="0" applyAlignment="0" applyProtection="0"/>
    <xf numFmtId="0" fontId="42" fillId="51" borderId="0" applyNumberFormat="0" applyBorder="0" applyAlignment="0" applyProtection="0"/>
    <xf numFmtId="0" fontId="43" fillId="61" borderId="0" applyNumberFormat="0" applyBorder="0" applyAlignment="0" applyProtection="0"/>
    <xf numFmtId="0" fontId="43" fillId="45" borderId="0" applyNumberFormat="0" applyBorder="0" applyAlignment="0" applyProtection="0"/>
    <xf numFmtId="0" fontId="43" fillId="60" borderId="0" applyNumberFormat="0" applyBorder="0" applyAlignment="0" applyProtection="0"/>
    <xf numFmtId="0" fontId="43" fillId="62" borderId="0" applyNumberFormat="0" applyBorder="0" applyAlignment="0" applyProtection="0"/>
    <xf numFmtId="0" fontId="43" fillId="53"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3" fillId="56" borderId="0" applyNumberFormat="0" applyBorder="0" applyAlignment="0" applyProtection="0"/>
    <xf numFmtId="0" fontId="43" fillId="65" borderId="0" applyNumberFormat="0" applyBorder="0" applyAlignment="0" applyProtection="0"/>
    <xf numFmtId="0" fontId="43" fillId="62" borderId="0" applyNumberFormat="0" applyBorder="0" applyAlignment="0" applyProtection="0"/>
    <xf numFmtId="0" fontId="43" fillId="53" borderId="0" applyNumberFormat="0" applyBorder="0" applyAlignment="0" applyProtection="0"/>
    <xf numFmtId="0" fontId="43" fillId="52" borderId="0" applyNumberFormat="0" applyBorder="0" applyAlignment="0" applyProtection="0"/>
    <xf numFmtId="0" fontId="49" fillId="44" borderId="0" applyNumberFormat="0" applyBorder="0" applyAlignment="0" applyProtection="0"/>
    <xf numFmtId="0" fontId="58" fillId="66" borderId="58" applyNumberFormat="0" applyAlignment="0" applyProtection="0"/>
    <xf numFmtId="0" fontId="46" fillId="54" borderId="59" applyNumberFormat="0" applyAlignment="0" applyProtection="0"/>
    <xf numFmtId="0" fontId="42" fillId="0" borderId="0"/>
    <xf numFmtId="0" fontId="42" fillId="0" borderId="0"/>
    <xf numFmtId="0" fontId="52" fillId="0" borderId="0" applyNumberFormat="0" applyFill="0" applyBorder="0" applyAlignment="0" applyProtection="0"/>
    <xf numFmtId="0" fontId="44" fillId="59" borderId="0" applyNumberFormat="0" applyBorder="0" applyAlignment="0" applyProtection="0"/>
    <xf numFmtId="0" fontId="59" fillId="0" borderId="67" applyNumberFormat="0" applyFill="0" applyAlignment="0" applyProtection="0"/>
    <xf numFmtId="0" fontId="60" fillId="0" borderId="68" applyNumberFormat="0" applyFill="0" applyAlignment="0" applyProtection="0"/>
    <xf numFmtId="0" fontId="61" fillId="0" borderId="69" applyNumberFormat="0" applyFill="0" applyAlignment="0" applyProtection="0"/>
    <xf numFmtId="0" fontId="61" fillId="0" borderId="0" applyNumberFormat="0" applyFill="0" applyBorder="0" applyAlignment="0" applyProtection="0"/>
    <xf numFmtId="0" fontId="48" fillId="48" borderId="58" applyNumberFormat="0" applyAlignment="0" applyProtection="0"/>
    <xf numFmtId="0" fontId="62" fillId="0" borderId="70" applyNumberFormat="0" applyFill="0" applyAlignment="0" applyProtection="0"/>
    <xf numFmtId="171" fontId="10" fillId="0" borderId="0" applyFont="0" applyFill="0" applyBorder="0" applyAlignment="0" applyProtection="0"/>
    <xf numFmtId="44" fontId="1" fillId="0" borderId="0" applyFont="0" applyFill="0" applyBorder="0" applyAlignment="0" applyProtection="0"/>
    <xf numFmtId="0" fontId="63" fillId="50" borderId="0" applyNumberFormat="0" applyBorder="0" applyAlignment="0" applyProtection="0"/>
    <xf numFmtId="0" fontId="10" fillId="46" borderId="61" applyNumberFormat="0" applyFont="0" applyAlignment="0" applyProtection="0"/>
    <xf numFmtId="0" fontId="51" fillId="66" borderId="62" applyNumberFormat="0" applyAlignment="0" applyProtection="0"/>
    <xf numFmtId="167" fontId="10" fillId="0" borderId="0" applyFill="0" applyBorder="0" applyAlignment="0" applyProtection="0"/>
    <xf numFmtId="0" fontId="64" fillId="0" borderId="0" applyNumberFormat="0" applyFill="0" applyBorder="0" applyAlignment="0" applyProtection="0"/>
    <xf numFmtId="0" fontId="53" fillId="0" borderId="71" applyNumberFormat="0" applyFill="0" applyAlignment="0" applyProtection="0"/>
    <xf numFmtId="43" fontId="1" fillId="0" borderId="0" applyFont="0" applyFill="0" applyBorder="0" applyAlignment="0" applyProtection="0"/>
    <xf numFmtId="0" fontId="47" fillId="0" borderId="0" applyNumberFormat="0" applyFill="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 fillId="24"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 fillId="28"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 fillId="4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1" fillId="29"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 fillId="3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37"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1" fillId="4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38" fillId="22"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38" fillId="26"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38" fillId="30"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38" fillId="34"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38" fillId="38"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38" fillId="42"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30" fillId="12" borderId="0" applyNumberFormat="0" applyBorder="0" applyAlignment="0" applyProtection="0"/>
    <xf numFmtId="0" fontId="58" fillId="66" borderId="58" applyNumberFormat="0" applyAlignment="0" applyProtection="0"/>
    <xf numFmtId="0" fontId="58" fillId="66" borderId="58" applyNumberFormat="0" applyAlignment="0" applyProtection="0"/>
    <xf numFmtId="0" fontId="58" fillId="66" borderId="58" applyNumberFormat="0" applyAlignment="0" applyProtection="0"/>
    <xf numFmtId="0" fontId="34" fillId="16" borderId="52" applyNumberFormat="0" applyAlignment="0" applyProtection="0"/>
    <xf numFmtId="0" fontId="36" fillId="17" borderId="55" applyNumberFormat="0" applyAlignment="0" applyProtection="0"/>
    <xf numFmtId="0" fontId="62" fillId="0" borderId="70" applyNumberFormat="0" applyFill="0" applyAlignment="0" applyProtection="0"/>
    <xf numFmtId="0" fontId="62" fillId="0" borderId="70" applyNumberFormat="0" applyFill="0" applyAlignment="0" applyProtection="0"/>
    <xf numFmtId="0" fontId="62" fillId="0" borderId="70" applyNumberFormat="0" applyFill="0" applyAlignment="0" applyProtection="0"/>
    <xf numFmtId="0" fontId="35" fillId="0" borderId="54" applyNumberFormat="0" applyFill="0" applyAlignment="0" applyProtection="0"/>
    <xf numFmtId="0" fontId="66" fillId="0" borderId="0"/>
    <xf numFmtId="0" fontId="67" fillId="0" borderId="0"/>
    <xf numFmtId="0" fontId="66" fillId="0" borderId="0"/>
    <xf numFmtId="0" fontId="67" fillId="0" borderId="0"/>
    <xf numFmtId="175" fontId="10" fillId="0" borderId="0" applyFont="0" applyFill="0" applyBorder="0" applyAlignment="0" applyProtection="0"/>
    <xf numFmtId="176" fontId="10" fillId="0" borderId="0" applyFont="0" applyFill="0" applyBorder="0" applyAlignment="0" applyProtection="0"/>
    <xf numFmtId="0" fontId="68" fillId="0" borderId="0">
      <protection locked="0"/>
    </xf>
    <xf numFmtId="0" fontId="69" fillId="0" borderId="0">
      <protection locked="0"/>
    </xf>
    <xf numFmtId="0" fontId="69" fillId="0" borderId="0">
      <protection locked="0"/>
    </xf>
    <xf numFmtId="0" fontId="43" fillId="64" borderId="0" applyNumberFormat="0" applyBorder="0" applyAlignment="0" applyProtection="0"/>
    <xf numFmtId="0" fontId="43" fillId="64" borderId="0" applyNumberFormat="0" applyBorder="0" applyAlignment="0" applyProtection="0"/>
    <xf numFmtId="0" fontId="43" fillId="64" borderId="0" applyNumberFormat="0" applyBorder="0" applyAlignment="0" applyProtection="0"/>
    <xf numFmtId="0" fontId="38" fillId="1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8" fillId="23"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38" fillId="27"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38" fillId="31" borderId="0" applyNumberFormat="0" applyBorder="0" applyAlignment="0" applyProtection="0"/>
    <xf numFmtId="0" fontId="38" fillId="35"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38" fillId="39" borderId="0" applyNumberFormat="0" applyBorder="0" applyAlignment="0" applyProtection="0"/>
    <xf numFmtId="0" fontId="48" fillId="48" borderId="58" applyNumberFormat="0" applyAlignment="0" applyProtection="0"/>
    <xf numFmtId="0" fontId="48" fillId="48" borderId="58" applyNumberFormat="0" applyAlignment="0" applyProtection="0"/>
    <xf numFmtId="0" fontId="48" fillId="48" borderId="58" applyNumberFormat="0" applyAlignment="0" applyProtection="0"/>
    <xf numFmtId="0" fontId="32" fillId="15" borderId="52" applyNumberFormat="0" applyAlignment="0" applyProtection="0"/>
    <xf numFmtId="0" fontId="73" fillId="0" borderId="0"/>
    <xf numFmtId="166" fontId="10" fillId="0" borderId="0" applyFont="0" applyFill="0" applyBorder="0" applyAlignment="0" applyProtection="0"/>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31" fillId="13" borderId="0" applyNumberFormat="0" applyBorder="0" applyAlignment="0" applyProtection="0"/>
    <xf numFmtId="172"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1" fontId="3" fillId="0" borderId="0" applyFont="0" applyFill="0" applyBorder="0" applyAlignment="0" applyProtection="0"/>
    <xf numFmtId="171" fontId="10" fillId="0" borderId="0" applyFont="0" applyFill="0" applyBorder="0" applyAlignment="0" applyProtection="0"/>
    <xf numFmtId="171"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171"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171" fontId="1"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0" fontId="68" fillId="0" borderId="0">
      <protection locked="0"/>
    </xf>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39" fillId="14" borderId="0" applyNumberFormat="0" applyBorder="0" applyAlignment="0" applyProtection="0"/>
    <xf numFmtId="37" fontId="70" fillId="0" borderId="0"/>
    <xf numFmtId="0" fontId="10" fillId="0" borderId="0"/>
    <xf numFmtId="0" fontId="10" fillId="0" borderId="0"/>
    <xf numFmtId="0" fontId="2" fillId="0" borderId="0"/>
    <xf numFmtId="0" fontId="1" fillId="0" borderId="0"/>
    <xf numFmtId="0" fontId="10" fillId="0" borderId="0"/>
    <xf numFmtId="0" fontId="10" fillId="0" borderId="0"/>
    <xf numFmtId="0" fontId="1" fillId="0" borderId="0"/>
    <xf numFmtId="0" fontId="1"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applyNumberFormat="0" applyFill="0" applyBorder="0" applyProtection="0">
      <alignment vertical="top" wrapText="1"/>
    </xf>
    <xf numFmtId="0" fontId="3" fillId="0" borderId="0"/>
    <xf numFmtId="0" fontId="72" fillId="0" borderId="0"/>
    <xf numFmtId="0" fontId="10" fillId="46" borderId="61" applyNumberFormat="0" applyFont="0" applyAlignment="0" applyProtection="0"/>
    <xf numFmtId="0" fontId="10" fillId="46" borderId="61" applyNumberFormat="0" applyFont="0" applyAlignment="0" applyProtection="0"/>
    <xf numFmtId="0" fontId="10" fillId="46" borderId="61" applyNumberFormat="0" applyFont="0" applyAlignment="0" applyProtection="0"/>
    <xf numFmtId="0" fontId="1" fillId="18" borderId="56"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2" fillId="0" borderId="0" applyBorder="0" applyProtection="0"/>
    <xf numFmtId="9" fontId="72" fillId="0" borderId="0" applyBorder="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68" fillId="0" borderId="0">
      <protection locked="0"/>
    </xf>
    <xf numFmtId="38" fontId="71" fillId="0" borderId="0"/>
    <xf numFmtId="0" fontId="51" fillId="66" borderId="62" applyNumberFormat="0" applyAlignment="0" applyProtection="0"/>
    <xf numFmtId="0" fontId="51" fillId="66" borderId="62" applyNumberFormat="0" applyAlignment="0" applyProtection="0"/>
    <xf numFmtId="0" fontId="51" fillId="66" borderId="62" applyNumberFormat="0" applyAlignment="0" applyProtection="0"/>
    <xf numFmtId="0" fontId="33" fillId="16" borderId="53" applyNumberFormat="0" applyAlignment="0" applyProtection="0"/>
    <xf numFmtId="43" fontId="10" fillId="0" borderId="0" applyFont="0" applyFill="0" applyBorder="0" applyAlignment="0" applyProtection="0"/>
    <xf numFmtId="40" fontId="2" fillId="0" borderId="0" applyFont="0" applyFill="0" applyBorder="0" applyAlignment="0" applyProtection="0"/>
    <xf numFmtId="167" fontId="10" fillId="0" borderId="0" applyFill="0" applyBorder="0" applyAlignment="0" applyProtection="0"/>
    <xf numFmtId="40"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ill="0" applyBorder="0" applyAlignment="0" applyProtection="0"/>
    <xf numFmtId="2" fontId="72" fillId="0" borderId="0" applyBorder="0" applyProtection="0"/>
    <xf numFmtId="0" fontId="12"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59" fillId="0" borderId="67" applyNumberFormat="0" applyFill="0" applyAlignment="0" applyProtection="0"/>
    <xf numFmtId="0" fontId="59" fillId="0" borderId="67" applyNumberFormat="0" applyFill="0" applyAlignment="0" applyProtection="0"/>
    <xf numFmtId="0" fontId="59" fillId="0" borderId="67" applyNumberFormat="0" applyFill="0" applyAlignment="0" applyProtection="0"/>
    <xf numFmtId="0" fontId="59" fillId="0" borderId="67" applyNumberFormat="0" applyFill="0" applyAlignment="0" applyProtection="0"/>
    <xf numFmtId="0" fontId="27" fillId="0" borderId="49"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28" fillId="0" borderId="50"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29" fillId="0" borderId="5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8" fillId="0" borderId="72">
      <protection locked="0"/>
    </xf>
    <xf numFmtId="0" fontId="68" fillId="0" borderId="72">
      <protection locked="0"/>
    </xf>
    <xf numFmtId="0" fontId="68" fillId="0" borderId="72">
      <protection locked="0"/>
    </xf>
    <xf numFmtId="0" fontId="9" fillId="0" borderId="57" applyNumberFormat="0" applyFill="0" applyAlignment="0" applyProtection="0"/>
    <xf numFmtId="43" fontId="3" fillId="0" borderId="0" applyFont="0" applyFill="0" applyBorder="0" applyAlignment="0" applyProtection="0"/>
    <xf numFmtId="4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7" fontId="72" fillId="0" borderId="0" applyBorder="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75" fillId="0" borderId="0"/>
    <xf numFmtId="44" fontId="10" fillId="0" borderId="0" applyFont="0" applyFill="0" applyBorder="0" applyAlignment="0" applyProtection="0"/>
    <xf numFmtId="0" fontId="10"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0" fontId="1" fillId="0" borderId="0"/>
    <xf numFmtId="0" fontId="1" fillId="18" borderId="56" applyNumberFormat="0" applyFont="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43" fontId="1" fillId="0" borderId="0" applyFont="0" applyFill="0" applyBorder="0" applyAlignment="0" applyProtection="0"/>
    <xf numFmtId="0" fontId="3" fillId="0" borderId="0"/>
    <xf numFmtId="0" fontId="10" fillId="0" borderId="0"/>
    <xf numFmtId="0" fontId="3" fillId="0" borderId="0"/>
    <xf numFmtId="9" fontId="72" fillId="0" borderId="0" applyBorder="0" applyProtection="0"/>
    <xf numFmtId="44" fontId="10" fillId="0" borderId="0" applyFont="0" applyFill="0" applyBorder="0" applyAlignment="0" applyProtection="0"/>
    <xf numFmtId="44" fontId="1" fillId="0" borderId="0" applyFont="0" applyFill="0" applyBorder="0" applyAlignment="0" applyProtection="0"/>
    <xf numFmtId="0" fontId="11" fillId="0" borderId="0"/>
    <xf numFmtId="43" fontId="40"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 fillId="0" borderId="0"/>
    <xf numFmtId="4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 fillId="0" borderId="0"/>
    <xf numFmtId="0" fontId="1" fillId="0" borderId="0"/>
    <xf numFmtId="43" fontId="40" fillId="0" borderId="0"/>
    <xf numFmtId="44" fontId="1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0" fontId="3" fillId="0" borderId="0"/>
    <xf numFmtId="0" fontId="1" fillId="0" borderId="0"/>
    <xf numFmtId="0" fontId="1" fillId="0" borderId="0"/>
    <xf numFmtId="0" fontId="1" fillId="0" borderId="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44"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xf numFmtId="44" fontId="1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6" fillId="0" borderId="0"/>
    <xf numFmtId="44" fontId="76" fillId="0" borderId="0" applyFont="0" applyFill="0" applyBorder="0" applyAlignment="0" applyProtection="0"/>
    <xf numFmtId="0" fontId="20" fillId="0" borderId="0"/>
    <xf numFmtId="0" fontId="77" fillId="0" borderId="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0" fillId="0" borderId="0"/>
    <xf numFmtId="0" fontId="10" fillId="0" borderId="0"/>
    <xf numFmtId="0" fontId="36" fillId="17" borderId="55" applyNumberFormat="0" applyAlignment="0" applyProtection="0"/>
    <xf numFmtId="0" fontId="84" fillId="0" borderId="0"/>
    <xf numFmtId="43" fontId="11" fillId="0" borderId="0" applyFont="0" applyFill="0" applyBorder="0" applyAlignment="0" applyProtection="0"/>
    <xf numFmtId="0" fontId="20" fillId="0" borderId="0"/>
    <xf numFmtId="9" fontId="11" fillId="0" borderId="0" applyFont="0" applyFill="0" applyBorder="0" applyAlignment="0" applyProtection="0"/>
  </cellStyleXfs>
  <cellXfs count="1138">
    <xf numFmtId="0" fontId="0" fillId="0" borderId="0" xfId="0"/>
    <xf numFmtId="0" fontId="6" fillId="0" borderId="0" xfId="2" quotePrefix="1" applyFont="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0" fontId="5" fillId="0" borderId="0" xfId="2" applyFont="1" applyAlignment="1">
      <alignment vertical="center"/>
    </xf>
    <xf numFmtId="0" fontId="5" fillId="0" borderId="0" xfId="2" applyFont="1" applyAlignment="1">
      <alignment horizontal="left" vertical="center"/>
    </xf>
    <xf numFmtId="0" fontId="6" fillId="0" borderId="0" xfId="2" applyFont="1" applyAlignment="1">
      <alignment horizontal="right" vertical="center"/>
    </xf>
    <xf numFmtId="2" fontId="5" fillId="0" borderId="0" xfId="2" applyNumberFormat="1" applyFont="1" applyAlignment="1">
      <alignment horizontal="left" vertical="center"/>
    </xf>
    <xf numFmtId="0" fontId="9" fillId="0" borderId="0" xfId="0" applyFont="1"/>
    <xf numFmtId="0" fontId="0" fillId="0" borderId="0" xfId="0" applyAlignment="1">
      <alignment horizontal="center"/>
    </xf>
    <xf numFmtId="0" fontId="12" fillId="0" borderId="0" xfId="2" applyFont="1" applyAlignment="1">
      <alignment vertical="center"/>
    </xf>
    <xf numFmtId="0" fontId="5" fillId="0" borderId="8" xfId="2" applyFont="1" applyBorder="1" applyAlignment="1">
      <alignment vertical="center"/>
    </xf>
    <xf numFmtId="44" fontId="6" fillId="0" borderId="22" xfId="1" applyFont="1" applyBorder="1" applyAlignment="1">
      <alignment horizontal="center" vertical="center"/>
    </xf>
    <xf numFmtId="0" fontId="6" fillId="0" borderId="22" xfId="2" applyFont="1" applyBorder="1" applyAlignment="1">
      <alignment horizontal="center" vertical="center"/>
    </xf>
    <xf numFmtId="0" fontId="12" fillId="0" borderId="0" xfId="2" applyFont="1" applyAlignment="1">
      <alignment horizontal="right" vertical="center"/>
    </xf>
    <xf numFmtId="0" fontId="5" fillId="0" borderId="0" xfId="2" applyFont="1" applyAlignment="1">
      <alignment horizontal="center" vertical="center"/>
    </xf>
    <xf numFmtId="44" fontId="6" fillId="0" borderId="37" xfId="1" applyFont="1" applyBorder="1" applyAlignment="1">
      <alignment horizontal="center" vertical="center"/>
    </xf>
    <xf numFmtId="44" fontId="6" fillId="0" borderId="17" xfId="1" applyFont="1" applyBorder="1" applyAlignment="1">
      <alignment horizontal="center" vertical="center"/>
    </xf>
    <xf numFmtId="44" fontId="6" fillId="0" borderId="0" xfId="1" applyFont="1" applyBorder="1" applyAlignment="1">
      <alignment horizontal="center" vertical="center"/>
    </xf>
    <xf numFmtId="14" fontId="5" fillId="0" borderId="0" xfId="2" applyNumberFormat="1" applyFont="1" applyAlignment="1">
      <alignment horizontal="left" vertical="center"/>
    </xf>
    <xf numFmtId="4" fontId="5" fillId="0" borderId="0" xfId="2" applyNumberFormat="1" applyFont="1" applyAlignment="1">
      <alignment horizontal="left" vertical="center"/>
    </xf>
    <xf numFmtId="44" fontId="6" fillId="0" borderId="0" xfId="1" applyFont="1" applyFill="1" applyBorder="1" applyAlignment="1">
      <alignment horizontal="right" vertical="center"/>
    </xf>
    <xf numFmtId="0" fontId="5" fillId="0" borderId="0" xfId="7" applyFont="1" applyAlignment="1">
      <alignment horizontal="center" vertical="center"/>
    </xf>
    <xf numFmtId="44" fontId="5" fillId="4" borderId="42" xfId="1" applyFont="1" applyFill="1" applyBorder="1" applyAlignment="1">
      <alignment vertical="center"/>
    </xf>
    <xf numFmtId="0" fontId="5" fillId="0" borderId="0" xfId="7" applyFont="1" applyAlignment="1">
      <alignment vertical="center"/>
    </xf>
    <xf numFmtId="0" fontId="0" fillId="0" borderId="0" xfId="0" applyAlignment="1">
      <alignment horizontal="right"/>
    </xf>
    <xf numFmtId="0" fontId="5" fillId="0" borderId="0" xfId="7" applyFont="1" applyAlignment="1">
      <alignment vertical="center" wrapText="1"/>
    </xf>
    <xf numFmtId="4" fontId="5" fillId="0" borderId="0" xfId="8" applyNumberFormat="1" applyFont="1" applyAlignment="1">
      <alignment horizontal="left" vertical="center"/>
    </xf>
    <xf numFmtId="0" fontId="6" fillId="0" borderId="0" xfId="7" applyFont="1" applyAlignment="1">
      <alignment horizontal="right" vertical="center" wrapText="1"/>
    </xf>
    <xf numFmtId="14" fontId="5" fillId="0" borderId="0" xfId="7" applyNumberFormat="1" applyFont="1" applyAlignment="1">
      <alignment horizontal="left" vertical="center" wrapText="1"/>
    </xf>
    <xf numFmtId="4" fontId="6" fillId="0" borderId="0" xfId="8" applyNumberFormat="1" applyFont="1" applyAlignment="1">
      <alignment horizontal="left" vertical="center"/>
    </xf>
    <xf numFmtId="0" fontId="6" fillId="0" borderId="0" xfId="8" applyFont="1" applyAlignment="1">
      <alignment horizontal="right" vertical="center"/>
    </xf>
    <xf numFmtId="10" fontId="5" fillId="0" borderId="0" xfId="8" applyNumberFormat="1" applyFont="1" applyAlignment="1">
      <alignment horizontal="left" vertical="center"/>
    </xf>
    <xf numFmtId="0" fontId="6" fillId="0" borderId="0" xfId="7" applyFont="1" applyAlignment="1">
      <alignment horizontal="right" vertical="center"/>
    </xf>
    <xf numFmtId="10" fontId="5" fillId="4" borderId="48" xfId="7" applyNumberFormat="1" applyFont="1" applyFill="1" applyBorder="1" applyAlignment="1">
      <alignment horizontal="center" vertical="center"/>
    </xf>
    <xf numFmtId="0" fontId="0" fillId="0" borderId="42" xfId="0" applyBorder="1"/>
    <xf numFmtId="0" fontId="6" fillId="0" borderId="42" xfId="7" applyFont="1" applyBorder="1" applyAlignment="1">
      <alignment vertical="center"/>
    </xf>
    <xf numFmtId="0" fontId="6" fillId="0" borderId="0" xfId="7" applyFont="1" applyAlignment="1">
      <alignment vertical="center" wrapText="1"/>
    </xf>
    <xf numFmtId="10" fontId="6" fillId="0" borderId="23" xfId="13" applyNumberFormat="1" applyFont="1" applyBorder="1" applyAlignment="1">
      <alignment horizontal="center" vertical="center"/>
    </xf>
    <xf numFmtId="10" fontId="5" fillId="0" borderId="0" xfId="2" applyNumberFormat="1" applyFont="1" applyAlignment="1">
      <alignment vertical="center"/>
    </xf>
    <xf numFmtId="0" fontId="6" fillId="0" borderId="8" xfId="2" applyFont="1" applyBorder="1" applyAlignment="1">
      <alignment vertical="center"/>
    </xf>
    <xf numFmtId="0" fontId="6" fillId="0" borderId="22" xfId="2" applyFont="1" applyBorder="1" applyAlignment="1">
      <alignment vertical="center"/>
    </xf>
    <xf numFmtId="0" fontId="4" fillId="0" borderId="42" xfId="2" applyFont="1" applyBorder="1" applyAlignment="1">
      <alignment horizontal="center" vertical="center"/>
    </xf>
    <xf numFmtId="44" fontId="6" fillId="0" borderId="22" xfId="1" applyFont="1" applyBorder="1" applyAlignment="1">
      <alignment vertical="center"/>
    </xf>
    <xf numFmtId="0" fontId="6" fillId="0" borderId="37" xfId="2" applyFont="1" applyBorder="1" applyAlignment="1">
      <alignment horizontal="center" vertical="center"/>
    </xf>
    <xf numFmtId="44" fontId="6" fillId="0" borderId="37" xfId="1" applyFont="1" applyFill="1" applyBorder="1" applyAlignment="1">
      <alignment horizontal="center" vertical="center" wrapText="1"/>
    </xf>
    <xf numFmtId="0" fontId="6" fillId="0" borderId="0" xfId="2" applyFont="1" applyAlignment="1">
      <alignment horizontal="right"/>
    </xf>
    <xf numFmtId="0" fontId="0" fillId="0" borderId="0" xfId="0" applyAlignment="1">
      <alignment vertical="center"/>
    </xf>
    <xf numFmtId="0" fontId="5" fillId="0" borderId="0" xfId="7" applyFont="1" applyAlignment="1">
      <alignment horizontal="center" vertical="center" wrapText="1"/>
    </xf>
    <xf numFmtId="10" fontId="6" fillId="0" borderId="0" xfId="2" applyNumberFormat="1" applyFont="1" applyAlignment="1">
      <alignment horizontal="right" vertical="center"/>
    </xf>
    <xf numFmtId="0" fontId="0" fillId="0" borderId="0" xfId="0" applyAlignment="1">
      <alignment horizontal="center" vertical="center"/>
    </xf>
    <xf numFmtId="0" fontId="6" fillId="0" borderId="0" xfId="8" applyFont="1" applyAlignment="1">
      <alignment horizontal="center" vertical="center"/>
    </xf>
    <xf numFmtId="0" fontId="5" fillId="0" borderId="8" xfId="7" applyFont="1" applyBorder="1" applyAlignment="1">
      <alignment horizontal="center" vertical="center" wrapText="1"/>
    </xf>
    <xf numFmtId="0" fontId="5" fillId="0" borderId="8" xfId="7" applyFont="1" applyBorder="1" applyAlignment="1">
      <alignment vertical="center" wrapText="1"/>
    </xf>
    <xf numFmtId="0" fontId="5" fillId="0" borderId="0" xfId="7" applyFont="1" applyAlignment="1">
      <alignment horizontal="right" vertical="center"/>
    </xf>
    <xf numFmtId="0" fontId="5" fillId="4" borderId="11" xfId="7" applyFont="1" applyFill="1" applyBorder="1" applyAlignment="1">
      <alignment horizontal="center" vertical="center"/>
    </xf>
    <xf numFmtId="0" fontId="6" fillId="0" borderId="11" xfId="7" applyFont="1" applyBorder="1" applyAlignment="1">
      <alignment horizontal="center" vertical="center"/>
    </xf>
    <xf numFmtId="10" fontId="6" fillId="0" borderId="13" xfId="7" applyNumberFormat="1" applyFont="1" applyBorder="1" applyAlignment="1">
      <alignment horizontal="center" vertical="center"/>
    </xf>
    <xf numFmtId="10" fontId="5" fillId="5" borderId="13" xfId="7" applyNumberFormat="1" applyFont="1" applyFill="1" applyBorder="1" applyAlignment="1">
      <alignment horizontal="center" vertical="center"/>
    </xf>
    <xf numFmtId="10" fontId="5" fillId="5" borderId="9" xfId="7" applyNumberFormat="1" applyFont="1" applyFill="1" applyBorder="1" applyAlignment="1">
      <alignment horizontal="center" vertical="center"/>
    </xf>
    <xf numFmtId="0" fontId="5" fillId="4" borderId="13" xfId="8" applyFont="1" applyFill="1" applyBorder="1" applyAlignment="1">
      <alignment horizontal="center" vertical="center"/>
    </xf>
    <xf numFmtId="10" fontId="6" fillId="0" borderId="0" xfId="8" applyNumberFormat="1" applyFont="1" applyAlignment="1">
      <alignment horizontal="left" vertical="center"/>
    </xf>
    <xf numFmtId="10" fontId="5" fillId="0" borderId="12" xfId="7" applyNumberFormat="1" applyFont="1" applyBorder="1" applyAlignment="1">
      <alignment horizontal="center" vertical="center"/>
    </xf>
    <xf numFmtId="0" fontId="5" fillId="4" borderId="12" xfId="8" applyFont="1" applyFill="1" applyBorder="1" applyAlignment="1">
      <alignment horizontal="center" vertical="center" wrapText="1"/>
    </xf>
    <xf numFmtId="0" fontId="5" fillId="4" borderId="13" xfId="8" applyFont="1" applyFill="1" applyBorder="1" applyAlignment="1">
      <alignment horizontal="center" vertical="center" wrapText="1"/>
    </xf>
    <xf numFmtId="4" fontId="6" fillId="6" borderId="33" xfId="3" applyNumberFormat="1" applyFont="1" applyFill="1" applyBorder="1" applyAlignment="1">
      <alignment horizontal="center" vertical="center"/>
    </xf>
    <xf numFmtId="4" fontId="6" fillId="6" borderId="21" xfId="3" applyNumberFormat="1" applyFont="1" applyFill="1" applyBorder="1" applyAlignment="1">
      <alignment horizontal="center" vertical="center"/>
    </xf>
    <xf numFmtId="4" fontId="6" fillId="6" borderId="35" xfId="3" applyNumberFormat="1" applyFont="1" applyFill="1" applyBorder="1" applyAlignment="1">
      <alignment horizontal="center" vertical="center"/>
    </xf>
    <xf numFmtId="4" fontId="6" fillId="6" borderId="38" xfId="3" applyNumberFormat="1" applyFont="1" applyFill="1" applyBorder="1" applyAlignment="1">
      <alignment horizontal="center" vertical="center"/>
    </xf>
    <xf numFmtId="4" fontId="6" fillId="6" borderId="47" xfId="3" applyNumberFormat="1" applyFont="1" applyFill="1" applyBorder="1" applyAlignment="1">
      <alignment horizontal="center" vertical="center"/>
    </xf>
    <xf numFmtId="0" fontId="6" fillId="0" borderId="43" xfId="7" applyFont="1" applyBorder="1" applyAlignment="1">
      <alignment horizontal="center" vertical="center"/>
    </xf>
    <xf numFmtId="10" fontId="6" fillId="0" borderId="48" xfId="7" applyNumberFormat="1" applyFont="1" applyBorder="1" applyAlignment="1">
      <alignment horizontal="center" vertical="center"/>
    </xf>
    <xf numFmtId="0" fontId="6" fillId="0" borderId="44" xfId="7" applyFont="1" applyBorder="1" applyAlignment="1">
      <alignment horizontal="center" vertical="center"/>
    </xf>
    <xf numFmtId="10" fontId="6" fillId="0" borderId="41" xfId="7" applyNumberFormat="1" applyFont="1" applyBorder="1" applyAlignment="1">
      <alignment horizontal="center" vertical="center"/>
    </xf>
    <xf numFmtId="0" fontId="6" fillId="0" borderId="7" xfId="7" applyFont="1" applyBorder="1" applyAlignment="1">
      <alignment horizontal="center" vertical="center"/>
    </xf>
    <xf numFmtId="10" fontId="6" fillId="0" borderId="9" xfId="7" applyNumberFormat="1" applyFont="1" applyBorder="1" applyAlignment="1">
      <alignment horizontal="center" vertical="center"/>
    </xf>
    <xf numFmtId="44" fontId="6" fillId="0" borderId="22" xfId="1" applyFont="1" applyBorder="1" applyAlignment="1">
      <alignment horizontal="center" vertical="center" wrapText="1"/>
    </xf>
    <xf numFmtId="44" fontId="6" fillId="0" borderId="9" xfId="2" applyNumberFormat="1" applyFont="1" applyBorder="1" applyAlignment="1">
      <alignment horizontal="center" vertical="center"/>
    </xf>
    <xf numFmtId="44" fontId="5" fillId="0" borderId="41" xfId="2" applyNumberFormat="1" applyFont="1" applyBorder="1" applyAlignment="1">
      <alignment horizontal="center" vertical="center"/>
    </xf>
    <xf numFmtId="0" fontId="6" fillId="0" borderId="44" xfId="2" applyFont="1" applyBorder="1" applyAlignment="1">
      <alignment vertical="center"/>
    </xf>
    <xf numFmtId="0" fontId="6" fillId="9" borderId="9" xfId="2" applyFont="1" applyFill="1" applyBorder="1" applyAlignment="1">
      <alignment horizontal="center" vertical="center"/>
    </xf>
    <xf numFmtId="0" fontId="6" fillId="0" borderId="0" xfId="2" applyFont="1" applyAlignment="1">
      <alignment horizontal="left" vertical="center"/>
    </xf>
    <xf numFmtId="0" fontId="5" fillId="0" borderId="8" xfId="2" applyFont="1" applyBorder="1" applyAlignment="1">
      <alignment horizontal="center" vertical="center"/>
    </xf>
    <xf numFmtId="10" fontId="6" fillId="0" borderId="39" xfId="13" applyNumberFormat="1" applyFont="1" applyBorder="1" applyAlignment="1">
      <alignment horizontal="center" vertical="center"/>
    </xf>
    <xf numFmtId="10" fontId="6" fillId="0" borderId="20" xfId="13" applyNumberFormat="1" applyFont="1" applyBorder="1" applyAlignment="1">
      <alignment horizontal="center" vertical="center"/>
    </xf>
    <xf numFmtId="44" fontId="6" fillId="0" borderId="34" xfId="1" applyFont="1" applyFill="1" applyBorder="1" applyAlignment="1">
      <alignment horizontal="center" vertical="center"/>
    </xf>
    <xf numFmtId="0" fontId="6" fillId="0" borderId="8" xfId="2" applyFont="1" applyBorder="1" applyAlignment="1">
      <alignment horizontal="center" vertical="center"/>
    </xf>
    <xf numFmtId="0" fontId="19" fillId="0" borderId="0" xfId="34" applyFont="1"/>
    <xf numFmtId="0" fontId="20" fillId="0" borderId="0" xfId="35"/>
    <xf numFmtId="0" fontId="1" fillId="0" borderId="0" xfId="34"/>
    <xf numFmtId="0" fontId="19" fillId="0" borderId="0" xfId="34" applyFont="1" applyAlignment="1">
      <alignment horizontal="left" vertical="center"/>
    </xf>
    <xf numFmtId="0" fontId="19" fillId="0" borderId="0" xfId="34" applyFont="1" applyAlignment="1">
      <alignment horizontal="center" vertical="center"/>
    </xf>
    <xf numFmtId="0" fontId="19" fillId="0" borderId="0" xfId="34" applyFont="1" applyAlignment="1">
      <alignment horizontal="left" vertical="center" wrapText="1"/>
    </xf>
    <xf numFmtId="4" fontId="19" fillId="0" borderId="0" xfId="34" applyNumberFormat="1" applyFont="1" applyAlignment="1">
      <alignment horizontal="left" vertical="center"/>
    </xf>
    <xf numFmtId="0" fontId="19" fillId="0" borderId="0" xfId="34" applyFont="1" applyAlignment="1">
      <alignment vertical="center" wrapText="1"/>
    </xf>
    <xf numFmtId="0" fontId="22" fillId="0" borderId="0" xfId="34" applyFont="1" applyAlignment="1">
      <alignment horizontal="left" vertical="center"/>
    </xf>
    <xf numFmtId="0" fontId="22" fillId="0" borderId="0" xfId="34" applyFont="1" applyAlignment="1">
      <alignment vertical="center"/>
    </xf>
    <xf numFmtId="0" fontId="23" fillId="0" borderId="0" xfId="34" applyFont="1"/>
    <xf numFmtId="0" fontId="24" fillId="0" borderId="0" xfId="34" applyFont="1" applyAlignment="1">
      <alignment vertical="center"/>
    </xf>
    <xf numFmtId="0" fontId="26" fillId="0" borderId="0" xfId="34" applyFont="1" applyAlignment="1">
      <alignment vertical="center"/>
    </xf>
    <xf numFmtId="10" fontId="6" fillId="0" borderId="22" xfId="13" applyNumberFormat="1" applyFont="1" applyBorder="1" applyAlignment="1">
      <alignment horizontal="center" vertical="center"/>
    </xf>
    <xf numFmtId="38" fontId="6" fillId="0" borderId="22" xfId="2" applyNumberFormat="1" applyFont="1" applyBorder="1" applyAlignment="1">
      <alignment horizontal="center" vertical="center" wrapText="1"/>
    </xf>
    <xf numFmtId="40" fontId="5" fillId="3" borderId="22" xfId="4" applyFont="1" applyFill="1" applyBorder="1" applyAlignment="1">
      <alignment horizontal="center" vertical="center" wrapText="1"/>
    </xf>
    <xf numFmtId="40" fontId="5" fillId="6" borderId="22" xfId="4" applyFont="1" applyFill="1" applyBorder="1" applyAlignment="1">
      <alignment horizontal="center" vertical="center" wrapText="1"/>
    </xf>
    <xf numFmtId="44" fontId="6" fillId="0" borderId="22" xfId="1" applyFont="1" applyFill="1" applyBorder="1" applyAlignment="1">
      <alignment horizontal="left" vertical="center" wrapText="1"/>
    </xf>
    <xf numFmtId="0" fontId="1" fillId="2" borderId="22" xfId="0" applyFont="1" applyFill="1" applyBorder="1" applyAlignment="1">
      <alignment horizontal="center" vertical="center"/>
    </xf>
    <xf numFmtId="0" fontId="6" fillId="2" borderId="22" xfId="0" applyFont="1" applyFill="1" applyBorder="1" applyAlignment="1">
      <alignment horizontal="center" vertical="center"/>
    </xf>
    <xf numFmtId="0" fontId="6" fillId="0" borderId="22" xfId="0" applyFont="1" applyBorder="1" applyAlignment="1">
      <alignment horizontal="center" vertical="center"/>
    </xf>
    <xf numFmtId="0" fontId="6" fillId="2" borderId="22" xfId="2" applyFont="1" applyFill="1" applyBorder="1" applyAlignment="1">
      <alignment horizontal="center" vertical="center"/>
    </xf>
    <xf numFmtId="0" fontId="6" fillId="2" borderId="22" xfId="2" applyFont="1" applyFill="1" applyBorder="1" applyAlignment="1">
      <alignment vertical="center"/>
    </xf>
    <xf numFmtId="40" fontId="5" fillId="6" borderId="22" xfId="4" applyFont="1" applyFill="1" applyBorder="1" applyAlignment="1">
      <alignment horizontal="center" vertical="center"/>
    </xf>
    <xf numFmtId="0" fontId="5" fillId="68" borderId="8" xfId="2" applyFont="1" applyFill="1" applyBorder="1" applyAlignment="1">
      <alignment horizontal="center" vertical="center"/>
    </xf>
    <xf numFmtId="44" fontId="6" fillId="2" borderId="17" xfId="1" applyFont="1" applyFill="1" applyBorder="1" applyAlignment="1">
      <alignment horizontal="center" vertical="center"/>
    </xf>
    <xf numFmtId="0" fontId="6" fillId="2" borderId="17" xfId="2" applyFont="1" applyFill="1" applyBorder="1" applyAlignment="1">
      <alignment vertical="center"/>
    </xf>
    <xf numFmtId="44" fontId="6" fillId="2" borderId="36" xfId="1" applyFont="1" applyFill="1" applyBorder="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0" fontId="5" fillId="2" borderId="0" xfId="2" applyFont="1" applyFill="1" applyAlignment="1">
      <alignment vertical="center"/>
    </xf>
    <xf numFmtId="0" fontId="6" fillId="2" borderId="0" xfId="2" applyFont="1" applyFill="1" applyAlignment="1">
      <alignment horizontal="center" vertical="center"/>
    </xf>
    <xf numFmtId="0" fontId="5" fillId="2" borderId="0" xfId="2" applyFont="1" applyFill="1" applyAlignment="1">
      <alignment horizontal="center" vertical="center"/>
    </xf>
    <xf numFmtId="0" fontId="6" fillId="2" borderId="0" xfId="2" applyFont="1" applyFill="1" applyAlignment="1">
      <alignment vertical="center"/>
    </xf>
    <xf numFmtId="4" fontId="6" fillId="68" borderId="8" xfId="4" applyNumberFormat="1" applyFont="1" applyFill="1" applyBorder="1" applyAlignment="1">
      <alignment horizontal="right" vertical="center"/>
    </xf>
    <xf numFmtId="0" fontId="6" fillId="0" borderId="17" xfId="2" applyFont="1" applyBorder="1" applyAlignment="1">
      <alignment horizontal="center" vertical="center"/>
    </xf>
    <xf numFmtId="10" fontId="6" fillId="0" borderId="17" xfId="1" applyNumberFormat="1" applyFont="1" applyFill="1" applyBorder="1" applyAlignment="1">
      <alignment horizontal="center" vertical="center"/>
    </xf>
    <xf numFmtId="4" fontId="6" fillId="68" borderId="8" xfId="2" applyNumberFormat="1" applyFont="1" applyFill="1" applyBorder="1" applyAlignment="1">
      <alignment horizontal="center" vertical="center"/>
    </xf>
    <xf numFmtId="4" fontId="6" fillId="68" borderId="8" xfId="2" applyNumberFormat="1" applyFont="1" applyFill="1" applyBorder="1" applyAlignment="1">
      <alignment horizontal="right" vertical="center"/>
    </xf>
    <xf numFmtId="0" fontId="6" fillId="2" borderId="37" xfId="2" applyFont="1" applyFill="1" applyBorder="1" applyAlignment="1">
      <alignment vertical="center"/>
    </xf>
    <xf numFmtId="40" fontId="5" fillId="6" borderId="37" xfId="4" applyFont="1" applyFill="1" applyBorder="1" applyAlignment="1">
      <alignment horizontal="center" vertical="center"/>
    </xf>
    <xf numFmtId="38" fontId="6" fillId="68" borderId="77" xfId="2" applyNumberFormat="1" applyFont="1" applyFill="1" applyBorder="1" applyAlignment="1">
      <alignment horizontal="center" vertical="center"/>
    </xf>
    <xf numFmtId="0" fontId="6" fillId="68" borderId="77" xfId="2" applyFont="1" applyFill="1" applyBorder="1" applyAlignment="1">
      <alignment vertical="center"/>
    </xf>
    <xf numFmtId="0" fontId="6" fillId="2" borderId="17" xfId="2" applyFont="1" applyFill="1" applyBorder="1" applyAlignment="1">
      <alignment horizontal="center" vertical="center"/>
    </xf>
    <xf numFmtId="44" fontId="6" fillId="2" borderId="0" xfId="1" applyFont="1" applyFill="1" applyBorder="1" applyAlignment="1">
      <alignment horizontal="center" vertical="center"/>
    </xf>
    <xf numFmtId="44" fontId="6" fillId="2" borderId="37" xfId="1" applyFont="1" applyFill="1" applyBorder="1" applyAlignment="1">
      <alignment horizontal="center" vertical="center"/>
    </xf>
    <xf numFmtId="10" fontId="12" fillId="0" borderId="22" xfId="13" applyNumberFormat="1" applyFont="1" applyBorder="1" applyAlignment="1">
      <alignment horizontal="center" vertical="center"/>
    </xf>
    <xf numFmtId="0" fontId="1" fillId="2" borderId="21"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44" xfId="2" applyFont="1" applyFill="1" applyBorder="1" applyAlignment="1">
      <alignment vertical="center"/>
    </xf>
    <xf numFmtId="0" fontId="6" fillId="2" borderId="77" xfId="2" applyFont="1" applyFill="1" applyBorder="1" applyAlignment="1">
      <alignment vertical="center"/>
    </xf>
    <xf numFmtId="0" fontId="6" fillId="9" borderId="9" xfId="2" applyFont="1" applyFill="1" applyBorder="1" applyAlignment="1">
      <alignment vertical="center"/>
    </xf>
    <xf numFmtId="0" fontId="6" fillId="9" borderId="8" xfId="2" applyFont="1" applyFill="1" applyBorder="1" applyAlignment="1">
      <alignment vertical="center"/>
    </xf>
    <xf numFmtId="0" fontId="6" fillId="9" borderId="7" xfId="2" applyFont="1" applyFill="1" applyBorder="1" applyAlignment="1">
      <alignment vertical="center"/>
    </xf>
    <xf numFmtId="0" fontId="6" fillId="70" borderId="8" xfId="2" applyFont="1" applyFill="1" applyBorder="1" applyAlignment="1">
      <alignment vertical="center"/>
    </xf>
    <xf numFmtId="0" fontId="6" fillId="70" borderId="9" xfId="2" applyFont="1" applyFill="1" applyBorder="1" applyAlignment="1">
      <alignment vertical="center"/>
    </xf>
    <xf numFmtId="0" fontId="12" fillId="0" borderId="0" xfId="23" applyFont="1" applyFill="1" applyBorder="1" applyAlignment="1">
      <alignment vertical="center"/>
    </xf>
    <xf numFmtId="0" fontId="6" fillId="2" borderId="37" xfId="2" applyFont="1" applyFill="1" applyBorder="1" applyAlignment="1">
      <alignment horizontal="center" vertical="center"/>
    </xf>
    <xf numFmtId="0" fontId="6" fillId="2" borderId="73" xfId="2" applyFont="1" applyFill="1" applyBorder="1" applyAlignment="1">
      <alignment vertical="center"/>
    </xf>
    <xf numFmtId="0" fontId="6" fillId="2" borderId="40" xfId="2" applyFont="1" applyFill="1" applyBorder="1" applyAlignment="1">
      <alignment vertical="center"/>
    </xf>
    <xf numFmtId="0" fontId="5" fillId="2" borderId="40" xfId="2" applyFont="1" applyFill="1" applyBorder="1" applyAlignment="1">
      <alignment horizontal="left" vertical="center"/>
    </xf>
    <xf numFmtId="0" fontId="5" fillId="2" borderId="40" xfId="2" applyFont="1" applyFill="1" applyBorder="1" applyAlignment="1">
      <alignment vertical="center"/>
    </xf>
    <xf numFmtId="0" fontId="6" fillId="2" borderId="40" xfId="2" applyFont="1" applyFill="1" applyBorder="1" applyAlignment="1">
      <alignment vertical="center" wrapText="1"/>
    </xf>
    <xf numFmtId="0" fontId="7" fillId="2" borderId="40" xfId="2" applyFont="1" applyFill="1" applyBorder="1" applyAlignment="1">
      <alignment vertical="center" wrapText="1"/>
    </xf>
    <xf numFmtId="4" fontId="6" fillId="6" borderId="22" xfId="3" applyNumberFormat="1" applyFont="1" applyFill="1" applyBorder="1" applyAlignment="1">
      <alignment horizontal="center" vertical="center"/>
    </xf>
    <xf numFmtId="0" fontId="4" fillId="2" borderId="40" xfId="2" applyFont="1" applyFill="1" applyBorder="1" applyAlignment="1">
      <alignment horizontal="center" vertical="center"/>
    </xf>
    <xf numFmtId="0" fontId="6" fillId="2" borderId="40" xfId="2" applyFont="1" applyFill="1" applyBorder="1" applyAlignment="1">
      <alignment horizontal="center" vertical="center"/>
    </xf>
    <xf numFmtId="44" fontId="5" fillId="2" borderId="40" xfId="1" applyFont="1" applyFill="1" applyBorder="1" applyAlignment="1">
      <alignment horizontal="right" vertical="center"/>
    </xf>
    <xf numFmtId="0" fontId="5" fillId="2" borderId="40" xfId="2" applyFont="1" applyFill="1" applyBorder="1" applyAlignment="1">
      <alignment horizontal="center" vertical="center"/>
    </xf>
    <xf numFmtId="40" fontId="5" fillId="6" borderId="17" xfId="4" applyFont="1" applyFill="1" applyBorder="1" applyAlignment="1">
      <alignment horizontal="center" vertical="center"/>
    </xf>
    <xf numFmtId="10" fontId="6" fillId="0" borderId="37" xfId="13" applyNumberFormat="1" applyFont="1" applyBorder="1" applyAlignment="1">
      <alignment horizontal="center" vertical="center"/>
    </xf>
    <xf numFmtId="0" fontId="6" fillId="2" borderId="41" xfId="2" applyFont="1" applyFill="1" applyBorder="1" applyAlignment="1">
      <alignment vertical="center"/>
    </xf>
    <xf numFmtId="0" fontId="5" fillId="0" borderId="73" xfId="2" applyFont="1" applyBorder="1" applyAlignment="1">
      <alignment vertical="center"/>
    </xf>
    <xf numFmtId="14" fontId="13" fillId="0" borderId="8" xfId="2" applyNumberFormat="1" applyFont="1" applyBorder="1" applyAlignment="1">
      <alignment vertical="center"/>
    </xf>
    <xf numFmtId="44" fontId="5" fillId="9" borderId="77" xfId="1" applyFont="1" applyFill="1" applyBorder="1" applyAlignment="1">
      <alignment horizontal="center" vertical="center"/>
    </xf>
    <xf numFmtId="10" fontId="6" fillId="2" borderId="17" xfId="13" applyNumberFormat="1" applyFont="1" applyFill="1" applyBorder="1" applyAlignment="1">
      <alignment horizontal="center" vertical="center"/>
    </xf>
    <xf numFmtId="10" fontId="6" fillId="2" borderId="22" xfId="13" applyNumberFormat="1" applyFont="1" applyFill="1" applyBorder="1" applyAlignment="1">
      <alignment horizontal="center" vertical="center"/>
    </xf>
    <xf numFmtId="0" fontId="5" fillId="10" borderId="8" xfId="2" applyFont="1" applyFill="1" applyBorder="1" applyAlignment="1">
      <alignment vertical="center"/>
    </xf>
    <xf numFmtId="44" fontId="6" fillId="2" borderId="22" xfId="1" applyFont="1" applyFill="1" applyBorder="1" applyAlignment="1">
      <alignment horizontal="center" vertical="center"/>
    </xf>
    <xf numFmtId="0" fontId="5" fillId="9" borderId="76" xfId="2" applyFont="1" applyFill="1" applyBorder="1" applyAlignment="1">
      <alignment horizontal="center" vertical="center"/>
    </xf>
    <xf numFmtId="0" fontId="5" fillId="9" borderId="77" xfId="2" applyFont="1" applyFill="1" applyBorder="1" applyAlignment="1">
      <alignment horizontal="center" vertical="center"/>
    </xf>
    <xf numFmtId="165" fontId="5" fillId="0" borderId="0" xfId="2" applyNumberFormat="1" applyFont="1" applyAlignment="1">
      <alignment horizontal="center" vertical="center"/>
    </xf>
    <xf numFmtId="165" fontId="5" fillId="0" borderId="0" xfId="2" applyNumberFormat="1" applyFont="1" applyAlignment="1">
      <alignment vertical="center"/>
    </xf>
    <xf numFmtId="0" fontId="12" fillId="0" borderId="0" xfId="2" applyFont="1" applyAlignment="1">
      <alignment horizontal="left" vertical="center"/>
    </xf>
    <xf numFmtId="0" fontId="6" fillId="6" borderId="22" xfId="2" applyFont="1" applyFill="1" applyBorder="1" applyAlignment="1">
      <alignment vertical="center"/>
    </xf>
    <xf numFmtId="0" fontId="5" fillId="4" borderId="77" xfId="0" applyFont="1" applyFill="1" applyBorder="1" applyAlignment="1">
      <alignment vertical="center"/>
    </xf>
    <xf numFmtId="0" fontId="6" fillId="4" borderId="77" xfId="0" applyFont="1" applyFill="1" applyBorder="1" applyAlignment="1">
      <alignment vertical="center"/>
    </xf>
    <xf numFmtId="0" fontId="5" fillId="4" borderId="77" xfId="0" applyFont="1" applyFill="1" applyBorder="1" applyAlignment="1">
      <alignment horizontal="left" vertical="center"/>
    </xf>
    <xf numFmtId="0" fontId="5" fillId="4" borderId="77" xfId="0" applyFont="1" applyFill="1" applyBorder="1" applyAlignment="1">
      <alignment horizontal="center" vertical="center"/>
    </xf>
    <xf numFmtId="0" fontId="5" fillId="7" borderId="77" xfId="0" applyFont="1" applyFill="1" applyBorder="1" applyAlignment="1">
      <alignment vertical="center"/>
    </xf>
    <xf numFmtId="0" fontId="5" fillId="2" borderId="40" xfId="0" applyFont="1" applyFill="1" applyBorder="1" applyAlignment="1">
      <alignment vertical="center"/>
    </xf>
    <xf numFmtId="0" fontId="5" fillId="9" borderId="77" xfId="0" applyFont="1" applyFill="1" applyBorder="1" applyAlignment="1">
      <alignment vertical="center"/>
    </xf>
    <xf numFmtId="0" fontId="5" fillId="10" borderId="77" xfId="0" applyFont="1" applyFill="1" applyBorder="1" applyAlignment="1">
      <alignment horizontal="center" vertical="center"/>
    </xf>
    <xf numFmtId="0" fontId="5" fillId="2" borderId="41" xfId="0" applyFont="1" applyFill="1" applyBorder="1" applyAlignment="1">
      <alignment horizontal="left" vertical="center"/>
    </xf>
    <xf numFmtId="0" fontId="5" fillId="70" borderId="77" xfId="0" applyFont="1" applyFill="1" applyBorder="1" applyAlignment="1">
      <alignment horizontal="center" vertical="center"/>
    </xf>
    <xf numFmtId="0" fontId="5" fillId="70" borderId="78" xfId="0" applyFont="1" applyFill="1" applyBorder="1" applyAlignment="1">
      <alignment horizontal="center" vertical="center"/>
    </xf>
    <xf numFmtId="0" fontId="5" fillId="7" borderId="77" xfId="0" applyFont="1" applyFill="1" applyBorder="1" applyAlignment="1">
      <alignment horizontal="center" vertical="center"/>
    </xf>
    <xf numFmtId="0" fontId="5" fillId="2" borderId="40" xfId="0" applyFont="1" applyFill="1" applyBorder="1" applyAlignment="1">
      <alignment horizontal="center" vertical="center"/>
    </xf>
    <xf numFmtId="0" fontId="5" fillId="9" borderId="77" xfId="0" applyFont="1" applyFill="1" applyBorder="1" applyAlignment="1">
      <alignment horizontal="center" vertical="center"/>
    </xf>
    <xf numFmtId="0" fontId="5" fillId="2" borderId="40" xfId="0" applyFont="1" applyFill="1" applyBorder="1" applyAlignment="1">
      <alignment horizontal="left" vertical="center"/>
    </xf>
    <xf numFmtId="0" fontId="19" fillId="2" borderId="22" xfId="0" applyFont="1" applyFill="1" applyBorder="1" applyAlignment="1">
      <alignment horizontal="center" vertical="center"/>
    </xf>
    <xf numFmtId="0" fontId="19" fillId="2" borderId="21" xfId="0" applyFont="1" applyFill="1" applyBorder="1" applyAlignment="1">
      <alignment horizontal="center" vertical="center"/>
    </xf>
    <xf numFmtId="0" fontId="19" fillId="0" borderId="22" xfId="0" applyFont="1" applyBorder="1" applyAlignment="1">
      <alignment horizontal="center" vertical="center"/>
    </xf>
    <xf numFmtId="0" fontId="23" fillId="6" borderId="22" xfId="0" applyFont="1" applyFill="1" applyBorder="1" applyAlignment="1">
      <alignment horizontal="center" vertical="center"/>
    </xf>
    <xf numFmtId="0" fontId="5" fillId="6" borderId="22"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37" xfId="0" applyFont="1" applyFill="1" applyBorder="1" applyAlignment="1">
      <alignment horizontal="center" vertical="center"/>
    </xf>
    <xf numFmtId="44" fontId="5" fillId="10" borderId="77" xfId="1" applyFont="1" applyFill="1" applyBorder="1" applyAlignment="1">
      <alignment horizontal="center" vertical="center"/>
    </xf>
    <xf numFmtId="9" fontId="5" fillId="2" borderId="40" xfId="13" applyFont="1" applyFill="1" applyBorder="1" applyAlignment="1">
      <alignment horizontal="center" vertical="center"/>
    </xf>
    <xf numFmtId="9" fontId="5" fillId="9" borderId="76" xfId="13" applyFont="1" applyFill="1" applyBorder="1" applyAlignment="1">
      <alignment horizontal="center" vertical="center"/>
    </xf>
    <xf numFmtId="44" fontId="5" fillId="70" borderId="77" xfId="1" applyFont="1" applyFill="1" applyBorder="1" applyAlignment="1">
      <alignment horizontal="center" vertical="center"/>
    </xf>
    <xf numFmtId="10" fontId="5" fillId="70" borderId="78" xfId="13" applyNumberFormat="1" applyFont="1" applyFill="1" applyBorder="1" applyAlignment="1">
      <alignment horizontal="center" vertical="center"/>
    </xf>
    <xf numFmtId="4" fontId="5" fillId="10" borderId="76" xfId="4" applyNumberFormat="1" applyFont="1" applyFill="1" applyBorder="1" applyAlignment="1">
      <alignment horizontal="center" vertical="center"/>
    </xf>
    <xf numFmtId="10" fontId="5" fillId="10" borderId="78" xfId="13" applyNumberFormat="1" applyFont="1" applyFill="1" applyBorder="1" applyAlignment="1">
      <alignment horizontal="center" vertical="center"/>
    </xf>
    <xf numFmtId="10" fontId="5" fillId="9" borderId="78" xfId="13" applyNumberFormat="1" applyFont="1" applyFill="1" applyBorder="1" applyAlignment="1">
      <alignment horizontal="center" vertical="center"/>
    </xf>
    <xf numFmtId="4" fontId="5" fillId="9" borderId="76" xfId="4" applyNumberFormat="1" applyFont="1" applyFill="1" applyBorder="1" applyAlignment="1">
      <alignment horizontal="center" vertical="center"/>
    </xf>
    <xf numFmtId="4" fontId="5" fillId="70" borderId="76" xfId="4" applyNumberFormat="1" applyFont="1" applyFill="1" applyBorder="1" applyAlignment="1">
      <alignment horizontal="center" vertical="center"/>
    </xf>
    <xf numFmtId="14" fontId="5" fillId="2" borderId="0" xfId="2" applyNumberFormat="1" applyFont="1" applyFill="1" applyAlignment="1">
      <alignment horizontal="left" vertical="center"/>
    </xf>
    <xf numFmtId="0" fontId="5" fillId="2" borderId="0" xfId="2" applyFont="1" applyFill="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9" fontId="5" fillId="0" borderId="0" xfId="13" applyFont="1" applyFill="1" applyBorder="1" applyAlignment="1">
      <alignment horizontal="center" vertical="center"/>
    </xf>
    <xf numFmtId="0" fontId="5" fillId="2" borderId="73" xfId="2" applyFont="1" applyFill="1" applyBorder="1" applyAlignment="1">
      <alignment horizontal="center" vertical="center"/>
    </xf>
    <xf numFmtId="0" fontId="5" fillId="0" borderId="73" xfId="2" applyFont="1" applyBorder="1" applyAlignment="1">
      <alignment horizontal="center" vertical="center"/>
    </xf>
    <xf numFmtId="0" fontId="5" fillId="2" borderId="73" xfId="2" applyFont="1" applyFill="1" applyBorder="1" applyAlignment="1">
      <alignment vertical="center"/>
    </xf>
    <xf numFmtId="0" fontId="6" fillId="2" borderId="73" xfId="2" applyFont="1" applyFill="1" applyBorder="1" applyAlignment="1">
      <alignment horizontal="right" vertical="center"/>
    </xf>
    <xf numFmtId="0" fontId="6" fillId="0" borderId="73" xfId="2" applyFont="1" applyBorder="1" applyAlignment="1">
      <alignment vertical="center"/>
    </xf>
    <xf numFmtId="0" fontId="6" fillId="0" borderId="73" xfId="2" applyFont="1" applyBorder="1" applyAlignment="1">
      <alignment horizontal="left" vertical="center"/>
    </xf>
    <xf numFmtId="0" fontId="6" fillId="0" borderId="73" xfId="2" applyFont="1" applyBorder="1" applyAlignment="1">
      <alignment horizontal="right" vertical="center"/>
    </xf>
    <xf numFmtId="0" fontId="5" fillId="0" borderId="73" xfId="2" applyFont="1" applyBorder="1" applyAlignment="1">
      <alignment horizontal="left" vertical="center"/>
    </xf>
    <xf numFmtId="0" fontId="6" fillId="2" borderId="0" xfId="2" applyFont="1" applyFill="1" applyAlignment="1">
      <alignment horizontal="right" vertical="center"/>
    </xf>
    <xf numFmtId="178" fontId="5" fillId="0" borderId="0" xfId="2" applyNumberFormat="1" applyFont="1" applyAlignment="1">
      <alignment horizontal="left" vertical="center"/>
    </xf>
    <xf numFmtId="0" fontId="5" fillId="2" borderId="8" xfId="2" applyFont="1" applyFill="1" applyBorder="1" applyAlignment="1">
      <alignment vertical="center"/>
    </xf>
    <xf numFmtId="0" fontId="6" fillId="2" borderId="8" xfId="2" applyFont="1" applyFill="1" applyBorder="1" applyAlignment="1">
      <alignment horizontal="right" vertical="center"/>
    </xf>
    <xf numFmtId="0" fontId="6" fillId="0" borderId="8" xfId="2" applyFont="1" applyBorder="1" applyAlignment="1">
      <alignment horizontal="left" vertical="center"/>
    </xf>
    <xf numFmtId="0" fontId="5" fillId="0" borderId="8" xfId="2" applyFont="1" applyBorder="1" applyAlignment="1">
      <alignment horizontal="left" vertical="center"/>
    </xf>
    <xf numFmtId="17" fontId="6" fillId="0" borderId="8" xfId="2" applyNumberFormat="1" applyFont="1" applyBorder="1" applyAlignment="1">
      <alignment horizontal="left" vertical="center"/>
    </xf>
    <xf numFmtId="0" fontId="12" fillId="0" borderId="73" xfId="2" applyFont="1" applyBorder="1" applyAlignment="1">
      <alignment horizontal="left" vertical="center"/>
    </xf>
    <xf numFmtId="0" fontId="13" fillId="0" borderId="0" xfId="2" applyFont="1" applyAlignment="1">
      <alignment vertical="center"/>
    </xf>
    <xf numFmtId="1" fontId="13" fillId="0" borderId="0" xfId="2" applyNumberFormat="1" applyFont="1" applyAlignment="1">
      <alignment vertical="center"/>
    </xf>
    <xf numFmtId="0" fontId="12" fillId="0" borderId="8" xfId="23" applyFont="1" applyFill="1" applyBorder="1" applyAlignment="1">
      <alignment vertical="center"/>
    </xf>
    <xf numFmtId="0" fontId="12" fillId="0" borderId="8" xfId="2" applyFont="1" applyBorder="1" applyAlignment="1">
      <alignment horizontal="left" vertical="center"/>
    </xf>
    <xf numFmtId="0" fontId="12" fillId="0" borderId="8" xfId="2" applyFont="1" applyBorder="1" applyAlignment="1">
      <alignment vertical="center"/>
    </xf>
    <xf numFmtId="0" fontId="13" fillId="0" borderId="8" xfId="2" applyFont="1" applyBorder="1" applyAlignment="1">
      <alignment vertical="center"/>
    </xf>
    <xf numFmtId="4" fontId="12" fillId="0" borderId="8" xfId="2" applyNumberFormat="1" applyFont="1" applyBorder="1" applyAlignment="1">
      <alignment horizontal="left" vertical="center"/>
    </xf>
    <xf numFmtId="0" fontId="12" fillId="0" borderId="8" xfId="2" applyFont="1" applyBorder="1" applyAlignment="1">
      <alignment horizontal="right" vertical="center"/>
    </xf>
    <xf numFmtId="14" fontId="13" fillId="0" borderId="8" xfId="2" applyNumberFormat="1" applyFont="1" applyBorder="1" applyAlignment="1">
      <alignment horizontal="left" vertical="center"/>
    </xf>
    <xf numFmtId="14" fontId="5" fillId="0" borderId="73" xfId="2" applyNumberFormat="1" applyFont="1" applyBorder="1" applyAlignment="1">
      <alignment horizontal="left" vertical="center"/>
    </xf>
    <xf numFmtId="2" fontId="6" fillId="0" borderId="0" xfId="2" applyNumberFormat="1" applyFont="1" applyAlignment="1">
      <alignment horizontal="left" vertical="center"/>
    </xf>
    <xf numFmtId="0" fontId="6" fillId="0" borderId="8" xfId="2" applyFont="1" applyBorder="1" applyAlignment="1">
      <alignment horizontal="right" vertical="center"/>
    </xf>
    <xf numFmtId="14" fontId="5" fillId="0" borderId="8" xfId="2" applyNumberFormat="1" applyFont="1" applyBorder="1" applyAlignment="1">
      <alignment horizontal="left" vertical="center"/>
    </xf>
    <xf numFmtId="2" fontId="6" fillId="0" borderId="8" xfId="2" applyNumberFormat="1" applyFont="1" applyBorder="1" applyAlignment="1">
      <alignment horizontal="left" vertical="center"/>
    </xf>
    <xf numFmtId="0" fontId="6" fillId="2" borderId="73" xfId="2" applyFont="1" applyFill="1" applyBorder="1" applyAlignment="1">
      <alignment horizontal="center" vertical="center"/>
    </xf>
    <xf numFmtId="4" fontId="12" fillId="0" borderId="0" xfId="2" applyNumberFormat="1" applyFont="1" applyAlignment="1">
      <alignment horizontal="left" vertical="center"/>
    </xf>
    <xf numFmtId="14" fontId="13" fillId="0" borderId="0" xfId="2" applyNumberFormat="1" applyFont="1" applyAlignment="1">
      <alignment vertical="center"/>
    </xf>
    <xf numFmtId="10" fontId="5" fillId="0" borderId="73" xfId="2" applyNumberFormat="1" applyFont="1" applyBorder="1" applyAlignment="1">
      <alignment horizontal="left" vertical="center"/>
    </xf>
    <xf numFmtId="14" fontId="6" fillId="0" borderId="0" xfId="2" applyNumberFormat="1" applyFont="1" applyAlignment="1">
      <alignment vertical="center"/>
    </xf>
    <xf numFmtId="14" fontId="6" fillId="0" borderId="8" xfId="2" applyNumberFormat="1" applyFont="1" applyBorder="1" applyAlignment="1">
      <alignment vertical="center"/>
    </xf>
    <xf numFmtId="0" fontId="5" fillId="0" borderId="73" xfId="0" applyFont="1" applyBorder="1" applyAlignment="1">
      <alignment horizontal="center" vertical="center"/>
    </xf>
    <xf numFmtId="165" fontId="5" fillId="0" borderId="73" xfId="2" applyNumberFormat="1" applyFont="1" applyBorder="1" applyAlignment="1">
      <alignment horizontal="center" vertical="center"/>
    </xf>
    <xf numFmtId="165" fontId="6" fillId="0" borderId="73" xfId="2" applyNumberFormat="1" applyFont="1" applyBorder="1" applyAlignment="1">
      <alignment horizontal="left" vertical="center"/>
    </xf>
    <xf numFmtId="165" fontId="6" fillId="0" borderId="0" xfId="2" applyNumberFormat="1" applyFont="1" applyAlignment="1">
      <alignment horizontal="left" vertical="center"/>
    </xf>
    <xf numFmtId="165" fontId="5" fillId="0" borderId="8" xfId="2" applyNumberFormat="1" applyFont="1" applyBorder="1" applyAlignment="1">
      <alignment horizontal="center" vertical="center"/>
    </xf>
    <xf numFmtId="0" fontId="5" fillId="9" borderId="76" xfId="0" applyFont="1" applyFill="1" applyBorder="1" applyAlignment="1">
      <alignment horizontal="center" vertical="center"/>
    </xf>
    <xf numFmtId="0" fontId="5" fillId="9" borderId="78" xfId="0" applyFont="1" applyFill="1" applyBorder="1" applyAlignment="1">
      <alignment horizontal="center" vertical="center"/>
    </xf>
    <xf numFmtId="0" fontId="6" fillId="2" borderId="41" xfId="2" applyFont="1" applyFill="1" applyBorder="1" applyAlignment="1">
      <alignment vertical="center" wrapText="1"/>
    </xf>
    <xf numFmtId="0" fontId="7" fillId="2" borderId="41" xfId="2" applyFont="1" applyFill="1" applyBorder="1" applyAlignment="1">
      <alignment vertical="center" wrapText="1"/>
    </xf>
    <xf numFmtId="44" fontId="6" fillId="2" borderId="34" xfId="1" applyFont="1" applyFill="1" applyBorder="1" applyAlignment="1">
      <alignment horizontal="center" vertical="center"/>
    </xf>
    <xf numFmtId="4" fontId="6" fillId="2" borderId="21" xfId="3" applyNumberFormat="1" applyFont="1" applyFill="1" applyBorder="1" applyAlignment="1">
      <alignment horizontal="center" vertical="center"/>
    </xf>
    <xf numFmtId="4" fontId="6" fillId="6" borderId="21" xfId="3" applyNumberFormat="1" applyFont="1" applyFill="1" applyBorder="1" applyAlignment="1">
      <alignment horizontal="center" vertical="center" wrapText="1"/>
    </xf>
    <xf numFmtId="165" fontId="6" fillId="6" borderId="21" xfId="3" applyNumberFormat="1" applyFont="1" applyFill="1" applyBorder="1" applyAlignment="1">
      <alignment horizontal="center" vertical="center"/>
    </xf>
    <xf numFmtId="4" fontId="6" fillId="2" borderId="47" xfId="3" applyNumberFormat="1" applyFont="1" applyFill="1" applyBorder="1" applyAlignment="1">
      <alignment horizontal="center" vertical="center"/>
    </xf>
    <xf numFmtId="4" fontId="6" fillId="10" borderId="76" xfId="4" applyNumberFormat="1" applyFont="1" applyFill="1" applyBorder="1" applyAlignment="1">
      <alignment horizontal="center" vertical="center"/>
    </xf>
    <xf numFmtId="44" fontId="6" fillId="10" borderId="77" xfId="1" applyFont="1" applyFill="1" applyBorder="1" applyAlignment="1">
      <alignment horizontal="center" vertical="center"/>
    </xf>
    <xf numFmtId="4" fontId="6" fillId="69" borderId="76" xfId="3" applyNumberFormat="1" applyFont="1" applyFill="1" applyBorder="1" applyAlignment="1">
      <alignment horizontal="center" vertical="center"/>
    </xf>
    <xf numFmtId="44" fontId="6" fillId="69" borderId="77" xfId="1" applyFont="1" applyFill="1" applyBorder="1" applyAlignment="1">
      <alignment horizontal="center" vertical="center"/>
    </xf>
    <xf numFmtId="0" fontId="6" fillId="6" borderId="0" xfId="2" applyFont="1" applyFill="1" applyAlignment="1">
      <alignment vertical="center"/>
    </xf>
    <xf numFmtId="4" fontId="6" fillId="6" borderId="38" xfId="3" applyNumberFormat="1" applyFont="1" applyFill="1" applyBorder="1" applyAlignment="1">
      <alignment horizontal="center" vertical="center" wrapText="1"/>
    </xf>
    <xf numFmtId="44" fontId="6" fillId="0" borderId="37" xfId="1" applyFont="1" applyBorder="1" applyAlignment="1">
      <alignment horizontal="center" vertical="center" wrapText="1"/>
    </xf>
    <xf numFmtId="4" fontId="6" fillId="6" borderId="47" xfId="3" applyNumberFormat="1" applyFont="1" applyFill="1" applyBorder="1" applyAlignment="1">
      <alignment horizontal="center" vertical="center" wrapText="1"/>
    </xf>
    <xf numFmtId="44" fontId="6" fillId="0" borderId="17" xfId="1" applyFont="1" applyBorder="1" applyAlignment="1">
      <alignment horizontal="center" vertical="center" wrapText="1"/>
    </xf>
    <xf numFmtId="165" fontId="6" fillId="6" borderId="47" xfId="3" applyNumberFormat="1" applyFont="1" applyFill="1" applyBorder="1" applyAlignment="1">
      <alignment horizontal="center" vertical="center"/>
    </xf>
    <xf numFmtId="4" fontId="6" fillId="6" borderId="44" xfId="3" applyNumberFormat="1" applyFont="1" applyFill="1" applyBorder="1" applyAlignment="1">
      <alignment horizontal="center" vertical="center"/>
    </xf>
    <xf numFmtId="4" fontId="6" fillId="2" borderId="38" xfId="3" applyNumberFormat="1" applyFont="1" applyFill="1" applyBorder="1" applyAlignment="1">
      <alignment horizontal="center" vertical="center"/>
    </xf>
    <xf numFmtId="44" fontId="6" fillId="2" borderId="77" xfId="1" applyFont="1" applyFill="1" applyBorder="1" applyAlignment="1">
      <alignment horizontal="center" vertical="center"/>
    </xf>
    <xf numFmtId="44" fontId="6" fillId="2" borderId="40" xfId="1" applyFont="1" applyFill="1" applyBorder="1" applyAlignment="1">
      <alignment horizontal="right" vertical="center"/>
    </xf>
    <xf numFmtId="0" fontId="6" fillId="0" borderId="0" xfId="2" applyFont="1" applyAlignment="1">
      <alignment vertical="center" wrapText="1"/>
    </xf>
    <xf numFmtId="0" fontId="7" fillId="0" borderId="0" xfId="2" applyFont="1" applyAlignment="1">
      <alignment vertical="center" wrapText="1"/>
    </xf>
    <xf numFmtId="4" fontId="6" fillId="6" borderId="76" xfId="3" applyNumberFormat="1" applyFont="1" applyFill="1" applyBorder="1" applyAlignment="1">
      <alignment horizontal="center" vertical="center"/>
    </xf>
    <xf numFmtId="4" fontId="6" fillId="6" borderId="17" xfId="3" applyNumberFormat="1" applyFont="1" applyFill="1" applyBorder="1" applyAlignment="1">
      <alignment horizontal="center" vertical="center"/>
    </xf>
    <xf numFmtId="4" fontId="6" fillId="6" borderId="37" xfId="3" applyNumberFormat="1" applyFont="1" applyFill="1" applyBorder="1" applyAlignment="1">
      <alignment horizontal="center" vertical="center"/>
    </xf>
    <xf numFmtId="4" fontId="6" fillId="6" borderId="0" xfId="3" applyNumberFormat="1" applyFont="1" applyFill="1" applyAlignment="1">
      <alignment horizontal="center" vertical="center"/>
    </xf>
    <xf numFmtId="0" fontId="5" fillId="10" borderId="78" xfId="2" applyFont="1" applyFill="1" applyBorder="1" applyAlignment="1">
      <alignment vertical="center"/>
    </xf>
    <xf numFmtId="44" fontId="6" fillId="0" borderId="17" xfId="1" applyFont="1" applyBorder="1" applyAlignment="1">
      <alignment vertical="center"/>
    </xf>
    <xf numFmtId="0" fontId="5" fillId="70" borderId="76" xfId="0" applyFont="1" applyFill="1" applyBorder="1" applyAlignment="1">
      <alignment horizontal="center" vertical="center"/>
    </xf>
    <xf numFmtId="0" fontId="6" fillId="70" borderId="7" xfId="2" applyFont="1" applyFill="1" applyBorder="1" applyAlignment="1">
      <alignment vertical="center"/>
    </xf>
    <xf numFmtId="4" fontId="6" fillId="70" borderId="76" xfId="4" applyNumberFormat="1" applyFont="1" applyFill="1" applyBorder="1" applyAlignment="1">
      <alignment horizontal="center" vertical="center"/>
    </xf>
    <xf numFmtId="44" fontId="6" fillId="70" borderId="77" xfId="1" applyFont="1" applyFill="1" applyBorder="1" applyAlignment="1">
      <alignment horizontal="center" vertical="center"/>
    </xf>
    <xf numFmtId="4" fontId="5" fillId="9" borderId="76" xfId="4" applyNumberFormat="1" applyFont="1" applyFill="1" applyBorder="1" applyAlignment="1">
      <alignment horizontal="center" vertical="center" wrapText="1"/>
    </xf>
    <xf numFmtId="10" fontId="5" fillId="9" borderId="78" xfId="13" applyNumberFormat="1" applyFont="1" applyFill="1" applyBorder="1" applyAlignment="1">
      <alignment horizontal="center" vertical="center" wrapText="1"/>
    </xf>
    <xf numFmtId="0" fontId="5" fillId="9" borderId="78" xfId="2" applyFont="1" applyFill="1" applyBorder="1" applyAlignment="1">
      <alignment horizontal="center" vertical="center"/>
    </xf>
    <xf numFmtId="0" fontId="5" fillId="9" borderId="76" xfId="0" applyFont="1" applyFill="1" applyBorder="1" applyAlignment="1">
      <alignment vertical="center"/>
    </xf>
    <xf numFmtId="0" fontId="5" fillId="9" borderId="78" xfId="0" applyFont="1" applyFill="1" applyBorder="1" applyAlignment="1">
      <alignment vertical="center"/>
    </xf>
    <xf numFmtId="0" fontId="5" fillId="0" borderId="40" xfId="2" applyFont="1" applyBorder="1" applyAlignment="1">
      <alignment horizontal="center" vertical="center"/>
    </xf>
    <xf numFmtId="4" fontId="6" fillId="6" borderId="47" xfId="13" applyNumberFormat="1" applyFont="1" applyFill="1" applyBorder="1" applyAlignment="1">
      <alignment horizontal="center" vertical="center"/>
    </xf>
    <xf numFmtId="4" fontId="6" fillId="6" borderId="21" xfId="13" applyNumberFormat="1" applyFont="1" applyFill="1" applyBorder="1" applyAlignment="1">
      <alignment horizontal="center" vertical="center"/>
    </xf>
    <xf numFmtId="4" fontId="6" fillId="6" borderId="38" xfId="13" applyNumberFormat="1" applyFont="1" applyFill="1" applyBorder="1" applyAlignment="1">
      <alignment horizontal="center" vertical="center"/>
    </xf>
    <xf numFmtId="4" fontId="6" fillId="9" borderId="76" xfId="4" applyNumberFormat="1" applyFont="1" applyFill="1" applyBorder="1" applyAlignment="1">
      <alignment horizontal="right" vertical="center"/>
    </xf>
    <xf numFmtId="4" fontId="6" fillId="69" borderId="76" xfId="13" applyNumberFormat="1" applyFont="1" applyFill="1" applyBorder="1" applyAlignment="1">
      <alignment horizontal="center" vertical="center"/>
    </xf>
    <xf numFmtId="4" fontId="6" fillId="6" borderId="47" xfId="13" applyNumberFormat="1" applyFont="1" applyFill="1" applyBorder="1" applyAlignment="1">
      <alignment horizontal="center" vertical="center" wrapText="1"/>
    </xf>
    <xf numFmtId="4" fontId="6" fillId="6" borderId="21" xfId="13" applyNumberFormat="1" applyFont="1" applyFill="1" applyBorder="1" applyAlignment="1">
      <alignment horizontal="center" vertical="center" wrapText="1"/>
    </xf>
    <xf numFmtId="4" fontId="6" fillId="6" borderId="38" xfId="13" applyNumberFormat="1" applyFont="1" applyFill="1" applyBorder="1" applyAlignment="1">
      <alignment horizontal="center" vertical="center" wrapText="1"/>
    </xf>
    <xf numFmtId="4" fontId="6" fillId="6" borderId="44" xfId="13" applyNumberFormat="1" applyFont="1" applyFill="1" applyBorder="1" applyAlignment="1">
      <alignment horizontal="center" vertical="center"/>
    </xf>
    <xf numFmtId="4" fontId="6" fillId="9" borderId="77" xfId="1" applyNumberFormat="1" applyFont="1" applyFill="1" applyBorder="1" applyAlignment="1">
      <alignment horizontal="right" vertical="center"/>
    </xf>
    <xf numFmtId="4" fontId="6" fillId="69" borderId="77" xfId="1" applyNumberFormat="1" applyFont="1" applyFill="1" applyBorder="1" applyAlignment="1">
      <alignment horizontal="center" vertical="center"/>
    </xf>
    <xf numFmtId="4" fontId="6" fillId="6" borderId="33" xfId="13" applyNumberFormat="1" applyFont="1" applyFill="1" applyBorder="1" applyAlignment="1">
      <alignment horizontal="center" vertical="center"/>
    </xf>
    <xf numFmtId="4" fontId="6" fillId="6" borderId="35" xfId="13" applyNumberFormat="1" applyFont="1" applyFill="1" applyBorder="1" applyAlignment="1">
      <alignment horizontal="center" vertical="center"/>
    </xf>
    <xf numFmtId="4" fontId="6" fillId="2" borderId="47" xfId="13" applyNumberFormat="1" applyFont="1" applyFill="1" applyBorder="1" applyAlignment="1">
      <alignment horizontal="center" vertical="center"/>
    </xf>
    <xf numFmtId="0" fontId="6" fillId="6" borderId="37" xfId="2" applyFont="1" applyFill="1" applyBorder="1" applyAlignment="1">
      <alignment vertical="center"/>
    </xf>
    <xf numFmtId="0" fontId="6" fillId="6" borderId="76" xfId="2" applyFont="1" applyFill="1" applyBorder="1" applyAlignment="1">
      <alignment vertical="center"/>
    </xf>
    <xf numFmtId="0" fontId="6" fillId="6" borderId="17" xfId="2" applyFont="1" applyFill="1" applyBorder="1" applyAlignment="1">
      <alignment vertical="center"/>
    </xf>
    <xf numFmtId="0" fontId="6" fillId="69" borderId="76" xfId="2" applyFont="1" applyFill="1" applyBorder="1" applyAlignment="1">
      <alignment vertical="center"/>
    </xf>
    <xf numFmtId="0" fontId="6" fillId="69" borderId="77" xfId="2" applyFont="1" applyFill="1" applyBorder="1" applyAlignment="1">
      <alignment vertical="center"/>
    </xf>
    <xf numFmtId="0" fontId="6" fillId="9" borderId="7" xfId="0" applyFont="1" applyFill="1" applyBorder="1" applyAlignment="1">
      <alignment vertical="center"/>
    </xf>
    <xf numFmtId="40" fontId="6" fillId="6" borderId="22" xfId="4" applyFont="1" applyFill="1" applyBorder="1" applyAlignment="1">
      <alignment horizontal="center" vertical="center"/>
    </xf>
    <xf numFmtId="0" fontId="6" fillId="9" borderId="76" xfId="0" applyFont="1" applyFill="1" applyBorder="1" applyAlignment="1">
      <alignment horizontal="left" vertical="center"/>
    </xf>
    <xf numFmtId="44" fontId="6" fillId="9" borderId="77" xfId="0" applyNumberFormat="1" applyFont="1" applyFill="1" applyBorder="1" applyAlignment="1">
      <alignment horizontal="left" vertical="center"/>
    </xf>
    <xf numFmtId="10" fontId="6" fillId="0" borderId="17" xfId="13" applyNumberFormat="1" applyFont="1" applyBorder="1" applyAlignment="1">
      <alignment horizontal="center" vertical="center"/>
    </xf>
    <xf numFmtId="0" fontId="6" fillId="2" borderId="40" xfId="0" applyFont="1" applyFill="1" applyBorder="1" applyAlignment="1">
      <alignment horizontal="left" vertical="center"/>
    </xf>
    <xf numFmtId="167" fontId="6" fillId="6" borderId="38" xfId="3" applyNumberFormat="1" applyFont="1" applyFill="1" applyBorder="1" applyAlignment="1">
      <alignment horizontal="center" vertical="center"/>
    </xf>
    <xf numFmtId="10" fontId="6" fillId="2" borderId="78" xfId="13" applyNumberFormat="1" applyFont="1" applyFill="1" applyBorder="1" applyAlignment="1">
      <alignment horizontal="center" vertical="center"/>
    </xf>
    <xf numFmtId="9" fontId="6" fillId="2" borderId="40" xfId="13" applyFont="1" applyFill="1" applyBorder="1" applyAlignment="1">
      <alignment horizontal="center" vertical="center"/>
    </xf>
    <xf numFmtId="9" fontId="6" fillId="2" borderId="44" xfId="13" applyFont="1" applyFill="1" applyBorder="1" applyAlignment="1">
      <alignment horizontal="center" vertical="center"/>
    </xf>
    <xf numFmtId="9" fontId="6" fillId="2" borderId="0" xfId="13" applyFont="1" applyFill="1" applyBorder="1" applyAlignment="1">
      <alignment horizontal="center" vertical="center"/>
    </xf>
    <xf numFmtId="44" fontId="6" fillId="2" borderId="41" xfId="1" applyFont="1" applyFill="1" applyBorder="1" applyAlignment="1">
      <alignment horizontal="right" vertical="center"/>
    </xf>
    <xf numFmtId="167" fontId="6" fillId="6" borderId="37" xfId="3" applyNumberFormat="1" applyFont="1" applyFill="1" applyBorder="1" applyAlignment="1">
      <alignment horizontal="center" vertical="center"/>
    </xf>
    <xf numFmtId="10" fontId="6" fillId="2" borderId="37" xfId="13" applyNumberFormat="1" applyFont="1" applyFill="1" applyBorder="1" applyAlignment="1">
      <alignment horizontal="center" vertical="center"/>
    </xf>
    <xf numFmtId="4" fontId="6" fillId="10" borderId="78" xfId="4" applyNumberFormat="1" applyFont="1" applyFill="1" applyBorder="1" applyAlignment="1">
      <alignment horizontal="right" vertical="center"/>
    </xf>
    <xf numFmtId="10" fontId="6" fillId="2" borderId="40" xfId="13" applyNumberFormat="1" applyFont="1" applyFill="1" applyBorder="1" applyAlignment="1">
      <alignment horizontal="center" vertical="center"/>
    </xf>
    <xf numFmtId="10" fontId="6" fillId="9" borderId="76" xfId="13" applyNumberFormat="1" applyFont="1" applyFill="1" applyBorder="1" applyAlignment="1">
      <alignment horizontal="center" vertical="center"/>
    </xf>
    <xf numFmtId="10" fontId="6" fillId="9" borderId="77" xfId="13" applyNumberFormat="1" applyFont="1" applyFill="1" applyBorder="1" applyAlignment="1">
      <alignment horizontal="center" vertical="center"/>
    </xf>
    <xf numFmtId="44" fontId="6" fillId="9" borderId="78" xfId="1" applyFont="1" applyFill="1" applyBorder="1" applyAlignment="1">
      <alignment horizontal="right" vertical="center"/>
    </xf>
    <xf numFmtId="44" fontId="6" fillId="9" borderId="8" xfId="0" applyNumberFormat="1" applyFont="1" applyFill="1" applyBorder="1" applyAlignment="1">
      <alignment vertical="center"/>
    </xf>
    <xf numFmtId="4" fontId="6" fillId="70" borderId="78" xfId="4" applyNumberFormat="1" applyFont="1" applyFill="1" applyBorder="1" applyAlignment="1">
      <alignment horizontal="right" vertical="center"/>
    </xf>
    <xf numFmtId="10" fontId="6" fillId="2" borderId="20" xfId="13" applyNumberFormat="1" applyFont="1" applyFill="1" applyBorder="1" applyAlignment="1">
      <alignment horizontal="center" vertical="center"/>
    </xf>
    <xf numFmtId="10" fontId="6" fillId="0" borderId="47" xfId="13" applyNumberFormat="1" applyFont="1" applyBorder="1" applyAlignment="1">
      <alignment horizontal="center" vertical="center"/>
    </xf>
    <xf numFmtId="44" fontId="6" fillId="2" borderId="20" xfId="1" applyFont="1" applyFill="1" applyBorder="1" applyAlignment="1">
      <alignment horizontal="right" vertical="center"/>
    </xf>
    <xf numFmtId="10" fontId="6" fillId="2" borderId="23" xfId="13" applyNumberFormat="1" applyFont="1" applyFill="1" applyBorder="1" applyAlignment="1">
      <alignment horizontal="center" vertical="center"/>
    </xf>
    <xf numFmtId="10" fontId="6" fillId="0" borderId="21" xfId="13" applyNumberFormat="1" applyFont="1" applyBorder="1" applyAlignment="1">
      <alignment horizontal="center" vertical="center"/>
    </xf>
    <xf numFmtId="44" fontId="6" fillId="2" borderId="23" xfId="1" applyFont="1" applyFill="1" applyBorder="1" applyAlignment="1">
      <alignment horizontal="right" vertical="center"/>
    </xf>
    <xf numFmtId="10" fontId="6" fillId="2" borderId="39" xfId="13" applyNumberFormat="1" applyFont="1" applyFill="1" applyBorder="1" applyAlignment="1">
      <alignment horizontal="center" vertical="center"/>
    </xf>
    <xf numFmtId="10" fontId="6" fillId="0" borderId="38" xfId="13" applyNumberFormat="1" applyFont="1" applyBorder="1" applyAlignment="1">
      <alignment horizontal="center" vertical="center"/>
    </xf>
    <xf numFmtId="44" fontId="6" fillId="2" borderId="39" xfId="1" applyFont="1" applyFill="1" applyBorder="1" applyAlignment="1">
      <alignment horizontal="right" vertical="center"/>
    </xf>
    <xf numFmtId="0" fontId="6" fillId="9" borderId="76" xfId="0" applyFont="1" applyFill="1" applyBorder="1" applyAlignment="1">
      <alignment vertical="center"/>
    </xf>
    <xf numFmtId="0" fontId="6" fillId="9" borderId="77" xfId="0" applyFont="1" applyFill="1" applyBorder="1" applyAlignment="1">
      <alignment vertical="center"/>
    </xf>
    <xf numFmtId="10" fontId="6" fillId="2" borderId="41" xfId="13" applyNumberFormat="1" applyFont="1" applyFill="1" applyBorder="1" applyAlignment="1">
      <alignment horizontal="center" vertical="center"/>
    </xf>
    <xf numFmtId="10" fontId="6" fillId="0" borderId="44" xfId="13" applyNumberFormat="1" applyFont="1" applyBorder="1" applyAlignment="1">
      <alignment horizontal="center" vertical="center"/>
    </xf>
    <xf numFmtId="10" fontId="6" fillId="0" borderId="0" xfId="13" applyNumberFormat="1" applyFont="1" applyBorder="1" applyAlignment="1">
      <alignment horizontal="center" vertical="center"/>
    </xf>
    <xf numFmtId="10" fontId="6" fillId="2" borderId="0" xfId="13" applyNumberFormat="1" applyFont="1" applyFill="1" applyBorder="1" applyAlignment="1">
      <alignment horizontal="center" vertical="center"/>
    </xf>
    <xf numFmtId="4" fontId="6" fillId="2" borderId="40" xfId="4" applyNumberFormat="1" applyFont="1" applyFill="1" applyBorder="1" applyAlignment="1">
      <alignment horizontal="right" vertical="center"/>
    </xf>
    <xf numFmtId="4" fontId="6" fillId="9" borderId="77" xfId="4" applyNumberFormat="1" applyFont="1" applyFill="1" applyBorder="1" applyAlignment="1">
      <alignment horizontal="right" vertical="center"/>
    </xf>
    <xf numFmtId="10" fontId="6" fillId="2" borderId="47" xfId="13" applyNumberFormat="1" applyFont="1" applyFill="1" applyBorder="1" applyAlignment="1">
      <alignment horizontal="center" vertical="center"/>
    </xf>
    <xf numFmtId="10" fontId="6" fillId="2" borderId="21" xfId="13" applyNumberFormat="1" applyFont="1" applyFill="1" applyBorder="1" applyAlignment="1">
      <alignment horizontal="center" vertical="center"/>
    </xf>
    <xf numFmtId="10" fontId="6" fillId="2" borderId="38" xfId="13" applyNumberFormat="1" applyFont="1" applyFill="1" applyBorder="1" applyAlignment="1">
      <alignment horizontal="center" vertical="center"/>
    </xf>
    <xf numFmtId="10" fontId="6" fillId="69" borderId="78" xfId="13" applyNumberFormat="1" applyFont="1" applyFill="1" applyBorder="1" applyAlignment="1">
      <alignment horizontal="center" vertical="center"/>
    </xf>
    <xf numFmtId="10" fontId="6" fillId="69" borderId="76" xfId="13" applyNumberFormat="1" applyFont="1" applyFill="1" applyBorder="1" applyAlignment="1">
      <alignment horizontal="center" vertical="center"/>
    </xf>
    <xf numFmtId="10" fontId="6" fillId="69" borderId="77" xfId="13" applyNumberFormat="1" applyFont="1" applyFill="1" applyBorder="1" applyAlignment="1">
      <alignment horizontal="center" vertical="center"/>
    </xf>
    <xf numFmtId="44" fontId="6" fillId="69" borderId="78" xfId="1" applyFont="1" applyFill="1" applyBorder="1" applyAlignment="1">
      <alignment horizontal="right" vertical="center"/>
    </xf>
    <xf numFmtId="10" fontId="6" fillId="2" borderId="18" xfId="13" applyNumberFormat="1" applyFont="1" applyFill="1" applyBorder="1" applyAlignment="1">
      <alignment horizontal="center" vertical="center"/>
    </xf>
    <xf numFmtId="9" fontId="6" fillId="2" borderId="20" xfId="13" applyFont="1" applyFill="1" applyBorder="1" applyAlignment="1">
      <alignment horizontal="right" vertical="center"/>
    </xf>
    <xf numFmtId="10" fontId="6" fillId="6" borderId="47" xfId="13" applyNumberFormat="1" applyFont="1" applyFill="1" applyBorder="1" applyAlignment="1">
      <alignment horizontal="center" vertical="center"/>
    </xf>
    <xf numFmtId="9" fontId="6" fillId="2" borderId="23" xfId="13" applyFont="1" applyFill="1" applyBorder="1" applyAlignment="1">
      <alignment horizontal="right" vertical="center"/>
    </xf>
    <xf numFmtId="10" fontId="6" fillId="6" borderId="21" xfId="13" applyNumberFormat="1" applyFont="1" applyFill="1" applyBorder="1" applyAlignment="1">
      <alignment horizontal="center" vertical="center"/>
    </xf>
    <xf numFmtId="9" fontId="6" fillId="2" borderId="39" xfId="13" applyFont="1" applyFill="1" applyBorder="1" applyAlignment="1">
      <alignment horizontal="right" vertical="center"/>
    </xf>
    <xf numFmtId="10" fontId="6" fillId="6" borderId="38" xfId="13" applyNumberFormat="1" applyFont="1" applyFill="1" applyBorder="1" applyAlignment="1">
      <alignment horizontal="center" vertical="center"/>
    </xf>
    <xf numFmtId="44" fontId="6" fillId="9" borderId="77" xfId="1" applyFont="1" applyFill="1" applyBorder="1" applyAlignment="1">
      <alignment horizontal="right" vertical="center"/>
    </xf>
    <xf numFmtId="9" fontId="6" fillId="9" borderId="78" xfId="13" applyFont="1" applyFill="1" applyBorder="1" applyAlignment="1">
      <alignment horizontal="right" vertical="center"/>
    </xf>
    <xf numFmtId="9" fontId="6" fillId="69" borderId="78" xfId="13" applyFont="1" applyFill="1" applyBorder="1" applyAlignment="1">
      <alignment horizontal="right" vertical="center"/>
    </xf>
    <xf numFmtId="44" fontId="6" fillId="2" borderId="40" xfId="1" applyFont="1" applyFill="1" applyBorder="1" applyAlignment="1">
      <alignment horizontal="right" vertical="center" wrapText="1"/>
    </xf>
    <xf numFmtId="9" fontId="6" fillId="2" borderId="23" xfId="13" applyFont="1" applyFill="1" applyBorder="1" applyAlignment="1">
      <alignment horizontal="right" vertical="center" wrapText="1"/>
    </xf>
    <xf numFmtId="44" fontId="6" fillId="0" borderId="0" xfId="1" applyFont="1" applyFill="1" applyBorder="1" applyAlignment="1">
      <alignment horizontal="right" vertical="center" wrapText="1"/>
    </xf>
    <xf numFmtId="44" fontId="6" fillId="2" borderId="23" xfId="1" applyFont="1" applyFill="1" applyBorder="1" applyAlignment="1">
      <alignment horizontal="right" vertical="center" wrapText="1"/>
    </xf>
    <xf numFmtId="10" fontId="6" fillId="0" borderId="39" xfId="13" applyNumberFormat="1" applyFont="1" applyBorder="1" applyAlignment="1">
      <alignment horizontal="center" vertical="center" wrapText="1"/>
    </xf>
    <xf numFmtId="9" fontId="6" fillId="2" borderId="39" xfId="13" applyFont="1" applyFill="1" applyBorder="1" applyAlignment="1">
      <alignment horizontal="right" vertical="center" wrapText="1"/>
    </xf>
    <xf numFmtId="44" fontId="6" fillId="2" borderId="39" xfId="1" applyFont="1" applyFill="1" applyBorder="1" applyAlignment="1">
      <alignment horizontal="right" vertical="center" wrapText="1"/>
    </xf>
    <xf numFmtId="10" fontId="6" fillId="0" borderId="20" xfId="13" applyNumberFormat="1" applyFont="1" applyBorder="1" applyAlignment="1">
      <alignment horizontal="center" vertical="center" wrapText="1"/>
    </xf>
    <xf numFmtId="10" fontId="6" fillId="2" borderId="40" xfId="13" applyNumberFormat="1" applyFont="1" applyFill="1" applyBorder="1" applyAlignment="1">
      <alignment horizontal="center" vertical="center" wrapText="1"/>
    </xf>
    <xf numFmtId="10" fontId="6" fillId="0" borderId="47" xfId="13" applyNumberFormat="1" applyFont="1" applyBorder="1" applyAlignment="1">
      <alignment horizontal="center" vertical="center" wrapText="1"/>
    </xf>
    <xf numFmtId="9" fontId="6" fillId="2" borderId="20" xfId="13" applyFont="1" applyFill="1" applyBorder="1" applyAlignment="1">
      <alignment horizontal="right" vertical="center" wrapText="1"/>
    </xf>
    <xf numFmtId="10" fontId="6" fillId="0" borderId="17" xfId="13" applyNumberFormat="1" applyFont="1" applyBorder="1" applyAlignment="1">
      <alignment horizontal="center" vertical="center" wrapText="1"/>
    </xf>
    <xf numFmtId="44" fontId="6" fillId="2" borderId="20" xfId="1" applyFont="1" applyFill="1" applyBorder="1" applyAlignment="1">
      <alignment horizontal="right" vertical="center" wrapText="1"/>
    </xf>
    <xf numFmtId="10" fontId="6" fillId="6" borderId="47" xfId="13" applyNumberFormat="1" applyFont="1" applyFill="1" applyBorder="1" applyAlignment="1">
      <alignment horizontal="center" vertical="center" wrapText="1"/>
    </xf>
    <xf numFmtId="10" fontId="6" fillId="0" borderId="23" xfId="13" applyNumberFormat="1" applyFont="1" applyBorder="1" applyAlignment="1">
      <alignment horizontal="center" vertical="center" wrapText="1"/>
    </xf>
    <xf numFmtId="10" fontId="6" fillId="0" borderId="21" xfId="13" applyNumberFormat="1" applyFont="1" applyBorder="1" applyAlignment="1">
      <alignment horizontal="center" vertical="center" wrapText="1"/>
    </xf>
    <xf numFmtId="10" fontId="6" fillId="0" borderId="22" xfId="13" applyNumberFormat="1" applyFont="1" applyBorder="1" applyAlignment="1">
      <alignment horizontal="center" vertical="center" wrapText="1"/>
    </xf>
    <xf numFmtId="44" fontId="7" fillId="2" borderId="40" xfId="1" applyFont="1" applyFill="1" applyBorder="1" applyAlignment="1">
      <alignment horizontal="right" vertical="center" wrapText="1"/>
    </xf>
    <xf numFmtId="10" fontId="6" fillId="6" borderId="21" xfId="13" applyNumberFormat="1" applyFont="1" applyFill="1" applyBorder="1" applyAlignment="1">
      <alignment horizontal="center" vertical="center" wrapText="1"/>
    </xf>
    <xf numFmtId="10" fontId="6" fillId="0" borderId="38" xfId="13" applyNumberFormat="1" applyFont="1" applyBorder="1" applyAlignment="1">
      <alignment horizontal="center" vertical="center" wrapText="1"/>
    </xf>
    <xf numFmtId="10" fontId="6" fillId="0" borderId="37" xfId="13" applyNumberFormat="1" applyFont="1" applyBorder="1" applyAlignment="1">
      <alignment horizontal="center" vertical="center" wrapText="1"/>
    </xf>
    <xf numFmtId="10" fontId="6" fillId="6" borderId="38" xfId="13" applyNumberFormat="1" applyFont="1" applyFill="1" applyBorder="1" applyAlignment="1">
      <alignment horizontal="center" vertical="center" wrapText="1"/>
    </xf>
    <xf numFmtId="10" fontId="6" fillId="0" borderId="39" xfId="13" applyNumberFormat="1" applyFont="1" applyFill="1" applyBorder="1" applyAlignment="1">
      <alignment horizontal="center" vertical="center" wrapText="1"/>
    </xf>
    <xf numFmtId="10" fontId="6" fillId="0" borderId="38" xfId="13" applyNumberFormat="1" applyFont="1" applyFill="1" applyBorder="1" applyAlignment="1">
      <alignment horizontal="center" vertical="center" wrapText="1"/>
    </xf>
    <xf numFmtId="10" fontId="6" fillId="0" borderId="37" xfId="13" applyNumberFormat="1" applyFont="1" applyFill="1" applyBorder="1" applyAlignment="1">
      <alignment horizontal="center" vertical="center" wrapText="1"/>
    </xf>
    <xf numFmtId="44" fontId="6" fillId="2" borderId="31" xfId="1" applyFont="1" applyFill="1" applyBorder="1" applyAlignment="1">
      <alignment horizontal="right" vertical="center"/>
    </xf>
    <xf numFmtId="9" fontId="6" fillId="2" borderId="41" xfId="13" applyFont="1" applyFill="1" applyBorder="1" applyAlignment="1">
      <alignment horizontal="right" vertical="center"/>
    </xf>
    <xf numFmtId="10" fontId="6" fillId="6" borderId="44" xfId="13" applyNumberFormat="1" applyFont="1" applyFill="1" applyBorder="1" applyAlignment="1">
      <alignment horizontal="center" vertical="center"/>
    </xf>
    <xf numFmtId="10" fontId="6" fillId="0" borderId="41" xfId="13" applyNumberFormat="1" applyFont="1" applyBorder="1" applyAlignment="1">
      <alignment horizontal="center" vertical="center"/>
    </xf>
    <xf numFmtId="10" fontId="6" fillId="2" borderId="44" xfId="13" applyNumberFormat="1" applyFont="1" applyFill="1" applyBorder="1" applyAlignment="1">
      <alignment horizontal="center" vertical="center"/>
    </xf>
    <xf numFmtId="10" fontId="6" fillId="2" borderId="33" xfId="13" applyNumberFormat="1" applyFont="1" applyFill="1" applyBorder="1" applyAlignment="1">
      <alignment horizontal="center" vertical="center"/>
    </xf>
    <xf numFmtId="9" fontId="6" fillId="2" borderId="18" xfId="13" applyFont="1" applyFill="1" applyBorder="1" applyAlignment="1">
      <alignment horizontal="right" vertical="center"/>
    </xf>
    <xf numFmtId="10" fontId="6" fillId="2" borderId="34" xfId="13" applyNumberFormat="1" applyFont="1" applyFill="1" applyBorder="1" applyAlignment="1">
      <alignment horizontal="center" vertical="center"/>
    </xf>
    <xf numFmtId="44" fontId="6" fillId="2" borderId="18" xfId="1" applyFont="1" applyFill="1" applyBorder="1" applyAlignment="1">
      <alignment horizontal="right" vertical="center"/>
    </xf>
    <xf numFmtId="10" fontId="6" fillId="6" borderId="33" xfId="13" applyNumberFormat="1" applyFont="1" applyFill="1" applyBorder="1" applyAlignment="1">
      <alignment horizontal="center" vertical="center"/>
    </xf>
    <xf numFmtId="10" fontId="6" fillId="2" borderId="32" xfId="13" applyNumberFormat="1" applyFont="1" applyFill="1" applyBorder="1" applyAlignment="1">
      <alignment horizontal="center" vertical="center"/>
    </xf>
    <xf numFmtId="10" fontId="6" fillId="2" borderId="35" xfId="13" applyNumberFormat="1" applyFont="1" applyFill="1" applyBorder="1" applyAlignment="1">
      <alignment horizontal="center" vertical="center"/>
    </xf>
    <xf numFmtId="9" fontId="6" fillId="2" borderId="32" xfId="13" applyFont="1" applyFill="1" applyBorder="1" applyAlignment="1">
      <alignment horizontal="right" vertical="center"/>
    </xf>
    <xf numFmtId="10" fontId="6" fillId="2" borderId="36" xfId="13" applyNumberFormat="1" applyFont="1" applyFill="1" applyBorder="1" applyAlignment="1">
      <alignment horizontal="center" vertical="center"/>
    </xf>
    <xf numFmtId="44" fontId="6" fillId="2" borderId="32" xfId="1" applyFont="1" applyFill="1" applyBorder="1" applyAlignment="1">
      <alignment horizontal="right" vertical="center"/>
    </xf>
    <xf numFmtId="10" fontId="6" fillId="6" borderId="35" xfId="13" applyNumberFormat="1" applyFont="1" applyFill="1" applyBorder="1" applyAlignment="1">
      <alignment horizontal="center" vertical="center"/>
    </xf>
    <xf numFmtId="10" fontId="6" fillId="9" borderId="78" xfId="13" applyNumberFormat="1" applyFont="1" applyFill="1" applyBorder="1" applyAlignment="1">
      <alignment horizontal="center" vertical="center"/>
    </xf>
    <xf numFmtId="10" fontId="6" fillId="2" borderId="23" xfId="13" applyNumberFormat="1" applyFont="1" applyFill="1" applyBorder="1" applyAlignment="1">
      <alignment horizontal="center" vertical="center" wrapText="1"/>
    </xf>
    <xf numFmtId="10" fontId="6" fillId="2" borderId="39" xfId="13" applyNumberFormat="1" applyFont="1" applyFill="1" applyBorder="1" applyAlignment="1">
      <alignment horizontal="center" vertical="center" wrapText="1"/>
    </xf>
    <xf numFmtId="10" fontId="6" fillId="2" borderId="20" xfId="13" applyNumberFormat="1" applyFont="1" applyFill="1" applyBorder="1" applyAlignment="1">
      <alignment horizontal="center" vertical="center" wrapText="1"/>
    </xf>
    <xf numFmtId="4" fontId="6" fillId="0" borderId="47" xfId="13" applyNumberFormat="1" applyFont="1" applyBorder="1" applyAlignment="1">
      <alignment horizontal="center" vertical="center"/>
    </xf>
    <xf numFmtId="4" fontId="6" fillId="0" borderId="21" xfId="13" applyNumberFormat="1" applyFont="1" applyBorder="1" applyAlignment="1">
      <alignment horizontal="center" vertical="center"/>
    </xf>
    <xf numFmtId="4" fontId="6" fillId="0" borderId="38" xfId="13" applyNumberFormat="1" applyFont="1" applyBorder="1" applyAlignment="1">
      <alignment horizontal="center" vertical="center"/>
    </xf>
    <xf numFmtId="4" fontId="6" fillId="2" borderId="21" xfId="13" applyNumberFormat="1" applyFont="1" applyFill="1" applyBorder="1" applyAlignment="1">
      <alignment horizontal="center" vertical="center"/>
    </xf>
    <xf numFmtId="4" fontId="6" fillId="0" borderId="44" xfId="13" applyNumberFormat="1" applyFont="1" applyBorder="1" applyAlignment="1">
      <alignment horizontal="center" vertical="center"/>
    </xf>
    <xf numFmtId="4" fontId="6" fillId="2" borderId="38" xfId="13" applyNumberFormat="1" applyFont="1" applyFill="1" applyBorder="1" applyAlignment="1">
      <alignment horizontal="center" vertical="center"/>
    </xf>
    <xf numFmtId="4" fontId="6" fillId="2" borderId="44" xfId="13" applyNumberFormat="1" applyFont="1" applyFill="1" applyBorder="1" applyAlignment="1">
      <alignment horizontal="center" vertical="center"/>
    </xf>
    <xf numFmtId="4" fontId="6" fillId="2" borderId="33" xfId="13" applyNumberFormat="1" applyFont="1" applyFill="1" applyBorder="1" applyAlignment="1">
      <alignment horizontal="center" vertical="center"/>
    </xf>
    <xf numFmtId="4" fontId="6" fillId="2" borderId="35" xfId="13" applyNumberFormat="1" applyFont="1" applyFill="1" applyBorder="1" applyAlignment="1">
      <alignment horizontal="center" vertical="center"/>
    </xf>
    <xf numFmtId="4" fontId="6" fillId="9" borderId="76" xfId="13" applyNumberFormat="1" applyFont="1" applyFill="1" applyBorder="1" applyAlignment="1">
      <alignment horizontal="center" vertical="center"/>
    </xf>
    <xf numFmtId="44" fontId="6" fillId="9" borderId="77" xfId="1" applyFont="1" applyFill="1" applyBorder="1" applyAlignment="1">
      <alignment horizontal="center" vertical="center"/>
    </xf>
    <xf numFmtId="0" fontId="19" fillId="2" borderId="44" xfId="0" applyFont="1" applyFill="1" applyBorder="1" applyAlignment="1">
      <alignment horizontal="center" vertical="center"/>
    </xf>
    <xf numFmtId="40" fontId="5" fillId="6" borderId="0" xfId="4" applyFont="1" applyFill="1" applyBorder="1" applyAlignment="1">
      <alignment horizontal="center" vertical="center"/>
    </xf>
    <xf numFmtId="0" fontId="19" fillId="2" borderId="47" xfId="0" applyFont="1" applyFill="1" applyBorder="1" applyAlignment="1">
      <alignment horizontal="center" vertical="center"/>
    </xf>
    <xf numFmtId="0" fontId="19" fillId="2" borderId="17" xfId="0" applyFont="1" applyFill="1" applyBorder="1" applyAlignment="1">
      <alignment horizontal="center" vertical="center"/>
    </xf>
    <xf numFmtId="0" fontId="6" fillId="69" borderId="76" xfId="2" applyFont="1" applyFill="1" applyBorder="1" applyAlignment="1">
      <alignment horizontal="center" vertical="center"/>
    </xf>
    <xf numFmtId="0" fontId="6" fillId="69" borderId="77" xfId="2" applyFont="1" applyFill="1" applyBorder="1" applyAlignment="1">
      <alignment horizontal="center" vertical="center"/>
    </xf>
    <xf numFmtId="0" fontId="5" fillId="69" borderId="77" xfId="2" applyFont="1" applyFill="1" applyBorder="1" applyAlignment="1">
      <alignment horizontal="center" vertical="center"/>
    </xf>
    <xf numFmtId="40" fontId="6" fillId="69" borderId="77" xfId="2" applyNumberFormat="1" applyFont="1" applyFill="1" applyBorder="1" applyAlignment="1">
      <alignment horizontal="center" vertical="center"/>
    </xf>
    <xf numFmtId="40" fontId="5" fillId="69" borderId="77" xfId="4" applyFont="1" applyFill="1" applyBorder="1" applyAlignment="1">
      <alignment horizontal="center" vertical="center"/>
    </xf>
    <xf numFmtId="44" fontId="6" fillId="69" borderId="77" xfId="1" applyFont="1" applyFill="1" applyBorder="1" applyAlignment="1">
      <alignment horizontal="left" vertical="center"/>
    </xf>
    <xf numFmtId="10" fontId="6" fillId="69" borderId="77" xfId="1" applyNumberFormat="1" applyFont="1" applyFill="1" applyBorder="1" applyAlignment="1">
      <alignment horizontal="center" vertical="center"/>
    </xf>
    <xf numFmtId="44" fontId="5" fillId="69" borderId="78" xfId="1" applyFont="1" applyFill="1" applyBorder="1" applyAlignment="1">
      <alignment horizontal="left" vertical="center"/>
    </xf>
    <xf numFmtId="0" fontId="5" fillId="0" borderId="40" xfId="0" applyFont="1" applyBorder="1" applyAlignment="1">
      <alignment vertical="center"/>
    </xf>
    <xf numFmtId="0" fontId="5" fillId="0" borderId="40" xfId="0" applyFont="1" applyBorder="1" applyAlignment="1">
      <alignment horizontal="center" vertical="center"/>
    </xf>
    <xf numFmtId="0" fontId="6" fillId="0" borderId="37" xfId="0" applyFont="1" applyBorder="1" applyAlignment="1">
      <alignment horizontal="center" vertical="center"/>
    </xf>
    <xf numFmtId="0" fontId="6" fillId="0" borderId="0" xfId="0" applyFont="1" applyAlignment="1">
      <alignment horizontal="center" vertical="center"/>
    </xf>
    <xf numFmtId="0" fontId="6" fillId="2" borderId="47" xfId="0" applyFont="1" applyFill="1" applyBorder="1" applyAlignment="1">
      <alignment horizontal="center" vertical="center"/>
    </xf>
    <xf numFmtId="0" fontId="6" fillId="2" borderId="17" xfId="0" applyFont="1" applyFill="1" applyBorder="1" applyAlignment="1">
      <alignment horizontal="center" vertical="center"/>
    </xf>
    <xf numFmtId="0" fontId="6" fillId="0" borderId="17" xfId="0" applyFont="1" applyBorder="1" applyAlignment="1">
      <alignment horizontal="center" vertical="center"/>
    </xf>
    <xf numFmtId="0" fontId="6" fillId="69" borderId="7" xfId="2" applyFont="1" applyFill="1" applyBorder="1" applyAlignment="1">
      <alignment horizontal="center" vertical="center"/>
    </xf>
    <xf numFmtId="0" fontId="6" fillId="69" borderId="8" xfId="2" applyFont="1" applyFill="1" applyBorder="1" applyAlignment="1">
      <alignment horizontal="center" vertical="center"/>
    </xf>
    <xf numFmtId="0" fontId="5" fillId="69" borderId="8" xfId="2" applyFont="1" applyFill="1" applyBorder="1" applyAlignment="1">
      <alignment horizontal="center" vertical="center"/>
    </xf>
    <xf numFmtId="40" fontId="6" fillId="69" borderId="8" xfId="2" applyNumberFormat="1" applyFont="1" applyFill="1" applyBorder="1" applyAlignment="1">
      <alignment horizontal="center" vertical="center"/>
    </xf>
    <xf numFmtId="40" fontId="5" fillId="69" borderId="8" xfId="4" applyFont="1" applyFill="1" applyBorder="1" applyAlignment="1">
      <alignment horizontal="center" vertical="center"/>
    </xf>
    <xf numFmtId="44" fontId="6" fillId="69" borderId="8" xfId="1" applyFont="1" applyFill="1" applyBorder="1" applyAlignment="1">
      <alignment horizontal="left" vertical="center"/>
    </xf>
    <xf numFmtId="10" fontId="6" fillId="69" borderId="8" xfId="1" applyNumberFormat="1" applyFont="1" applyFill="1" applyBorder="1" applyAlignment="1">
      <alignment horizontal="center" vertical="center"/>
    </xf>
    <xf numFmtId="44" fontId="5" fillId="69" borderId="9" xfId="1" applyFont="1" applyFill="1" applyBorder="1" applyAlignment="1">
      <alignment horizontal="left" vertical="center"/>
    </xf>
    <xf numFmtId="0" fontId="6" fillId="68" borderId="76" xfId="2" applyFont="1" applyFill="1" applyBorder="1" applyAlignment="1">
      <alignment horizontal="center" vertical="center"/>
    </xf>
    <xf numFmtId="0" fontId="6" fillId="68" borderId="77" xfId="2" applyFont="1" applyFill="1" applyBorder="1" applyAlignment="1">
      <alignment horizontal="center" vertical="center"/>
    </xf>
    <xf numFmtId="0" fontId="5" fillId="68" borderId="77" xfId="2" applyFont="1" applyFill="1" applyBorder="1" applyAlignment="1">
      <alignment horizontal="center" vertical="center"/>
    </xf>
    <xf numFmtId="4" fontId="6" fillId="68" borderId="77" xfId="2" applyNumberFormat="1" applyFont="1" applyFill="1" applyBorder="1" applyAlignment="1">
      <alignment horizontal="center" vertical="center"/>
    </xf>
    <xf numFmtId="4" fontId="6" fillId="68" borderId="77" xfId="4" applyNumberFormat="1" applyFont="1" applyFill="1" applyBorder="1" applyAlignment="1">
      <alignment horizontal="right" vertical="center"/>
    </xf>
    <xf numFmtId="4" fontId="6" fillId="68" borderId="77" xfId="2" applyNumberFormat="1" applyFont="1" applyFill="1" applyBorder="1" applyAlignment="1">
      <alignment horizontal="right" vertical="center"/>
    </xf>
    <xf numFmtId="44" fontId="5" fillId="68" borderId="78" xfId="1" applyFont="1" applyFill="1" applyBorder="1" applyAlignment="1">
      <alignment horizontal="right" vertical="center"/>
    </xf>
    <xf numFmtId="38" fontId="6" fillId="68" borderId="76" xfId="2" applyNumberFormat="1" applyFont="1" applyFill="1" applyBorder="1" applyAlignment="1">
      <alignment horizontal="center" vertical="center"/>
    </xf>
    <xf numFmtId="38" fontId="5" fillId="68" borderId="77" xfId="2" applyNumberFormat="1" applyFont="1" applyFill="1" applyBorder="1" applyAlignment="1">
      <alignment horizontal="center" vertical="center"/>
    </xf>
    <xf numFmtId="40" fontId="6" fillId="68" borderId="77" xfId="2" applyNumberFormat="1" applyFont="1" applyFill="1" applyBorder="1" applyAlignment="1">
      <alignment horizontal="center" vertical="center"/>
    </xf>
    <xf numFmtId="40" fontId="5" fillId="68" borderId="77" xfId="4" applyFont="1" applyFill="1" applyBorder="1" applyAlignment="1">
      <alignment horizontal="center" vertical="center"/>
    </xf>
    <xf numFmtId="44" fontId="6" fillId="68" borderId="77" xfId="1" applyFont="1" applyFill="1" applyBorder="1" applyAlignment="1">
      <alignment horizontal="left" vertical="center"/>
    </xf>
    <xf numFmtId="4" fontId="6" fillId="68" borderId="77" xfId="4" applyNumberFormat="1" applyFont="1" applyFill="1" applyBorder="1" applyAlignment="1">
      <alignment horizontal="center" vertical="center"/>
    </xf>
    <xf numFmtId="44" fontId="5" fillId="68" borderId="78" xfId="1" applyFont="1" applyFill="1" applyBorder="1" applyAlignment="1">
      <alignment horizontal="left" vertical="center"/>
    </xf>
    <xf numFmtId="0" fontId="5" fillId="68" borderId="8" xfId="2" applyFont="1" applyFill="1" applyBorder="1" applyAlignment="1">
      <alignment horizontal="center" vertical="center" wrapText="1"/>
    </xf>
    <xf numFmtId="0" fontId="5" fillId="68" borderId="9" xfId="2" applyFont="1" applyFill="1" applyBorder="1" applyAlignment="1">
      <alignment horizontal="center" vertical="center"/>
    </xf>
    <xf numFmtId="44" fontId="5" fillId="0" borderId="20" xfId="1" applyFont="1" applyFill="1" applyBorder="1" applyAlignment="1">
      <alignment horizontal="left" vertical="center"/>
    </xf>
    <xf numFmtId="0" fontId="5" fillId="10" borderId="78" xfId="0" applyFont="1" applyFill="1" applyBorder="1" applyAlignment="1">
      <alignment horizontal="center" vertical="center"/>
    </xf>
    <xf numFmtId="0" fontId="5" fillId="2" borderId="8" xfId="2" applyFont="1" applyFill="1" applyBorder="1" applyAlignment="1">
      <alignment horizontal="center" vertical="center"/>
    </xf>
    <xf numFmtId="14" fontId="5" fillId="0" borderId="0" xfId="2" applyNumberFormat="1" applyFont="1" applyAlignment="1">
      <alignment horizontal="center" vertical="center"/>
    </xf>
    <xf numFmtId="9" fontId="6" fillId="2" borderId="20" xfId="13" applyFont="1" applyFill="1" applyBorder="1" applyAlignment="1">
      <alignment horizontal="center" vertical="center"/>
    </xf>
    <xf numFmtId="9" fontId="6" fillId="2" borderId="23" xfId="13" applyFont="1" applyFill="1" applyBorder="1" applyAlignment="1">
      <alignment horizontal="center" vertical="center"/>
    </xf>
    <xf numFmtId="9" fontId="6" fillId="2" borderId="39" xfId="13" applyFont="1" applyFill="1" applyBorder="1" applyAlignment="1">
      <alignment horizontal="center" vertical="center"/>
    </xf>
    <xf numFmtId="9" fontId="6" fillId="9" borderId="78" xfId="13" applyFont="1" applyFill="1" applyBorder="1" applyAlignment="1">
      <alignment horizontal="center" vertical="center"/>
    </xf>
    <xf numFmtId="9" fontId="6" fillId="69" borderId="78" xfId="13" applyFont="1" applyFill="1" applyBorder="1" applyAlignment="1">
      <alignment horizontal="center" vertical="center"/>
    </xf>
    <xf numFmtId="9" fontId="6" fillId="2" borderId="23" xfId="13" applyFont="1" applyFill="1" applyBorder="1" applyAlignment="1">
      <alignment horizontal="center" vertical="center" wrapText="1"/>
    </xf>
    <xf numFmtId="9" fontId="6" fillId="2" borderId="39" xfId="13" applyFont="1" applyFill="1" applyBorder="1" applyAlignment="1">
      <alignment horizontal="center" vertical="center" wrapText="1"/>
    </xf>
    <xf numFmtId="9" fontId="6" fillId="2" borderId="20" xfId="13" applyFont="1" applyFill="1" applyBorder="1" applyAlignment="1">
      <alignment horizontal="center" vertical="center" wrapText="1"/>
    </xf>
    <xf numFmtId="9" fontId="6" fillId="2" borderId="41" xfId="13" applyFont="1" applyFill="1" applyBorder="1" applyAlignment="1">
      <alignment horizontal="center" vertical="center"/>
    </xf>
    <xf numFmtId="9" fontId="6" fillId="2" borderId="18" xfId="13" applyFont="1" applyFill="1" applyBorder="1" applyAlignment="1">
      <alignment horizontal="center" vertical="center"/>
    </xf>
    <xf numFmtId="9" fontId="6" fillId="2" borderId="32" xfId="13" applyFont="1" applyFill="1" applyBorder="1" applyAlignment="1">
      <alignment horizontal="center" vertical="center"/>
    </xf>
    <xf numFmtId="0" fontId="6" fillId="9" borderId="78" xfId="0" applyFont="1" applyFill="1" applyBorder="1" applyAlignment="1">
      <alignment horizontal="center" vertical="center"/>
    </xf>
    <xf numFmtId="0" fontId="6" fillId="69" borderId="78" xfId="2" applyFont="1" applyFill="1" applyBorder="1" applyAlignment="1">
      <alignment horizontal="center" vertical="center"/>
    </xf>
    <xf numFmtId="10" fontId="6" fillId="10" borderId="78" xfId="13" applyNumberFormat="1" applyFont="1" applyFill="1" applyBorder="1" applyAlignment="1">
      <alignment horizontal="right" vertical="center"/>
    </xf>
    <xf numFmtId="0" fontId="6" fillId="2" borderId="78" xfId="2" applyFont="1" applyFill="1" applyBorder="1" applyAlignment="1">
      <alignment horizontal="center" vertical="center"/>
    </xf>
    <xf numFmtId="0" fontId="6" fillId="9" borderId="8" xfId="0" applyFont="1" applyFill="1" applyBorder="1" applyAlignment="1">
      <alignment horizontal="center" vertical="center"/>
    </xf>
    <xf numFmtId="0" fontId="15" fillId="71" borderId="14" xfId="0" applyFont="1" applyFill="1" applyBorder="1" applyAlignment="1">
      <alignment horizontal="center" vertical="center"/>
    </xf>
    <xf numFmtId="0" fontId="15" fillId="71" borderId="15" xfId="0" applyFont="1" applyFill="1" applyBorder="1" applyAlignment="1">
      <alignment horizontal="center" vertical="center"/>
    </xf>
    <xf numFmtId="0" fontId="15" fillId="71" borderId="16" xfId="0" applyFont="1" applyFill="1" applyBorder="1" applyAlignment="1">
      <alignment horizontal="center" vertical="center"/>
    </xf>
    <xf numFmtId="0" fontId="0" fillId="0" borderId="5" xfId="0" applyBorder="1" applyAlignment="1">
      <alignment horizontal="center"/>
    </xf>
    <xf numFmtId="0" fontId="0" fillId="0" borderId="29" xfId="0" applyBorder="1" applyAlignment="1">
      <alignment horizontal="center"/>
    </xf>
    <xf numFmtId="0" fontId="12" fillId="0" borderId="0" xfId="0" applyFont="1"/>
    <xf numFmtId="0" fontId="17" fillId="71" borderId="15" xfId="0" applyFont="1" applyFill="1" applyBorder="1" applyAlignment="1">
      <alignment horizontal="center" vertical="center"/>
    </xf>
    <xf numFmtId="0" fontId="17" fillId="71" borderId="16" xfId="0" applyFont="1" applyFill="1" applyBorder="1" applyAlignment="1">
      <alignment horizontal="center" vertical="center"/>
    </xf>
    <xf numFmtId="0" fontId="12" fillId="0" borderId="0" xfId="0" applyFont="1" applyAlignment="1">
      <alignment horizontal="left" vertical="center"/>
    </xf>
    <xf numFmtId="0" fontId="0" fillId="2" borderId="0" xfId="0" applyFill="1"/>
    <xf numFmtId="0" fontId="0" fillId="2" borderId="29" xfId="0" applyFill="1" applyBorder="1" applyAlignment="1">
      <alignment horizontal="center"/>
    </xf>
    <xf numFmtId="0" fontId="0" fillId="0" borderId="6" xfId="0" applyBorder="1" applyAlignment="1">
      <alignment horizontal="center"/>
    </xf>
    <xf numFmtId="0" fontId="15" fillId="71" borderId="28" xfId="0" applyFont="1" applyFill="1" applyBorder="1" applyAlignment="1">
      <alignment horizontal="center" vertical="center"/>
    </xf>
    <xf numFmtId="0" fontId="0" fillId="0" borderId="28" xfId="0" applyBorder="1" applyAlignment="1">
      <alignment horizontal="center"/>
    </xf>
    <xf numFmtId="0" fontId="0" fillId="2" borderId="0" xfId="0" applyFill="1" applyAlignment="1">
      <alignment horizontal="center"/>
    </xf>
    <xf numFmtId="0" fontId="15" fillId="71" borderId="29" xfId="0" applyFont="1" applyFill="1" applyBorder="1" applyAlignment="1">
      <alignment horizontal="center" vertical="center"/>
    </xf>
    <xf numFmtId="0" fontId="15" fillId="71" borderId="6" xfId="0" applyFont="1" applyFill="1" applyBorder="1" applyAlignment="1">
      <alignment horizontal="center" vertical="center"/>
    </xf>
    <xf numFmtId="0" fontId="0" fillId="0" borderId="1" xfId="0" applyBorder="1" applyAlignment="1">
      <alignment horizontal="center"/>
    </xf>
    <xf numFmtId="0" fontId="0" fillId="2" borderId="5" xfId="0" applyFill="1" applyBorder="1" applyAlignment="1">
      <alignment horizontal="center"/>
    </xf>
    <xf numFmtId="0" fontId="17" fillId="71" borderId="14" xfId="0" applyFont="1" applyFill="1" applyBorder="1" applyAlignment="1">
      <alignment horizontal="center" vertical="center"/>
    </xf>
    <xf numFmtId="0" fontId="0" fillId="2" borderId="6" xfId="0" applyFill="1" applyBorder="1" applyAlignment="1">
      <alignment horizontal="center"/>
    </xf>
    <xf numFmtId="0" fontId="0" fillId="67" borderId="0" xfId="0" applyFill="1" applyAlignment="1">
      <alignment horizontal="center"/>
    </xf>
    <xf numFmtId="0" fontId="0" fillId="67" borderId="29" xfId="0" applyFill="1" applyBorder="1" applyAlignment="1">
      <alignment horizontal="center"/>
    </xf>
    <xf numFmtId="40" fontId="6" fillId="0" borderId="22" xfId="4" applyFont="1" applyFill="1" applyBorder="1" applyAlignment="1">
      <alignment horizontal="center" vertical="center" wrapText="1"/>
    </xf>
    <xf numFmtId="0" fontId="0" fillId="0" borderId="4" xfId="0" applyBorder="1" applyAlignment="1">
      <alignment horizontal="center"/>
    </xf>
    <xf numFmtId="0" fontId="17" fillId="71" borderId="29" xfId="0" applyFont="1" applyFill="1" applyBorder="1" applyAlignment="1">
      <alignment horizontal="center" vertical="center"/>
    </xf>
    <xf numFmtId="40" fontId="6" fillId="0" borderId="27" xfId="4" applyFont="1" applyFill="1" applyBorder="1" applyAlignment="1">
      <alignment horizontal="center" vertical="center" wrapText="1"/>
    </xf>
    <xf numFmtId="40" fontId="6" fillId="0" borderId="17" xfId="4" applyFont="1" applyFill="1" applyBorder="1" applyAlignment="1">
      <alignment horizontal="center" vertical="center" wrapText="1"/>
    </xf>
    <xf numFmtId="0" fontId="0" fillId="0" borderId="79" xfId="0" applyBorder="1" applyAlignment="1">
      <alignment horizontal="center"/>
    </xf>
    <xf numFmtId="0" fontId="0" fillId="67" borderId="81" xfId="0" applyFill="1" applyBorder="1" applyAlignment="1">
      <alignment horizontal="center"/>
    </xf>
    <xf numFmtId="0" fontId="0" fillId="67" borderId="82" xfId="0" applyFill="1" applyBorder="1" applyAlignment="1">
      <alignment horizontal="center"/>
    </xf>
    <xf numFmtId="0" fontId="0" fillId="0" borderId="4" xfId="0" applyBorder="1" applyAlignment="1">
      <alignment horizontal="center" vertical="center"/>
    </xf>
    <xf numFmtId="0" fontId="0" fillId="0" borderId="28" xfId="0" applyBorder="1" applyAlignment="1">
      <alignment horizontal="center" vertical="center"/>
    </xf>
    <xf numFmtId="0" fontId="0" fillId="0" borderId="6" xfId="0"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6" fillId="0" borderId="83" xfId="0" applyFont="1" applyBorder="1" applyAlignment="1">
      <alignment horizontal="left" vertical="center"/>
    </xf>
    <xf numFmtId="0" fontId="6" fillId="0" borderId="84" xfId="0" applyFont="1" applyBorder="1" applyAlignment="1">
      <alignment horizontal="center" vertical="center"/>
    </xf>
    <xf numFmtId="2" fontId="6" fillId="0" borderId="85" xfId="0" applyNumberFormat="1" applyFont="1" applyBorder="1" applyAlignment="1">
      <alignment horizontal="center" vertical="center"/>
    </xf>
    <xf numFmtId="0" fontId="6" fillId="0" borderId="25" xfId="0" applyFont="1" applyBorder="1" applyAlignment="1">
      <alignment horizontal="left" vertical="center"/>
    </xf>
    <xf numFmtId="2" fontId="6" fillId="0" borderId="24" xfId="0" applyNumberFormat="1" applyFont="1" applyBorder="1" applyAlignment="1">
      <alignment horizontal="center" vertical="center"/>
    </xf>
    <xf numFmtId="0" fontId="18" fillId="0" borderId="25" xfId="0" applyFont="1" applyBorder="1" applyAlignment="1">
      <alignment horizontal="left" vertical="center" wrapText="1"/>
    </xf>
    <xf numFmtId="0" fontId="18" fillId="0" borderId="25" xfId="0" applyFont="1" applyBorder="1" applyAlignment="1">
      <alignment horizontal="left" vertical="center"/>
    </xf>
    <xf numFmtId="0" fontId="18" fillId="0" borderId="26" xfId="0" applyFont="1" applyBorder="1" applyAlignment="1">
      <alignment horizontal="left" vertical="center"/>
    </xf>
    <xf numFmtId="0" fontId="6" fillId="0" borderId="27" xfId="0" applyFont="1" applyBorder="1" applyAlignment="1">
      <alignment horizontal="center" vertical="center"/>
    </xf>
    <xf numFmtId="0" fontId="0" fillId="0" borderId="80" xfId="0" applyBorder="1"/>
    <xf numFmtId="0" fontId="8" fillId="0" borderId="14" xfId="0" applyFont="1" applyBorder="1" applyAlignment="1">
      <alignment horizontal="center" vertical="center"/>
    </xf>
    <xf numFmtId="0" fontId="8" fillId="0" borderId="16" xfId="0" applyFont="1" applyBorder="1" applyAlignment="1">
      <alignment horizontal="center" vertical="center"/>
    </xf>
    <xf numFmtId="0" fontId="0" fillId="0" borderId="0" xfId="0" applyAlignment="1">
      <alignment horizontal="right" wrapText="1"/>
    </xf>
    <xf numFmtId="2" fontId="0" fillId="9" borderId="79" xfId="0" applyNumberFormat="1" applyFill="1" applyBorder="1"/>
    <xf numFmtId="0" fontId="0" fillId="0" borderId="82" xfId="0" applyBorder="1" applyAlignment="1">
      <alignment horizontal="center" vertical="center"/>
    </xf>
    <xf numFmtId="0" fontId="0" fillId="0" borderId="81" xfId="0" applyBorder="1" applyAlignment="1">
      <alignment horizontal="center"/>
    </xf>
    <xf numFmtId="0" fontId="0" fillId="0" borderId="81" xfId="0" applyBorder="1" applyAlignment="1">
      <alignment horizontal="center" vertical="center"/>
    </xf>
    <xf numFmtId="2" fontId="0" fillId="0" borderId="81" xfId="0" applyNumberFormat="1" applyBorder="1" applyAlignment="1">
      <alignment horizontal="center"/>
    </xf>
    <xf numFmtId="168" fontId="0" fillId="0" borderId="81" xfId="0" applyNumberFormat="1" applyBorder="1" applyAlignment="1">
      <alignment horizontal="center"/>
    </xf>
    <xf numFmtId="0" fontId="0" fillId="0" borderId="82" xfId="0" applyBorder="1" applyAlignment="1">
      <alignment horizontal="center"/>
    </xf>
    <xf numFmtId="168" fontId="0" fillId="0" borderId="82" xfId="0" applyNumberFormat="1" applyBorder="1" applyAlignment="1">
      <alignment horizontal="center"/>
    </xf>
    <xf numFmtId="0" fontId="38" fillId="0" borderId="0" xfId="2" applyFont="1" applyAlignment="1">
      <alignment vertical="center"/>
    </xf>
    <xf numFmtId="0" fontId="8" fillId="0" borderId="4" xfId="0" applyFont="1" applyBorder="1" applyAlignment="1">
      <alignment horizontal="center" vertical="center"/>
    </xf>
    <xf numFmtId="0" fontId="8" fillId="0" borderId="81" xfId="0" applyFont="1" applyBorder="1" applyAlignment="1">
      <alignment horizontal="center" vertical="center"/>
    </xf>
    <xf numFmtId="2" fontId="6" fillId="0" borderId="46" xfId="0" applyNumberFormat="1" applyFont="1" applyBorder="1" applyAlignment="1">
      <alignment horizontal="center" vertical="center"/>
    </xf>
    <xf numFmtId="0" fontId="18" fillId="0" borderId="14" xfId="0" applyFont="1" applyBorder="1"/>
    <xf numFmtId="2" fontId="6" fillId="0" borderId="16" xfId="0" applyNumberFormat="1" applyFont="1" applyBorder="1"/>
    <xf numFmtId="0" fontId="6" fillId="0" borderId="84" xfId="0" applyFont="1" applyBorder="1" applyAlignment="1">
      <alignment horizontal="center"/>
    </xf>
    <xf numFmtId="0" fontId="6" fillId="0" borderId="85" xfId="0" applyFont="1" applyBorder="1" applyAlignment="1">
      <alignment horizontal="center"/>
    </xf>
    <xf numFmtId="0" fontId="18" fillId="0" borderId="22" xfId="0" applyFont="1" applyBorder="1" applyAlignment="1">
      <alignment horizontal="left" vertical="center"/>
    </xf>
    <xf numFmtId="0" fontId="6" fillId="0" borderId="22" xfId="0" applyFont="1" applyBorder="1" applyAlignment="1">
      <alignment horizontal="center"/>
    </xf>
    <xf numFmtId="0" fontId="6" fillId="0" borderId="24" xfId="0" applyFont="1" applyBorder="1" applyAlignment="1">
      <alignment horizontal="center"/>
    </xf>
    <xf numFmtId="4" fontId="9" fillId="0" borderId="27" xfId="0" applyNumberFormat="1" applyFont="1" applyBorder="1" applyAlignment="1">
      <alignment horizontal="center"/>
    </xf>
    <xf numFmtId="4" fontId="9" fillId="0" borderId="45" xfId="0" applyNumberFormat="1" applyFont="1" applyBorder="1" applyAlignment="1">
      <alignment horizont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45" xfId="0" applyBorder="1" applyAlignment="1">
      <alignment horizontal="center" vertical="center"/>
    </xf>
    <xf numFmtId="0" fontId="80" fillId="9" borderId="14" xfId="0" applyFont="1" applyFill="1" applyBorder="1"/>
    <xf numFmtId="0" fontId="80" fillId="9" borderId="15" xfId="0" applyFont="1" applyFill="1" applyBorder="1"/>
    <xf numFmtId="0" fontId="80" fillId="9" borderId="16" xfId="0" applyFont="1" applyFill="1" applyBorder="1"/>
    <xf numFmtId="4" fontId="12" fillId="6" borderId="21" xfId="3" applyNumberFormat="1" applyFont="1" applyFill="1" applyBorder="1" applyAlignment="1">
      <alignment horizontal="center" vertical="center"/>
    </xf>
    <xf numFmtId="0" fontId="18" fillId="0" borderId="0" xfId="0" applyFont="1" applyAlignment="1">
      <alignment horizontal="left" vertical="center"/>
    </xf>
    <xf numFmtId="0" fontId="8" fillId="0" borderId="2" xfId="0" applyFont="1" applyBorder="1" applyAlignment="1">
      <alignment horizontal="center" vertical="center"/>
    </xf>
    <xf numFmtId="0" fontId="6" fillId="0" borderId="27" xfId="2" applyFont="1" applyBorder="1" applyAlignment="1">
      <alignment horizontal="center" vertical="center"/>
    </xf>
    <xf numFmtId="2" fontId="6" fillId="0" borderId="22" xfId="0" applyNumberFormat="1" applyFont="1" applyBorder="1" applyAlignment="1">
      <alignment horizontal="center" vertical="center"/>
    </xf>
    <xf numFmtId="0" fontId="6" fillId="0" borderId="26" xfId="2" applyFont="1" applyBorder="1" applyAlignment="1">
      <alignment horizontal="left" vertical="center"/>
    </xf>
    <xf numFmtId="0" fontId="81" fillId="0" borderId="4" xfId="0" applyFont="1" applyBorder="1" applyAlignment="1">
      <alignment horizontal="center" vertical="center"/>
    </xf>
    <xf numFmtId="0" fontId="81" fillId="0" borderId="81" xfId="0" applyFont="1" applyBorder="1" applyAlignment="1">
      <alignment horizontal="center" vertical="center"/>
    </xf>
    <xf numFmtId="0" fontId="6" fillId="0" borderId="30" xfId="0" applyFont="1" applyBorder="1" applyAlignment="1">
      <alignment horizontal="left" vertical="center"/>
    </xf>
    <xf numFmtId="2" fontId="6" fillId="0" borderId="17" xfId="0" applyNumberFormat="1" applyFont="1" applyBorder="1" applyAlignment="1">
      <alignment horizontal="center" vertical="center"/>
    </xf>
    <xf numFmtId="2" fontId="6" fillId="0" borderId="19" xfId="0" applyNumberFormat="1" applyFont="1" applyBorder="1" applyAlignment="1">
      <alignment horizontal="center" vertical="center"/>
    </xf>
    <xf numFmtId="0" fontId="6" fillId="0" borderId="25" xfId="2" applyFont="1" applyBorder="1" applyAlignment="1">
      <alignment horizontal="left" vertical="center"/>
    </xf>
    <xf numFmtId="0" fontId="18" fillId="0" borderId="25" xfId="0" applyFont="1" applyBorder="1"/>
    <xf numFmtId="0" fontId="6" fillId="0" borderId="25" xfId="2" applyFont="1" applyBorder="1" applyAlignment="1">
      <alignment vertical="center"/>
    </xf>
    <xf numFmtId="0" fontId="5" fillId="2" borderId="73" xfId="2" applyFont="1" applyFill="1" applyBorder="1" applyAlignment="1">
      <alignment horizontal="left" vertical="center"/>
    </xf>
    <xf numFmtId="0" fontId="5" fillId="69" borderId="77" xfId="2" applyFont="1" applyFill="1" applyBorder="1" applyAlignment="1">
      <alignment horizontal="left" vertical="center" wrapText="1"/>
    </xf>
    <xf numFmtId="0" fontId="5" fillId="68" borderId="77" xfId="2" applyFont="1" applyFill="1" applyBorder="1" applyAlignment="1">
      <alignment horizontal="left" vertical="center"/>
    </xf>
    <xf numFmtId="0" fontId="6" fillId="0" borderId="17" xfId="2" applyFont="1" applyBorder="1" applyAlignment="1">
      <alignment horizontal="left" vertical="center" wrapText="1"/>
    </xf>
    <xf numFmtId="40" fontId="5" fillId="68" borderId="77" xfId="2" applyNumberFormat="1" applyFont="1" applyFill="1" applyBorder="1" applyAlignment="1">
      <alignment horizontal="left" vertical="center" wrapText="1"/>
    </xf>
    <xf numFmtId="0" fontId="5" fillId="68" borderId="8" xfId="2" applyFont="1" applyFill="1" applyBorder="1" applyAlignment="1">
      <alignment horizontal="left" vertical="center"/>
    </xf>
    <xf numFmtId="0" fontId="5" fillId="69" borderId="8" xfId="2" applyFont="1" applyFill="1" applyBorder="1" applyAlignment="1">
      <alignment horizontal="left" vertical="center" wrapText="1"/>
    </xf>
    <xf numFmtId="4" fontId="5" fillId="0" borderId="73" xfId="2" applyNumberFormat="1" applyFont="1" applyBorder="1" applyAlignment="1">
      <alignment horizontal="left" vertical="center"/>
    </xf>
    <xf numFmtId="1" fontId="5" fillId="2" borderId="0" xfId="2" applyNumberFormat="1" applyFont="1" applyFill="1" applyAlignment="1">
      <alignment horizontal="left" vertical="center"/>
    </xf>
    <xf numFmtId="0" fontId="82" fillId="0" borderId="0" xfId="765" applyFont="1" applyAlignment="1">
      <alignment horizontal="left"/>
    </xf>
    <xf numFmtId="4" fontId="82" fillId="0" borderId="0" xfId="765" applyNumberFormat="1" applyFont="1" applyAlignment="1">
      <alignment horizontal="right"/>
    </xf>
    <xf numFmtId="0" fontId="1" fillId="0" borderId="0" xfId="765"/>
    <xf numFmtId="0" fontId="82" fillId="0" borderId="0" xfId="765" applyFont="1" applyAlignment="1">
      <alignment horizontal="right"/>
    </xf>
    <xf numFmtId="0" fontId="10" fillId="0" borderId="0" xfId="766"/>
    <xf numFmtId="4" fontId="10" fillId="0" borderId="0" xfId="766" applyNumberFormat="1" applyAlignment="1">
      <alignment horizontal="right"/>
    </xf>
    <xf numFmtId="0" fontId="10" fillId="0" borderId="0" xfId="766" applyAlignment="1">
      <alignment horizontal="right"/>
    </xf>
    <xf numFmtId="0" fontId="10" fillId="0" borderId="0" xfId="7"/>
    <xf numFmtId="0" fontId="10" fillId="0" borderId="0" xfId="7" applyAlignment="1">
      <alignment horizontal="right"/>
    </xf>
    <xf numFmtId="4" fontId="10" fillId="0" borderId="0" xfId="7" applyNumberFormat="1" applyAlignment="1">
      <alignment horizontal="right"/>
    </xf>
    <xf numFmtId="0" fontId="10" fillId="0" borderId="0" xfId="767"/>
    <xf numFmtId="0" fontId="10" fillId="0" borderId="0" xfId="767" applyAlignment="1">
      <alignment horizontal="right"/>
    </xf>
    <xf numFmtId="4" fontId="10" fillId="0" borderId="0" xfId="767" applyNumberFormat="1" applyAlignment="1">
      <alignment horizontal="right"/>
    </xf>
    <xf numFmtId="4" fontId="1" fillId="0" borderId="0" xfId="765" applyNumberFormat="1"/>
    <xf numFmtId="0" fontId="4" fillId="0" borderId="73" xfId="2" applyFont="1" applyBorder="1" applyAlignment="1">
      <alignment horizontal="center" vertical="center"/>
    </xf>
    <xf numFmtId="0" fontId="6" fillId="0" borderId="17" xfId="2" applyFont="1" applyBorder="1" applyAlignment="1">
      <alignment horizontal="center" vertical="center" wrapText="1"/>
    </xf>
    <xf numFmtId="44" fontId="6" fillId="0" borderId="17" xfId="2" applyNumberFormat="1" applyFont="1" applyBorder="1" applyAlignment="1">
      <alignment horizontal="center" vertical="center" wrapText="1"/>
    </xf>
    <xf numFmtId="0" fontId="0" fillId="0" borderId="0" xfId="0" applyAlignment="1">
      <alignment wrapText="1"/>
    </xf>
    <xf numFmtId="0" fontId="0" fillId="0" borderId="86" xfId="0" applyBorder="1" applyAlignment="1">
      <alignment wrapText="1"/>
    </xf>
    <xf numFmtId="0" fontId="6" fillId="0" borderId="87" xfId="0" applyFont="1" applyBorder="1" applyAlignment="1">
      <alignment horizontal="center" vertical="center"/>
    </xf>
    <xf numFmtId="0" fontId="6" fillId="2" borderId="87" xfId="10" applyFont="1" applyFill="1" applyBorder="1" applyAlignment="1">
      <alignment horizontal="left" vertical="center" wrapText="1"/>
    </xf>
    <xf numFmtId="0" fontId="6" fillId="0" borderId="87" xfId="2" applyFont="1" applyBorder="1" applyAlignment="1">
      <alignment horizontal="center" vertical="center"/>
    </xf>
    <xf numFmtId="44" fontId="6" fillId="0" borderId="87" xfId="1" applyFont="1" applyBorder="1" applyAlignment="1">
      <alignment vertical="center"/>
    </xf>
    <xf numFmtId="44" fontId="6" fillId="0" borderId="88" xfId="2" applyNumberFormat="1" applyFont="1" applyBorder="1" applyAlignment="1">
      <alignment horizontal="center" vertical="center"/>
    </xf>
    <xf numFmtId="0" fontId="0" fillId="0" borderId="89" xfId="0" applyBorder="1" applyAlignment="1">
      <alignment wrapText="1"/>
    </xf>
    <xf numFmtId="0" fontId="6" fillId="0" borderId="90" xfId="0" applyFont="1" applyBorder="1" applyAlignment="1">
      <alignment horizontal="center" vertical="center"/>
    </xf>
    <xf numFmtId="0" fontId="6" fillId="2" borderId="90" xfId="10" applyFont="1" applyFill="1" applyBorder="1" applyAlignment="1">
      <alignment horizontal="left" vertical="center" wrapText="1"/>
    </xf>
    <xf numFmtId="0" fontId="6" fillId="0" borderId="90" xfId="2" applyFont="1" applyBorder="1" applyAlignment="1">
      <alignment horizontal="center" vertical="center"/>
    </xf>
    <xf numFmtId="44" fontId="6" fillId="0" borderId="90" xfId="1" applyFont="1" applyBorder="1" applyAlignment="1">
      <alignment vertical="center"/>
    </xf>
    <xf numFmtId="44" fontId="6" fillId="0" borderId="91" xfId="2" applyNumberFormat="1" applyFont="1" applyBorder="1" applyAlignment="1">
      <alignment horizontal="center" vertical="center"/>
    </xf>
    <xf numFmtId="0" fontId="0" fillId="0" borderId="92" xfId="0" applyBorder="1" applyAlignment="1">
      <alignment wrapText="1"/>
    </xf>
    <xf numFmtId="0" fontId="6" fillId="0" borderId="93" xfId="0" applyFont="1" applyBorder="1" applyAlignment="1">
      <alignment horizontal="center" vertical="center"/>
    </xf>
    <xf numFmtId="0" fontId="6" fillId="2" borderId="93" xfId="10" applyFont="1" applyFill="1" applyBorder="1" applyAlignment="1">
      <alignment horizontal="left" vertical="center" wrapText="1"/>
    </xf>
    <xf numFmtId="0" fontId="6" fillId="0" borderId="93" xfId="2" applyFont="1" applyBorder="1" applyAlignment="1">
      <alignment horizontal="center" vertical="center"/>
    </xf>
    <xf numFmtId="44" fontId="6" fillId="0" borderId="93" xfId="1" applyFont="1" applyBorder="1" applyAlignment="1">
      <alignment vertical="center"/>
    </xf>
    <xf numFmtId="44" fontId="6" fillId="0" borderId="94" xfId="2" applyNumberFormat="1" applyFont="1" applyBorder="1" applyAlignment="1">
      <alignment horizontal="center" vertical="center"/>
    </xf>
    <xf numFmtId="0" fontId="5" fillId="4" borderId="95" xfId="2" applyFont="1" applyFill="1" applyBorder="1" applyAlignment="1">
      <alignment horizontal="center" vertical="center"/>
    </xf>
    <xf numFmtId="0" fontId="5" fillId="4" borderId="96" xfId="2" applyFont="1" applyFill="1" applyBorder="1" applyAlignment="1">
      <alignment horizontal="center" vertical="center"/>
    </xf>
    <xf numFmtId="0" fontId="5" fillId="4" borderId="96" xfId="2" applyFont="1" applyFill="1" applyBorder="1" applyAlignment="1">
      <alignment horizontal="left" vertical="center" wrapText="1"/>
    </xf>
    <xf numFmtId="44" fontId="5" fillId="4" borderId="96" xfId="1" applyFont="1" applyFill="1" applyBorder="1" applyAlignment="1">
      <alignment vertical="center"/>
    </xf>
    <xf numFmtId="44" fontId="5" fillId="4" borderId="97" xfId="1" applyFont="1" applyFill="1" applyBorder="1" applyAlignment="1">
      <alignment horizontal="center" vertical="center"/>
    </xf>
    <xf numFmtId="0" fontId="6" fillId="0" borderId="86" xfId="12" applyFont="1" applyBorder="1" applyAlignment="1">
      <alignment horizontal="center" vertical="center" wrapText="1"/>
    </xf>
    <xf numFmtId="0" fontId="6" fillId="0" borderId="89" xfId="12" applyFont="1" applyBorder="1" applyAlignment="1">
      <alignment horizontal="center" vertical="center" wrapText="1"/>
    </xf>
    <xf numFmtId="0" fontId="6" fillId="0" borderId="92" xfId="12" applyFont="1" applyBorder="1" applyAlignment="1">
      <alignment horizontal="center" vertical="center" wrapText="1"/>
    </xf>
    <xf numFmtId="0" fontId="0" fillId="0" borderId="8" xfId="0" applyBorder="1" applyAlignment="1">
      <alignment wrapText="1"/>
    </xf>
    <xf numFmtId="0" fontId="0" fillId="0" borderId="98" xfId="0" applyBorder="1" applyAlignment="1">
      <alignment wrapText="1"/>
    </xf>
    <xf numFmtId="0" fontId="6" fillId="0" borderId="99" xfId="0" applyFont="1" applyBorder="1" applyAlignment="1">
      <alignment horizontal="center" vertical="center"/>
    </xf>
    <xf numFmtId="0" fontId="6" fillId="2" borderId="99" xfId="10" applyFont="1" applyFill="1" applyBorder="1" applyAlignment="1">
      <alignment horizontal="left" vertical="center" wrapText="1"/>
    </xf>
    <xf numFmtId="0" fontId="6" fillId="0" borderId="99" xfId="2" applyFont="1" applyBorder="1" applyAlignment="1">
      <alignment horizontal="center" vertical="center"/>
    </xf>
    <xf numFmtId="44" fontId="6" fillId="0" borderId="99" xfId="1" applyFont="1" applyBorder="1" applyAlignment="1">
      <alignment vertical="center"/>
    </xf>
    <xf numFmtId="44" fontId="6" fillId="0" borderId="100" xfId="2" applyNumberFormat="1" applyFont="1" applyBorder="1" applyAlignment="1">
      <alignment horizontal="center" vertical="center"/>
    </xf>
    <xf numFmtId="0" fontId="11" fillId="0" borderId="86" xfId="12" applyBorder="1" applyAlignment="1">
      <alignment wrapText="1"/>
    </xf>
    <xf numFmtId="0" fontId="6" fillId="0" borderId="98" xfId="12" applyFont="1" applyBorder="1" applyAlignment="1">
      <alignment horizontal="center" vertical="center" wrapText="1"/>
    </xf>
    <xf numFmtId="0" fontId="0" fillId="0" borderId="98" xfId="0" applyBorder="1" applyAlignment="1">
      <alignment horizontal="center" vertical="center" wrapText="1"/>
    </xf>
    <xf numFmtId="0" fontId="9" fillId="0" borderId="101" xfId="0" applyFont="1" applyBorder="1" applyAlignment="1">
      <alignment horizontal="center" vertical="center"/>
    </xf>
    <xf numFmtId="0" fontId="9" fillId="0" borderId="102" xfId="0" applyFont="1" applyBorder="1" applyAlignment="1">
      <alignment horizontal="center" vertical="center"/>
    </xf>
    <xf numFmtId="0" fontId="9" fillId="0" borderId="103" xfId="0" applyFont="1" applyBorder="1" applyAlignment="1">
      <alignment horizontal="center" vertical="center"/>
    </xf>
    <xf numFmtId="0" fontId="0" fillId="0" borderId="87" xfId="0" applyBorder="1" applyAlignment="1">
      <alignment horizontal="center" vertical="center"/>
    </xf>
    <xf numFmtId="0" fontId="0" fillId="0" borderId="105" xfId="0" applyBorder="1" applyAlignment="1">
      <alignment horizontal="center" vertical="center"/>
    </xf>
    <xf numFmtId="0" fontId="6" fillId="0" borderId="107" xfId="2" applyFont="1" applyBorder="1" applyAlignment="1">
      <alignment horizontal="center" vertical="center"/>
    </xf>
    <xf numFmtId="0" fontId="6" fillId="0" borderId="105" xfId="2" applyFont="1" applyBorder="1" applyAlignment="1">
      <alignment horizontal="center" vertical="center"/>
    </xf>
    <xf numFmtId="0" fontId="6" fillId="0" borderId="108" xfId="2" applyFont="1" applyBorder="1" applyAlignment="1">
      <alignment horizontal="center" vertical="center"/>
    </xf>
    <xf numFmtId="0" fontId="0" fillId="0" borderId="104" xfId="0" applyBorder="1" applyAlignment="1">
      <alignment horizontal="center" vertical="center" wrapText="1"/>
    </xf>
    <xf numFmtId="0" fontId="0" fillId="0" borderId="106" xfId="0" applyBorder="1" applyAlignment="1">
      <alignment horizontal="center" vertical="center" wrapText="1"/>
    </xf>
    <xf numFmtId="0" fontId="5" fillId="0" borderId="109" xfId="2" applyFont="1" applyBorder="1" applyAlignment="1">
      <alignment horizontal="center" vertical="center" wrapText="1"/>
    </xf>
    <xf numFmtId="0" fontId="6" fillId="0" borderId="110" xfId="2" applyFont="1" applyBorder="1" applyAlignment="1">
      <alignment horizontal="center" vertical="center"/>
    </xf>
    <xf numFmtId="0" fontId="5" fillId="0" borderId="111" xfId="2" applyFont="1" applyBorder="1" applyAlignment="1">
      <alignment horizontal="center" vertical="center"/>
    </xf>
    <xf numFmtId="38" fontId="6" fillId="69" borderId="76" xfId="2" applyNumberFormat="1" applyFont="1" applyFill="1" applyBorder="1" applyAlignment="1">
      <alignment horizontal="center" vertical="center"/>
    </xf>
    <xf numFmtId="38" fontId="6" fillId="69" borderId="77" xfId="2" applyNumberFormat="1" applyFont="1" applyFill="1" applyBorder="1" applyAlignment="1">
      <alignment horizontal="center" vertical="center"/>
    </xf>
    <xf numFmtId="38" fontId="5" fillId="69" borderId="77" xfId="2" applyNumberFormat="1" applyFont="1" applyFill="1" applyBorder="1" applyAlignment="1">
      <alignment horizontal="center" vertical="center"/>
    </xf>
    <xf numFmtId="40" fontId="5" fillId="69" borderId="77" xfId="2" applyNumberFormat="1" applyFont="1" applyFill="1" applyBorder="1" applyAlignment="1">
      <alignment horizontal="left" vertical="center" wrapText="1"/>
    </xf>
    <xf numFmtId="4" fontId="6" fillId="69" borderId="77" xfId="4" applyNumberFormat="1" applyFont="1" applyFill="1" applyBorder="1" applyAlignment="1">
      <alignment horizontal="center" vertical="center"/>
    </xf>
    <xf numFmtId="0" fontId="0" fillId="0" borderId="86" xfId="0" applyBorder="1" applyAlignment="1">
      <alignment horizontal="center" vertical="center" wrapText="1"/>
    </xf>
    <xf numFmtId="0" fontId="0" fillId="0" borderId="22" xfId="0" applyBorder="1" applyAlignment="1">
      <alignment horizontal="center" vertical="center"/>
    </xf>
    <xf numFmtId="44" fontId="6" fillId="0" borderId="87" xfId="1" applyFont="1" applyFill="1" applyBorder="1" applyAlignment="1">
      <alignment vertical="center"/>
    </xf>
    <xf numFmtId="0" fontId="5" fillId="4" borderId="77" xfId="2" applyFont="1" applyFill="1" applyBorder="1" applyAlignment="1">
      <alignment horizontal="center" vertical="center"/>
    </xf>
    <xf numFmtId="0" fontId="5" fillId="4" borderId="78" xfId="2" applyFont="1" applyFill="1" applyBorder="1" applyAlignment="1">
      <alignment horizontal="center" vertical="center"/>
    </xf>
    <xf numFmtId="0" fontId="5" fillId="4" borderId="73" xfId="2" applyFont="1" applyFill="1" applyBorder="1" applyAlignment="1">
      <alignment horizontal="center" vertical="center"/>
    </xf>
    <xf numFmtId="10" fontId="5" fillId="0" borderId="0" xfId="2" applyNumberFormat="1" applyFont="1" applyAlignment="1">
      <alignment horizontal="left" vertical="center"/>
    </xf>
    <xf numFmtId="0" fontId="83" fillId="0" borderId="0" xfId="0" applyFont="1"/>
    <xf numFmtId="0" fontId="5" fillId="4" borderId="74" xfId="2" applyFont="1" applyFill="1" applyBorder="1" applyAlignment="1">
      <alignment vertical="center"/>
    </xf>
    <xf numFmtId="0" fontId="5" fillId="4" borderId="73" xfId="2" applyFont="1" applyFill="1" applyBorder="1" applyAlignment="1">
      <alignment horizontal="center" vertical="center" wrapText="1"/>
    </xf>
    <xf numFmtId="0" fontId="5" fillId="4" borderId="75" xfId="2" applyFont="1" applyFill="1" applyBorder="1" applyAlignment="1">
      <alignment vertical="center"/>
    </xf>
    <xf numFmtId="0" fontId="6" fillId="0" borderId="44" xfId="0" applyFont="1" applyBorder="1" applyAlignment="1">
      <alignment vertical="center" wrapText="1"/>
    </xf>
    <xf numFmtId="0" fontId="6" fillId="0" borderId="7" xfId="0" applyFont="1" applyBorder="1" applyAlignment="1">
      <alignment vertical="center" wrapText="1"/>
    </xf>
    <xf numFmtId="0" fontId="5" fillId="4" borderId="0" xfId="2" applyFont="1" applyFill="1" applyAlignment="1">
      <alignment horizontal="center" vertical="center"/>
    </xf>
    <xf numFmtId="0" fontId="5" fillId="4" borderId="0" xfId="2" applyFont="1" applyFill="1" applyAlignment="1">
      <alignment horizontal="center" vertical="center" wrapText="1"/>
    </xf>
    <xf numFmtId="0" fontId="5" fillId="4" borderId="0" xfId="2" applyFont="1" applyFill="1" applyAlignment="1">
      <alignment horizontal="left" vertical="center"/>
    </xf>
    <xf numFmtId="0" fontId="6" fillId="0" borderId="0" xfId="0" applyFont="1" applyAlignment="1">
      <alignment vertical="center" wrapText="1"/>
    </xf>
    <xf numFmtId="0" fontId="6" fillId="0" borderId="0" xfId="0" applyFont="1" applyAlignment="1">
      <alignment horizontal="left" vertical="center" wrapText="1"/>
    </xf>
    <xf numFmtId="14" fontId="6" fillId="0" borderId="0" xfId="0" applyNumberFormat="1" applyFont="1" applyAlignment="1">
      <alignment vertical="center" wrapText="1"/>
    </xf>
    <xf numFmtId="0" fontId="6" fillId="0" borderId="0" xfId="2" applyFont="1" applyAlignment="1">
      <alignment horizontal="center" vertical="center" wrapText="1"/>
    </xf>
    <xf numFmtId="44" fontId="6" fillId="0" borderId="0" xfId="1" applyFont="1" applyBorder="1" applyAlignment="1">
      <alignment horizontal="center" vertical="center" wrapText="1"/>
    </xf>
    <xf numFmtId="0" fontId="6" fillId="0" borderId="0" xfId="0" applyFont="1" applyAlignment="1">
      <alignment vertical="center"/>
    </xf>
    <xf numFmtId="14" fontId="6" fillId="0" borderId="0" xfId="0" applyNumberFormat="1" applyFont="1" applyAlignment="1">
      <alignment vertical="center"/>
    </xf>
    <xf numFmtId="0" fontId="5" fillId="4" borderId="44" xfId="2" applyFont="1" applyFill="1" applyBorder="1" applyAlignment="1">
      <alignment vertical="center"/>
    </xf>
    <xf numFmtId="44" fontId="5" fillId="4" borderId="41" xfId="2" applyNumberFormat="1" applyFont="1" applyFill="1" applyBorder="1" applyAlignment="1">
      <alignment vertical="center"/>
    </xf>
    <xf numFmtId="44" fontId="6" fillId="0" borderId="41" xfId="2" applyNumberFormat="1" applyFont="1" applyBorder="1" applyAlignment="1">
      <alignment horizontal="center" vertical="center" wrapText="1"/>
    </xf>
    <xf numFmtId="0" fontId="6" fillId="0" borderId="8" xfId="0" applyFont="1" applyBorder="1" applyAlignment="1">
      <alignment horizontal="left" vertical="center" wrapText="1"/>
    </xf>
    <xf numFmtId="0" fontId="6" fillId="0" borderId="8" xfId="0" applyFont="1" applyBorder="1" applyAlignment="1">
      <alignment vertical="center"/>
    </xf>
    <xf numFmtId="14" fontId="6" fillId="0" borderId="8" xfId="0" applyNumberFormat="1" applyFont="1" applyBorder="1" applyAlignment="1">
      <alignment vertical="center"/>
    </xf>
    <xf numFmtId="0" fontId="6" fillId="0" borderId="8" xfId="2" applyFont="1" applyBorder="1" applyAlignment="1">
      <alignment horizontal="center" vertical="center" wrapText="1"/>
    </xf>
    <xf numFmtId="44" fontId="6" fillId="0" borderId="8" xfId="1" applyFont="1" applyBorder="1" applyAlignment="1">
      <alignment horizontal="center" vertical="center" wrapText="1"/>
    </xf>
    <xf numFmtId="0" fontId="84" fillId="0" borderId="0" xfId="769"/>
    <xf numFmtId="0" fontId="85" fillId="73" borderId="10" xfId="35" applyFont="1" applyFill="1" applyBorder="1" applyAlignment="1">
      <alignment horizontal="center" vertical="center"/>
    </xf>
    <xf numFmtId="0" fontId="86" fillId="0" borderId="10" xfId="35" applyFont="1" applyBorder="1" applyAlignment="1">
      <alignment horizontal="center" vertical="center"/>
    </xf>
    <xf numFmtId="0" fontId="86" fillId="0" borderId="112" xfId="35" applyFont="1" applyBorder="1" applyAlignment="1">
      <alignment horizontal="center" vertical="center"/>
    </xf>
    <xf numFmtId="0" fontId="86" fillId="0" borderId="0" xfId="769" applyFont="1"/>
    <xf numFmtId="0" fontId="86" fillId="0" borderId="0" xfId="771" applyFont="1"/>
    <xf numFmtId="0" fontId="89" fillId="0" borderId="0" xfId="769" applyFont="1"/>
    <xf numFmtId="0" fontId="89" fillId="72" borderId="0" xfId="769" applyFont="1" applyFill="1"/>
    <xf numFmtId="0" fontId="91" fillId="0" borderId="0" xfId="769" applyFont="1" applyAlignment="1">
      <alignment horizontal="left" vertical="center"/>
    </xf>
    <xf numFmtId="0" fontId="90" fillId="0" borderId="0" xfId="769" applyFont="1" applyAlignment="1">
      <alignment vertical="center"/>
    </xf>
    <xf numFmtId="0" fontId="90" fillId="0" borderId="0" xfId="769" applyFont="1" applyAlignment="1">
      <alignment horizontal="right" vertical="center"/>
    </xf>
    <xf numFmtId="0" fontId="89" fillId="0" borderId="5" xfId="769" applyFont="1" applyBorder="1"/>
    <xf numFmtId="0" fontId="91" fillId="0" borderId="0" xfId="769" applyFont="1" applyAlignment="1">
      <alignment vertical="center"/>
    </xf>
    <xf numFmtId="0" fontId="90" fillId="0" borderId="0" xfId="769" applyFont="1" applyAlignment="1">
      <alignment horizontal="left" vertical="center"/>
    </xf>
    <xf numFmtId="10" fontId="91" fillId="0" borderId="0" xfId="772" applyNumberFormat="1" applyFont="1" applyBorder="1" applyAlignment="1" applyProtection="1">
      <alignment horizontal="left" vertical="center"/>
    </xf>
    <xf numFmtId="9" fontId="91" fillId="0" borderId="0" xfId="769" applyNumberFormat="1" applyFont="1" applyAlignment="1">
      <alignment horizontal="left" vertical="center" wrapText="1"/>
    </xf>
    <xf numFmtId="0" fontId="86" fillId="0" borderId="0" xfId="769" applyFont="1" applyAlignment="1">
      <alignment vertical="center"/>
    </xf>
    <xf numFmtId="0" fontId="89" fillId="0" borderId="29" xfId="769" applyFont="1" applyBorder="1" applyAlignment="1">
      <alignment horizontal="left" vertical="center"/>
    </xf>
    <xf numFmtId="0" fontId="89" fillId="0" borderId="29" xfId="769" applyFont="1" applyBorder="1" applyAlignment="1">
      <alignment horizontal="center" vertical="center"/>
    </xf>
    <xf numFmtId="0" fontId="89" fillId="0" borderId="29" xfId="769" applyFont="1" applyBorder="1" applyAlignment="1">
      <alignment horizontal="left" vertical="center" wrapText="1"/>
    </xf>
    <xf numFmtId="0" fontId="89" fillId="0" borderId="29" xfId="769" applyFont="1" applyBorder="1"/>
    <xf numFmtId="0" fontId="89" fillId="0" borderId="6" xfId="769" applyFont="1" applyBorder="1" applyAlignment="1">
      <alignment horizontal="left" vertical="center"/>
    </xf>
    <xf numFmtId="0" fontId="89" fillId="0" borderId="0" xfId="769" applyFont="1" applyAlignment="1">
      <alignment horizontal="left" vertical="center"/>
    </xf>
    <xf numFmtId="0" fontId="92" fillId="75" borderId="10" xfId="768" applyFont="1" applyFill="1" applyBorder="1" applyAlignment="1">
      <alignment horizontal="center" vertical="center"/>
    </xf>
    <xf numFmtId="1" fontId="89" fillId="0" borderId="10" xfId="769" applyNumberFormat="1" applyFont="1" applyBorder="1" applyAlignment="1">
      <alignment horizontal="center" vertical="center"/>
    </xf>
    <xf numFmtId="181" fontId="86" fillId="0" borderId="10" xfId="769" applyNumberFormat="1" applyFont="1" applyBorder="1" applyAlignment="1">
      <alignment horizontal="center" vertical="center"/>
    </xf>
    <xf numFmtId="4" fontId="91" fillId="0" borderId="10" xfId="769" applyNumberFormat="1" applyFont="1" applyBorder="1" applyAlignment="1">
      <alignment horizontal="center" vertical="center"/>
    </xf>
    <xf numFmtId="10" fontId="94" fillId="77" borderId="10" xfId="769" applyNumberFormat="1" applyFont="1" applyFill="1" applyBorder="1" applyAlignment="1">
      <alignment horizontal="center" vertical="center"/>
    </xf>
    <xf numFmtId="10" fontId="91" fillId="0" borderId="10" xfId="769" applyNumberFormat="1" applyFont="1" applyBorder="1" applyAlignment="1">
      <alignment horizontal="center" vertical="center"/>
    </xf>
    <xf numFmtId="10" fontId="91" fillId="78" borderId="10" xfId="769" applyNumberFormat="1" applyFont="1" applyFill="1" applyBorder="1" applyAlignment="1">
      <alignment horizontal="center" vertical="center"/>
    </xf>
    <xf numFmtId="10" fontId="92" fillId="75" borderId="10" xfId="768" applyNumberFormat="1" applyFont="1" applyFill="1" applyBorder="1" applyAlignment="1">
      <alignment horizontal="center" vertical="center"/>
    </xf>
    <xf numFmtId="181" fontId="92" fillId="75" borderId="10" xfId="768" applyNumberFormat="1" applyFont="1" applyFill="1" applyBorder="1" applyAlignment="1">
      <alignment horizontal="center" vertical="center"/>
    </xf>
    <xf numFmtId="40" fontId="9" fillId="3" borderId="22" xfId="4" applyFont="1" applyFill="1" applyBorder="1" applyAlignment="1">
      <alignment horizontal="center" vertical="center"/>
    </xf>
    <xf numFmtId="40" fontId="9" fillId="3" borderId="17" xfId="4" applyFont="1" applyFill="1" applyBorder="1" applyAlignment="1">
      <alignment horizontal="center" vertical="center"/>
    </xf>
    <xf numFmtId="0" fontId="6" fillId="0" borderId="0" xfId="2" quotePrefix="1" applyFont="1" applyAlignment="1">
      <alignment vertical="center"/>
    </xf>
    <xf numFmtId="0" fontId="5" fillId="0" borderId="0" xfId="2" applyFont="1" applyAlignment="1">
      <alignment vertical="center" wrapText="1"/>
    </xf>
    <xf numFmtId="0" fontId="5" fillId="4" borderId="77" xfId="2" applyFont="1" applyFill="1" applyBorder="1" applyAlignment="1">
      <alignment vertical="center"/>
    </xf>
    <xf numFmtId="44" fontId="6" fillId="0" borderId="9" xfId="1" applyFont="1" applyFill="1" applyBorder="1" applyAlignment="1">
      <alignment horizontal="center" vertical="center"/>
    </xf>
    <xf numFmtId="0" fontId="6" fillId="0" borderId="98" xfId="2" applyFont="1" applyBorder="1" applyAlignment="1">
      <alignment horizontal="center" vertical="center"/>
    </xf>
    <xf numFmtId="0" fontId="6" fillId="0" borderId="99" xfId="10" applyFont="1" applyBorder="1" applyAlignment="1">
      <alignment horizontal="left" vertical="center" wrapText="1"/>
    </xf>
    <xf numFmtId="44" fontId="6" fillId="0" borderId="99" xfId="1" applyFont="1" applyFill="1" applyBorder="1" applyAlignment="1">
      <alignment vertical="center"/>
    </xf>
    <xf numFmtId="44" fontId="6" fillId="0" borderId="100" xfId="1" applyFont="1" applyFill="1" applyBorder="1" applyAlignment="1">
      <alignment horizontal="center" vertical="center"/>
    </xf>
    <xf numFmtId="0" fontId="6" fillId="0" borderId="86" xfId="2" applyFont="1" applyBorder="1" applyAlignment="1">
      <alignment horizontal="center" vertical="center"/>
    </xf>
    <xf numFmtId="0" fontId="6" fillId="0" borderId="87" xfId="10" applyFont="1" applyBorder="1" applyAlignment="1">
      <alignment horizontal="left" vertical="center" wrapText="1"/>
    </xf>
    <xf numFmtId="44" fontId="6" fillId="0" borderId="88" xfId="1" applyFont="1" applyFill="1" applyBorder="1" applyAlignment="1">
      <alignment horizontal="center" vertical="center"/>
    </xf>
    <xf numFmtId="0" fontId="6" fillId="0" borderId="86" xfId="11" applyFont="1" applyBorder="1" applyAlignment="1">
      <alignment horizontal="center" vertical="center" wrapText="1"/>
    </xf>
    <xf numFmtId="0" fontId="6" fillId="0" borderId="87" xfId="11" applyFont="1" applyBorder="1" applyAlignment="1">
      <alignment horizontal="center" vertical="center"/>
    </xf>
    <xf numFmtId="0" fontId="6" fillId="0" borderId="89" xfId="11" applyFont="1" applyBorder="1" applyAlignment="1">
      <alignment horizontal="center" vertical="center" wrapText="1"/>
    </xf>
    <xf numFmtId="0" fontId="6" fillId="0" borderId="90" xfId="11" applyFont="1" applyBorder="1" applyAlignment="1">
      <alignment horizontal="center" vertical="center"/>
    </xf>
    <xf numFmtId="0" fontId="6" fillId="0" borderId="90" xfId="10" applyFont="1" applyBorder="1" applyAlignment="1">
      <alignment horizontal="left" vertical="center" wrapText="1"/>
    </xf>
    <xf numFmtId="44" fontId="6" fillId="0" borderId="90" xfId="1" applyFont="1" applyFill="1" applyBorder="1" applyAlignment="1">
      <alignment vertical="center"/>
    </xf>
    <xf numFmtId="44" fontId="6" fillId="0" borderId="91" xfId="1" applyFont="1" applyFill="1" applyBorder="1" applyAlignment="1">
      <alignment horizontal="center" vertical="center"/>
    </xf>
    <xf numFmtId="0" fontId="5" fillId="4" borderId="76" xfId="2" applyFont="1" applyFill="1" applyBorder="1" applyAlignment="1">
      <alignment horizontal="center" vertical="center"/>
    </xf>
    <xf numFmtId="0" fontId="5" fillId="4" borderId="77" xfId="2" applyFont="1" applyFill="1" applyBorder="1" applyAlignment="1">
      <alignment horizontal="left" vertical="center"/>
    </xf>
    <xf numFmtId="44" fontId="5" fillId="4" borderId="77" xfId="1" applyFont="1" applyFill="1" applyBorder="1" applyAlignment="1">
      <alignment vertical="center"/>
    </xf>
    <xf numFmtId="44" fontId="5" fillId="4" borderId="78" xfId="1" applyFont="1" applyFill="1" applyBorder="1" applyAlignment="1">
      <alignment horizontal="center" vertical="center"/>
    </xf>
    <xf numFmtId="0" fontId="6" fillId="0" borderId="98" xfId="11" applyFont="1" applyBorder="1" applyAlignment="1">
      <alignment horizontal="center" vertical="center" wrapText="1"/>
    </xf>
    <xf numFmtId="0" fontId="6" fillId="0" borderId="99" xfId="11" applyFont="1" applyBorder="1" applyAlignment="1">
      <alignment horizontal="center" vertical="center"/>
    </xf>
    <xf numFmtId="0" fontId="11" fillId="0" borderId="74" xfId="12" applyBorder="1" applyAlignment="1">
      <alignment wrapText="1"/>
    </xf>
    <xf numFmtId="0" fontId="11" fillId="0" borderId="44" xfId="12" applyBorder="1" applyAlignment="1">
      <alignment wrapText="1"/>
    </xf>
    <xf numFmtId="0" fontId="11" fillId="0" borderId="7" xfId="12" applyBorder="1" applyAlignment="1">
      <alignment wrapText="1"/>
    </xf>
    <xf numFmtId="0" fontId="5" fillId="10" borderId="0" xfId="2" applyFont="1" applyFill="1" applyAlignment="1">
      <alignment vertical="center"/>
    </xf>
    <xf numFmtId="0" fontId="5" fillId="10" borderId="75" xfId="2" applyFont="1" applyFill="1" applyBorder="1" applyAlignment="1">
      <alignment vertical="center"/>
    </xf>
    <xf numFmtId="0" fontId="6" fillId="9" borderId="44" xfId="2" applyFont="1" applyFill="1" applyBorder="1" applyAlignment="1">
      <alignment vertical="center"/>
    </xf>
    <xf numFmtId="0" fontId="6" fillId="9" borderId="0" xfId="2" applyFont="1" applyFill="1" applyAlignment="1">
      <alignment vertical="center"/>
    </xf>
    <xf numFmtId="0" fontId="6" fillId="9" borderId="41" xfId="2" applyFont="1" applyFill="1" applyBorder="1" applyAlignment="1">
      <alignment vertical="center"/>
    </xf>
    <xf numFmtId="0" fontId="6" fillId="9" borderId="41" xfId="2" applyFont="1" applyFill="1" applyBorder="1" applyAlignment="1">
      <alignment horizontal="center" vertical="center"/>
    </xf>
    <xf numFmtId="0" fontId="6" fillId="70" borderId="44" xfId="2" applyFont="1" applyFill="1" applyBorder="1" applyAlignment="1">
      <alignment vertical="center"/>
    </xf>
    <xf numFmtId="0" fontId="6" fillId="70" borderId="0" xfId="2" applyFont="1" applyFill="1" applyAlignment="1">
      <alignment vertical="center"/>
    </xf>
    <xf numFmtId="0" fontId="6" fillId="70" borderId="41" xfId="2" applyFont="1" applyFill="1" applyBorder="1" applyAlignment="1">
      <alignment vertical="center"/>
    </xf>
    <xf numFmtId="44" fontId="6" fillId="2" borderId="73" xfId="1" applyFont="1" applyFill="1" applyBorder="1" applyAlignment="1">
      <alignment horizontal="center" vertical="center"/>
    </xf>
    <xf numFmtId="10" fontId="6" fillId="2" borderId="75" xfId="13" applyNumberFormat="1" applyFont="1" applyFill="1" applyBorder="1" applyAlignment="1">
      <alignment horizontal="center" vertical="center"/>
    </xf>
    <xf numFmtId="4" fontId="6" fillId="6" borderId="0" xfId="13" applyNumberFormat="1" applyFont="1" applyFill="1" applyBorder="1" applyAlignment="1">
      <alignment horizontal="center" vertical="center"/>
    </xf>
    <xf numFmtId="44" fontId="6" fillId="0" borderId="0" xfId="1" applyFont="1" applyFill="1" applyBorder="1" applyAlignment="1">
      <alignment horizontal="center" vertical="center"/>
    </xf>
    <xf numFmtId="44" fontId="6" fillId="0" borderId="73" xfId="1" applyFont="1" applyFill="1" applyBorder="1" applyAlignment="1">
      <alignment horizontal="center" vertical="center"/>
    </xf>
    <xf numFmtId="0" fontId="6" fillId="0" borderId="8" xfId="10" applyFont="1" applyBorder="1" applyAlignment="1">
      <alignment horizontal="left" vertical="center" wrapText="1"/>
    </xf>
    <xf numFmtId="44" fontId="6" fillId="0" borderId="8" xfId="1" applyFont="1" applyFill="1" applyBorder="1" applyAlignment="1">
      <alignment vertical="center"/>
    </xf>
    <xf numFmtId="0" fontId="5" fillId="4" borderId="77" xfId="2" applyFont="1" applyFill="1" applyBorder="1" applyAlignment="1">
      <alignment horizontal="left" vertical="center" wrapText="1"/>
    </xf>
    <xf numFmtId="0" fontId="0" fillId="2" borderId="22" xfId="0" applyFill="1" applyBorder="1" applyAlignment="1">
      <alignment horizontal="center" vertical="center"/>
    </xf>
    <xf numFmtId="0" fontId="0" fillId="0" borderId="7" xfId="0" applyBorder="1" applyAlignment="1">
      <alignment wrapText="1"/>
    </xf>
    <xf numFmtId="0" fontId="0" fillId="0" borderId="89" xfId="0" applyBorder="1" applyAlignment="1">
      <alignment horizontal="center" vertical="center" wrapText="1"/>
    </xf>
    <xf numFmtId="44" fontId="6" fillId="0" borderId="22" xfId="1" applyFont="1" applyFill="1" applyBorder="1" applyAlignment="1">
      <alignment horizontal="center" vertical="center"/>
    </xf>
    <xf numFmtId="10" fontId="6" fillId="0" borderId="23" xfId="13" applyNumberFormat="1" applyFont="1" applyFill="1" applyBorder="1" applyAlignment="1">
      <alignment horizontal="center" vertical="center"/>
    </xf>
    <xf numFmtId="44" fontId="6" fillId="0" borderId="40" xfId="1" applyFont="1" applyFill="1" applyBorder="1" applyAlignment="1">
      <alignment horizontal="right" vertical="center"/>
    </xf>
    <xf numFmtId="10" fontId="6" fillId="0" borderId="40" xfId="13" applyNumberFormat="1" applyFont="1" applyFill="1" applyBorder="1" applyAlignment="1">
      <alignment horizontal="center" vertical="center"/>
    </xf>
    <xf numFmtId="10" fontId="6" fillId="0" borderId="21" xfId="13" applyNumberFormat="1" applyFont="1" applyFill="1" applyBorder="1" applyAlignment="1">
      <alignment horizontal="center" vertical="center"/>
    </xf>
    <xf numFmtId="9" fontId="6" fillId="0" borderId="23" xfId="13" applyFont="1" applyFill="1" applyBorder="1" applyAlignment="1">
      <alignment horizontal="right" vertical="center"/>
    </xf>
    <xf numFmtId="10" fontId="6" fillId="0" borderId="22" xfId="13" applyNumberFormat="1" applyFont="1" applyFill="1" applyBorder="1" applyAlignment="1">
      <alignment horizontal="center" vertical="center"/>
    </xf>
    <xf numFmtId="44" fontId="6" fillId="0" borderId="23" xfId="1" applyFont="1" applyFill="1" applyBorder="1" applyAlignment="1">
      <alignment horizontal="right" vertical="center"/>
    </xf>
    <xf numFmtId="9" fontId="6" fillId="0" borderId="23" xfId="13" applyFont="1" applyFill="1" applyBorder="1" applyAlignment="1">
      <alignment horizontal="center" vertical="center"/>
    </xf>
    <xf numFmtId="4" fontId="6" fillId="0" borderId="21" xfId="13" applyNumberFormat="1" applyFont="1" applyFill="1" applyBorder="1" applyAlignment="1">
      <alignment horizontal="center" vertical="center"/>
    </xf>
    <xf numFmtId="0" fontId="86" fillId="0" borderId="98" xfId="0" applyFont="1" applyBorder="1" applyAlignment="1">
      <alignment horizontal="center" vertical="center"/>
    </xf>
    <xf numFmtId="0" fontId="86" fillId="0" borderId="86" xfId="0" applyFont="1" applyBorder="1" applyAlignment="1">
      <alignment horizontal="center" vertical="center"/>
    </xf>
    <xf numFmtId="0" fontId="86" fillId="0" borderId="89" xfId="0" applyFont="1" applyBorder="1" applyAlignment="1">
      <alignment horizontal="center" vertical="center"/>
    </xf>
    <xf numFmtId="0" fontId="86" fillId="0" borderId="98" xfId="0" applyFont="1" applyBorder="1"/>
    <xf numFmtId="0" fontId="86" fillId="0" borderId="89" xfId="0" applyFont="1" applyBorder="1"/>
    <xf numFmtId="40" fontId="5" fillId="0" borderId="22" xfId="4" applyFont="1" applyFill="1" applyBorder="1" applyAlignment="1">
      <alignment horizontal="center" vertical="center"/>
    </xf>
    <xf numFmtId="0" fontId="6" fillId="0" borderId="0" xfId="8" applyFont="1" applyAlignment="1">
      <alignment horizontal="left" vertical="center" wrapText="1"/>
    </xf>
    <xf numFmtId="0" fontId="6" fillId="0" borderId="0" xfId="8" applyFont="1" applyAlignment="1">
      <alignment horizontal="right" vertical="center" wrapText="1"/>
    </xf>
    <xf numFmtId="0" fontId="0" fillId="0" borderId="0" xfId="0" applyAlignment="1">
      <alignment horizontal="right" vertical="center"/>
    </xf>
    <xf numFmtId="0" fontId="9" fillId="0" borderId="0" xfId="0" applyFont="1" applyAlignment="1">
      <alignment horizontal="right"/>
    </xf>
    <xf numFmtId="44" fontId="5" fillId="0" borderId="0" xfId="2" applyNumberFormat="1" applyFont="1" applyAlignment="1">
      <alignment horizontal="left" vertical="center"/>
    </xf>
    <xf numFmtId="44" fontId="5" fillId="0" borderId="0" xfId="7" applyNumberFormat="1" applyFont="1" applyAlignment="1">
      <alignment vertical="center" wrapText="1"/>
    </xf>
    <xf numFmtId="4" fontId="92" fillId="75" borderId="76" xfId="768" applyNumberFormat="1" applyFont="1" applyFill="1" applyBorder="1" applyAlignment="1">
      <alignment horizontal="center" vertical="center"/>
    </xf>
    <xf numFmtId="4" fontId="92" fillId="75" borderId="78" xfId="768" applyNumberFormat="1" applyFont="1" applyFill="1" applyBorder="1" applyAlignment="1">
      <alignment horizontal="center" vertical="center"/>
    </xf>
    <xf numFmtId="0" fontId="0" fillId="0" borderId="29" xfId="0" applyBorder="1"/>
    <xf numFmtId="0" fontId="6" fillId="0" borderId="0" xfId="0" applyFont="1" applyAlignment="1">
      <alignment horizontal="center" vertical="center" wrapText="1"/>
    </xf>
    <xf numFmtId="0" fontId="90" fillId="0" borderId="4" xfId="769" applyFont="1" applyBorder="1" applyAlignment="1">
      <alignment horizontal="left" vertical="center"/>
    </xf>
    <xf numFmtId="0" fontId="9" fillId="4" borderId="75" xfId="2" applyFont="1" applyFill="1" applyBorder="1" applyAlignment="1">
      <alignment vertical="center"/>
    </xf>
    <xf numFmtId="44" fontId="9" fillId="4" borderId="41" xfId="2" applyNumberFormat="1" applyFont="1" applyFill="1" applyBorder="1" applyAlignment="1">
      <alignment vertical="center"/>
    </xf>
    <xf numFmtId="0" fontId="0" fillId="0" borderId="89" xfId="0" applyBorder="1" applyAlignment="1">
      <alignment horizontal="right" wrapText="1"/>
    </xf>
    <xf numFmtId="0" fontId="5" fillId="0" borderId="98" xfId="7" applyFont="1" applyBorder="1" applyAlignment="1">
      <alignment horizontal="center" vertical="center"/>
    </xf>
    <xf numFmtId="44" fontId="5" fillId="0" borderId="99" xfId="1" applyFont="1" applyFill="1" applyBorder="1" applyAlignment="1">
      <alignment vertical="center"/>
    </xf>
    <xf numFmtId="10" fontId="5" fillId="0" borderId="100" xfId="7" applyNumberFormat="1" applyFont="1" applyBorder="1" applyAlignment="1">
      <alignment vertical="center"/>
    </xf>
    <xf numFmtId="38" fontId="5" fillId="0" borderId="86" xfId="7" applyNumberFormat="1" applyFont="1" applyBorder="1" applyAlignment="1">
      <alignment horizontal="center" vertical="center"/>
    </xf>
    <xf numFmtId="44" fontId="5" fillId="0" borderId="87" xfId="1" applyFont="1" applyFill="1" applyBorder="1" applyAlignment="1">
      <alignment vertical="center"/>
    </xf>
    <xf numFmtId="10" fontId="5" fillId="0" borderId="88" xfId="7" applyNumberFormat="1" applyFont="1" applyBorder="1" applyAlignment="1">
      <alignment vertical="center"/>
    </xf>
    <xf numFmtId="0" fontId="5" fillId="0" borderId="86" xfId="7" applyFont="1" applyBorder="1" applyAlignment="1">
      <alignment horizontal="center" vertical="center"/>
    </xf>
    <xf numFmtId="44" fontId="5" fillId="0" borderId="87" xfId="1" applyFont="1" applyBorder="1" applyAlignment="1">
      <alignment vertical="center"/>
    </xf>
    <xf numFmtId="38" fontId="5" fillId="0" borderId="89" xfId="7" applyNumberFormat="1" applyFont="1" applyBorder="1" applyAlignment="1">
      <alignment horizontal="center" vertical="center"/>
    </xf>
    <xf numFmtId="44" fontId="5" fillId="0" borderId="90" xfId="1" applyFont="1" applyBorder="1" applyAlignment="1">
      <alignment vertical="center"/>
    </xf>
    <xf numFmtId="10" fontId="5" fillId="0" borderId="91" xfId="7" applyNumberFormat="1" applyFont="1" applyBorder="1" applyAlignment="1">
      <alignment vertical="center"/>
    </xf>
    <xf numFmtId="2" fontId="5" fillId="0" borderId="0" xfId="7" applyNumberFormat="1" applyFont="1" applyAlignment="1">
      <alignment vertical="center"/>
    </xf>
    <xf numFmtId="0" fontId="91" fillId="0" borderId="0" xfId="769" applyFont="1" applyAlignment="1">
      <alignment vertical="center" wrapText="1"/>
    </xf>
    <xf numFmtId="0" fontId="90" fillId="0" borderId="0" xfId="769" applyFont="1" applyAlignment="1">
      <alignment horizontal="center" vertical="center"/>
    </xf>
    <xf numFmtId="0" fontId="90" fillId="0" borderId="0" xfId="769" applyFont="1" applyAlignment="1">
      <alignment horizontal="left" vertical="center" wrapText="1"/>
    </xf>
    <xf numFmtId="0" fontId="90" fillId="0" borderId="0" xfId="769" applyFont="1" applyAlignment="1">
      <alignment vertical="center" wrapText="1"/>
    </xf>
    <xf numFmtId="180" fontId="91" fillId="0" borderId="0" xfId="769" applyNumberFormat="1" applyFont="1" applyAlignment="1">
      <alignment horizontal="right" vertical="center"/>
    </xf>
    <xf numFmtId="44" fontId="89" fillId="0" borderId="0" xfId="769" applyNumberFormat="1" applyFont="1"/>
    <xf numFmtId="10" fontId="84" fillId="0" borderId="0" xfId="769" applyNumberFormat="1"/>
    <xf numFmtId="0" fontId="96" fillId="0" borderId="99" xfId="769" applyFont="1" applyBorder="1" applyAlignment="1">
      <alignment vertical="center"/>
    </xf>
    <xf numFmtId="0" fontId="95" fillId="0" borderId="99" xfId="769" applyFont="1" applyBorder="1" applyAlignment="1">
      <alignment vertical="center"/>
    </xf>
    <xf numFmtId="0" fontId="96" fillId="0" borderId="100" xfId="769" applyFont="1" applyBorder="1" applyAlignment="1">
      <alignment vertical="center"/>
    </xf>
    <xf numFmtId="0" fontId="95" fillId="0" borderId="86" xfId="769" applyFont="1" applyBorder="1" applyAlignment="1">
      <alignment vertical="center"/>
    </xf>
    <xf numFmtId="0" fontId="96" fillId="0" borderId="87" xfId="769" applyFont="1" applyBorder="1" applyAlignment="1">
      <alignment vertical="center"/>
    </xf>
    <xf numFmtId="0" fontId="95" fillId="0" borderId="87" xfId="769" applyFont="1" applyBorder="1" applyAlignment="1">
      <alignment vertical="center"/>
    </xf>
    <xf numFmtId="0" fontId="96" fillId="0" borderId="88" xfId="769" applyFont="1" applyBorder="1" applyAlignment="1">
      <alignment vertical="center"/>
    </xf>
    <xf numFmtId="4" fontId="96" fillId="2" borderId="87" xfId="769" applyNumberFormat="1" applyFont="1" applyFill="1" applyBorder="1" applyAlignment="1">
      <alignment horizontal="left" vertical="center"/>
    </xf>
    <xf numFmtId="0" fontId="96" fillId="0" borderId="89" xfId="769" applyFont="1" applyBorder="1" applyAlignment="1">
      <alignment vertical="center"/>
    </xf>
    <xf numFmtId="0" fontId="96" fillId="0" borderId="90" xfId="769" applyFont="1" applyBorder="1" applyAlignment="1">
      <alignment vertical="center"/>
    </xf>
    <xf numFmtId="14" fontId="88" fillId="0" borderId="99" xfId="769" applyNumberFormat="1" applyFont="1" applyBorder="1" applyAlignment="1">
      <alignment horizontal="center" vertical="center"/>
    </xf>
    <xf numFmtId="0" fontId="97" fillId="0" borderId="99" xfId="769" applyFont="1" applyBorder="1" applyAlignment="1">
      <alignment horizontal="right" vertical="center"/>
    </xf>
    <xf numFmtId="43" fontId="97" fillId="0" borderId="87" xfId="770" applyFont="1" applyBorder="1" applyAlignment="1" applyProtection="1">
      <alignment horizontal="right" vertical="center"/>
    </xf>
    <xf numFmtId="10" fontId="88" fillId="0" borderId="87" xfId="769" applyNumberFormat="1" applyFont="1" applyBorder="1" applyAlignment="1">
      <alignment horizontal="left" vertical="center"/>
    </xf>
    <xf numFmtId="0" fontId="97" fillId="0" borderId="86" xfId="769" applyFont="1" applyBorder="1" applyAlignment="1">
      <alignment horizontal="right" vertical="center"/>
    </xf>
    <xf numFmtId="0" fontId="97" fillId="0" borderId="98" xfId="769" applyFont="1" applyBorder="1" applyAlignment="1">
      <alignment horizontal="right" vertical="center"/>
    </xf>
    <xf numFmtId="0" fontId="96" fillId="0" borderId="87" xfId="769" applyFont="1" applyBorder="1" applyAlignment="1">
      <alignment vertical="center" wrapText="1"/>
    </xf>
    <xf numFmtId="0" fontId="97" fillId="0" borderId="86" xfId="769" applyFont="1" applyBorder="1" applyAlignment="1">
      <alignment horizontal="right" vertical="center" wrapText="1"/>
    </xf>
    <xf numFmtId="0" fontId="97" fillId="0" borderId="87" xfId="769" applyFont="1" applyBorder="1" applyAlignment="1">
      <alignment horizontal="right" vertical="center"/>
    </xf>
    <xf numFmtId="0" fontId="97" fillId="0" borderId="87" xfId="769" applyFont="1" applyBorder="1" applyAlignment="1">
      <alignment horizontal="right" vertical="center" wrapText="1"/>
    </xf>
    <xf numFmtId="179" fontId="88" fillId="0" borderId="99" xfId="769" applyNumberFormat="1" applyFont="1" applyBorder="1" applyAlignment="1">
      <alignment horizontal="right" vertical="center"/>
    </xf>
    <xf numFmtId="179" fontId="88" fillId="0" borderId="87" xfId="769" applyNumberFormat="1" applyFont="1" applyBorder="1" applyAlignment="1">
      <alignment horizontal="right" vertical="center"/>
    </xf>
    <xf numFmtId="44" fontId="88" fillId="0" borderId="87" xfId="769" applyNumberFormat="1" applyFont="1" applyBorder="1" applyAlignment="1">
      <alignment horizontal="right" vertical="center"/>
    </xf>
    <xf numFmtId="0" fontId="88" fillId="0" borderId="99" xfId="769" applyFont="1" applyBorder="1" applyAlignment="1">
      <alignment vertical="center"/>
    </xf>
    <xf numFmtId="0" fontId="88" fillId="0" borderId="87" xfId="769" applyFont="1" applyBorder="1" applyAlignment="1">
      <alignment vertical="center"/>
    </xf>
    <xf numFmtId="0" fontId="4" fillId="0" borderId="41" xfId="2" applyFont="1" applyBorder="1" applyAlignment="1">
      <alignment horizontal="center" vertical="center"/>
    </xf>
    <xf numFmtId="0" fontId="5" fillId="0" borderId="41" xfId="2" applyFont="1" applyBorder="1" applyAlignment="1">
      <alignment horizontal="center" vertical="center"/>
    </xf>
    <xf numFmtId="44" fontId="5" fillId="0" borderId="41" xfId="1" applyFont="1" applyFill="1" applyBorder="1" applyAlignment="1">
      <alignment horizontal="right" vertical="center"/>
    </xf>
    <xf numFmtId="44" fontId="5" fillId="0" borderId="41" xfId="1" applyFont="1" applyFill="1" applyBorder="1" applyAlignment="1">
      <alignment horizontal="right" vertical="center" wrapText="1"/>
    </xf>
    <xf numFmtId="0" fontId="5" fillId="2" borderId="74" xfId="2" applyFont="1" applyFill="1" applyBorder="1" applyAlignment="1">
      <alignment horizontal="center" vertical="center"/>
    </xf>
    <xf numFmtId="0" fontId="5" fillId="2" borderId="75" xfId="2" applyFont="1" applyFill="1" applyBorder="1" applyAlignment="1">
      <alignment horizontal="center" vertical="center"/>
    </xf>
    <xf numFmtId="0" fontId="19" fillId="2" borderId="0" xfId="0" applyFont="1" applyFill="1" applyAlignment="1">
      <alignment horizontal="center" vertical="center"/>
    </xf>
    <xf numFmtId="0" fontId="9" fillId="0" borderId="0" xfId="0" applyFont="1" applyAlignment="1">
      <alignment vertical="center"/>
    </xf>
    <xf numFmtId="0" fontId="88" fillId="0" borderId="87" xfId="769" applyFont="1" applyBorder="1" applyAlignment="1">
      <alignment horizontal="left" vertical="center"/>
    </xf>
    <xf numFmtId="0" fontId="36" fillId="0" borderId="0" xfId="7" applyFont="1" applyAlignment="1">
      <alignment vertical="center"/>
    </xf>
    <xf numFmtId="10" fontId="5" fillId="0" borderId="0" xfId="7" applyNumberFormat="1" applyFont="1" applyAlignment="1">
      <alignment vertical="center"/>
    </xf>
    <xf numFmtId="14" fontId="9" fillId="0" borderId="0" xfId="0" applyNumberFormat="1" applyFont="1" applyAlignment="1">
      <alignment vertical="center"/>
    </xf>
    <xf numFmtId="2" fontId="5" fillId="0" borderId="0" xfId="2" applyNumberFormat="1" applyFont="1" applyAlignment="1">
      <alignment vertical="center"/>
    </xf>
    <xf numFmtId="44" fontId="5" fillId="0" borderId="0" xfId="2" applyNumberFormat="1" applyFont="1" applyAlignment="1">
      <alignment vertical="center"/>
    </xf>
    <xf numFmtId="0" fontId="89" fillId="0" borderId="28" xfId="769" applyFont="1" applyBorder="1" applyAlignment="1">
      <alignment horizontal="right" vertical="center" wrapText="1"/>
    </xf>
    <xf numFmtId="0" fontId="98" fillId="0" borderId="29" xfId="769" applyFont="1" applyBorder="1" applyAlignment="1">
      <alignment horizontal="left" vertical="center"/>
    </xf>
    <xf numFmtId="4" fontId="84" fillId="0" borderId="0" xfId="769" applyNumberFormat="1"/>
    <xf numFmtId="0" fontId="0" fillId="0" borderId="73" xfId="0" applyBorder="1"/>
    <xf numFmtId="0" fontId="0" fillId="0" borderId="0" xfId="0" applyAlignment="1">
      <alignment vertical="center" wrapText="1"/>
    </xf>
    <xf numFmtId="182" fontId="5" fillId="4" borderId="77" xfId="0" applyNumberFormat="1" applyFont="1" applyFill="1" applyBorder="1" applyAlignment="1">
      <alignment horizontal="left" vertical="center"/>
    </xf>
    <xf numFmtId="182" fontId="6" fillId="0" borderId="0" xfId="2" applyNumberFormat="1" applyFont="1" applyAlignment="1">
      <alignment vertical="center"/>
    </xf>
    <xf numFmtId="182" fontId="4" fillId="0" borderId="42" xfId="2" applyNumberFormat="1" applyFont="1" applyBorder="1" applyAlignment="1">
      <alignment horizontal="center" vertical="center"/>
    </xf>
    <xf numFmtId="182" fontId="5" fillId="4" borderId="77" xfId="2" applyNumberFormat="1" applyFont="1" applyFill="1" applyBorder="1" applyAlignment="1">
      <alignment horizontal="center" vertical="center"/>
    </xf>
    <xf numFmtId="182" fontId="0" fillId="0" borderId="0" xfId="0" applyNumberFormat="1"/>
    <xf numFmtId="182" fontId="6" fillId="0" borderId="99" xfId="2" applyNumberFormat="1" applyFont="1" applyBorder="1" applyAlignment="1">
      <alignment horizontal="center" vertical="center"/>
    </xf>
    <xf numFmtId="182" fontId="6" fillId="0" borderId="87" xfId="2" applyNumberFormat="1" applyFont="1" applyBorder="1" applyAlignment="1">
      <alignment horizontal="center" vertical="center"/>
    </xf>
    <xf numFmtId="182" fontId="6" fillId="0" borderId="87" xfId="11" applyNumberFormat="1" applyFont="1" applyBorder="1" applyAlignment="1">
      <alignment horizontal="center" vertical="center" wrapText="1"/>
    </xf>
    <xf numFmtId="182" fontId="6" fillId="0" borderId="90" xfId="11" applyNumberFormat="1" applyFont="1" applyBorder="1" applyAlignment="1">
      <alignment horizontal="center" vertical="center" wrapText="1"/>
    </xf>
    <xf numFmtId="182" fontId="6" fillId="0" borderId="99" xfId="11" applyNumberFormat="1" applyFont="1" applyBorder="1" applyAlignment="1">
      <alignment horizontal="center" vertical="center" wrapText="1"/>
    </xf>
    <xf numFmtId="182" fontId="0" fillId="0" borderId="99" xfId="0" applyNumberFormat="1" applyBorder="1" applyAlignment="1">
      <alignment horizontal="center" vertical="center" wrapText="1"/>
    </xf>
    <xf numFmtId="182" fontId="0" fillId="0" borderId="87" xfId="0" applyNumberFormat="1" applyBorder="1" applyAlignment="1">
      <alignment horizontal="center" vertical="center" wrapText="1"/>
    </xf>
    <xf numFmtId="182" fontId="0" fillId="0" borderId="90" xfId="0" applyNumberFormat="1" applyBorder="1" applyAlignment="1">
      <alignment horizontal="center" vertical="center" wrapText="1"/>
    </xf>
    <xf numFmtId="182" fontId="0" fillId="0" borderId="8" xfId="0" applyNumberFormat="1" applyBorder="1" applyAlignment="1">
      <alignment horizontal="center" vertical="center" wrapText="1"/>
    </xf>
    <xf numFmtId="182" fontId="0" fillId="0" borderId="99" xfId="0" applyNumberFormat="1" applyBorder="1" applyAlignment="1">
      <alignment wrapText="1"/>
    </xf>
    <xf numFmtId="182" fontId="0" fillId="0" borderId="87" xfId="0" applyNumberFormat="1" applyBorder="1" applyAlignment="1">
      <alignment wrapText="1"/>
    </xf>
    <xf numFmtId="182" fontId="0" fillId="0" borderId="90" xfId="0" applyNumberFormat="1" applyBorder="1" applyAlignment="1">
      <alignment wrapText="1"/>
    </xf>
    <xf numFmtId="182" fontId="5" fillId="4" borderId="96" xfId="2" applyNumberFormat="1" applyFont="1" applyFill="1" applyBorder="1" applyAlignment="1">
      <alignment horizontal="center" vertical="center"/>
    </xf>
    <xf numFmtId="182" fontId="6" fillId="0" borderId="99" xfId="12" applyNumberFormat="1" applyFont="1" applyBorder="1" applyAlignment="1">
      <alignment horizontal="center" vertical="center" wrapText="1"/>
    </xf>
    <xf numFmtId="182" fontId="6" fillId="0" borderId="87" xfId="12" applyNumberFormat="1" applyFont="1" applyBorder="1" applyAlignment="1">
      <alignment horizontal="center" vertical="center" wrapText="1"/>
    </xf>
    <xf numFmtId="182" fontId="6" fillId="0" borderId="90" xfId="12" applyNumberFormat="1" applyFont="1" applyBorder="1" applyAlignment="1">
      <alignment horizontal="center" vertical="center" wrapText="1"/>
    </xf>
    <xf numFmtId="182" fontId="6" fillId="0" borderId="93" xfId="12" applyNumberFormat="1" applyFont="1" applyBorder="1" applyAlignment="1">
      <alignment horizontal="center" vertical="center" wrapText="1"/>
    </xf>
    <xf numFmtId="182" fontId="0" fillId="0" borderId="93" xfId="0" applyNumberFormat="1" applyBorder="1" applyAlignment="1">
      <alignment wrapText="1"/>
    </xf>
    <xf numFmtId="182" fontId="0" fillId="0" borderId="0" xfId="0" applyNumberFormat="1" applyAlignment="1">
      <alignment wrapText="1"/>
    </xf>
    <xf numFmtId="182" fontId="0" fillId="0" borderId="8" xfId="0" applyNumberFormat="1" applyBorder="1" applyAlignment="1">
      <alignment wrapText="1"/>
    </xf>
    <xf numFmtId="182" fontId="11" fillId="0" borderId="73" xfId="12" applyNumberFormat="1" applyBorder="1" applyAlignment="1">
      <alignment wrapText="1"/>
    </xf>
    <xf numFmtId="182" fontId="11" fillId="0" borderId="0" xfId="12" applyNumberFormat="1" applyAlignment="1">
      <alignment wrapText="1"/>
    </xf>
    <xf numFmtId="182" fontId="11" fillId="0" borderId="8" xfId="12" applyNumberFormat="1" applyBorder="1" applyAlignment="1">
      <alignment wrapText="1"/>
    </xf>
    <xf numFmtId="182" fontId="11" fillId="0" borderId="99" xfId="12" applyNumberFormat="1" applyBorder="1" applyAlignment="1">
      <alignment wrapText="1"/>
    </xf>
    <xf numFmtId="182" fontId="11" fillId="0" borderId="87" xfId="12" applyNumberFormat="1" applyBorder="1" applyAlignment="1">
      <alignment wrapText="1"/>
    </xf>
    <xf numFmtId="182" fontId="11" fillId="0" borderId="90" xfId="12" applyNumberFormat="1" applyBorder="1" applyAlignment="1">
      <alignment wrapText="1"/>
    </xf>
    <xf numFmtId="0" fontId="6" fillId="79" borderId="22" xfId="2" applyFont="1" applyFill="1" applyBorder="1" applyAlignment="1">
      <alignment horizontal="center" vertical="center"/>
    </xf>
    <xf numFmtId="0" fontId="6" fillId="79" borderId="17" xfId="2" applyFont="1" applyFill="1" applyBorder="1" applyAlignment="1">
      <alignment horizontal="left" vertical="center" wrapText="1"/>
    </xf>
    <xf numFmtId="0" fontId="6" fillId="79" borderId="17" xfId="2" applyFont="1" applyFill="1" applyBorder="1" applyAlignment="1">
      <alignment horizontal="center" vertical="center" wrapText="1"/>
    </xf>
    <xf numFmtId="44" fontId="6" fillId="79" borderId="17" xfId="2" applyNumberFormat="1" applyFont="1" applyFill="1" applyBorder="1" applyAlignment="1">
      <alignment horizontal="center" vertical="center" wrapText="1"/>
    </xf>
    <xf numFmtId="10" fontId="6" fillId="79" borderId="17" xfId="1" applyNumberFormat="1" applyFont="1" applyFill="1" applyBorder="1" applyAlignment="1">
      <alignment horizontal="center" vertical="center"/>
    </xf>
    <xf numFmtId="44" fontId="6" fillId="79" borderId="22" xfId="1" applyFont="1" applyFill="1" applyBorder="1" applyAlignment="1">
      <alignment horizontal="left" vertical="center" wrapText="1"/>
    </xf>
    <xf numFmtId="44" fontId="5" fillId="79" borderId="41" xfId="1" applyFont="1" applyFill="1" applyBorder="1" applyAlignment="1">
      <alignment horizontal="right" vertical="center"/>
    </xf>
    <xf numFmtId="44" fontId="6" fillId="79" borderId="40" xfId="1" applyFont="1" applyFill="1" applyBorder="1" applyAlignment="1">
      <alignment horizontal="right" vertical="center"/>
    </xf>
    <xf numFmtId="10" fontId="6" fillId="79" borderId="40" xfId="13" applyNumberFormat="1" applyFont="1" applyFill="1" applyBorder="1" applyAlignment="1">
      <alignment horizontal="center" vertical="center"/>
    </xf>
    <xf numFmtId="44" fontId="6" fillId="79" borderId="0" xfId="1" applyFont="1" applyFill="1" applyBorder="1" applyAlignment="1">
      <alignment horizontal="right" vertical="center"/>
    </xf>
    <xf numFmtId="0" fontId="6" fillId="79" borderId="40" xfId="2" applyFont="1" applyFill="1" applyBorder="1" applyAlignment="1">
      <alignment vertical="center"/>
    </xf>
    <xf numFmtId="0" fontId="6" fillId="79" borderId="41" xfId="2" applyFont="1" applyFill="1" applyBorder="1" applyAlignment="1">
      <alignment vertical="center"/>
    </xf>
    <xf numFmtId="0" fontId="6" fillId="79" borderId="0" xfId="2" applyFont="1" applyFill="1" applyAlignment="1">
      <alignment vertical="center"/>
    </xf>
    <xf numFmtId="4" fontId="6" fillId="79" borderId="21" xfId="3" applyNumberFormat="1" applyFont="1" applyFill="1" applyBorder="1" applyAlignment="1">
      <alignment horizontal="center" vertical="center"/>
    </xf>
    <xf numFmtId="44" fontId="6" fillId="79" borderId="22" xfId="1" applyFont="1" applyFill="1" applyBorder="1" applyAlignment="1">
      <alignment horizontal="center" vertical="center"/>
    </xf>
    <xf numFmtId="10" fontId="6" fillId="79" borderId="23" xfId="13" applyNumberFormat="1" applyFont="1" applyFill="1" applyBorder="1" applyAlignment="1">
      <alignment horizontal="center" vertical="center"/>
    </xf>
    <xf numFmtId="10" fontId="6" fillId="79" borderId="21" xfId="13" applyNumberFormat="1" applyFont="1" applyFill="1" applyBorder="1" applyAlignment="1">
      <alignment horizontal="center" vertical="center"/>
    </xf>
    <xf numFmtId="9" fontId="6" fillId="79" borderId="23" xfId="13" applyFont="1" applyFill="1" applyBorder="1" applyAlignment="1">
      <alignment horizontal="right" vertical="center"/>
    </xf>
    <xf numFmtId="10" fontId="6" fillId="79" borderId="22" xfId="13" applyNumberFormat="1" applyFont="1" applyFill="1" applyBorder="1" applyAlignment="1">
      <alignment horizontal="center" vertical="center"/>
    </xf>
    <xf numFmtId="44" fontId="6" fillId="79" borderId="23" xfId="1" applyFont="1" applyFill="1" applyBorder="1" applyAlignment="1">
      <alignment horizontal="right" vertical="center"/>
    </xf>
    <xf numFmtId="9" fontId="6" fillId="79" borderId="23" xfId="13" applyFont="1" applyFill="1" applyBorder="1" applyAlignment="1">
      <alignment horizontal="center" vertical="center"/>
    </xf>
    <xf numFmtId="4" fontId="6" fillId="79" borderId="21" xfId="13" applyNumberFormat="1" applyFont="1" applyFill="1" applyBorder="1" applyAlignment="1">
      <alignment horizontal="center" vertical="center"/>
    </xf>
    <xf numFmtId="40" fontId="5" fillId="79" borderId="22" xfId="4" applyFont="1" applyFill="1" applyBorder="1" applyAlignment="1">
      <alignment horizontal="center" vertical="center"/>
    </xf>
    <xf numFmtId="0" fontId="19" fillId="79" borderId="21" xfId="0" applyFont="1" applyFill="1" applyBorder="1" applyAlignment="1">
      <alignment horizontal="center" vertical="center"/>
    </xf>
    <xf numFmtId="0" fontId="19" fillId="79" borderId="22" xfId="0" applyFont="1" applyFill="1" applyBorder="1" applyAlignment="1">
      <alignment horizontal="center" vertical="center"/>
    </xf>
    <xf numFmtId="0" fontId="6" fillId="0" borderId="21" xfId="0" applyFont="1" applyBorder="1" applyAlignment="1">
      <alignment horizontal="center" vertical="center"/>
    </xf>
    <xf numFmtId="40" fontId="5" fillId="0" borderId="22" xfId="4" applyFont="1" applyFill="1" applyBorder="1" applyAlignment="1">
      <alignment horizontal="center" vertical="center" wrapText="1"/>
    </xf>
    <xf numFmtId="4" fontId="6" fillId="0" borderId="38" xfId="3" applyNumberFormat="1" applyFont="1" applyBorder="1" applyAlignment="1">
      <alignment horizontal="center" vertical="center"/>
    </xf>
    <xf numFmtId="44" fontId="6" fillId="0" borderId="37" xfId="1" applyFont="1" applyFill="1" applyBorder="1" applyAlignment="1">
      <alignment horizontal="center" vertical="center"/>
    </xf>
    <xf numFmtId="10" fontId="6" fillId="0" borderId="39" xfId="13" applyNumberFormat="1" applyFont="1" applyFill="1" applyBorder="1" applyAlignment="1">
      <alignment horizontal="center" vertical="center"/>
    </xf>
    <xf numFmtId="10" fontId="6" fillId="0" borderId="38" xfId="13" applyNumberFormat="1" applyFont="1" applyFill="1" applyBorder="1" applyAlignment="1">
      <alignment horizontal="center" vertical="center"/>
    </xf>
    <xf numFmtId="9" fontId="6" fillId="0" borderId="39" xfId="13" applyFont="1" applyFill="1" applyBorder="1" applyAlignment="1">
      <alignment horizontal="right" vertical="center"/>
    </xf>
    <xf numFmtId="10" fontId="6" fillId="0" borderId="37" xfId="13" applyNumberFormat="1" applyFont="1" applyFill="1" applyBorder="1" applyAlignment="1">
      <alignment horizontal="center" vertical="center"/>
    </xf>
    <xf numFmtId="44" fontId="6" fillId="0" borderId="39" xfId="1" applyFont="1" applyFill="1" applyBorder="1" applyAlignment="1">
      <alignment horizontal="right" vertical="center"/>
    </xf>
    <xf numFmtId="0" fontId="6" fillId="0" borderId="40" xfId="2" applyFont="1" applyBorder="1" applyAlignment="1">
      <alignment vertical="center"/>
    </xf>
    <xf numFmtId="9" fontId="6" fillId="0" borderId="39" xfId="13" applyFont="1" applyFill="1" applyBorder="1" applyAlignment="1">
      <alignment horizontal="center" vertical="center"/>
    </xf>
    <xf numFmtId="4" fontId="6" fillId="0" borderId="38" xfId="13" applyNumberFormat="1" applyFont="1" applyFill="1" applyBorder="1" applyAlignment="1">
      <alignment horizontal="center" vertical="center"/>
    </xf>
    <xf numFmtId="0" fontId="6" fillId="0" borderId="41" xfId="2" applyFont="1" applyBorder="1" applyAlignment="1">
      <alignment vertical="center"/>
    </xf>
    <xf numFmtId="4" fontId="6" fillId="0" borderId="21" xfId="3" applyNumberFormat="1" applyFont="1" applyBorder="1" applyAlignment="1">
      <alignment horizontal="center" vertical="center"/>
    </xf>
    <xf numFmtId="4" fontId="6" fillId="0" borderId="47" xfId="3" applyNumberFormat="1" applyFont="1" applyBorder="1" applyAlignment="1">
      <alignment horizontal="center" vertical="center"/>
    </xf>
    <xf numFmtId="44" fontId="6" fillId="0" borderId="17" xfId="1" applyFont="1" applyFill="1" applyBorder="1" applyAlignment="1">
      <alignment horizontal="center" vertical="center"/>
    </xf>
    <xf numFmtId="10" fontId="6" fillId="0" borderId="20" xfId="13" applyNumberFormat="1" applyFont="1" applyFill="1" applyBorder="1" applyAlignment="1">
      <alignment horizontal="center" vertical="center"/>
    </xf>
    <xf numFmtId="10" fontId="6" fillId="0" borderId="47" xfId="13" applyNumberFormat="1" applyFont="1" applyFill="1" applyBorder="1" applyAlignment="1">
      <alignment horizontal="center" vertical="center"/>
    </xf>
    <xf numFmtId="9" fontId="6" fillId="0" borderId="20" xfId="13" applyFont="1" applyFill="1" applyBorder="1" applyAlignment="1">
      <alignment horizontal="right" vertical="center"/>
    </xf>
    <xf numFmtId="10" fontId="6" fillId="0" borderId="17" xfId="13" applyNumberFormat="1" applyFont="1" applyFill="1" applyBorder="1" applyAlignment="1">
      <alignment horizontal="center" vertical="center"/>
    </xf>
    <xf numFmtId="44" fontId="6" fillId="0" borderId="20" xfId="1" applyFont="1" applyFill="1" applyBorder="1" applyAlignment="1">
      <alignment horizontal="right" vertical="center"/>
    </xf>
    <xf numFmtId="9" fontId="6" fillId="0" borderId="20" xfId="13" applyFont="1" applyFill="1" applyBorder="1" applyAlignment="1">
      <alignment horizontal="center" vertical="center"/>
    </xf>
    <xf numFmtId="4" fontId="6" fillId="0" borderId="47" xfId="13" applyNumberFormat="1" applyFont="1" applyFill="1" applyBorder="1" applyAlignment="1">
      <alignment horizontal="center" vertical="center"/>
    </xf>
    <xf numFmtId="0" fontId="83" fillId="0" borderId="0" xfId="0" applyFont="1" applyAlignment="1">
      <alignment horizontal="left" wrapText="1"/>
    </xf>
    <xf numFmtId="0" fontId="19" fillId="0" borderId="21" xfId="0" applyFont="1" applyBorder="1" applyAlignment="1">
      <alignment horizontal="center" vertical="center"/>
    </xf>
    <xf numFmtId="4" fontId="6" fillId="0" borderId="44" xfId="3" applyNumberFormat="1" applyFont="1" applyBorder="1" applyAlignment="1">
      <alignment horizontal="center" vertical="center"/>
    </xf>
    <xf numFmtId="10" fontId="6" fillId="0" borderId="41" xfId="13" applyNumberFormat="1" applyFont="1" applyFill="1" applyBorder="1" applyAlignment="1">
      <alignment horizontal="center" vertical="center"/>
    </xf>
    <xf numFmtId="10" fontId="6" fillId="0" borderId="44" xfId="13" applyNumberFormat="1" applyFont="1" applyFill="1" applyBorder="1" applyAlignment="1">
      <alignment horizontal="center" vertical="center"/>
    </xf>
    <xf numFmtId="9" fontId="6" fillId="0" borderId="41" xfId="13" applyFont="1" applyFill="1" applyBorder="1" applyAlignment="1">
      <alignment horizontal="right" vertical="center"/>
    </xf>
    <xf numFmtId="10" fontId="6" fillId="0" borderId="0" xfId="13" applyNumberFormat="1" applyFont="1" applyFill="1" applyBorder="1" applyAlignment="1">
      <alignment horizontal="center" vertical="center"/>
    </xf>
    <xf numFmtId="44" fontId="6" fillId="0" borderId="41" xfId="1" applyFont="1" applyFill="1" applyBorder="1" applyAlignment="1">
      <alignment horizontal="right" vertical="center"/>
    </xf>
    <xf numFmtId="9" fontId="6" fillId="0" borderId="41" xfId="13" applyFont="1" applyFill="1" applyBorder="1" applyAlignment="1">
      <alignment horizontal="center" vertical="center"/>
    </xf>
    <xf numFmtId="4" fontId="6" fillId="0" borderId="44" xfId="13" applyNumberFormat="1" applyFont="1" applyFill="1" applyBorder="1" applyAlignment="1">
      <alignment horizontal="center" vertical="center"/>
    </xf>
    <xf numFmtId="2" fontId="5" fillId="0" borderId="73" xfId="2" applyNumberFormat="1" applyFont="1" applyBorder="1" applyAlignment="1">
      <alignment horizontal="left" vertical="center"/>
    </xf>
    <xf numFmtId="184" fontId="91" fillId="0" borderId="10" xfId="769" applyNumberFormat="1" applyFont="1" applyBorder="1" applyAlignment="1">
      <alignment horizontal="center" vertical="center"/>
    </xf>
    <xf numFmtId="183" fontId="92" fillId="75" borderId="10" xfId="768" applyNumberFormat="1" applyFont="1" applyFill="1" applyBorder="1" applyAlignment="1">
      <alignment horizontal="center" vertical="center"/>
    </xf>
    <xf numFmtId="0" fontId="21" fillId="11" borderId="0" xfId="34" applyFont="1" applyFill="1" applyAlignment="1">
      <alignment horizontal="center" vertical="center" wrapText="1"/>
    </xf>
    <xf numFmtId="0" fontId="79" fillId="4" borderId="0" xfId="0" applyFont="1" applyFill="1" applyAlignment="1">
      <alignment horizontal="center" vertical="center"/>
    </xf>
    <xf numFmtId="0" fontId="0" fillId="0" borderId="0" xfId="0" applyAlignment="1">
      <alignment horizontal="left" vertical="center" wrapText="1"/>
    </xf>
    <xf numFmtId="4" fontId="5" fillId="0" borderId="87" xfId="8" applyNumberFormat="1" applyFont="1" applyBorder="1" applyAlignment="1">
      <alignment horizontal="left" vertical="center"/>
    </xf>
    <xf numFmtId="0" fontId="4" fillId="4" borderId="10" xfId="2" applyFont="1" applyFill="1" applyBorder="1" applyAlignment="1">
      <alignment horizontal="center" vertical="center"/>
    </xf>
    <xf numFmtId="0" fontId="5" fillId="4" borderId="11" xfId="7" applyFont="1" applyFill="1" applyBorder="1" applyAlignment="1">
      <alignment horizontal="center" vertical="center"/>
    </xf>
    <xf numFmtId="0" fontId="5" fillId="4" borderId="12" xfId="7" applyFont="1" applyFill="1" applyBorder="1" applyAlignment="1">
      <alignment horizontal="center" vertical="center"/>
    </xf>
    <xf numFmtId="0" fontId="5" fillId="4" borderId="12" xfId="8" applyFont="1" applyFill="1" applyBorder="1" applyAlignment="1">
      <alignment horizontal="center" vertical="center"/>
    </xf>
    <xf numFmtId="0" fontId="5" fillId="4" borderId="13" xfId="8" applyFont="1" applyFill="1" applyBorder="1" applyAlignment="1">
      <alignment horizontal="center" vertical="center"/>
    </xf>
    <xf numFmtId="0" fontId="5" fillId="0" borderId="0" xfId="2" applyFont="1" applyAlignment="1">
      <alignment horizontal="center" vertical="center"/>
    </xf>
    <xf numFmtId="40" fontId="5" fillId="0" borderId="87" xfId="8" applyNumberFormat="1" applyFont="1" applyBorder="1" applyAlignment="1">
      <alignment horizontal="left" vertical="center"/>
    </xf>
    <xf numFmtId="40" fontId="5" fillId="0" borderId="99" xfId="8" applyNumberFormat="1" applyFont="1" applyBorder="1" applyAlignment="1">
      <alignment horizontal="left" vertical="center"/>
    </xf>
    <xf numFmtId="0" fontId="5" fillId="4" borderId="43" xfId="7" applyFont="1" applyFill="1" applyBorder="1" applyAlignment="1">
      <alignment horizontal="right" vertical="center"/>
    </xf>
    <xf numFmtId="0" fontId="5" fillId="4" borderId="42" xfId="7" applyFont="1" applyFill="1" applyBorder="1" applyAlignment="1">
      <alignment horizontal="right" vertical="center"/>
    </xf>
    <xf numFmtId="4" fontId="5" fillId="0" borderId="90" xfId="8" applyNumberFormat="1" applyFont="1" applyBorder="1" applyAlignment="1">
      <alignment horizontal="left" vertical="center"/>
    </xf>
    <xf numFmtId="0" fontId="5" fillId="10" borderId="73" xfId="2" applyFont="1" applyFill="1" applyBorder="1" applyAlignment="1">
      <alignment horizontal="center" vertical="center"/>
    </xf>
    <xf numFmtId="0" fontId="5" fillId="10" borderId="0" xfId="2" applyFont="1" applyFill="1" applyAlignment="1">
      <alignment horizontal="center" vertical="center"/>
    </xf>
    <xf numFmtId="0" fontId="5" fillId="10" borderId="8" xfId="2" applyFont="1" applyFill="1" applyBorder="1" applyAlignment="1">
      <alignment horizontal="center" vertical="center"/>
    </xf>
    <xf numFmtId="0" fontId="5" fillId="10" borderId="75" xfId="2" applyFont="1" applyFill="1" applyBorder="1" applyAlignment="1">
      <alignment horizontal="center" vertical="center"/>
    </xf>
    <xf numFmtId="0" fontId="5" fillId="10" borderId="41" xfId="2" applyFont="1" applyFill="1" applyBorder="1" applyAlignment="1">
      <alignment horizontal="center" vertical="center"/>
    </xf>
    <xf numFmtId="0" fontId="5" fillId="10" borderId="9" xfId="2" applyFont="1" applyFill="1" applyBorder="1" applyAlignment="1">
      <alignment horizontal="center" vertical="center"/>
    </xf>
    <xf numFmtId="0" fontId="5" fillId="9" borderId="76" xfId="0" applyFont="1" applyFill="1" applyBorder="1" applyAlignment="1">
      <alignment horizontal="center" vertical="center"/>
    </xf>
    <xf numFmtId="0" fontId="5" fillId="9" borderId="77" xfId="0" applyFont="1" applyFill="1" applyBorder="1" applyAlignment="1">
      <alignment horizontal="center" vertical="center"/>
    </xf>
    <xf numFmtId="0" fontId="5" fillId="9" borderId="76" xfId="0" applyFont="1" applyFill="1" applyBorder="1" applyAlignment="1">
      <alignment horizontal="left" vertical="center"/>
    </xf>
    <xf numFmtId="0" fontId="5" fillId="9" borderId="77" xfId="0" applyFont="1" applyFill="1" applyBorder="1" applyAlignment="1">
      <alignment horizontal="left" vertical="center"/>
    </xf>
    <xf numFmtId="0" fontId="5" fillId="9" borderId="78" xfId="0" applyFont="1" applyFill="1" applyBorder="1" applyAlignment="1">
      <alignment horizontal="left" vertical="center"/>
    </xf>
    <xf numFmtId="0" fontId="5" fillId="9" borderId="78" xfId="0" applyFont="1" applyFill="1" applyBorder="1" applyAlignment="1">
      <alignment horizontal="center" vertical="center"/>
    </xf>
    <xf numFmtId="0" fontId="5" fillId="9" borderId="74" xfId="2" applyFont="1" applyFill="1" applyBorder="1" applyAlignment="1">
      <alignment horizontal="center" vertical="center"/>
    </xf>
    <xf numFmtId="0" fontId="5" fillId="9" borderId="44" xfId="2" applyFont="1" applyFill="1" applyBorder="1" applyAlignment="1">
      <alignment horizontal="center" vertical="center"/>
    </xf>
    <xf numFmtId="0" fontId="5" fillId="9" borderId="7" xfId="2" applyFont="1" applyFill="1" applyBorder="1" applyAlignment="1">
      <alignment horizontal="center" vertical="center"/>
    </xf>
    <xf numFmtId="0" fontId="5" fillId="9" borderId="73" xfId="2" applyFont="1" applyFill="1" applyBorder="1" applyAlignment="1">
      <alignment horizontal="center" vertical="center"/>
    </xf>
    <xf numFmtId="0" fontId="5" fillId="9" borderId="0" xfId="2" applyFont="1" applyFill="1" applyAlignment="1">
      <alignment horizontal="center" vertical="center"/>
    </xf>
    <xf numFmtId="0" fontId="5" fillId="9" borderId="8" xfId="2" applyFont="1" applyFill="1" applyBorder="1" applyAlignment="1">
      <alignment horizontal="center" vertical="center"/>
    </xf>
    <xf numFmtId="0" fontId="5" fillId="9" borderId="75" xfId="2" applyFont="1" applyFill="1" applyBorder="1" applyAlignment="1">
      <alignment horizontal="center" vertical="center"/>
    </xf>
    <xf numFmtId="0" fontId="5" fillId="9" borderId="41" xfId="2" applyFont="1" applyFill="1" applyBorder="1" applyAlignment="1">
      <alignment horizontal="center" vertical="center"/>
    </xf>
    <xf numFmtId="0" fontId="5" fillId="9" borderId="9" xfId="2" applyFont="1" applyFill="1" applyBorder="1" applyAlignment="1">
      <alignment horizontal="center" vertical="center"/>
    </xf>
    <xf numFmtId="40" fontId="5" fillId="68" borderId="77" xfId="2" applyNumberFormat="1" applyFont="1" applyFill="1" applyBorder="1" applyAlignment="1">
      <alignment horizontal="right" vertical="center" wrapText="1"/>
    </xf>
    <xf numFmtId="0" fontId="5" fillId="70" borderId="76" xfId="0" applyFont="1" applyFill="1" applyBorder="1" applyAlignment="1">
      <alignment horizontal="center" vertical="center"/>
    </xf>
    <xf numFmtId="0" fontId="5" fillId="70" borderId="77" xfId="0" applyFont="1" applyFill="1" applyBorder="1" applyAlignment="1">
      <alignment horizontal="center" vertical="center"/>
    </xf>
    <xf numFmtId="0" fontId="5" fillId="70" borderId="78" xfId="0" applyFont="1" applyFill="1" applyBorder="1" applyAlignment="1">
      <alignment horizontal="center" vertical="center"/>
    </xf>
    <xf numFmtId="0" fontId="5" fillId="70" borderId="73" xfId="2" applyFont="1" applyFill="1" applyBorder="1" applyAlignment="1">
      <alignment horizontal="center" vertical="center"/>
    </xf>
    <xf numFmtId="0" fontId="5" fillId="70" borderId="0" xfId="2" applyFont="1" applyFill="1" applyAlignment="1">
      <alignment horizontal="center" vertical="center"/>
    </xf>
    <xf numFmtId="0" fontId="5" fillId="70" borderId="8" xfId="2" applyFont="1" applyFill="1" applyBorder="1" applyAlignment="1">
      <alignment horizontal="center" vertical="center"/>
    </xf>
    <xf numFmtId="0" fontId="5" fillId="70" borderId="75" xfId="2" applyFont="1" applyFill="1" applyBorder="1" applyAlignment="1">
      <alignment horizontal="center" vertical="center"/>
    </xf>
    <xf numFmtId="0" fontId="5" fillId="70" borderId="41" xfId="2" applyFont="1" applyFill="1" applyBorder="1" applyAlignment="1">
      <alignment horizontal="center" vertical="center"/>
    </xf>
    <xf numFmtId="0" fontId="5" fillId="70" borderId="9" xfId="2" applyFont="1" applyFill="1" applyBorder="1" applyAlignment="1">
      <alignment horizontal="center" vertical="center"/>
    </xf>
    <xf numFmtId="0" fontId="5" fillId="10" borderId="76" xfId="0" applyFont="1" applyFill="1" applyBorder="1" applyAlignment="1">
      <alignment horizontal="center" vertical="center"/>
    </xf>
    <xf numFmtId="0" fontId="5" fillId="10" borderId="77" xfId="0" applyFont="1" applyFill="1" applyBorder="1" applyAlignment="1">
      <alignment horizontal="center" vertical="center"/>
    </xf>
    <xf numFmtId="0" fontId="5" fillId="10" borderId="78" xfId="0" applyFont="1" applyFill="1" applyBorder="1" applyAlignment="1">
      <alignment horizontal="center" vertical="center"/>
    </xf>
    <xf numFmtId="0" fontId="5" fillId="10" borderId="74" xfId="2" applyFont="1" applyFill="1" applyBorder="1" applyAlignment="1">
      <alignment horizontal="center" vertical="center"/>
    </xf>
    <xf numFmtId="0" fontId="5" fillId="10" borderId="44" xfId="2" applyFont="1" applyFill="1" applyBorder="1" applyAlignment="1">
      <alignment horizontal="center" vertical="center"/>
    </xf>
    <xf numFmtId="0" fontId="5" fillId="10" borderId="7" xfId="2" applyFont="1" applyFill="1" applyBorder="1" applyAlignment="1">
      <alignment horizontal="center" vertical="center"/>
    </xf>
    <xf numFmtId="0" fontId="5" fillId="70" borderId="74" xfId="2" applyFont="1" applyFill="1" applyBorder="1" applyAlignment="1">
      <alignment horizontal="center" vertical="center"/>
    </xf>
    <xf numFmtId="0" fontId="5" fillId="70" borderId="44" xfId="2" applyFont="1" applyFill="1" applyBorder="1" applyAlignment="1">
      <alignment horizontal="center" vertical="center"/>
    </xf>
    <xf numFmtId="0" fontId="5" fillId="70" borderId="7" xfId="2" applyFont="1" applyFill="1" applyBorder="1" applyAlignment="1">
      <alignment horizontal="center" vertical="center"/>
    </xf>
    <xf numFmtId="0" fontId="13" fillId="10" borderId="76" xfId="0" applyFont="1" applyFill="1" applyBorder="1" applyAlignment="1">
      <alignment horizontal="center" vertical="center"/>
    </xf>
    <xf numFmtId="0" fontId="13" fillId="10" borderId="77" xfId="0" applyFont="1" applyFill="1" applyBorder="1" applyAlignment="1">
      <alignment horizontal="center" vertical="center"/>
    </xf>
    <xf numFmtId="0" fontId="13" fillId="10" borderId="78" xfId="0" applyFont="1" applyFill="1" applyBorder="1" applyAlignment="1">
      <alignment horizontal="center" vertical="center"/>
    </xf>
    <xf numFmtId="0" fontId="6" fillId="0" borderId="0" xfId="2" applyFont="1" applyAlignment="1">
      <alignment horizontal="left" vertical="center"/>
    </xf>
    <xf numFmtId="0" fontId="6" fillId="0" borderId="73" xfId="2" applyFont="1" applyBorder="1" applyAlignment="1">
      <alignment horizontal="left" vertical="center"/>
    </xf>
    <xf numFmtId="0" fontId="5" fillId="68" borderId="74" xfId="2" applyFont="1" applyFill="1" applyBorder="1" applyAlignment="1">
      <alignment horizontal="center" vertical="center"/>
    </xf>
    <xf numFmtId="0" fontId="5" fillId="68" borderId="44" xfId="2" applyFont="1" applyFill="1" applyBorder="1" applyAlignment="1">
      <alignment horizontal="center" vertical="center"/>
    </xf>
    <xf numFmtId="0" fontId="5" fillId="68" borderId="7" xfId="2" applyFont="1" applyFill="1" applyBorder="1" applyAlignment="1">
      <alignment horizontal="center" vertical="center"/>
    </xf>
    <xf numFmtId="0" fontId="5" fillId="68" borderId="73" xfId="2" applyFont="1" applyFill="1" applyBorder="1" applyAlignment="1">
      <alignment horizontal="center" vertical="center"/>
    </xf>
    <xf numFmtId="0" fontId="5" fillId="68" borderId="0" xfId="2" applyFont="1" applyFill="1" applyAlignment="1">
      <alignment horizontal="center" vertical="center"/>
    </xf>
    <xf numFmtId="0" fontId="5" fillId="68" borderId="8" xfId="2" applyFont="1" applyFill="1" applyBorder="1" applyAlignment="1">
      <alignment horizontal="center" vertical="center"/>
    </xf>
    <xf numFmtId="0" fontId="5" fillId="68" borderId="73" xfId="2" applyFont="1" applyFill="1" applyBorder="1" applyAlignment="1">
      <alignment horizontal="left" vertical="center"/>
    </xf>
    <xf numFmtId="0" fontId="5" fillId="68" borderId="0" xfId="2" applyFont="1" applyFill="1" applyAlignment="1">
      <alignment horizontal="left" vertical="center"/>
    </xf>
    <xf numFmtId="0" fontId="5" fillId="68" borderId="8" xfId="2" applyFont="1" applyFill="1" applyBorder="1" applyAlignment="1">
      <alignment horizontal="left" vertical="center"/>
    </xf>
    <xf numFmtId="0" fontId="5" fillId="68" borderId="75" xfId="2" applyFont="1" applyFill="1" applyBorder="1" applyAlignment="1">
      <alignment horizontal="center" vertical="center"/>
    </xf>
    <xf numFmtId="0" fontId="5" fillId="68" borderId="41" xfId="2" applyFont="1" applyFill="1" applyBorder="1" applyAlignment="1">
      <alignment horizontal="center" vertical="center"/>
    </xf>
    <xf numFmtId="0" fontId="4" fillId="10" borderId="76" xfId="0" applyFont="1" applyFill="1" applyBorder="1" applyAlignment="1">
      <alignment horizontal="center" vertical="center"/>
    </xf>
    <xf numFmtId="0" fontId="4" fillId="10" borderId="77" xfId="0" applyFont="1" applyFill="1" applyBorder="1" applyAlignment="1">
      <alignment horizontal="center" vertical="center"/>
    </xf>
    <xf numFmtId="0" fontId="4" fillId="10" borderId="78" xfId="0" applyFont="1" applyFill="1" applyBorder="1" applyAlignment="1">
      <alignment horizontal="center" vertical="center"/>
    </xf>
    <xf numFmtId="0" fontId="4" fillId="68" borderId="76" xfId="2" applyFont="1" applyFill="1" applyBorder="1" applyAlignment="1">
      <alignment horizontal="center" vertical="center"/>
    </xf>
    <xf numFmtId="0" fontId="4" fillId="68" borderId="77" xfId="2" applyFont="1" applyFill="1" applyBorder="1" applyAlignment="1">
      <alignment horizontal="center" vertical="center"/>
    </xf>
    <xf numFmtId="0" fontId="4" fillId="68" borderId="78" xfId="2" applyFont="1" applyFill="1" applyBorder="1" applyAlignment="1">
      <alignment horizontal="center" vertical="center"/>
    </xf>
    <xf numFmtId="0" fontId="5" fillId="0" borderId="0" xfId="2" applyFont="1" applyAlignment="1">
      <alignment horizontal="left" vertical="center" wrapText="1"/>
    </xf>
    <xf numFmtId="0" fontId="78" fillId="0" borderId="0" xfId="2" applyFont="1" applyAlignment="1">
      <alignment horizontal="center" vertical="center"/>
    </xf>
    <xf numFmtId="0" fontId="5" fillId="10" borderId="76" xfId="0" applyFont="1" applyFill="1" applyBorder="1" applyAlignment="1">
      <alignment horizontal="left" vertical="center"/>
    </xf>
    <xf numFmtId="0" fontId="5" fillId="10" borderId="77" xfId="0" applyFont="1" applyFill="1" applyBorder="1" applyAlignment="1">
      <alignment horizontal="left" vertical="center"/>
    </xf>
    <xf numFmtId="0" fontId="5" fillId="10" borderId="78" xfId="0" applyFont="1" applyFill="1" applyBorder="1" applyAlignment="1">
      <alignment horizontal="left" vertical="center"/>
    </xf>
    <xf numFmtId="0" fontId="4" fillId="4" borderId="76" xfId="2" applyFont="1" applyFill="1" applyBorder="1" applyAlignment="1">
      <alignment horizontal="center" vertical="center"/>
    </xf>
    <xf numFmtId="0" fontId="4" fillId="4" borderId="77" xfId="2" applyFont="1" applyFill="1" applyBorder="1" applyAlignment="1">
      <alignment horizontal="center" vertical="center"/>
    </xf>
    <xf numFmtId="0" fontId="4" fillId="4" borderId="78" xfId="2" applyFont="1" applyFill="1" applyBorder="1" applyAlignment="1">
      <alignment horizontal="center" vertical="center"/>
    </xf>
    <xf numFmtId="0" fontId="5" fillId="0" borderId="80" xfId="2" applyFont="1" applyBorder="1" applyAlignment="1">
      <alignment horizontal="center" vertical="center"/>
    </xf>
    <xf numFmtId="0" fontId="5" fillId="0" borderId="81" xfId="2" applyFont="1" applyBorder="1" applyAlignment="1">
      <alignment horizontal="center" vertical="center"/>
    </xf>
    <xf numFmtId="0" fontId="5" fillId="0" borderId="82" xfId="2" applyFont="1" applyBorder="1" applyAlignment="1">
      <alignment horizontal="center" vertical="center"/>
    </xf>
    <xf numFmtId="0" fontId="9" fillId="4" borderId="14" xfId="0" applyFont="1" applyFill="1" applyBorder="1" applyAlignment="1">
      <alignment horizontal="center"/>
    </xf>
    <xf numFmtId="0" fontId="9" fillId="4" borderId="15" xfId="0" applyFont="1" applyFill="1" applyBorder="1" applyAlignment="1">
      <alignment horizontal="center"/>
    </xf>
    <xf numFmtId="0" fontId="9" fillId="4" borderId="16" xfId="0" applyFont="1" applyFill="1" applyBorder="1" applyAlignment="1">
      <alignment horizontal="center"/>
    </xf>
    <xf numFmtId="1" fontId="5" fillId="0" borderId="0" xfId="2" applyNumberFormat="1" applyFont="1" applyAlignment="1">
      <alignment horizontal="left" vertical="center"/>
    </xf>
    <xf numFmtId="44" fontId="5" fillId="0" borderId="0" xfId="2" applyNumberFormat="1" applyFont="1" applyAlignment="1">
      <alignment horizontal="left" vertical="center"/>
    </xf>
    <xf numFmtId="44" fontId="5" fillId="0" borderId="73" xfId="2" applyNumberFormat="1" applyFont="1" applyBorder="1" applyAlignment="1">
      <alignment horizontal="left" vertical="center"/>
    </xf>
    <xf numFmtId="2" fontId="5" fillId="0" borderId="0" xfId="2" applyNumberFormat="1" applyFont="1" applyAlignment="1">
      <alignment horizontal="right" vertical="center"/>
    </xf>
    <xf numFmtId="0" fontId="0" fillId="0" borderId="80" xfId="0" applyBorder="1" applyAlignment="1">
      <alignment horizontal="center" vertical="center"/>
    </xf>
    <xf numFmtId="0" fontId="0" fillId="0" borderId="82" xfId="0" applyBorder="1" applyAlignment="1">
      <alignment horizontal="center" vertical="center"/>
    </xf>
    <xf numFmtId="0" fontId="80" fillId="9" borderId="14" xfId="0" applyFont="1" applyFill="1" applyBorder="1" applyAlignment="1">
      <alignment horizontal="center"/>
    </xf>
    <xf numFmtId="0" fontId="80" fillId="9" borderId="15" xfId="0" applyFont="1" applyFill="1" applyBorder="1" applyAlignment="1">
      <alignment horizontal="center"/>
    </xf>
    <xf numFmtId="0" fontId="80" fillId="9" borderId="16" xfId="0" applyFont="1" applyFill="1" applyBorder="1" applyAlignment="1">
      <alignment horizont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15" fillId="0" borderId="26" xfId="0" applyFont="1" applyBorder="1" applyAlignment="1">
      <alignment horizontal="right" vertical="center"/>
    </xf>
    <xf numFmtId="0" fontId="15" fillId="0" borderId="27" xfId="0" applyFont="1" applyBorder="1" applyAlignment="1">
      <alignment horizontal="right" vertical="center"/>
    </xf>
    <xf numFmtId="0" fontId="9" fillId="0" borderId="0" xfId="0" applyFont="1" applyAlignment="1">
      <alignment horizontal="center"/>
    </xf>
    <xf numFmtId="0" fontId="5" fillId="4" borderId="16" xfId="0" applyFont="1" applyFill="1" applyBorder="1" applyAlignment="1">
      <alignment horizontal="center" vertical="center"/>
    </xf>
    <xf numFmtId="0" fontId="18" fillId="0" borderId="25" xfId="0" applyFont="1" applyBorder="1" applyAlignment="1">
      <alignment horizontal="left" vertical="center"/>
    </xf>
    <xf numFmtId="0" fontId="18" fillId="0" borderId="22" xfId="0" applyFont="1" applyBorder="1" applyAlignment="1">
      <alignment horizontal="left" vertical="center"/>
    </xf>
    <xf numFmtId="0" fontId="15" fillId="71" borderId="28" xfId="0" applyFont="1" applyFill="1" applyBorder="1" applyAlignment="1">
      <alignment horizontal="center" vertical="center"/>
    </xf>
    <xf numFmtId="0" fontId="15" fillId="71" borderId="29" xfId="0" applyFont="1" applyFill="1" applyBorder="1" applyAlignment="1">
      <alignment horizontal="center" vertical="center"/>
    </xf>
    <xf numFmtId="0" fontId="18" fillId="0" borderId="83" xfId="0" applyFont="1" applyBorder="1" applyAlignment="1">
      <alignment horizontal="left" vertical="center"/>
    </xf>
    <xf numFmtId="0" fontId="18" fillId="0" borderId="84" xfId="0" applyFont="1" applyBorder="1" applyAlignment="1">
      <alignment horizontal="left" vertical="center"/>
    </xf>
    <xf numFmtId="0" fontId="17" fillId="0" borderId="4" xfId="0" applyFont="1" applyBorder="1" applyAlignment="1">
      <alignment horizontal="center"/>
    </xf>
    <xf numFmtId="0" fontId="17" fillId="0" borderId="0" xfId="0" applyFont="1" applyAlignment="1">
      <alignment horizontal="center"/>
    </xf>
    <xf numFmtId="0" fontId="6" fillId="0" borderId="0" xfId="2" applyFont="1" applyAlignment="1">
      <alignment horizontal="left"/>
    </xf>
    <xf numFmtId="14" fontId="5" fillId="0" borderId="0" xfId="2" applyNumberFormat="1" applyFont="1" applyAlignment="1">
      <alignment horizontal="left" vertical="center"/>
    </xf>
    <xf numFmtId="0" fontId="4" fillId="4" borderId="11" xfId="2" applyFont="1" applyFill="1" applyBorder="1" applyAlignment="1">
      <alignment horizontal="center" vertical="center"/>
    </xf>
    <xf numFmtId="0" fontId="4" fillId="4" borderId="12" xfId="2" applyFont="1" applyFill="1" applyBorder="1" applyAlignment="1">
      <alignment horizontal="center" vertical="center"/>
    </xf>
    <xf numFmtId="0" fontId="4" fillId="4" borderId="13" xfId="2" applyFont="1" applyFill="1" applyBorder="1" applyAlignment="1">
      <alignment horizontal="center" vertical="center"/>
    </xf>
    <xf numFmtId="40" fontId="6" fillId="0" borderId="42" xfId="8" applyNumberFormat="1" applyFont="1" applyBorder="1" applyAlignment="1">
      <alignment horizontal="left" vertical="center"/>
    </xf>
    <xf numFmtId="0" fontId="0" fillId="0" borderId="42" xfId="0" applyBorder="1" applyAlignment="1">
      <alignment horizontal="left" vertical="center"/>
    </xf>
    <xf numFmtId="4" fontId="6" fillId="0" borderId="8" xfId="8" applyNumberFormat="1" applyFont="1" applyBorder="1" applyAlignment="1">
      <alignment horizontal="left" vertical="center"/>
    </xf>
    <xf numFmtId="40" fontId="6" fillId="0" borderId="0" xfId="8" applyNumberFormat="1" applyFont="1" applyAlignment="1">
      <alignment horizontal="left" vertical="center"/>
    </xf>
    <xf numFmtId="4" fontId="5" fillId="5" borderId="7" xfId="7" applyNumberFormat="1" applyFont="1" applyFill="1" applyBorder="1" applyAlignment="1">
      <alignment horizontal="right" vertical="center"/>
    </xf>
    <xf numFmtId="4" fontId="5" fillId="5" borderId="8" xfId="7" applyNumberFormat="1" applyFont="1" applyFill="1" applyBorder="1" applyAlignment="1">
      <alignment horizontal="right" vertical="center"/>
    </xf>
    <xf numFmtId="0" fontId="5" fillId="5" borderId="11" xfId="7" applyFont="1" applyFill="1" applyBorder="1" applyAlignment="1">
      <alignment horizontal="right" vertical="center"/>
    </xf>
    <xf numFmtId="0" fontId="5" fillId="5" borderId="12" xfId="7" applyFont="1" applyFill="1" applyBorder="1" applyAlignment="1">
      <alignment horizontal="right" vertical="center"/>
    </xf>
    <xf numFmtId="0" fontId="0" fillId="0" borderId="42" xfId="0" applyBorder="1" applyAlignment="1">
      <alignment horizontal="left" vertical="center" wrapText="1"/>
    </xf>
    <xf numFmtId="0" fontId="0" fillId="0" borderId="0" xfId="0" applyAlignment="1">
      <alignment horizontal="center" vertical="center"/>
    </xf>
    <xf numFmtId="0" fontId="0" fillId="0" borderId="0" xfId="0" applyAlignment="1">
      <alignment horizontal="left"/>
    </xf>
    <xf numFmtId="0" fontId="5" fillId="0" borderId="12" xfId="7" applyFont="1" applyBorder="1" applyAlignment="1">
      <alignment horizontal="center" vertical="center"/>
    </xf>
    <xf numFmtId="0" fontId="4" fillId="0" borderId="12" xfId="2" applyFont="1" applyBorder="1" applyAlignment="1">
      <alignment horizontal="center" vertical="center"/>
    </xf>
    <xf numFmtId="4" fontId="5" fillId="0" borderId="12" xfId="7" applyNumberFormat="1" applyFont="1" applyBorder="1" applyAlignment="1">
      <alignment horizontal="center" vertical="center"/>
    </xf>
    <xf numFmtId="0" fontId="6" fillId="0" borderId="12" xfId="8" applyFont="1" applyBorder="1" applyAlignment="1">
      <alignment horizontal="left" vertical="center"/>
    </xf>
    <xf numFmtId="0" fontId="6" fillId="0" borderId="8" xfId="7" applyFont="1" applyBorder="1" applyAlignment="1">
      <alignment horizontal="left" vertical="center"/>
    </xf>
    <xf numFmtId="0" fontId="6" fillId="0" borderId="0" xfId="7" applyFont="1" applyAlignment="1">
      <alignment horizontal="left" vertical="center"/>
    </xf>
    <xf numFmtId="0" fontId="6" fillId="0" borderId="42" xfId="7" applyFont="1" applyBorder="1" applyAlignment="1">
      <alignment horizontal="left" vertical="center"/>
    </xf>
    <xf numFmtId="0" fontId="5" fillId="4" borderId="12" xfId="7" applyFont="1" applyFill="1" applyBorder="1" applyAlignment="1">
      <alignment horizontal="left" vertical="center"/>
    </xf>
    <xf numFmtId="0" fontId="5" fillId="4" borderId="13" xfId="7" applyFont="1" applyFill="1" applyBorder="1" applyAlignment="1">
      <alignment horizontal="left" vertical="center"/>
    </xf>
    <xf numFmtId="4" fontId="5" fillId="4" borderId="12" xfId="8" applyNumberFormat="1" applyFont="1" applyFill="1" applyBorder="1" applyAlignment="1">
      <alignment horizontal="left" vertical="center"/>
    </xf>
    <xf numFmtId="4" fontId="5" fillId="4" borderId="13" xfId="8" applyNumberFormat="1" applyFont="1" applyFill="1" applyBorder="1" applyAlignment="1">
      <alignment horizontal="left" vertical="center"/>
    </xf>
    <xf numFmtId="0" fontId="5" fillId="4" borderId="12" xfId="8" applyFont="1" applyFill="1" applyBorder="1" applyAlignment="1">
      <alignment horizontal="left" vertical="center"/>
    </xf>
    <xf numFmtId="0" fontId="5" fillId="4" borderId="13" xfId="8" applyFont="1" applyFill="1" applyBorder="1" applyAlignment="1">
      <alignment horizontal="left" vertical="center"/>
    </xf>
    <xf numFmtId="0" fontId="85" fillId="73" borderId="76" xfId="35" applyFont="1" applyFill="1" applyBorder="1" applyAlignment="1">
      <alignment horizontal="left" vertical="center"/>
    </xf>
    <xf numFmtId="0" fontId="85" fillId="73" borderId="77" xfId="35" applyFont="1" applyFill="1" applyBorder="1" applyAlignment="1">
      <alignment horizontal="left" vertical="center"/>
    </xf>
    <xf numFmtId="0" fontId="85" fillId="73" borderId="78" xfId="35" applyFont="1" applyFill="1" applyBorder="1" applyAlignment="1">
      <alignment horizontal="left" vertical="center"/>
    </xf>
    <xf numFmtId="10" fontId="85" fillId="73" borderId="76" xfId="35" applyNumberFormat="1" applyFont="1" applyFill="1" applyBorder="1" applyAlignment="1">
      <alignment horizontal="center" vertical="center"/>
    </xf>
    <xf numFmtId="10" fontId="85" fillId="73" borderId="78" xfId="35" applyNumberFormat="1" applyFont="1" applyFill="1" applyBorder="1" applyAlignment="1">
      <alignment horizontal="center" vertical="center"/>
    </xf>
    <xf numFmtId="0" fontId="85" fillId="72" borderId="10" xfId="769" applyFont="1" applyFill="1" applyBorder="1" applyAlignment="1">
      <alignment horizontal="right" vertical="center"/>
    </xf>
    <xf numFmtId="43" fontId="97" fillId="0" borderId="87" xfId="770" applyFont="1" applyBorder="1" applyAlignment="1" applyProtection="1">
      <alignment horizontal="center" vertical="center"/>
    </xf>
    <xf numFmtId="43" fontId="97" fillId="0" borderId="90" xfId="770" applyFont="1" applyBorder="1" applyAlignment="1" applyProtection="1">
      <alignment horizontal="center" vertical="center"/>
    </xf>
    <xf numFmtId="0" fontId="85" fillId="72" borderId="10" xfId="769" applyFont="1" applyFill="1" applyBorder="1" applyAlignment="1">
      <alignment horizontal="center" vertical="center"/>
    </xf>
    <xf numFmtId="17" fontId="88" fillId="0" borderId="120" xfId="769" applyNumberFormat="1" applyFont="1" applyBorder="1" applyAlignment="1">
      <alignment horizontal="left" vertical="center"/>
    </xf>
    <xf numFmtId="17" fontId="88" fillId="0" borderId="23" xfId="769" applyNumberFormat="1" applyFont="1" applyBorder="1" applyAlignment="1">
      <alignment horizontal="left" vertical="center"/>
    </xf>
    <xf numFmtId="17" fontId="88" fillId="0" borderId="121" xfId="769" applyNumberFormat="1" applyFont="1" applyBorder="1" applyAlignment="1">
      <alignment horizontal="left" vertical="center"/>
    </xf>
    <xf numFmtId="17" fontId="88" fillId="0" borderId="32" xfId="769" applyNumberFormat="1" applyFont="1" applyBorder="1" applyAlignment="1">
      <alignment horizontal="left" vertical="center"/>
    </xf>
    <xf numFmtId="0" fontId="86" fillId="0" borderId="10" xfId="35" applyFont="1" applyBorder="1" applyAlignment="1">
      <alignment horizontal="center" vertical="center"/>
    </xf>
    <xf numFmtId="10" fontId="86" fillId="0" borderId="10" xfId="35" applyNumberFormat="1" applyFont="1" applyBorder="1" applyAlignment="1">
      <alignment horizontal="center" vertical="center"/>
    </xf>
    <xf numFmtId="0" fontId="86" fillId="0" borderId="10" xfId="35" applyFont="1" applyBorder="1" applyAlignment="1">
      <alignment horizontal="left" vertical="center"/>
    </xf>
    <xf numFmtId="0" fontId="85" fillId="72" borderId="76" xfId="769" applyFont="1" applyFill="1" applyBorder="1" applyAlignment="1">
      <alignment horizontal="center" vertical="center"/>
    </xf>
    <xf numFmtId="0" fontId="85" fillId="72" borderId="77" xfId="769" applyFont="1" applyFill="1" applyBorder="1" applyAlignment="1">
      <alignment horizontal="center" vertical="center"/>
    </xf>
    <xf numFmtId="0" fontId="85" fillId="72" borderId="78" xfId="769" applyFont="1" applyFill="1" applyBorder="1" applyAlignment="1">
      <alignment horizontal="center" vertical="center"/>
    </xf>
    <xf numFmtId="10" fontId="87" fillId="74" borderId="74" xfId="35" applyNumberFormat="1" applyFont="1" applyFill="1" applyBorder="1" applyAlignment="1">
      <alignment horizontal="center" vertical="center"/>
    </xf>
    <xf numFmtId="0" fontId="87" fillId="74" borderId="113" xfId="35" applyFont="1" applyFill="1" applyBorder="1" applyAlignment="1">
      <alignment horizontal="center" vertical="center"/>
    </xf>
    <xf numFmtId="0" fontId="88" fillId="0" borderId="0" xfId="771" applyFont="1" applyAlignment="1">
      <alignment horizontal="left" vertical="center" wrapText="1"/>
    </xf>
    <xf numFmtId="0" fontId="86" fillId="0" borderId="112" xfId="35" applyFont="1" applyBorder="1" applyAlignment="1">
      <alignment horizontal="center" vertical="center"/>
    </xf>
    <xf numFmtId="0" fontId="85" fillId="72" borderId="114" xfId="769" applyFont="1" applyFill="1" applyBorder="1" applyAlignment="1">
      <alignment horizontal="center" vertical="center"/>
    </xf>
    <xf numFmtId="0" fontId="85" fillId="72" borderId="115" xfId="769" applyFont="1" applyFill="1" applyBorder="1" applyAlignment="1">
      <alignment horizontal="center" vertical="center"/>
    </xf>
    <xf numFmtId="0" fontId="85" fillId="72" borderId="116" xfId="769" applyFont="1" applyFill="1" applyBorder="1" applyAlignment="1">
      <alignment horizontal="center" vertical="center"/>
    </xf>
    <xf numFmtId="0" fontId="85" fillId="72" borderId="117" xfId="769" applyFont="1" applyFill="1" applyBorder="1" applyAlignment="1">
      <alignment horizontal="center" vertical="center"/>
    </xf>
    <xf numFmtId="0" fontId="85" fillId="72" borderId="74" xfId="769" applyFont="1" applyFill="1" applyBorder="1" applyAlignment="1">
      <alignment horizontal="center" vertical="center"/>
    </xf>
    <xf numFmtId="0" fontId="85" fillId="72" borderId="118" xfId="769" applyFont="1" applyFill="1" applyBorder="1" applyAlignment="1">
      <alignment horizontal="center" vertical="center"/>
    </xf>
    <xf numFmtId="0" fontId="92" fillId="75" borderId="119" xfId="768" applyFont="1" applyFill="1" applyBorder="1" applyAlignment="1">
      <alignment horizontal="center" vertical="center"/>
    </xf>
    <xf numFmtId="0" fontId="92" fillId="75" borderId="10" xfId="768" applyFont="1" applyFill="1" applyBorder="1" applyAlignment="1">
      <alignment horizontal="center" vertical="center"/>
    </xf>
    <xf numFmtId="2" fontId="93" fillId="69" borderId="10" xfId="769" applyNumberFormat="1" applyFont="1" applyFill="1" applyBorder="1" applyAlignment="1">
      <alignment horizontal="left" vertical="center"/>
    </xf>
    <xf numFmtId="2" fontId="89" fillId="69" borderId="10" xfId="769" applyNumberFormat="1" applyFont="1" applyFill="1" applyBorder="1" applyAlignment="1">
      <alignment horizontal="left" vertical="center"/>
    </xf>
    <xf numFmtId="44" fontId="89" fillId="76" borderId="76" xfId="769" applyNumberFormat="1" applyFont="1" applyFill="1" applyBorder="1" applyAlignment="1">
      <alignment horizontal="center" vertical="center"/>
    </xf>
    <xf numFmtId="44" fontId="89" fillId="76" borderId="78" xfId="769" applyNumberFormat="1" applyFont="1" applyFill="1" applyBorder="1" applyAlignment="1">
      <alignment horizontal="center" vertical="center"/>
    </xf>
    <xf numFmtId="4" fontId="92" fillId="75" borderId="10" xfId="768" applyNumberFormat="1" applyFont="1" applyFill="1" applyBorder="1" applyAlignment="1">
      <alignment horizontal="center" vertical="center"/>
    </xf>
    <xf numFmtId="10" fontId="92" fillId="75" borderId="10" xfId="768" applyNumberFormat="1" applyFont="1" applyFill="1" applyBorder="1" applyAlignment="1">
      <alignment horizontal="right" vertical="center"/>
    </xf>
  </cellXfs>
  <cellStyles count="773">
    <cellStyle name="12" xfId="41" xr:uid="{00000000-0005-0000-0000-000000000000}"/>
    <cellStyle name="12 2" xfId="441" xr:uid="{00000000-0005-0000-0000-000001000000}"/>
    <cellStyle name="12 2 2" xfId="548" xr:uid="{00000000-0005-0000-0000-000002000000}"/>
    <cellStyle name="12 2 3" xfId="606" xr:uid="{00000000-0005-0000-0000-000003000000}"/>
    <cellStyle name="20% - Accent1" xfId="96" xr:uid="{00000000-0005-0000-0000-000004000000}"/>
    <cellStyle name="20% - Accent2" xfId="97" xr:uid="{00000000-0005-0000-0000-000005000000}"/>
    <cellStyle name="20% - Accent3" xfId="98" xr:uid="{00000000-0005-0000-0000-000006000000}"/>
    <cellStyle name="20% - Accent4" xfId="99" xr:uid="{00000000-0005-0000-0000-000007000000}"/>
    <cellStyle name="20% - Accent5" xfId="100" xr:uid="{00000000-0005-0000-0000-000008000000}"/>
    <cellStyle name="20% - Accent6" xfId="101" xr:uid="{00000000-0005-0000-0000-000009000000}"/>
    <cellStyle name="20% - Ênfase1 2" xfId="42" xr:uid="{00000000-0005-0000-0000-00000A000000}"/>
    <cellStyle name="20% - Ênfase1 2 2" xfId="144" xr:uid="{00000000-0005-0000-0000-00000B000000}"/>
    <cellStyle name="20% - Ênfase1 3" xfId="145" xr:uid="{00000000-0005-0000-0000-00000C000000}"/>
    <cellStyle name="20% - Ênfase1 4" xfId="146" xr:uid="{00000000-0005-0000-0000-00000D000000}"/>
    <cellStyle name="20% - Ênfase1 4 2" xfId="399" xr:uid="{00000000-0005-0000-0000-00000E000000}"/>
    <cellStyle name="20% - Ênfase1 4 2 2" xfId="656" xr:uid="{00000000-0005-0000-0000-00000F000000}"/>
    <cellStyle name="20% - Ênfase1 4 2 3" xfId="727" xr:uid="{00000000-0005-0000-0000-000010000000}"/>
    <cellStyle name="20% - Ênfase1 4 3" xfId="631" xr:uid="{00000000-0005-0000-0000-000011000000}"/>
    <cellStyle name="20% - Ênfase1 4 4" xfId="701" xr:uid="{00000000-0005-0000-0000-000012000000}"/>
    <cellStyle name="20% - Ênfase1 5" xfId="143" xr:uid="{00000000-0005-0000-0000-000013000000}"/>
    <cellStyle name="20% - Ênfase2 2" xfId="43" xr:uid="{00000000-0005-0000-0000-000014000000}"/>
    <cellStyle name="20% - Ênfase2 2 2" xfId="148" xr:uid="{00000000-0005-0000-0000-000015000000}"/>
    <cellStyle name="20% - Ênfase2 3" xfId="149" xr:uid="{00000000-0005-0000-0000-000016000000}"/>
    <cellStyle name="20% - Ênfase2 4" xfId="150" xr:uid="{00000000-0005-0000-0000-000017000000}"/>
    <cellStyle name="20% - Ênfase2 4 2" xfId="400" xr:uid="{00000000-0005-0000-0000-000018000000}"/>
    <cellStyle name="20% - Ênfase2 4 2 2" xfId="657" xr:uid="{00000000-0005-0000-0000-000019000000}"/>
    <cellStyle name="20% - Ênfase2 4 2 3" xfId="728" xr:uid="{00000000-0005-0000-0000-00001A000000}"/>
    <cellStyle name="20% - Ênfase2 4 3" xfId="632" xr:uid="{00000000-0005-0000-0000-00001B000000}"/>
    <cellStyle name="20% - Ênfase2 4 4" xfId="702" xr:uid="{00000000-0005-0000-0000-00001C000000}"/>
    <cellStyle name="20% - Ênfase2 5" xfId="147" xr:uid="{00000000-0005-0000-0000-00001D000000}"/>
    <cellStyle name="20% - Ênfase3 2" xfId="44" xr:uid="{00000000-0005-0000-0000-00001E000000}"/>
    <cellStyle name="20% - Ênfase3 2 2" xfId="152" xr:uid="{00000000-0005-0000-0000-00001F000000}"/>
    <cellStyle name="20% - Ênfase3 3" xfId="153" xr:uid="{00000000-0005-0000-0000-000020000000}"/>
    <cellStyle name="20% - Ênfase3 4" xfId="154" xr:uid="{00000000-0005-0000-0000-000021000000}"/>
    <cellStyle name="20% - Ênfase3 4 2" xfId="401" xr:uid="{00000000-0005-0000-0000-000022000000}"/>
    <cellStyle name="20% - Ênfase3 4 2 2" xfId="658" xr:uid="{00000000-0005-0000-0000-000023000000}"/>
    <cellStyle name="20% - Ênfase3 4 2 3" xfId="729" xr:uid="{00000000-0005-0000-0000-000024000000}"/>
    <cellStyle name="20% - Ênfase3 4 3" xfId="633" xr:uid="{00000000-0005-0000-0000-000025000000}"/>
    <cellStyle name="20% - Ênfase3 4 4" xfId="703" xr:uid="{00000000-0005-0000-0000-000026000000}"/>
    <cellStyle name="20% - Ênfase3 5" xfId="151" xr:uid="{00000000-0005-0000-0000-000027000000}"/>
    <cellStyle name="20% - Ênfase4 2" xfId="45" xr:uid="{00000000-0005-0000-0000-000028000000}"/>
    <cellStyle name="20% - Ênfase4 2 2" xfId="156" xr:uid="{00000000-0005-0000-0000-000029000000}"/>
    <cellStyle name="20% - Ênfase4 3" xfId="157" xr:uid="{00000000-0005-0000-0000-00002A000000}"/>
    <cellStyle name="20% - Ênfase4 4" xfId="158" xr:uid="{00000000-0005-0000-0000-00002B000000}"/>
    <cellStyle name="20% - Ênfase4 4 2" xfId="402" xr:uid="{00000000-0005-0000-0000-00002C000000}"/>
    <cellStyle name="20% - Ênfase4 4 2 2" xfId="659" xr:uid="{00000000-0005-0000-0000-00002D000000}"/>
    <cellStyle name="20% - Ênfase4 4 2 3" xfId="730" xr:uid="{00000000-0005-0000-0000-00002E000000}"/>
    <cellStyle name="20% - Ênfase4 4 3" xfId="634" xr:uid="{00000000-0005-0000-0000-00002F000000}"/>
    <cellStyle name="20% - Ênfase4 4 4" xfId="704" xr:uid="{00000000-0005-0000-0000-000030000000}"/>
    <cellStyle name="20% - Ênfase4 5" xfId="155" xr:uid="{00000000-0005-0000-0000-000031000000}"/>
    <cellStyle name="20% - Ênfase5 2" xfId="46" xr:uid="{00000000-0005-0000-0000-000032000000}"/>
    <cellStyle name="20% - Ênfase5 3" xfId="159" xr:uid="{00000000-0005-0000-0000-000033000000}"/>
    <cellStyle name="20% - Ênfase5 3 2" xfId="403" xr:uid="{00000000-0005-0000-0000-000034000000}"/>
    <cellStyle name="20% - Ênfase5 3 2 2" xfId="660" xr:uid="{00000000-0005-0000-0000-000035000000}"/>
    <cellStyle name="20% - Ênfase5 3 2 3" xfId="731" xr:uid="{00000000-0005-0000-0000-000036000000}"/>
    <cellStyle name="20% - Ênfase5 3 3" xfId="635" xr:uid="{00000000-0005-0000-0000-000037000000}"/>
    <cellStyle name="20% - Ênfase5 3 4" xfId="705" xr:uid="{00000000-0005-0000-0000-000038000000}"/>
    <cellStyle name="20% - Ênfase6 2" xfId="47" xr:uid="{00000000-0005-0000-0000-000039000000}"/>
    <cellStyle name="20% - Ênfase6 2 2" xfId="161" xr:uid="{00000000-0005-0000-0000-00003A000000}"/>
    <cellStyle name="20% - Ênfase6 3" xfId="162" xr:uid="{00000000-0005-0000-0000-00003B000000}"/>
    <cellStyle name="20% - Ênfase6 4" xfId="163" xr:uid="{00000000-0005-0000-0000-00003C000000}"/>
    <cellStyle name="20% - Ênfase6 4 2" xfId="404" xr:uid="{00000000-0005-0000-0000-00003D000000}"/>
    <cellStyle name="20% - Ênfase6 4 2 2" xfId="661" xr:uid="{00000000-0005-0000-0000-00003E000000}"/>
    <cellStyle name="20% - Ênfase6 4 2 3" xfId="732" xr:uid="{00000000-0005-0000-0000-00003F000000}"/>
    <cellStyle name="20% - Ênfase6 4 3" xfId="636" xr:uid="{00000000-0005-0000-0000-000040000000}"/>
    <cellStyle name="20% - Ênfase6 4 4" xfId="706" xr:uid="{00000000-0005-0000-0000-000041000000}"/>
    <cellStyle name="20% - Ênfase6 5" xfId="160" xr:uid="{00000000-0005-0000-0000-000042000000}"/>
    <cellStyle name="40% - Accent1" xfId="102" xr:uid="{00000000-0005-0000-0000-000043000000}"/>
    <cellStyle name="40% - Accent2" xfId="103" xr:uid="{00000000-0005-0000-0000-000044000000}"/>
    <cellStyle name="40% - Accent3" xfId="104" xr:uid="{00000000-0005-0000-0000-000045000000}"/>
    <cellStyle name="40% - Accent4" xfId="105" xr:uid="{00000000-0005-0000-0000-000046000000}"/>
    <cellStyle name="40% - Accent5" xfId="106" xr:uid="{00000000-0005-0000-0000-000047000000}"/>
    <cellStyle name="40% - Accent6" xfId="107" xr:uid="{00000000-0005-0000-0000-000048000000}"/>
    <cellStyle name="40% - Ênfase1 2" xfId="48" xr:uid="{00000000-0005-0000-0000-000049000000}"/>
    <cellStyle name="40% - Ênfase1 2 2" xfId="165" xr:uid="{00000000-0005-0000-0000-00004A000000}"/>
    <cellStyle name="40% - Ênfase1 3" xfId="166" xr:uid="{00000000-0005-0000-0000-00004B000000}"/>
    <cellStyle name="40% - Ênfase1 4" xfId="167" xr:uid="{00000000-0005-0000-0000-00004C000000}"/>
    <cellStyle name="40% - Ênfase1 4 2" xfId="405" xr:uid="{00000000-0005-0000-0000-00004D000000}"/>
    <cellStyle name="40% - Ênfase1 4 2 2" xfId="662" xr:uid="{00000000-0005-0000-0000-00004E000000}"/>
    <cellStyle name="40% - Ênfase1 4 2 3" xfId="733" xr:uid="{00000000-0005-0000-0000-00004F000000}"/>
    <cellStyle name="40% - Ênfase1 4 3" xfId="637" xr:uid="{00000000-0005-0000-0000-000050000000}"/>
    <cellStyle name="40% - Ênfase1 4 4" xfId="707" xr:uid="{00000000-0005-0000-0000-000051000000}"/>
    <cellStyle name="40% - Ênfase1 5" xfId="164" xr:uid="{00000000-0005-0000-0000-000052000000}"/>
    <cellStyle name="40% - Ênfase2 2" xfId="49" xr:uid="{00000000-0005-0000-0000-000053000000}"/>
    <cellStyle name="40% - Ênfase2 3" xfId="168" xr:uid="{00000000-0005-0000-0000-000054000000}"/>
    <cellStyle name="40% - Ênfase2 3 2" xfId="406" xr:uid="{00000000-0005-0000-0000-000055000000}"/>
    <cellStyle name="40% - Ênfase2 3 2 2" xfId="663" xr:uid="{00000000-0005-0000-0000-000056000000}"/>
    <cellStyle name="40% - Ênfase2 3 2 3" xfId="734" xr:uid="{00000000-0005-0000-0000-000057000000}"/>
    <cellStyle name="40% - Ênfase2 3 3" xfId="638" xr:uid="{00000000-0005-0000-0000-000058000000}"/>
    <cellStyle name="40% - Ênfase2 3 4" xfId="708" xr:uid="{00000000-0005-0000-0000-000059000000}"/>
    <cellStyle name="40% - Ênfase3 2" xfId="50" xr:uid="{00000000-0005-0000-0000-00005A000000}"/>
    <cellStyle name="40% - Ênfase3 2 2" xfId="170" xr:uid="{00000000-0005-0000-0000-00005B000000}"/>
    <cellStyle name="40% - Ênfase3 3" xfId="171" xr:uid="{00000000-0005-0000-0000-00005C000000}"/>
    <cellStyle name="40% - Ênfase3 4" xfId="172" xr:uid="{00000000-0005-0000-0000-00005D000000}"/>
    <cellStyle name="40% - Ênfase3 4 2" xfId="407" xr:uid="{00000000-0005-0000-0000-00005E000000}"/>
    <cellStyle name="40% - Ênfase3 4 2 2" xfId="664" xr:uid="{00000000-0005-0000-0000-00005F000000}"/>
    <cellStyle name="40% - Ênfase3 4 2 3" xfId="735" xr:uid="{00000000-0005-0000-0000-000060000000}"/>
    <cellStyle name="40% - Ênfase3 4 3" xfId="639" xr:uid="{00000000-0005-0000-0000-000061000000}"/>
    <cellStyle name="40% - Ênfase3 4 4" xfId="709" xr:uid="{00000000-0005-0000-0000-000062000000}"/>
    <cellStyle name="40% - Ênfase3 5" xfId="169" xr:uid="{00000000-0005-0000-0000-000063000000}"/>
    <cellStyle name="40% - Ênfase4 2" xfId="51" xr:uid="{00000000-0005-0000-0000-000064000000}"/>
    <cellStyle name="40% - Ênfase4 2 2" xfId="174" xr:uid="{00000000-0005-0000-0000-000065000000}"/>
    <cellStyle name="40% - Ênfase4 3" xfId="175" xr:uid="{00000000-0005-0000-0000-000066000000}"/>
    <cellStyle name="40% - Ênfase4 4" xfId="176" xr:uid="{00000000-0005-0000-0000-000067000000}"/>
    <cellStyle name="40% - Ênfase4 4 2" xfId="408" xr:uid="{00000000-0005-0000-0000-000068000000}"/>
    <cellStyle name="40% - Ênfase4 4 2 2" xfId="665" xr:uid="{00000000-0005-0000-0000-000069000000}"/>
    <cellStyle name="40% - Ênfase4 4 2 3" xfId="736" xr:uid="{00000000-0005-0000-0000-00006A000000}"/>
    <cellStyle name="40% - Ênfase4 4 3" xfId="640" xr:uid="{00000000-0005-0000-0000-00006B000000}"/>
    <cellStyle name="40% - Ênfase4 4 4" xfId="710" xr:uid="{00000000-0005-0000-0000-00006C000000}"/>
    <cellStyle name="40% - Ênfase4 5" xfId="173" xr:uid="{00000000-0005-0000-0000-00006D000000}"/>
    <cellStyle name="40% - Ênfase5 2" xfId="52" xr:uid="{00000000-0005-0000-0000-00006E000000}"/>
    <cellStyle name="40% - Ênfase5 2 2" xfId="178" xr:uid="{00000000-0005-0000-0000-00006F000000}"/>
    <cellStyle name="40% - Ênfase5 3" xfId="179" xr:uid="{00000000-0005-0000-0000-000070000000}"/>
    <cellStyle name="40% - Ênfase5 4" xfId="180" xr:uid="{00000000-0005-0000-0000-000071000000}"/>
    <cellStyle name="40% - Ênfase5 4 2" xfId="409" xr:uid="{00000000-0005-0000-0000-000072000000}"/>
    <cellStyle name="40% - Ênfase5 4 2 2" xfId="666" xr:uid="{00000000-0005-0000-0000-000073000000}"/>
    <cellStyle name="40% - Ênfase5 4 2 3" xfId="737" xr:uid="{00000000-0005-0000-0000-000074000000}"/>
    <cellStyle name="40% - Ênfase5 4 3" xfId="641" xr:uid="{00000000-0005-0000-0000-000075000000}"/>
    <cellStyle name="40% - Ênfase5 4 4" xfId="711" xr:uid="{00000000-0005-0000-0000-000076000000}"/>
    <cellStyle name="40% - Ênfase5 5" xfId="177" xr:uid="{00000000-0005-0000-0000-000077000000}"/>
    <cellStyle name="40% - Ênfase6 2" xfId="53" xr:uid="{00000000-0005-0000-0000-000078000000}"/>
    <cellStyle name="40% - Ênfase6 2 2" xfId="182" xr:uid="{00000000-0005-0000-0000-000079000000}"/>
    <cellStyle name="40% - Ênfase6 3" xfId="183" xr:uid="{00000000-0005-0000-0000-00007A000000}"/>
    <cellStyle name="40% - Ênfase6 4" xfId="184" xr:uid="{00000000-0005-0000-0000-00007B000000}"/>
    <cellStyle name="40% - Ênfase6 4 2" xfId="410" xr:uid="{00000000-0005-0000-0000-00007C000000}"/>
    <cellStyle name="40% - Ênfase6 4 2 2" xfId="667" xr:uid="{00000000-0005-0000-0000-00007D000000}"/>
    <cellStyle name="40% - Ênfase6 4 2 3" xfId="738" xr:uid="{00000000-0005-0000-0000-00007E000000}"/>
    <cellStyle name="40% - Ênfase6 4 3" xfId="642" xr:uid="{00000000-0005-0000-0000-00007F000000}"/>
    <cellStyle name="40% - Ênfase6 4 4" xfId="712" xr:uid="{00000000-0005-0000-0000-000080000000}"/>
    <cellStyle name="40% - Ênfase6 5" xfId="181" xr:uid="{00000000-0005-0000-0000-000081000000}"/>
    <cellStyle name="60% - Accent1" xfId="108" xr:uid="{00000000-0005-0000-0000-000082000000}"/>
    <cellStyle name="60% - Accent2" xfId="109" xr:uid="{00000000-0005-0000-0000-000083000000}"/>
    <cellStyle name="60% - Accent3" xfId="110" xr:uid="{00000000-0005-0000-0000-000084000000}"/>
    <cellStyle name="60% - Accent4" xfId="111" xr:uid="{00000000-0005-0000-0000-000085000000}"/>
    <cellStyle name="60% - Accent5" xfId="112" xr:uid="{00000000-0005-0000-0000-000086000000}"/>
    <cellStyle name="60% - Accent6" xfId="113" xr:uid="{00000000-0005-0000-0000-000087000000}"/>
    <cellStyle name="60% - Ênfase1 2" xfId="54" xr:uid="{00000000-0005-0000-0000-000088000000}"/>
    <cellStyle name="60% - Ênfase1 2 2" xfId="186" xr:uid="{00000000-0005-0000-0000-000089000000}"/>
    <cellStyle name="60% - Ênfase1 3" xfId="187" xr:uid="{00000000-0005-0000-0000-00008A000000}"/>
    <cellStyle name="60% - Ênfase1 4" xfId="188" xr:uid="{00000000-0005-0000-0000-00008B000000}"/>
    <cellStyle name="60% - Ênfase1 5" xfId="185" xr:uid="{00000000-0005-0000-0000-00008C000000}"/>
    <cellStyle name="60% - Ênfase2 2" xfId="55" xr:uid="{00000000-0005-0000-0000-00008D000000}"/>
    <cellStyle name="60% - Ênfase2 2 2" xfId="190" xr:uid="{00000000-0005-0000-0000-00008E000000}"/>
    <cellStyle name="60% - Ênfase2 3" xfId="191" xr:uid="{00000000-0005-0000-0000-00008F000000}"/>
    <cellStyle name="60% - Ênfase2 4" xfId="192" xr:uid="{00000000-0005-0000-0000-000090000000}"/>
    <cellStyle name="60% - Ênfase2 5" xfId="189" xr:uid="{00000000-0005-0000-0000-000091000000}"/>
    <cellStyle name="60% - Ênfase3 2" xfId="56" xr:uid="{00000000-0005-0000-0000-000092000000}"/>
    <cellStyle name="60% - Ênfase3 2 2" xfId="194" xr:uid="{00000000-0005-0000-0000-000093000000}"/>
    <cellStyle name="60% - Ênfase3 3" xfId="195" xr:uid="{00000000-0005-0000-0000-000094000000}"/>
    <cellStyle name="60% - Ênfase3 4" xfId="196" xr:uid="{00000000-0005-0000-0000-000095000000}"/>
    <cellStyle name="60% - Ênfase3 5" xfId="193" xr:uid="{00000000-0005-0000-0000-000096000000}"/>
    <cellStyle name="60% - Ênfase4 2" xfId="57" xr:uid="{00000000-0005-0000-0000-000097000000}"/>
    <cellStyle name="60% - Ênfase4 2 2" xfId="198" xr:uid="{00000000-0005-0000-0000-000098000000}"/>
    <cellStyle name="60% - Ênfase4 3" xfId="199" xr:uid="{00000000-0005-0000-0000-000099000000}"/>
    <cellStyle name="60% - Ênfase4 4" xfId="200" xr:uid="{00000000-0005-0000-0000-00009A000000}"/>
    <cellStyle name="60% - Ênfase4 5" xfId="197" xr:uid="{00000000-0005-0000-0000-00009B000000}"/>
    <cellStyle name="60% - Ênfase5 2" xfId="58" xr:uid="{00000000-0005-0000-0000-00009C000000}"/>
    <cellStyle name="60% - Ênfase5 2 2" xfId="202" xr:uid="{00000000-0005-0000-0000-00009D000000}"/>
    <cellStyle name="60% - Ênfase5 3" xfId="203" xr:uid="{00000000-0005-0000-0000-00009E000000}"/>
    <cellStyle name="60% - Ênfase5 4" xfId="204" xr:uid="{00000000-0005-0000-0000-00009F000000}"/>
    <cellStyle name="60% - Ênfase5 5" xfId="201" xr:uid="{00000000-0005-0000-0000-0000A0000000}"/>
    <cellStyle name="60% - Ênfase6 2" xfId="59" xr:uid="{00000000-0005-0000-0000-0000A1000000}"/>
    <cellStyle name="60% - Ênfase6 2 2" xfId="206" xr:uid="{00000000-0005-0000-0000-0000A2000000}"/>
    <cellStyle name="60% - Ênfase6 3" xfId="207" xr:uid="{00000000-0005-0000-0000-0000A3000000}"/>
    <cellStyle name="60% - Ênfase6 4" xfId="208" xr:uid="{00000000-0005-0000-0000-0000A4000000}"/>
    <cellStyle name="60% - Ênfase6 5" xfId="205" xr:uid="{00000000-0005-0000-0000-0000A5000000}"/>
    <cellStyle name="Accent1" xfId="114" xr:uid="{00000000-0005-0000-0000-0000A6000000}"/>
    <cellStyle name="Accent2" xfId="115" xr:uid="{00000000-0005-0000-0000-0000A7000000}"/>
    <cellStyle name="Accent3" xfId="116" xr:uid="{00000000-0005-0000-0000-0000A8000000}"/>
    <cellStyle name="Accent4" xfId="117" xr:uid="{00000000-0005-0000-0000-0000A9000000}"/>
    <cellStyle name="Accent5" xfId="118" xr:uid="{00000000-0005-0000-0000-0000AA000000}"/>
    <cellStyle name="Accent6" xfId="119" xr:uid="{00000000-0005-0000-0000-0000AB000000}"/>
    <cellStyle name="Bad" xfId="120" xr:uid="{00000000-0005-0000-0000-0000AC000000}"/>
    <cellStyle name="Bom 2" xfId="60" xr:uid="{00000000-0005-0000-0000-0000AD000000}"/>
    <cellStyle name="Bom 2 2" xfId="210" xr:uid="{00000000-0005-0000-0000-0000AE000000}"/>
    <cellStyle name="Bom 3" xfId="211" xr:uid="{00000000-0005-0000-0000-0000AF000000}"/>
    <cellStyle name="Bom 4" xfId="212" xr:uid="{00000000-0005-0000-0000-0000B0000000}"/>
    <cellStyle name="Bom 5" xfId="209" xr:uid="{00000000-0005-0000-0000-0000B1000000}"/>
    <cellStyle name="Calculation" xfId="121" xr:uid="{00000000-0005-0000-0000-0000B2000000}"/>
    <cellStyle name="Cálculo 2" xfId="61" xr:uid="{00000000-0005-0000-0000-0000B3000000}"/>
    <cellStyle name="Cálculo 2 2" xfId="214" xr:uid="{00000000-0005-0000-0000-0000B4000000}"/>
    <cellStyle name="Cálculo 3" xfId="215" xr:uid="{00000000-0005-0000-0000-0000B5000000}"/>
    <cellStyle name="Cálculo 4" xfId="216" xr:uid="{00000000-0005-0000-0000-0000B6000000}"/>
    <cellStyle name="Cálculo 5" xfId="213" xr:uid="{00000000-0005-0000-0000-0000B7000000}"/>
    <cellStyle name="Célula de Verificação" xfId="768" builtinId="23"/>
    <cellStyle name="Célula de Verificação 2" xfId="62" xr:uid="{00000000-0005-0000-0000-0000B8000000}"/>
    <cellStyle name="Célula de Verificação 3" xfId="217" xr:uid="{00000000-0005-0000-0000-0000B9000000}"/>
    <cellStyle name="Célula Vinculada 2" xfId="63" xr:uid="{00000000-0005-0000-0000-0000BA000000}"/>
    <cellStyle name="Célula Vinculada 2 2" xfId="219" xr:uid="{00000000-0005-0000-0000-0000BB000000}"/>
    <cellStyle name="Célula Vinculada 3" xfId="220" xr:uid="{00000000-0005-0000-0000-0000BC000000}"/>
    <cellStyle name="Célula Vinculada 4" xfId="221" xr:uid="{00000000-0005-0000-0000-0000BD000000}"/>
    <cellStyle name="Célula Vinculada 5" xfId="218" xr:uid="{00000000-0005-0000-0000-0000BE000000}"/>
    <cellStyle name="Check Cell" xfId="122" xr:uid="{00000000-0005-0000-0000-0000BF000000}"/>
    <cellStyle name="Comma0 - Modelo1" xfId="222" xr:uid="{00000000-0005-0000-0000-0000C0000000}"/>
    <cellStyle name="Comma0 - Style1" xfId="223" xr:uid="{00000000-0005-0000-0000-0000C1000000}"/>
    <cellStyle name="Comma1 - Modelo2" xfId="224" xr:uid="{00000000-0005-0000-0000-0000C2000000}"/>
    <cellStyle name="Comma1 - Style2" xfId="225" xr:uid="{00000000-0005-0000-0000-0000C3000000}"/>
    <cellStyle name="Currency [0]_1995" xfId="226" xr:uid="{00000000-0005-0000-0000-0000C4000000}"/>
    <cellStyle name="Currency_1995" xfId="227" xr:uid="{00000000-0005-0000-0000-0000C5000000}"/>
    <cellStyle name="Dia" xfId="228" xr:uid="{00000000-0005-0000-0000-0000C6000000}"/>
    <cellStyle name="Encabez1" xfId="229" xr:uid="{00000000-0005-0000-0000-0000C7000000}"/>
    <cellStyle name="Encabez2" xfId="230" xr:uid="{00000000-0005-0000-0000-0000C8000000}"/>
    <cellStyle name="Ênfase1 2" xfId="64" xr:uid="{00000000-0005-0000-0000-0000C9000000}"/>
    <cellStyle name="Ênfase1 2 2" xfId="232" xr:uid="{00000000-0005-0000-0000-0000CA000000}"/>
    <cellStyle name="Ênfase1 3" xfId="233" xr:uid="{00000000-0005-0000-0000-0000CB000000}"/>
    <cellStyle name="Ênfase1 4" xfId="234" xr:uid="{00000000-0005-0000-0000-0000CC000000}"/>
    <cellStyle name="Ênfase1 5" xfId="231" xr:uid="{00000000-0005-0000-0000-0000CD000000}"/>
    <cellStyle name="Ênfase2 2" xfId="65" xr:uid="{00000000-0005-0000-0000-0000CE000000}"/>
    <cellStyle name="Ênfase2 2 2" xfId="236" xr:uid="{00000000-0005-0000-0000-0000CF000000}"/>
    <cellStyle name="Ênfase2 3" xfId="237" xr:uid="{00000000-0005-0000-0000-0000D0000000}"/>
    <cellStyle name="Ênfase2 4" xfId="238" xr:uid="{00000000-0005-0000-0000-0000D1000000}"/>
    <cellStyle name="Ênfase2 5" xfId="235" xr:uid="{00000000-0005-0000-0000-0000D2000000}"/>
    <cellStyle name="Ênfase3 2" xfId="66" xr:uid="{00000000-0005-0000-0000-0000D3000000}"/>
    <cellStyle name="Ênfase3 2 2" xfId="240" xr:uid="{00000000-0005-0000-0000-0000D4000000}"/>
    <cellStyle name="Ênfase3 3" xfId="241" xr:uid="{00000000-0005-0000-0000-0000D5000000}"/>
    <cellStyle name="Ênfase3 4" xfId="242" xr:uid="{00000000-0005-0000-0000-0000D6000000}"/>
    <cellStyle name="Ênfase3 5" xfId="239" xr:uid="{00000000-0005-0000-0000-0000D7000000}"/>
    <cellStyle name="Ênfase4 2" xfId="67" xr:uid="{00000000-0005-0000-0000-0000D8000000}"/>
    <cellStyle name="Ênfase4 2 2" xfId="244" xr:uid="{00000000-0005-0000-0000-0000D9000000}"/>
    <cellStyle name="Ênfase4 3" xfId="245" xr:uid="{00000000-0005-0000-0000-0000DA000000}"/>
    <cellStyle name="Ênfase4 4" xfId="246" xr:uid="{00000000-0005-0000-0000-0000DB000000}"/>
    <cellStyle name="Ênfase4 5" xfId="243" xr:uid="{00000000-0005-0000-0000-0000DC000000}"/>
    <cellStyle name="Ênfase5 2" xfId="68" xr:uid="{00000000-0005-0000-0000-0000DD000000}"/>
    <cellStyle name="Ênfase5 3" xfId="247" xr:uid="{00000000-0005-0000-0000-0000DE000000}"/>
    <cellStyle name="Ênfase6 2" xfId="69" xr:uid="{00000000-0005-0000-0000-0000DF000000}"/>
    <cellStyle name="Ênfase6 2 2" xfId="249" xr:uid="{00000000-0005-0000-0000-0000E0000000}"/>
    <cellStyle name="Ênfase6 3" xfId="250" xr:uid="{00000000-0005-0000-0000-0000E1000000}"/>
    <cellStyle name="Ênfase6 4" xfId="251" xr:uid="{00000000-0005-0000-0000-0000E2000000}"/>
    <cellStyle name="Ênfase6 5" xfId="248" xr:uid="{00000000-0005-0000-0000-0000E3000000}"/>
    <cellStyle name="Entrada 2" xfId="70" xr:uid="{00000000-0005-0000-0000-0000E4000000}"/>
    <cellStyle name="Entrada 2 2" xfId="253" xr:uid="{00000000-0005-0000-0000-0000E5000000}"/>
    <cellStyle name="Entrada 3" xfId="254" xr:uid="{00000000-0005-0000-0000-0000E6000000}"/>
    <cellStyle name="Entrada 4" xfId="255" xr:uid="{00000000-0005-0000-0000-0000E7000000}"/>
    <cellStyle name="Entrada 5" xfId="252" xr:uid="{00000000-0005-0000-0000-0000E8000000}"/>
    <cellStyle name="Estilo 1" xfId="256" xr:uid="{00000000-0005-0000-0000-0000E9000000}"/>
    <cellStyle name="Euro" xfId="71" xr:uid="{00000000-0005-0000-0000-0000EA000000}"/>
    <cellStyle name="Euro 2" xfId="257" xr:uid="{00000000-0005-0000-0000-0000EB000000}"/>
    <cellStyle name="Excel Built-in Normal" xfId="123" xr:uid="{00000000-0005-0000-0000-0000EC000000}"/>
    <cellStyle name="Excel Built-in Normal 1" xfId="124" xr:uid="{00000000-0005-0000-0000-0000ED000000}"/>
    <cellStyle name="Explanatory Text" xfId="125" xr:uid="{00000000-0005-0000-0000-0000EE000000}"/>
    <cellStyle name="F2" xfId="258" xr:uid="{00000000-0005-0000-0000-0000EF000000}"/>
    <cellStyle name="F3" xfId="259" xr:uid="{00000000-0005-0000-0000-0000F0000000}"/>
    <cellStyle name="F4" xfId="260" xr:uid="{00000000-0005-0000-0000-0000F1000000}"/>
    <cellStyle name="F5" xfId="261" xr:uid="{00000000-0005-0000-0000-0000F2000000}"/>
    <cellStyle name="F6" xfId="262" xr:uid="{00000000-0005-0000-0000-0000F3000000}"/>
    <cellStyle name="F7" xfId="263" xr:uid="{00000000-0005-0000-0000-0000F4000000}"/>
    <cellStyle name="F8" xfId="264" xr:uid="{00000000-0005-0000-0000-0000F5000000}"/>
    <cellStyle name="Fijo" xfId="265" xr:uid="{00000000-0005-0000-0000-0000F6000000}"/>
    <cellStyle name="Financiero" xfId="266" xr:uid="{00000000-0005-0000-0000-0000F7000000}"/>
    <cellStyle name="Good" xfId="126" xr:uid="{00000000-0005-0000-0000-0000F8000000}"/>
    <cellStyle name="Heading 1" xfId="127" xr:uid="{00000000-0005-0000-0000-0000F9000000}"/>
    <cellStyle name="Heading 2" xfId="128" xr:uid="{00000000-0005-0000-0000-0000FA000000}"/>
    <cellStyle name="Heading 3" xfId="129" xr:uid="{00000000-0005-0000-0000-0000FB000000}"/>
    <cellStyle name="Heading 4" xfId="130" xr:uid="{00000000-0005-0000-0000-0000FC000000}"/>
    <cellStyle name="Hiperlink" xfId="23" builtinId="8"/>
    <cellStyle name="Incorreto 2" xfId="72" xr:uid="{00000000-0005-0000-0000-0000FE000000}"/>
    <cellStyle name="Incorreto 2 2" xfId="268" xr:uid="{00000000-0005-0000-0000-0000FF000000}"/>
    <cellStyle name="Incorreto 3" xfId="269" xr:uid="{00000000-0005-0000-0000-000000010000}"/>
    <cellStyle name="Incorreto 4" xfId="270" xr:uid="{00000000-0005-0000-0000-000001010000}"/>
    <cellStyle name="Incorreto 5" xfId="267" xr:uid="{00000000-0005-0000-0000-000002010000}"/>
    <cellStyle name="Indefinido" xfId="73" xr:uid="{00000000-0005-0000-0000-000003010000}"/>
    <cellStyle name="Input" xfId="131" xr:uid="{00000000-0005-0000-0000-000004010000}"/>
    <cellStyle name="Linked Cell" xfId="132" xr:uid="{00000000-0005-0000-0000-000005010000}"/>
    <cellStyle name="Millares [0]_10 AVERIAS MASIVAS + ANT" xfId="271" xr:uid="{00000000-0005-0000-0000-000006010000}"/>
    <cellStyle name="Millares_10 AVERIAS MASIVAS + ANT" xfId="272" xr:uid="{00000000-0005-0000-0000-000007010000}"/>
    <cellStyle name="Moeda" xfId="1" builtinId="4"/>
    <cellStyle name="Moeda 10" xfId="507" xr:uid="{00000000-0005-0000-0000-000009010000}"/>
    <cellStyle name="Moeda 11" xfId="576" xr:uid="{00000000-0005-0000-0000-00000A010000}"/>
    <cellStyle name="Moeda 2" xfId="29" xr:uid="{00000000-0005-0000-0000-00000B010000}"/>
    <cellStyle name="Moeda 2 2" xfId="275" xr:uid="{00000000-0005-0000-0000-00000C010000}"/>
    <cellStyle name="Moeda 2 2 2" xfId="397" xr:uid="{00000000-0005-0000-0000-00000D010000}"/>
    <cellStyle name="Moeda 2 2 2 2" xfId="479" xr:uid="{00000000-0005-0000-0000-00000E010000}"/>
    <cellStyle name="Moeda 2 2 2 2 2" xfId="549" xr:uid="{00000000-0005-0000-0000-00000F010000}"/>
    <cellStyle name="Moeda 2 2 2 2 3" xfId="607" xr:uid="{00000000-0005-0000-0000-000010010000}"/>
    <cellStyle name="Moeda 2 2 2 3" xfId="512" xr:uid="{00000000-0005-0000-0000-000011010000}"/>
    <cellStyle name="Moeda 2 2 2 4" xfId="580" xr:uid="{00000000-0005-0000-0000-000012010000}"/>
    <cellStyle name="Moeda 2 3" xfId="276" xr:uid="{00000000-0005-0000-0000-000013010000}"/>
    <cellStyle name="Moeda 2 4" xfId="274" xr:uid="{00000000-0005-0000-0000-000014010000}"/>
    <cellStyle name="Moeda 2 5" xfId="133" xr:uid="{00000000-0005-0000-0000-000015010000}"/>
    <cellStyle name="Moeda 3" xfId="33" xr:uid="{00000000-0005-0000-0000-000016010000}"/>
    <cellStyle name="Moeda 3 2" xfId="278" xr:uid="{00000000-0005-0000-0000-000017010000}"/>
    <cellStyle name="Moeda 3 2 2" xfId="413" xr:uid="{00000000-0005-0000-0000-000018010000}"/>
    <cellStyle name="Moeda 3 2 2 2" xfId="482" xr:uid="{00000000-0005-0000-0000-000019010000}"/>
    <cellStyle name="Moeda 3 2 2 2 2" xfId="669" xr:uid="{00000000-0005-0000-0000-00001A010000}"/>
    <cellStyle name="Moeda 3 2 2 3" xfId="531" xr:uid="{00000000-0005-0000-0000-00001B010000}"/>
    <cellStyle name="Moeda 3 2 2 3 2" xfId="740" xr:uid="{00000000-0005-0000-0000-00001C010000}"/>
    <cellStyle name="Moeda 3 2 2 4" xfId="597" xr:uid="{00000000-0005-0000-0000-00001D010000}"/>
    <cellStyle name="Moeda 3 2 3" xfId="451" xr:uid="{00000000-0005-0000-0000-00001E010000}"/>
    <cellStyle name="Moeda 3 2 3 2" xfId="643" xr:uid="{00000000-0005-0000-0000-00001F010000}"/>
    <cellStyle name="Moeda 3 2 4" xfId="513" xr:uid="{00000000-0005-0000-0000-000020010000}"/>
    <cellStyle name="Moeda 3 2 4 2" xfId="713" xr:uid="{00000000-0005-0000-0000-000021010000}"/>
    <cellStyle name="Moeda 3 2 5" xfId="581" xr:uid="{00000000-0005-0000-0000-000022010000}"/>
    <cellStyle name="Moeda 3 3" xfId="277" xr:uid="{00000000-0005-0000-0000-000023010000}"/>
    <cellStyle name="Moeda 3 3 2" xfId="450" xr:uid="{00000000-0005-0000-0000-000024010000}"/>
    <cellStyle name="Moeda 3 3 2 2" xfId="668" xr:uid="{00000000-0005-0000-0000-000025010000}"/>
    <cellStyle name="Moeda 3 3 3" xfId="530" xr:uid="{00000000-0005-0000-0000-000026010000}"/>
    <cellStyle name="Moeda 3 3 3 2" xfId="739" xr:uid="{00000000-0005-0000-0000-000027010000}"/>
    <cellStyle name="Moeda 3 3 4" xfId="596" xr:uid="{00000000-0005-0000-0000-000028010000}"/>
    <cellStyle name="Moeda 3 4" xfId="412" xr:uid="{00000000-0005-0000-0000-000029010000}"/>
    <cellStyle name="Moeda 3 4 2" xfId="481" xr:uid="{00000000-0005-0000-0000-00002A010000}"/>
    <cellStyle name="Moeda 3 4 2 2" xfId="686" xr:uid="{00000000-0005-0000-0000-00002B010000}"/>
    <cellStyle name="Moeda 3 4 3" xfId="550" xr:uid="{00000000-0005-0000-0000-00002C010000}"/>
    <cellStyle name="Moeda 3 4 3 2" xfId="758" xr:uid="{00000000-0005-0000-0000-00002D010000}"/>
    <cellStyle name="Moeda 3 4 4" xfId="608" xr:uid="{00000000-0005-0000-0000-00002E010000}"/>
    <cellStyle name="Moeda 3 5" xfId="439" xr:uid="{00000000-0005-0000-0000-00002F010000}"/>
    <cellStyle name="Moeda 3 5 2" xfId="494" xr:uid="{00000000-0005-0000-0000-000030010000}"/>
    <cellStyle name="Moeda 3 5 3" xfId="551" xr:uid="{00000000-0005-0000-0000-000031010000}"/>
    <cellStyle name="Moeda 3 5 4" xfId="609" xr:uid="{00000000-0005-0000-0000-000032010000}"/>
    <cellStyle name="Moeda 3 6" xfId="134" xr:uid="{00000000-0005-0000-0000-000033010000}"/>
    <cellStyle name="Moeda 3 6 2" xfId="500" xr:uid="{00000000-0005-0000-0000-000034010000}"/>
    <cellStyle name="Moeda 3 6 3" xfId="627" xr:uid="{00000000-0005-0000-0000-000035010000}"/>
    <cellStyle name="Moeda 3 7" xfId="446" xr:uid="{00000000-0005-0000-0000-000036010000}"/>
    <cellStyle name="Moeda 3 7 2" xfId="696" xr:uid="{00000000-0005-0000-0000-000037010000}"/>
    <cellStyle name="Moeda 3 8" xfId="508" xr:uid="{00000000-0005-0000-0000-000038010000}"/>
    <cellStyle name="Moeda 3 9" xfId="577" xr:uid="{00000000-0005-0000-0000-000039010000}"/>
    <cellStyle name="Moeda 4" xfId="24" xr:uid="{00000000-0005-0000-0000-00003A010000}"/>
    <cellStyle name="Moeda 4 2" xfId="280" xr:uid="{00000000-0005-0000-0000-00003B010000}"/>
    <cellStyle name="Moeda 4 3" xfId="279" xr:uid="{00000000-0005-0000-0000-00003C010000}"/>
    <cellStyle name="Moeda 4 3 2" xfId="501" xr:uid="{00000000-0005-0000-0000-00003D010000}"/>
    <cellStyle name="Moeda 4 3 3" xfId="552" xr:uid="{00000000-0005-0000-0000-00003E010000}"/>
    <cellStyle name="Moeda 4 3 4" xfId="610" xr:uid="{00000000-0005-0000-0000-00003F010000}"/>
    <cellStyle name="Moeda 4 4" xfId="452" xr:uid="{00000000-0005-0000-0000-000040010000}"/>
    <cellStyle name="Moeda 4 5" xfId="511" xr:uid="{00000000-0005-0000-0000-000041010000}"/>
    <cellStyle name="Moeda 4 6" xfId="579" xr:uid="{00000000-0005-0000-0000-000042010000}"/>
    <cellStyle name="Moeda 5" xfId="281" xr:uid="{00000000-0005-0000-0000-000043010000}"/>
    <cellStyle name="Moeda 5 2" xfId="282" xr:uid="{00000000-0005-0000-0000-000044010000}"/>
    <cellStyle name="Moeda 5 2 2" xfId="414" xr:uid="{00000000-0005-0000-0000-000045010000}"/>
    <cellStyle name="Moeda 5 2 2 2" xfId="483" xr:uid="{00000000-0005-0000-0000-000046010000}"/>
    <cellStyle name="Moeda 5 2 2 2 2" xfId="670" xr:uid="{00000000-0005-0000-0000-000047010000}"/>
    <cellStyle name="Moeda 5 2 2 3" xfId="532" xr:uid="{00000000-0005-0000-0000-000048010000}"/>
    <cellStyle name="Moeda 5 2 2 3 2" xfId="741" xr:uid="{00000000-0005-0000-0000-000049010000}"/>
    <cellStyle name="Moeda 5 2 2 4" xfId="598" xr:uid="{00000000-0005-0000-0000-00004A010000}"/>
    <cellStyle name="Moeda 5 2 3" xfId="454" xr:uid="{00000000-0005-0000-0000-00004B010000}"/>
    <cellStyle name="Moeda 5 2 3 2" xfId="644" xr:uid="{00000000-0005-0000-0000-00004C010000}"/>
    <cellStyle name="Moeda 5 2 4" xfId="514" xr:uid="{00000000-0005-0000-0000-00004D010000}"/>
    <cellStyle name="Moeda 5 2 4 2" xfId="714" xr:uid="{00000000-0005-0000-0000-00004E010000}"/>
    <cellStyle name="Moeda 5 2 5" xfId="582" xr:uid="{00000000-0005-0000-0000-00004F010000}"/>
    <cellStyle name="Moeda 5 3" xfId="453" xr:uid="{00000000-0005-0000-0000-000050010000}"/>
    <cellStyle name="Moeda 5 3 2" xfId="553" xr:uid="{00000000-0005-0000-0000-000051010000}"/>
    <cellStyle name="Moeda 5 3 3" xfId="611" xr:uid="{00000000-0005-0000-0000-000052010000}"/>
    <cellStyle name="Moeda 6" xfId="283" xr:uid="{00000000-0005-0000-0000-000053010000}"/>
    <cellStyle name="Moeda 6 2" xfId="415" xr:uid="{00000000-0005-0000-0000-000054010000}"/>
    <cellStyle name="Moeda 6 2 2" xfId="545" xr:uid="{00000000-0005-0000-0000-000055010000}"/>
    <cellStyle name="Moeda 6 3" xfId="544" xr:uid="{00000000-0005-0000-0000-000056010000}"/>
    <cellStyle name="Moeda 7" xfId="273" xr:uid="{00000000-0005-0000-0000-000057010000}"/>
    <cellStyle name="Moeda 7 2" xfId="449" xr:uid="{00000000-0005-0000-0000-000058010000}"/>
    <cellStyle name="Moeda 7 3" xfId="693" xr:uid="{00000000-0005-0000-0000-000059010000}"/>
    <cellStyle name="Moeda 8" xfId="411" xr:uid="{00000000-0005-0000-0000-00005A010000}"/>
    <cellStyle name="Moeda 8 2" xfId="480" xr:uid="{00000000-0005-0000-0000-00005B010000}"/>
    <cellStyle name="Moeda 9" xfId="37" xr:uid="{00000000-0005-0000-0000-00005C010000}"/>
    <cellStyle name="Moeda 9 2" xfId="92" xr:uid="{00000000-0005-0000-0000-00005D010000}"/>
    <cellStyle name="Moeda 9 2 2" xfId="498" xr:uid="{00000000-0005-0000-0000-00005E010000}"/>
    <cellStyle name="Moeda 9 3" xfId="444" xr:uid="{00000000-0005-0000-0000-00005F010000}"/>
    <cellStyle name="Moneda [0]_10 AVERIAS MASIVAS + ANT" xfId="284" xr:uid="{00000000-0005-0000-0000-000060010000}"/>
    <cellStyle name="Moneda_10 AVERIAS MASIVAS + ANT" xfId="285" xr:uid="{00000000-0005-0000-0000-000061010000}"/>
    <cellStyle name="Monetario" xfId="286" xr:uid="{00000000-0005-0000-0000-000062010000}"/>
    <cellStyle name="Neutra 2" xfId="74" xr:uid="{00000000-0005-0000-0000-000063010000}"/>
    <cellStyle name="Neutra 2 2" xfId="288" xr:uid="{00000000-0005-0000-0000-000064010000}"/>
    <cellStyle name="Neutra 3" xfId="289" xr:uid="{00000000-0005-0000-0000-000065010000}"/>
    <cellStyle name="Neutra 4" xfId="290" xr:uid="{00000000-0005-0000-0000-000066010000}"/>
    <cellStyle name="Neutra 5" xfId="287" xr:uid="{00000000-0005-0000-0000-000067010000}"/>
    <cellStyle name="Neutral" xfId="135" xr:uid="{00000000-0005-0000-0000-000068010000}"/>
    <cellStyle name="no dec" xfId="291" xr:uid="{00000000-0005-0000-0000-000069010000}"/>
    <cellStyle name="Normal" xfId="0" builtinId="0"/>
    <cellStyle name="Normal 10" xfId="12" xr:uid="{00000000-0005-0000-0000-00006B010000}"/>
    <cellStyle name="Normal 10 2" xfId="292" xr:uid="{00000000-0005-0000-0000-00006C010000}"/>
    <cellStyle name="Normal 11" xfId="34" xr:uid="{00000000-0005-0000-0000-00006D010000}"/>
    <cellStyle name="Normal 11 2" xfId="19" xr:uid="{00000000-0005-0000-0000-00006E010000}"/>
    <cellStyle name="Normal 11 3" xfId="766" xr:uid="{358006EF-EF63-4D98-9A4C-1F51DF09C48F}"/>
    <cellStyle name="Normal 12" xfId="398" xr:uid="{00000000-0005-0000-0000-00006F010000}"/>
    <cellStyle name="Normal 12 2" xfId="554" xr:uid="{00000000-0005-0000-0000-000070010000}"/>
    <cellStyle name="Normal 12 3" xfId="515" xr:uid="{00000000-0005-0000-0000-000071010000}"/>
    <cellStyle name="Normal 13" xfId="434" xr:uid="{00000000-0005-0000-0000-000072010000}"/>
    <cellStyle name="Normal 13 2" xfId="16" xr:uid="{00000000-0005-0000-0000-000073010000}"/>
    <cellStyle name="Normal 13 3" xfId="575" xr:uid="{00000000-0005-0000-0000-000074010000}"/>
    <cellStyle name="Normal 14" xfId="435" xr:uid="{00000000-0005-0000-0000-000075010000}"/>
    <cellStyle name="Normal 14 2" xfId="546" xr:uid="{00000000-0005-0000-0000-000076010000}"/>
    <cellStyle name="Normal 14 3" xfId="756" xr:uid="{00000000-0005-0000-0000-000077010000}"/>
    <cellStyle name="Normal 15" xfId="436" xr:uid="{00000000-0005-0000-0000-000078010000}"/>
    <cellStyle name="Normal 16" xfId="440" xr:uid="{00000000-0005-0000-0000-000079010000}"/>
    <cellStyle name="Normal 16 2" xfId="692" xr:uid="{00000000-0005-0000-0000-00007A010000}"/>
    <cellStyle name="Normal 17" xfId="18" xr:uid="{00000000-0005-0000-0000-00007B010000}"/>
    <cellStyle name="Normal 17 2" xfId="40" xr:uid="{00000000-0005-0000-0000-00007C010000}"/>
    <cellStyle name="Normal 17 3" xfId="694" xr:uid="{00000000-0005-0000-0000-00007D010000}"/>
    <cellStyle name="Normal 18" xfId="769" xr:uid="{D3432191-9350-45AB-9437-A9A825211EDB}"/>
    <cellStyle name="Normal 2" xfId="2" xr:uid="{00000000-0005-0000-0000-00007E010000}"/>
    <cellStyle name="Normal 2 2" xfId="7" xr:uid="{00000000-0005-0000-0000-00007F010000}"/>
    <cellStyle name="Normal 2 2 2" xfId="8" xr:uid="{00000000-0005-0000-0000-000080010000}"/>
    <cellStyle name="Normal 2 2 2 2" xfId="416" xr:uid="{00000000-0005-0000-0000-000081010000}"/>
    <cellStyle name="Normal 2 2 2 2 2" xfId="671" xr:uid="{00000000-0005-0000-0000-000082010000}"/>
    <cellStyle name="Normal 2 2 2 2 3" xfId="742" xr:uid="{00000000-0005-0000-0000-000083010000}"/>
    <cellStyle name="Normal 2 2 2 3" xfId="295" xr:uid="{00000000-0005-0000-0000-000084010000}"/>
    <cellStyle name="Normal 2 2 2 4" xfId="510" xr:uid="{00000000-0005-0000-0000-000085010000}"/>
    <cellStyle name="Normal 2 2 3" xfId="39" xr:uid="{00000000-0005-0000-0000-000086010000}"/>
    <cellStyle name="Normal 2 2 4" xfId="296" xr:uid="{00000000-0005-0000-0000-000087010000}"/>
    <cellStyle name="Normal 2 2 5" xfId="294" xr:uid="{00000000-0005-0000-0000-000088010000}"/>
    <cellStyle name="Normal 2 2 5 2" xfId="555" xr:uid="{00000000-0005-0000-0000-000089010000}"/>
    <cellStyle name="Normal 2 2 5 3" xfId="759" xr:uid="{00000000-0005-0000-0000-00008A010000}"/>
    <cellStyle name="Normal 2 2 6" xfId="94" xr:uid="{00000000-0005-0000-0000-00008B010000}"/>
    <cellStyle name="Normal 2 2 7" xfId="697" xr:uid="{00000000-0005-0000-0000-00008C010000}"/>
    <cellStyle name="Normal 2 3" xfId="297" xr:uid="{00000000-0005-0000-0000-00008D010000}"/>
    <cellStyle name="Normal 2 4" xfId="293" xr:uid="{00000000-0005-0000-0000-00008E010000}"/>
    <cellStyle name="Normal 2 5" xfId="695" xr:uid="{00000000-0005-0000-0000-00008F010000}"/>
    <cellStyle name="Normal 2 6" xfId="771" xr:uid="{1F601EC3-B971-4F4B-8E20-DA6C5C6C2B54}"/>
    <cellStyle name="Normal 3" xfId="35" xr:uid="{00000000-0005-0000-0000-000090010000}"/>
    <cellStyle name="Normal 3 2" xfId="9" xr:uid="{00000000-0005-0000-0000-000091010000}"/>
    <cellStyle name="Normal 3 2 2" xfId="299" xr:uid="{00000000-0005-0000-0000-000092010000}"/>
    <cellStyle name="Normal 3 2 2 2" xfId="533" xr:uid="{00000000-0005-0000-0000-000093010000}"/>
    <cellStyle name="Normal 3 2 2 2 2" xfId="673" xr:uid="{00000000-0005-0000-0000-000094010000}"/>
    <cellStyle name="Normal 3 2 2 2 3" xfId="744" xr:uid="{00000000-0005-0000-0000-000095010000}"/>
    <cellStyle name="Normal 3 2 2 3" xfId="645" xr:uid="{00000000-0005-0000-0000-000096010000}"/>
    <cellStyle name="Normal 3 2 2 4" xfId="715" xr:uid="{00000000-0005-0000-0000-000097010000}"/>
    <cellStyle name="Normal 3 2 3" xfId="418" xr:uid="{00000000-0005-0000-0000-000098010000}"/>
    <cellStyle name="Normal 3 2 3 2" xfId="672" xr:uid="{00000000-0005-0000-0000-000099010000}"/>
    <cellStyle name="Normal 3 2 3 3" xfId="743" xr:uid="{00000000-0005-0000-0000-00009A010000}"/>
    <cellStyle name="Normal 3 2 4" xfId="556" xr:uid="{00000000-0005-0000-0000-00009B010000}"/>
    <cellStyle name="Normal 3 2 4 2" xfId="687" xr:uid="{00000000-0005-0000-0000-00009C010000}"/>
    <cellStyle name="Normal 3 2 4 3" xfId="760" xr:uid="{00000000-0005-0000-0000-00009D010000}"/>
    <cellStyle name="Normal 3 2 5" xfId="629" xr:uid="{00000000-0005-0000-0000-00009E010000}"/>
    <cellStyle name="Normal 3 2 6" xfId="699" xr:uid="{00000000-0005-0000-0000-00009F010000}"/>
    <cellStyle name="Normal 3 3" xfId="300" xr:uid="{00000000-0005-0000-0000-0000A0010000}"/>
    <cellStyle name="Normal 3 3 2" xfId="396" xr:uid="{00000000-0005-0000-0000-0000A1010000}"/>
    <cellStyle name="Normal 3 3 2 2" xfId="534" xr:uid="{00000000-0005-0000-0000-0000A2010000}"/>
    <cellStyle name="Normal 3 3 2 2 2" xfId="674" xr:uid="{00000000-0005-0000-0000-0000A3010000}"/>
    <cellStyle name="Normal 3 3 2 2 3" xfId="745" xr:uid="{00000000-0005-0000-0000-0000A4010000}"/>
    <cellStyle name="Normal 3 3 2 3" xfId="516" xr:uid="{00000000-0005-0000-0000-0000A5010000}"/>
    <cellStyle name="Normal 3 3 2 4" xfId="716" xr:uid="{00000000-0005-0000-0000-0000A6010000}"/>
    <cellStyle name="Normal 3 3 3" xfId="432" xr:uid="{00000000-0005-0000-0000-0000A7010000}"/>
    <cellStyle name="Normal 3 4" xfId="298" xr:uid="{00000000-0005-0000-0000-0000A8010000}"/>
    <cellStyle name="Normal 3 4 2" xfId="557" xr:uid="{00000000-0005-0000-0000-0000A9010000}"/>
    <cellStyle name="Normal 3 4 2 2" xfId="688" xr:uid="{00000000-0005-0000-0000-0000AA010000}"/>
    <cellStyle name="Normal 3 4 2 3" xfId="761" xr:uid="{00000000-0005-0000-0000-0000AB010000}"/>
    <cellStyle name="Normal 3 4 3" xfId="655" xr:uid="{00000000-0005-0000-0000-0000AC010000}"/>
    <cellStyle name="Normal 3 4 4" xfId="726" xr:uid="{00000000-0005-0000-0000-0000AD010000}"/>
    <cellStyle name="Normal 3 5" xfId="417" xr:uid="{00000000-0005-0000-0000-0000AE010000}"/>
    <cellStyle name="Normal 3 5 2" xfId="689" xr:uid="{00000000-0005-0000-0000-0000AF010000}"/>
    <cellStyle name="Normal 3 5 3" xfId="762" xr:uid="{00000000-0005-0000-0000-0000B0010000}"/>
    <cellStyle name="Normal 3 6" xfId="431" xr:uid="{00000000-0005-0000-0000-0000B1010000}"/>
    <cellStyle name="Normal 3 6 2" xfId="690" xr:uid="{00000000-0005-0000-0000-0000B2010000}"/>
    <cellStyle name="Normal 3 6 3" xfId="763" xr:uid="{00000000-0005-0000-0000-0000B3010000}"/>
    <cellStyle name="Normal 3 7" xfId="547" xr:uid="{00000000-0005-0000-0000-0000B4010000}"/>
    <cellStyle name="Normal 3 7 2" xfId="685" xr:uid="{00000000-0005-0000-0000-0000B5010000}"/>
    <cellStyle name="Normal 3 7 3" xfId="757" xr:uid="{00000000-0005-0000-0000-0000B6010000}"/>
    <cellStyle name="Normal 3 8" xfId="628" xr:uid="{00000000-0005-0000-0000-0000B7010000}"/>
    <cellStyle name="Normal 3 9" xfId="698" xr:uid="{00000000-0005-0000-0000-0000B8010000}"/>
    <cellStyle name="Normal 4" xfId="75" xr:uid="{00000000-0005-0000-0000-0000B9010000}"/>
    <cellStyle name="Normal 4 2" xfId="301" xr:uid="{00000000-0005-0000-0000-0000BA010000}"/>
    <cellStyle name="Normal 4 2 2" xfId="302" xr:uid="{00000000-0005-0000-0000-0000BB010000}"/>
    <cellStyle name="Normal 4 2 3" xfId="303" xr:uid="{00000000-0005-0000-0000-0000BC010000}"/>
    <cellStyle name="Normal 4 3" xfId="304" xr:uid="{00000000-0005-0000-0000-0000BD010000}"/>
    <cellStyle name="Normal 5" xfId="5" xr:uid="{00000000-0005-0000-0000-0000BE010000}"/>
    <cellStyle name="Normal 5 2" xfId="305" xr:uid="{00000000-0005-0000-0000-0000BF010000}"/>
    <cellStyle name="Normal 5 3" xfId="306" xr:uid="{00000000-0005-0000-0000-0000C0010000}"/>
    <cellStyle name="Normal 5 4" xfId="307" xr:uid="{00000000-0005-0000-0000-0000C1010000}"/>
    <cellStyle name="Normal 5 5" xfId="765" xr:uid="{4714DDEC-06DB-4EE4-95A9-26EEC85D30E1}"/>
    <cellStyle name="Normal 6" xfId="6" xr:uid="{00000000-0005-0000-0000-0000C2010000}"/>
    <cellStyle name="Normal 6 2" xfId="308" xr:uid="{00000000-0005-0000-0000-0000C3010000}"/>
    <cellStyle name="Normal 7" xfId="3" xr:uid="{00000000-0005-0000-0000-0000C4010000}"/>
    <cellStyle name="Normal 7 2" xfId="38" xr:uid="{00000000-0005-0000-0000-0000C5010000}"/>
    <cellStyle name="Normal 8" xfId="93" xr:uid="{00000000-0005-0000-0000-0000C6010000}"/>
    <cellStyle name="Normal 8 2" xfId="309" xr:uid="{00000000-0005-0000-0000-0000C7010000}"/>
    <cellStyle name="Normal 8 2 2" xfId="22" xr:uid="{00000000-0005-0000-0000-0000C8010000}"/>
    <cellStyle name="Normal 9" xfId="11" xr:uid="{00000000-0005-0000-0000-0000C9010000}"/>
    <cellStyle name="Normal 9 2" xfId="310" xr:uid="{00000000-0005-0000-0000-0000CA010000}"/>
    <cellStyle name="Normal 9 3" xfId="767" xr:uid="{B724906D-152D-4501-8954-63652D450C9E}"/>
    <cellStyle name="Normal_Pesquisa no referencial 10 de maio de 2013" xfId="10" xr:uid="{00000000-0005-0000-0000-0000CC010000}"/>
    <cellStyle name="Nota 2" xfId="76" xr:uid="{00000000-0005-0000-0000-0000CE010000}"/>
    <cellStyle name="Nota 2 2" xfId="312" xr:uid="{00000000-0005-0000-0000-0000CF010000}"/>
    <cellStyle name="Nota 3" xfId="313" xr:uid="{00000000-0005-0000-0000-0000D0010000}"/>
    <cellStyle name="Nota 4" xfId="314" xr:uid="{00000000-0005-0000-0000-0000D1010000}"/>
    <cellStyle name="Nota 4 2" xfId="419" xr:uid="{00000000-0005-0000-0000-0000D2010000}"/>
    <cellStyle name="Nota 4 2 2" xfId="675" xr:uid="{00000000-0005-0000-0000-0000D3010000}"/>
    <cellStyle name="Nota 4 2 3" xfId="746" xr:uid="{00000000-0005-0000-0000-0000D4010000}"/>
    <cellStyle name="Nota 4 3" xfId="646" xr:uid="{00000000-0005-0000-0000-0000D5010000}"/>
    <cellStyle name="Nota 4 4" xfId="717" xr:uid="{00000000-0005-0000-0000-0000D6010000}"/>
    <cellStyle name="Nota 5" xfId="311" xr:uid="{00000000-0005-0000-0000-0000D7010000}"/>
    <cellStyle name="Note" xfId="136" xr:uid="{00000000-0005-0000-0000-0000D8010000}"/>
    <cellStyle name="Output" xfId="137" xr:uid="{00000000-0005-0000-0000-0000D9010000}"/>
    <cellStyle name="Porcentagem" xfId="13" builtinId="5"/>
    <cellStyle name="Porcentagem 10" xfId="77" xr:uid="{00000000-0005-0000-0000-0000DB010000}"/>
    <cellStyle name="Porcentagem 11" xfId="772" xr:uid="{FD7B31BE-FE41-4FDA-AD91-43CB78798925}"/>
    <cellStyle name="Porcentagem 2" xfId="14" xr:uid="{00000000-0005-0000-0000-0000DC010000}"/>
    <cellStyle name="Porcentagem 2 2" xfId="317" xr:uid="{00000000-0005-0000-0000-0000DD010000}"/>
    <cellStyle name="Porcentagem 2 2 2" xfId="318" xr:uid="{00000000-0005-0000-0000-0000DE010000}"/>
    <cellStyle name="Porcentagem 2 2 3" xfId="395" xr:uid="{00000000-0005-0000-0000-0000DF010000}"/>
    <cellStyle name="Porcentagem 2 3" xfId="319" xr:uid="{00000000-0005-0000-0000-0000E0010000}"/>
    <cellStyle name="Porcentagem 2 4" xfId="320" xr:uid="{00000000-0005-0000-0000-0000E1010000}"/>
    <cellStyle name="Porcentagem 2 5" xfId="316" xr:uid="{00000000-0005-0000-0000-0000E2010000}"/>
    <cellStyle name="Porcentagem 3" xfId="78" xr:uid="{00000000-0005-0000-0000-0000E3010000}"/>
    <cellStyle name="Porcentagem 3 2" xfId="321" xr:uid="{00000000-0005-0000-0000-0000E4010000}"/>
    <cellStyle name="Porcentagem 3 2 2" xfId="322" xr:uid="{00000000-0005-0000-0000-0000E5010000}"/>
    <cellStyle name="Porcentagem 3 2 3" xfId="323" xr:uid="{00000000-0005-0000-0000-0000E6010000}"/>
    <cellStyle name="Porcentagem 3 3" xfId="324" xr:uid="{00000000-0005-0000-0000-0000E7010000}"/>
    <cellStyle name="Porcentagem 4" xfId="325" xr:uid="{00000000-0005-0000-0000-0000E8010000}"/>
    <cellStyle name="Porcentagem 4 2" xfId="326" xr:uid="{00000000-0005-0000-0000-0000E9010000}"/>
    <cellStyle name="Porcentagem 4 3" xfId="20" xr:uid="{00000000-0005-0000-0000-0000EA010000}"/>
    <cellStyle name="Porcentagem 4 4" xfId="437" xr:uid="{00000000-0005-0000-0000-0000EB010000}"/>
    <cellStyle name="Porcentagem 5" xfId="327" xr:uid="{00000000-0005-0000-0000-0000EC010000}"/>
    <cellStyle name="Porcentagem 5 2" xfId="394" xr:uid="{00000000-0005-0000-0000-0000ED010000}"/>
    <cellStyle name="Porcentagem 5 2 2" xfId="536" xr:uid="{00000000-0005-0000-0000-0000EE010000}"/>
    <cellStyle name="Porcentagem 5 2 2 2" xfId="676" xr:uid="{00000000-0005-0000-0000-0000EF010000}"/>
    <cellStyle name="Porcentagem 5 2 2 3" xfId="747" xr:uid="{00000000-0005-0000-0000-0000F0010000}"/>
    <cellStyle name="Porcentagem 5 2 3" xfId="647" xr:uid="{00000000-0005-0000-0000-0000F1010000}"/>
    <cellStyle name="Porcentagem 5 2 4" xfId="718" xr:uid="{00000000-0005-0000-0000-0000F2010000}"/>
    <cellStyle name="Porcentagem 5 3" xfId="535" xr:uid="{00000000-0005-0000-0000-0000F3010000}"/>
    <cellStyle name="Porcentagem 6" xfId="328" xr:uid="{00000000-0005-0000-0000-0000F4010000}"/>
    <cellStyle name="Porcentagem 6 2" xfId="421" xr:uid="{00000000-0005-0000-0000-0000F5010000}"/>
    <cellStyle name="Porcentagem 6 2 2" xfId="677" xr:uid="{00000000-0005-0000-0000-0000F6010000}"/>
    <cellStyle name="Porcentagem 6 2 3" xfId="748" xr:uid="{00000000-0005-0000-0000-0000F7010000}"/>
    <cellStyle name="Porcentagem 6 3" xfId="648" xr:uid="{00000000-0005-0000-0000-0000F8010000}"/>
    <cellStyle name="Porcentagem 6 4" xfId="719" xr:uid="{00000000-0005-0000-0000-0000F9010000}"/>
    <cellStyle name="Porcentagem 7" xfId="329" xr:uid="{00000000-0005-0000-0000-0000FA010000}"/>
    <cellStyle name="Porcentagem 7 2" xfId="422" xr:uid="{00000000-0005-0000-0000-0000FB010000}"/>
    <cellStyle name="Porcentagem 8" xfId="315" xr:uid="{00000000-0005-0000-0000-0000FC010000}"/>
    <cellStyle name="Porcentagem 9" xfId="420" xr:uid="{00000000-0005-0000-0000-0000FD010000}"/>
    <cellStyle name="Porcentaje" xfId="330" xr:uid="{00000000-0005-0000-0000-0000FE010000}"/>
    <cellStyle name="RM" xfId="331" xr:uid="{00000000-0005-0000-0000-0000FF010000}"/>
    <cellStyle name="Saída 2" xfId="79" xr:uid="{00000000-0005-0000-0000-000000020000}"/>
    <cellStyle name="Saída 2 2" xfId="333" xr:uid="{00000000-0005-0000-0000-000001020000}"/>
    <cellStyle name="Saída 3" xfId="334" xr:uid="{00000000-0005-0000-0000-000002020000}"/>
    <cellStyle name="Saída 4" xfId="335" xr:uid="{00000000-0005-0000-0000-000003020000}"/>
    <cellStyle name="Saída 5" xfId="332" xr:uid="{00000000-0005-0000-0000-000004020000}"/>
    <cellStyle name="Separador de milhares 2" xfId="4" xr:uid="{00000000-0005-0000-0000-000005020000}"/>
    <cellStyle name="Separador de milhares 2 2" xfId="138" xr:uid="{00000000-0005-0000-0000-000006020000}"/>
    <cellStyle name="Separador de milhares 2 2 2" xfId="338" xr:uid="{00000000-0005-0000-0000-000007020000}"/>
    <cellStyle name="Separador de milhares 2 2 3" xfId="339" xr:uid="{00000000-0005-0000-0000-000008020000}"/>
    <cellStyle name="Separador de milhares 2 2 4" xfId="337" xr:uid="{00000000-0005-0000-0000-000009020000}"/>
    <cellStyle name="Separador de milhares 2 3" xfId="340" xr:uid="{00000000-0005-0000-0000-00000A020000}"/>
    <cellStyle name="Separador de milhares 2 3 2" xfId="341" xr:uid="{00000000-0005-0000-0000-00000B020000}"/>
    <cellStyle name="Separador de milhares 2 3 2 2" xfId="457" xr:uid="{00000000-0005-0000-0000-00000C020000}"/>
    <cellStyle name="Separador de milhares 2 3 2 2 2" xfId="558" xr:uid="{00000000-0005-0000-0000-00000D020000}"/>
    <cellStyle name="Separador de milhares 2 3 2 2 3" xfId="612" xr:uid="{00000000-0005-0000-0000-00000E020000}"/>
    <cellStyle name="Separador de milhares 2 3 2 3" xfId="517" xr:uid="{00000000-0005-0000-0000-00000F020000}"/>
    <cellStyle name="Separador de milhares 2 3 2 4" xfId="583" xr:uid="{00000000-0005-0000-0000-000010020000}"/>
    <cellStyle name="Separador de milhares 2 3 3" xfId="393" xr:uid="{00000000-0005-0000-0000-000011020000}"/>
    <cellStyle name="Separador de milhares 2 3 3 2" xfId="478" xr:uid="{00000000-0005-0000-0000-000012020000}"/>
    <cellStyle name="Separador de milhares 2 3 3 2 2" xfId="559" xr:uid="{00000000-0005-0000-0000-000013020000}"/>
    <cellStyle name="Separador de milhares 2 3 3 2 3" xfId="613" xr:uid="{00000000-0005-0000-0000-000014020000}"/>
    <cellStyle name="Separador de milhares 2 3 4" xfId="456" xr:uid="{00000000-0005-0000-0000-000015020000}"/>
    <cellStyle name="Separador de milhares 2 4" xfId="336" xr:uid="{00000000-0005-0000-0000-000016020000}"/>
    <cellStyle name="Separador de milhares 2 4 2" xfId="455" xr:uid="{00000000-0005-0000-0000-000017020000}"/>
    <cellStyle name="Separador de milhares 3" xfId="81" xr:uid="{00000000-0005-0000-0000-000018020000}"/>
    <cellStyle name="Separador de milhares 3 2" xfId="342" xr:uid="{00000000-0005-0000-0000-000019020000}"/>
    <cellStyle name="Separador de milhares 3 2 2" xfId="392" xr:uid="{00000000-0005-0000-0000-00001A020000}"/>
    <cellStyle name="Separador de milhares 3 2 2 2" xfId="477" xr:uid="{00000000-0005-0000-0000-00001B020000}"/>
    <cellStyle name="Separador de milhares 3 2 2 2 2" xfId="560" xr:uid="{00000000-0005-0000-0000-00001C020000}"/>
    <cellStyle name="Separador de milhares 3 2 2 2 3" xfId="614" xr:uid="{00000000-0005-0000-0000-00001D020000}"/>
    <cellStyle name="Separador de milhares 4" xfId="15" xr:uid="{00000000-0005-0000-0000-00001E020000}"/>
    <cellStyle name="Separador de milhares 4 2" xfId="30" xr:uid="{00000000-0005-0000-0000-00001F020000}"/>
    <cellStyle name="Separador de milhares 4 2 2" xfId="391" xr:uid="{00000000-0005-0000-0000-000020020000}"/>
    <cellStyle name="Separador de milhares 4 2 2 2" xfId="505" xr:uid="{00000000-0005-0000-0000-000021020000}"/>
    <cellStyle name="Separador de milhares 4 2 2 3" xfId="561" xr:uid="{00000000-0005-0000-0000-000022020000}"/>
    <cellStyle name="Separador de milhares 4 2 2 4" xfId="615" xr:uid="{00000000-0005-0000-0000-000023020000}"/>
    <cellStyle name="Separador de milhares 4 2 3" xfId="476" xr:uid="{00000000-0005-0000-0000-000024020000}"/>
    <cellStyle name="Separador de milhares 4 3" xfId="25" xr:uid="{00000000-0005-0000-0000-000025020000}"/>
    <cellStyle name="Separador de milhares 4 3 2" xfId="497" xr:uid="{00000000-0005-0000-0000-000026020000}"/>
    <cellStyle name="Separador de milhares 4 3 3" xfId="562" xr:uid="{00000000-0005-0000-0000-000027020000}"/>
    <cellStyle name="Separador de milhares 4 3 4" xfId="616" xr:uid="{00000000-0005-0000-0000-000028020000}"/>
    <cellStyle name="Separador de milhares 4 4" xfId="82" xr:uid="{00000000-0005-0000-0000-000029020000}"/>
    <cellStyle name="Separador de milhares 4 5" xfId="443" xr:uid="{00000000-0005-0000-0000-00002A020000}"/>
    <cellStyle name="Separador de milhares 5" xfId="438" xr:uid="{00000000-0005-0000-0000-00002B020000}"/>
    <cellStyle name="Separador de milhares 5 2" xfId="493" xr:uid="{00000000-0005-0000-0000-00002C020000}"/>
    <cellStyle name="TableStyleLight1" xfId="343" xr:uid="{00000000-0005-0000-0000-000030020000}"/>
    <cellStyle name="Texto de Aviso 2" xfId="83" xr:uid="{00000000-0005-0000-0000-000031020000}"/>
    <cellStyle name="Texto de Aviso 3" xfId="344" xr:uid="{00000000-0005-0000-0000-000032020000}"/>
    <cellStyle name="Texto Explicativo 2" xfId="84" xr:uid="{00000000-0005-0000-0000-000033020000}"/>
    <cellStyle name="Texto Explicativo 3" xfId="345" xr:uid="{00000000-0005-0000-0000-000034020000}"/>
    <cellStyle name="Title" xfId="139" xr:uid="{00000000-0005-0000-0000-000035020000}"/>
    <cellStyle name="Título 1 1" xfId="140" xr:uid="{00000000-0005-0000-0000-000036020000}"/>
    <cellStyle name="Título 1 1 2" xfId="348" xr:uid="{00000000-0005-0000-0000-000037020000}"/>
    <cellStyle name="Título 1 2" xfId="85" xr:uid="{00000000-0005-0000-0000-000038020000}"/>
    <cellStyle name="Título 1 2 2" xfId="349" xr:uid="{00000000-0005-0000-0000-000039020000}"/>
    <cellStyle name="Título 1 3" xfId="350" xr:uid="{00000000-0005-0000-0000-00003A020000}"/>
    <cellStyle name="Título 1 4" xfId="351" xr:uid="{00000000-0005-0000-0000-00003B020000}"/>
    <cellStyle name="Título 1 5" xfId="347" xr:uid="{00000000-0005-0000-0000-00003C020000}"/>
    <cellStyle name="Título 2 2" xfId="86" xr:uid="{00000000-0005-0000-0000-00003D020000}"/>
    <cellStyle name="Título 2 2 2" xfId="353" xr:uid="{00000000-0005-0000-0000-00003E020000}"/>
    <cellStyle name="Título 2 3" xfId="354" xr:uid="{00000000-0005-0000-0000-00003F020000}"/>
    <cellStyle name="Título 2 4" xfId="355" xr:uid="{00000000-0005-0000-0000-000040020000}"/>
    <cellStyle name="Título 2 5" xfId="352" xr:uid="{00000000-0005-0000-0000-000041020000}"/>
    <cellStyle name="Título 3 2" xfId="87" xr:uid="{00000000-0005-0000-0000-000042020000}"/>
    <cellStyle name="Título 3 2 2" xfId="357" xr:uid="{00000000-0005-0000-0000-000043020000}"/>
    <cellStyle name="Título 3 3" xfId="358" xr:uid="{00000000-0005-0000-0000-000044020000}"/>
    <cellStyle name="Título 3 4" xfId="359" xr:uid="{00000000-0005-0000-0000-000045020000}"/>
    <cellStyle name="Título 3 5" xfId="356" xr:uid="{00000000-0005-0000-0000-000046020000}"/>
    <cellStyle name="Título 4 2" xfId="88" xr:uid="{00000000-0005-0000-0000-000047020000}"/>
    <cellStyle name="Título 4 2 2" xfId="361" xr:uid="{00000000-0005-0000-0000-000048020000}"/>
    <cellStyle name="Título 4 3" xfId="362" xr:uid="{00000000-0005-0000-0000-000049020000}"/>
    <cellStyle name="Título 4 4" xfId="363" xr:uid="{00000000-0005-0000-0000-00004A020000}"/>
    <cellStyle name="Título 4 5" xfId="360" xr:uid="{00000000-0005-0000-0000-00004B020000}"/>
    <cellStyle name="Título 5" xfId="89" xr:uid="{00000000-0005-0000-0000-00004C020000}"/>
    <cellStyle name="Título 5 2" xfId="364" xr:uid="{00000000-0005-0000-0000-00004D020000}"/>
    <cellStyle name="Título 6" xfId="365" xr:uid="{00000000-0005-0000-0000-00004E020000}"/>
    <cellStyle name="Título 6 2" xfId="366" xr:uid="{00000000-0005-0000-0000-00004F020000}"/>
    <cellStyle name="Título 7" xfId="346" xr:uid="{00000000-0005-0000-0000-000050020000}"/>
    <cellStyle name="Total 2" xfId="90" xr:uid="{00000000-0005-0000-0000-000051020000}"/>
    <cellStyle name="Total 2 2" xfId="368" xr:uid="{00000000-0005-0000-0000-000052020000}"/>
    <cellStyle name="Total 3" xfId="369" xr:uid="{00000000-0005-0000-0000-000053020000}"/>
    <cellStyle name="Total 4" xfId="370" xr:uid="{00000000-0005-0000-0000-000054020000}"/>
    <cellStyle name="Total 5" xfId="367" xr:uid="{00000000-0005-0000-0000-000055020000}"/>
    <cellStyle name="Vírgula 10" xfId="495" xr:uid="{00000000-0005-0000-0000-000057020000}"/>
    <cellStyle name="Vírgula 10 2" xfId="506" xr:uid="{00000000-0005-0000-0000-000058020000}"/>
    <cellStyle name="Vírgula 10 3" xfId="448" xr:uid="{00000000-0005-0000-0000-000059020000}"/>
    <cellStyle name="Vírgula 10 4" xfId="563" xr:uid="{00000000-0005-0000-0000-00005A020000}"/>
    <cellStyle name="Vírgula 11" xfId="770" xr:uid="{40156907-2924-4A12-AABC-98D586E292D5}"/>
    <cellStyle name="Vírgula 2" xfId="17" xr:uid="{00000000-0005-0000-0000-00005B020000}"/>
    <cellStyle name="Vírgula 2 2" xfId="31" xr:uid="{00000000-0005-0000-0000-00005C020000}"/>
    <cellStyle name="Vírgula 2 2 2" xfId="373" xr:uid="{00000000-0005-0000-0000-00005D020000}"/>
    <cellStyle name="Vírgula 2 2 2 2" xfId="424" xr:uid="{00000000-0005-0000-0000-00005E020000}"/>
    <cellStyle name="Vírgula 2 2 2 2 2" xfId="485" xr:uid="{00000000-0005-0000-0000-00005F020000}"/>
    <cellStyle name="Vírgula 2 2 2 2 2 2" xfId="678" xr:uid="{00000000-0005-0000-0000-000060020000}"/>
    <cellStyle name="Vírgula 2 2 2 2 3" xfId="537" xr:uid="{00000000-0005-0000-0000-000061020000}"/>
    <cellStyle name="Vírgula 2 2 2 2 3 2" xfId="749" xr:uid="{00000000-0005-0000-0000-000062020000}"/>
    <cellStyle name="Vírgula 2 2 2 2 4" xfId="599" xr:uid="{00000000-0005-0000-0000-000063020000}"/>
    <cellStyle name="Vírgula 2 2 2 3" xfId="459" xr:uid="{00000000-0005-0000-0000-000064020000}"/>
    <cellStyle name="Vírgula 2 2 2 3 2" xfId="649" xr:uid="{00000000-0005-0000-0000-000065020000}"/>
    <cellStyle name="Vírgula 2 2 2 4" xfId="518" xr:uid="{00000000-0005-0000-0000-000066020000}"/>
    <cellStyle name="Vírgula 2 2 2 4 2" xfId="720" xr:uid="{00000000-0005-0000-0000-000067020000}"/>
    <cellStyle name="Vírgula 2 2 2 5" xfId="584" xr:uid="{00000000-0005-0000-0000-000068020000}"/>
    <cellStyle name="Vírgula 2 2 3" xfId="374" xr:uid="{00000000-0005-0000-0000-000069020000}"/>
    <cellStyle name="Vírgula 2 2 3 2" xfId="425" xr:uid="{00000000-0005-0000-0000-00006A020000}"/>
    <cellStyle name="Vírgula 2 2 3 2 2" xfId="486" xr:uid="{00000000-0005-0000-0000-00006B020000}"/>
    <cellStyle name="Vírgula 2 2 3 2 3" xfId="750" xr:uid="{00000000-0005-0000-0000-00006C020000}"/>
    <cellStyle name="Vírgula 2 2 3 3" xfId="460" xr:uid="{00000000-0005-0000-0000-00006D020000}"/>
    <cellStyle name="Vírgula 2 2 3 4" xfId="721" xr:uid="{00000000-0005-0000-0000-00006E020000}"/>
    <cellStyle name="Vírgula 2 2 4" xfId="372" xr:uid="{00000000-0005-0000-0000-00006F020000}"/>
    <cellStyle name="Vírgula 2 3" xfId="21" xr:uid="{00000000-0005-0000-0000-000070020000}"/>
    <cellStyle name="Vírgula 2 3 2" xfId="32" xr:uid="{00000000-0005-0000-0000-000071020000}"/>
    <cellStyle name="Vírgula 2 3 2 2" xfId="426" xr:uid="{00000000-0005-0000-0000-000072020000}"/>
    <cellStyle name="Vírgula 2 3 2 2 2" xfId="487" xr:uid="{00000000-0005-0000-0000-000073020000}"/>
    <cellStyle name="Vírgula 2 3 2 2 2 2" xfId="679" xr:uid="{00000000-0005-0000-0000-000074020000}"/>
    <cellStyle name="Vírgula 2 3 2 2 3" xfId="538" xr:uid="{00000000-0005-0000-0000-000075020000}"/>
    <cellStyle name="Vírgula 2 3 2 2 3 2" xfId="751" xr:uid="{00000000-0005-0000-0000-000076020000}"/>
    <cellStyle name="Vírgula 2 3 2 2 4" xfId="600" xr:uid="{00000000-0005-0000-0000-000077020000}"/>
    <cellStyle name="Vírgula 2 3 2 3" xfId="376" xr:uid="{00000000-0005-0000-0000-000078020000}"/>
    <cellStyle name="Vírgula 2 3 2 3 2" xfId="503" xr:uid="{00000000-0005-0000-0000-000079020000}"/>
    <cellStyle name="Vírgula 2 3 2 3 3" xfId="650" xr:uid="{00000000-0005-0000-0000-00007A020000}"/>
    <cellStyle name="Vírgula 2 3 2 4" xfId="462" xr:uid="{00000000-0005-0000-0000-00007B020000}"/>
    <cellStyle name="Vírgula 2 3 2 4 2" xfId="722" xr:uid="{00000000-0005-0000-0000-00007C020000}"/>
    <cellStyle name="Vírgula 2 3 2 5" xfId="519" xr:uid="{00000000-0005-0000-0000-00007D020000}"/>
    <cellStyle name="Vírgula 2 3 2 6" xfId="585" xr:uid="{00000000-0005-0000-0000-00007E020000}"/>
    <cellStyle name="Vírgula 2 3 3" xfId="27" xr:uid="{00000000-0005-0000-0000-00007F020000}"/>
    <cellStyle name="Vírgula 2 3 3 2" xfId="502" xr:uid="{00000000-0005-0000-0000-000080020000}"/>
    <cellStyle name="Vírgula 2 3 3 3" xfId="564" xr:uid="{00000000-0005-0000-0000-000081020000}"/>
    <cellStyle name="Vírgula 2 3 3 4" xfId="617" xr:uid="{00000000-0005-0000-0000-000082020000}"/>
    <cellStyle name="Vírgula 2 3 4" xfId="375" xr:uid="{00000000-0005-0000-0000-000083020000}"/>
    <cellStyle name="Vírgula 2 3 5" xfId="461" xr:uid="{00000000-0005-0000-0000-000084020000}"/>
    <cellStyle name="Vírgula 2 4" xfId="26" xr:uid="{00000000-0005-0000-0000-000085020000}"/>
    <cellStyle name="Vírgula 2 4 2" xfId="377" xr:uid="{00000000-0005-0000-0000-000086020000}"/>
    <cellStyle name="Vírgula 2 4 2 2" xfId="504" xr:uid="{00000000-0005-0000-0000-000087020000}"/>
    <cellStyle name="Vírgula 2 4 2 3" xfId="565" xr:uid="{00000000-0005-0000-0000-000088020000}"/>
    <cellStyle name="Vírgula 2 4 2 4" xfId="618" xr:uid="{00000000-0005-0000-0000-000089020000}"/>
    <cellStyle name="Vírgula 2 4 3" xfId="463" xr:uid="{00000000-0005-0000-0000-00008A020000}"/>
    <cellStyle name="Vírgula 2 4 4" xfId="520" xr:uid="{00000000-0005-0000-0000-00008B020000}"/>
    <cellStyle name="Vírgula 2 4 5" xfId="586" xr:uid="{00000000-0005-0000-0000-00008C020000}"/>
    <cellStyle name="Vírgula 2 5" xfId="378" xr:uid="{00000000-0005-0000-0000-00008D020000}"/>
    <cellStyle name="Vírgula 2 5 2" xfId="464" xr:uid="{00000000-0005-0000-0000-00008E020000}"/>
    <cellStyle name="Vírgula 2 5 2 2" xfId="566" xr:uid="{00000000-0005-0000-0000-00008F020000}"/>
    <cellStyle name="Vírgula 2 5 2 3" xfId="619" xr:uid="{00000000-0005-0000-0000-000090020000}"/>
    <cellStyle name="Vírgula 2 6" xfId="371" xr:uid="{00000000-0005-0000-0000-000091020000}"/>
    <cellStyle name="Vírgula 2 6 2" xfId="458" xr:uid="{00000000-0005-0000-0000-000092020000}"/>
    <cellStyle name="Vírgula 2 7" xfId="91" xr:uid="{00000000-0005-0000-0000-000093020000}"/>
    <cellStyle name="Vírgula 3" xfId="28" xr:uid="{00000000-0005-0000-0000-000094020000}"/>
    <cellStyle name="Vírgula 3 2" xfId="141" xr:uid="{00000000-0005-0000-0000-000095020000}"/>
    <cellStyle name="Vírgula 3 2 2" xfId="380" xr:uid="{00000000-0005-0000-0000-000096020000}"/>
    <cellStyle name="Vírgula 3 2 2 2" xfId="433" xr:uid="{00000000-0005-0000-0000-000097020000}"/>
    <cellStyle name="Vírgula 3 2 2 2 2" xfId="492" xr:uid="{00000000-0005-0000-0000-000098020000}"/>
    <cellStyle name="Vírgula 3 2 2 2 2 2" xfId="540" xr:uid="{00000000-0005-0000-0000-000099020000}"/>
    <cellStyle name="Vírgula 3 2 2 2 2 2 2" xfId="681" xr:uid="{00000000-0005-0000-0000-00009A020000}"/>
    <cellStyle name="Vírgula 3 2 2 2 2 3" xfId="602" xr:uid="{00000000-0005-0000-0000-00009B020000}"/>
    <cellStyle name="Vírgula 3 2 2 2 3" xfId="522" xr:uid="{00000000-0005-0000-0000-00009C020000}"/>
    <cellStyle name="Vírgula 3 2 2 2 3 2" xfId="651" xr:uid="{00000000-0005-0000-0000-00009D020000}"/>
    <cellStyle name="Vírgula 3 2 2 2 4" xfId="588" xr:uid="{00000000-0005-0000-0000-00009E020000}"/>
    <cellStyle name="Vírgula 3 2 2 3" xfId="466" xr:uid="{00000000-0005-0000-0000-00009F020000}"/>
    <cellStyle name="Vírgula 3 2 2 3 2" xfId="567" xr:uid="{00000000-0005-0000-0000-0000A0020000}"/>
    <cellStyle name="Vírgula 3 2 2 3 3" xfId="620" xr:uid="{00000000-0005-0000-0000-0000A1020000}"/>
    <cellStyle name="Vírgula 3 2 2 4" xfId="521" xr:uid="{00000000-0005-0000-0000-0000A2020000}"/>
    <cellStyle name="Vírgula 3 2 2 5" xfId="587" xr:uid="{00000000-0005-0000-0000-0000A3020000}"/>
    <cellStyle name="Vírgula 3 2 3" xfId="381" xr:uid="{00000000-0005-0000-0000-0000A4020000}"/>
    <cellStyle name="Vírgula 3 2 3 2" xfId="467" xr:uid="{00000000-0005-0000-0000-0000A5020000}"/>
    <cellStyle name="Vírgula 3 2 3 2 2" xfId="568" xr:uid="{00000000-0005-0000-0000-0000A6020000}"/>
    <cellStyle name="Vírgula 3 2 3 2 3" xfId="621" xr:uid="{00000000-0005-0000-0000-0000A7020000}"/>
    <cellStyle name="Vírgula 3 2 3 3" xfId="523" xr:uid="{00000000-0005-0000-0000-0000A8020000}"/>
    <cellStyle name="Vírgula 3 2 3 4" xfId="589" xr:uid="{00000000-0005-0000-0000-0000A9020000}"/>
    <cellStyle name="Vírgula 3 2 4" xfId="382" xr:uid="{00000000-0005-0000-0000-0000AA020000}"/>
    <cellStyle name="Vírgula 3 2 4 2" xfId="468" xr:uid="{00000000-0005-0000-0000-0000AB020000}"/>
    <cellStyle name="Vírgula 3 2 4 2 2" xfId="569" xr:uid="{00000000-0005-0000-0000-0000AC020000}"/>
    <cellStyle name="Vírgula 3 2 4 2 3" xfId="622" xr:uid="{00000000-0005-0000-0000-0000AD020000}"/>
    <cellStyle name="Vírgula 3 2 4 3" xfId="524" xr:uid="{00000000-0005-0000-0000-0000AE020000}"/>
    <cellStyle name="Vírgula 3 2 4 4" xfId="590" xr:uid="{00000000-0005-0000-0000-0000AF020000}"/>
    <cellStyle name="Vírgula 3 2 5" xfId="379" xr:uid="{00000000-0005-0000-0000-0000B0020000}"/>
    <cellStyle name="Vírgula 3 2 5 2" xfId="465" xr:uid="{00000000-0005-0000-0000-0000B1020000}"/>
    <cellStyle name="Vírgula 3 2 5 2 2" xfId="680" xr:uid="{00000000-0005-0000-0000-0000B2020000}"/>
    <cellStyle name="Vírgula 3 2 5 3" xfId="539" xr:uid="{00000000-0005-0000-0000-0000B3020000}"/>
    <cellStyle name="Vírgula 3 2 5 3 2" xfId="752" xr:uid="{00000000-0005-0000-0000-0000B4020000}"/>
    <cellStyle name="Vírgula 3 2 5 4" xfId="601" xr:uid="{00000000-0005-0000-0000-0000B5020000}"/>
    <cellStyle name="Vírgula 3 2 6" xfId="427" xr:uid="{00000000-0005-0000-0000-0000B6020000}"/>
    <cellStyle name="Vírgula 3 2 6 2" xfId="488" xr:uid="{00000000-0005-0000-0000-0000B7020000}"/>
    <cellStyle name="Vírgula 3 2 6 2 2" xfId="691" xr:uid="{00000000-0005-0000-0000-0000B8020000}"/>
    <cellStyle name="Vírgula 3 2 6 3" xfId="570" xr:uid="{00000000-0005-0000-0000-0000B9020000}"/>
    <cellStyle name="Vírgula 3 2 6 3 2" xfId="764" xr:uid="{00000000-0005-0000-0000-0000BA020000}"/>
    <cellStyle name="Vírgula 3 2 6 4" xfId="623" xr:uid="{00000000-0005-0000-0000-0000BB020000}"/>
    <cellStyle name="Vírgula 3 2 7" xfId="447" xr:uid="{00000000-0005-0000-0000-0000BC020000}"/>
    <cellStyle name="Vírgula 3 2 7 2" xfId="630" xr:uid="{00000000-0005-0000-0000-0000BD020000}"/>
    <cellStyle name="Vírgula 3 2 8" xfId="509" xr:uid="{00000000-0005-0000-0000-0000BE020000}"/>
    <cellStyle name="Vírgula 3 2 8 2" xfId="700" xr:uid="{00000000-0005-0000-0000-0000BF020000}"/>
    <cellStyle name="Vírgula 3 2 9" xfId="578" xr:uid="{00000000-0005-0000-0000-0000C0020000}"/>
    <cellStyle name="Vírgula 3 3" xfId="383" xr:uid="{00000000-0005-0000-0000-0000C1020000}"/>
    <cellStyle name="Vírgula 3 3 2" xfId="428" xr:uid="{00000000-0005-0000-0000-0000C2020000}"/>
    <cellStyle name="Vírgula 3 3 2 2" xfId="489" xr:uid="{00000000-0005-0000-0000-0000C3020000}"/>
    <cellStyle name="Vírgula 3 3 2 2 2" xfId="682" xr:uid="{00000000-0005-0000-0000-0000C4020000}"/>
    <cellStyle name="Vírgula 3 3 2 3" xfId="541" xr:uid="{00000000-0005-0000-0000-0000C5020000}"/>
    <cellStyle name="Vírgula 3 3 2 3 2" xfId="753" xr:uid="{00000000-0005-0000-0000-0000C6020000}"/>
    <cellStyle name="Vírgula 3 3 2 4" xfId="603" xr:uid="{00000000-0005-0000-0000-0000C7020000}"/>
    <cellStyle name="Vírgula 3 3 3" xfId="469" xr:uid="{00000000-0005-0000-0000-0000C8020000}"/>
    <cellStyle name="Vírgula 3 3 3 2" xfId="652" xr:uid="{00000000-0005-0000-0000-0000C9020000}"/>
    <cellStyle name="Vírgula 3 3 4" xfId="525" xr:uid="{00000000-0005-0000-0000-0000CA020000}"/>
    <cellStyle name="Vírgula 3 3 4 2" xfId="723" xr:uid="{00000000-0005-0000-0000-0000CB020000}"/>
    <cellStyle name="Vírgula 3 3 5" xfId="591" xr:uid="{00000000-0005-0000-0000-0000CC020000}"/>
    <cellStyle name="Vírgula 3 4" xfId="95" xr:uid="{00000000-0005-0000-0000-0000CD020000}"/>
    <cellStyle name="Vírgula 3 4 2" xfId="499" xr:uid="{00000000-0005-0000-0000-0000CE020000}"/>
    <cellStyle name="Vírgula 3 5" xfId="445" xr:uid="{00000000-0005-0000-0000-0000CF020000}"/>
    <cellStyle name="Vírgula 4" xfId="384" xr:uid="{00000000-0005-0000-0000-0000D0020000}"/>
    <cellStyle name="Vírgula 4 2" xfId="385" xr:uid="{00000000-0005-0000-0000-0000D1020000}"/>
    <cellStyle name="Vírgula 4 2 2" xfId="470" xr:uid="{00000000-0005-0000-0000-0000D2020000}"/>
    <cellStyle name="Vírgula 4 2 2 2" xfId="571" xr:uid="{00000000-0005-0000-0000-0000D3020000}"/>
    <cellStyle name="Vírgula 4 2 2 3" xfId="624" xr:uid="{00000000-0005-0000-0000-0000D4020000}"/>
    <cellStyle name="Vírgula 4 2 3" xfId="526" xr:uid="{00000000-0005-0000-0000-0000D5020000}"/>
    <cellStyle name="Vírgula 4 2 4" xfId="592" xr:uid="{00000000-0005-0000-0000-0000D6020000}"/>
    <cellStyle name="Vírgula 4 3" xfId="386" xr:uid="{00000000-0005-0000-0000-0000D7020000}"/>
    <cellStyle name="Vírgula 4 3 2" xfId="471" xr:uid="{00000000-0005-0000-0000-0000D8020000}"/>
    <cellStyle name="Vírgula 4 3 2 2" xfId="572" xr:uid="{00000000-0005-0000-0000-0000D9020000}"/>
    <cellStyle name="Vírgula 4 3 2 3" xfId="625" xr:uid="{00000000-0005-0000-0000-0000DA020000}"/>
    <cellStyle name="Vírgula 5" xfId="387" xr:uid="{00000000-0005-0000-0000-0000DB020000}"/>
    <cellStyle name="Vírgula 5 2" xfId="388" xr:uid="{00000000-0005-0000-0000-0000DC020000}"/>
    <cellStyle name="Vírgula 5 2 2" xfId="473" xr:uid="{00000000-0005-0000-0000-0000DD020000}"/>
    <cellStyle name="Vírgula 5 2 2 2" xfId="573" xr:uid="{00000000-0005-0000-0000-0000DE020000}"/>
    <cellStyle name="Vírgula 5 2 2 3" xfId="626" xr:uid="{00000000-0005-0000-0000-0000DF020000}"/>
    <cellStyle name="Vírgula 5 2 3" xfId="527" xr:uid="{00000000-0005-0000-0000-0000E0020000}"/>
    <cellStyle name="Vírgula 5 2 4" xfId="593" xr:uid="{00000000-0005-0000-0000-0000E1020000}"/>
    <cellStyle name="Vírgula 5 3" xfId="472" xr:uid="{00000000-0005-0000-0000-0000E2020000}"/>
    <cellStyle name="Vírgula 6" xfId="389" xr:uid="{00000000-0005-0000-0000-0000E3020000}"/>
    <cellStyle name="Vírgula 6 2" xfId="429" xr:uid="{00000000-0005-0000-0000-0000E4020000}"/>
    <cellStyle name="Vírgula 6 2 2" xfId="490" xr:uid="{00000000-0005-0000-0000-0000E5020000}"/>
    <cellStyle name="Vírgula 6 2 2 2" xfId="683" xr:uid="{00000000-0005-0000-0000-0000E6020000}"/>
    <cellStyle name="Vírgula 6 2 3" xfId="542" xr:uid="{00000000-0005-0000-0000-0000E7020000}"/>
    <cellStyle name="Vírgula 6 2 3 2" xfId="754" xr:uid="{00000000-0005-0000-0000-0000E8020000}"/>
    <cellStyle name="Vírgula 6 2 4" xfId="604" xr:uid="{00000000-0005-0000-0000-0000E9020000}"/>
    <cellStyle name="Vírgula 6 3" xfId="474" xr:uid="{00000000-0005-0000-0000-0000EA020000}"/>
    <cellStyle name="Vírgula 6 3 2" xfId="653" xr:uid="{00000000-0005-0000-0000-0000EB020000}"/>
    <cellStyle name="Vírgula 6 4" xfId="528" xr:uid="{00000000-0005-0000-0000-0000EC020000}"/>
    <cellStyle name="Vírgula 6 4 2" xfId="724" xr:uid="{00000000-0005-0000-0000-0000ED020000}"/>
    <cellStyle name="Vírgula 6 5" xfId="594" xr:uid="{00000000-0005-0000-0000-0000EE020000}"/>
    <cellStyle name="Vírgula 7" xfId="390" xr:uid="{00000000-0005-0000-0000-0000EF020000}"/>
    <cellStyle name="Vírgula 7 2" xfId="430" xr:uid="{00000000-0005-0000-0000-0000F0020000}"/>
    <cellStyle name="Vírgula 7 2 2" xfId="491" xr:uid="{00000000-0005-0000-0000-0000F1020000}"/>
    <cellStyle name="Vírgula 7 2 2 2" xfId="684" xr:uid="{00000000-0005-0000-0000-0000F2020000}"/>
    <cellStyle name="Vírgula 7 2 3" xfId="543" xr:uid="{00000000-0005-0000-0000-0000F3020000}"/>
    <cellStyle name="Vírgula 7 2 3 2" xfId="755" xr:uid="{00000000-0005-0000-0000-0000F4020000}"/>
    <cellStyle name="Vírgula 7 2 4" xfId="605" xr:uid="{00000000-0005-0000-0000-0000F5020000}"/>
    <cellStyle name="Vírgula 7 3" xfId="475" xr:uid="{00000000-0005-0000-0000-0000F6020000}"/>
    <cellStyle name="Vírgula 7 3 2" xfId="654" xr:uid="{00000000-0005-0000-0000-0000F7020000}"/>
    <cellStyle name="Vírgula 7 4" xfId="529" xr:uid="{00000000-0005-0000-0000-0000F8020000}"/>
    <cellStyle name="Vírgula 7 4 2" xfId="725" xr:uid="{00000000-0005-0000-0000-0000F9020000}"/>
    <cellStyle name="Vírgula 7 5" xfId="595" xr:uid="{00000000-0005-0000-0000-0000FA020000}"/>
    <cellStyle name="Vírgula 8" xfId="423" xr:uid="{00000000-0005-0000-0000-0000FB020000}"/>
    <cellStyle name="Vírgula 8 2" xfId="484" xr:uid="{00000000-0005-0000-0000-0000FC020000}"/>
    <cellStyle name="Vírgula 9" xfId="36" xr:uid="{00000000-0005-0000-0000-0000FD020000}"/>
    <cellStyle name="Vírgula 9 2" xfId="80" xr:uid="{00000000-0005-0000-0000-0000FE020000}"/>
    <cellStyle name="Vírgula 9 2 2" xfId="496" xr:uid="{00000000-0005-0000-0000-0000FF020000}"/>
    <cellStyle name="Vírgula 9 3" xfId="442" xr:uid="{00000000-0005-0000-0000-000000030000}"/>
    <cellStyle name="Vírgula 9 4" xfId="574" xr:uid="{00000000-0005-0000-0000-000001030000}"/>
    <cellStyle name="Warning Text" xfId="142" xr:uid="{00000000-0005-0000-0000-000002030000}"/>
  </cellStyles>
  <dxfs count="0"/>
  <tableStyles count="0" defaultTableStyle="TableStyleMedium2" defaultPivotStyle="PivotStyleLight16"/>
  <colors>
    <mruColors>
      <color rgb="FFFFFAEB"/>
      <color rgb="FF0066FF"/>
      <color rgb="FFAFCEEB"/>
      <color rgb="FF0000FF"/>
      <color rgb="FFE4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1</xdr:row>
      <xdr:rowOff>57150</xdr:rowOff>
    </xdr:from>
    <xdr:to>
      <xdr:col>7</xdr:col>
      <xdr:colOff>392025</xdr:colOff>
      <xdr:row>6</xdr:row>
      <xdr:rowOff>7222</xdr:rowOff>
    </xdr:to>
    <xdr:pic>
      <xdr:nvPicPr>
        <xdr:cNvPr id="3" name="Imagem 2">
          <a:extLst>
            <a:ext uri="{FF2B5EF4-FFF2-40B4-BE49-F238E27FC236}">
              <a16:creationId xmlns:a16="http://schemas.microsoft.com/office/drawing/2014/main" id="{D41569E4-2CB7-496F-8F6F-5067FDF3AB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9225" y="247650"/>
          <a:ext cx="3240000" cy="90257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23813</xdr:colOff>
      <xdr:row>1</xdr:row>
      <xdr:rowOff>26192</xdr:rowOff>
    </xdr:from>
    <xdr:to>
      <xdr:col>3</xdr:col>
      <xdr:colOff>400050</xdr:colOff>
      <xdr:row>4</xdr:row>
      <xdr:rowOff>133349</xdr:rowOff>
    </xdr:to>
    <xdr:pic>
      <xdr:nvPicPr>
        <xdr:cNvPr id="3" name="Imagem 2">
          <a:extLst>
            <a:ext uri="{FF2B5EF4-FFF2-40B4-BE49-F238E27FC236}">
              <a16:creationId xmlns:a16="http://schemas.microsoft.com/office/drawing/2014/main" id="{FC7C2DEF-70BD-4AB8-A1B0-85C2570C37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3" y="159542"/>
          <a:ext cx="2081212" cy="67865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166590</xdr:colOff>
      <xdr:row>1</xdr:row>
      <xdr:rowOff>48824</xdr:rowOff>
    </xdr:from>
    <xdr:to>
      <xdr:col>3</xdr:col>
      <xdr:colOff>612227</xdr:colOff>
      <xdr:row>3</xdr:row>
      <xdr:rowOff>67235</xdr:rowOff>
    </xdr:to>
    <xdr:pic>
      <xdr:nvPicPr>
        <xdr:cNvPr id="2" name="Imagem 1">
          <a:extLst>
            <a:ext uri="{FF2B5EF4-FFF2-40B4-BE49-F238E27FC236}">
              <a16:creationId xmlns:a16="http://schemas.microsoft.com/office/drawing/2014/main" id="{EED6B514-B3EA-44FC-A888-C38DD91D2B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590" y="239324"/>
          <a:ext cx="2747512" cy="7645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301061</xdr:colOff>
      <xdr:row>0</xdr:row>
      <xdr:rowOff>149678</xdr:rowOff>
    </xdr:from>
    <xdr:to>
      <xdr:col>2</xdr:col>
      <xdr:colOff>299581</xdr:colOff>
      <xdr:row>2</xdr:row>
      <xdr:rowOff>103286</xdr:rowOff>
    </xdr:to>
    <xdr:pic>
      <xdr:nvPicPr>
        <xdr:cNvPr id="2" name="Imagem 1">
          <a:extLst>
            <a:ext uri="{FF2B5EF4-FFF2-40B4-BE49-F238E27FC236}">
              <a16:creationId xmlns:a16="http://schemas.microsoft.com/office/drawing/2014/main" id="{8F064F6D-4545-4BF6-97F4-DDA517EAC2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061" y="149678"/>
          <a:ext cx="2515237" cy="69655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388144</xdr:colOff>
      <xdr:row>39</xdr:row>
      <xdr:rowOff>155970</xdr:rowOff>
    </xdr:from>
    <xdr:ext cx="3283591" cy="358560"/>
    <mc:AlternateContent xmlns:mc="http://schemas.openxmlformats.org/markup-compatibility/2006" xmlns:a14="http://schemas.microsoft.com/office/drawing/2010/main">
      <mc:Choice Requires="a14">
        <xdr:sp macro="" textlink="">
          <xdr:nvSpPr>
            <xdr:cNvPr id="3" name="CaixaDeTexto 2">
              <a:extLst>
                <a:ext uri="{FF2B5EF4-FFF2-40B4-BE49-F238E27FC236}">
                  <a16:creationId xmlns:a16="http://schemas.microsoft.com/office/drawing/2014/main" id="{00000000-0008-0000-0400-000003000000}"/>
                </a:ext>
              </a:extLst>
            </xdr:cNvPr>
            <xdr:cNvSpPr txBox="1"/>
          </xdr:nvSpPr>
          <xdr:spPr>
            <a:xfrm>
              <a:off x="2912269" y="8609408"/>
              <a:ext cx="328359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𝐵𝐷𝐼</m:t>
                    </m:r>
                    <m:r>
                      <a:rPr lang="pt-BR" sz="1100" b="0" i="1">
                        <a:latin typeface="Cambria Math" panose="02040503050406030204" pitchFamily="18" charset="0"/>
                      </a:rPr>
                      <m:t>=</m:t>
                    </m:r>
                    <m:f>
                      <m:fPr>
                        <m:ctrlPr>
                          <a:rPr lang="pt-BR" sz="1100" b="0" i="1">
                            <a:latin typeface="Cambria Math" panose="02040503050406030204" pitchFamily="18" charset="0"/>
                          </a:rPr>
                        </m:ctrlPr>
                      </m:fPr>
                      <m:num>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𝐴𝐶</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𝑆</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𝑅</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𝐺</m:t>
                            </m:r>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𝐷𝐹</m:t>
                            </m:r>
                          </m:e>
                        </m:d>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𝐿</m:t>
                        </m:r>
                        <m:r>
                          <a:rPr lang="pt-BR" sz="1100" b="0" i="1">
                            <a:solidFill>
                              <a:schemeClr val="tx1"/>
                            </a:solidFill>
                            <a:effectLst/>
                            <a:latin typeface="Cambria Math" panose="02040503050406030204" pitchFamily="18" charset="0"/>
                            <a:ea typeface="+mn-ea"/>
                            <a:cs typeface="+mn-cs"/>
                          </a:rPr>
                          <m:t>)</m:t>
                        </m:r>
                        <m:r>
                          <m:rPr>
                            <m:nor/>
                          </m:rPr>
                          <a:rPr lang="pt-BR">
                            <a:effectLst/>
                          </a:rPr>
                          <m:t> </m:t>
                        </m:r>
                      </m:num>
                      <m:den>
                        <m:r>
                          <a:rPr lang="pt-BR" sz="1100" b="0" i="1">
                            <a:latin typeface="Cambria Math" panose="02040503050406030204" pitchFamily="18" charset="0"/>
                          </a:rPr>
                          <m:t>(1−</m:t>
                        </m:r>
                        <m:r>
                          <a:rPr lang="pt-BR" sz="1100" b="0" i="1">
                            <a:latin typeface="Cambria Math" panose="02040503050406030204" pitchFamily="18" charset="0"/>
                          </a:rPr>
                          <m:t>𝐼</m:t>
                        </m:r>
                        <m:r>
                          <a:rPr lang="pt-BR" sz="1100" b="0" i="1">
                            <a:latin typeface="Cambria Math" panose="02040503050406030204" pitchFamily="18" charset="0"/>
                          </a:rPr>
                          <m:t>)</m:t>
                        </m:r>
                      </m:den>
                    </m:f>
                    <m:r>
                      <a:rPr lang="pt-BR" sz="1100" b="0" i="1">
                        <a:latin typeface="Cambria Math" panose="02040503050406030204" pitchFamily="18" charset="0"/>
                      </a:rPr>
                      <m:t>−1</m:t>
                    </m:r>
                  </m:oMath>
                </m:oMathPara>
              </a14:m>
              <a:endParaRPr lang="pt-BR" sz="1100"/>
            </a:p>
          </xdr:txBody>
        </xdr:sp>
      </mc:Choice>
      <mc:Fallback xmlns="">
        <xdr:sp macro="" textlink="">
          <xdr:nvSpPr>
            <xdr:cNvPr id="3" name="CaixaDeTexto 2"/>
            <xdr:cNvSpPr txBox="1"/>
          </xdr:nvSpPr>
          <xdr:spPr>
            <a:xfrm>
              <a:off x="2912269" y="8609408"/>
              <a:ext cx="328359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𝐵𝐷𝐼=(</a:t>
              </a:r>
              <a:r>
                <a:rPr lang="pt-BR" sz="1100" b="0" i="0">
                  <a:solidFill>
                    <a:schemeClr val="tx1"/>
                  </a:solidFill>
                  <a:effectLst/>
                  <a:latin typeface="+mn-lt"/>
                  <a:ea typeface="+mn-ea"/>
                  <a:cs typeface="+mn-cs"/>
                </a:rPr>
                <a:t>(1+𝐴𝐶+𝑆+𝑅+𝐺)∗(1+𝐷𝐹)∗(1+𝐿)"</a:t>
              </a:r>
              <a:r>
                <a:rPr lang="pt-BR" i="0">
                  <a:effectLst/>
                </a:rPr>
                <a:t> </a:t>
              </a:r>
              <a:r>
                <a:rPr lang="pt-BR" sz="1100" b="0" i="0">
                  <a:effectLst/>
                  <a:latin typeface="Cambria Math" panose="02040503050406030204" pitchFamily="18" charset="0"/>
                </a:rPr>
                <a:t>" )/(</a:t>
              </a:r>
              <a:r>
                <a:rPr lang="pt-BR" sz="1100" b="0" i="0">
                  <a:latin typeface="Cambria Math" panose="02040503050406030204" pitchFamily="18" charset="0"/>
                </a:rPr>
                <a:t>(1−𝐼))−1</a:t>
              </a:r>
              <a:endParaRPr lang="pt-BR" sz="1100"/>
            </a:p>
          </xdr:txBody>
        </xdr:sp>
      </mc:Fallback>
    </mc:AlternateContent>
    <xdr:clientData/>
  </xdr:oneCellAnchor>
  <xdr:twoCellAnchor editAs="oneCell">
    <xdr:from>
      <xdr:col>1</xdr:col>
      <xdr:colOff>57150</xdr:colOff>
      <xdr:row>2</xdr:row>
      <xdr:rowOff>28575</xdr:rowOff>
    </xdr:from>
    <xdr:to>
      <xdr:col>4</xdr:col>
      <xdr:colOff>4762</xdr:colOff>
      <xdr:row>5</xdr:row>
      <xdr:rowOff>135732</xdr:rowOff>
    </xdr:to>
    <xdr:pic>
      <xdr:nvPicPr>
        <xdr:cNvPr id="4" name="Imagem 3">
          <a:extLst>
            <a:ext uri="{FF2B5EF4-FFF2-40B4-BE49-F238E27FC236}">
              <a16:creationId xmlns:a16="http://schemas.microsoft.com/office/drawing/2014/main" id="{9BB09C00-29D3-4880-9196-322BFAB80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409575"/>
          <a:ext cx="2074862" cy="67865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33131</xdr:colOff>
      <xdr:row>0</xdr:row>
      <xdr:rowOff>57979</xdr:rowOff>
    </xdr:from>
    <xdr:to>
      <xdr:col>1</xdr:col>
      <xdr:colOff>384314</xdr:colOff>
      <xdr:row>0</xdr:row>
      <xdr:rowOff>373933</xdr:rowOff>
    </xdr:to>
    <xdr:pic>
      <xdr:nvPicPr>
        <xdr:cNvPr id="2" name="Imagem 1">
          <a:extLst>
            <a:ext uri="{FF2B5EF4-FFF2-40B4-BE49-F238E27FC236}">
              <a16:creationId xmlns:a16="http://schemas.microsoft.com/office/drawing/2014/main" id="{87491487-278E-45C5-8B57-D2DF5B8C89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3131" y="57979"/>
          <a:ext cx="1189383" cy="315954"/>
        </a:xfrm>
        <a:prstGeom prst="rect">
          <a:avLst/>
        </a:prstGeom>
      </xdr:spPr>
    </xdr:pic>
    <xdr:clientData/>
  </xdr:twoCellAnchor>
  <xdr:twoCellAnchor editAs="oneCell">
    <xdr:from>
      <xdr:col>1</xdr:col>
      <xdr:colOff>109904</xdr:colOff>
      <xdr:row>28</xdr:row>
      <xdr:rowOff>1</xdr:rowOff>
    </xdr:from>
    <xdr:to>
      <xdr:col>6</xdr:col>
      <xdr:colOff>676953</xdr:colOff>
      <xdr:row>33</xdr:row>
      <xdr:rowOff>191234</xdr:rowOff>
    </xdr:to>
    <xdr:pic>
      <xdr:nvPicPr>
        <xdr:cNvPr id="3" name="Picture 2">
          <a:extLst>
            <a:ext uri="{FF2B5EF4-FFF2-40B4-BE49-F238E27FC236}">
              <a16:creationId xmlns:a16="http://schemas.microsoft.com/office/drawing/2014/main" id="{4E28FE59-8C92-4DFC-ADB5-58127A5D8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504" y="5791201"/>
          <a:ext cx="4234174" cy="1219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271743</xdr:colOff>
      <xdr:row>0</xdr:row>
      <xdr:rowOff>70037</xdr:rowOff>
    </xdr:from>
    <xdr:to>
      <xdr:col>2</xdr:col>
      <xdr:colOff>175746</xdr:colOff>
      <xdr:row>1</xdr:row>
      <xdr:rowOff>257803</xdr:rowOff>
    </xdr:to>
    <xdr:pic>
      <xdr:nvPicPr>
        <xdr:cNvPr id="2" name="Imagem 1">
          <a:extLst>
            <a:ext uri="{FF2B5EF4-FFF2-40B4-BE49-F238E27FC236}">
              <a16:creationId xmlns:a16="http://schemas.microsoft.com/office/drawing/2014/main" id="{2F66B10F-E55E-4173-9C6E-9B28992D2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1743" y="70037"/>
          <a:ext cx="1729628" cy="4576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172.26.11.5\arquivos\06_OBRAS%20PUBLICAS\02_PROJETOS_OBRAS\PRA&#199;AS\PRA&#199;AS\03%20-%20PRA&#199;A%20NOVO%20HORIZONTE%20llI\2.0%20Or&#231;amento\RV03\Planilha%20de%20or&#231;amento%20Pra&#231;a%20Novo%20Horizonte%20III%202.0.xlsx" TargetMode="External"/><Relationship Id="rId1" Type="http://schemas.openxmlformats.org/officeDocument/2006/relationships/externalLinkPath" Target="file:///\\172.26.11.5\arquivos\06_OBRAS%20PUBLICAS\02_PROJETOS_OBRAS\PRA&#199;AS\PRA&#199;AS\03%20-%20PRA&#199;A%20NOVO%20HORIZONTE%20llI\2.0%20Or&#231;amento\RV03\Planilha%20de%20or&#231;amento%20Pra&#231;a%20Novo%20Horizonte%20III%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0.19\d\Documents%20and%20Settings\Cassiane\Desktop\CASSIANE\PAVIMENTA&#199;&#195;O\SORRISO\BOA%20ESPERAN&#199;A%20I%20E%20II\PLANILHAS%20DE%20PROJETO\REVISAO%20SETEMBRO\ADITIV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18.0.5\arquivos\Users\regivaldo.santos\Desktop\ANALISES%20Eng%20SANTOS\6&#170;%20AN&#193;LISE%20053%20Apto%20&#224;%20Aprova&#231;&#227;o%2014AGO%20A%2028AGO20\PLANILHAS\PO_CASA%20DO%20&#205;NDIO_PW_REV04%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mar\MEUS%20DOCUMEN\Documents%20and%20Settings\fabiano\Configura&#231;&#245;es%20locais\Temp\N.MUTUM-STA%20RITA%20DO%20TRIVELATO%20QUANTITATIVO%20(altera&#231;&#245;es%20do%20Fabian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Server-semcid\arquivos\06_OBRAS%20PUBLICAS\02_PROJETOS_OBRAS\PRA&#199;AS\PRA&#199;AS\PRA&#199;A%20NOVO%20HORIZONTE%20llI\2.0%20Or&#231;amento\RV03\Planilha%20de%20or&#231;amento%20Pra&#231;a%20Novo%20Horizonte%20III%202.0.xlsx" TargetMode="External"/><Relationship Id="rId1" Type="http://schemas.openxmlformats.org/officeDocument/2006/relationships/externalLinkPath" Target="file:///\\Server-semcid\arquivos\06_OBRAS%20PUBLICAS\02_PROJETOS_OBRAS\PRA&#199;AS\PRA&#199;AS\PRA&#199;A%20NOVO%20HORIZONTE%20llI\2.0%20Or&#231;amento\RV03\Planilha%20de%20or&#231;amento%20Pra&#231;a%20Novo%20Horizonte%20III%202.0.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Server-semcid\arquivos\06_OBRAS%20PUBLICAS\02_PROJETOS_OBRAS\CENTRO%20DE%20ACOLHIMENTO%20ONCOL&#211;GICO\LICITA&#199;&#195;O%202024\PROJETOS\OR&#199;AMENTO\ATUALIZADO%202025\C&#243;pia%20de%20Planilha%20Or&#231;ament&#225;ria_Rev02%20-%20Copia.xlsx" TargetMode="External"/><Relationship Id="rId1" Type="http://schemas.openxmlformats.org/officeDocument/2006/relationships/externalLinkPath" Target="file:///\\Server-semcid\arquivos\06_OBRAS%20PUBLICAS\02_PROJETOS_OBRAS\CENTRO%20DE%20ACOLHIMENTO%20ONCOL&#211;GICO\LICITA&#199;&#195;O%202024\PROJETOS\OR&#199;AMENTO\ATUALIZADO%202025\C&#243;pia%20de%20Planilha%20Or&#231;ament&#225;ria_Rev02%20-%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semcid\arquivos\06_OBRAS%20PUBLICAS\02_PROJETOS-OBRAS\CENTRO%20DE%20EVENTOS\01%20-%20CAIXA%20ECON&#212;MICA%202021%20-%20REFORMA%20TELHADO\OR&#199;AMENTO\PLANILHA_MULTIPLA_V3_05\PLANILHA%20M&#218;LTIPLA%20V3.0.5%20-%20Centro%20de%20Even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06_OBRAS%20PUBLICAS\02_PROJETOS-OBRAS\CENTRO%20DE%20EVENTOS\01%20-%20CAIXA%20ECON&#212;MICA%202021%20-%20REFORMA%20TELHADO\OR&#199;AMENTO\PLANILHA_MULTIPLA_V3_05\PLANILHA%20M&#218;LTIPLA%20V3.0.5%20-%20Centro%20de%20Even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6.11.5\arquivos\Users\tauane.araujo\Desktop\PLANILHA%20M&#218;LTIPLA%20V3.0.5%20-%20FEIR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18.0.5\Users\Marcelo\Desktop\Planilha%20Or&#231;ament&#225;ria%20E%20E%20BENEDITO%20N&#195;O%20DESONERA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0.19\d\Users\user\AppData\Local\Microsoft\Windows\Temporary%20Internet%20Files\Low\Content.IE5\JZI8RJPM\ORCAMENTO%20PEC%203000%20MT(OBRA)analis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 val="ORDEM ANALÍTICA"/>
      <sheetName val="COMP. JAN 20"/>
      <sheetName val="MAPA COT."/>
      <sheetName val="INUSMO JAN 20"/>
      <sheetName val="DADOS"/>
      <sheetName val="BDI"/>
      <sheetName val="comp_nãodesonerada"/>
      <sheetName val="ins_nãodesonerada"/>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Orçamento"/>
      <sheetName val="Composição atual"/>
      <sheetName val="MEMORIAL DE CÁLCULO "/>
      <sheetName val="BDI - Serviço"/>
      <sheetName val="BDI-Equipamentos"/>
      <sheetName val="Encargos Sociais"/>
      <sheetName val="Mapa de Cotação"/>
      <sheetName val="Cronograma Fisíco-Financeiro"/>
      <sheetName val="SINAPI08-24"/>
    </sheetNames>
    <sheetDataSet>
      <sheetData sheetId="0"/>
      <sheetData sheetId="1"/>
      <sheetData sheetId="2"/>
      <sheetData sheetId="3"/>
      <sheetData sheetId="4"/>
      <sheetData sheetId="5"/>
      <sheetData sheetId="6"/>
      <sheetData sheetId="7"/>
      <sheetData sheetId="8">
        <row r="23">
          <cell r="B23" t="str">
            <v>COT - 001</v>
          </cell>
        </row>
      </sheetData>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 val="comp_nãodesonerada"/>
      <sheetName val="ins_nãodesonerada"/>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null"/>
      <sheetName val="ORÇAMENTO"/>
      <sheetName val="PREFEITURAS"/>
      <sheetName val="BDI"/>
      <sheetName val="LEIS_SOCIAIS"/>
      <sheetName val="MEMÓRIA"/>
      <sheetName val="COMPOSIÇÕES"/>
      <sheetName val="TCU"/>
      <sheetName val="RESUMO"/>
      <sheetName val="CRONOGRAMA"/>
      <sheetName val="Mapa_cotações"/>
      <sheetName val="REF.SINAPI"/>
      <sheetName val="COTAÇÕES"/>
    </sheetNames>
    <sheetDataSet>
      <sheetData sheetId="0" refreshError="1">
        <row r="1">
          <cell r="A1" t="str">
            <v>PCI.817.01 - CUSTO DE COMPOSIÇÕES - SINTÉTICO                                               DATA DE EMISSÃO: 15/03/2021 23:37:05            DATA DE RT: 13/03/2021</v>
          </cell>
        </row>
        <row r="2">
          <cell r="A2" t="str">
            <v>ENCARGOS SOCIAIS DESONERADOS: 83,92%(HORA)   48,10%(MÊS)</v>
          </cell>
        </row>
        <row r="3">
          <cell r="A3" t="str">
            <v>ABRANGÊNCIA : NACIONAL                                              LOCALIDADE  : CUIABA                                                                                                              DATA DE PREÇO   : 02/2021 REFERÊNCIA COLETA : MEDIANO</v>
          </cell>
        </row>
        <row r="5">
          <cell r="A5" t="str">
            <v>DESCRICAO DA CLASSE</v>
          </cell>
          <cell r="B5" t="str">
            <v>SIGLA DA CLASSE</v>
          </cell>
          <cell r="C5" t="str">
            <v>DESCRICAO DO TIPO 1</v>
          </cell>
          <cell r="D5" t="str">
            <v>SIGLA DO TIPO 1</v>
          </cell>
          <cell r="E5" t="str">
            <v>CODIGO DO AGRUPADOR</v>
          </cell>
          <cell r="F5" t="str">
            <v>DESCRICAO DO AGRUPADOR</v>
          </cell>
          <cell r="G5" t="str">
            <v>CODIGO  DA COMPOSICAO</v>
          </cell>
          <cell r="H5" t="str">
            <v>DESCRICAO DA COMPOSICAO</v>
          </cell>
        </row>
        <row r="7">
          <cell r="A7" t="str">
            <v>ASSENTAMENTO DE TUBOS E PECAS</v>
          </cell>
          <cell r="B7" t="str">
            <v>ASTU</v>
          </cell>
          <cell r="C7" t="str">
            <v>FORNEC E/OU ASSENT DE TUBO DE FERRO FUNDIDO JUNTA ELASTICA</v>
          </cell>
          <cell r="D7" t="str">
            <v>0045</v>
          </cell>
          <cell r="E7">
            <v>0</v>
          </cell>
          <cell r="F7">
            <v>0</v>
          </cell>
          <cell r="G7" t="str">
            <v>97141</v>
          </cell>
          <cell r="H7" t="str">
            <v>ASSENTAMENTO DE TUBO DE FERRO FUNDIDO PARA REDE DE ÁGUA, DN 80 MM, JUNTA ELÁSTICA, INSTALADO EM LOCAL COM NÍVEL ALTO DE INTERFERÊNCIAS (NÃO INCLUI FORNECIMENTO). AF_11/2017</v>
          </cell>
        </row>
        <row r="8">
          <cell r="A8" t="str">
            <v>ASSENTAMENTO DE TUBOS E PECAS</v>
          </cell>
          <cell r="B8" t="str">
            <v>ASTU</v>
          </cell>
          <cell r="C8" t="str">
            <v>FORNEC E/OU ASSENT DE TUBO DE FERRO FUNDIDO JUNTA ELASTICA</v>
          </cell>
          <cell r="D8" t="str">
            <v>0045</v>
          </cell>
          <cell r="E8">
            <v>0</v>
          </cell>
          <cell r="F8">
            <v>0</v>
          </cell>
          <cell r="G8" t="str">
            <v>97142</v>
          </cell>
          <cell r="H8" t="str">
            <v>ASSENTAMENTO DE TUBO DE FERRO FUNDIDO PARA REDE DE ÁGUA, DN 100 MM, JUNTA ELÁSTICA, INSTALADO EM LOCAL COM NÍVEL ALTO DE INTERFERÊNCIAS (NÃO INCLUI FORNECIMENTO). AF_11/2017</v>
          </cell>
        </row>
        <row r="9">
          <cell r="A9" t="str">
            <v>ASSENTAMENTO DE TUBOS E PECAS</v>
          </cell>
          <cell r="B9" t="str">
            <v>ASTU</v>
          </cell>
          <cell r="C9" t="str">
            <v>FORNEC E/OU ASSENT DE TUBO DE FERRO FUNDIDO JUNTA ELASTICA</v>
          </cell>
          <cell r="D9" t="str">
            <v>0045</v>
          </cell>
          <cell r="E9">
            <v>0</v>
          </cell>
          <cell r="F9">
            <v>0</v>
          </cell>
          <cell r="G9" t="str">
            <v>97143</v>
          </cell>
          <cell r="H9" t="str">
            <v>ASSENTAMENTO DE TUBO DE FERRO FUNDIDO PARA REDE DE ÁGUA, DN 150 MM, JUNTA ELÁSTICA, INSTALADO EM LOCAL COM NÍVEL ALTO DE INTERFERÊNCIAS (NÃO INCLUI FORNECIMENTO). AF_11/2017</v>
          </cell>
        </row>
        <row r="10">
          <cell r="A10" t="str">
            <v>ASSENTAMENTO DE TUBOS E PECAS</v>
          </cell>
          <cell r="B10" t="str">
            <v>ASTU</v>
          </cell>
          <cell r="C10" t="str">
            <v>FORNEC E/OU ASSENT DE TUBO DE FERRO FUNDIDO JUNTA ELASTICA</v>
          </cell>
          <cell r="D10" t="str">
            <v>0045</v>
          </cell>
          <cell r="E10">
            <v>0</v>
          </cell>
          <cell r="F10">
            <v>0</v>
          </cell>
          <cell r="G10" t="str">
            <v>97144</v>
          </cell>
          <cell r="H10" t="str">
            <v>ASSENTAMENTO DE TUBO DE FERRO FUNDIDO PARA REDE DE ÁGUA, DN 200 MM, JUNTA ELÁSTICA, INSTALADO EM LOCAL COM NÍVEL ALTO DE INTERFERÊNCIAS (NÃO INCLUI FORNECIMENTO). AF_11/2017</v>
          </cell>
        </row>
        <row r="11">
          <cell r="A11" t="str">
            <v>ASSENTAMENTO DE TUBOS E PECAS</v>
          </cell>
          <cell r="B11" t="str">
            <v>ASTU</v>
          </cell>
          <cell r="C11" t="str">
            <v>FORNEC E/OU ASSENT DE TUBO DE FERRO FUNDIDO JUNTA ELASTICA</v>
          </cell>
          <cell r="D11" t="str">
            <v>0045</v>
          </cell>
          <cell r="E11">
            <v>0</v>
          </cell>
          <cell r="F11">
            <v>0</v>
          </cell>
          <cell r="G11" t="str">
            <v>97145</v>
          </cell>
          <cell r="H11" t="str">
            <v>ASSENTAMENTO DE TUBO DE FERRO FUNDIDO PARA REDE DE ÁGUA, DN 250 MM, JUNTA ELÁSTICA, INSTALADO EM LOCAL COM NÍVEL ALTO DE INTERFERÊNCIAS (NÃO INCLUI FORNECIMENTO). AF_11/2017</v>
          </cell>
        </row>
        <row r="12">
          <cell r="A12" t="str">
            <v>ASSENTAMENTO DE TUBOS E PECAS</v>
          </cell>
          <cell r="B12" t="str">
            <v>ASTU</v>
          </cell>
          <cell r="C12" t="str">
            <v>FORNEC E/OU ASSENT DE TUBO DE FERRO FUNDIDO JUNTA ELASTICA</v>
          </cell>
          <cell r="D12" t="str">
            <v>0045</v>
          </cell>
          <cell r="E12">
            <v>0</v>
          </cell>
          <cell r="F12">
            <v>0</v>
          </cell>
          <cell r="G12" t="str">
            <v>97146</v>
          </cell>
          <cell r="H12" t="str">
            <v>ASSENTAMENTO DE TUBO DE FERRO FUNDIDO PARA REDE DE ÁGUA, DN 300 MM, JUNTA ELÁSTICA, INSTALADO EM LOCAL COM NÍVEL ALTO DE INTERFERÊNCIAS (NÃO INCLUI FORNECIMENTO). AF_11/2017</v>
          </cell>
        </row>
        <row r="13">
          <cell r="A13" t="str">
            <v>ASSENTAMENTO DE TUBOS E PECAS</v>
          </cell>
          <cell r="B13" t="str">
            <v>ASTU</v>
          </cell>
          <cell r="C13" t="str">
            <v>FORNEC E/OU ASSENT DE TUBO DE FERRO FUNDIDO JUNTA ELASTICA</v>
          </cell>
          <cell r="D13" t="str">
            <v>0045</v>
          </cell>
          <cell r="E13">
            <v>0</v>
          </cell>
          <cell r="F13">
            <v>0</v>
          </cell>
          <cell r="G13" t="str">
            <v>97147</v>
          </cell>
          <cell r="H13" t="str">
            <v>ASSENTAMENTO DE TUBO DE FERRO FUNDIDO PARA REDE DE ÁGUA, DN 350 MM, JUNTA ELÁSTICA, INSTALADO EM LOCAL COM NÍVEL ALTO DE INTERFERÊNCIAS (NÃO INCLUI FORNECIMENTO). AF_11/2017</v>
          </cell>
        </row>
        <row r="14">
          <cell r="A14" t="str">
            <v>ASSENTAMENTO DE TUBOS E PECAS</v>
          </cell>
          <cell r="B14" t="str">
            <v>ASTU</v>
          </cell>
          <cell r="C14" t="str">
            <v>FORNEC E/OU ASSENT DE TUBO DE FERRO FUNDIDO JUNTA ELASTICA</v>
          </cell>
          <cell r="D14" t="str">
            <v>0045</v>
          </cell>
          <cell r="E14">
            <v>0</v>
          </cell>
          <cell r="F14">
            <v>0</v>
          </cell>
          <cell r="G14" t="str">
            <v>97148</v>
          </cell>
          <cell r="H14" t="str">
            <v>ASSENTAMENTO DE TUBO DE FERRO FUNDIDO PARA REDE DE ÁGUA, DN 400 MM, JUNTA ELÁSTICA, INSTALADO EM LOCAL COM NÍVEL ALTO DE INTERFERÊNCIAS (NÃO INCLUI FORNECIMENTO). AF_11/2017</v>
          </cell>
        </row>
        <row r="15">
          <cell r="A15" t="str">
            <v>ASSENTAMENTO DE TUBOS E PECAS</v>
          </cell>
          <cell r="B15" t="str">
            <v>ASTU</v>
          </cell>
          <cell r="C15" t="str">
            <v>FORNEC E/OU ASSENT DE TUBO DE FERRO FUNDIDO JUNTA ELASTICA</v>
          </cell>
          <cell r="D15" t="str">
            <v>0045</v>
          </cell>
          <cell r="E15">
            <v>0</v>
          </cell>
          <cell r="F15">
            <v>0</v>
          </cell>
          <cell r="G15" t="str">
            <v>97149</v>
          </cell>
          <cell r="H15" t="str">
            <v>ASSENTAMENTO DE TUBO DE FERRO FUNDIDO PARA REDE DE ÁGUA, DN 450 MM, JUNTA ELÁSTICA, INSTALADO EM LOCAL COM NÍVEL ALTO DE INTERFERÊNCIAS (NÃO INCLUI FORNECIMENTO). AF_11/2017</v>
          </cell>
        </row>
        <row r="16">
          <cell r="A16" t="str">
            <v>ASSENTAMENTO DE TUBOS E PECAS</v>
          </cell>
          <cell r="B16" t="str">
            <v>ASTU</v>
          </cell>
          <cell r="C16" t="str">
            <v>FORNEC E/OU ASSENT DE TUBO DE FERRO FUNDIDO JUNTA ELASTICA</v>
          </cell>
          <cell r="D16" t="str">
            <v>0045</v>
          </cell>
          <cell r="E16">
            <v>0</v>
          </cell>
          <cell r="F16">
            <v>0</v>
          </cell>
          <cell r="G16" t="str">
            <v>97150</v>
          </cell>
          <cell r="H16" t="str">
            <v>ASSENTAMENTO DE TUBO DE FERRO FUNDIDO PARA REDE DE ÁGUA, DN 500 MM, JUNTA ELÁSTICA, INSTALADO EM LOCAL COM NÍVEL ALTO DE INTERFERÊNCIAS (NÃO INCLUI FORNECIMENTO). AF_11/2017</v>
          </cell>
        </row>
        <row r="17">
          <cell r="A17" t="str">
            <v>ASSENTAMENTO DE TUBOS E PECAS</v>
          </cell>
          <cell r="B17" t="str">
            <v>ASTU</v>
          </cell>
          <cell r="C17" t="str">
            <v>FORNEC E/OU ASSENT DE TUBO DE FERRO FUNDIDO JUNTA ELASTICA</v>
          </cell>
          <cell r="D17" t="str">
            <v>0045</v>
          </cell>
          <cell r="E17">
            <v>0</v>
          </cell>
          <cell r="F17">
            <v>0</v>
          </cell>
          <cell r="G17" t="str">
            <v>97151</v>
          </cell>
          <cell r="H17" t="str">
            <v>ASSENTAMENTO DE TUBO DE FERRO FUNDIDO PARA REDE DE ÁGUA, DN 600 MM, JUNTA ELÁSTICA, INSTALADO EM LOCAL COM NÍVEL ALTO DE INTERFERÊNCIAS (NÃO INCLUI FORNECIMENTO). AF_11/2017</v>
          </cell>
        </row>
        <row r="18">
          <cell r="A18" t="str">
            <v>ASSENTAMENTO DE TUBOS E PECAS</v>
          </cell>
          <cell r="B18" t="str">
            <v>ASTU</v>
          </cell>
          <cell r="C18" t="str">
            <v>FORNEC E/OU ASSENT DE TUBO DE FERRO FUNDIDO JUNTA ELASTICA</v>
          </cell>
          <cell r="D18" t="str">
            <v>0045</v>
          </cell>
          <cell r="E18">
            <v>0</v>
          </cell>
          <cell r="F18">
            <v>0</v>
          </cell>
          <cell r="G18" t="str">
            <v>97152</v>
          </cell>
          <cell r="H18" t="str">
            <v>ASSENTAMENTO DE TUBO DE FERRO FUNDIDO PARA REDE DE ÁGUA, DN 700 MM, JUNTA ELÁSTICA, INSTALADO EM LOCAL COM NÍVEL ALTO DE INTERFERÊNCIAS (NÃO INCLUI FORNECIMENTO). AF_11/2017</v>
          </cell>
        </row>
        <row r="19">
          <cell r="A19" t="str">
            <v>ASSENTAMENTO DE TUBOS E PECAS</v>
          </cell>
          <cell r="B19" t="str">
            <v>ASTU</v>
          </cell>
          <cell r="C19" t="str">
            <v>FORNEC E/OU ASSENT DE TUBO DE FERRO FUNDIDO JUNTA ELASTICA</v>
          </cell>
          <cell r="D19" t="str">
            <v>0045</v>
          </cell>
          <cell r="E19">
            <v>0</v>
          </cell>
          <cell r="F19">
            <v>0</v>
          </cell>
          <cell r="G19" t="str">
            <v>97153</v>
          </cell>
          <cell r="H19" t="str">
            <v>ASSENTAMENTO DE TUBO DE FERRO FUNDIDO PARA REDE DE ÁGUA, DN 800 MM, JUNTA ELÁSTICA, INSTALADO EM LOCAL COM NÍVEL ALTO DE INTERFERÊNCIAS (NÃO INCLUI FORNECIMENTO). AF_11/2017</v>
          </cell>
        </row>
        <row r="20">
          <cell r="A20" t="str">
            <v>ASSENTAMENTO DE TUBOS E PECAS</v>
          </cell>
          <cell r="B20" t="str">
            <v>ASTU</v>
          </cell>
          <cell r="C20" t="str">
            <v>FORNEC E/OU ASSENT DE TUBO DE FERRO FUNDIDO JUNTA ELASTICA</v>
          </cell>
          <cell r="D20" t="str">
            <v>0045</v>
          </cell>
          <cell r="E20">
            <v>0</v>
          </cell>
          <cell r="F20">
            <v>0</v>
          </cell>
          <cell r="G20" t="str">
            <v>97154</v>
          </cell>
          <cell r="H20" t="str">
            <v>ASSENTAMENTO DE TUBO DE FERRO FUNDIDO PARA REDE DE ÁGUA, DN 900 MM, JUNTA ELÁSTICA, INSTALADO EM LOCAL COM NÍVEL ALTO DE INTERFERÊNCIAS (NÃO INCLUI FORNECIMENTO). AF_11/2017</v>
          </cell>
        </row>
        <row r="21">
          <cell r="A21" t="str">
            <v>ASSENTAMENTO DE TUBOS E PECAS</v>
          </cell>
          <cell r="B21" t="str">
            <v>ASTU</v>
          </cell>
          <cell r="C21" t="str">
            <v>FORNEC E/OU ASSENT DE TUBO DE FERRO FUNDIDO JUNTA ELASTICA</v>
          </cell>
          <cell r="D21" t="str">
            <v>0045</v>
          </cell>
          <cell r="E21">
            <v>0</v>
          </cell>
          <cell r="F21">
            <v>0</v>
          </cell>
          <cell r="G21" t="str">
            <v>97155</v>
          </cell>
          <cell r="H21" t="str">
            <v>ASSENTAMENTO DE TUBO DE FERRO FUNDIDO PARA REDE DE ÁGUA, DN 1000 MM, JUNTA ELÁSTICA, INSTALADO EM LOCAL COM NÍVEL ALTO DE INTERFERÊNCIAS (NÃO INCLUI FORNECIMENTO). AF_11/2017</v>
          </cell>
        </row>
        <row r="22">
          <cell r="A22" t="str">
            <v>ASSENTAMENTO DE TUBOS E PECAS</v>
          </cell>
          <cell r="B22" t="str">
            <v>ASTU</v>
          </cell>
          <cell r="C22" t="str">
            <v>FORNEC E/OU ASSENT DE TUBO DE FERRO FUNDIDO JUNTA ELASTICA</v>
          </cell>
          <cell r="D22" t="str">
            <v>0045</v>
          </cell>
          <cell r="E22">
            <v>0</v>
          </cell>
          <cell r="F22">
            <v>0</v>
          </cell>
          <cell r="G22" t="str">
            <v>97156</v>
          </cell>
          <cell r="H22" t="str">
            <v>ASSENTAMENTO DE TUBO DE FERRO FUNDIDO PARA REDE DE ÁGUA, DN 1200 MM, JUNTA ELÁSTICA, INSTALADO EM LOCAL COM NÍVEL ALTO DE INTERFERÊNCIAS (NÃO INCLUI FORNECIMENTO). AF_11/2017</v>
          </cell>
        </row>
        <row r="23">
          <cell r="A23" t="str">
            <v>ASSENTAMENTO DE TUBOS E PECAS</v>
          </cell>
          <cell r="B23" t="str">
            <v>ASTU</v>
          </cell>
          <cell r="C23" t="str">
            <v>FORNEC E/OU ASSENT DE TUBO DE FERRO FUNDIDO JUNTA ELASTICA</v>
          </cell>
          <cell r="D23" t="str">
            <v>0045</v>
          </cell>
          <cell r="E23">
            <v>0</v>
          </cell>
          <cell r="F23">
            <v>0</v>
          </cell>
          <cell r="G23" t="str">
            <v>97157</v>
          </cell>
          <cell r="H23" t="str">
            <v>ASSENTAMENTO DE TUBO DE FERRO FUNDIDO PARA REDE DE ÁGUA, DN 80 MM, JUNTA ELÁSTICA, INSTALADO EM LOCAL COM NÍVEL BAIXO DE INTERFERÊNCIAS (NÃO INCLUI FORNECIMENTO). AF_11/2017</v>
          </cell>
        </row>
        <row r="24">
          <cell r="A24" t="str">
            <v>ASSENTAMENTO DE TUBOS E PECAS</v>
          </cell>
          <cell r="B24" t="str">
            <v>ASTU</v>
          </cell>
          <cell r="C24" t="str">
            <v>FORNEC E/OU ASSENT DE TUBO DE FERRO FUNDIDO JUNTA ELASTICA</v>
          </cell>
          <cell r="D24" t="str">
            <v>0045</v>
          </cell>
          <cell r="E24">
            <v>0</v>
          </cell>
          <cell r="F24">
            <v>0</v>
          </cell>
          <cell r="G24" t="str">
            <v>97158</v>
          </cell>
          <cell r="H24" t="str">
            <v>ASSENTAMENTO DE TUBO DE FERRO FUNDIDO PARA REDE DE ÁGUA, DN 100 MM, JUNTA ELÁSTICA, INSTALADO EM LOCAL COM NÍVEL BAIXO DE INTERFERÊNCIAS (NÃO INCLUI FORNECIMENTO). AF_11/2017</v>
          </cell>
        </row>
        <row r="25">
          <cell r="A25" t="str">
            <v>ASSENTAMENTO DE TUBOS E PECAS</v>
          </cell>
          <cell r="B25" t="str">
            <v>ASTU</v>
          </cell>
          <cell r="C25" t="str">
            <v>FORNEC E/OU ASSENT DE TUBO DE FERRO FUNDIDO JUNTA ELASTICA</v>
          </cell>
          <cell r="D25" t="str">
            <v>0045</v>
          </cell>
          <cell r="E25">
            <v>0</v>
          </cell>
          <cell r="F25">
            <v>0</v>
          </cell>
          <cell r="G25" t="str">
            <v>97159</v>
          </cell>
          <cell r="H25" t="str">
            <v>ASSENTAMENTO DE TUBO DE FERRO FUNDIDO PARA REDE DE ÁGUA, DN 150 MM, JUNTA ELÁSTICA, INSTALADO EM LOCAL COM NÍVEL BAIXO DE INTERFERÊNCIAS (NÃO INCLUI FORNECIMENTO). AF_11/2017</v>
          </cell>
        </row>
        <row r="26">
          <cell r="A26" t="str">
            <v>ASSENTAMENTO DE TUBOS E PECAS</v>
          </cell>
          <cell r="B26" t="str">
            <v>ASTU</v>
          </cell>
          <cell r="C26" t="str">
            <v>FORNEC E/OU ASSENT DE TUBO DE FERRO FUNDIDO JUNTA ELASTICA</v>
          </cell>
          <cell r="D26" t="str">
            <v>0045</v>
          </cell>
          <cell r="E26">
            <v>0</v>
          </cell>
          <cell r="F26">
            <v>0</v>
          </cell>
          <cell r="G26" t="str">
            <v>97160</v>
          </cell>
          <cell r="H26" t="str">
            <v>ASSENTAMENTO DE TUBO DE FERRO FUNDIDO PARA REDE DE ÁGUA, DN 200 MM, JUNTA ELÁSTICA, INSTALADO EM LOCAL COM NÍVEL BAIXO DE INTERFERÊNCIAS (NÃO INCLUI FORNECIMENTO). AF_11/2017</v>
          </cell>
        </row>
        <row r="27">
          <cell r="A27" t="str">
            <v>ASSENTAMENTO DE TUBOS E PECAS</v>
          </cell>
          <cell r="B27" t="str">
            <v>ASTU</v>
          </cell>
          <cell r="C27" t="str">
            <v>FORNEC E/OU ASSENT DE TUBO DE FERRO FUNDIDO JUNTA ELASTICA</v>
          </cell>
          <cell r="D27" t="str">
            <v>0045</v>
          </cell>
          <cell r="E27">
            <v>0</v>
          </cell>
          <cell r="F27">
            <v>0</v>
          </cell>
          <cell r="G27" t="str">
            <v>97161</v>
          </cell>
          <cell r="H27" t="str">
            <v>ASSENTAMENTO DE TUBO DE FERRO FUNDIDO PARA REDE DE ÁGUA, DN 250 MM, JUNTA ELÁSTICA, INSTALADO EM LOCAL COM NÍVEL BAIXO DE INTERFERÊNCIAS (NÃO INCLUI FORNECIMENTO). AF_11/2017</v>
          </cell>
        </row>
        <row r="28">
          <cell r="A28" t="str">
            <v>ASSENTAMENTO DE TUBOS E PECAS</v>
          </cell>
          <cell r="B28" t="str">
            <v>ASTU</v>
          </cell>
          <cell r="C28" t="str">
            <v>FORNEC E/OU ASSENT DE TUBO DE FERRO FUNDIDO JUNTA ELASTICA</v>
          </cell>
          <cell r="D28" t="str">
            <v>0045</v>
          </cell>
          <cell r="E28">
            <v>0</v>
          </cell>
          <cell r="F28">
            <v>0</v>
          </cell>
          <cell r="G28" t="str">
            <v>97162</v>
          </cell>
          <cell r="H28" t="str">
            <v>ASSENTAMENTO DE TUBO DE FERRO FUNDIDO PARA REDE DE ÁGUA, DN 300 MM, JUNTA ELÁSTICA, INSTALADO EM LOCAL COM NÍVEL BAIXO DE INTERFERÊNCIAS (NÃO INCLUI FORNECIMENTO). AF_11/2017</v>
          </cell>
        </row>
        <row r="29">
          <cell r="A29" t="str">
            <v>ASSENTAMENTO DE TUBOS E PECAS</v>
          </cell>
          <cell r="B29" t="str">
            <v>ASTU</v>
          </cell>
          <cell r="C29" t="str">
            <v>FORNEC E/OU ASSENT DE TUBO DE FERRO FUNDIDO JUNTA ELASTICA</v>
          </cell>
          <cell r="D29" t="str">
            <v>0045</v>
          </cell>
          <cell r="E29">
            <v>0</v>
          </cell>
          <cell r="F29">
            <v>0</v>
          </cell>
          <cell r="G29" t="str">
            <v>97163</v>
          </cell>
          <cell r="H29" t="str">
            <v>ASSENTAMENTO DE TUBO DE FERRO FUNDIDO PARA REDE DE ÁGUA, DN 350 MM, JUNTA ELÁSTICA, INSTALADO EM LOCAL COM NÍVEL BAIXO DE INTERFERÊNCIAS (NÃO INCLUI FORNECIMENTO). AF_11/2017</v>
          </cell>
        </row>
        <row r="30">
          <cell r="A30" t="str">
            <v>ASSENTAMENTO DE TUBOS E PECAS</v>
          </cell>
          <cell r="B30" t="str">
            <v>ASTU</v>
          </cell>
          <cell r="C30" t="str">
            <v>FORNEC E/OU ASSENT DE TUBO DE FERRO FUNDIDO JUNTA ELASTICA</v>
          </cell>
          <cell r="D30" t="str">
            <v>0045</v>
          </cell>
          <cell r="E30">
            <v>0</v>
          </cell>
          <cell r="F30">
            <v>0</v>
          </cell>
          <cell r="G30" t="str">
            <v>97164</v>
          </cell>
          <cell r="H30" t="str">
            <v>ASSENTAMENTO DE TUBO DE FERRO FUNDIDO PARA REDE DE ÁGUA, DN 400 MM, JUNTA ELÁSTICA, INSTALADO EM LOCAL COM NÍVEL BAIXO DE INTERFERÊNCIAS (NÃO INCLUI FORNECIMENTO). AF_11/2017</v>
          </cell>
        </row>
        <row r="31">
          <cell r="A31" t="str">
            <v>ASSENTAMENTO DE TUBOS E PECAS</v>
          </cell>
          <cell r="B31" t="str">
            <v>ASTU</v>
          </cell>
          <cell r="C31" t="str">
            <v>FORNEC E/OU ASSENT DE TUBO DE FERRO FUNDIDO JUNTA ELASTICA</v>
          </cell>
          <cell r="D31" t="str">
            <v>0045</v>
          </cell>
          <cell r="E31">
            <v>0</v>
          </cell>
          <cell r="F31">
            <v>0</v>
          </cell>
          <cell r="G31" t="str">
            <v>97165</v>
          </cell>
          <cell r="H31" t="str">
            <v>ASSENTAMENTO DE TUBO DE FERRO FUNDIDO PARA REDE DE ÁGUA, DN 450 MM, JUNTA ELÁSTICA, INSTALADO EM LOCAL COM NÍVEL BAIXO DE INTERFERÊNCIAS (NÃO INCLUI FORNECIMENTO). AF_11/2017</v>
          </cell>
        </row>
        <row r="32">
          <cell r="A32" t="str">
            <v>ASSENTAMENTO DE TUBOS E PECAS</v>
          </cell>
          <cell r="B32" t="str">
            <v>ASTU</v>
          </cell>
          <cell r="C32" t="str">
            <v>FORNEC E/OU ASSENT DE TUBO DE FERRO FUNDIDO JUNTA ELASTICA</v>
          </cell>
          <cell r="D32" t="str">
            <v>0045</v>
          </cell>
          <cell r="E32">
            <v>0</v>
          </cell>
          <cell r="F32">
            <v>0</v>
          </cell>
          <cell r="G32" t="str">
            <v>97166</v>
          </cell>
          <cell r="H32" t="str">
            <v>ASSENTAMENTO DE TUBO DE FERRO FUNDIDO PARA REDE DE ÁGUA, DN 500 MM, JUNTA ELÁSTICA, INSTALADO EM LOCAL COM NÍVEL BAIXO DE INTERFERÊNCIAS (NÃO INCLUI FORNECIMENTO). AF_11/2017</v>
          </cell>
        </row>
        <row r="33">
          <cell r="A33" t="str">
            <v>ASSENTAMENTO DE TUBOS E PECAS</v>
          </cell>
          <cell r="B33" t="str">
            <v>ASTU</v>
          </cell>
          <cell r="C33" t="str">
            <v>FORNEC E/OU ASSENT DE TUBO DE FERRO FUNDIDO JUNTA ELASTICA</v>
          </cell>
          <cell r="D33" t="str">
            <v>0045</v>
          </cell>
          <cell r="E33">
            <v>0</v>
          </cell>
          <cell r="F33">
            <v>0</v>
          </cell>
          <cell r="G33" t="str">
            <v>97167</v>
          </cell>
          <cell r="H33" t="str">
            <v>ASSENTAMENTO DE TUBO DE FERRO FUNDIDO PARA REDE DE ÁGUA, DN 600 MM, JUNTA ELÁSTICA, INSTALADO EM LOCAL COM NÍVEL BAIXO DE INTERFERÊNCIAS (NÃO INCLUI FORNECIMENTO). AF_11/2017</v>
          </cell>
        </row>
        <row r="34">
          <cell r="A34" t="str">
            <v>ASSENTAMENTO DE TUBOS E PECAS</v>
          </cell>
          <cell r="B34" t="str">
            <v>ASTU</v>
          </cell>
          <cell r="C34" t="str">
            <v>FORNEC E/OU ASSENT DE TUBO DE FERRO FUNDIDO JUNTA ELASTICA</v>
          </cell>
          <cell r="D34" t="str">
            <v>0045</v>
          </cell>
          <cell r="E34">
            <v>0</v>
          </cell>
          <cell r="F34">
            <v>0</v>
          </cell>
          <cell r="G34" t="str">
            <v>97168</v>
          </cell>
          <cell r="H34" t="str">
            <v>ASSENTAMENTO DE TUBO DE FERRO FUNDIDO PARA REDE DE ÁGUA, DN 700 MM, JUNTA ELÁSTICA, INSTALADO EM LOCAL COM NÍVEL BAIXO DE INTERFERÊNCIAS (NÃO INCLUI FORNECIMENTO). AF_11/2017</v>
          </cell>
        </row>
        <row r="35">
          <cell r="A35" t="str">
            <v>ASSENTAMENTO DE TUBOS E PECAS</v>
          </cell>
          <cell r="B35" t="str">
            <v>ASTU</v>
          </cell>
          <cell r="C35" t="str">
            <v>FORNEC E/OU ASSENT DE TUBO DE FERRO FUNDIDO JUNTA ELASTICA</v>
          </cell>
          <cell r="D35" t="str">
            <v>0045</v>
          </cell>
          <cell r="E35">
            <v>0</v>
          </cell>
          <cell r="F35">
            <v>0</v>
          </cell>
          <cell r="G35" t="str">
            <v>97169</v>
          </cell>
          <cell r="H35" t="str">
            <v>ASSENTAMENTO DE TUBO DE FERRO FUNDIDO PARA REDE DE ÁGUA, DN 800 MM, JUNTA ELÁSTICA, INSTALADO EM LOCAL COM NÍVEL BAIXO DE INTERFERÊNCIAS (NÃO INCLUI FORNECIMENTO). AF_11/2017</v>
          </cell>
        </row>
        <row r="36">
          <cell r="A36" t="str">
            <v>ASSENTAMENTO DE TUBOS E PECAS</v>
          </cell>
          <cell r="B36" t="str">
            <v>ASTU</v>
          </cell>
          <cell r="C36" t="str">
            <v>FORNEC E/OU ASSENT DE TUBO DE FERRO FUNDIDO JUNTA ELASTICA</v>
          </cell>
          <cell r="D36" t="str">
            <v>0045</v>
          </cell>
          <cell r="E36">
            <v>0</v>
          </cell>
          <cell r="F36">
            <v>0</v>
          </cell>
          <cell r="G36" t="str">
            <v>97170</v>
          </cell>
          <cell r="H36" t="str">
            <v>ASSENTAMENTO DE TUBO DE FERRO FUNDIDO PARA REDE DE ÁGUA, DN 900 MM, JUNTA ELÁSTICA, INSTALADO EM LOCAL COM NÍVEL BAIXO DE INTERFERÊNCIAS (NÃO INCLUI FORNECIMENTO). AF_11/2017</v>
          </cell>
        </row>
        <row r="37">
          <cell r="A37" t="str">
            <v>ASSENTAMENTO DE TUBOS E PECAS</v>
          </cell>
          <cell r="B37" t="str">
            <v>ASTU</v>
          </cell>
          <cell r="C37" t="str">
            <v>FORNEC E/OU ASSENT DE TUBO DE FERRO FUNDIDO JUNTA ELASTICA</v>
          </cell>
          <cell r="D37" t="str">
            <v>0045</v>
          </cell>
          <cell r="E37">
            <v>0</v>
          </cell>
          <cell r="F37">
            <v>0</v>
          </cell>
          <cell r="G37" t="str">
            <v>97171</v>
          </cell>
          <cell r="H37" t="str">
            <v>ASSENTAMENTO DE TUBO DE FERRO FUNDIDO PARA REDE DE ÁGUA, DN 1000 MM, JUNTA ELÁSTICA, INSTALADO EM LOCAL COM NÍVEL BAIXO DE INTERFERÊNCIAS (NÃO INCLUI FORNECIMENTO). AF_11/2017</v>
          </cell>
        </row>
        <row r="38">
          <cell r="A38" t="str">
            <v>ASSENTAMENTO DE TUBOS E PECAS</v>
          </cell>
          <cell r="B38" t="str">
            <v>ASTU</v>
          </cell>
          <cell r="C38" t="str">
            <v>FORNEC E/OU ASSENT DE TUBO DE FERRO FUNDIDO JUNTA ELASTICA</v>
          </cell>
          <cell r="D38" t="str">
            <v>0045</v>
          </cell>
          <cell r="E38">
            <v>0</v>
          </cell>
          <cell r="F38">
            <v>0</v>
          </cell>
          <cell r="G38" t="str">
            <v>97172</v>
          </cell>
          <cell r="H38" t="str">
            <v>ASSENTAMENTO DE TUBO DE FERRO FUNDIDO PARA REDE DE ÁGUA, DN 1200 MM, JUNTA ELÁSTICA, INSTALADO EM LOCAL COM NÍVEL BAIXO DE INTERFERÊNCIAS (NÃO INCLUI FORNECIMENTO). AF_11/2017</v>
          </cell>
        </row>
        <row r="39">
          <cell r="A39" t="str">
            <v>ASSENTAMENTO DE TUBOS E PECAS</v>
          </cell>
          <cell r="B39" t="str">
            <v>ASTU</v>
          </cell>
          <cell r="C39" t="str">
            <v>FORNEC E/OU ASSENT DE TUBO DE ACO COM JUNTA SOLDADA</v>
          </cell>
          <cell r="D39" t="str">
            <v>0046</v>
          </cell>
          <cell r="E39">
            <v>0</v>
          </cell>
          <cell r="F39">
            <v>0</v>
          </cell>
          <cell r="G39" t="str">
            <v>97173</v>
          </cell>
          <cell r="H39" t="str">
            <v>ASSENTAMENTO DE TUBO DE AÇO CARBONO PARA REDE DE ÁGUA, DN 600 MM (24), JUNTA SOLDADA, INSTALADO EM LOCAL COM NÍVEL ALTO DE INTERFERÊNCIAS (NÃO INCLUI FORNECIMENTO). AF_11/2017</v>
          </cell>
        </row>
        <row r="40">
          <cell r="A40" t="str">
            <v>ASSENTAMENTO DE TUBOS E PECAS</v>
          </cell>
          <cell r="B40" t="str">
            <v>ASTU</v>
          </cell>
          <cell r="C40" t="str">
            <v>FORNEC E/OU ASSENT DE TUBO DE ACO COM JUNTA SOLDADA</v>
          </cell>
          <cell r="D40" t="str">
            <v>0046</v>
          </cell>
          <cell r="E40">
            <v>0</v>
          </cell>
          <cell r="F40">
            <v>0</v>
          </cell>
          <cell r="G40" t="str">
            <v>97174</v>
          </cell>
          <cell r="H40" t="str">
            <v>ASSENTAMENTO DE TUBO DE AÇO CARBONO PARA REDE DE ÁGUA, DN 700 MM (28), JUNTA SOLDADA, INSTALADO EM LOCAL COM NÍVEL ALTO DE INTERFERÊNCIAS (NÃO INCLUI FORNECIMENTO). AF_11/2017</v>
          </cell>
        </row>
        <row r="41">
          <cell r="A41" t="str">
            <v>ASSENTAMENTO DE TUBOS E PECAS</v>
          </cell>
          <cell r="B41" t="str">
            <v>ASTU</v>
          </cell>
          <cell r="C41" t="str">
            <v>FORNEC E/OU ASSENT DE TUBO DE ACO COM JUNTA SOLDADA</v>
          </cell>
          <cell r="D41" t="str">
            <v>0046</v>
          </cell>
          <cell r="E41">
            <v>0</v>
          </cell>
          <cell r="F41">
            <v>0</v>
          </cell>
          <cell r="G41" t="str">
            <v>97175</v>
          </cell>
          <cell r="H41" t="str">
            <v>ASSENTAMENTO DE TUBO DE AÇO CARBONO PARA REDE DE ÁGUA, DN 800 MM (32), JUNTA SOLDADA, INSTALADO EM LOCAL COM NÍVEL ALTO DE INTERFERÊNCIAS (NÃO INCLUI FORNECIMENTO). AF_11/2017</v>
          </cell>
        </row>
        <row r="42">
          <cell r="A42" t="str">
            <v>ASSENTAMENTO DE TUBOS E PECAS</v>
          </cell>
          <cell r="B42" t="str">
            <v>ASTU</v>
          </cell>
          <cell r="C42" t="str">
            <v>FORNEC E/OU ASSENT DE TUBO DE ACO COM JUNTA SOLDADA</v>
          </cell>
          <cell r="D42" t="str">
            <v>0046</v>
          </cell>
          <cell r="E42">
            <v>0</v>
          </cell>
          <cell r="F42">
            <v>0</v>
          </cell>
          <cell r="G42" t="str">
            <v>97176</v>
          </cell>
          <cell r="H42" t="str">
            <v>ASSENTAMENTO DE TUBO DE AÇO CARBONO PARA REDE DE ÁGUA, DN 900 MM (36), JUNTA SOLDADA, INSTALADO EM LOCAL COM NÍVEL ALTO DE INTERFERÊNCIAS (NÃO INCLUI FORNECIMENTO). AF_11/2017</v>
          </cell>
        </row>
        <row r="43">
          <cell r="A43" t="str">
            <v>ASSENTAMENTO DE TUBOS E PECAS</v>
          </cell>
          <cell r="B43" t="str">
            <v>ASTU</v>
          </cell>
          <cell r="C43" t="str">
            <v>FORNEC E/OU ASSENT DE TUBO DE ACO COM JUNTA SOLDADA</v>
          </cell>
          <cell r="D43" t="str">
            <v>0046</v>
          </cell>
          <cell r="E43">
            <v>0</v>
          </cell>
          <cell r="F43">
            <v>0</v>
          </cell>
          <cell r="G43" t="str">
            <v>97177</v>
          </cell>
          <cell r="H43" t="str">
            <v>ASSENTAMENTO DE TUBO DE AÇO CARBONO PARA REDE DE ÁGUA, DN 1000 MM (40) OU DN 1100 MM (44), JUNTA SOLDADA, INSTALADO EM LOCAL COM NÍVEL ALTO DE INTERFERÊNCIAS (NÃO INCLUI FORNECIMENTO). AF_11/2017</v>
          </cell>
        </row>
        <row r="44">
          <cell r="A44" t="str">
            <v>ASSENTAMENTO DE TUBOS E PECAS</v>
          </cell>
          <cell r="B44" t="str">
            <v>ASTU</v>
          </cell>
          <cell r="C44" t="str">
            <v>FORNEC E/OU ASSENT DE TUBO DE ACO COM JUNTA SOLDADA</v>
          </cell>
          <cell r="D44" t="str">
            <v>0046</v>
          </cell>
          <cell r="E44">
            <v>0</v>
          </cell>
          <cell r="F44">
            <v>0</v>
          </cell>
          <cell r="G44" t="str">
            <v>97178</v>
          </cell>
          <cell r="H44" t="str">
            <v>ASSENTAMENTO DE TUBO DE AÇO CARBONO PARA REDE DE ÁGUA, DN 1200 MM (48) OU DN 1300 MM (52), JUNTA SOLDADA, INSTALADO EM LOCAL COM NÍVEL ALTO DE INTERFERÊNCIAS (NÃO INCLUI FORNECIMENTO). AF_11/2017</v>
          </cell>
        </row>
        <row r="45">
          <cell r="A45" t="str">
            <v>ASSENTAMENTO DE TUBOS E PECAS</v>
          </cell>
          <cell r="B45" t="str">
            <v>ASTU</v>
          </cell>
          <cell r="C45" t="str">
            <v>FORNEC E/OU ASSENT DE TUBO DE ACO COM JUNTA SOLDADA</v>
          </cell>
          <cell r="D45" t="str">
            <v>0046</v>
          </cell>
          <cell r="E45">
            <v>0</v>
          </cell>
          <cell r="F45">
            <v>0</v>
          </cell>
          <cell r="G45" t="str">
            <v>97179</v>
          </cell>
          <cell r="H45" t="str">
            <v>ASSENTAMENTO DE TUBO DE AÇO CARBONO PARA REDE DE ÁGUA, DN 1400 MM (56'') OU DN 1500 MM (60), JUNTA SOLDADA, INSTALADO EM LOCAL COM NÍVEL ALTO DE INTERFERÊNCIAS (NÃO INCLUI FORNECIMENTO). AF_11/2017</v>
          </cell>
        </row>
        <row r="46">
          <cell r="A46" t="str">
            <v>ASSENTAMENTO DE TUBOS E PECAS</v>
          </cell>
          <cell r="B46" t="str">
            <v>ASTU</v>
          </cell>
          <cell r="C46" t="str">
            <v>FORNEC E/OU ASSENT DE TUBO DE ACO COM JUNTA SOLDADA</v>
          </cell>
          <cell r="D46" t="str">
            <v>0046</v>
          </cell>
          <cell r="E46">
            <v>0</v>
          </cell>
          <cell r="F46">
            <v>0</v>
          </cell>
          <cell r="G46" t="str">
            <v>97180</v>
          </cell>
          <cell r="H46" t="str">
            <v>ASSENTAMENTO DE TUBO DE AÇO CARBONO PARA REDE DE ÁGUA, DN 1600 MM (64) OU DN 1700 MM (68), JUNTA SOLDADA, INSTALADO EM LOCAL COM NÍVEL ALTO DE INTERFERÊNCIAS (NÃO INCLUI FORNECIMENTO). AF_11/2017</v>
          </cell>
        </row>
        <row r="47">
          <cell r="A47" t="str">
            <v>ASSENTAMENTO DE TUBOS E PECAS</v>
          </cell>
          <cell r="B47" t="str">
            <v>ASTU</v>
          </cell>
          <cell r="C47" t="str">
            <v>FORNEC E/OU ASSENT DE TUBO DE ACO COM JUNTA SOLDADA</v>
          </cell>
          <cell r="D47" t="str">
            <v>0046</v>
          </cell>
          <cell r="E47">
            <v>0</v>
          </cell>
          <cell r="F47">
            <v>0</v>
          </cell>
          <cell r="G47" t="str">
            <v>97181</v>
          </cell>
          <cell r="H47" t="str">
            <v>ASSENTAMENTO DE TUBO DE AÇO CARBONO PARA REDE DE ÁGUA, DN 1800 MM (72) OU DN 1900 MM (76), JUNTA SOLDADA, INSTALADO EM LOCAL COM NÍVEL ALTO DE INTERFERÊNCIAS (NÃO INCLUI FORNECIMENTO). AF_11/2017</v>
          </cell>
        </row>
        <row r="48">
          <cell r="A48" t="str">
            <v>ASSENTAMENTO DE TUBOS E PECAS</v>
          </cell>
          <cell r="B48" t="str">
            <v>ASTU</v>
          </cell>
          <cell r="C48" t="str">
            <v>FORNEC E/OU ASSENT DE TUBO DE ACO COM JUNTA SOLDADA</v>
          </cell>
          <cell r="D48" t="str">
            <v>0046</v>
          </cell>
          <cell r="E48">
            <v>0</v>
          </cell>
          <cell r="F48">
            <v>0</v>
          </cell>
          <cell r="G48" t="str">
            <v>97182</v>
          </cell>
          <cell r="H48" t="str">
            <v>ASSENTAMENTO DE TUBO DE AÇO CARBONO PARA REDE DE ÁGUA, DN 2000 MM (80) OU DN 2100 MM (84), JUNTA SOLDADA, INSTALADO EM LOCAL COM NÍVEL ALTO DE INTERFERÊNCIAS (NÃO INCLUI FORNECIMENTO). AF_11/2017</v>
          </cell>
        </row>
        <row r="49">
          <cell r="A49" t="str">
            <v>ASSENTAMENTO DE TUBOS E PECAS</v>
          </cell>
          <cell r="B49" t="str">
            <v>ASTU</v>
          </cell>
          <cell r="C49" t="str">
            <v>FORNEC E/OU ASSENT DE TUBO DE ACO COM JUNTA SOLDADA</v>
          </cell>
          <cell r="D49" t="str">
            <v>0046</v>
          </cell>
          <cell r="E49">
            <v>0</v>
          </cell>
          <cell r="F49">
            <v>0</v>
          </cell>
          <cell r="G49" t="str">
            <v>97183</v>
          </cell>
          <cell r="H49" t="str">
            <v>ASSENTAMENTO DE TUBO DE AÇO CARBONO PARA REDE DE ÁGUA, DN 600 MM (24), JUNTA SOLDADA, INSTALADO EM LOCAL COM NÍVEL BAIXO DE INTERFERÊNCIAS (NÃO INCLUI FORNECIMENTO). AF_11/2017</v>
          </cell>
        </row>
        <row r="50">
          <cell r="A50" t="str">
            <v>ASSENTAMENTO DE TUBOS E PECAS</v>
          </cell>
          <cell r="B50" t="str">
            <v>ASTU</v>
          </cell>
          <cell r="C50" t="str">
            <v>FORNEC E/OU ASSENT DE TUBO DE ACO COM JUNTA SOLDADA</v>
          </cell>
          <cell r="D50" t="str">
            <v>0046</v>
          </cell>
          <cell r="E50">
            <v>0</v>
          </cell>
          <cell r="F50">
            <v>0</v>
          </cell>
          <cell r="G50" t="str">
            <v>97184</v>
          </cell>
          <cell r="H50" t="str">
            <v>ASSENTAMENTO DE TUBO DE AÇO CARBONO PARA REDE DE ÁGUA, DN 700 MM (28), JUNTA SOLDADA, INSTALADO EM LOCAL COM NÍVEL BAIXO DE INTERFERÊNCIAS (NÃO INCLUI FORNECIMENTO). AF_11/2017</v>
          </cell>
        </row>
        <row r="51">
          <cell r="A51" t="str">
            <v>ASSENTAMENTO DE TUBOS E PECAS</v>
          </cell>
          <cell r="B51" t="str">
            <v>ASTU</v>
          </cell>
          <cell r="C51" t="str">
            <v>FORNEC E/OU ASSENT DE TUBO DE ACO COM JUNTA SOLDADA</v>
          </cell>
          <cell r="D51" t="str">
            <v>0046</v>
          </cell>
          <cell r="E51">
            <v>0</v>
          </cell>
          <cell r="F51">
            <v>0</v>
          </cell>
          <cell r="G51" t="str">
            <v>97185</v>
          </cell>
          <cell r="H51" t="str">
            <v>ASSENTAMENTO DE TUBO DE AÇO CARBONO PARA REDE DE ÁGUA, DN 800 MM (32), JUNTA SOLDADA, INSTALADO EM LOCAL COM NÍVEL BAIXO DE INTERFERÊNCIAS (NÃO INCLUI FORNECIMENTO). AF_11/2017</v>
          </cell>
        </row>
        <row r="52">
          <cell r="A52" t="str">
            <v>ASSENTAMENTO DE TUBOS E PECAS</v>
          </cell>
          <cell r="B52" t="str">
            <v>ASTU</v>
          </cell>
          <cell r="C52" t="str">
            <v>FORNEC E/OU ASSENT DE TUBO DE ACO COM JUNTA SOLDADA</v>
          </cell>
          <cell r="D52" t="str">
            <v>0046</v>
          </cell>
          <cell r="E52">
            <v>0</v>
          </cell>
          <cell r="F52">
            <v>0</v>
          </cell>
          <cell r="G52" t="str">
            <v>97186</v>
          </cell>
          <cell r="H52" t="str">
            <v>ASSENTAMENTO DE TUBO DE AÇO CARBONO PARA REDE DE ÁGUA, DN 900 MM (36), JUNTA SOLDADA, INSTALADO EM LOCAL COM NÍVEL BAIXO DE INTERFERÊNCIAS (NÃO INCLUI FORNECIMENTO). AF_11/2017</v>
          </cell>
        </row>
        <row r="53">
          <cell r="A53" t="str">
            <v>ASSENTAMENTO DE TUBOS E PECAS</v>
          </cell>
          <cell r="B53" t="str">
            <v>ASTU</v>
          </cell>
          <cell r="C53" t="str">
            <v>FORNEC E/OU ASSENT DE TUBO DE ACO COM JUNTA SOLDADA</v>
          </cell>
          <cell r="D53" t="str">
            <v>0046</v>
          </cell>
          <cell r="E53">
            <v>0</v>
          </cell>
          <cell r="F53">
            <v>0</v>
          </cell>
          <cell r="G53" t="str">
            <v>97187</v>
          </cell>
          <cell r="H53" t="str">
            <v>ASSENTAMENTO DE TUBO DE AÇO CARBONO PARA REDE DE ÁGUA, DN 1000 MM (40  ) OU DN 1100 MM (44  ), JUNTA SOLDADA, INSTALADO EM LOCAL COM NÍVEL BAIXO DE INTERFERÊNCIAS (NÃO INCLUI FORNECIMENTO). AF_11/2017</v>
          </cell>
        </row>
        <row r="54">
          <cell r="A54" t="str">
            <v>ASSENTAMENTO DE TUBOS E PECAS</v>
          </cell>
          <cell r="B54" t="str">
            <v>ASTU</v>
          </cell>
          <cell r="C54" t="str">
            <v>FORNEC E/OU ASSENT DE TUBO DE ACO COM JUNTA SOLDADA</v>
          </cell>
          <cell r="D54" t="str">
            <v>0046</v>
          </cell>
          <cell r="E54">
            <v>0</v>
          </cell>
          <cell r="F54">
            <v>0</v>
          </cell>
          <cell r="G54" t="str">
            <v>97188</v>
          </cell>
          <cell r="H54" t="str">
            <v>ASSENTAMENTO DE TUBO DE AÇO CARBONO PARA REDE DE ÁGUA, DN 1200 MM (48) OU DN 1300 MM (52), JUNTA SOLDADA, INSTALADO EM LOCAL COM NÍVEL BAIXO DE INTERFERÊNCIAS (NÃO INCLUI FORNECIMENTO). AF_11/2017</v>
          </cell>
        </row>
        <row r="55">
          <cell r="A55" t="str">
            <v>ASSENTAMENTO DE TUBOS E PECAS</v>
          </cell>
          <cell r="B55" t="str">
            <v>ASTU</v>
          </cell>
          <cell r="C55" t="str">
            <v>FORNEC E/OU ASSENT DE TUBO DE ACO COM JUNTA SOLDADA</v>
          </cell>
          <cell r="D55" t="str">
            <v>0046</v>
          </cell>
          <cell r="E55">
            <v>0</v>
          </cell>
          <cell r="F55">
            <v>0</v>
          </cell>
          <cell r="G55" t="str">
            <v>97189</v>
          </cell>
          <cell r="H55" t="str">
            <v>ASSENTAMENTO DE TUBO DE AÇO CARBONO PARA REDE DE ÁGUA, DN 1400 MM (56'') OU DN 1500 MM (60), JUNTA SOLDADA, INSTALADO EM LOCAL COM NÍVEL BAIXO DE INTERFERÊNCIAS (NÃO INCLUI FORNECIMENTO). AF_11/2017</v>
          </cell>
        </row>
        <row r="56">
          <cell r="A56" t="str">
            <v>ASSENTAMENTO DE TUBOS E PECAS</v>
          </cell>
          <cell r="B56" t="str">
            <v>ASTU</v>
          </cell>
          <cell r="C56" t="str">
            <v>FORNEC E/OU ASSENT DE TUBO DE ACO COM JUNTA SOLDADA</v>
          </cell>
          <cell r="D56" t="str">
            <v>0046</v>
          </cell>
          <cell r="E56">
            <v>0</v>
          </cell>
          <cell r="F56">
            <v>0</v>
          </cell>
          <cell r="G56" t="str">
            <v>97190</v>
          </cell>
          <cell r="H56" t="str">
            <v>ASSENTAMENTO DE TUBO DE AÇO CARBONO PARA REDE DE ÁGUA, DN 1600 MM (64) OU DN 1700 MM (68), JUNTA SOLDADA, INSTALADO EM LOCAL COM NÍVEL BAIXO DE INTERFERÊNCIAS (NÃO INCLUI FORNECIMENTO). AF_11/2017</v>
          </cell>
        </row>
        <row r="57">
          <cell r="A57" t="str">
            <v>ASSENTAMENTO DE TUBOS E PECAS</v>
          </cell>
          <cell r="B57" t="str">
            <v>ASTU</v>
          </cell>
          <cell r="C57" t="str">
            <v>FORNEC E/OU ASSENT DE TUBO DE ACO COM JUNTA SOLDADA</v>
          </cell>
          <cell r="D57" t="str">
            <v>0046</v>
          </cell>
          <cell r="E57">
            <v>0</v>
          </cell>
          <cell r="F57">
            <v>0</v>
          </cell>
          <cell r="G57" t="str">
            <v>97191</v>
          </cell>
          <cell r="H57" t="str">
            <v>ASSENTAMENTO DE TUBO DE AÇO CARBONO PARA REDE DE ÁGUA, DN 1800 MM (72) OU DN 1900 MM (76), JUNTA SOLDADA, INSTALADO EM LOCAL COM NÍVEL BAIXO DE INTERFERÊNCIAS (NÃO INCLUI FORNECIMENTO). AF_11/2017</v>
          </cell>
        </row>
        <row r="58">
          <cell r="A58" t="str">
            <v>ASSENTAMENTO DE TUBOS E PECAS</v>
          </cell>
          <cell r="B58" t="str">
            <v>ASTU</v>
          </cell>
          <cell r="C58" t="str">
            <v>FORNEC E/OU ASSENT DE TUBO DE ACO COM JUNTA SOLDADA</v>
          </cell>
          <cell r="D58" t="str">
            <v>0046</v>
          </cell>
          <cell r="E58">
            <v>0</v>
          </cell>
          <cell r="F58">
            <v>0</v>
          </cell>
          <cell r="G58" t="str">
            <v>97192</v>
          </cell>
          <cell r="H58" t="str">
            <v>ASSENTAMENTO DE TUBO DE AÇO CARBONO PARA REDE DE ÁGUA, DN 2000 MM (80) OU DN 2100 MM (84), JUNTA SOLDADA, INSTALADO EM LOCAL COM NÍVEL BAIXO DE INTERFERÊNCIAS (NÃO INCLUI FORNECIMENTO). AF_11/2017</v>
          </cell>
        </row>
        <row r="59">
          <cell r="A59" t="str">
            <v>ASSENTAMENTO DE TUBOS E PECAS</v>
          </cell>
          <cell r="B59" t="str">
            <v>ASTU</v>
          </cell>
          <cell r="C59" t="str">
            <v>FORNEC E/OU ASSENT DE TUBO DE PVC COM JUNTA ELASTICA</v>
          </cell>
          <cell r="D59" t="str">
            <v>0048</v>
          </cell>
          <cell r="E59">
            <v>0</v>
          </cell>
          <cell r="F59">
            <v>0</v>
          </cell>
          <cell r="G59" t="str">
            <v>90694</v>
          </cell>
          <cell r="H59" t="str">
            <v>TUBO DE PVC PARA REDE COLETORA DE ESGOTO DE PAREDE MACIÇA, DN 100 MM, JUNTA ELÁSTICA - FORNECIMENTO E ASSENTAMENTO. AF_01/2021</v>
          </cell>
        </row>
        <row r="60">
          <cell r="A60" t="str">
            <v>ASSENTAMENTO DE TUBOS E PECAS</v>
          </cell>
          <cell r="B60" t="str">
            <v>ASTU</v>
          </cell>
          <cell r="C60" t="str">
            <v>FORNEC E/OU ASSENT DE TUBO DE PVC COM JUNTA ELASTICA</v>
          </cell>
          <cell r="D60" t="str">
            <v>0048</v>
          </cell>
          <cell r="E60">
            <v>0</v>
          </cell>
          <cell r="F60">
            <v>0</v>
          </cell>
          <cell r="G60" t="str">
            <v>90695</v>
          </cell>
          <cell r="H60" t="str">
            <v>TUBO DE PVC PARA REDE COLETORA DE ESGOTO DE PAREDE MACIÇA, DN 150 MM, JUNTA ELÁSTICA  - FORNECIMENTO E ASSENTAMENTO. AF_01/2021</v>
          </cell>
        </row>
        <row r="61">
          <cell r="A61" t="str">
            <v>ASSENTAMENTO DE TUBOS E PECAS</v>
          </cell>
          <cell r="B61" t="str">
            <v>ASTU</v>
          </cell>
          <cell r="C61" t="str">
            <v>FORNEC E/OU ASSENT DE TUBO DE PVC COM JUNTA ELASTICA</v>
          </cell>
          <cell r="D61" t="str">
            <v>0048</v>
          </cell>
          <cell r="E61">
            <v>0</v>
          </cell>
          <cell r="F61">
            <v>0</v>
          </cell>
          <cell r="G61" t="str">
            <v>90696</v>
          </cell>
          <cell r="H61" t="str">
            <v>TUBO DE PVC PARA REDE COLETORA DE ESGOTO DE PAREDE MACIÇA, DN 200 MM, JUNTA ELÁSTICA - FORNECIMENTO E ASSENTAMENTO. AF_01/2021</v>
          </cell>
        </row>
        <row r="62">
          <cell r="A62" t="str">
            <v>ASSENTAMENTO DE TUBOS E PECAS</v>
          </cell>
          <cell r="B62" t="str">
            <v>ASTU</v>
          </cell>
          <cell r="C62" t="str">
            <v>FORNEC E/OU ASSENT DE TUBO DE PVC COM JUNTA ELASTICA</v>
          </cell>
          <cell r="D62" t="str">
            <v>0048</v>
          </cell>
          <cell r="E62">
            <v>0</v>
          </cell>
          <cell r="F62">
            <v>0</v>
          </cell>
          <cell r="G62" t="str">
            <v>90697</v>
          </cell>
          <cell r="H62" t="str">
            <v>TUBO DE PVC PARA REDE COLETORA DE ESGOTO DE PAREDE MACIÇA, DN 250 MM, JUNTA ELÁSTICA  - FORNECIMENTO E ASSENTAMENTO. AF_01/2021</v>
          </cell>
        </row>
        <row r="63">
          <cell r="A63" t="str">
            <v>ASSENTAMENTO DE TUBOS E PECAS</v>
          </cell>
          <cell r="B63" t="str">
            <v>ASTU</v>
          </cell>
          <cell r="C63" t="str">
            <v>FORNEC E/OU ASSENT DE TUBO DE PVC COM JUNTA ELASTICA</v>
          </cell>
          <cell r="D63" t="str">
            <v>0048</v>
          </cell>
          <cell r="E63">
            <v>0</v>
          </cell>
          <cell r="F63">
            <v>0</v>
          </cell>
          <cell r="G63" t="str">
            <v>90698</v>
          </cell>
          <cell r="H63" t="str">
            <v>TUBO DE PVC PARA REDE COLETORA DE ESGOTO DE PAREDE MACIÇA, DN 300 MM, JUNTA ELÁSTICA,  FORNECIMENTO E ASSENTAMENTO. AF_01/2021</v>
          </cell>
        </row>
        <row r="64">
          <cell r="A64" t="str">
            <v>ASSENTAMENTO DE TUBOS E PECAS</v>
          </cell>
          <cell r="B64" t="str">
            <v>ASTU</v>
          </cell>
          <cell r="C64" t="str">
            <v>FORNEC E/OU ASSENT DE TUBO DE PVC COM JUNTA ELASTICA</v>
          </cell>
          <cell r="D64" t="str">
            <v>0048</v>
          </cell>
          <cell r="E64">
            <v>0</v>
          </cell>
          <cell r="F64">
            <v>0</v>
          </cell>
          <cell r="G64" t="str">
            <v>90699</v>
          </cell>
          <cell r="H64" t="str">
            <v>TUBO DE PVC PARA REDE COLETORA DE ESGOTO DE PAREDE MACIÇA, DN 350 MM, JUNTA ELÁSTICA  - FORNECIMENTO E ASSENTAMENTO. AF_01/2021</v>
          </cell>
        </row>
        <row r="65">
          <cell r="A65" t="str">
            <v>ASSENTAMENTO DE TUBOS E PECAS</v>
          </cell>
          <cell r="B65" t="str">
            <v>ASTU</v>
          </cell>
          <cell r="C65" t="str">
            <v>FORNEC E/OU ASSENT DE TUBO DE PVC COM JUNTA ELASTICA</v>
          </cell>
          <cell r="D65" t="str">
            <v>0048</v>
          </cell>
          <cell r="E65">
            <v>0</v>
          </cell>
          <cell r="F65">
            <v>0</v>
          </cell>
          <cell r="G65" t="str">
            <v>90700</v>
          </cell>
          <cell r="H65" t="str">
            <v>TUBO DE PVC PARA REDE COLETORA DE ESGOTO DE PAREDE MACIÇA, DN 400 MM, JUNTA ELÁSTICA  FORNECIMENTO E ASSENTAMENTO. AF_01/2021</v>
          </cell>
        </row>
        <row r="66">
          <cell r="A66" t="str">
            <v>ASSENTAMENTO DE TUBOS E PECAS</v>
          </cell>
          <cell r="B66" t="str">
            <v>ASTU</v>
          </cell>
          <cell r="C66" t="str">
            <v>FORNEC E/OU ASSENT DE TUBO DE PVC COM JUNTA ELASTICA</v>
          </cell>
          <cell r="D66" t="str">
            <v>0048</v>
          </cell>
          <cell r="E66">
            <v>0</v>
          </cell>
          <cell r="F66">
            <v>0</v>
          </cell>
          <cell r="G66" t="str">
            <v>90701</v>
          </cell>
          <cell r="H66" t="str">
            <v>TUBO DE PVC CORRUGADO DE DUPLA PAREDE PARA REDE COLETORA DE ESGOTO, DN 150 MM, JUNTA ELÁSTICA - FORNECIMENTO E ASSENTAMENTO. AF_01/2021</v>
          </cell>
        </row>
        <row r="67">
          <cell r="A67" t="str">
            <v>ASSENTAMENTO DE TUBOS E PECAS</v>
          </cell>
          <cell r="B67" t="str">
            <v>ASTU</v>
          </cell>
          <cell r="C67" t="str">
            <v>FORNEC E/OU ASSENT DE TUBO DE PVC COM JUNTA ELASTICA</v>
          </cell>
          <cell r="D67" t="str">
            <v>0048</v>
          </cell>
          <cell r="E67">
            <v>0</v>
          </cell>
          <cell r="F67">
            <v>0</v>
          </cell>
          <cell r="G67" t="str">
            <v>90702</v>
          </cell>
          <cell r="H67" t="str">
            <v>TUBO DE PVC CORRUGADO DE DUPLA PAREDE PARA REDE COLETORA DE ESGOTO, DN 200 MM, JUNTA ELÁSTICA - FORNECIMENTO E ASSENTAMENTO. AF_01/2021</v>
          </cell>
        </row>
        <row r="68">
          <cell r="A68" t="str">
            <v>ASSENTAMENTO DE TUBOS E PECAS</v>
          </cell>
          <cell r="B68" t="str">
            <v>ASTU</v>
          </cell>
          <cell r="C68" t="str">
            <v>FORNEC E/OU ASSENT DE TUBO DE PVC COM JUNTA ELASTICA</v>
          </cell>
          <cell r="D68" t="str">
            <v>0048</v>
          </cell>
          <cell r="E68">
            <v>0</v>
          </cell>
          <cell r="F68">
            <v>0</v>
          </cell>
          <cell r="G68" t="str">
            <v>90703</v>
          </cell>
          <cell r="H68" t="str">
            <v>TUBO DE PVC CORRUGADO DE DUPLA PAREDE PARA REDE COLETORA DE ESGOTO, DN 250 MM, JUNTA ELÁSTICA - FORNECIMENTO E ASSENTAMENTO. AF_01/2021</v>
          </cell>
        </row>
        <row r="69">
          <cell r="A69" t="str">
            <v>ASSENTAMENTO DE TUBOS E PECAS</v>
          </cell>
          <cell r="B69" t="str">
            <v>ASTU</v>
          </cell>
          <cell r="C69" t="str">
            <v>FORNEC E/OU ASSENT DE TUBO DE PVC COM JUNTA ELASTICA</v>
          </cell>
          <cell r="D69" t="str">
            <v>0048</v>
          </cell>
          <cell r="E69">
            <v>0</v>
          </cell>
          <cell r="F69">
            <v>0</v>
          </cell>
          <cell r="G69" t="str">
            <v>90704</v>
          </cell>
          <cell r="H69" t="str">
            <v>TUBO DE PVC CORRUGADO DE DUPLA PAREDE PARA REDE COLETORA DE ESGOTO, DN 300 MM, JUNTA ELÁSTICA - FORNECIMENTO E ASSENTAMENTO. AF_01/2021</v>
          </cell>
        </row>
        <row r="70">
          <cell r="A70" t="str">
            <v>ASSENTAMENTO DE TUBOS E PECAS</v>
          </cell>
          <cell r="B70" t="str">
            <v>ASTU</v>
          </cell>
          <cell r="C70" t="str">
            <v>FORNEC E/OU ASSENT DE TUBO DE PVC COM JUNTA ELASTICA</v>
          </cell>
          <cell r="D70" t="str">
            <v>0048</v>
          </cell>
          <cell r="E70">
            <v>0</v>
          </cell>
          <cell r="F70">
            <v>0</v>
          </cell>
          <cell r="G70" t="str">
            <v>90705</v>
          </cell>
          <cell r="H70" t="str">
            <v>TUBO DE PVC CORRUGADO DE DUPLA PAREDE PARA REDE COLETORA DE ESGOTO, DN 350 MM, JUNTA ELÁSTICA - FORNECIMENTO E ASSENTAMENTO. AF_01/2021</v>
          </cell>
        </row>
        <row r="71">
          <cell r="A71" t="str">
            <v>ASSENTAMENTO DE TUBOS E PECAS</v>
          </cell>
          <cell r="B71" t="str">
            <v>ASTU</v>
          </cell>
          <cell r="C71" t="str">
            <v>FORNEC E/OU ASSENT DE TUBO DE PVC COM JUNTA ELASTICA</v>
          </cell>
          <cell r="D71" t="str">
            <v>0048</v>
          </cell>
          <cell r="E71">
            <v>0</v>
          </cell>
          <cell r="F71">
            <v>0</v>
          </cell>
          <cell r="G71" t="str">
            <v>90706</v>
          </cell>
          <cell r="H71" t="str">
            <v>TUBO DE PVC CORRUGADO DE DUPLA PAREDE PARA REDE COLETORA DE ESGOTO, DN 400 MM, JUNTA ELÁSTICA - FORNECIMENTO E ASSENTAMENTO. AF_01/2021</v>
          </cell>
        </row>
        <row r="72">
          <cell r="A72" t="str">
            <v>ASSENTAMENTO DE TUBOS E PECAS</v>
          </cell>
          <cell r="B72" t="str">
            <v>ASTU</v>
          </cell>
          <cell r="C72" t="str">
            <v>FORNEC E/OU ASSENT DE TUBO DE PVC COM JUNTA ELASTICA</v>
          </cell>
          <cell r="D72" t="str">
            <v>0048</v>
          </cell>
          <cell r="E72">
            <v>0</v>
          </cell>
          <cell r="F72">
            <v>0</v>
          </cell>
          <cell r="G72" t="str">
            <v>90708</v>
          </cell>
          <cell r="H72" t="str">
            <v>TUBO DE PEAD CORRUGADO DE DUPLA PAREDE PARA REDE COLETORA DE ESGOTO, DN 600 MM, JUNTA ELÁSTICA INTEGRADA - FORNECIMENTO E ASSENTAMENTO. AF_01/2021</v>
          </cell>
        </row>
        <row r="73">
          <cell r="A73" t="str">
            <v>ASSENTAMENTO DE TUBOS E PECAS</v>
          </cell>
          <cell r="B73" t="str">
            <v>ASTU</v>
          </cell>
          <cell r="C73" t="str">
            <v>FORNEC E/OU ASSENT DE TUBO DE PVC COM JUNTA ELASTICA</v>
          </cell>
          <cell r="D73" t="str">
            <v>0048</v>
          </cell>
          <cell r="E73">
            <v>0</v>
          </cell>
          <cell r="F73">
            <v>0</v>
          </cell>
          <cell r="G73" t="str">
            <v>90724</v>
          </cell>
          <cell r="H73" t="str">
            <v>JUNTA ARGAMASSADA ENTRE TUBO DN 100 MM E O POÇO DE VISITA/ CAIXA DE CONCRETO OU ALVENARIA EM REDES DE ESGOTO. AF_01/2021</v>
          </cell>
        </row>
        <row r="74">
          <cell r="A74" t="str">
            <v>ASSENTAMENTO DE TUBOS E PECAS</v>
          </cell>
          <cell r="B74" t="str">
            <v>ASTU</v>
          </cell>
          <cell r="C74" t="str">
            <v>FORNEC E/OU ASSENT DE TUBO DE PVC COM JUNTA ELASTICA</v>
          </cell>
          <cell r="D74" t="str">
            <v>0048</v>
          </cell>
          <cell r="E74">
            <v>0</v>
          </cell>
          <cell r="F74">
            <v>0</v>
          </cell>
          <cell r="G74" t="str">
            <v>90725</v>
          </cell>
          <cell r="H74" t="str">
            <v>JUNTA ARGAMASSADA ENTRE TUBO DN 150 MM E O POÇO DE VISITA/ CAIXA DE CONCRETO OU ALVENARIA EM REDES DE ESGOTO. AF_01/2021</v>
          </cell>
        </row>
        <row r="75">
          <cell r="A75" t="str">
            <v>ASSENTAMENTO DE TUBOS E PECAS</v>
          </cell>
          <cell r="B75" t="str">
            <v>ASTU</v>
          </cell>
          <cell r="C75" t="str">
            <v>FORNEC E/OU ASSENT DE TUBO DE PVC COM JUNTA ELASTICA</v>
          </cell>
          <cell r="D75" t="str">
            <v>0048</v>
          </cell>
          <cell r="E75">
            <v>0</v>
          </cell>
          <cell r="F75">
            <v>0</v>
          </cell>
          <cell r="G75" t="str">
            <v>90726</v>
          </cell>
          <cell r="H75" t="str">
            <v>JUNTA ARGAMASSADA ENTRE TUBO DN 200 MM E O POÇO/ CAIXA DE CONCRETO OU ALVENARIA EM REDES DE ESGOTO. AF_01/2021</v>
          </cell>
        </row>
        <row r="76">
          <cell r="A76" t="str">
            <v>ASSENTAMENTO DE TUBOS E PECAS</v>
          </cell>
          <cell r="B76" t="str">
            <v>ASTU</v>
          </cell>
          <cell r="C76" t="str">
            <v>FORNEC E/OU ASSENT DE TUBO DE PVC COM JUNTA ELASTICA</v>
          </cell>
          <cell r="D76" t="str">
            <v>0048</v>
          </cell>
          <cell r="E76">
            <v>0</v>
          </cell>
          <cell r="F76">
            <v>0</v>
          </cell>
          <cell r="G76" t="str">
            <v>90727</v>
          </cell>
          <cell r="H76" t="str">
            <v>JUNTA ARGAMASSADA ENTRE TUBO DN 250 MM E O POÇO DE VISITA/ CAIXA DE CONCRETO OU ALVENARIA EM REDES DE ESGOTO. AF_01/2021</v>
          </cell>
        </row>
        <row r="77">
          <cell r="A77" t="str">
            <v>ASSENTAMENTO DE TUBOS E PECAS</v>
          </cell>
          <cell r="B77" t="str">
            <v>ASTU</v>
          </cell>
          <cell r="C77" t="str">
            <v>FORNEC E/OU ASSENT DE TUBO DE PVC COM JUNTA ELASTICA</v>
          </cell>
          <cell r="D77" t="str">
            <v>0048</v>
          </cell>
          <cell r="E77">
            <v>0</v>
          </cell>
          <cell r="F77">
            <v>0</v>
          </cell>
          <cell r="G77" t="str">
            <v>90728</v>
          </cell>
          <cell r="H77" t="str">
            <v>JUNTA ARGAMASSADA ENTRE TUBO DN 300 MM E O POÇO DE VISITA/ CAIXA DE CONCRETO OU ALVENARIA EM REDES DE ESGOTO. AF_01/2021</v>
          </cell>
        </row>
        <row r="78">
          <cell r="A78" t="str">
            <v>ASSENTAMENTO DE TUBOS E PECAS</v>
          </cell>
          <cell r="B78" t="str">
            <v>ASTU</v>
          </cell>
          <cell r="C78" t="str">
            <v>FORNEC E/OU ASSENT DE TUBO DE PVC COM JUNTA ELASTICA</v>
          </cell>
          <cell r="D78" t="str">
            <v>0048</v>
          </cell>
          <cell r="E78">
            <v>0</v>
          </cell>
          <cell r="F78">
            <v>0</v>
          </cell>
          <cell r="G78" t="str">
            <v>90729</v>
          </cell>
          <cell r="H78" t="str">
            <v>JUNTA ARGAMASSADA ENTRE TUBO DN 350 MM E O POÇO DE VISITA/ CAIXA DE CONCRETO OU ALVENARIA EM REDES DE ESGOTO. AF_01/2021</v>
          </cell>
        </row>
        <row r="79">
          <cell r="A79" t="str">
            <v>ASSENTAMENTO DE TUBOS E PECAS</v>
          </cell>
          <cell r="B79" t="str">
            <v>ASTU</v>
          </cell>
          <cell r="C79" t="str">
            <v>FORNEC E/OU ASSENT DE TUBO DE PVC COM JUNTA ELASTICA</v>
          </cell>
          <cell r="D79" t="str">
            <v>0048</v>
          </cell>
          <cell r="E79">
            <v>0</v>
          </cell>
          <cell r="F79">
            <v>0</v>
          </cell>
          <cell r="G79" t="str">
            <v>90730</v>
          </cell>
          <cell r="H79" t="str">
            <v>JUNTA ARGAMASSADA ENTRE TUBO DN 400 MM E O POÇO DE VISITA/ CAIXA DE CONCRETO OU ALVENARIA EM REDES DE ESGOTO. AF_01/2021</v>
          </cell>
        </row>
        <row r="80">
          <cell r="A80" t="str">
            <v>ASSENTAMENTO DE TUBOS E PECAS</v>
          </cell>
          <cell r="B80" t="str">
            <v>ASTU</v>
          </cell>
          <cell r="C80" t="str">
            <v>FORNEC E/OU ASSENT DE TUBO DE PVC COM JUNTA ELASTICA</v>
          </cell>
          <cell r="D80" t="str">
            <v>0048</v>
          </cell>
          <cell r="E80">
            <v>0</v>
          </cell>
          <cell r="F80">
            <v>0</v>
          </cell>
          <cell r="G80" t="str">
            <v>90731</v>
          </cell>
          <cell r="H80" t="str">
            <v>JUNTA ARGAMASSADA ENTRE TUBO DN 450 MM E O POÇO DE VISITA/ CAIXA DE CONCRETO OU ALVENARIA EM REDES DE ESGOTO. AF_01/2021</v>
          </cell>
        </row>
        <row r="81">
          <cell r="A81" t="str">
            <v>ASSENTAMENTO DE TUBOS E PECAS</v>
          </cell>
          <cell r="B81" t="str">
            <v>ASTU</v>
          </cell>
          <cell r="C81" t="str">
            <v>FORNEC E/OU ASSENT DE TUBO DE PVC COM JUNTA ELASTICA</v>
          </cell>
          <cell r="D81" t="str">
            <v>0048</v>
          </cell>
          <cell r="E81">
            <v>0</v>
          </cell>
          <cell r="F81">
            <v>0</v>
          </cell>
          <cell r="G81" t="str">
            <v>90732</v>
          </cell>
          <cell r="H81" t="str">
            <v>JUNTA ARGAMASSADA ENTRE TUBO DN 600 MM E O POÇO DE VISITA/ CAIXA DE CONCRETO OU ALVENARIA EM REDES DE ESGOTO. AF_01/2021</v>
          </cell>
        </row>
        <row r="82">
          <cell r="A82" t="str">
            <v>ASSENTAMENTO DE TUBOS E PECAS</v>
          </cell>
          <cell r="B82" t="str">
            <v>ASTU</v>
          </cell>
          <cell r="C82" t="str">
            <v>FORNEC E/OU ASSENT DE TUBO DE PVC COM JUNTA ELASTICA</v>
          </cell>
          <cell r="D82" t="str">
            <v>0048</v>
          </cell>
          <cell r="E82">
            <v>0</v>
          </cell>
          <cell r="F82">
            <v>0</v>
          </cell>
          <cell r="G82" t="str">
            <v>90733</v>
          </cell>
          <cell r="H82" t="str">
            <v>ASSENTAMENTO DE TUBO DE PVC PARA REDE COLETORA DE ESGOTO DE PAREDE MACIÇA, DN 100 MM, JUNTA ELÁSTICA (NÃO INCLUI FORNECIMENTO). AF_01/2021</v>
          </cell>
        </row>
        <row r="83">
          <cell r="A83" t="str">
            <v>ASSENTAMENTO DE TUBOS E PECAS</v>
          </cell>
          <cell r="B83" t="str">
            <v>ASTU</v>
          </cell>
          <cell r="C83" t="str">
            <v>FORNEC E/OU ASSENT DE TUBO DE PVC COM JUNTA ELASTICA</v>
          </cell>
          <cell r="D83" t="str">
            <v>0048</v>
          </cell>
          <cell r="E83">
            <v>0</v>
          </cell>
          <cell r="F83">
            <v>0</v>
          </cell>
          <cell r="G83" t="str">
            <v>90734</v>
          </cell>
          <cell r="H83" t="str">
            <v>ASSENTAMENTO DE TUBO DE PVC PARA REDE COLETORA DE ESGOTO DE PAREDE MACIÇA, DN 150 MM, JUNTA ELÁSTICA,  (NÃO INCLUI FORNECIMENTO). AF_01/2021</v>
          </cell>
        </row>
        <row r="84">
          <cell r="A84" t="str">
            <v>ASSENTAMENTO DE TUBOS E PECAS</v>
          </cell>
          <cell r="B84" t="str">
            <v>ASTU</v>
          </cell>
          <cell r="C84" t="str">
            <v>FORNEC E/OU ASSENT DE TUBO DE PVC COM JUNTA ELASTICA</v>
          </cell>
          <cell r="D84" t="str">
            <v>0048</v>
          </cell>
          <cell r="E84">
            <v>0</v>
          </cell>
          <cell r="F84">
            <v>0</v>
          </cell>
          <cell r="G84" t="str">
            <v>90735</v>
          </cell>
          <cell r="H84" t="str">
            <v>ASSENTAMENTO DE TUBO DE PVC PARA REDE COLETORA DE ESGOTO DE PAREDE MACIÇA, DN 200 MM, JUNTA ELÁSTICA (NÃO INCLUI FORNECIMENTO). AF_01/2021</v>
          </cell>
        </row>
        <row r="85">
          <cell r="A85" t="str">
            <v>ASSENTAMENTO DE TUBOS E PECAS</v>
          </cell>
          <cell r="B85" t="str">
            <v>ASTU</v>
          </cell>
          <cell r="C85" t="str">
            <v>FORNEC E/OU ASSENT DE TUBO DE PVC COM JUNTA ELASTICA</v>
          </cell>
          <cell r="D85" t="str">
            <v>0048</v>
          </cell>
          <cell r="E85">
            <v>0</v>
          </cell>
          <cell r="F85">
            <v>0</v>
          </cell>
          <cell r="G85" t="str">
            <v>90736</v>
          </cell>
          <cell r="H85" t="str">
            <v>ASSENTAMENTO DE TUBO DE PVC PARA REDE COLETORA DE ESGOTO DE PAREDE MACIÇA, DN 250 MM, JUNTA ELÁSTICA (NÃO INCLUI FORNECIMENTO). AF_01/2021</v>
          </cell>
        </row>
        <row r="86">
          <cell r="A86" t="str">
            <v>ASSENTAMENTO DE TUBOS E PECAS</v>
          </cell>
          <cell r="B86" t="str">
            <v>ASTU</v>
          </cell>
          <cell r="C86" t="str">
            <v>FORNEC E/OU ASSENT DE TUBO DE PVC COM JUNTA ELASTICA</v>
          </cell>
          <cell r="D86" t="str">
            <v>0048</v>
          </cell>
          <cell r="E86">
            <v>0</v>
          </cell>
          <cell r="F86">
            <v>0</v>
          </cell>
          <cell r="G86" t="str">
            <v>90737</v>
          </cell>
          <cell r="H86" t="str">
            <v>ASSENTAMENTO DE TUBO DE PVC PARA REDE COLETORA DE ESGOTO DE PAREDE MACIÇA, DN 300 MM, JUNTA ELÁSTICA  (NÃO INCLUI FORNECIMENTO). AF_01/2021</v>
          </cell>
        </row>
        <row r="87">
          <cell r="A87" t="str">
            <v>ASSENTAMENTO DE TUBOS E PECAS</v>
          </cell>
          <cell r="B87" t="str">
            <v>ASTU</v>
          </cell>
          <cell r="C87" t="str">
            <v>FORNEC E/OU ASSENT DE TUBO DE PVC COM JUNTA ELASTICA</v>
          </cell>
          <cell r="D87" t="str">
            <v>0048</v>
          </cell>
          <cell r="E87">
            <v>0</v>
          </cell>
          <cell r="F87">
            <v>0</v>
          </cell>
          <cell r="G87" t="str">
            <v>90738</v>
          </cell>
          <cell r="H87" t="str">
            <v>ASSENTAMENTO DE TUBO DE PVC PARA REDE COLETORA DE ESGOTO DE PAREDE MACIÇA, DN 350 MM, JUNTA ELÁSTICA (NÃO INCLUI FORNECIMENTO). AF_01/2021</v>
          </cell>
        </row>
        <row r="88">
          <cell r="A88" t="str">
            <v>ASSENTAMENTO DE TUBOS E PECAS</v>
          </cell>
          <cell r="B88" t="str">
            <v>ASTU</v>
          </cell>
          <cell r="C88" t="str">
            <v>FORNEC E/OU ASSENT DE TUBO DE PVC COM JUNTA ELASTICA</v>
          </cell>
          <cell r="D88" t="str">
            <v>0048</v>
          </cell>
          <cell r="E88">
            <v>0</v>
          </cell>
          <cell r="F88">
            <v>0</v>
          </cell>
          <cell r="G88" t="str">
            <v>90739</v>
          </cell>
          <cell r="H88" t="str">
            <v>ASSENTAMENTO DE TUBO DE PVC PARA REDE COLETORA DE ESGOTO DE PAREDE MACIÇA, DN 400 MM, JUNTA ELÁSTICA (NÃO INCLUI FORNECIMENTO). AF_01/2021</v>
          </cell>
        </row>
        <row r="89">
          <cell r="A89" t="str">
            <v>ASSENTAMENTO DE TUBOS E PECAS</v>
          </cell>
          <cell r="B89" t="str">
            <v>ASTU</v>
          </cell>
          <cell r="C89" t="str">
            <v>FORNEC E/OU ASSENT DE TUBO DE PVC COM JUNTA ELASTICA</v>
          </cell>
          <cell r="D89" t="str">
            <v>0048</v>
          </cell>
          <cell r="E89">
            <v>0</v>
          </cell>
          <cell r="F89">
            <v>0</v>
          </cell>
          <cell r="G89" t="str">
            <v>90740</v>
          </cell>
          <cell r="H89" t="str">
            <v>ASSENTAMENTO DE TUBO DE PVC CORRUGADO DE DUPLA PAREDE PARA REDE COLETORA DE ESGOTO, DN 150 MM, JUNTA ELÁSTICA (NÃO INCLUI FORNECIMENTO). AF_01/2021</v>
          </cell>
        </row>
        <row r="90">
          <cell r="A90" t="str">
            <v>ASSENTAMENTO DE TUBOS E PECAS</v>
          </cell>
          <cell r="B90" t="str">
            <v>ASTU</v>
          </cell>
          <cell r="C90" t="str">
            <v>FORNEC E/OU ASSENT DE TUBO DE PVC COM JUNTA ELASTICA</v>
          </cell>
          <cell r="D90" t="str">
            <v>0048</v>
          </cell>
          <cell r="E90">
            <v>0</v>
          </cell>
          <cell r="F90">
            <v>0</v>
          </cell>
          <cell r="G90" t="str">
            <v>90741</v>
          </cell>
          <cell r="H90" t="str">
            <v>ASSENTAMENTO DE TUBO DE PVC CORRUGADO DE DUPLA PAREDE PARA REDE COLETORA DE ESGOTO, DN 200 MM, JUNTA ELÁSTICA (NÃO INCLUI FORNECIMENTO). AF_01/2021</v>
          </cell>
        </row>
        <row r="91">
          <cell r="A91" t="str">
            <v>ASSENTAMENTO DE TUBOS E PECAS</v>
          </cell>
          <cell r="B91" t="str">
            <v>ASTU</v>
          </cell>
          <cell r="C91" t="str">
            <v>FORNEC E/OU ASSENT DE TUBO DE PVC COM JUNTA ELASTICA</v>
          </cell>
          <cell r="D91" t="str">
            <v>0048</v>
          </cell>
          <cell r="E91">
            <v>0</v>
          </cell>
          <cell r="F91">
            <v>0</v>
          </cell>
          <cell r="G91" t="str">
            <v>90742</v>
          </cell>
          <cell r="H91" t="str">
            <v>ASSENTAMENTO DE TUBO DE PVC CORRUGADO DE DUPLA PAREDE PARA REDE COLETORA DE ESGOTO, DN 250 MM, JUNTA ELÁSTICA (NÃO INCLUI FORNECIMENTO). AF_01/2021</v>
          </cell>
        </row>
        <row r="92">
          <cell r="A92" t="str">
            <v>ASSENTAMENTO DE TUBOS E PECAS</v>
          </cell>
          <cell r="B92" t="str">
            <v>ASTU</v>
          </cell>
          <cell r="C92" t="str">
            <v>FORNEC E/OU ASSENT DE TUBO DE PVC COM JUNTA ELASTICA</v>
          </cell>
          <cell r="D92" t="str">
            <v>0048</v>
          </cell>
          <cell r="E92">
            <v>0</v>
          </cell>
          <cell r="F92">
            <v>0</v>
          </cell>
          <cell r="G92" t="str">
            <v>90743</v>
          </cell>
          <cell r="H92" t="str">
            <v>ASSENTAMENTO DE TUBO DE PVC CORRUGADO DE DUPLA PAREDE PARA REDE COLETORA DE ESGOTO, DN 300 MM, JUNTA ELÁSTICA (NÃO INCLUI FORNECIMENTO). AF_01/2021</v>
          </cell>
        </row>
        <row r="93">
          <cell r="A93" t="str">
            <v>ASSENTAMENTO DE TUBOS E PECAS</v>
          </cell>
          <cell r="B93" t="str">
            <v>ASTU</v>
          </cell>
          <cell r="C93" t="str">
            <v>FORNEC E/OU ASSENT DE TUBO DE PVC COM JUNTA ELASTICA</v>
          </cell>
          <cell r="D93" t="str">
            <v>0048</v>
          </cell>
          <cell r="E93">
            <v>0</v>
          </cell>
          <cell r="F93">
            <v>0</v>
          </cell>
          <cell r="G93" t="str">
            <v>90744</v>
          </cell>
          <cell r="H93" t="str">
            <v>ASSENTAMENTO DE TUBO DE PVC CORRUGADO DE DUPLA PAREDE PARA REDE COLETORA DE ESGOTO, DN 350 MM, JUNTA ELÁSTICA (NÃO INCLUI FORNECIMENTO). AF_01/2021</v>
          </cell>
        </row>
        <row r="94">
          <cell r="A94" t="str">
            <v>ASSENTAMENTO DE TUBOS E PECAS</v>
          </cell>
          <cell r="B94" t="str">
            <v>ASTU</v>
          </cell>
          <cell r="C94" t="str">
            <v>FORNEC E/OU ASSENT DE TUBO DE PVC COM JUNTA ELASTICA</v>
          </cell>
          <cell r="D94" t="str">
            <v>0048</v>
          </cell>
          <cell r="E94">
            <v>0</v>
          </cell>
          <cell r="F94">
            <v>0</v>
          </cell>
          <cell r="G94" t="str">
            <v>90745</v>
          </cell>
          <cell r="H94" t="str">
            <v>ASSENTAMENTO DE TUBO DE PVC CORRUGADO DE DUPLA PAREDE PARA REDE COLETORA DE ESGOTO, DN 400 MM, JUNTA ELÁSTICA  (NÃO INCLUI FORNECIMENTO). AF_01/2021</v>
          </cell>
        </row>
        <row r="95">
          <cell r="A95" t="str">
            <v>ASSENTAMENTO DE TUBOS E PECAS</v>
          </cell>
          <cell r="B95" t="str">
            <v>ASTU</v>
          </cell>
          <cell r="C95" t="str">
            <v>FORNEC E/OU ASSENT DE TUBO DE PVC COM JUNTA ELASTICA</v>
          </cell>
          <cell r="D95" t="str">
            <v>0048</v>
          </cell>
          <cell r="E95">
            <v>0</v>
          </cell>
          <cell r="F95">
            <v>0</v>
          </cell>
          <cell r="G95" t="str">
            <v>90746</v>
          </cell>
          <cell r="H95" t="str">
            <v>ASSENTAMENTO DE TUBO DE PEAD CORRUGADO DE DUPLA PAREDE PARA REDE COLETORA DE ESGOTO, DN 450 MM, JUNTA ELÁSTICA INTEGRADA (NÃO INCLUI FORNECIMENTO). AF_01/2021</v>
          </cell>
        </row>
        <row r="96">
          <cell r="A96" t="str">
            <v>ASSENTAMENTO DE TUBOS E PECAS</v>
          </cell>
          <cell r="B96" t="str">
            <v>ASTU</v>
          </cell>
          <cell r="C96" t="str">
            <v>FORNEC E/OU ASSENT DE TUBO DE PVC COM JUNTA ELASTICA</v>
          </cell>
          <cell r="D96" t="str">
            <v>0048</v>
          </cell>
          <cell r="E96">
            <v>0</v>
          </cell>
          <cell r="F96">
            <v>0</v>
          </cell>
          <cell r="G96" t="str">
            <v>90747</v>
          </cell>
          <cell r="H96" t="str">
            <v>ASSENTAMENTO DE TUBO DE PEAD CORRUGADO DE DUPLA PAREDE PARA REDE COLETORA DE ESGOTO, DN 600 MM, JUNTA ELÁSTICA INTEGRADA (NÃO INCLUI FORNECIMENTO). AF_01/2021</v>
          </cell>
        </row>
        <row r="97">
          <cell r="A97" t="str">
            <v>ASSENTAMENTO DE TUBOS E PECAS</v>
          </cell>
          <cell r="B97" t="str">
            <v>ASTU</v>
          </cell>
          <cell r="C97" t="str">
            <v>FORNEC E/OU ASSENT DE TUBO DE PVC COM JUNTA ELASTICA</v>
          </cell>
          <cell r="D97" t="str">
            <v>0048</v>
          </cell>
          <cell r="E97">
            <v>0</v>
          </cell>
          <cell r="F97">
            <v>0</v>
          </cell>
          <cell r="G97" t="str">
            <v>94869</v>
          </cell>
          <cell r="H97" t="str">
            <v>TUBO DE PEAD CORRUGADO DE DUPLA PAREDE PARA REDE COLETORA DE ESGOTO, DN 250 MM, JUNTA ELÁSTICA INTEGRADA - FORNECIMENTO E ASSENTAMENTO. AF_01/2021</v>
          </cell>
        </row>
        <row r="98">
          <cell r="A98" t="str">
            <v>ASSENTAMENTO DE TUBOS E PECAS</v>
          </cell>
          <cell r="B98" t="str">
            <v>ASTU</v>
          </cell>
          <cell r="C98" t="str">
            <v>FORNEC E/OU ASSENT DE TUBO DE PVC COM JUNTA ELASTICA</v>
          </cell>
          <cell r="D98" t="str">
            <v>0048</v>
          </cell>
          <cell r="E98">
            <v>0</v>
          </cell>
          <cell r="F98">
            <v>0</v>
          </cell>
          <cell r="G98" t="str">
            <v>94870</v>
          </cell>
          <cell r="H98" t="str">
            <v>ASSENTAMENTO DE TUBO DE PEAD CORRUGADO DE DUPLA PAREDE PARA REDE COLETORA DE ESGOTO, DN 250 MM, JUNTA ELÁSTICA INTEGRADA (NÃO INCLUI FORNECIMENTO). AF_01/2021</v>
          </cell>
        </row>
        <row r="99">
          <cell r="A99" t="str">
            <v>ASSENTAMENTO DE TUBOS E PECAS</v>
          </cell>
          <cell r="B99" t="str">
            <v>ASTU</v>
          </cell>
          <cell r="C99" t="str">
            <v>FORNEC E/OU ASSENT DE TUBO DE PVC COM JUNTA ELASTICA</v>
          </cell>
          <cell r="D99" t="str">
            <v>0048</v>
          </cell>
          <cell r="E99">
            <v>0</v>
          </cell>
          <cell r="F99">
            <v>0</v>
          </cell>
          <cell r="G99" t="str">
            <v>94871</v>
          </cell>
          <cell r="H99" t="str">
            <v>TUBO DE PEAD CORRUGADO DE DUPLA PAREDE PARA REDE COLETORA DE ESGOTO, DN 300 MM, JUNTA ELÁSTICA INTEGRADA - FORNECIMENTO E ASSENTAMENTO. AF_01/2021</v>
          </cell>
        </row>
        <row r="100">
          <cell r="A100" t="str">
            <v>ASSENTAMENTO DE TUBOS E PECAS</v>
          </cell>
          <cell r="B100" t="str">
            <v>ASTU</v>
          </cell>
          <cell r="C100" t="str">
            <v>FORNEC E/OU ASSENT DE TUBO DE PVC COM JUNTA ELASTICA</v>
          </cell>
          <cell r="D100" t="str">
            <v>0048</v>
          </cell>
          <cell r="E100">
            <v>0</v>
          </cell>
          <cell r="F100">
            <v>0</v>
          </cell>
          <cell r="G100" t="str">
            <v>94872</v>
          </cell>
          <cell r="H100" t="str">
            <v>ASSENTAMENTO DE TUBO DE PEAD CORRUGADO DE DUPLA PAREDE PARA REDE COLETORA DE ESGOTO, DN 300 MM, JUNTA ELÁSTICA INTEGRADA  (NÃO INCLUI FORNECIMENTO). AF_01/2021</v>
          </cell>
        </row>
        <row r="101">
          <cell r="A101" t="str">
            <v>ASSENTAMENTO DE TUBOS E PECAS</v>
          </cell>
          <cell r="B101" t="str">
            <v>ASTU</v>
          </cell>
          <cell r="C101" t="str">
            <v>FORNEC E/OU ASSENT DE TUBO DE PVC COM JUNTA ELASTICA</v>
          </cell>
          <cell r="D101" t="str">
            <v>0048</v>
          </cell>
          <cell r="E101">
            <v>0</v>
          </cell>
          <cell r="F101">
            <v>0</v>
          </cell>
          <cell r="G101" t="str">
            <v>94875</v>
          </cell>
          <cell r="H101" t="str">
            <v>TUBO DE PEAD CORRUGADO DE DUPLA PAREDE PARA REDE COLETORA DE ESGOTO, DN 800 MM, JUNTA ELÁSTICA INTEGRADA - FORNECIMENTO E ASSENTAMENTO. AF_01/2021</v>
          </cell>
        </row>
        <row r="102">
          <cell r="A102" t="str">
            <v>ASSENTAMENTO DE TUBOS E PECAS</v>
          </cell>
          <cell r="B102" t="str">
            <v>ASTU</v>
          </cell>
          <cell r="C102" t="str">
            <v>FORNEC E/OU ASSENT DE TUBO DE PVC COM JUNTA ELASTICA</v>
          </cell>
          <cell r="D102" t="str">
            <v>0048</v>
          </cell>
          <cell r="E102">
            <v>0</v>
          </cell>
          <cell r="F102">
            <v>0</v>
          </cell>
          <cell r="G102" t="str">
            <v>94876</v>
          </cell>
          <cell r="H102" t="str">
            <v>ASSENTAMENTO DE TUBO DE PEAD CORRUGADO DE DUPLA PAREDE PARA REDE COLETORA DE ESGOTO, DN 800 MM, JUNTA ELÁSTICA INTEGRADA  (NÃO INCLUI FORNECIMENTO). AF_01/2021</v>
          </cell>
        </row>
        <row r="103">
          <cell r="A103" t="str">
            <v>ASSENTAMENTO DE TUBOS E PECAS</v>
          </cell>
          <cell r="B103" t="str">
            <v>ASTU</v>
          </cell>
          <cell r="C103" t="str">
            <v>FORNEC E/OU ASSENT DE TUBO DE PVC COM JUNTA ELASTICA</v>
          </cell>
          <cell r="D103" t="str">
            <v>0048</v>
          </cell>
          <cell r="E103">
            <v>0</v>
          </cell>
          <cell r="F103">
            <v>0</v>
          </cell>
          <cell r="G103" t="str">
            <v>94878</v>
          </cell>
          <cell r="H103" t="str">
            <v>ASSENTAMENTO DE TUBO DE PEAD CORRUGADO DE DUPLA PAREDE PARA REDE COLETORA DE ESGOTO, DN 900 MM, JUNTA ELÁSTICA INTEGRADA, INSTALADO EM LOCAL COM NÍVEL BAIXO DE INTERFERÊNCIAS (NÃO INCLUI FORNECIMENTO). AF_06/2016</v>
          </cell>
        </row>
        <row r="104">
          <cell r="A104" t="str">
            <v>ASSENTAMENTO DE TUBOS E PECAS</v>
          </cell>
          <cell r="B104" t="str">
            <v>ASTU</v>
          </cell>
          <cell r="C104" t="str">
            <v>FORNEC E/OU ASSENT DE TUBO DE PVC COM JUNTA ELASTICA</v>
          </cell>
          <cell r="D104" t="str">
            <v>0048</v>
          </cell>
          <cell r="E104">
            <v>0</v>
          </cell>
          <cell r="F104">
            <v>0</v>
          </cell>
          <cell r="G104" t="str">
            <v>94879</v>
          </cell>
          <cell r="H104" t="str">
            <v>TUBO DE PEAD CORRUGADO DE DUPLA PAREDE PARA REDE COLETORA DE ESGOTO, DN 1000 MM, JUNTA ELÁSTICA INTEGRADA, INSTALADO EM LOCAL COM NÍVEL BAIXO DE INTERFERÊNCIAS - FORNECIMENTO E ASSENTAMENTO. AF_06/2016</v>
          </cell>
        </row>
        <row r="105">
          <cell r="A105" t="str">
            <v>ASSENTAMENTO DE TUBOS E PECAS</v>
          </cell>
          <cell r="B105" t="str">
            <v>ASTU</v>
          </cell>
          <cell r="C105" t="str">
            <v>FORNEC E/OU ASSENT DE TUBO DE PVC COM JUNTA ELASTICA</v>
          </cell>
          <cell r="D105" t="str">
            <v>0048</v>
          </cell>
          <cell r="E105">
            <v>0</v>
          </cell>
          <cell r="F105">
            <v>0</v>
          </cell>
          <cell r="G105" t="str">
            <v>94880</v>
          </cell>
          <cell r="H105" t="str">
            <v>ASSENTAMENTO DE TUBO DE PEAD CORRUGADO DE DUPLA PAREDE PARA REDE COLETORA DE ESGOTO, DN 1000 MM, JUNTA ELÁSTICA INTEGRADA, INSTALADO EM LOCAL COM NÍVEL BAIXO DE INTERFERÊNCIAS (NÃO INCLUI FORNECIMENTO). AF_06/2016</v>
          </cell>
        </row>
        <row r="106">
          <cell r="A106" t="str">
            <v>ASSENTAMENTO DE TUBOS E PECAS</v>
          </cell>
          <cell r="B106" t="str">
            <v>ASTU</v>
          </cell>
          <cell r="C106" t="str">
            <v>FORNEC E/OU ASSENT DE TUBO DE PVC COM JUNTA ELASTICA</v>
          </cell>
          <cell r="D106" t="str">
            <v>0048</v>
          </cell>
          <cell r="E106">
            <v>0</v>
          </cell>
          <cell r="F106">
            <v>0</v>
          </cell>
          <cell r="G106" t="str">
            <v>94881</v>
          </cell>
          <cell r="H106" t="str">
            <v>TUBO DE PEAD CORRUGADO DE DUPLA PAREDE PARA REDE COLETORA DE ESGOTO, DN 1200 MM, JUNTA ELÁSTICA INTEGRADA, INSTALADO EM LOCAL COM NÍVEL BAIXO DE INTERFERÊNCIAS - FORNECIMENTO E ASSENTAMENTO. AF_06/2016</v>
          </cell>
        </row>
        <row r="107">
          <cell r="A107" t="str">
            <v>ASSENTAMENTO DE TUBOS E PECAS</v>
          </cell>
          <cell r="B107" t="str">
            <v>ASTU</v>
          </cell>
          <cell r="C107" t="str">
            <v>FORNEC E/OU ASSENT DE TUBO DE PVC COM JUNTA ELASTICA</v>
          </cell>
          <cell r="D107" t="str">
            <v>0048</v>
          </cell>
          <cell r="E107">
            <v>0</v>
          </cell>
          <cell r="F107">
            <v>0</v>
          </cell>
          <cell r="G107" t="str">
            <v>94882</v>
          </cell>
          <cell r="H107" t="str">
            <v>ASSENTAMENTO DE TUBO DE PEAD CORRUGADO DE DUPLA PAREDE PARA REDE COLETORA DE ESGOTO, DN 1200 MM, JUNTA ELÁSTICA INTEGRADA, INSTALADO EM LOCAL COM NÍVEL BAIXO DE INTERFERÊNCIAS (NÃO INCLUI FORNECIMENTO). AF_06/2016</v>
          </cell>
        </row>
        <row r="108">
          <cell r="A108" t="str">
            <v>ASSENTAMENTO DE TUBOS E PECAS</v>
          </cell>
          <cell r="B108" t="str">
            <v>ASTU</v>
          </cell>
          <cell r="C108" t="str">
            <v>FORNEC E/OU ASSENT DE TUBO DE PVC COM JUNTA ELASTICA</v>
          </cell>
          <cell r="D108" t="str">
            <v>0048</v>
          </cell>
          <cell r="E108">
            <v>0</v>
          </cell>
          <cell r="F108">
            <v>0</v>
          </cell>
          <cell r="G108" t="str">
            <v>94884</v>
          </cell>
          <cell r="H108" t="str">
            <v>ASSENTAMENTO DE TUBO DE PEAD CORRUGADO DE DUPLA PAREDE PARA REDE COLETORA DE ESGOTO, DN 1500 MM, JUNTA ELÁSTICA INTEGRADA, INSTALADO EM LOCAL COM NÍVEL BAIXO DE INTERFERÊNCIAS (NÃO INCLUI FORNECIMENTO). AF_06/2016</v>
          </cell>
        </row>
        <row r="109">
          <cell r="A109" t="str">
            <v>ASSENTAMENTO DE TUBOS E PECAS</v>
          </cell>
          <cell r="B109" t="str">
            <v>ASTU</v>
          </cell>
          <cell r="C109" t="str">
            <v>FORNEC E/OU ASSENT DE TUBO DE PVC COM JUNTA ELASTICA</v>
          </cell>
          <cell r="D109" t="str">
            <v>0048</v>
          </cell>
          <cell r="E109">
            <v>0</v>
          </cell>
          <cell r="F109">
            <v>0</v>
          </cell>
          <cell r="G109" t="str">
            <v>97121</v>
          </cell>
          <cell r="H109" t="str">
            <v>ASSENTAMENTO DE TUBO DE PVC PBA PARA REDE DE ÁGUA, DN 50 MM, JUNTA ELÁSTICA INTEGRADA, INSTALADO EM LOCAL COM NÍVEL ALTO DE INTERFERÊNCIAS (NÃO INCLUI FORNECIMENTO). AF_11/2017</v>
          </cell>
        </row>
        <row r="110">
          <cell r="A110" t="str">
            <v>ASSENTAMENTO DE TUBOS E PECAS</v>
          </cell>
          <cell r="B110" t="str">
            <v>ASTU</v>
          </cell>
          <cell r="C110" t="str">
            <v>FORNEC E/OU ASSENT DE TUBO DE PVC COM JUNTA ELASTICA</v>
          </cell>
          <cell r="D110" t="str">
            <v>0048</v>
          </cell>
          <cell r="E110">
            <v>0</v>
          </cell>
          <cell r="F110">
            <v>0</v>
          </cell>
          <cell r="G110" t="str">
            <v>97122</v>
          </cell>
          <cell r="H110" t="str">
            <v>ASSENTAMENTO DE TUBO DE PVC PBA PARA REDE DE ÁGUA, DN 75 MM, JUNTA ELÁSTICA INTEGRADA, INSTALADO EM LOCAL COM NÍVEL ALTO DE INTERFERÊNCIAS (NÃO INCLUI FORNECIMENTO). AF_11/2017</v>
          </cell>
        </row>
        <row r="111">
          <cell r="A111" t="str">
            <v>ASSENTAMENTO DE TUBOS E PECAS</v>
          </cell>
          <cell r="B111" t="str">
            <v>ASTU</v>
          </cell>
          <cell r="C111" t="str">
            <v>FORNEC E/OU ASSENT DE TUBO DE PVC COM JUNTA ELASTICA</v>
          </cell>
          <cell r="D111" t="str">
            <v>0048</v>
          </cell>
          <cell r="E111">
            <v>0</v>
          </cell>
          <cell r="F111">
            <v>0</v>
          </cell>
          <cell r="G111" t="str">
            <v>97123</v>
          </cell>
          <cell r="H111" t="str">
            <v>ASSENTAMENTO DE TUBO DE PVC PBA PARA REDE DE ÁGUA, DN 100 MM, JUNTA ELÁSTICA INTEGRADA, INSTALADO EM LOCAL COM NÍVEL ALTO DE INTERFERÊNCIAS (NÃO INCLUI FORNECIMENTO). AF_11/2017</v>
          </cell>
        </row>
        <row r="112">
          <cell r="A112" t="str">
            <v>ASSENTAMENTO DE TUBOS E PECAS</v>
          </cell>
          <cell r="B112" t="str">
            <v>ASTU</v>
          </cell>
          <cell r="C112" t="str">
            <v>FORNEC E/OU ASSENT DE TUBO DE PVC COM JUNTA ELASTICA</v>
          </cell>
          <cell r="D112" t="str">
            <v>0048</v>
          </cell>
          <cell r="E112">
            <v>0</v>
          </cell>
          <cell r="F112">
            <v>0</v>
          </cell>
          <cell r="G112" t="str">
            <v>97124</v>
          </cell>
          <cell r="H112" t="str">
            <v>ASSENTAMENTO DE TUBO DE PVC PBA PARA REDE DE ÁGUA, DN 50 MM, JUNTA ELÁSTICA INTEGRADA, INSTALADO EM LOCAL COM NÍVEL BAIXO DE INTERFERÊNCIAS (NÃO INCLUI FORNECIMENTO). AF_11/2017</v>
          </cell>
        </row>
        <row r="113">
          <cell r="A113" t="str">
            <v>ASSENTAMENTO DE TUBOS E PECAS</v>
          </cell>
          <cell r="B113" t="str">
            <v>ASTU</v>
          </cell>
          <cell r="C113" t="str">
            <v>FORNEC E/OU ASSENT DE TUBO DE PVC COM JUNTA ELASTICA</v>
          </cell>
          <cell r="D113" t="str">
            <v>0048</v>
          </cell>
          <cell r="E113">
            <v>0</v>
          </cell>
          <cell r="F113">
            <v>0</v>
          </cell>
          <cell r="G113" t="str">
            <v>97125</v>
          </cell>
          <cell r="H113" t="str">
            <v>ASSENTAMENTO DE TUBO DE PVC PBA PARA REDE DE ÁGUA, DN 75 MM, JUNTA ELÁSTICA INTEGRADA, INSTALADO EM LOCAL COM NÍVEL BAIXO DE INTERFERÊNCIAS (NÃO INCLUI FORNECIMENTO). AF_11/2017</v>
          </cell>
        </row>
        <row r="114">
          <cell r="A114" t="str">
            <v>ASSENTAMENTO DE TUBOS E PECAS</v>
          </cell>
          <cell r="B114" t="str">
            <v>ASTU</v>
          </cell>
          <cell r="C114" t="str">
            <v>FORNEC E/OU ASSENT DE TUBO DE PVC COM JUNTA ELASTICA</v>
          </cell>
          <cell r="D114" t="str">
            <v>0048</v>
          </cell>
          <cell r="E114">
            <v>0</v>
          </cell>
          <cell r="F114">
            <v>0</v>
          </cell>
          <cell r="G114" t="str">
            <v>97126</v>
          </cell>
          <cell r="H114" t="str">
            <v>ASSENTAMENTO DE TUBO DE PVC PBA PARA REDE DE ÁGUA, DN 100 MM, JUNTA ELÁSTICA INTEGRADA, INSTALADO EM LOCAL COM NÍVEL BAIXO DE INTERFERÊNCIAS (NÃO INCLUI FORNECIMENTO). AF_11/2017</v>
          </cell>
        </row>
        <row r="115">
          <cell r="A115" t="str">
            <v>ASSENTAMENTO DE TUBOS E PECAS</v>
          </cell>
          <cell r="B115" t="str">
            <v>ASTU</v>
          </cell>
          <cell r="C115" t="str">
            <v>FORNEC E/OU ASSENT DE TUBO DE PVC COM JUNTA ELASTICA</v>
          </cell>
          <cell r="D115" t="str">
            <v>0048</v>
          </cell>
          <cell r="E115">
            <v>0</v>
          </cell>
          <cell r="F115">
            <v>0</v>
          </cell>
          <cell r="G115" t="str">
            <v>102264</v>
          </cell>
          <cell r="H115" t="str">
            <v>TUBO DE PVC BRANCO PARA REDE COLETORA DE ESGOTO CONDOMINIAL DE PAREDE MACIÇA, DN 100 MM, JUNTA ELÁSTICA - FORNECIMENTO E ASSENTAMENTO. AF_01/2021</v>
          </cell>
        </row>
        <row r="116">
          <cell r="A116" t="str">
            <v>ASSENTAMENTO DE TUBOS E PECAS</v>
          </cell>
          <cell r="B116" t="str">
            <v>ASTU</v>
          </cell>
          <cell r="C116" t="str">
            <v>FORNEC E/OU ASSENT DE TUBO DE PVC COM JUNTA ELASTICA</v>
          </cell>
          <cell r="D116" t="str">
            <v>0048</v>
          </cell>
          <cell r="E116">
            <v>0</v>
          </cell>
          <cell r="F116">
            <v>0</v>
          </cell>
          <cell r="G116" t="str">
            <v>102265</v>
          </cell>
          <cell r="H116" t="str">
            <v>JUNTA ARGAMASSADA ENTRE TUBO DN 800 MM E O POÇO DE VISITA/ CAIXA DE CONCRETO OU ALVENARIA EM REDES DE ESGOTO. AF_01/2021</v>
          </cell>
        </row>
        <row r="117">
          <cell r="A117" t="str">
            <v>ASSENTAMENTO DE TUBOS E PECAS</v>
          </cell>
          <cell r="B117" t="str">
            <v>ASTU</v>
          </cell>
          <cell r="C117" t="str">
            <v>FORNEC E/OU ASSENT DE TUBO DE PVC COM JUNTA ELASTICA</v>
          </cell>
          <cell r="D117" t="str">
            <v>0048</v>
          </cell>
          <cell r="E117">
            <v>0</v>
          </cell>
          <cell r="F117">
            <v>0</v>
          </cell>
          <cell r="G117" t="str">
            <v>102266</v>
          </cell>
          <cell r="H117" t="str">
            <v>JUNTA ARGAMASSADA ENTRE TUBO DN 900 MM E O POÇO DE VISITA/ CAIXA DE CONCRETO OU ALVENARIA EM REDES DE ESGOTO. AF_01/2021</v>
          </cell>
        </row>
        <row r="118">
          <cell r="A118" t="str">
            <v>ASSENTAMENTO DE TUBOS E PECAS</v>
          </cell>
          <cell r="B118" t="str">
            <v>ASTU</v>
          </cell>
          <cell r="C118" t="str">
            <v>FORNEC E/OU ASSENT DE TUBO DE PVC COM JUNTA ELASTICA</v>
          </cell>
          <cell r="D118" t="str">
            <v>0048</v>
          </cell>
          <cell r="E118">
            <v>0</v>
          </cell>
          <cell r="F118">
            <v>0</v>
          </cell>
          <cell r="G118" t="str">
            <v>102267</v>
          </cell>
          <cell r="H118" t="str">
            <v>JUNTA ARGAMASSADA ENTRE TUBO DN 1000 MM E O POÇO DE VISITA/ CAIXA DE CONCRETO OU ALVENARIA EM REDES DE ESGOTO. AF_01/2021</v>
          </cell>
        </row>
        <row r="119">
          <cell r="A119" t="str">
            <v>ASSENTAMENTO DE TUBOS E PECAS</v>
          </cell>
          <cell r="B119" t="str">
            <v>ASTU</v>
          </cell>
          <cell r="C119" t="str">
            <v>FORNEC E/OU ASSENT DE TUBO DE PVC COM JUNTA ELASTICA</v>
          </cell>
          <cell r="D119" t="str">
            <v>0048</v>
          </cell>
          <cell r="E119">
            <v>0</v>
          </cell>
          <cell r="F119">
            <v>0</v>
          </cell>
          <cell r="G119" t="str">
            <v>102268</v>
          </cell>
          <cell r="H119" t="str">
            <v>JUNTA ARGAMASSADA ENTRE TUBO DN 1200 MM E O POÇO DE VISITA/ CAIXA DE CONCRETO OU ALVENARIA EM REDES DE ESGOTO. AF_01/2021</v>
          </cell>
        </row>
        <row r="120">
          <cell r="A120" t="str">
            <v>ASSENTAMENTO DE TUBOS E PECAS</v>
          </cell>
          <cell r="B120" t="str">
            <v>ASTU</v>
          </cell>
          <cell r="C120" t="str">
            <v>FORNEC E/OU ASSENT DE TUBO DE PVC COM JUNTA ELASTICA</v>
          </cell>
          <cell r="D120" t="str">
            <v>0048</v>
          </cell>
          <cell r="E120">
            <v>0</v>
          </cell>
          <cell r="F120">
            <v>0</v>
          </cell>
          <cell r="G120" t="str">
            <v>102269</v>
          </cell>
          <cell r="H120" t="str">
            <v>JUNTA ARGAMASSADA ENTRE TUBO DN 1500 MM E O POÇO DE VISITA/ CAIXA DE CONCRETO OU ALVENARIA EM REDES DE ESGOTO. AF_01/2021</v>
          </cell>
        </row>
        <row r="121">
          <cell r="A121" t="str">
            <v>ASSENTAMENTO DE TUBOS E PECAS</v>
          </cell>
          <cell r="B121" t="str">
            <v>ASTU</v>
          </cell>
          <cell r="C121" t="str">
            <v>FORNEC E/OU ASSENT DE TUBO DE CONCRETO COM JUNTA ELASTICA</v>
          </cell>
          <cell r="D121" t="str">
            <v>0051</v>
          </cell>
          <cell r="E121">
            <v>0</v>
          </cell>
          <cell r="F121">
            <v>0</v>
          </cell>
          <cell r="G121" t="str">
            <v>92833</v>
          </cell>
          <cell r="H121" t="str">
            <v>TUBO DE CONCRETO PARA REDES COLETORAS DE ESGOTO SANITÁRIO, DIÂMETRO DE 300 MM, JUNTA ELÁSTICA, INSTALADO EM LOCAL COM BAIXO NÍVEL DE INTERFERÊNCIAS - FORNECIMENTO E ASSENTAMENTO. AF_12/2015</v>
          </cell>
        </row>
        <row r="122">
          <cell r="A122" t="str">
            <v>ASSENTAMENTO DE TUBOS E PECAS</v>
          </cell>
          <cell r="B122" t="str">
            <v>ASTU</v>
          </cell>
          <cell r="C122" t="str">
            <v>FORNEC E/OU ASSENT DE TUBO DE CONCRETO COM JUNTA ELASTICA</v>
          </cell>
          <cell r="D122" t="str">
            <v>0051</v>
          </cell>
          <cell r="E122">
            <v>0</v>
          </cell>
          <cell r="F122">
            <v>0</v>
          </cell>
          <cell r="G122" t="str">
            <v>92834</v>
          </cell>
          <cell r="H122" t="str">
            <v>ASSENTAMENTO DE TUBO DE CONCRETO PARA REDES COLETORAS DE ESGOTO SANITÁRIO, DIÂMETRO DE 300 MM, JUNTA ELÁSTICA, INSTALADO EM LOCAL COM BAIXO NÍVEL DE INTERFERÊNCIAS (NÃO INCLUI FORNECIMENTO). AF_12/2015</v>
          </cell>
        </row>
        <row r="123">
          <cell r="A123" t="str">
            <v>ASSENTAMENTO DE TUBOS E PECAS</v>
          </cell>
          <cell r="B123" t="str">
            <v>ASTU</v>
          </cell>
          <cell r="C123" t="str">
            <v>FORNEC E/OU ASSENT DE TUBO DE CONCRETO COM JUNTA ELASTICA</v>
          </cell>
          <cell r="D123" t="str">
            <v>0051</v>
          </cell>
          <cell r="E123">
            <v>0</v>
          </cell>
          <cell r="F123">
            <v>0</v>
          </cell>
          <cell r="G123" t="str">
            <v>92835</v>
          </cell>
          <cell r="H123" t="str">
            <v>TUBO DE CONCRETO PARA REDES COLETORAS DE ESGOTO SANITÁRIO, DIÂMETRO DE 400 MM, JUNTA ELÁSTICA, INSTALADO EM LOCAL COM BAIXO NÍVEL DE INTERFERÊNCIAS - FORNECIMENTO E ASSENTAMENTO. AF_12/2015</v>
          </cell>
        </row>
        <row r="124">
          <cell r="A124" t="str">
            <v>ASSENTAMENTO DE TUBOS E PECAS</v>
          </cell>
          <cell r="B124" t="str">
            <v>ASTU</v>
          </cell>
          <cell r="C124" t="str">
            <v>FORNEC E/OU ASSENT DE TUBO DE CONCRETO COM JUNTA ELASTICA</v>
          </cell>
          <cell r="D124" t="str">
            <v>0051</v>
          </cell>
          <cell r="E124">
            <v>0</v>
          </cell>
          <cell r="F124">
            <v>0</v>
          </cell>
          <cell r="G124" t="str">
            <v>92836</v>
          </cell>
          <cell r="H124" t="str">
            <v>ASSENTAMENTO DE TUBO DE CONCRETO PARA REDES COLETORAS DE ESGOTO SANITÁRIO, DIÂMETRO DE 400 MM, JUNTA ELÁSTICA, INSTALADO EM LOCAL COM BAIXO NÍVEL DE INTERFERÊNCIAS (NÃO INCLUI FORNECIMENTO). AF_12/2015</v>
          </cell>
        </row>
        <row r="125">
          <cell r="A125" t="str">
            <v>ASSENTAMENTO DE TUBOS E PECAS</v>
          </cell>
          <cell r="B125" t="str">
            <v>ASTU</v>
          </cell>
          <cell r="C125" t="str">
            <v>FORNEC E/OU ASSENT DE TUBO DE CONCRETO COM JUNTA ELASTICA</v>
          </cell>
          <cell r="D125" t="str">
            <v>0051</v>
          </cell>
          <cell r="E125">
            <v>0</v>
          </cell>
          <cell r="F125">
            <v>0</v>
          </cell>
          <cell r="G125" t="str">
            <v>92837</v>
          </cell>
          <cell r="H125" t="str">
            <v>TUBO DE CONCRETO PARA REDES COLETORAS DE ESGOTO SANITÁRIO, DIÂMETRO DE 500 MM, JUNTA ELÁSTICA, INSTALADO EM LOCAL COM BAIXO NÍVEL DE INTERFERÊNCIAS - FORNECIMENTO E ASSENTAMENTO. AF_12/2015</v>
          </cell>
        </row>
        <row r="126">
          <cell r="A126" t="str">
            <v>ASSENTAMENTO DE TUBOS E PECAS</v>
          </cell>
          <cell r="B126" t="str">
            <v>ASTU</v>
          </cell>
          <cell r="C126" t="str">
            <v>FORNEC E/OU ASSENT DE TUBO DE CONCRETO COM JUNTA ELASTICA</v>
          </cell>
          <cell r="D126" t="str">
            <v>0051</v>
          </cell>
          <cell r="E126">
            <v>0</v>
          </cell>
          <cell r="F126">
            <v>0</v>
          </cell>
          <cell r="G126" t="str">
            <v>92838</v>
          </cell>
          <cell r="H126" t="str">
            <v>ASSENTAMENTO DE TUBO DE CONCRETO PARA REDES COLETORAS DE ESGOTO SANITÁRIO, DIÂMETRO DE 500 MM, JUNTA ELÁSTICA, INSTALADO EM LOCAL COM BAIXO NÍVEL DE INTERFERÊNCIAS (NÃO INCLUI FORNECIMENTO). AF_12/2015</v>
          </cell>
        </row>
        <row r="127">
          <cell r="A127" t="str">
            <v>ASSENTAMENTO DE TUBOS E PECAS</v>
          </cell>
          <cell r="B127" t="str">
            <v>ASTU</v>
          </cell>
          <cell r="C127" t="str">
            <v>FORNEC E/OU ASSENT DE TUBO DE CONCRETO COM JUNTA ELASTICA</v>
          </cell>
          <cell r="D127" t="str">
            <v>0051</v>
          </cell>
          <cell r="E127">
            <v>0</v>
          </cell>
          <cell r="F127">
            <v>0</v>
          </cell>
          <cell r="G127" t="str">
            <v>92839</v>
          </cell>
          <cell r="H127" t="str">
            <v>TUBO DE CONCRETO PARA REDES COLETORAS DE ESGOTO SANITÁRIO, DIÂMETRO DE 600 MM, JUNTA ELÁSTICA, INSTALADO EM LOCAL COM BAIXO NÍVEL DE INTERFERÊNCIAS - FORNECIMENTO E ASSENTAMENTO. AF_12/2015</v>
          </cell>
        </row>
        <row r="128">
          <cell r="A128" t="str">
            <v>ASSENTAMENTO DE TUBOS E PECAS</v>
          </cell>
          <cell r="B128" t="str">
            <v>ASTU</v>
          </cell>
          <cell r="C128" t="str">
            <v>FORNEC E/OU ASSENT DE TUBO DE CONCRETO COM JUNTA ELASTICA</v>
          </cell>
          <cell r="D128" t="str">
            <v>0051</v>
          </cell>
          <cell r="E128">
            <v>0</v>
          </cell>
          <cell r="F128">
            <v>0</v>
          </cell>
          <cell r="G128" t="str">
            <v>92840</v>
          </cell>
          <cell r="H128" t="str">
            <v>ASSENTAMENTO DE TUBO DE CONCRETO PARA REDES COLETORAS DE ESGOTO SANITÁRIO, DIÂMETRO DE 600 MM, JUNTA ELÁSTICA, INSTALADO EM LOCAL COM BAIXO NÍVEL DE INTERFERÊNCIAS (NÃO INCLUI FORNECIMENTO). AF_12/2015</v>
          </cell>
        </row>
        <row r="129">
          <cell r="A129" t="str">
            <v>ASSENTAMENTO DE TUBOS E PECAS</v>
          </cell>
          <cell r="B129" t="str">
            <v>ASTU</v>
          </cell>
          <cell r="C129" t="str">
            <v>FORNEC E/OU ASSENT DE TUBO DE CONCRETO COM JUNTA ELASTICA</v>
          </cell>
          <cell r="D129" t="str">
            <v>0051</v>
          </cell>
          <cell r="E129">
            <v>0</v>
          </cell>
          <cell r="F129">
            <v>0</v>
          </cell>
          <cell r="G129" t="str">
            <v>92841</v>
          </cell>
          <cell r="H129" t="str">
            <v>TUBO DE CONCRETO PARA REDES COLETORAS DE ESGOTO SANITÁRIO, DIÂMETRO DE 700 MM, JUNTA ELÁSTICA, INSTALADO EM LOCAL COM BAIXO NÍVEL DE INTERFERÊNCIAS - FORNECIMENTO E ASSENTAMENTO. AF_12/2015</v>
          </cell>
        </row>
        <row r="130">
          <cell r="A130" t="str">
            <v>ASSENTAMENTO DE TUBOS E PECAS</v>
          </cell>
          <cell r="B130" t="str">
            <v>ASTU</v>
          </cell>
          <cell r="C130" t="str">
            <v>FORNEC E/OU ASSENT DE TUBO DE CONCRETO COM JUNTA ELASTICA</v>
          </cell>
          <cell r="D130" t="str">
            <v>0051</v>
          </cell>
          <cell r="E130">
            <v>0</v>
          </cell>
          <cell r="F130">
            <v>0</v>
          </cell>
          <cell r="G130" t="str">
            <v>92842</v>
          </cell>
          <cell r="H130" t="str">
            <v>ASSENTAMENTO DE TUBO DE CONCRETO PARA REDES COLETORAS DE ESGOTO SANITÁRIO, DIÂMETRO DE 700 MM, JUNTA ELÁSTICA, INSTALADO EM LOCAL COM BAIXO NÍVEL DE INTERFERÊNCIAS (NÃO INCLUI FORNECIMENTO). AF_12/2015</v>
          </cell>
        </row>
        <row r="131">
          <cell r="A131" t="str">
            <v>ASSENTAMENTO DE TUBOS E PECAS</v>
          </cell>
          <cell r="B131" t="str">
            <v>ASTU</v>
          </cell>
          <cell r="C131" t="str">
            <v>FORNEC E/OU ASSENT DE TUBO DE CONCRETO COM JUNTA ELASTICA</v>
          </cell>
          <cell r="D131" t="str">
            <v>0051</v>
          </cell>
          <cell r="E131">
            <v>0</v>
          </cell>
          <cell r="F131">
            <v>0</v>
          </cell>
          <cell r="G131" t="str">
            <v>92843</v>
          </cell>
          <cell r="H131" t="str">
            <v>TUBO DE CONCRETO PARA REDES COLETORAS DE ESGOTO SANITÁRIO, DIÂMETRO DE 800 MM, JUNTA ELÁSTICA, INSTALADO EM LOCAL COM BAIXO NÍVEL DE INTERFERÊNCIAS - FORNECIMENTO E ASSENTAMENTO. AF_12/2015</v>
          </cell>
        </row>
        <row r="132">
          <cell r="A132" t="str">
            <v>ASSENTAMENTO DE TUBOS E PECAS</v>
          </cell>
          <cell r="B132" t="str">
            <v>ASTU</v>
          </cell>
          <cell r="C132" t="str">
            <v>FORNEC E/OU ASSENT DE TUBO DE CONCRETO COM JUNTA ELASTICA</v>
          </cell>
          <cell r="D132" t="str">
            <v>0051</v>
          </cell>
          <cell r="E132">
            <v>0</v>
          </cell>
          <cell r="F132">
            <v>0</v>
          </cell>
          <cell r="G132" t="str">
            <v>92844</v>
          </cell>
          <cell r="H132" t="str">
            <v>ASSENTAMENTO DE TUBO DE CONCRETO PARA REDES COLETORAS DE ESGOTO SANITÁRIO, DIÂMETRO DE 800 MM, JUNTA ELÁSTICA, INSTALADO EM LOCAL COM BAIXO NÍVEL DE INTERFERÊNCIAS (NÃO INCLUI FORNECIMENTO). AF_12/2015</v>
          </cell>
        </row>
        <row r="133">
          <cell r="A133" t="str">
            <v>ASSENTAMENTO DE TUBOS E PECAS</v>
          </cell>
          <cell r="B133" t="str">
            <v>ASTU</v>
          </cell>
          <cell r="C133" t="str">
            <v>FORNEC E/OU ASSENT DE TUBO DE CONCRETO COM JUNTA ELASTICA</v>
          </cell>
          <cell r="D133" t="str">
            <v>0051</v>
          </cell>
          <cell r="E133">
            <v>0</v>
          </cell>
          <cell r="F133">
            <v>0</v>
          </cell>
          <cell r="G133" t="str">
            <v>92845</v>
          </cell>
          <cell r="H133" t="str">
            <v>TUBO DE CONCRETO PARA REDES COLETORAS DE ESGOTO SANITÁRIO, DIÂMETRO DE 900 MM, JUNTA ELÁSTICA, INSTALADO EM LOCAL COM BAIXO NÍVEL DE INTERFERÊNCIAS - FORNECIMENTO E ASSENTAMENTO. AF_12/2015</v>
          </cell>
        </row>
        <row r="134">
          <cell r="A134" t="str">
            <v>ASSENTAMENTO DE TUBOS E PECAS</v>
          </cell>
          <cell r="B134" t="str">
            <v>ASTU</v>
          </cell>
          <cell r="C134" t="str">
            <v>FORNEC E/OU ASSENT DE TUBO DE CONCRETO COM JUNTA ELASTICA</v>
          </cell>
          <cell r="D134" t="str">
            <v>0051</v>
          </cell>
          <cell r="E134">
            <v>0</v>
          </cell>
          <cell r="F134">
            <v>0</v>
          </cell>
          <cell r="G134" t="str">
            <v>92846</v>
          </cell>
          <cell r="H134" t="str">
            <v>ASSENTAMENTO DE TUBO DE CONCRETO PARA REDES COLETORAS DE ESGOTO SANITÁRIO, DIÂMETRO DE 900 MM, JUNTA ELÁSTICA, INSTALADO EM LOCAL COM BAIXO NÍVEL DE INTERFERÊNCIAS (NÃO INCLUI FORNECIMENTO). AF_12/2015</v>
          </cell>
        </row>
        <row r="135">
          <cell r="A135" t="str">
            <v>ASSENTAMENTO DE TUBOS E PECAS</v>
          </cell>
          <cell r="B135" t="str">
            <v>ASTU</v>
          </cell>
          <cell r="C135" t="str">
            <v>FORNEC E/OU ASSENT DE TUBO DE CONCRETO COM JUNTA ELASTICA</v>
          </cell>
          <cell r="D135" t="str">
            <v>0051</v>
          </cell>
          <cell r="E135">
            <v>0</v>
          </cell>
          <cell r="F135">
            <v>0</v>
          </cell>
          <cell r="G135" t="str">
            <v>92847</v>
          </cell>
          <cell r="H135" t="str">
            <v>TUBO DE CONCRETO PARA REDES COLETORAS DE ESGOTO SANITÁRIO, DIÂMETRO DE 1000 MM, JUNTA ELÁSTICA, INSTALADO EM LOCAL COM BAIXO NÍVEL DE INTERFERÊNCIAS - FORNECIMENTO E ASSENTAMENTO. AF_12/2015</v>
          </cell>
        </row>
        <row r="136">
          <cell r="A136" t="str">
            <v>ASSENTAMENTO DE TUBOS E PECAS</v>
          </cell>
          <cell r="B136" t="str">
            <v>ASTU</v>
          </cell>
          <cell r="C136" t="str">
            <v>FORNEC E/OU ASSENT DE TUBO DE CONCRETO COM JUNTA ELASTICA</v>
          </cell>
          <cell r="D136" t="str">
            <v>0051</v>
          </cell>
          <cell r="E136">
            <v>0</v>
          </cell>
          <cell r="F136">
            <v>0</v>
          </cell>
          <cell r="G136" t="str">
            <v>92848</v>
          </cell>
          <cell r="H136" t="str">
            <v>ASSENTAMENTO DE TUBO DE CONCRETO PARA REDES COLETORAS DE ESGOTO SANITÁRIO, DIÂMETRO DE 1000 MM, JUNTA ELÁSTICA, INSTALADO EM LOCAL COM BAIXO NÍVEL DE INTERFERÊNCIAS (NÃO INCLUI FORNECIMENTO). AF_12/2015</v>
          </cell>
        </row>
        <row r="137">
          <cell r="A137" t="str">
            <v>ASSENTAMENTO DE TUBOS E PECAS</v>
          </cell>
          <cell r="B137" t="str">
            <v>ASTU</v>
          </cell>
          <cell r="C137" t="str">
            <v>FORNEC E/OU ASSENT DE TUBO DE CONCRETO COM JUNTA ELASTICA</v>
          </cell>
          <cell r="D137" t="str">
            <v>0051</v>
          </cell>
          <cell r="E137">
            <v>0</v>
          </cell>
          <cell r="F137">
            <v>0</v>
          </cell>
          <cell r="G137" t="str">
            <v>92849</v>
          </cell>
          <cell r="H137" t="str">
            <v>TUBO DE CONCRETO PARA REDES COLETORAS DE ESGOTO SANITÁRIO, DIÂMETRO DE 300 MM, JUNTA ELÁSTICA, INSTALADO EM LOCAL COM ALTO NÍVEL DE INTERFERÊNCIAS - FORNECIMENTO E ASSENTAMENTO. AF_12/2015</v>
          </cell>
        </row>
        <row r="138">
          <cell r="A138" t="str">
            <v>ASSENTAMENTO DE TUBOS E PECAS</v>
          </cell>
          <cell r="B138" t="str">
            <v>ASTU</v>
          </cell>
          <cell r="C138" t="str">
            <v>FORNEC E/OU ASSENT DE TUBO DE CONCRETO COM JUNTA ELASTICA</v>
          </cell>
          <cell r="D138" t="str">
            <v>0051</v>
          </cell>
          <cell r="E138">
            <v>0</v>
          </cell>
          <cell r="F138">
            <v>0</v>
          </cell>
          <cell r="G138" t="str">
            <v>92850</v>
          </cell>
          <cell r="H138" t="str">
            <v>ASSENTAMENTO DE TUBO DE CONCRETO PARA REDES COLETORAS DE ESGOTO SANITÁRIO, DIÂMETRO DE 300 MM, JUNTA ELÁSTICA, INSTALADO EM LOCAL COM ALTO NÍVEL DE INTERFERÊNCIAS (NÃO INCLUI FORNECIMENTO). AF_12/2015</v>
          </cell>
        </row>
        <row r="139">
          <cell r="A139" t="str">
            <v>ASSENTAMENTO DE TUBOS E PECAS</v>
          </cell>
          <cell r="B139" t="str">
            <v>ASTU</v>
          </cell>
          <cell r="C139" t="str">
            <v>FORNEC E/OU ASSENT DE TUBO DE CONCRETO COM JUNTA ELASTICA</v>
          </cell>
          <cell r="D139" t="str">
            <v>0051</v>
          </cell>
          <cell r="E139">
            <v>0</v>
          </cell>
          <cell r="F139">
            <v>0</v>
          </cell>
          <cell r="G139" t="str">
            <v>92851</v>
          </cell>
          <cell r="H139" t="str">
            <v>TUBO DE CONCRETO PARA REDES COLETORAS DE ESGOTO SANITÁRIO, DIÂMETRO DE 400 MM, JUNTA ELÁSTICA, INSTALADO EM LOCAL COM ALTO NÍVEL DE INTERFERÊNCIAS - FORNECIMENTO E ASSENTAMENTO. AF_12/2015</v>
          </cell>
        </row>
        <row r="140">
          <cell r="A140" t="str">
            <v>ASSENTAMENTO DE TUBOS E PECAS</v>
          </cell>
          <cell r="B140" t="str">
            <v>ASTU</v>
          </cell>
          <cell r="C140" t="str">
            <v>FORNEC E/OU ASSENT DE TUBO DE CONCRETO COM JUNTA ELASTICA</v>
          </cell>
          <cell r="D140" t="str">
            <v>0051</v>
          </cell>
          <cell r="E140">
            <v>0</v>
          </cell>
          <cell r="F140">
            <v>0</v>
          </cell>
          <cell r="G140" t="str">
            <v>92852</v>
          </cell>
          <cell r="H140" t="str">
            <v>ASSENTAMENTO DE TUBO DE CONCRETO PARA REDES COLETORAS DE ESGOTO SANITÁRIO, DIÂMETRO DE 400 MM, JUNTA ELÁSTICA, INSTALADO EM LOCAL COM ALTO NÍVEL DE INTERFERÊNCIAS (NÃO INCLUI FORNECIMENTO). AF_12/2015</v>
          </cell>
        </row>
        <row r="141">
          <cell r="A141" t="str">
            <v>ASSENTAMENTO DE TUBOS E PECAS</v>
          </cell>
          <cell r="B141" t="str">
            <v>ASTU</v>
          </cell>
          <cell r="C141" t="str">
            <v>FORNEC E/OU ASSENT DE TUBO DE CONCRETO COM JUNTA ELASTICA</v>
          </cell>
          <cell r="D141" t="str">
            <v>0051</v>
          </cell>
          <cell r="E141">
            <v>0</v>
          </cell>
          <cell r="F141">
            <v>0</v>
          </cell>
          <cell r="G141" t="str">
            <v>92853</v>
          </cell>
          <cell r="H141" t="str">
            <v>TUBO DE CONCRETO PARA REDES COLETORAS DE ESGOTO SANITÁRIO, DIÂMETRO DE 500 MM, JUNTA ELÁSTICA, INSTALADO EM LOCAL COM ALTO NÍVEL DE INTERFERÊNCIAS - FORNECIMENTO E ASSENTAMENTO. AF_12/2015</v>
          </cell>
        </row>
        <row r="142">
          <cell r="A142" t="str">
            <v>ASSENTAMENTO DE TUBOS E PECAS</v>
          </cell>
          <cell r="B142" t="str">
            <v>ASTU</v>
          </cell>
          <cell r="C142" t="str">
            <v>FORNEC E/OU ASSENT DE TUBO DE CONCRETO COM JUNTA ELASTICA</v>
          </cell>
          <cell r="D142" t="str">
            <v>0051</v>
          </cell>
          <cell r="E142">
            <v>0</v>
          </cell>
          <cell r="F142">
            <v>0</v>
          </cell>
          <cell r="G142" t="str">
            <v>92854</v>
          </cell>
          <cell r="H142" t="str">
            <v>ASSENTAMENTO DE TUBO DE CONCRETO PARA REDES COLETORAS DE ESGOTO SANITÁRIO, DIÂMETRO DE 500 MM, JUNTA ELÁSTICA, INSTALADO EM LOCAL COM ALTO NÍVEL DE INTERFERÊNCIAS (NÃO INCLUI FORNECIMENTO). AF_12/2015</v>
          </cell>
        </row>
        <row r="143">
          <cell r="A143" t="str">
            <v>ASSENTAMENTO DE TUBOS E PECAS</v>
          </cell>
          <cell r="B143" t="str">
            <v>ASTU</v>
          </cell>
          <cell r="C143" t="str">
            <v>FORNEC E/OU ASSENT DE TUBO DE CONCRETO COM JUNTA ELASTICA</v>
          </cell>
          <cell r="D143" t="str">
            <v>0051</v>
          </cell>
          <cell r="E143">
            <v>0</v>
          </cell>
          <cell r="F143">
            <v>0</v>
          </cell>
          <cell r="G143" t="str">
            <v>92855</v>
          </cell>
          <cell r="H143" t="str">
            <v>TUBO DE CONCRETO PARA REDES COLETORAS DE ESGOTO SANITÁRIO, DIÂMETRO DE 600 MM, JUNTA ELÁSTICA, INSTALADO EM LOCAL COM ALTO NÍVEL DE INTERFERÊNCIAS - FORNECIMENTO E ASSENTAMENTO. AF_12/2015</v>
          </cell>
        </row>
        <row r="144">
          <cell r="A144" t="str">
            <v>ASSENTAMENTO DE TUBOS E PECAS</v>
          </cell>
          <cell r="B144" t="str">
            <v>ASTU</v>
          </cell>
          <cell r="C144" t="str">
            <v>FORNEC E/OU ASSENT DE TUBO DE CONCRETO COM JUNTA ELASTICA</v>
          </cell>
          <cell r="D144" t="str">
            <v>0051</v>
          </cell>
          <cell r="E144">
            <v>0</v>
          </cell>
          <cell r="F144">
            <v>0</v>
          </cell>
          <cell r="G144" t="str">
            <v>92856</v>
          </cell>
          <cell r="H144" t="str">
            <v>ASSENTAMENTO DE TUBO DE CONCRETO PARA REDES COLETORAS DE ESGOTO SANITÁRIO, DIÂMETRO DE 600 MM, JUNTA ELÁSTICA, INSTALADO EM LOCAL COM ALTO NÍVEL DE INTERFERÊNCIAS (NÃO INCLUI FORNECIMENTO). AF_12/2015</v>
          </cell>
        </row>
        <row r="145">
          <cell r="A145" t="str">
            <v>ASSENTAMENTO DE TUBOS E PECAS</v>
          </cell>
          <cell r="B145" t="str">
            <v>ASTU</v>
          </cell>
          <cell r="C145" t="str">
            <v>FORNEC E/OU ASSENT DE TUBO DE CONCRETO COM JUNTA ELASTICA</v>
          </cell>
          <cell r="D145" t="str">
            <v>0051</v>
          </cell>
          <cell r="E145">
            <v>0</v>
          </cell>
          <cell r="F145">
            <v>0</v>
          </cell>
          <cell r="G145" t="str">
            <v>92857</v>
          </cell>
          <cell r="H145" t="str">
            <v>TUBO DE CONCRETO PARA REDES COLETORAS DE ESGOTO SANITÁRIO, DIÂMETRO DE 700 MM, JUNTA ELÁSTICA, INSTALADO EM LOCAL COM ALTO NÍVEL DE INTERFERÊNCIAS - FORNECIMENTO E ASSENTAMENTO. AF_12/2015</v>
          </cell>
        </row>
        <row r="146">
          <cell r="A146" t="str">
            <v>ASSENTAMENTO DE TUBOS E PECAS</v>
          </cell>
          <cell r="B146" t="str">
            <v>ASTU</v>
          </cell>
          <cell r="C146" t="str">
            <v>FORNEC E/OU ASSENT DE TUBO DE CONCRETO COM JUNTA ELASTICA</v>
          </cell>
          <cell r="D146" t="str">
            <v>0051</v>
          </cell>
          <cell r="E146">
            <v>0</v>
          </cell>
          <cell r="F146">
            <v>0</v>
          </cell>
          <cell r="G146" t="str">
            <v>92858</v>
          </cell>
          <cell r="H146" t="str">
            <v>ASSENTAMENTO DE TUBO DE CONCRETO PARA REDES COLETORAS DE ESGOTO SANITÁRIO, DIÂMETRO DE 700 MM, JUNTA ELÁSTICA, INSTALADO EM LOCAL COM ALTO NÍVEL DE INTERFERÊNCIAS (NÃO INCLUI FORNECIMENTO). AF_12/2015</v>
          </cell>
        </row>
        <row r="147">
          <cell r="A147" t="str">
            <v>ASSENTAMENTO DE TUBOS E PECAS</v>
          </cell>
          <cell r="B147" t="str">
            <v>ASTU</v>
          </cell>
          <cell r="C147" t="str">
            <v>FORNEC E/OU ASSENT DE TUBO DE CONCRETO COM JUNTA ELASTICA</v>
          </cell>
          <cell r="D147" t="str">
            <v>0051</v>
          </cell>
          <cell r="E147">
            <v>0</v>
          </cell>
          <cell r="F147">
            <v>0</v>
          </cell>
          <cell r="G147" t="str">
            <v>92859</v>
          </cell>
          <cell r="H147" t="str">
            <v>TUBO DE CONCRETO PARA REDES COLETORAS DE ESGOTO SANITÁRIO, DIÂMETRO DE 800 MM, JUNTA ELÁSTICA, INSTALADO EM LOCAL COM ALTO NÍVEL DE INTERFERÊNCIAS - FORNECIMENTO E ASSENTAMENTO. AF_12/2015</v>
          </cell>
        </row>
        <row r="148">
          <cell r="A148" t="str">
            <v>ASSENTAMENTO DE TUBOS E PECAS</v>
          </cell>
          <cell r="B148" t="str">
            <v>ASTU</v>
          </cell>
          <cell r="C148" t="str">
            <v>FORNEC E/OU ASSENT DE TUBO DE CONCRETO COM JUNTA ELASTICA</v>
          </cell>
          <cell r="D148" t="str">
            <v>0051</v>
          </cell>
          <cell r="E148">
            <v>0</v>
          </cell>
          <cell r="F148">
            <v>0</v>
          </cell>
          <cell r="G148" t="str">
            <v>92860</v>
          </cell>
          <cell r="H148" t="str">
            <v>ASSENTAMENTO DE TUBO DE CONCRETO PARA REDES COLETORAS DE ESGOTO SANITÁRIO, DIÂMETRO DE 800 MM, JUNTA ELÁSTICA, INSTALADO EM LOCAL COM ALTO NÍVEL DE INTERFERÊNCIAS (NÃO INCLUI FORNECIMENTO). AF_12/2015</v>
          </cell>
        </row>
        <row r="149">
          <cell r="A149" t="str">
            <v>ASSENTAMENTO DE TUBOS E PECAS</v>
          </cell>
          <cell r="B149" t="str">
            <v>ASTU</v>
          </cell>
          <cell r="C149" t="str">
            <v>FORNEC E/OU ASSENT DE TUBO DE CONCRETO COM JUNTA ELASTICA</v>
          </cell>
          <cell r="D149" t="str">
            <v>0051</v>
          </cell>
          <cell r="E149">
            <v>0</v>
          </cell>
          <cell r="F149">
            <v>0</v>
          </cell>
          <cell r="G149" t="str">
            <v>92861</v>
          </cell>
          <cell r="H149" t="str">
            <v>TUBO DE CONCRETO PARA REDES COLETORAS DE ESGOTO SANITÁRIO, DIÂMETRO DE 900 MM, JUNTA ELÁSTICA, INSTALADO EM LOCAL COM ALTO NÍVEL DE INTERFERÊNCIAS - FORNECIMENTO E ASSENTAMENTO. AF_12/2015</v>
          </cell>
        </row>
        <row r="150">
          <cell r="A150" t="str">
            <v>ASSENTAMENTO DE TUBOS E PECAS</v>
          </cell>
          <cell r="B150" t="str">
            <v>ASTU</v>
          </cell>
          <cell r="C150" t="str">
            <v>FORNEC E/OU ASSENT DE TUBO DE CONCRETO COM JUNTA ELASTICA</v>
          </cell>
          <cell r="D150" t="str">
            <v>0051</v>
          </cell>
          <cell r="E150">
            <v>0</v>
          </cell>
          <cell r="F150">
            <v>0</v>
          </cell>
          <cell r="G150" t="str">
            <v>92862</v>
          </cell>
          <cell r="H150" t="str">
            <v>ASSENTAMENTO DE TUBO DE CONCRETO PARA REDES COLETORAS DE ESGOTO SANITÁRIO, DIÂMETRO DE 900 MM, JUNTA ELÁSTICA, INSTALADO EM LOCAL COM ALTO NÍVEL DE INTERFERÊNCIAS (NÃO INCLUI FORNECIMENTO). AF_12/2015</v>
          </cell>
        </row>
        <row r="151">
          <cell r="A151" t="str">
            <v>ASSENTAMENTO DE TUBOS E PECAS</v>
          </cell>
          <cell r="B151" t="str">
            <v>ASTU</v>
          </cell>
          <cell r="C151" t="str">
            <v>FORNEC E/OU ASSENT DE TUBO DE CONCRETO COM JUNTA ELASTICA</v>
          </cell>
          <cell r="D151" t="str">
            <v>0051</v>
          </cell>
          <cell r="E151">
            <v>0</v>
          </cell>
          <cell r="F151">
            <v>0</v>
          </cell>
          <cell r="G151" t="str">
            <v>92863</v>
          </cell>
          <cell r="H151" t="str">
            <v>TUBO DE CONCRETO PARA REDES COLETORAS DE ESGOTO SANITÁRIO, DIÂMETRO DE 1000 MM, JUNTA ELÁSTICA, INSTALADO EM LOCAL COM ALTO NÍVEL DE INTERFERÊNCIAS - FORNECIMENTO E ASSENTAMENTO. AF_12/2015</v>
          </cell>
        </row>
        <row r="152">
          <cell r="A152" t="str">
            <v>ASSENTAMENTO DE TUBOS E PECAS</v>
          </cell>
          <cell r="B152" t="str">
            <v>ASTU</v>
          </cell>
          <cell r="C152" t="str">
            <v>FORNEC E/OU ASSENT DE TUBO DE CONCRETO COM JUNTA ELASTICA</v>
          </cell>
          <cell r="D152" t="str">
            <v>0051</v>
          </cell>
          <cell r="E152">
            <v>0</v>
          </cell>
          <cell r="F152">
            <v>0</v>
          </cell>
          <cell r="G152" t="str">
            <v>92864</v>
          </cell>
          <cell r="H152" t="str">
            <v>ASSENTAMENTO DE TUBO DE CONCRETO PARA REDES COLETORAS DE ESGOTO SANITÁRIO, DIÂMETRO DE 1000 MM, JUNTA ELÁSTICA, INSTALADO EM LOCAL COM ALTO NÍVEL DE INTERFERÊNCIAS (NÃO INCLUI FORNECIMENTO). AF_12/2015</v>
          </cell>
        </row>
        <row r="153">
          <cell r="A153" t="str">
            <v>ASSENTAMENTO DE TUBOS E PECAS</v>
          </cell>
          <cell r="B153" t="str">
            <v>ASTU</v>
          </cell>
          <cell r="C153" t="str">
            <v>FORNEC E/OU ASSENT DE TUBO DE CONCRETO COM JUNTA ARGAMASSADA</v>
          </cell>
          <cell r="D153" t="str">
            <v>0052</v>
          </cell>
          <cell r="E153">
            <v>0</v>
          </cell>
          <cell r="F153">
            <v>0</v>
          </cell>
          <cell r="G153" t="str">
            <v>92210</v>
          </cell>
          <cell r="H153" t="str">
            <v>TUBO DE CONCRETO PARA REDES COLETORAS DE ÁGUAS PLUVIAIS, DIÂMETRO DE 400 MM, JUNTA RÍGIDA, INSTALADO EM LOCAL COM BAIXO NÍVEL DE INTERFERÊNCIAS - FORNECIMENTO E ASSENTAMENTO. AF_12/2015</v>
          </cell>
        </row>
        <row r="154">
          <cell r="A154" t="str">
            <v>ASSENTAMENTO DE TUBOS E PECAS</v>
          </cell>
          <cell r="B154" t="str">
            <v>ASTU</v>
          </cell>
          <cell r="C154" t="str">
            <v>FORNEC E/OU ASSENT DE TUBO DE CONCRETO COM JUNTA ARGAMASSADA</v>
          </cell>
          <cell r="D154" t="str">
            <v>0052</v>
          </cell>
          <cell r="E154">
            <v>0</v>
          </cell>
          <cell r="F154">
            <v>0</v>
          </cell>
          <cell r="G154" t="str">
            <v>92211</v>
          </cell>
          <cell r="H154" t="str">
            <v>TUBO DE CONCRETO PARA REDES COLETORAS DE ÁGUAS PLUVIAIS, DIÂMETRO DE 500 MM, JUNTA RÍGIDA, INSTALADO EM LOCAL COM BAIXO NÍVEL DE INTERFERÊNCIAS - FORNECIMENTO E ASSENTAMENTO. AF_12/2015</v>
          </cell>
        </row>
        <row r="155">
          <cell r="A155" t="str">
            <v>ASSENTAMENTO DE TUBOS E PECAS</v>
          </cell>
          <cell r="B155" t="str">
            <v>ASTU</v>
          </cell>
          <cell r="C155" t="str">
            <v>FORNEC E/OU ASSENT DE TUBO DE CONCRETO COM JUNTA ARGAMASSADA</v>
          </cell>
          <cell r="D155" t="str">
            <v>0052</v>
          </cell>
          <cell r="E155">
            <v>0</v>
          </cell>
          <cell r="F155">
            <v>0</v>
          </cell>
          <cell r="G155" t="str">
            <v>92212</v>
          </cell>
          <cell r="H155" t="str">
            <v>TUBO DE CONCRETO PARA REDES COLETORAS DE ÁGUAS PLUVIAIS, DIÂMETRO DE 600 MM, JUNTA RÍGIDA, INSTALADO EM LOCAL COM BAIXO NÍVEL DE INTERFERÊNCIAS - FORNECIMENTO E ASSENTAMENTO. AF_12/2015</v>
          </cell>
        </row>
        <row r="156">
          <cell r="A156" t="str">
            <v>ASSENTAMENTO DE TUBOS E PECAS</v>
          </cell>
          <cell r="B156" t="str">
            <v>ASTU</v>
          </cell>
          <cell r="C156" t="str">
            <v>FORNEC E/OU ASSENT DE TUBO DE CONCRETO COM JUNTA ARGAMASSADA</v>
          </cell>
          <cell r="D156" t="str">
            <v>0052</v>
          </cell>
          <cell r="E156">
            <v>0</v>
          </cell>
          <cell r="F156">
            <v>0</v>
          </cell>
          <cell r="G156" t="str">
            <v>92213</v>
          </cell>
          <cell r="H156" t="str">
            <v>TUBO DE CONCRETO PARA REDES COLETORAS DE ÁGUAS PLUVIAIS, DIÂMETRO DE 700 MM, JUNTA RÍGIDA, INSTALADO EM LOCAL COM BAIXO NÍVEL DE INTERFERÊNCIAS - FORNECIMENTO E ASSENTAMENTO. AF_12/2015</v>
          </cell>
        </row>
        <row r="157">
          <cell r="A157" t="str">
            <v>ASSENTAMENTO DE TUBOS E PECAS</v>
          </cell>
          <cell r="B157" t="str">
            <v>ASTU</v>
          </cell>
          <cell r="C157" t="str">
            <v>FORNEC E/OU ASSENT DE TUBO DE CONCRETO COM JUNTA ARGAMASSADA</v>
          </cell>
          <cell r="D157" t="str">
            <v>0052</v>
          </cell>
          <cell r="E157">
            <v>0</v>
          </cell>
          <cell r="F157">
            <v>0</v>
          </cell>
          <cell r="G157" t="str">
            <v>92214</v>
          </cell>
          <cell r="H157" t="str">
            <v>TUBO DE CONCRETO PARA REDES COLETORAS DE ÁGUAS PLUVIAIS, DIÂMETRO DE 800 MM, JUNTA RÍGIDA, INSTALADO EM LOCAL COM BAIXO NÍVEL DE INTERFERÊNCIAS - FORNECIMENTO E ASSENTAMENTO. AF_12/2015</v>
          </cell>
        </row>
        <row r="158">
          <cell r="A158" t="str">
            <v>ASSENTAMENTO DE TUBOS E PECAS</v>
          </cell>
          <cell r="B158" t="str">
            <v>ASTU</v>
          </cell>
          <cell r="C158" t="str">
            <v>FORNEC E/OU ASSENT DE TUBO DE CONCRETO COM JUNTA ARGAMASSADA</v>
          </cell>
          <cell r="D158" t="str">
            <v>0052</v>
          </cell>
          <cell r="E158">
            <v>0</v>
          </cell>
          <cell r="F158">
            <v>0</v>
          </cell>
          <cell r="G158" t="str">
            <v>92215</v>
          </cell>
          <cell r="H158" t="str">
            <v>TUBO DE CONCRETO PARA REDES COLETORAS DE ÁGUAS PLUVIAIS, DIÂMETRO DE 900 MM, JUNTA RÍGIDA, INSTALADO EM LOCAL COM BAIXO NÍVEL DE INTERFERÊNCIAS - FORNECIMENTO E ASSENTAMENTO. AF_12/2015</v>
          </cell>
        </row>
        <row r="159">
          <cell r="A159" t="str">
            <v>ASSENTAMENTO DE TUBOS E PECAS</v>
          </cell>
          <cell r="B159" t="str">
            <v>ASTU</v>
          </cell>
          <cell r="C159" t="str">
            <v>FORNEC E/OU ASSENT DE TUBO DE CONCRETO COM JUNTA ARGAMASSADA</v>
          </cell>
          <cell r="D159" t="str">
            <v>0052</v>
          </cell>
          <cell r="E159">
            <v>0</v>
          </cell>
          <cell r="F159">
            <v>0</v>
          </cell>
          <cell r="G159" t="str">
            <v>92216</v>
          </cell>
          <cell r="H159" t="str">
            <v>TUBO DE CONCRETO PARA REDES COLETORAS DE ÁGUAS PLUVIAIS, DIÂMETRO DE 1000 MM, JUNTA RÍGIDA, INSTALADO EM LOCAL COM BAIXO NÍVEL DE INTERFERÊNCIAS - FORNECIMENTO E ASSENTAMENTO. AF_12/2015</v>
          </cell>
        </row>
        <row r="160">
          <cell r="A160" t="str">
            <v>ASSENTAMENTO DE TUBOS E PECAS</v>
          </cell>
          <cell r="B160" t="str">
            <v>ASTU</v>
          </cell>
          <cell r="C160" t="str">
            <v>FORNEC E/OU ASSENT DE TUBO DE CONCRETO COM JUNTA ARGAMASSADA</v>
          </cell>
          <cell r="D160" t="str">
            <v>0052</v>
          </cell>
          <cell r="E160">
            <v>0</v>
          </cell>
          <cell r="F160">
            <v>0</v>
          </cell>
          <cell r="G160" t="str">
            <v>92219</v>
          </cell>
          <cell r="H160" t="str">
            <v>TUBO DE CONCRETO PARA REDES COLETORAS DE ÁGUAS PLUVIAIS, DIÂMETRO DE 400 MM, JUNTA RÍGIDA, INSTALADO EM LOCAL COM ALTO NÍVEL DE INTERFERÊNCIAS - FORNECIMENTO E ASSENTAMENTO. AF_12/2015</v>
          </cell>
        </row>
        <row r="161">
          <cell r="A161" t="str">
            <v>ASSENTAMENTO DE TUBOS E PECAS</v>
          </cell>
          <cell r="B161" t="str">
            <v>ASTU</v>
          </cell>
          <cell r="C161" t="str">
            <v>FORNEC E/OU ASSENT DE TUBO DE CONCRETO COM JUNTA ARGAMASSADA</v>
          </cell>
          <cell r="D161" t="str">
            <v>0052</v>
          </cell>
          <cell r="E161">
            <v>0</v>
          </cell>
          <cell r="F161">
            <v>0</v>
          </cell>
          <cell r="G161" t="str">
            <v>92220</v>
          </cell>
          <cell r="H161" t="str">
            <v>TUBO DE CONCRETO PARA REDES COLETORAS DE ÁGUAS PLUVIAIS, DIÂMETRO DE 500 MM, JUNTA RÍGIDA, INSTALADO EM LOCAL COM ALTO NÍVEL DE INTERFERÊNCIAS - FORNECIMENTO E ASSENTAMENTO. AF_12/2015</v>
          </cell>
        </row>
        <row r="162">
          <cell r="A162" t="str">
            <v>ASSENTAMENTO DE TUBOS E PECAS</v>
          </cell>
          <cell r="B162" t="str">
            <v>ASTU</v>
          </cell>
          <cell r="C162" t="str">
            <v>FORNEC E/OU ASSENT DE TUBO DE CONCRETO COM JUNTA ARGAMASSADA</v>
          </cell>
          <cell r="D162" t="str">
            <v>0052</v>
          </cell>
          <cell r="E162">
            <v>0</v>
          </cell>
          <cell r="F162">
            <v>0</v>
          </cell>
          <cell r="G162" t="str">
            <v>92221</v>
          </cell>
          <cell r="H162" t="str">
            <v>TUBO DE CONCRETO PARA REDES COLETORAS DE ÁGUAS PLUVIAIS, DIÂMETRO DE 600 MM, JUNTA RÍGIDA, INSTALADO EM LOCAL COM ALTO NÍVEL DE INTERFERÊNCIAS - FORNECIMENTO E ASSENTAMENTO. AF_12/2015</v>
          </cell>
        </row>
        <row r="163">
          <cell r="A163" t="str">
            <v>ASSENTAMENTO DE TUBOS E PECAS</v>
          </cell>
          <cell r="B163" t="str">
            <v>ASTU</v>
          </cell>
          <cell r="C163" t="str">
            <v>FORNEC E/OU ASSENT DE TUBO DE CONCRETO COM JUNTA ARGAMASSADA</v>
          </cell>
          <cell r="D163" t="str">
            <v>0052</v>
          </cell>
          <cell r="E163">
            <v>0</v>
          </cell>
          <cell r="F163">
            <v>0</v>
          </cell>
          <cell r="G163" t="str">
            <v>92222</v>
          </cell>
          <cell r="H163" t="str">
            <v>TUBO DE CONCRETO PARA REDES COLETORAS DE ÁGUAS PLUVIAIS, DIÂMETRO DE 700 MM, JUNTA RÍGIDA, INSTALADO EM LOCAL COM ALTO NÍVEL DE INTERFERÊNCIAS - FORNECIMENTO E ASSENTAMENTO. AF_12/2015</v>
          </cell>
        </row>
        <row r="164">
          <cell r="A164" t="str">
            <v>ASSENTAMENTO DE TUBOS E PECAS</v>
          </cell>
          <cell r="B164" t="str">
            <v>ASTU</v>
          </cell>
          <cell r="C164" t="str">
            <v>FORNEC E/OU ASSENT DE TUBO DE CONCRETO COM JUNTA ARGAMASSADA</v>
          </cell>
          <cell r="D164" t="str">
            <v>0052</v>
          </cell>
          <cell r="E164">
            <v>0</v>
          </cell>
          <cell r="F164">
            <v>0</v>
          </cell>
          <cell r="G164" t="str">
            <v>92223</v>
          </cell>
          <cell r="H164" t="str">
            <v>TUBO DE CONCRETO PARA REDES COLETORAS DE ÁGUAS PLUVIAIS, DIÂMETRO DE 800 MM, JUNTA RÍGIDA, INSTALADO EM LOCAL COM ALTO NÍVEL DE INTERFERÊNCIAS - FORNECIMENTO E ASSENTAMENTO. AF_12/2015</v>
          </cell>
        </row>
        <row r="165">
          <cell r="A165" t="str">
            <v>ASSENTAMENTO DE TUBOS E PECAS</v>
          </cell>
          <cell r="B165" t="str">
            <v>ASTU</v>
          </cell>
          <cell r="C165" t="str">
            <v>FORNEC E/OU ASSENT DE TUBO DE CONCRETO COM JUNTA ARGAMASSADA</v>
          </cell>
          <cell r="D165" t="str">
            <v>0052</v>
          </cell>
          <cell r="E165">
            <v>0</v>
          </cell>
          <cell r="F165">
            <v>0</v>
          </cell>
          <cell r="G165" t="str">
            <v>92224</v>
          </cell>
          <cell r="H165" t="str">
            <v>TUBO DE CONCRETO PARA REDES COLETORAS DE ÁGUAS PLUVIAIS, DIÂMETRO DE 900 MM, JUNTA RÍGIDA, INSTALADO EM LOCAL COM ALTO NÍVEL DE INTERFERÊNCIAS - FORNECIMENTO E ASSENTAMENTO. AF_12/2015</v>
          </cell>
        </row>
        <row r="166">
          <cell r="A166" t="str">
            <v>ASSENTAMENTO DE TUBOS E PECAS</v>
          </cell>
          <cell r="B166" t="str">
            <v>ASTU</v>
          </cell>
          <cell r="C166" t="str">
            <v>FORNEC E/OU ASSENT DE TUBO DE CONCRETO COM JUNTA ARGAMASSADA</v>
          </cell>
          <cell r="D166" t="str">
            <v>0052</v>
          </cell>
          <cell r="E166">
            <v>0</v>
          </cell>
          <cell r="F166">
            <v>0</v>
          </cell>
          <cell r="G166" t="str">
            <v>92226</v>
          </cell>
          <cell r="H166" t="str">
            <v>TUBO DE CONCRETO PARA REDES COLETORAS DE ÁGUAS PLUVIAIS, DIÂMETRO DE 1000 MM, JUNTA RÍGIDA, INSTALADO EM LOCAL COM ALTO NÍVEL DE INTERFERÊNCIAS - FORNECIMENTO E ASSENTAMENTO. AF_12/2015</v>
          </cell>
        </row>
        <row r="167">
          <cell r="A167" t="str">
            <v>ASSENTAMENTO DE TUBOS E PECAS</v>
          </cell>
          <cell r="B167" t="str">
            <v>ASTU</v>
          </cell>
          <cell r="C167" t="str">
            <v>FORNEC E/OU ASSENT DE TUBO DE CONCRETO COM JUNTA ARGAMASSADA</v>
          </cell>
          <cell r="D167" t="str">
            <v>0052</v>
          </cell>
          <cell r="E167">
            <v>0</v>
          </cell>
          <cell r="F167">
            <v>0</v>
          </cell>
          <cell r="G167" t="str">
            <v>92808</v>
          </cell>
          <cell r="H167" t="str">
            <v>ASSENTAMENTO DE TUBO DE CONCRETO PARA REDES COLETORAS DE ÁGUAS PLUVIAIS, DIÂMETRO DE 300 MM, JUNTA RÍGIDA, INSTALADO EM LOCAL COM BAIXO NÍVEL DE INTERFERÊNCIAS (NÃO INCLUI FORNECIMENTO). AF_12/2015</v>
          </cell>
        </row>
        <row r="168">
          <cell r="A168" t="str">
            <v>ASSENTAMENTO DE TUBOS E PECAS</v>
          </cell>
          <cell r="B168" t="str">
            <v>ASTU</v>
          </cell>
          <cell r="C168" t="str">
            <v>FORNEC E/OU ASSENT DE TUBO DE CONCRETO COM JUNTA ARGAMASSADA</v>
          </cell>
          <cell r="D168" t="str">
            <v>0052</v>
          </cell>
          <cell r="E168">
            <v>0</v>
          </cell>
          <cell r="F168">
            <v>0</v>
          </cell>
          <cell r="G168" t="str">
            <v>92809</v>
          </cell>
          <cell r="H168" t="str">
            <v>ASSENTAMENTO DE TUBO DE CONCRETO PARA REDES COLETORAS DE ÁGUAS PLUVIAIS, DIÂMETRO DE 400 MM, JUNTA RÍGIDA, INSTALADO EM LOCAL COM BAIXO NÍVEL DE INTERFERÊNCIAS (NÃO INCLUI FORNECIMENTO). AF_12/2015</v>
          </cell>
        </row>
        <row r="169">
          <cell r="A169" t="str">
            <v>ASSENTAMENTO DE TUBOS E PECAS</v>
          </cell>
          <cell r="B169" t="str">
            <v>ASTU</v>
          </cell>
          <cell r="C169" t="str">
            <v>FORNEC E/OU ASSENT DE TUBO DE CONCRETO COM JUNTA ARGAMASSADA</v>
          </cell>
          <cell r="D169" t="str">
            <v>0052</v>
          </cell>
          <cell r="E169">
            <v>0</v>
          </cell>
          <cell r="F169">
            <v>0</v>
          </cell>
          <cell r="G169" t="str">
            <v>92810</v>
          </cell>
          <cell r="H169" t="str">
            <v>ASSENTAMENTO DE TUBO DE CONCRETO PARA REDES COLETORAS DE ÁGUAS PLUVIAIS, DIÂMETRO DE 500 MM, JUNTA RÍGIDA, INSTALADO EM LOCAL COM BAIXO NÍVEL DE INTERFERÊNCIAS (NÃO INCLUI FORNECIMENTO). AF_12/2015</v>
          </cell>
        </row>
        <row r="170">
          <cell r="A170" t="str">
            <v>ASSENTAMENTO DE TUBOS E PECAS</v>
          </cell>
          <cell r="B170" t="str">
            <v>ASTU</v>
          </cell>
          <cell r="C170" t="str">
            <v>FORNEC E/OU ASSENT DE TUBO DE CONCRETO COM JUNTA ARGAMASSADA</v>
          </cell>
          <cell r="D170" t="str">
            <v>0052</v>
          </cell>
          <cell r="E170">
            <v>0</v>
          </cell>
          <cell r="F170">
            <v>0</v>
          </cell>
          <cell r="G170" t="str">
            <v>92811</v>
          </cell>
          <cell r="H170" t="str">
            <v>ASSENTAMENTO DE TUBO DE CONCRETO PARA REDES COLETORAS DE ÁGUAS PLUVIAIS, DIÂMETRO DE 600 MM, JUNTA RÍGIDA, INSTALADO EM LOCAL COM BAIXO NÍVEL DE INTERFERÊNCIAS (NÃO INCLUI FORNECIMENTO). AF_12/2015</v>
          </cell>
        </row>
        <row r="171">
          <cell r="A171" t="str">
            <v>ASSENTAMENTO DE TUBOS E PECAS</v>
          </cell>
          <cell r="B171" t="str">
            <v>ASTU</v>
          </cell>
          <cell r="C171" t="str">
            <v>FORNEC E/OU ASSENT DE TUBO DE CONCRETO COM JUNTA ARGAMASSADA</v>
          </cell>
          <cell r="D171" t="str">
            <v>0052</v>
          </cell>
          <cell r="E171">
            <v>0</v>
          </cell>
          <cell r="F171">
            <v>0</v>
          </cell>
          <cell r="G171" t="str">
            <v>92812</v>
          </cell>
          <cell r="H171" t="str">
            <v>ASSENTAMENTO DE TUBO DE CONCRETO PARA REDES COLETORAS DE ÁGUAS PLUVIAIS, DIÂMETRO DE 700 MM, JUNTA RÍGIDA, INSTALADO EM LOCAL COM BAIXO NÍVEL DE INTERFERÊNCIAS (NÃO INCLUI FORNECIMENTO). AF_12/2015</v>
          </cell>
        </row>
        <row r="172">
          <cell r="A172" t="str">
            <v>ASSENTAMENTO DE TUBOS E PECAS</v>
          </cell>
          <cell r="B172" t="str">
            <v>ASTU</v>
          </cell>
          <cell r="C172" t="str">
            <v>FORNEC E/OU ASSENT DE TUBO DE CONCRETO COM JUNTA ARGAMASSADA</v>
          </cell>
          <cell r="D172" t="str">
            <v>0052</v>
          </cell>
          <cell r="E172">
            <v>0</v>
          </cell>
          <cell r="F172">
            <v>0</v>
          </cell>
          <cell r="G172" t="str">
            <v>92813</v>
          </cell>
          <cell r="H172" t="str">
            <v>ASSENTAMENTO DE TUBO DE CONCRETO PARA REDES COLETORAS DE ÁGUAS PLUVIAIS, DIÂMETRO DE 800 MM, JUNTA RÍGIDA, INSTALADO EM LOCAL COM BAIXO NÍVEL DE INTERFERÊNCIAS (NÃO INCLUI FORNECIMENTO). AF_12/2015</v>
          </cell>
        </row>
        <row r="173">
          <cell r="A173" t="str">
            <v>ASSENTAMENTO DE TUBOS E PECAS</v>
          </cell>
          <cell r="B173" t="str">
            <v>ASTU</v>
          </cell>
          <cell r="C173" t="str">
            <v>FORNEC E/OU ASSENT DE TUBO DE CONCRETO COM JUNTA ARGAMASSADA</v>
          </cell>
          <cell r="D173" t="str">
            <v>0052</v>
          </cell>
          <cell r="E173">
            <v>0</v>
          </cell>
          <cell r="F173">
            <v>0</v>
          </cell>
          <cell r="G173" t="str">
            <v>92814</v>
          </cell>
          <cell r="H173" t="str">
            <v>ASSENTAMENTO DE TUBO DE CONCRETO PARA REDES COLETORAS DE ÁGUAS PLUVIAIS, DIÂMETRO DE 900 MM, JUNTA RÍGIDA, INSTALADO EM LOCAL COM BAIXO NÍVEL DE INTERFERÊNCIAS (NÃO INCLUI FORNECIMENTO). AF_12/2015</v>
          </cell>
        </row>
        <row r="174">
          <cell r="A174" t="str">
            <v>ASSENTAMENTO DE TUBOS E PECAS</v>
          </cell>
          <cell r="B174" t="str">
            <v>ASTU</v>
          </cell>
          <cell r="C174" t="str">
            <v>FORNEC E/OU ASSENT DE TUBO DE CONCRETO COM JUNTA ARGAMASSADA</v>
          </cell>
          <cell r="D174" t="str">
            <v>0052</v>
          </cell>
          <cell r="E174">
            <v>0</v>
          </cell>
          <cell r="F174">
            <v>0</v>
          </cell>
          <cell r="G174" t="str">
            <v>92815</v>
          </cell>
          <cell r="H174" t="str">
            <v>ASSENTAMENTO DE TUBO DE CONCRETO PARA REDES COLETORAS DE ÁGUAS PLUVIAIS, DIÂMETRO DE 1000 MM, JUNTA RÍGIDA, INSTALADO EM LOCAL COM BAIXO NÍVEL DE INTERFERÊNCIAS (NÃO INCLUI FORNECIMENTO). AF_12/2015</v>
          </cell>
        </row>
        <row r="175">
          <cell r="A175" t="str">
            <v>ASSENTAMENTO DE TUBOS E PECAS</v>
          </cell>
          <cell r="B175" t="str">
            <v>ASTU</v>
          </cell>
          <cell r="C175" t="str">
            <v>FORNEC E/OU ASSENT DE TUBO DE CONCRETO COM JUNTA ARGAMASSADA</v>
          </cell>
          <cell r="D175" t="str">
            <v>0052</v>
          </cell>
          <cell r="E175">
            <v>0</v>
          </cell>
          <cell r="F175">
            <v>0</v>
          </cell>
          <cell r="G175" t="str">
            <v>92816</v>
          </cell>
          <cell r="H175" t="str">
            <v>TUBO DE CONCRETO PARA REDES COLETORAS DE ÁGUAS PLUVIAIS, DIÂMETRO DE 1200 MM, JUNTA RÍGIDA, INSTALADO EM LOCAL COM BAIXO NÍVEL DE INTERFERÊNCIAS - FORNECIMENTO E ASSENTAMENTO. AF_12/2015</v>
          </cell>
        </row>
        <row r="176">
          <cell r="A176" t="str">
            <v>ASSENTAMENTO DE TUBOS E PECAS</v>
          </cell>
          <cell r="B176" t="str">
            <v>ASTU</v>
          </cell>
          <cell r="C176" t="str">
            <v>FORNEC E/OU ASSENT DE TUBO DE CONCRETO COM JUNTA ARGAMASSADA</v>
          </cell>
          <cell r="D176" t="str">
            <v>0052</v>
          </cell>
          <cell r="E176">
            <v>0</v>
          </cell>
          <cell r="F176">
            <v>0</v>
          </cell>
          <cell r="G176" t="str">
            <v>92817</v>
          </cell>
          <cell r="H176" t="str">
            <v>ASSENTAMENTO DE TUBO DE CONCRETO PARA REDES COLETORAS DE ÁGUAS PLUVIAIS, DIÂMETRO DE 1200 MM, JUNTA RÍGIDA, INSTALADO EM LOCAL COM BAIXO NÍVEL DE INTERFERÊNCIAS (NÃO INCLUI FORNECIMENTO). AF_12/2015</v>
          </cell>
        </row>
        <row r="177">
          <cell r="A177" t="str">
            <v>ASSENTAMENTO DE TUBOS E PECAS</v>
          </cell>
          <cell r="B177" t="str">
            <v>ASTU</v>
          </cell>
          <cell r="C177" t="str">
            <v>FORNEC E/OU ASSENT DE TUBO DE CONCRETO COM JUNTA ARGAMASSADA</v>
          </cell>
          <cell r="D177" t="str">
            <v>0052</v>
          </cell>
          <cell r="E177">
            <v>0</v>
          </cell>
          <cell r="F177">
            <v>0</v>
          </cell>
          <cell r="G177" t="str">
            <v>92818</v>
          </cell>
          <cell r="H177" t="str">
            <v>TUBO DE CONCRETO PARA REDES COLETORAS DE ÁGUAS PLUVIAIS, DIÂMETRO DE 1500 MM, JUNTA RÍGIDA, INSTALADO EM LOCAL COM BAIXO NÍVEL DE INTERFERÊNCIAS - FORNECIMENTO E ASSENTAMENTO. AF_12/2015</v>
          </cell>
        </row>
        <row r="178">
          <cell r="A178" t="str">
            <v>ASSENTAMENTO DE TUBOS E PECAS</v>
          </cell>
          <cell r="B178" t="str">
            <v>ASTU</v>
          </cell>
          <cell r="C178" t="str">
            <v>FORNEC E/OU ASSENT DE TUBO DE CONCRETO COM JUNTA ARGAMASSADA</v>
          </cell>
          <cell r="D178" t="str">
            <v>0052</v>
          </cell>
          <cell r="E178">
            <v>0</v>
          </cell>
          <cell r="F178">
            <v>0</v>
          </cell>
          <cell r="G178" t="str">
            <v>92819</v>
          </cell>
          <cell r="H178" t="str">
            <v>ASSENTAMENTO DE TUBO DE CONCRETO PARA REDES COLETORAS DE ÁGUAS PLUVIAIS, DIÂMETRO DE 1500 MM, JUNTA RÍGIDA, INSTALADO EM LOCAL COM BAIXO NÍVEL DE INTERFERÊNCIAS (NÃO INCLUI FORNECIMENTO). AF_12/2015</v>
          </cell>
        </row>
        <row r="179">
          <cell r="A179" t="str">
            <v>ASSENTAMENTO DE TUBOS E PECAS</v>
          </cell>
          <cell r="B179" t="str">
            <v>ASTU</v>
          </cell>
          <cell r="C179" t="str">
            <v>FORNEC E/OU ASSENT DE TUBO DE CONCRETO COM JUNTA ARGAMASSADA</v>
          </cell>
          <cell r="D179" t="str">
            <v>0052</v>
          </cell>
          <cell r="E179">
            <v>0</v>
          </cell>
          <cell r="F179">
            <v>0</v>
          </cell>
          <cell r="G179" t="str">
            <v>92820</v>
          </cell>
          <cell r="H179" t="str">
            <v>ASSENTAMENTO DE TUBO DE CONCRETO PARA REDES COLETORAS DE ÁGUAS PLUVIAIS, DIÂMETRO DE 300 MM, JUNTA RÍGIDA, INSTALADO EM LOCAL COM ALTO NÍVEL DE INTERFERÊNCIAS (NÃO INCLUI FORNECIMENTO). AF_12/2015</v>
          </cell>
        </row>
        <row r="180">
          <cell r="A180" t="str">
            <v>ASSENTAMENTO DE TUBOS E PECAS</v>
          </cell>
          <cell r="B180" t="str">
            <v>ASTU</v>
          </cell>
          <cell r="C180" t="str">
            <v>FORNEC E/OU ASSENT DE TUBO DE CONCRETO COM JUNTA ARGAMASSADA</v>
          </cell>
          <cell r="D180" t="str">
            <v>0052</v>
          </cell>
          <cell r="E180">
            <v>0</v>
          </cell>
          <cell r="F180">
            <v>0</v>
          </cell>
          <cell r="G180" t="str">
            <v>92821</v>
          </cell>
          <cell r="H180" t="str">
            <v>ASSENTAMENTO DE TUBO DE CONCRETO PARA REDES COLETORAS DE ÁGUAS PLUVIAIS, DIÂMETRO DE 400 MM, JUNTA RÍGIDA, INSTALADO EM LOCAL COM ALTO NÍVEL DE INTERFERÊNCIAS (NÃO INCLUI FORNECIMENTO). AF_12/2015</v>
          </cell>
        </row>
        <row r="181">
          <cell r="A181" t="str">
            <v>ASSENTAMENTO DE TUBOS E PECAS</v>
          </cell>
          <cell r="B181" t="str">
            <v>ASTU</v>
          </cell>
          <cell r="C181" t="str">
            <v>FORNEC E/OU ASSENT DE TUBO DE CONCRETO COM JUNTA ARGAMASSADA</v>
          </cell>
          <cell r="D181" t="str">
            <v>0052</v>
          </cell>
          <cell r="E181">
            <v>0</v>
          </cell>
          <cell r="F181">
            <v>0</v>
          </cell>
          <cell r="G181" t="str">
            <v>92822</v>
          </cell>
          <cell r="H181" t="str">
            <v>ASSENTAMENTO DE TUBO DE CONCRETO PARA REDES COLETORAS DE ÁGUAS PLUVIAIS, DIÂMETRO DE 500 MM, JUNTA RÍGIDA, INSTALADO EM LOCAL COM ALTO NÍVEL DE INTERFERÊNCIAS (NÃO INCLUI FORNECIMENTO). AF_12/2015</v>
          </cell>
        </row>
        <row r="182">
          <cell r="A182" t="str">
            <v>ASSENTAMENTO DE TUBOS E PECAS</v>
          </cell>
          <cell r="B182" t="str">
            <v>ASTU</v>
          </cell>
          <cell r="C182" t="str">
            <v>FORNEC E/OU ASSENT DE TUBO DE CONCRETO COM JUNTA ARGAMASSADA</v>
          </cell>
          <cell r="D182" t="str">
            <v>0052</v>
          </cell>
          <cell r="E182">
            <v>0</v>
          </cell>
          <cell r="F182">
            <v>0</v>
          </cell>
          <cell r="G182" t="str">
            <v>92824</v>
          </cell>
          <cell r="H182" t="str">
            <v>ASSENTAMENTO DE TUBO DE CONCRETO PARA REDES COLETORAS DE ÁGUAS PLUVIAIS, DIÂMETRO DE 600 MM, JUNTA RÍGIDA, INSTALADO EM LOCAL COM ALTO NÍVEL DE INTERFERÊNCIAS (NÃO INCLUI FORNECIMENTO). AF_12/2015</v>
          </cell>
        </row>
        <row r="183">
          <cell r="A183" t="str">
            <v>ASSENTAMENTO DE TUBOS E PECAS</v>
          </cell>
          <cell r="B183" t="str">
            <v>ASTU</v>
          </cell>
          <cell r="C183" t="str">
            <v>FORNEC E/OU ASSENT DE TUBO DE CONCRETO COM JUNTA ARGAMASSADA</v>
          </cell>
          <cell r="D183" t="str">
            <v>0052</v>
          </cell>
          <cell r="E183">
            <v>0</v>
          </cell>
          <cell r="F183">
            <v>0</v>
          </cell>
          <cell r="G183" t="str">
            <v>92825</v>
          </cell>
          <cell r="H183" t="str">
            <v>ASSENTAMENTO DE TUBO DE CONCRETO PARA REDES COLETORAS DE ÁGUAS PLUVIAIS, DIÂMETRO DE 700 MM, JUNTA RÍGIDA, INSTALADO EM LOCAL COM ALTO NÍVEL DE INTERFERÊNCIAS (NÃO INCLUI FORNECIMENTO). AF_12/2015</v>
          </cell>
        </row>
        <row r="184">
          <cell r="A184" t="str">
            <v>ASSENTAMENTO DE TUBOS E PECAS</v>
          </cell>
          <cell r="B184" t="str">
            <v>ASTU</v>
          </cell>
          <cell r="C184" t="str">
            <v>FORNEC E/OU ASSENT DE TUBO DE CONCRETO COM JUNTA ARGAMASSADA</v>
          </cell>
          <cell r="D184" t="str">
            <v>0052</v>
          </cell>
          <cell r="E184">
            <v>0</v>
          </cell>
          <cell r="F184">
            <v>0</v>
          </cell>
          <cell r="G184" t="str">
            <v>92826</v>
          </cell>
          <cell r="H184" t="str">
            <v>ASSENTAMENTO DE TUBO DE CONCRETO PARA REDES COLETORAS DE ÁGUAS PLUVIAIS, DIÂMETRO DE 800 MM, JUNTA RÍGIDA, INSTALADO EM LOCAL COM ALTO NÍVEL DE INTERFERÊNCIAS (NÃO INCLUI FORNECIMENTO). AF_12/2015</v>
          </cell>
        </row>
        <row r="185">
          <cell r="A185" t="str">
            <v>ASSENTAMENTO DE TUBOS E PECAS</v>
          </cell>
          <cell r="B185" t="str">
            <v>ASTU</v>
          </cell>
          <cell r="C185" t="str">
            <v>FORNEC E/OU ASSENT DE TUBO DE CONCRETO COM JUNTA ARGAMASSADA</v>
          </cell>
          <cell r="D185" t="str">
            <v>0052</v>
          </cell>
          <cell r="E185">
            <v>0</v>
          </cell>
          <cell r="F185">
            <v>0</v>
          </cell>
          <cell r="G185" t="str">
            <v>92827</v>
          </cell>
          <cell r="H185" t="str">
            <v>ASSENTAMENTO DE TUBO DE CONCRETO PARA REDES COLETORAS DE ÁGUAS PLUVIAIS, DIÂMETRO DE 900 MM, JUNTA RÍGIDA, INSTALADO EM LOCAL COM ALTO NÍVEL DE INTERFERÊNCIAS (NÃO INCLUI FORNECIMENTO). AF_12/2015</v>
          </cell>
        </row>
        <row r="186">
          <cell r="A186" t="str">
            <v>ASSENTAMENTO DE TUBOS E PECAS</v>
          </cell>
          <cell r="B186" t="str">
            <v>ASTU</v>
          </cell>
          <cell r="C186" t="str">
            <v>FORNEC E/OU ASSENT DE TUBO DE CONCRETO COM JUNTA ARGAMASSADA</v>
          </cell>
          <cell r="D186" t="str">
            <v>0052</v>
          </cell>
          <cell r="E186">
            <v>0</v>
          </cell>
          <cell r="F186">
            <v>0</v>
          </cell>
          <cell r="G186" t="str">
            <v>92828</v>
          </cell>
          <cell r="H186" t="str">
            <v>ASSENTAMENTO DE TUBO DE CONCRETO PARA REDES COLETORAS DE ÁGUAS PLUVIAIS, DIÂMETRO DE 1000 MM, JUNTA RÍGIDA, INSTALADO EM LOCAL COM ALTO NÍVEL DE INTERFERÊNCIAS (NÃO INCLUI FORNECIMENTO). AF_12/2015</v>
          </cell>
        </row>
        <row r="187">
          <cell r="A187" t="str">
            <v>ASSENTAMENTO DE TUBOS E PECAS</v>
          </cell>
          <cell r="B187" t="str">
            <v>ASTU</v>
          </cell>
          <cell r="C187" t="str">
            <v>FORNEC E/OU ASSENT DE TUBO DE CONCRETO COM JUNTA ARGAMASSADA</v>
          </cell>
          <cell r="D187" t="str">
            <v>0052</v>
          </cell>
          <cell r="E187">
            <v>0</v>
          </cell>
          <cell r="F187">
            <v>0</v>
          </cell>
          <cell r="G187" t="str">
            <v>92829</v>
          </cell>
          <cell r="H187" t="str">
            <v>TUBO DE CONCRETO PARA REDES COLETORAS DE ÁGUAS PLUVIAIS, DIÂMETRO DE 1200 MM, JUNTA RÍGIDA, INSTALADO EM LOCAL COM ALTO NÍVEL DE INTERFERÊNCIAS - FORNECIMENTO E ASSENTAMENTO. AF_12/2015</v>
          </cell>
        </row>
        <row r="188">
          <cell r="A188" t="str">
            <v>ASSENTAMENTO DE TUBOS E PECAS</v>
          </cell>
          <cell r="B188" t="str">
            <v>ASTU</v>
          </cell>
          <cell r="C188" t="str">
            <v>FORNEC E/OU ASSENT DE TUBO DE CONCRETO COM JUNTA ARGAMASSADA</v>
          </cell>
          <cell r="D188" t="str">
            <v>0052</v>
          </cell>
          <cell r="E188">
            <v>0</v>
          </cell>
          <cell r="F188">
            <v>0</v>
          </cell>
          <cell r="G188" t="str">
            <v>92830</v>
          </cell>
          <cell r="H188" t="str">
            <v>ASSENTAMENTO DE TUBO DE CONCRETO PARA REDES COLETORAS DE ÁGUAS PLUVIAIS, DIÂMETRO DE 1200 MM, JUNTA RÍGIDA, INSTALADO EM LOCAL COM ALTO NÍVEL DE INTERFERÊNCIAS (NÃO INCLUI FORNECIMENTO). AF_12/2015</v>
          </cell>
        </row>
        <row r="189">
          <cell r="A189" t="str">
            <v>ASSENTAMENTO DE TUBOS E PECAS</v>
          </cell>
          <cell r="B189" t="str">
            <v>ASTU</v>
          </cell>
          <cell r="C189" t="str">
            <v>FORNEC E/OU ASSENT DE TUBO DE CONCRETO COM JUNTA ARGAMASSADA</v>
          </cell>
          <cell r="D189" t="str">
            <v>0052</v>
          </cell>
          <cell r="E189">
            <v>0</v>
          </cell>
          <cell r="F189">
            <v>0</v>
          </cell>
          <cell r="G189" t="str">
            <v>92831</v>
          </cell>
          <cell r="H189" t="str">
            <v>TUBO DE CONCRETO PARA REDES COLETORAS DE ÁGUAS PLUVIAIS, DIÂMETRO DE 1500 MM, JUNTA RÍGIDA, INSTALADO EM LOCAL COM ALTO NÍVEL DE INTERFERÊNCIAS - FORNECIMENTO E ASSENTAMENTO. AF_12/2015</v>
          </cell>
        </row>
        <row r="190">
          <cell r="A190" t="str">
            <v>ASSENTAMENTO DE TUBOS E PECAS</v>
          </cell>
          <cell r="B190" t="str">
            <v>ASTU</v>
          </cell>
          <cell r="C190" t="str">
            <v>FORNEC E/OU ASSENT DE TUBO DE CONCRETO COM JUNTA ARGAMASSADA</v>
          </cell>
          <cell r="D190" t="str">
            <v>0052</v>
          </cell>
          <cell r="E190">
            <v>0</v>
          </cell>
          <cell r="F190">
            <v>0</v>
          </cell>
          <cell r="G190" t="str">
            <v>92832</v>
          </cell>
          <cell r="H190" t="str">
            <v>ASSENTAMENTO DE TUBO DE CONCRETO PARA REDES COLETORAS DE ÁGUAS PLUVIAIS, DIÂMETRO DE 1500 MM, JUNTA RÍGIDA, INSTALADO EM LOCAL COM ALTO NÍVEL DE INTERFERÊNCIAS (NÃO INCLUI FORNECIMENTO). AF_12/2015</v>
          </cell>
        </row>
        <row r="191">
          <cell r="A191" t="str">
            <v>ASSENTAMENTO DE TUBOS E PECAS</v>
          </cell>
          <cell r="B191" t="str">
            <v>ASTU</v>
          </cell>
          <cell r="C191" t="str">
            <v>FORNEC E/OU ASSENT DE TUBO DE CONCRETO COM JUNTA ARGAMASSADA</v>
          </cell>
          <cell r="D191" t="str">
            <v>0052</v>
          </cell>
          <cell r="E191">
            <v>0</v>
          </cell>
          <cell r="F191">
            <v>0</v>
          </cell>
          <cell r="G191" t="str">
            <v>95565</v>
          </cell>
          <cell r="H191" t="str">
            <v>TUBO DE CONCRETO PARA REDES COLETORAS DE ÁGUAS PLUVIAIS, DIÂMETRO DE 300MM, JUNTA RÍGIDA, INSTALADO EM LOCAL COM BAIXO NÍVEL DE INTERFERÊNCIAS - FORNECIMENTO E ASSENTAMENTO. AF_12/2015</v>
          </cell>
        </row>
        <row r="192">
          <cell r="A192" t="str">
            <v>ASSENTAMENTO DE TUBOS E PECAS</v>
          </cell>
          <cell r="B192" t="str">
            <v>ASTU</v>
          </cell>
          <cell r="C192" t="str">
            <v>FORNEC E/OU ASSENT DE TUBO DE CONCRETO COM JUNTA ARGAMASSADA</v>
          </cell>
          <cell r="D192" t="str">
            <v>0052</v>
          </cell>
          <cell r="E192">
            <v>0</v>
          </cell>
          <cell r="F192">
            <v>0</v>
          </cell>
          <cell r="G192" t="str">
            <v>95566</v>
          </cell>
          <cell r="H192" t="str">
            <v>TUBO DE CONCRETO PARA REDES COLETORAS DE ÁGUAS PLUVIAIS, DIÂMETRO DE 300MM, JUNTA RÍGIDA, INSTALADO EM LOCAL COM ALTO NÍVEL DE INTERFERÊNCIAS - FORNECIMENTO E ASSENTAMENTO. AF_12/2015</v>
          </cell>
        </row>
        <row r="193">
          <cell r="A193" t="str">
            <v>ASSENTAMENTO DE TUBOS E PECAS</v>
          </cell>
          <cell r="B193" t="str">
            <v>ASTU</v>
          </cell>
          <cell r="C193" t="str">
            <v>FORNEC E/OU ASSENT DE TUBO DE CONCRETO COM JUNTA ARGAMASSADA</v>
          </cell>
          <cell r="D193" t="str">
            <v>0052</v>
          </cell>
          <cell r="E193">
            <v>0</v>
          </cell>
          <cell r="F193">
            <v>0</v>
          </cell>
          <cell r="G193" t="str">
            <v>95567</v>
          </cell>
          <cell r="H193" t="str">
            <v>TUBO DE CONCRETO (SIMPLES) PARA REDES COLETORAS DE ÁGUAS PLUVIAIS, DIÂMETRO DE 300 MM, JUNTA RÍGIDA, INSTALADO EM LOCAL COM BAIXO NÍVEL DE INTERFERÊNCIAS - FORNECIMENTO E ASSENTAMENTO. AF_12/2015</v>
          </cell>
        </row>
        <row r="194">
          <cell r="A194" t="str">
            <v>ASSENTAMENTO DE TUBOS E PECAS</v>
          </cell>
          <cell r="B194" t="str">
            <v>ASTU</v>
          </cell>
          <cell r="C194" t="str">
            <v>FORNEC E/OU ASSENT DE TUBO DE CONCRETO COM JUNTA ARGAMASSADA</v>
          </cell>
          <cell r="D194" t="str">
            <v>0052</v>
          </cell>
          <cell r="E194">
            <v>0</v>
          </cell>
          <cell r="F194">
            <v>0</v>
          </cell>
          <cell r="G194" t="str">
            <v>95568</v>
          </cell>
          <cell r="H194" t="str">
            <v>TUBO DE CONCRETO (SIMPLES) PARA REDES COLETORAS DE ÁGUAS PLUVIAIS, DIÂMETRO DE 400 MM, JUNTA RÍGIDA, INSTALADO EM LOCAL COM BAIXO NÍVEL DE INTERFERÊNCIAS - FORNECIMENTO E ASSENTAMENTO. AF_12/2015</v>
          </cell>
        </row>
        <row r="195">
          <cell r="A195" t="str">
            <v>ASSENTAMENTO DE TUBOS E PECAS</v>
          </cell>
          <cell r="B195" t="str">
            <v>ASTU</v>
          </cell>
          <cell r="C195" t="str">
            <v>FORNEC E/OU ASSENT DE TUBO DE CONCRETO COM JUNTA ARGAMASSADA</v>
          </cell>
          <cell r="D195" t="str">
            <v>0052</v>
          </cell>
          <cell r="E195">
            <v>0</v>
          </cell>
          <cell r="F195">
            <v>0</v>
          </cell>
          <cell r="G195" t="str">
            <v>95569</v>
          </cell>
          <cell r="H195" t="str">
            <v>TUBO DE CONCRETO (SIMPLES) PARA REDES COLETORAS DE ÁGUAS PLUVIAIS, DIÂMETRO DE 500 MM, JUNTA RÍGIDA, INSTALADO EM LOCAL COM BAIXO NÍVEL DE INTERFERÊNCIAS - FORNECIMENTO E ASSENTAMENTO. AF_12/2015</v>
          </cell>
        </row>
        <row r="196">
          <cell r="A196" t="str">
            <v>ASSENTAMENTO DE TUBOS E PECAS</v>
          </cell>
          <cell r="B196" t="str">
            <v>ASTU</v>
          </cell>
          <cell r="C196" t="str">
            <v>FORNEC E/OU ASSENT DE TUBO DE CONCRETO COM JUNTA ARGAMASSADA</v>
          </cell>
          <cell r="D196" t="str">
            <v>0052</v>
          </cell>
          <cell r="E196">
            <v>0</v>
          </cell>
          <cell r="F196">
            <v>0</v>
          </cell>
          <cell r="G196" t="str">
            <v>95570</v>
          </cell>
          <cell r="H196" t="str">
            <v>TUBO DE CONCRETO (SIMPLES) PARA REDES COLETORAS DE ÁGUAS PLUVIAIS, DIÂMETRO DE 300 MM, JUNTA RÍGIDA, INSTALADO EM LOCAL COM ALTO NÍVEL DE INTERFERÊNCIAS - FORNECIMENTO E ASSENTAMENTO. AF_12/2015</v>
          </cell>
        </row>
        <row r="197">
          <cell r="A197" t="str">
            <v>ASSENTAMENTO DE TUBOS E PECAS</v>
          </cell>
          <cell r="B197" t="str">
            <v>ASTU</v>
          </cell>
          <cell r="C197" t="str">
            <v>FORNEC E/OU ASSENT DE TUBO DE CONCRETO COM JUNTA ARGAMASSADA</v>
          </cell>
          <cell r="D197" t="str">
            <v>0052</v>
          </cell>
          <cell r="E197">
            <v>0</v>
          </cell>
          <cell r="F197">
            <v>0</v>
          </cell>
          <cell r="G197" t="str">
            <v>95571</v>
          </cell>
          <cell r="H197" t="str">
            <v>TUBO DE CONCRETO (SIMPLES) PARA REDES COLETORAS DE ÁGUAS PLUVIAIS, DIÂMETRO DE 400 MM, JUNTA RÍGIDA, INSTALADO EM LOCAL COM ALTO NÍVEL DE INTERFERÊNCIAS - FORNECIMENTO E ASSENTAMENTO. AF_12/2015</v>
          </cell>
        </row>
        <row r="198">
          <cell r="A198" t="str">
            <v>ASSENTAMENTO DE TUBOS E PECAS</v>
          </cell>
          <cell r="B198" t="str">
            <v>ASTU</v>
          </cell>
          <cell r="C198" t="str">
            <v>FORNEC E/OU ASSENT DE TUBO DE CONCRETO COM JUNTA ARGAMASSADA</v>
          </cell>
          <cell r="D198" t="str">
            <v>0052</v>
          </cell>
          <cell r="E198">
            <v>0</v>
          </cell>
          <cell r="F198">
            <v>0</v>
          </cell>
          <cell r="G198" t="str">
            <v>95572</v>
          </cell>
          <cell r="H198" t="str">
            <v>TUBO DE CONCRETO (SIMPLES) PARA REDES COLETORAS DE ÁGUAS PLUVIAIS, DIÂMETRO DE 500 MM, JUNTA RÍGIDA, INSTALADO EM LOCAL COM ALTO NÍVEL DE INTERFERÊNCIAS - FORNECIMENTO E ASSENTAMENTO. AF_12/2015</v>
          </cell>
        </row>
        <row r="199">
          <cell r="A199" t="str">
            <v>ASSENTAMENTO DE TUBOS E PECAS</v>
          </cell>
          <cell r="B199" t="str">
            <v>ASTU</v>
          </cell>
          <cell r="C199" t="str">
            <v>FORNEC E/OU ASSENT DE TUBO PVC DEFOFO COM JUNTA ELASTICA</v>
          </cell>
          <cell r="D199" t="str">
            <v>0230</v>
          </cell>
          <cell r="E199">
            <v>0</v>
          </cell>
          <cell r="F199">
            <v>0</v>
          </cell>
          <cell r="G199" t="str">
            <v>97127</v>
          </cell>
          <cell r="H199" t="str">
            <v>ASSENTAMENTO DE TUBO DE PVC DEFOFO OU PRFV OU RPVC PARA REDE DE ÁGUA, DN 150 MM, JUNTA ELÁSTICA INTEGRADA, INSTALADO EM LOCAL COM NÍVEL ALTO DE INTERFERÊNCIAS (NÃO INCLUI FORNECIMENTO). AF_11/2017</v>
          </cell>
        </row>
        <row r="200">
          <cell r="A200" t="str">
            <v>ASSENTAMENTO DE TUBOS E PECAS</v>
          </cell>
          <cell r="B200" t="str">
            <v>ASTU</v>
          </cell>
          <cell r="C200" t="str">
            <v>FORNEC E/OU ASSENT DE TUBO PVC DEFOFO COM JUNTA ELASTICA</v>
          </cell>
          <cell r="D200" t="str">
            <v>0230</v>
          </cell>
          <cell r="E200">
            <v>0</v>
          </cell>
          <cell r="F200">
            <v>0</v>
          </cell>
          <cell r="G200" t="str">
            <v>97128</v>
          </cell>
          <cell r="H200" t="str">
            <v>ASSENTAMENTO DE TUBO DE PVC DEFOFO OU PRFV OU RPVC PARA REDE DE ÁGUA, DN 200 MM, JUNTA ELÁSTICA INTEGRADA, INSTALADO EM LOCAL COM NÍVEL ALTO DE INTERFERÊNCIAS (NÃO INCLUI FORNECIMENTO). AF_11/2017</v>
          </cell>
        </row>
        <row r="201">
          <cell r="A201" t="str">
            <v>ASSENTAMENTO DE TUBOS E PECAS</v>
          </cell>
          <cell r="B201" t="str">
            <v>ASTU</v>
          </cell>
          <cell r="C201" t="str">
            <v>FORNEC E/OU ASSENT DE TUBO PVC DEFOFO COM JUNTA ELASTICA</v>
          </cell>
          <cell r="D201" t="str">
            <v>0230</v>
          </cell>
          <cell r="E201">
            <v>0</v>
          </cell>
          <cell r="F201">
            <v>0</v>
          </cell>
          <cell r="G201" t="str">
            <v>97129</v>
          </cell>
          <cell r="H201" t="str">
            <v>ASSENTAMENTO DE TUBO DE PVC DEFOFO OU PRFV OU RPVC PARA REDE DE ÁGUA, DN 250 MM, JUNTA ELÁSTICA INTEGRADA, INSTALADO EM LOCAL COM NÍVEL ALTO DE INTERFERÊNCIAS (NÃO INCLUI FORNECIMENTO). AF_11/2017</v>
          </cell>
        </row>
        <row r="202">
          <cell r="A202" t="str">
            <v>ASSENTAMENTO DE TUBOS E PECAS</v>
          </cell>
          <cell r="B202" t="str">
            <v>ASTU</v>
          </cell>
          <cell r="C202" t="str">
            <v>FORNEC E/OU ASSENT DE TUBO PVC DEFOFO COM JUNTA ELASTICA</v>
          </cell>
          <cell r="D202" t="str">
            <v>0230</v>
          </cell>
          <cell r="E202">
            <v>0</v>
          </cell>
          <cell r="F202">
            <v>0</v>
          </cell>
          <cell r="G202" t="str">
            <v>97130</v>
          </cell>
          <cell r="H202" t="str">
            <v>ASSENTAMENTO DE TUBO DE PVC DEFOFO OU PRFV OU RPVC PARA REDE DE ÁGUA, DN 300 MM, JUNTA ELÁSTICA INTEGRADA, INSTALADO EM LOCAL COM NÍVEL ALTO DE INTERFERÊNCIAS (NÃO INCLUI FORNECIMENTO). AF_11/2017</v>
          </cell>
        </row>
        <row r="203">
          <cell r="A203" t="str">
            <v>ASSENTAMENTO DE TUBOS E PECAS</v>
          </cell>
          <cell r="B203" t="str">
            <v>ASTU</v>
          </cell>
          <cell r="C203" t="str">
            <v>FORNEC E/OU ASSENT DE TUBO PVC DEFOFO COM JUNTA ELASTICA</v>
          </cell>
          <cell r="D203" t="str">
            <v>0230</v>
          </cell>
          <cell r="E203">
            <v>0</v>
          </cell>
          <cell r="F203">
            <v>0</v>
          </cell>
          <cell r="G203" t="str">
            <v>97131</v>
          </cell>
          <cell r="H203" t="str">
            <v>ASSENTAMENTO DE TUBO DE PVC DEFOFO OU PRFV OU RPVC PARA REDE DE ÁGUA, DN 350 MM, JUNTA ELÁSTICA INTEGRADA, INSTALADO EM LOCAL COM NÍVEL ALTO DE INTERFERÊNCIAS (NÃO INCLUI FORNECIMENTO). AF_11/2017</v>
          </cell>
        </row>
        <row r="204">
          <cell r="A204" t="str">
            <v>ASSENTAMENTO DE TUBOS E PECAS</v>
          </cell>
          <cell r="B204" t="str">
            <v>ASTU</v>
          </cell>
          <cell r="C204" t="str">
            <v>FORNEC E/OU ASSENT DE TUBO PVC DEFOFO COM JUNTA ELASTICA</v>
          </cell>
          <cell r="D204" t="str">
            <v>0230</v>
          </cell>
          <cell r="E204">
            <v>0</v>
          </cell>
          <cell r="F204">
            <v>0</v>
          </cell>
          <cell r="G204" t="str">
            <v>97132</v>
          </cell>
          <cell r="H204" t="str">
            <v>ASSENTAMENTO DE TUBO DE PVC DEFOFO OU PRFV OU RPVC PARA REDE DE ÁGUA, DN 400 MM, JUNTA ELÁSTICA INTEGRADA, INSTALADO EM LOCAL COM NÍVEL ALTO DE INTERFERÊNCIAS (NÃO INCLUI FORNECIMENTO). AF_11/2017</v>
          </cell>
        </row>
        <row r="205">
          <cell r="A205" t="str">
            <v>ASSENTAMENTO DE TUBOS E PECAS</v>
          </cell>
          <cell r="B205" t="str">
            <v>ASTU</v>
          </cell>
          <cell r="C205" t="str">
            <v>FORNEC E/OU ASSENT DE TUBO PVC DEFOFO COM JUNTA ELASTICA</v>
          </cell>
          <cell r="D205" t="str">
            <v>0230</v>
          </cell>
          <cell r="E205">
            <v>0</v>
          </cell>
          <cell r="F205">
            <v>0</v>
          </cell>
          <cell r="G205" t="str">
            <v>97133</v>
          </cell>
          <cell r="H205" t="str">
            <v>ASSENTAMENTO DE TUBO DE PVC DEFOFO OU PRFV OU RPVC PARA REDE DE ÁGUA, DN 500 MM, JUNTA ELÁSTICA INTEGRADA, INSTALADO EM LOCAL COM NÍVEL ALTO DE INTERFERÊNCIAS (NÃO INCLUI FORNECIMENTO). AF_11/2017</v>
          </cell>
        </row>
        <row r="206">
          <cell r="A206" t="str">
            <v>ASSENTAMENTO DE TUBOS E PECAS</v>
          </cell>
          <cell r="B206" t="str">
            <v>ASTU</v>
          </cell>
          <cell r="C206" t="str">
            <v>FORNEC E/OU ASSENT DE TUBO PVC DEFOFO COM JUNTA ELASTICA</v>
          </cell>
          <cell r="D206" t="str">
            <v>0230</v>
          </cell>
          <cell r="E206">
            <v>0</v>
          </cell>
          <cell r="F206">
            <v>0</v>
          </cell>
          <cell r="G206" t="str">
            <v>97134</v>
          </cell>
          <cell r="H206" t="str">
            <v>ASSENTAMENTO DE TUBO DE PVC DEFOFO OU PRFV OU RPVC PARA REDE DE ÁGUA, DN 150 MM, JUNTA ELÁSTICA INTEGRADA, INSTALADO EM LOCAL COM NÍVEL BAIXO DE INTERFERÊNCIAS (NÃO INCLUI FORNECIMENTO). AF_11/2017</v>
          </cell>
        </row>
        <row r="207">
          <cell r="A207" t="str">
            <v>ASSENTAMENTO DE TUBOS E PECAS</v>
          </cell>
          <cell r="B207" t="str">
            <v>ASTU</v>
          </cell>
          <cell r="C207" t="str">
            <v>FORNEC E/OU ASSENT DE TUBO PVC DEFOFO COM JUNTA ELASTICA</v>
          </cell>
          <cell r="D207" t="str">
            <v>0230</v>
          </cell>
          <cell r="E207">
            <v>0</v>
          </cell>
          <cell r="F207">
            <v>0</v>
          </cell>
          <cell r="G207" t="str">
            <v>97135</v>
          </cell>
          <cell r="H207" t="str">
            <v>ASSENTAMENTO DE TUBO DE PVC DEFOFO OU PRFV OU RPVC PARA REDE DE ÁGUA, DN 200 MM, JUNTA ELÁSTICA INTEGRADA, INSTALADO EM LOCAL COM NÍVEL BAIXO DE INTERFERÊNCIAS (NÃO INCLUI FORNECIMENTO). AF_11/2017</v>
          </cell>
        </row>
        <row r="208">
          <cell r="A208" t="str">
            <v>ASSENTAMENTO DE TUBOS E PECAS</v>
          </cell>
          <cell r="B208" t="str">
            <v>ASTU</v>
          </cell>
          <cell r="C208" t="str">
            <v>FORNEC E/OU ASSENT DE TUBO PVC DEFOFO COM JUNTA ELASTICA</v>
          </cell>
          <cell r="D208" t="str">
            <v>0230</v>
          </cell>
          <cell r="E208">
            <v>0</v>
          </cell>
          <cell r="F208">
            <v>0</v>
          </cell>
          <cell r="G208" t="str">
            <v>97136</v>
          </cell>
          <cell r="H208" t="str">
            <v>ASSENTAMENTO DE TUBO DE PVC DEFOFO OU PRFV OU RPVC PARA REDE DE ÁGUA, DN 250 MM, JUNTA ELÁSTICA INTEGRADA, INSTALADO EM LOCAL COM NÍVEL BAIXO DE INTERFERÊNCIAS (NÃO INCLUI FORNECIMENTO). AF_11/2017</v>
          </cell>
        </row>
        <row r="209">
          <cell r="A209" t="str">
            <v>ASSENTAMENTO DE TUBOS E PECAS</v>
          </cell>
          <cell r="B209" t="str">
            <v>ASTU</v>
          </cell>
          <cell r="C209" t="str">
            <v>FORNEC E/OU ASSENT DE TUBO PVC DEFOFO COM JUNTA ELASTICA</v>
          </cell>
          <cell r="D209" t="str">
            <v>0230</v>
          </cell>
          <cell r="E209">
            <v>0</v>
          </cell>
          <cell r="F209">
            <v>0</v>
          </cell>
          <cell r="G209" t="str">
            <v>97137</v>
          </cell>
          <cell r="H209" t="str">
            <v>ASSENTAMENTO DE TUBO DE PVC DEFOFO OU PRFV OU RPVC PARA REDE DE ÁGUA, DN 300 MM, JUNTA ELÁSTICA INTEGRADA, INSTALADO EM LOCAL COM NÍVEL BAIXO DE INTERFERÊNCIAS (NÃO INCLUI FORNECIMENTO). AF_11/2017</v>
          </cell>
        </row>
        <row r="210">
          <cell r="A210" t="str">
            <v>ASSENTAMENTO DE TUBOS E PECAS</v>
          </cell>
          <cell r="B210" t="str">
            <v>ASTU</v>
          </cell>
          <cell r="C210" t="str">
            <v>FORNEC E/OU ASSENT DE TUBO PVC DEFOFO COM JUNTA ELASTICA</v>
          </cell>
          <cell r="D210" t="str">
            <v>0230</v>
          </cell>
          <cell r="E210">
            <v>0</v>
          </cell>
          <cell r="F210">
            <v>0</v>
          </cell>
          <cell r="G210" t="str">
            <v>97138</v>
          </cell>
          <cell r="H210" t="str">
            <v>ASSENTAMENTO DE TUBO DE PVC DEFOFO OU PRFV OU RPVC PARA REDE DE ÁGUA, DN 350 MM, JUNTA ELÁSTICA INTEGRADA, INSTALADO EM LOCAL COM NÍVEL BAIXO DE INTERFERÊNCIAS (NÃO INCLUI FORNECIMENTO). AF_11/2017</v>
          </cell>
        </row>
        <row r="211">
          <cell r="A211" t="str">
            <v>ASSENTAMENTO DE TUBOS E PECAS</v>
          </cell>
          <cell r="B211" t="str">
            <v>ASTU</v>
          </cell>
          <cell r="C211" t="str">
            <v>FORNEC E/OU ASSENT DE TUBO PVC DEFOFO COM JUNTA ELASTICA</v>
          </cell>
          <cell r="D211" t="str">
            <v>0230</v>
          </cell>
          <cell r="E211">
            <v>0</v>
          </cell>
          <cell r="F211">
            <v>0</v>
          </cell>
          <cell r="G211" t="str">
            <v>97139</v>
          </cell>
          <cell r="H211" t="str">
            <v>ASSENTAMENTO DE TUBO DE PVC DEFOFO OU PRFV OU RPVC PARA REDE DE ÁGUA, DN 400 MM, JUNTA ELÁSTICA INTEGRADA, INSTALADO EM LOCAL COM NÍVEL BAIXO DE INTERFERÊNCIAS (NÃO INCLUI FORNECIMENTO). AF_11/2017</v>
          </cell>
        </row>
        <row r="212">
          <cell r="A212" t="str">
            <v>ASSENTAMENTO DE TUBOS E PECAS</v>
          </cell>
          <cell r="B212" t="str">
            <v>ASTU</v>
          </cell>
          <cell r="C212" t="str">
            <v>FORNEC E/OU ASSENT DE TUBO PVC DEFOFO COM JUNTA ELASTICA</v>
          </cell>
          <cell r="D212" t="str">
            <v>0230</v>
          </cell>
          <cell r="E212">
            <v>0</v>
          </cell>
          <cell r="F212">
            <v>0</v>
          </cell>
          <cell r="G212" t="str">
            <v>97140</v>
          </cell>
          <cell r="H212" t="str">
            <v>ASSENTAMENTO DE TUBO DE PVC DEFOFO OU PRFV OU RPVC PARA REDE DE ÁGUA, DN 500 MM, JUNTA ELÁSTICA INTEGRADA, INSTALADO EM LOCAL COM NÍVEL BAIXO DE INTERFERÊNCIAS (NÃO INCLUI FORNECIMENTO). AF_11/2017</v>
          </cell>
        </row>
        <row r="213">
          <cell r="A213" t="str">
            <v>CANTEIRO DE OBRAS</v>
          </cell>
          <cell r="B213" t="str">
            <v>CANT</v>
          </cell>
          <cell r="C213" t="str">
            <v>CONSTRUCAO DO CANTEIRO</v>
          </cell>
          <cell r="D213" t="str">
            <v>0001</v>
          </cell>
          <cell r="E213">
            <v>0</v>
          </cell>
          <cell r="F213">
            <v>0</v>
          </cell>
          <cell r="G213" t="str">
            <v>93206</v>
          </cell>
          <cell r="H213" t="str">
            <v>EXECUÇÃO DE ESCRITÓRIO EM CANTEIRO DE OBRA EM ALVENARIA, NÃO INCLUSO MOBILIÁRIO E EQUIPAMENTOS. AF_02/2016</v>
          </cell>
        </row>
        <row r="214">
          <cell r="A214" t="str">
            <v>CANTEIRO DE OBRAS</v>
          </cell>
          <cell r="B214" t="str">
            <v>CANT</v>
          </cell>
          <cell r="C214" t="str">
            <v>CONSTRUCAO DO CANTEIRO</v>
          </cell>
          <cell r="D214" t="str">
            <v>0001</v>
          </cell>
          <cell r="E214">
            <v>0</v>
          </cell>
          <cell r="F214">
            <v>0</v>
          </cell>
          <cell r="G214" t="str">
            <v>93207</v>
          </cell>
          <cell r="H214" t="str">
            <v>EXECUÇÃO DE ESCRITÓRIO EM CANTEIRO DE OBRA EM CHAPA DE MADEIRA COMPENSADA, NÃO INCLUSO MOBILIÁRIO E EQUIPAMENTOS. AF_02/2016</v>
          </cell>
        </row>
        <row r="215">
          <cell r="A215" t="str">
            <v>CANTEIRO DE OBRAS</v>
          </cell>
          <cell r="B215" t="str">
            <v>CANT</v>
          </cell>
          <cell r="C215" t="str">
            <v>CONSTRUCAO DO CANTEIRO</v>
          </cell>
          <cell r="D215" t="str">
            <v>0001</v>
          </cell>
          <cell r="E215">
            <v>0</v>
          </cell>
          <cell r="F215">
            <v>0</v>
          </cell>
          <cell r="G215" t="str">
            <v>93208</v>
          </cell>
          <cell r="H215" t="str">
            <v>EXECUÇÃO DE ALMOXARIFADO EM CANTEIRO DE OBRA EM CHAPA DE MADEIRA COMPENSADA, INCLUSO PRATELEIRAS. AF_02/2016</v>
          </cell>
        </row>
        <row r="216">
          <cell r="A216" t="str">
            <v>CANTEIRO DE OBRAS</v>
          </cell>
          <cell r="B216" t="str">
            <v>CANT</v>
          </cell>
          <cell r="C216" t="str">
            <v>CONSTRUCAO DO CANTEIRO</v>
          </cell>
          <cell r="D216" t="str">
            <v>0001</v>
          </cell>
          <cell r="E216">
            <v>0</v>
          </cell>
          <cell r="F216">
            <v>0</v>
          </cell>
          <cell r="G216" t="str">
            <v>93209</v>
          </cell>
          <cell r="H216" t="str">
            <v>EXECUÇÃO DE ALMOXARIFADO EM CANTEIRO DE OBRA EM ALVENARIA, INCLUSO PRATELEIRAS. AF_02/2016</v>
          </cell>
        </row>
        <row r="217">
          <cell r="A217" t="str">
            <v>CANTEIRO DE OBRAS</v>
          </cell>
          <cell r="B217" t="str">
            <v>CANT</v>
          </cell>
          <cell r="C217" t="str">
            <v>CONSTRUCAO DO CANTEIRO</v>
          </cell>
          <cell r="D217" t="str">
            <v>0001</v>
          </cell>
          <cell r="E217">
            <v>0</v>
          </cell>
          <cell r="F217">
            <v>0</v>
          </cell>
          <cell r="G217" t="str">
            <v>93210</v>
          </cell>
          <cell r="H217" t="str">
            <v>EXECUÇÃO DE REFEITÓRIO EM CANTEIRO DE OBRA EM CHAPA DE MADEIRA COMPENSADA, NÃO INCLUSO MOBILIÁRIO E EQUIPAMENTOS. AF_02/2016</v>
          </cell>
        </row>
        <row r="218">
          <cell r="A218" t="str">
            <v>CANTEIRO DE OBRAS</v>
          </cell>
          <cell r="B218" t="str">
            <v>CANT</v>
          </cell>
          <cell r="C218" t="str">
            <v>CONSTRUCAO DO CANTEIRO</v>
          </cell>
          <cell r="D218" t="str">
            <v>0001</v>
          </cell>
          <cell r="E218">
            <v>0</v>
          </cell>
          <cell r="F218">
            <v>0</v>
          </cell>
          <cell r="G218" t="str">
            <v>93211</v>
          </cell>
          <cell r="H218" t="str">
            <v>EXECUÇÃO DE REFEITÓRIO EM CANTEIRO DE OBRA EM ALVENARIA, NÃO INCLUSO MOBILIÁRIO E EQUIPAMENTOS. AF_02/2016</v>
          </cell>
        </row>
        <row r="219">
          <cell r="A219" t="str">
            <v>CANTEIRO DE OBRAS</v>
          </cell>
          <cell r="B219" t="str">
            <v>CANT</v>
          </cell>
          <cell r="C219" t="str">
            <v>CONSTRUCAO DO CANTEIRO</v>
          </cell>
          <cell r="D219" t="str">
            <v>0001</v>
          </cell>
          <cell r="E219">
            <v>0</v>
          </cell>
          <cell r="F219">
            <v>0</v>
          </cell>
          <cell r="G219" t="str">
            <v>93212</v>
          </cell>
          <cell r="H219" t="str">
            <v>EXECUÇÃO DE SANITÁRIO E VESTIÁRIO EM CANTEIRO DE OBRA EM CHAPA DE MADEIRA COMPENSADA, NÃO INCLUSO MOBILIÁRIO. AF_02/2016</v>
          </cell>
        </row>
        <row r="220">
          <cell r="A220" t="str">
            <v>CANTEIRO DE OBRAS</v>
          </cell>
          <cell r="B220" t="str">
            <v>CANT</v>
          </cell>
          <cell r="C220" t="str">
            <v>CONSTRUCAO DO CANTEIRO</v>
          </cell>
          <cell r="D220" t="str">
            <v>0001</v>
          </cell>
          <cell r="E220">
            <v>0</v>
          </cell>
          <cell r="F220">
            <v>0</v>
          </cell>
          <cell r="G220" t="str">
            <v>93213</v>
          </cell>
          <cell r="H220" t="str">
            <v>EXECUÇÃO DE SANITÁRIO E VESTIÁRIO EM CANTEIRO DE OBRA EM ALVENARIA, NÃO INCLUSO MOBILIÁRIO. AF_02/2016</v>
          </cell>
        </row>
        <row r="221">
          <cell r="A221" t="str">
            <v>CANTEIRO DE OBRAS</v>
          </cell>
          <cell r="B221" t="str">
            <v>CANT</v>
          </cell>
          <cell r="C221" t="str">
            <v>CONSTRUCAO DO CANTEIRO</v>
          </cell>
          <cell r="D221" t="str">
            <v>0001</v>
          </cell>
          <cell r="E221">
            <v>0</v>
          </cell>
          <cell r="F221">
            <v>0</v>
          </cell>
          <cell r="G221" t="str">
            <v>93214</v>
          </cell>
          <cell r="H221" t="str">
            <v>EXECUÇÃO DE RESERVATÓRIO ELEVADO DE ÁGUA (1000 LITROS) EM CANTEIRO DE OBRA, APOIADO EM ESTRUTURA DE MADEIRA. AF_02/2016</v>
          </cell>
        </row>
        <row r="222">
          <cell r="A222" t="str">
            <v>CANTEIRO DE OBRAS</v>
          </cell>
          <cell r="B222" t="str">
            <v>CANT</v>
          </cell>
          <cell r="C222" t="str">
            <v>CONSTRUCAO DO CANTEIRO</v>
          </cell>
          <cell r="D222" t="str">
            <v>0001</v>
          </cell>
          <cell r="E222">
            <v>0</v>
          </cell>
          <cell r="F222">
            <v>0</v>
          </cell>
          <cell r="G222" t="str">
            <v>93243</v>
          </cell>
          <cell r="H222" t="str">
            <v>EXECUÇÃO DE RESERVATÓRIO ELEVADO DE ÁGUA (2000 LITROS) EM CANTEIRO DE OBRA, APOIADO EM ESTRUTURA DE MADEIRA. AF_02/2016</v>
          </cell>
        </row>
        <row r="223">
          <cell r="A223" t="str">
            <v>CANTEIRO DE OBRAS</v>
          </cell>
          <cell r="B223" t="str">
            <v>CANT</v>
          </cell>
          <cell r="C223" t="str">
            <v>CONSTRUCAO DO CANTEIRO</v>
          </cell>
          <cell r="D223" t="str">
            <v>0001</v>
          </cell>
          <cell r="E223">
            <v>0</v>
          </cell>
          <cell r="F223">
            <v>0</v>
          </cell>
          <cell r="G223" t="str">
            <v>93582</v>
          </cell>
          <cell r="H223" t="str">
            <v>EXECUÇÃO DE CENTRAL DE ARMADURA EM CANTEIRO DE OBRA, NÃO INCLUSO MOBILIÁRIO E EQUIPAMENTOS. AF_04/2016</v>
          </cell>
        </row>
        <row r="224">
          <cell r="A224" t="str">
            <v>CANTEIRO DE OBRAS</v>
          </cell>
          <cell r="B224" t="str">
            <v>CANT</v>
          </cell>
          <cell r="C224" t="str">
            <v>CONSTRUCAO DO CANTEIRO</v>
          </cell>
          <cell r="D224" t="str">
            <v>0001</v>
          </cell>
          <cell r="E224">
            <v>0</v>
          </cell>
          <cell r="F224">
            <v>0</v>
          </cell>
          <cell r="G224" t="str">
            <v>93583</v>
          </cell>
          <cell r="H224" t="str">
            <v>EXECUÇÃO DE CENTRAL DE FÔRMAS, PRODUÇÃO DE ARGAMASSA OU CONCRETO EM CANTEIRO DE OBRA, NÃO INCLUSO MOBILIÁRIO E EQUIPAMENTOS. AF_04/2016</v>
          </cell>
        </row>
        <row r="225">
          <cell r="A225" t="str">
            <v>CANTEIRO DE OBRAS</v>
          </cell>
          <cell r="B225" t="str">
            <v>CANT</v>
          </cell>
          <cell r="C225" t="str">
            <v>CONSTRUCAO DO CANTEIRO</v>
          </cell>
          <cell r="D225" t="str">
            <v>0001</v>
          </cell>
          <cell r="E225">
            <v>0</v>
          </cell>
          <cell r="F225">
            <v>0</v>
          </cell>
          <cell r="G225" t="str">
            <v>93584</v>
          </cell>
          <cell r="H225" t="str">
            <v>EXECUÇÃO DE DEPÓSITO EM CANTEIRO DE OBRA EM CHAPA DE MADEIRA COMPENSADA, NÃO INCLUSO MOBILIÁRIO. AF_04/2016</v>
          </cell>
        </row>
        <row r="226">
          <cell r="A226" t="str">
            <v>CANTEIRO DE OBRAS</v>
          </cell>
          <cell r="B226" t="str">
            <v>CANT</v>
          </cell>
          <cell r="C226" t="str">
            <v>CONSTRUCAO DO CANTEIRO</v>
          </cell>
          <cell r="D226" t="str">
            <v>0001</v>
          </cell>
          <cell r="E226">
            <v>0</v>
          </cell>
          <cell r="F226">
            <v>0</v>
          </cell>
          <cell r="G226" t="str">
            <v>93585</v>
          </cell>
          <cell r="H226" t="str">
            <v>EXECUÇÃO DE GUARITA EM CANTEIRO DE OBRA EM CHAPA DE MADEIRA COMPENSADA, NÃO INCLUSO MOBILIÁRIO. AF_04/2016</v>
          </cell>
        </row>
        <row r="227">
          <cell r="A227" t="str">
            <v>CANTEIRO DE OBRAS</v>
          </cell>
          <cell r="B227" t="str">
            <v>CANT</v>
          </cell>
          <cell r="C227" t="str">
            <v>CONSTRUCAO DO CANTEIRO</v>
          </cell>
          <cell r="D227" t="str">
            <v>0001</v>
          </cell>
          <cell r="E227">
            <v>0</v>
          </cell>
          <cell r="F227">
            <v>0</v>
          </cell>
          <cell r="G227" t="str">
            <v>98441</v>
          </cell>
          <cell r="H227" t="str">
            <v>PAREDE DE MADEIRA COMPENSADA PARA CONSTRUÇÃO TEMPORÁRIA EM CHAPA SIMPLES, EXTERNA, COM ÁREA LÍQUIDA MAIOR OU IGUAL A 6 M², SEM VÃO. AF_05/2018</v>
          </cell>
        </row>
        <row r="228">
          <cell r="A228" t="str">
            <v>CANTEIRO DE OBRAS</v>
          </cell>
          <cell r="B228" t="str">
            <v>CANT</v>
          </cell>
          <cell r="C228" t="str">
            <v>CONSTRUCAO DO CANTEIRO</v>
          </cell>
          <cell r="D228" t="str">
            <v>0001</v>
          </cell>
          <cell r="E228">
            <v>0</v>
          </cell>
          <cell r="F228">
            <v>0</v>
          </cell>
          <cell r="G228" t="str">
            <v>98442</v>
          </cell>
          <cell r="H228" t="str">
            <v>PAREDE DE MADEIRA COMPENSADA PARA CONSTRUÇÃO TEMPORÁRIA EM CHAPA SIMPLES, EXTERNA, COM ÁREA LÍQUIDA MENOR QUE 6 M², SEM VÃO. AF_05/2018</v>
          </cell>
        </row>
        <row r="229">
          <cell r="A229" t="str">
            <v>CANTEIRO DE OBRAS</v>
          </cell>
          <cell r="B229" t="str">
            <v>CANT</v>
          </cell>
          <cell r="C229" t="str">
            <v>CONSTRUCAO DO CANTEIRO</v>
          </cell>
          <cell r="D229" t="str">
            <v>0001</v>
          </cell>
          <cell r="E229">
            <v>0</v>
          </cell>
          <cell r="F229">
            <v>0</v>
          </cell>
          <cell r="G229" t="str">
            <v>98443</v>
          </cell>
          <cell r="H229" t="str">
            <v>PAREDE DE MADEIRA COMPENSADA PARA CONSTRUÇÃO TEMPORÁRIA EM CHAPA SIMPLES, INTERNA, COM ÁREA LÍQUIDA MAIOR OU IGUAL A 6 M², SEM VÃO. AF_05/2018</v>
          </cell>
        </row>
        <row r="230">
          <cell r="A230" t="str">
            <v>CANTEIRO DE OBRAS</v>
          </cell>
          <cell r="B230" t="str">
            <v>CANT</v>
          </cell>
          <cell r="C230" t="str">
            <v>CONSTRUCAO DO CANTEIRO</v>
          </cell>
          <cell r="D230" t="str">
            <v>0001</v>
          </cell>
          <cell r="E230">
            <v>0</v>
          </cell>
          <cell r="F230">
            <v>0</v>
          </cell>
          <cell r="G230" t="str">
            <v>98444</v>
          </cell>
          <cell r="H230" t="str">
            <v>PAREDE DE MADEIRA COMPENSADA PARA CONSTRUÇÃO TEMPORÁRIA EM CHAPA SIMPLES, INTERNA, COM ÁREA LÍQUIDA MENOR QUE 6 M², SEM VÃO. AF_05/2018</v>
          </cell>
        </row>
        <row r="231">
          <cell r="A231" t="str">
            <v>CANTEIRO DE OBRAS</v>
          </cell>
          <cell r="B231" t="str">
            <v>CANT</v>
          </cell>
          <cell r="C231" t="str">
            <v>CONSTRUCAO DO CANTEIRO</v>
          </cell>
          <cell r="D231" t="str">
            <v>0001</v>
          </cell>
          <cell r="E231">
            <v>0</v>
          </cell>
          <cell r="F231">
            <v>0</v>
          </cell>
          <cell r="G231" t="str">
            <v>98445</v>
          </cell>
          <cell r="H231" t="str">
            <v>PAREDE DE MADEIRA COMPENSADA PARA CONSTRUÇÃO TEMPORÁRIA EM CHAPA SIMPLES, EXTERNA, COM ÁREA LÍQUIDA MAIOR OU IGUAL A 6 M², COM VÃO. AF_05/2018</v>
          </cell>
        </row>
        <row r="232">
          <cell r="A232" t="str">
            <v>CANTEIRO DE OBRAS</v>
          </cell>
          <cell r="B232" t="str">
            <v>CANT</v>
          </cell>
          <cell r="C232" t="str">
            <v>CONSTRUCAO DO CANTEIRO</v>
          </cell>
          <cell r="D232" t="str">
            <v>0001</v>
          </cell>
          <cell r="E232">
            <v>0</v>
          </cell>
          <cell r="F232">
            <v>0</v>
          </cell>
          <cell r="G232" t="str">
            <v>98446</v>
          </cell>
          <cell r="H232" t="str">
            <v>PAREDE DE MADEIRA COMPENSADA PARA CONSTRUÇÃO TEMPORÁRIA EM CHAPA SIMPLES, EXTERNA, COM ÁREA LÍQUIDA MENOR QUE 6 M², COM VÃO. AF_05/2018</v>
          </cell>
        </row>
        <row r="233">
          <cell r="A233" t="str">
            <v>CANTEIRO DE OBRAS</v>
          </cell>
          <cell r="B233" t="str">
            <v>CANT</v>
          </cell>
          <cell r="C233" t="str">
            <v>CONSTRUCAO DO CANTEIRO</v>
          </cell>
          <cell r="D233" t="str">
            <v>0001</v>
          </cell>
          <cell r="E233">
            <v>0</v>
          </cell>
          <cell r="F233">
            <v>0</v>
          </cell>
          <cell r="G233" t="str">
            <v>98447</v>
          </cell>
          <cell r="H233" t="str">
            <v>PAREDE DE MADEIRA COMPENSADA PARA CONSTRUÇÃO TEMPORÁRIA EM CHAPA SIMPLES, INTERNA, COM ÁREA LÍQUIDA MAIOR OU IGUAL A 6 M², COM VÃO. AF_05/2018</v>
          </cell>
        </row>
        <row r="234">
          <cell r="A234" t="str">
            <v>CANTEIRO DE OBRAS</v>
          </cell>
          <cell r="B234" t="str">
            <v>CANT</v>
          </cell>
          <cell r="C234" t="str">
            <v>CONSTRUCAO DO CANTEIRO</v>
          </cell>
          <cell r="D234" t="str">
            <v>0001</v>
          </cell>
          <cell r="E234">
            <v>0</v>
          </cell>
          <cell r="F234">
            <v>0</v>
          </cell>
          <cell r="G234" t="str">
            <v>98448</v>
          </cell>
          <cell r="H234" t="str">
            <v>PAREDE DE MADEIRA COMPENSADA PARA CONSTRUÇÃO TEMPORÁRIA EM CHAPA SIMPLES, INTERNA, COM ÁREA LÍQUIDA MENOR QUE 6 M², COM VÃO. AF_05/2018</v>
          </cell>
        </row>
        <row r="235">
          <cell r="A235" t="str">
            <v>CANTEIRO DE OBRAS</v>
          </cell>
          <cell r="B235" t="str">
            <v>CANT</v>
          </cell>
          <cell r="C235" t="str">
            <v>CONSTRUCAO DO CANTEIRO</v>
          </cell>
          <cell r="D235" t="str">
            <v>0001</v>
          </cell>
          <cell r="E235">
            <v>0</v>
          </cell>
          <cell r="F235">
            <v>0</v>
          </cell>
          <cell r="G235" t="str">
            <v>98449</v>
          </cell>
          <cell r="H235" t="str">
            <v>PAREDE DE MADEIRA COMPENSADA PARA CONSTRUÇÃO TEMPORÁRIA EM CHAPA DUPLA, EXTERNA, COM ÁREA LÍQUIDA MAIOR OU IGUAL A 6 M², SEM VÃO. AF_05/2018</v>
          </cell>
        </row>
        <row r="236">
          <cell r="A236" t="str">
            <v>CANTEIRO DE OBRAS</v>
          </cell>
          <cell r="B236" t="str">
            <v>CANT</v>
          </cell>
          <cell r="C236" t="str">
            <v>CONSTRUCAO DO CANTEIRO</v>
          </cell>
          <cell r="D236" t="str">
            <v>0001</v>
          </cell>
          <cell r="E236">
            <v>0</v>
          </cell>
          <cell r="F236">
            <v>0</v>
          </cell>
          <cell r="G236" t="str">
            <v>98450</v>
          </cell>
          <cell r="H236" t="str">
            <v>PAREDE DE MADEIRA COMPENSADA PARA CONSTRUÇÃO TEMPORÁRIA EM CHAPA DUPLA, EXTERNA, COM ÁREA LÍQUIDA MENOR QUE 6 M², SEM VÃO. AF_05/2018</v>
          </cell>
        </row>
        <row r="237">
          <cell r="A237" t="str">
            <v>CANTEIRO DE OBRAS</v>
          </cell>
          <cell r="B237" t="str">
            <v>CANT</v>
          </cell>
          <cell r="C237" t="str">
            <v>CONSTRUCAO DO CANTEIRO</v>
          </cell>
          <cell r="D237" t="str">
            <v>0001</v>
          </cell>
          <cell r="E237">
            <v>0</v>
          </cell>
          <cell r="F237">
            <v>0</v>
          </cell>
          <cell r="G237" t="str">
            <v>98451</v>
          </cell>
          <cell r="H237" t="str">
            <v>PAREDE DE MADEIRA COMPENSADA PARA CONSTRUÇÃO TEMPORÁRIA EM CHAPA DUPLA, INTERNA, COM ÁREA LÍQUIDA MAIOR OU IGUAL A 6 M², SEM VÃO. AF_05/2018</v>
          </cell>
        </row>
        <row r="238">
          <cell r="A238" t="str">
            <v>CANTEIRO DE OBRAS</v>
          </cell>
          <cell r="B238" t="str">
            <v>CANT</v>
          </cell>
          <cell r="C238" t="str">
            <v>CONSTRUCAO DO CANTEIRO</v>
          </cell>
          <cell r="D238" t="str">
            <v>0001</v>
          </cell>
          <cell r="E238">
            <v>0</v>
          </cell>
          <cell r="F238">
            <v>0</v>
          </cell>
          <cell r="G238" t="str">
            <v>98452</v>
          </cell>
          <cell r="H238" t="str">
            <v>PAREDE DE MADEIRA COMPENSADA PARA CONSTRUÇÃO TEMPORÁRIA EM CHAPA DUPLA, INTERNA, COM ÁREA LÍQUIDA MENOR QUE 6 M², SEM VÃO. AF_05/2018</v>
          </cell>
        </row>
        <row r="239">
          <cell r="A239" t="str">
            <v>CANTEIRO DE OBRAS</v>
          </cell>
          <cell r="B239" t="str">
            <v>CANT</v>
          </cell>
          <cell r="C239" t="str">
            <v>CONSTRUCAO DO CANTEIRO</v>
          </cell>
          <cell r="D239" t="str">
            <v>0001</v>
          </cell>
          <cell r="E239">
            <v>0</v>
          </cell>
          <cell r="F239">
            <v>0</v>
          </cell>
          <cell r="G239" t="str">
            <v>98453</v>
          </cell>
          <cell r="H239" t="str">
            <v>PAREDE DE MADEIRA COMPENSADA PARA CONSTRUÇÃO TEMPORÁRIA EM CHAPA DUPLA, EXTERNA, COM ÁREA LÍQUIDA MAIOR OU IGUAL A QUE 6 M², COM VÃO. AF_05/2018</v>
          </cell>
        </row>
        <row r="240">
          <cell r="A240" t="str">
            <v>CANTEIRO DE OBRAS</v>
          </cell>
          <cell r="B240" t="str">
            <v>CANT</v>
          </cell>
          <cell r="C240" t="str">
            <v>CONSTRUCAO DO CANTEIRO</v>
          </cell>
          <cell r="D240" t="str">
            <v>0001</v>
          </cell>
          <cell r="E240">
            <v>0</v>
          </cell>
          <cell r="F240">
            <v>0</v>
          </cell>
          <cell r="G240" t="str">
            <v>98454</v>
          </cell>
          <cell r="H240" t="str">
            <v>PAREDE DE MADEIRA COMPENSADA PARA CONSTRUÇÃO TEMPORÁRIA EM CHAPA DUPLA, EXTERNA, COM ÁREA LÍQUIDA MENOR QUE 6 M², COM VÃO. AF_05/2018</v>
          </cell>
        </row>
        <row r="241">
          <cell r="A241" t="str">
            <v>CANTEIRO DE OBRAS</v>
          </cell>
          <cell r="B241" t="str">
            <v>CANT</v>
          </cell>
          <cell r="C241" t="str">
            <v>CONSTRUCAO DO CANTEIRO</v>
          </cell>
          <cell r="D241" t="str">
            <v>0001</v>
          </cell>
          <cell r="E241">
            <v>0</v>
          </cell>
          <cell r="F241">
            <v>0</v>
          </cell>
          <cell r="G241" t="str">
            <v>98455</v>
          </cell>
          <cell r="H241" t="str">
            <v>PAREDE DE MADEIRA COMPENSADA PARA CONSTRUÇÃO TEMPORÁRIA EM CHAPA DUPLA, INTERNA, COM ÁREA LÍQUIDA MAIOR OU IGUAL A 6 M², COM VÃO. AF_05/2018</v>
          </cell>
        </row>
        <row r="242">
          <cell r="A242" t="str">
            <v>CANTEIRO DE OBRAS</v>
          </cell>
          <cell r="B242" t="str">
            <v>CANT</v>
          </cell>
          <cell r="C242" t="str">
            <v>CONSTRUCAO DO CANTEIRO</v>
          </cell>
          <cell r="D242" t="str">
            <v>0001</v>
          </cell>
          <cell r="E242">
            <v>0</v>
          </cell>
          <cell r="F242">
            <v>0</v>
          </cell>
          <cell r="G242" t="str">
            <v>98456</v>
          </cell>
          <cell r="H242" t="str">
            <v>PAREDE DE MADEIRA COMPENSADA PARA CONSTRUÇÃO TEMPORÁRIA EM CHAPA DUPLA, INTERNA, COM ÁREA LÍQUIDA MENOR QUE 6 M², COM VÃO. AF_05/2018</v>
          </cell>
        </row>
        <row r="243">
          <cell r="A243" t="str">
            <v>CANTEIRO DE OBRAS</v>
          </cell>
          <cell r="B243" t="str">
            <v>CANT</v>
          </cell>
          <cell r="C243" t="str">
            <v>CONSTRUCAO DO CANTEIRO</v>
          </cell>
          <cell r="D243" t="str">
            <v>0001</v>
          </cell>
          <cell r="E243">
            <v>0</v>
          </cell>
          <cell r="F243">
            <v>0</v>
          </cell>
          <cell r="G243" t="str">
            <v>98458</v>
          </cell>
          <cell r="H243" t="str">
            <v>TAPUME COM COMPENSADO DE MADEIRA. AF_05/2018</v>
          </cell>
        </row>
        <row r="244">
          <cell r="A244" t="str">
            <v>CANTEIRO DE OBRAS</v>
          </cell>
          <cell r="B244" t="str">
            <v>CANT</v>
          </cell>
          <cell r="C244" t="str">
            <v>CONSTRUCAO DO CANTEIRO</v>
          </cell>
          <cell r="D244" t="str">
            <v>0001</v>
          </cell>
          <cell r="E244">
            <v>0</v>
          </cell>
          <cell r="F244">
            <v>0</v>
          </cell>
          <cell r="G244" t="str">
            <v>98459</v>
          </cell>
          <cell r="H244" t="str">
            <v>TAPUME COM TELHA METÁLICA. AF_05/2018</v>
          </cell>
        </row>
        <row r="245">
          <cell r="A245" t="str">
            <v>CANTEIRO DE OBRAS</v>
          </cell>
          <cell r="B245" t="str">
            <v>CANT</v>
          </cell>
          <cell r="C245" t="str">
            <v>CONSTRUCAO DO CANTEIRO</v>
          </cell>
          <cell r="D245" t="str">
            <v>0001</v>
          </cell>
          <cell r="E245">
            <v>0</v>
          </cell>
          <cell r="F245">
            <v>0</v>
          </cell>
          <cell r="G245" t="str">
            <v>98460</v>
          </cell>
          <cell r="H245" t="str">
            <v>PISO PARA CONSTRUÇÃO TEMPORÁRIA EM MADEIRA, SEM REAPROVEITAMENTO. AF_05/2018</v>
          </cell>
        </row>
        <row r="246">
          <cell r="A246" t="str">
            <v>CANTEIRO DE OBRAS</v>
          </cell>
          <cell r="B246" t="str">
            <v>CANT</v>
          </cell>
          <cell r="C246" t="str">
            <v>CONSTRUCAO DO CANTEIRO</v>
          </cell>
          <cell r="D246" t="str">
            <v>0001</v>
          </cell>
          <cell r="E246">
            <v>0</v>
          </cell>
          <cell r="F246">
            <v>0</v>
          </cell>
          <cell r="G246" t="str">
            <v>98461</v>
          </cell>
          <cell r="H246" t="str">
            <v>ESTRUTURA DE MADEIRA PROVISÓRIA PARA SUPORTE DE CAIXA D ÁGUA ELEVADA DE 1000 LITROS. AF_05/2018_P</v>
          </cell>
        </row>
        <row r="247">
          <cell r="A247" t="str">
            <v>CANTEIRO DE OBRAS</v>
          </cell>
          <cell r="B247" t="str">
            <v>CANT</v>
          </cell>
          <cell r="C247" t="str">
            <v>CONSTRUCAO DO CANTEIRO</v>
          </cell>
          <cell r="D247" t="str">
            <v>0001</v>
          </cell>
          <cell r="E247">
            <v>0</v>
          </cell>
          <cell r="F247">
            <v>0</v>
          </cell>
          <cell r="G247" t="str">
            <v>98462</v>
          </cell>
          <cell r="H247" t="str">
            <v>ESTRUTURA DE MADEIRA PROVISÓRIA PARA SUPORTE DE CAIXA D ÁGUA ELEVADA DE 3000 LITROS. AF_05/2018_P</v>
          </cell>
        </row>
        <row r="248">
          <cell r="A248" t="str">
            <v>CUSTOS HORÁRIOS DE MÁQUINAS E EQUIPAMENTOS</v>
          </cell>
          <cell r="B248" t="str">
            <v>CHOR</v>
          </cell>
          <cell r="C248" t="str">
            <v>CUSTO HORÁRIO PRODUTIVO DIURNO</v>
          </cell>
          <cell r="D248" t="str">
            <v>0325</v>
          </cell>
          <cell r="E248">
            <v>0</v>
          </cell>
          <cell r="F248">
            <v>0</v>
          </cell>
          <cell r="G248" t="str">
            <v>5631</v>
          </cell>
          <cell r="H248" t="str">
            <v>ESCAVADEIRA HIDRÁULICA SOBRE ESTEIRAS, CAÇAMBA 0,80 M3, PESO OPERACIONAL 17 T, POTENCIA BRUTA 111 HP - CHP DIURNO. AF_06/2014</v>
          </cell>
        </row>
        <row r="249">
          <cell r="A249" t="str">
            <v>CUSTOS HORÁRIOS DE MÁQUINAS E EQUIPAMENTOS</v>
          </cell>
          <cell r="B249" t="str">
            <v>CHOR</v>
          </cell>
          <cell r="C249" t="str">
            <v>CUSTO HORÁRIO PRODUTIVO DIURNO</v>
          </cell>
          <cell r="D249" t="str">
            <v>0325</v>
          </cell>
          <cell r="E249">
            <v>0</v>
          </cell>
          <cell r="F249">
            <v>0</v>
          </cell>
          <cell r="G249" t="str">
            <v>5678</v>
          </cell>
          <cell r="H249" t="str">
            <v>RETROESCAVADEIRA SOBRE RODAS COM CARREGADEIRA, TRAÇÃO 4X4, POTÊNCIA LÍQ. 88 HP, CAÇAMBA CARREG. CAP. MÍN. 1 M3, CAÇAMBA RETRO CAP. 0,26 M3, PESO OPERACIONAL MÍN. 6.674 KG, PROFUNDIDADE ESCAVAÇÃO MÁX. 4,37 M - CHP DIURNO. AF_06/2014</v>
          </cell>
        </row>
        <row r="250">
          <cell r="A250" t="str">
            <v>CUSTOS HORÁRIOS DE MÁQUINAS E EQUIPAMENTOS</v>
          </cell>
          <cell r="B250" t="str">
            <v>CHOR</v>
          </cell>
          <cell r="C250" t="str">
            <v>CUSTO HORÁRIO PRODUTIVO DIURNO</v>
          </cell>
          <cell r="D250" t="str">
            <v>0325</v>
          </cell>
          <cell r="E250">
            <v>0</v>
          </cell>
          <cell r="F250">
            <v>0</v>
          </cell>
          <cell r="G250" t="str">
            <v>5680</v>
          </cell>
          <cell r="H250" t="str">
            <v>RETROESCAVADEIRA SOBRE RODAS COM CARREGADEIRA, TRAÇÃO 4X2, POTÊNCIA LÍQ. 79 HP, CAÇAMBA CARREG. CAP. MÍN. 1 M3, CAÇAMBA RETRO CAP. 0,20 M3, PESO OPERACIONAL MÍN. 6.570 KG, PROFUNDIDADE ESCAVAÇÃO MÁX. 4,37 M - CHP DIURNO. AF_06/2014</v>
          </cell>
        </row>
        <row r="251">
          <cell r="A251" t="str">
            <v>CUSTOS HORÁRIOS DE MÁQUINAS E EQUIPAMENTOS</v>
          </cell>
          <cell r="B251" t="str">
            <v>CHOR</v>
          </cell>
          <cell r="C251" t="str">
            <v>CUSTO HORÁRIO PRODUTIVO DIURNO</v>
          </cell>
          <cell r="D251" t="str">
            <v>0325</v>
          </cell>
          <cell r="E251">
            <v>0</v>
          </cell>
          <cell r="F251">
            <v>0</v>
          </cell>
          <cell r="G251" t="str">
            <v>5684</v>
          </cell>
          <cell r="H251" t="str">
            <v>ROLO COMPACTADOR VIBRATÓRIO DE UM CILINDRO AÇO LISO, POTÊNCIA 80 HP, PESO OPERACIONAL MÁXIMO 8,1 T, IMPACTO DINÂMICO 16,15 / 9,5 T, LARGURA DE TRABALHO 1,68 M - CHP DIURNO. AF_06/2014</v>
          </cell>
        </row>
        <row r="252">
          <cell r="A252" t="str">
            <v>CUSTOS HORÁRIOS DE MÁQUINAS E EQUIPAMENTOS</v>
          </cell>
          <cell r="B252" t="str">
            <v>CHOR</v>
          </cell>
          <cell r="C252" t="str">
            <v>CUSTO HORÁRIO PRODUTIVO DIURNO</v>
          </cell>
          <cell r="D252" t="str">
            <v>0325</v>
          </cell>
          <cell r="E252">
            <v>0</v>
          </cell>
          <cell r="F252">
            <v>0</v>
          </cell>
          <cell r="G252" t="str">
            <v>5689</v>
          </cell>
          <cell r="H252" t="str">
            <v>GRADE DE DISCO CONTROLE REMOTO REBOCÁVEL, COM 24 DISCOS 24 X 6 MM COM PNEUS PARA TRANSPORTE - CHP DIURNO. AF_06/2014</v>
          </cell>
        </row>
        <row r="253">
          <cell r="A253" t="str">
            <v>CUSTOS HORÁRIOS DE MÁQUINAS E EQUIPAMENTOS</v>
          </cell>
          <cell r="B253" t="str">
            <v>CHOR</v>
          </cell>
          <cell r="C253" t="str">
            <v>CUSTO HORÁRIO PRODUTIVO DIURNO</v>
          </cell>
          <cell r="D253" t="str">
            <v>0325</v>
          </cell>
          <cell r="E253">
            <v>0</v>
          </cell>
          <cell r="F253">
            <v>0</v>
          </cell>
          <cell r="G253" t="str">
            <v>5795</v>
          </cell>
          <cell r="H253" t="str">
            <v>MARTELETE OU ROMPEDOR PNEUMÁTICO MANUAL, 28 KG, COM SILENCIADOR - CHP DIURNO. AF_07/2016</v>
          </cell>
        </row>
        <row r="254">
          <cell r="A254" t="str">
            <v>CUSTOS HORÁRIOS DE MÁQUINAS E EQUIPAMENTOS</v>
          </cell>
          <cell r="B254" t="str">
            <v>CHOR</v>
          </cell>
          <cell r="C254" t="str">
            <v>CUSTO HORÁRIO PRODUTIVO DIURNO</v>
          </cell>
          <cell r="D254" t="str">
            <v>0325</v>
          </cell>
          <cell r="E254">
            <v>0</v>
          </cell>
          <cell r="F254">
            <v>0</v>
          </cell>
          <cell r="G254" t="str">
            <v>5811</v>
          </cell>
          <cell r="H254" t="str">
            <v>CAMINHÃO BASCULANTE 6 M3, PESO BRUTO TOTAL 16.000 KG, CARGA ÚTIL MÁXIMA 13.071 KG, DISTÂNCIA ENTRE EIXOS 4,80 M, POTÊNCIA 230 CV INCLUSIVE CAÇAMBA METÁLICA - CHP DIURNO. AF_06/2014</v>
          </cell>
        </row>
        <row r="255">
          <cell r="A255" t="str">
            <v>CUSTOS HORÁRIOS DE MÁQUINAS E EQUIPAMENTOS</v>
          </cell>
          <cell r="B255" t="str">
            <v>CHOR</v>
          </cell>
          <cell r="C255" t="str">
            <v>CUSTO HORÁRIO PRODUTIVO DIURNO</v>
          </cell>
          <cell r="D255" t="str">
            <v>0325</v>
          </cell>
          <cell r="E255">
            <v>0</v>
          </cell>
          <cell r="F255">
            <v>0</v>
          </cell>
          <cell r="G255" t="str">
            <v>5823</v>
          </cell>
          <cell r="H255" t="str">
            <v>USINA DE CONCRETO FIXA, CAPACIDADE NOMINAL DE 90 A 120 M3/H, SEM SILO - CHP DIURNO. AF_07/2016</v>
          </cell>
        </row>
        <row r="256">
          <cell r="A256" t="str">
            <v>CUSTOS HORÁRIOS DE MÁQUINAS E EQUIPAMENTOS</v>
          </cell>
          <cell r="B256" t="str">
            <v>CHOR</v>
          </cell>
          <cell r="C256" t="str">
            <v>CUSTO HORÁRIO PRODUTIVO DIURNO</v>
          </cell>
          <cell r="D256" t="str">
            <v>0325</v>
          </cell>
          <cell r="E256">
            <v>0</v>
          </cell>
          <cell r="F256">
            <v>0</v>
          </cell>
          <cell r="G256" t="str">
            <v>5824</v>
          </cell>
          <cell r="H256" t="str">
            <v>CAMINHÃO TOCO, PBT 16.000 KG, CARGA ÚTIL MÁX. 10.685 KG, DIST. ENTRE EIXOS 4,8 M, POTÊNCIA 189 CV, INCLUSIVE CARROCERIA FIXA ABERTA DE MADEIRA P/ TRANSPORTE GERAL DE CARGA SECA, DIMEN. APROX. 2,5 X 7,00 X 0,50 M - CHP DIURNO. AF_06/2014</v>
          </cell>
        </row>
        <row r="257">
          <cell r="A257" t="str">
            <v>CUSTOS HORÁRIOS DE MÁQUINAS E EQUIPAMENTOS</v>
          </cell>
          <cell r="B257" t="str">
            <v>CHOR</v>
          </cell>
          <cell r="C257" t="str">
            <v>CUSTO HORÁRIO PRODUTIVO DIURNO</v>
          </cell>
          <cell r="D257" t="str">
            <v>0325</v>
          </cell>
          <cell r="E257">
            <v>0</v>
          </cell>
          <cell r="F257">
            <v>0</v>
          </cell>
          <cell r="G257" t="str">
            <v>5835</v>
          </cell>
          <cell r="H257" t="str">
            <v>VIBROACABADORA DE ASFALTO SOBRE ESTEIRAS, LARGURA DE PAVIMENTAÇÃO 1,90 M A 5,30 M, POTÊNCIA 105 HP CAPACIDADE 450 T/H - CHP DIURNO. AF_11/2014</v>
          </cell>
        </row>
        <row r="258">
          <cell r="A258" t="str">
            <v>CUSTOS HORÁRIOS DE MÁQUINAS E EQUIPAMENTOS</v>
          </cell>
          <cell r="B258" t="str">
            <v>CHOR</v>
          </cell>
          <cell r="C258" t="str">
            <v>CUSTO HORÁRIO PRODUTIVO DIURNO</v>
          </cell>
          <cell r="D258" t="str">
            <v>0325</v>
          </cell>
          <cell r="E258">
            <v>0</v>
          </cell>
          <cell r="F258">
            <v>0</v>
          </cell>
          <cell r="G258" t="str">
            <v>5839</v>
          </cell>
          <cell r="H258" t="str">
            <v>VASSOURA MECÂNICA REBOCÁVEL COM ESCOVA CILÍNDRICA, LARGURA ÚTIL DE VARRIMENTO DE 2,44 M - CHP DIURNO. AF_06/2014</v>
          </cell>
        </row>
        <row r="259">
          <cell r="A259" t="str">
            <v>CUSTOS HORÁRIOS DE MÁQUINAS E EQUIPAMENTOS</v>
          </cell>
          <cell r="B259" t="str">
            <v>CHOR</v>
          </cell>
          <cell r="C259" t="str">
            <v>CUSTO HORÁRIO PRODUTIVO DIURNO</v>
          </cell>
          <cell r="D259" t="str">
            <v>0325</v>
          </cell>
          <cell r="E259">
            <v>0</v>
          </cell>
          <cell r="F259">
            <v>0</v>
          </cell>
          <cell r="G259" t="str">
            <v>5843</v>
          </cell>
          <cell r="H259" t="str">
            <v>TRATOR DE PNEUS, POTÊNCIA 122 CV, TRAÇÃO 4X4, PESO COM LASTRO DE 4.510 KG - CHP DIURNO. AF_06/2014</v>
          </cell>
        </row>
        <row r="260">
          <cell r="A260" t="str">
            <v>CUSTOS HORÁRIOS DE MÁQUINAS E EQUIPAMENTOS</v>
          </cell>
          <cell r="B260" t="str">
            <v>CHOR</v>
          </cell>
          <cell r="C260" t="str">
            <v>CUSTO HORÁRIO PRODUTIVO DIURNO</v>
          </cell>
          <cell r="D260" t="str">
            <v>0325</v>
          </cell>
          <cell r="E260">
            <v>0</v>
          </cell>
          <cell r="F260">
            <v>0</v>
          </cell>
          <cell r="G260" t="str">
            <v>5847</v>
          </cell>
          <cell r="H260" t="str">
            <v>TRATOR DE ESTEIRAS, POTÊNCIA 170 HP, PESO OPERACIONAL 19 T, CAÇAMBA 5,2 M3 - CHP DIURNO. AF_06/2014</v>
          </cell>
        </row>
        <row r="261">
          <cell r="A261" t="str">
            <v>CUSTOS HORÁRIOS DE MÁQUINAS E EQUIPAMENTOS</v>
          </cell>
          <cell r="B261" t="str">
            <v>CHOR</v>
          </cell>
          <cell r="C261" t="str">
            <v>CUSTO HORÁRIO PRODUTIVO DIURNO</v>
          </cell>
          <cell r="D261" t="str">
            <v>0325</v>
          </cell>
          <cell r="E261">
            <v>0</v>
          </cell>
          <cell r="F261">
            <v>0</v>
          </cell>
          <cell r="G261" t="str">
            <v>5851</v>
          </cell>
          <cell r="H261" t="str">
            <v>TRATOR DE ESTEIRAS, POTÊNCIA 150 HP, PESO OPERACIONAL 16,7 T, COM RODA MOTRIZ ELEVADA E LÂMINA 3,18 M3 - CHP DIURNO. AF_06/2014</v>
          </cell>
        </row>
        <row r="262">
          <cell r="A262" t="str">
            <v>CUSTOS HORÁRIOS DE MÁQUINAS E EQUIPAMENTOS</v>
          </cell>
          <cell r="B262" t="str">
            <v>CHOR</v>
          </cell>
          <cell r="C262" t="str">
            <v>CUSTO HORÁRIO PRODUTIVO DIURNO</v>
          </cell>
          <cell r="D262" t="str">
            <v>0325</v>
          </cell>
          <cell r="E262">
            <v>0</v>
          </cell>
          <cell r="F262">
            <v>0</v>
          </cell>
          <cell r="G262" t="str">
            <v>5855</v>
          </cell>
          <cell r="H262" t="str">
            <v>TRATOR DE ESTEIRAS, POTÊNCIA 347 HP, PESO OPERACIONAL 38,5 T, COM LÂMINA 8,70 M3 - CHP DIURNO. AF_06/2014</v>
          </cell>
        </row>
        <row r="263">
          <cell r="A263" t="str">
            <v>CUSTOS HORÁRIOS DE MÁQUINAS E EQUIPAMENTOS</v>
          </cell>
          <cell r="B263" t="str">
            <v>CHOR</v>
          </cell>
          <cell r="C263" t="str">
            <v>CUSTO HORÁRIO PRODUTIVO DIURNO</v>
          </cell>
          <cell r="D263" t="str">
            <v>0325</v>
          </cell>
          <cell r="E263">
            <v>0</v>
          </cell>
          <cell r="F263">
            <v>0</v>
          </cell>
          <cell r="G263" t="str">
            <v>5863</v>
          </cell>
          <cell r="H263" t="str">
            <v>ROLO COMPACTADOR VIBRATÓRIO REBOCÁVEL, CILINDRO DE AÇO LISO, POTÊNCIA DE TRAÇÃO DE 65 CV, PESO 4,7 T, IMPACTO DINÂMICO 18,3 T, LARGURA DE TRABALHO 1,67 M - CHP DIURNO. AF_02/2016</v>
          </cell>
        </row>
        <row r="264">
          <cell r="A264" t="str">
            <v>CUSTOS HORÁRIOS DE MÁQUINAS E EQUIPAMENTOS</v>
          </cell>
          <cell r="B264" t="str">
            <v>CHOR</v>
          </cell>
          <cell r="C264" t="str">
            <v>CUSTO HORÁRIO PRODUTIVO DIURNO</v>
          </cell>
          <cell r="D264" t="str">
            <v>0325</v>
          </cell>
          <cell r="E264">
            <v>0</v>
          </cell>
          <cell r="F264">
            <v>0</v>
          </cell>
          <cell r="G264" t="str">
            <v>5867</v>
          </cell>
          <cell r="H264" t="str">
            <v>ROLO COMPACTADOR VIBRATÓRIO TANDEM AÇO LISO, POTÊNCIA 58 HP, PESO SEM/COM LASTRO 6,5 / 9,4 T, LARGURA DE TRABALHO 1,2 M - CHP DIURNO. AF_06/2014</v>
          </cell>
        </row>
        <row r="265">
          <cell r="A265" t="str">
            <v>CUSTOS HORÁRIOS DE MÁQUINAS E EQUIPAMENTOS</v>
          </cell>
          <cell r="B265" t="str">
            <v>CHOR</v>
          </cell>
          <cell r="C265" t="str">
            <v>CUSTO HORÁRIO PRODUTIVO DIURNO</v>
          </cell>
          <cell r="D265" t="str">
            <v>0325</v>
          </cell>
          <cell r="E265">
            <v>0</v>
          </cell>
          <cell r="F265">
            <v>0</v>
          </cell>
          <cell r="G265" t="str">
            <v>5875</v>
          </cell>
          <cell r="H265" t="str">
            <v>RETROESCAVADEIRA SOBRE RODAS COM CARREGADEIRA, TRAÇÃO 4X4, POTÊNCIA LÍQ. 72 HP, CAÇAMBA CARREG. CAP. MÍN. 0,79 M3, CAÇAMBA RETRO CAP. 0,18 M3, PESO OPERACIONAL MÍN. 7.140 KG, PROFUNDIDADE ESCAVAÇÃO MÁX. 4,50 M - CHP DIURNO. AF_06/2014</v>
          </cell>
        </row>
        <row r="266">
          <cell r="A266" t="str">
            <v>CUSTOS HORÁRIOS DE MÁQUINAS E EQUIPAMENTOS</v>
          </cell>
          <cell r="B266" t="str">
            <v>CHOR</v>
          </cell>
          <cell r="C266" t="str">
            <v>CUSTO HORÁRIO PRODUTIVO DIURNO</v>
          </cell>
          <cell r="D266" t="str">
            <v>0325</v>
          </cell>
          <cell r="E266">
            <v>0</v>
          </cell>
          <cell r="F266">
            <v>0</v>
          </cell>
          <cell r="G266" t="str">
            <v>5879</v>
          </cell>
          <cell r="H266" t="str">
            <v>ROLO COMPACTADOR VIBRATÓRIO PÉ DE CARNEIRO, OPERADO POR CONTROLE REMOTO, POTÊNCIA 12,5 KW, PESO OPERACIONAL 1,675 T, LARGURA DE TRABALHO 0,85 M - CHP DIURNO. AF_02/2016</v>
          </cell>
        </row>
        <row r="267">
          <cell r="A267" t="str">
            <v>CUSTOS HORÁRIOS DE MÁQUINAS E EQUIPAMENTOS</v>
          </cell>
          <cell r="B267" t="str">
            <v>CHOR</v>
          </cell>
          <cell r="C267" t="str">
            <v>CUSTO HORÁRIO PRODUTIVO DIURNO</v>
          </cell>
          <cell r="D267" t="str">
            <v>0325</v>
          </cell>
          <cell r="E267">
            <v>0</v>
          </cell>
          <cell r="F267">
            <v>0</v>
          </cell>
          <cell r="G267" t="str">
            <v>5882</v>
          </cell>
          <cell r="H267" t="str">
            <v>USINA DE LAMA ASFÁLTICA, PROD 30 A 50 T/H, SILO DE AGREGADO 7 M3, RESERVATÓRIOS PARA EMULSÃO E ÁGUA DE 2,3 M3 CADA, MISTURADOR TIPO PUG MILL A SER MONTADO SOBRE CAMINHÃO - CHP DIURNO. AF_10/2014</v>
          </cell>
        </row>
        <row r="268">
          <cell r="A268" t="str">
            <v>CUSTOS HORÁRIOS DE MÁQUINAS E EQUIPAMENTOS</v>
          </cell>
          <cell r="B268" t="str">
            <v>CHOR</v>
          </cell>
          <cell r="C268" t="str">
            <v>CUSTO HORÁRIO PRODUTIVO DIURNO</v>
          </cell>
          <cell r="D268" t="str">
            <v>0325</v>
          </cell>
          <cell r="E268">
            <v>0</v>
          </cell>
          <cell r="F268">
            <v>0</v>
          </cell>
          <cell r="G268" t="str">
            <v>5890</v>
          </cell>
          <cell r="H268" t="str">
            <v>CAMINHÃO TOCO, PESO BRUTO TOTAL 14.300 KG, CARGA ÚTIL MÁXIMA 9590 KG, DISTÂNCIA ENTRE EIXOS 4,76 M, POTÊNCIA 185 CV (NÃO INCLUI CARROCERIA) - CHP DIURNO. AF_06/2014</v>
          </cell>
        </row>
        <row r="269">
          <cell r="A269" t="str">
            <v>CUSTOS HORÁRIOS DE MÁQUINAS E EQUIPAMENTOS</v>
          </cell>
          <cell r="B269" t="str">
            <v>CHOR</v>
          </cell>
          <cell r="C269" t="str">
            <v>CUSTO HORÁRIO PRODUTIVO DIURNO</v>
          </cell>
          <cell r="D269" t="str">
            <v>0325</v>
          </cell>
          <cell r="E269">
            <v>0</v>
          </cell>
          <cell r="F269">
            <v>0</v>
          </cell>
          <cell r="G269" t="str">
            <v>5894</v>
          </cell>
          <cell r="H269" t="str">
            <v>CAMINHÃO TOCO, PESO BRUTO TOTAL 16.000 KG, CARGA ÚTIL MÁXIMA DE 10.685 KG, DISTÂNCIA ENTRE EIXOS 4,80 M, POTÊNCIA 189 CV EXCLUSIVE CARROCERIA - CHP DIURNO. AF_06/2014</v>
          </cell>
        </row>
        <row r="270">
          <cell r="A270" t="str">
            <v>CUSTOS HORÁRIOS DE MÁQUINAS E EQUIPAMENTOS</v>
          </cell>
          <cell r="B270" t="str">
            <v>CHOR</v>
          </cell>
          <cell r="C270" t="str">
            <v>CUSTO HORÁRIO PRODUTIVO DIURNO</v>
          </cell>
          <cell r="D270" t="str">
            <v>0325</v>
          </cell>
          <cell r="E270">
            <v>0</v>
          </cell>
          <cell r="F270">
            <v>0</v>
          </cell>
          <cell r="G270" t="str">
            <v>5901</v>
          </cell>
          <cell r="H270" t="str">
            <v>CAMINHÃO PIPA 10.000 L TRUCADO, PESO BRUTO TOTAL 23.000 KG, CARGA ÚTIL MÁXIMA 15.935 KG, DISTÂNCIA ENTRE EIXOS 4,8 M, POTÊNCIA 230 CV, INCLUSIVE TANQUE DE AÇO PARA TRANSPORTE DE ÁGUA - CHP DIURNO. AF_06/2014</v>
          </cell>
        </row>
        <row r="271">
          <cell r="A271" t="str">
            <v>CUSTOS HORÁRIOS DE MÁQUINAS E EQUIPAMENTOS</v>
          </cell>
          <cell r="B271" t="str">
            <v>CHOR</v>
          </cell>
          <cell r="C271" t="str">
            <v>CUSTO HORÁRIO PRODUTIVO DIURNO</v>
          </cell>
          <cell r="D271" t="str">
            <v>0325</v>
          </cell>
          <cell r="E271">
            <v>0</v>
          </cell>
          <cell r="F271">
            <v>0</v>
          </cell>
          <cell r="G271" t="str">
            <v>5909</v>
          </cell>
          <cell r="H271" t="str">
            <v>ESPARGIDOR DE ASFALTO PRESSURIZADO COM TANQUE DE 2500 L, REBOCÁVEL COM MOTOR A GASOLINA POTÊNCIA 3,4 HP - CHP DIURNO. AF_07/2014</v>
          </cell>
        </row>
        <row r="272">
          <cell r="A272" t="str">
            <v>CUSTOS HORÁRIOS DE MÁQUINAS E EQUIPAMENTOS</v>
          </cell>
          <cell r="B272" t="str">
            <v>CHOR</v>
          </cell>
          <cell r="C272" t="str">
            <v>CUSTO HORÁRIO PRODUTIVO DIURNO</v>
          </cell>
          <cell r="D272" t="str">
            <v>0325</v>
          </cell>
          <cell r="E272">
            <v>0</v>
          </cell>
          <cell r="F272">
            <v>0</v>
          </cell>
          <cell r="G272" t="str">
            <v>5921</v>
          </cell>
          <cell r="H272" t="str">
            <v>GRADE DE DISCO REBOCÁVEL COM 20 DISCOS 24" X 6 MM COM PNEUS PARA TRANSPORTE - CHP DIURNO. AF_06/2014</v>
          </cell>
        </row>
        <row r="273">
          <cell r="A273" t="str">
            <v>CUSTOS HORÁRIOS DE MÁQUINAS E EQUIPAMENTOS</v>
          </cell>
          <cell r="B273" t="str">
            <v>CHOR</v>
          </cell>
          <cell r="C273" t="str">
            <v>CUSTO HORÁRIO PRODUTIVO DIURNO</v>
          </cell>
          <cell r="D273" t="str">
            <v>0325</v>
          </cell>
          <cell r="E273">
            <v>0</v>
          </cell>
          <cell r="F273">
            <v>0</v>
          </cell>
          <cell r="G273" t="str">
            <v>5928</v>
          </cell>
          <cell r="H273" t="str">
            <v>GUINDAUTO HIDRÁULICO, CAPACIDADE MÁXIMA DE CARGA 6200 KG, MOMENTO MÁXIMO DE CARGA 11,7 TM, ALCANCE MÁXIMO HORIZONTAL 9,70 M, INCLUSIVE CAMINHÃO TOCO PBT 16.000 KG, POTÊNCIA DE 189 CV - CHP DIURNO. AF_06/2014</v>
          </cell>
        </row>
        <row r="274">
          <cell r="A274" t="str">
            <v>CUSTOS HORÁRIOS DE MÁQUINAS E EQUIPAMENTOS</v>
          </cell>
          <cell r="B274" t="str">
            <v>CHOR</v>
          </cell>
          <cell r="C274" t="str">
            <v>CUSTO HORÁRIO PRODUTIVO DIURNO</v>
          </cell>
          <cell r="D274" t="str">
            <v>0325</v>
          </cell>
          <cell r="E274">
            <v>0</v>
          </cell>
          <cell r="F274">
            <v>0</v>
          </cell>
          <cell r="G274" t="str">
            <v>5932</v>
          </cell>
          <cell r="H274" t="str">
            <v>MOTONIVELADORA POTÊNCIA BÁSICA LÍQUIDA (PRIMEIRA MARCHA) 125 HP, PESO BRUTO 13032 KG, LARGURA DA LÂMINA DE 3,7 M - CHP DIURNO. AF_06/2014</v>
          </cell>
        </row>
        <row r="275">
          <cell r="A275" t="str">
            <v>CUSTOS HORÁRIOS DE MÁQUINAS E EQUIPAMENTOS</v>
          </cell>
          <cell r="B275" t="str">
            <v>CHOR</v>
          </cell>
          <cell r="C275" t="str">
            <v>CUSTO HORÁRIO PRODUTIVO DIURNO</v>
          </cell>
          <cell r="D275" t="str">
            <v>0325</v>
          </cell>
          <cell r="E275">
            <v>0</v>
          </cell>
          <cell r="F275">
            <v>0</v>
          </cell>
          <cell r="G275" t="str">
            <v>5940</v>
          </cell>
          <cell r="H275" t="str">
            <v>PÁ CARREGADEIRA SOBRE RODAS, POTÊNCIA LÍQUIDA 128 HP, CAPACIDADE DA CAÇAMBA 1,7 A 2,8 M3, PESO OPERACIONAL 11632 KG - CHP DIURNO. AF_06/2014</v>
          </cell>
        </row>
        <row r="276">
          <cell r="A276" t="str">
            <v>CUSTOS HORÁRIOS DE MÁQUINAS E EQUIPAMENTOS</v>
          </cell>
          <cell r="B276" t="str">
            <v>CHOR</v>
          </cell>
          <cell r="C276" t="str">
            <v>CUSTO HORÁRIO PRODUTIVO DIURNO</v>
          </cell>
          <cell r="D276" t="str">
            <v>0325</v>
          </cell>
          <cell r="E276">
            <v>0</v>
          </cell>
          <cell r="F276">
            <v>0</v>
          </cell>
          <cell r="G276" t="str">
            <v>5944</v>
          </cell>
          <cell r="H276" t="str">
            <v>PÁ CARREGADEIRA SOBRE RODAS, POTÊNCIA 197 HP, CAPACIDADE DA CAÇAMBA 2,5 A 3,5 M3, PESO OPERACIONAL 18338 KG - CHP DIURNO. AF_06/2014</v>
          </cell>
        </row>
        <row r="277">
          <cell r="A277" t="str">
            <v>CUSTOS HORÁRIOS DE MÁQUINAS E EQUIPAMENTOS</v>
          </cell>
          <cell r="B277" t="str">
            <v>CHOR</v>
          </cell>
          <cell r="C277" t="str">
            <v>CUSTO HORÁRIO PRODUTIVO DIURNO</v>
          </cell>
          <cell r="D277" t="str">
            <v>0325</v>
          </cell>
          <cell r="E277">
            <v>0</v>
          </cell>
          <cell r="F277">
            <v>0</v>
          </cell>
          <cell r="G277" t="str">
            <v>5953</v>
          </cell>
          <cell r="H277" t="str">
            <v>COMPRESSOR DE AR REBOCÁVEL, VAZÃO 189 PCM, PRESSÃO EFETIVA DE TRABALHO 102 PSI, MOTOR DIESEL, POTÊNCIA 63 CV - CHP DIURNO. AF_06/2015</v>
          </cell>
        </row>
        <row r="278">
          <cell r="A278" t="str">
            <v>CUSTOS HORÁRIOS DE MÁQUINAS E EQUIPAMENTOS</v>
          </cell>
          <cell r="B278" t="str">
            <v>CHOR</v>
          </cell>
          <cell r="C278" t="str">
            <v>CUSTO HORÁRIO PRODUTIVO DIURNO</v>
          </cell>
          <cell r="D278" t="str">
            <v>0325</v>
          </cell>
          <cell r="E278">
            <v>0</v>
          </cell>
          <cell r="F278">
            <v>0</v>
          </cell>
          <cell r="G278" t="str">
            <v>6259</v>
          </cell>
          <cell r="H278" t="str">
            <v>CAMINHÃO PIPA 6.000 L, PESO BRUTO TOTAL 13.000 KG, DISTÂNCIA ENTRE EIXOS 4,80 M, POTÊNCIA 189 CV INCLUSIVE TANQUE DE AÇO PARA TRANSPORTE DE ÁGUA, CAPACIDADE 6 M3 - CHP DIURNO. AF_06/2014</v>
          </cell>
        </row>
        <row r="279">
          <cell r="A279" t="str">
            <v>CUSTOS HORÁRIOS DE MÁQUINAS E EQUIPAMENTOS</v>
          </cell>
          <cell r="B279" t="str">
            <v>CHOR</v>
          </cell>
          <cell r="C279" t="str">
            <v>CUSTO HORÁRIO PRODUTIVO DIURNO</v>
          </cell>
          <cell r="D279" t="str">
            <v>0325</v>
          </cell>
          <cell r="E279">
            <v>0</v>
          </cell>
          <cell r="F279">
            <v>0</v>
          </cell>
          <cell r="G279" t="str">
            <v>6879</v>
          </cell>
          <cell r="H279" t="str">
            <v>ROLO COMPACTADOR DE PNEUS ESTÁTICO, PRESSÃO VARIÁVEL, POTÊNCIA 111 HP, PESO SEM/COM LASTRO 9,5 / 26 T, LARGURA DE TRABALHO 1,90 M - CHP DIURNO. AF_07/2014</v>
          </cell>
        </row>
        <row r="280">
          <cell r="A280" t="str">
            <v>CUSTOS HORÁRIOS DE MÁQUINAS E EQUIPAMENTOS</v>
          </cell>
          <cell r="B280" t="str">
            <v>CHOR</v>
          </cell>
          <cell r="C280" t="str">
            <v>CUSTO HORÁRIO PRODUTIVO DIURNO</v>
          </cell>
          <cell r="D280" t="str">
            <v>0325</v>
          </cell>
          <cell r="E280">
            <v>0</v>
          </cell>
          <cell r="F280">
            <v>0</v>
          </cell>
          <cell r="G280" t="str">
            <v>7030</v>
          </cell>
          <cell r="H280" t="str">
            <v>TANQUE DE ASFALTO ESTACIONÁRIO COM SERPENTINA, CAPACIDADE 30.000 L - CHP DIURNO. AF_06/2014</v>
          </cell>
        </row>
        <row r="281">
          <cell r="A281" t="str">
            <v>CUSTOS HORÁRIOS DE MÁQUINAS E EQUIPAMENTOS</v>
          </cell>
          <cell r="B281" t="str">
            <v>CHOR</v>
          </cell>
          <cell r="C281" t="str">
            <v>CUSTO HORÁRIO PRODUTIVO DIURNO</v>
          </cell>
          <cell r="D281" t="str">
            <v>0325</v>
          </cell>
          <cell r="E281">
            <v>0</v>
          </cell>
          <cell r="F281">
            <v>0</v>
          </cell>
          <cell r="G281" t="str">
            <v>7042</v>
          </cell>
          <cell r="H281" t="str">
            <v>MOTOBOMBA TRASH (PARA ÁGUA SUJA) AUTO ESCORVANTE, MOTOR GASOLINA DE 6,41 HP, DIÂMETROS DE SUCÇÃO X RECALQUE: 3" X 3", HM/Q = 10 MCA / 60 M3/H A 23 MCA / 0 M3/H - CHP DIURNO. AF_10/2014</v>
          </cell>
        </row>
        <row r="282">
          <cell r="A282" t="str">
            <v>CUSTOS HORÁRIOS DE MÁQUINAS E EQUIPAMENTOS</v>
          </cell>
          <cell r="B282" t="str">
            <v>CHOR</v>
          </cell>
          <cell r="C282" t="str">
            <v>CUSTO HORÁRIO PRODUTIVO DIURNO</v>
          </cell>
          <cell r="D282" t="str">
            <v>0325</v>
          </cell>
          <cell r="E282">
            <v>0</v>
          </cell>
          <cell r="F282">
            <v>0</v>
          </cell>
          <cell r="G282" t="str">
            <v>7049</v>
          </cell>
          <cell r="H282" t="str">
            <v>ROLO COMPACTADOR PE DE CARNEIRO VIBRATORIO, POTENCIA 125 HP, PESO OPERACIONAL SEM/COM LASTRO 11,95 / 13,30 T, IMPACTO DINAMICO 38,5 / 22,5 T, LARGURA DE TRABALHO 2,15 M - CHP DIURNO. AF_06/2014</v>
          </cell>
        </row>
        <row r="283">
          <cell r="A283" t="str">
            <v>CUSTOS HORÁRIOS DE MÁQUINAS E EQUIPAMENTOS</v>
          </cell>
          <cell r="B283" t="str">
            <v>CHOR</v>
          </cell>
          <cell r="C283" t="str">
            <v>CUSTO HORÁRIO PRODUTIVO DIURNO</v>
          </cell>
          <cell r="D283" t="str">
            <v>0325</v>
          </cell>
          <cell r="E283">
            <v>0</v>
          </cell>
          <cell r="F283">
            <v>0</v>
          </cell>
          <cell r="G283" t="str">
            <v>67826</v>
          </cell>
          <cell r="H283" t="str">
            <v>CAMINHÃO BASCULANTE 6 M3 TOCO, PESO BRUTO TOTAL 16.000 KG, CARGA ÚTIL MÁXIMA 11.130 KG, DISTÂNCIA ENTRE EIXOS 5,36 M, POTÊNCIA 185 CV, INCLUSIVE CAÇAMBA METÁLICA - CHP DIURNO. AF_06/2014</v>
          </cell>
        </row>
        <row r="284">
          <cell r="A284" t="str">
            <v>CUSTOS HORÁRIOS DE MÁQUINAS E EQUIPAMENTOS</v>
          </cell>
          <cell r="B284" t="str">
            <v>CHOR</v>
          </cell>
          <cell r="C284" t="str">
            <v>CUSTO HORÁRIO PRODUTIVO DIURNO</v>
          </cell>
          <cell r="D284" t="str">
            <v>0325</v>
          </cell>
          <cell r="E284">
            <v>0</v>
          </cell>
          <cell r="F284">
            <v>0</v>
          </cell>
          <cell r="G284" t="str">
            <v>73417</v>
          </cell>
          <cell r="H284" t="str">
            <v>GRUPO GERADOR ESTACIONÁRIO, MOTOR DIESEL POTÊNCIA 170 KVA - CHP DIURNO. AF_02/2016</v>
          </cell>
        </row>
        <row r="285">
          <cell r="A285" t="str">
            <v>CUSTOS HORÁRIOS DE MÁQUINAS E EQUIPAMENTOS</v>
          </cell>
          <cell r="B285" t="str">
            <v>CHOR</v>
          </cell>
          <cell r="C285" t="str">
            <v>CUSTO HORÁRIO PRODUTIVO DIURNO</v>
          </cell>
          <cell r="D285" t="str">
            <v>0325</v>
          </cell>
          <cell r="E285">
            <v>0</v>
          </cell>
          <cell r="F285">
            <v>0</v>
          </cell>
          <cell r="G285" t="str">
            <v>73436</v>
          </cell>
          <cell r="H285" t="str">
            <v>ROLO COMPACTADOR VIBRATÓRIO PÉ DE CARNEIRO PARA SOLOS, POTÊNCIA 80 HP, PESO OPERACIONAL SEM/COM LASTRO 7,4 / 8,8 T, LARGURA DE TRABALHO 1,68 M - CHP DIURNO. AF_02/2016</v>
          </cell>
        </row>
        <row r="286">
          <cell r="A286" t="str">
            <v>CUSTOS HORÁRIOS DE MÁQUINAS E EQUIPAMENTOS</v>
          </cell>
          <cell r="B286" t="str">
            <v>CHOR</v>
          </cell>
          <cell r="C286" t="str">
            <v>CUSTO HORÁRIO PRODUTIVO DIURNO</v>
          </cell>
          <cell r="D286" t="str">
            <v>0325</v>
          </cell>
          <cell r="E286">
            <v>0</v>
          </cell>
          <cell r="F286">
            <v>0</v>
          </cell>
          <cell r="G286" t="str">
            <v>73467</v>
          </cell>
          <cell r="H286" t="str">
            <v>CAMINHÃO TOCO, PBT 14.300 KG, CARGA ÚTIL MÁX. 9.710 KG, DIST. ENTRE EIXOS 3,56 M, POTÊNCIA 185 CV, INCLUSIVE CARROCERIA FIXA ABERTA DE MADEIRA P/ TRANSPORTE GERAL DE CARGA SECA, DIMEN. APROX. 2,50 X 6,50 X 0,50 M - CHP DIURNO. AF_06/2014</v>
          </cell>
        </row>
        <row r="287">
          <cell r="A287" t="str">
            <v>CUSTOS HORÁRIOS DE MÁQUINAS E EQUIPAMENTOS</v>
          </cell>
          <cell r="B287" t="str">
            <v>CHOR</v>
          </cell>
          <cell r="C287" t="str">
            <v>CUSTO HORÁRIO PRODUTIVO DIURNO</v>
          </cell>
          <cell r="D287" t="str">
            <v>0325</v>
          </cell>
          <cell r="E287">
            <v>0</v>
          </cell>
          <cell r="F287">
            <v>0</v>
          </cell>
          <cell r="G287" t="str">
            <v>73536</v>
          </cell>
          <cell r="H287" t="str">
            <v>MOTOBOMBA CENTRÍFUGA, MOTOR A GASOLINA, POTÊNCIA 5,42 HP, BOCAIS 1 1/2" X 1", DIÂMETRO ROTOR 143 MM HM/Q = 6 MCA / 16,8 M3/H A 38 MCA / 6,6 M3/H - CHP DIURNO. AF_06/2014</v>
          </cell>
        </row>
        <row r="288">
          <cell r="A288" t="str">
            <v>CUSTOS HORÁRIOS DE MÁQUINAS E EQUIPAMENTOS</v>
          </cell>
          <cell r="B288" t="str">
            <v>CHOR</v>
          </cell>
          <cell r="C288" t="str">
            <v>CUSTO HORÁRIO PRODUTIVO DIURNO</v>
          </cell>
          <cell r="D288" t="str">
            <v>0325</v>
          </cell>
          <cell r="E288">
            <v>0</v>
          </cell>
          <cell r="F288">
            <v>0</v>
          </cell>
          <cell r="G288" t="str">
            <v>83362</v>
          </cell>
          <cell r="H288" t="str">
            <v>ESPARGIDOR DE ASFALTO PRESSURIZADO, TANQUE 6 M3 COM ISOLAÇÃO TÉRMICA, AQUECIDO COM 2 MAÇARICOS, COM BARRA ESPARGIDORA 3,60 M, MONTADO SOBRE CAMINHÃO  TOCO, PBT 14.300 KG, POTÊNCIA 185 CV - CHP DIURNO. AF_08/2015</v>
          </cell>
        </row>
        <row r="289">
          <cell r="A289" t="str">
            <v>CUSTOS HORÁRIOS DE MÁQUINAS E EQUIPAMENTOS</v>
          </cell>
          <cell r="B289" t="str">
            <v>CHOR</v>
          </cell>
          <cell r="C289" t="str">
            <v>CUSTO HORÁRIO PRODUTIVO DIURNO</v>
          </cell>
          <cell r="D289" t="str">
            <v>0325</v>
          </cell>
          <cell r="E289">
            <v>0</v>
          </cell>
          <cell r="F289">
            <v>0</v>
          </cell>
          <cell r="G289" t="str">
            <v>83765</v>
          </cell>
          <cell r="H289" t="str">
            <v>GRUPO DE SOLDAGEM COM GERADOR A DIESEL 60 CV PARA SOLDA ELÉTRICA, SOBRE 04 RODAS, COM MOTOR 4 CILINDROS 600 A - CHP DIURNO. AF_02/2016</v>
          </cell>
        </row>
        <row r="290">
          <cell r="A290" t="str">
            <v>CUSTOS HORÁRIOS DE MÁQUINAS E EQUIPAMENTOS</v>
          </cell>
          <cell r="B290" t="str">
            <v>CHOR</v>
          </cell>
          <cell r="C290" t="str">
            <v>CUSTO HORÁRIO PRODUTIVO DIURNO</v>
          </cell>
          <cell r="D290" t="str">
            <v>0325</v>
          </cell>
          <cell r="E290">
            <v>0</v>
          </cell>
          <cell r="F290">
            <v>0</v>
          </cell>
          <cell r="G290" t="str">
            <v>87445</v>
          </cell>
          <cell r="H290" t="str">
            <v>BETONEIRA CAPACIDADE NOMINAL 400 L, CAPACIDADE DE MISTURA 310 L, MOTOR A DIESEL POTÊNCIA 5,0 HP, SEM CARREGADOR - CHP DIURNO. AF_06/2014</v>
          </cell>
        </row>
        <row r="291">
          <cell r="A291" t="str">
            <v>CUSTOS HORÁRIOS DE MÁQUINAS E EQUIPAMENTOS</v>
          </cell>
          <cell r="B291" t="str">
            <v>CHOR</v>
          </cell>
          <cell r="C291" t="str">
            <v>CUSTO HORÁRIO PRODUTIVO DIURNO</v>
          </cell>
          <cell r="D291" t="str">
            <v>0325</v>
          </cell>
          <cell r="E291">
            <v>0</v>
          </cell>
          <cell r="F291">
            <v>0</v>
          </cell>
          <cell r="G291" t="str">
            <v>88386</v>
          </cell>
          <cell r="H291" t="str">
            <v>MISTURADOR DE ARGAMASSA, EIXO HORIZONTAL, CAPACIDADE DE MISTURA 300 KG, MOTOR ELÉTRICO POTÊNCIA 5 CV - CHP DIURNO. AF_06/2014</v>
          </cell>
        </row>
        <row r="292">
          <cell r="A292" t="str">
            <v>CUSTOS HORÁRIOS DE MÁQUINAS E EQUIPAMENTOS</v>
          </cell>
          <cell r="B292" t="str">
            <v>CHOR</v>
          </cell>
          <cell r="C292" t="str">
            <v>CUSTO HORÁRIO PRODUTIVO DIURNO</v>
          </cell>
          <cell r="D292" t="str">
            <v>0325</v>
          </cell>
          <cell r="E292">
            <v>0</v>
          </cell>
          <cell r="F292">
            <v>0</v>
          </cell>
          <cell r="G292" t="str">
            <v>88393</v>
          </cell>
          <cell r="H292" t="str">
            <v>MISTURADOR DE ARGAMASSA, EIXO HORIZONTAL, CAPACIDADE DE MISTURA 600 KG, MOTOR ELÉTRICO POTÊNCIA 7,5 CV - CHP DIURNO. AF_06/2014</v>
          </cell>
        </row>
        <row r="293">
          <cell r="A293" t="str">
            <v>CUSTOS HORÁRIOS DE MÁQUINAS E EQUIPAMENTOS</v>
          </cell>
          <cell r="B293" t="str">
            <v>CHOR</v>
          </cell>
          <cell r="C293" t="str">
            <v>CUSTO HORÁRIO PRODUTIVO DIURNO</v>
          </cell>
          <cell r="D293" t="str">
            <v>0325</v>
          </cell>
          <cell r="E293">
            <v>0</v>
          </cell>
          <cell r="F293">
            <v>0</v>
          </cell>
          <cell r="G293" t="str">
            <v>88399</v>
          </cell>
          <cell r="H293" t="str">
            <v>MISTURADOR DE ARGAMASSA, EIXO HORIZONTAL, CAPACIDADE DE MISTURA 160 KG, MOTOR ELÉTRICO POTÊNCIA 3 CV - CHP DIURNO. AF_06/2014</v>
          </cell>
        </row>
        <row r="294">
          <cell r="A294" t="str">
            <v>CUSTOS HORÁRIOS DE MÁQUINAS E EQUIPAMENTOS</v>
          </cell>
          <cell r="B294" t="str">
            <v>CHOR</v>
          </cell>
          <cell r="C294" t="str">
            <v>CUSTO HORÁRIO PRODUTIVO DIURNO</v>
          </cell>
          <cell r="D294" t="str">
            <v>0325</v>
          </cell>
          <cell r="E294">
            <v>0</v>
          </cell>
          <cell r="F294">
            <v>0</v>
          </cell>
          <cell r="G294" t="str">
            <v>88418</v>
          </cell>
          <cell r="H294" t="str">
            <v>PROJETOR DE ARGAMASSA, CAPACIDADE DE PROJEÇÃO 1,5 M3/H, ALCANCE DE 30 ATÉ 60 M, MOTOR ELÉTRICO POTÊNCIA 7,5 HP - CHP DIURNO. AF_06/2014</v>
          </cell>
        </row>
        <row r="295">
          <cell r="A295" t="str">
            <v>CUSTOS HORÁRIOS DE MÁQUINAS E EQUIPAMENTOS</v>
          </cell>
          <cell r="B295" t="str">
            <v>CHOR</v>
          </cell>
          <cell r="C295" t="str">
            <v>CUSTO HORÁRIO PRODUTIVO DIURNO</v>
          </cell>
          <cell r="D295" t="str">
            <v>0325</v>
          </cell>
          <cell r="E295">
            <v>0</v>
          </cell>
          <cell r="F295">
            <v>0</v>
          </cell>
          <cell r="G295" t="str">
            <v>88433</v>
          </cell>
          <cell r="H295" t="str">
            <v>PROJETOR DE ARGAMASSA, CAPACIDADE DE PROJEÇÃO 2 M3/H, ALCANCE ATÉ 50 M, MOTOR ELÉTRICO POTÊNCIA 7,5 HP - CHP DIURNO. AF_06/2014</v>
          </cell>
        </row>
        <row r="296">
          <cell r="A296" t="str">
            <v>CUSTOS HORÁRIOS DE MÁQUINAS E EQUIPAMENTOS</v>
          </cell>
          <cell r="B296" t="str">
            <v>CHOR</v>
          </cell>
          <cell r="C296" t="str">
            <v>CUSTO HORÁRIO PRODUTIVO DIURNO</v>
          </cell>
          <cell r="D296" t="str">
            <v>0325</v>
          </cell>
          <cell r="E296">
            <v>0</v>
          </cell>
          <cell r="F296">
            <v>0</v>
          </cell>
          <cell r="G296" t="str">
            <v>88830</v>
          </cell>
          <cell r="H296" t="str">
            <v>BETONEIRA CAPACIDADE NOMINAL DE 400 L, CAPACIDADE DE MISTURA 280 L, MOTOR ELÉTRICO TRIFÁSICO POTÊNCIA DE 2 CV, SEM CARREGADOR - CHP DIURNO. AF_10/2014</v>
          </cell>
        </row>
        <row r="297">
          <cell r="A297" t="str">
            <v>CUSTOS HORÁRIOS DE MÁQUINAS E EQUIPAMENTOS</v>
          </cell>
          <cell r="B297" t="str">
            <v>CHOR</v>
          </cell>
          <cell r="C297" t="str">
            <v>CUSTO HORÁRIO PRODUTIVO DIURNO</v>
          </cell>
          <cell r="D297" t="str">
            <v>0325</v>
          </cell>
          <cell r="E297">
            <v>0</v>
          </cell>
          <cell r="F297">
            <v>0</v>
          </cell>
          <cell r="G297" t="str">
            <v>88843</v>
          </cell>
          <cell r="H297" t="str">
            <v>TRATOR DE ESTEIRAS, POTÊNCIA 125 HP, PESO OPERACIONAL 12,9 T, COM LÂMINA 2,7 M3 - CHP DIURNO. AF_10/2014</v>
          </cell>
        </row>
        <row r="298">
          <cell r="A298" t="str">
            <v>CUSTOS HORÁRIOS DE MÁQUINAS E EQUIPAMENTOS</v>
          </cell>
          <cell r="B298" t="str">
            <v>CHOR</v>
          </cell>
          <cell r="C298" t="str">
            <v>CUSTO HORÁRIO PRODUTIVO DIURNO</v>
          </cell>
          <cell r="D298" t="str">
            <v>0325</v>
          </cell>
          <cell r="E298">
            <v>0</v>
          </cell>
          <cell r="F298">
            <v>0</v>
          </cell>
          <cell r="G298" t="str">
            <v>88907</v>
          </cell>
          <cell r="H298" t="str">
            <v>ESCAVADEIRA HIDRÁULICA SOBRE ESTEIRAS, CAÇAMBA 1,20 M3, PESO OPERACIONAL 21 T, POTÊNCIA BRUTA 155 HP - CHP DIURNO. AF_06/2014</v>
          </cell>
        </row>
        <row r="299">
          <cell r="A299" t="str">
            <v>CUSTOS HORÁRIOS DE MÁQUINAS E EQUIPAMENTOS</v>
          </cell>
          <cell r="B299" t="str">
            <v>CHOR</v>
          </cell>
          <cell r="C299" t="str">
            <v>CUSTO HORÁRIO PRODUTIVO DIURNO</v>
          </cell>
          <cell r="D299" t="str">
            <v>0325</v>
          </cell>
          <cell r="E299">
            <v>0</v>
          </cell>
          <cell r="F299">
            <v>0</v>
          </cell>
          <cell r="G299" t="str">
            <v>89021</v>
          </cell>
          <cell r="H299" t="str">
            <v>BOMBA SUBMERSÍVEL ELÉTRICA TRIFÁSICA, POTÊNCIA 2,96 HP, Ø ROTOR 144 MM SEMI-ABERTO, BOCAL DE SAÍDA Ø 2, HM/Q = 2 MCA / 38,8 M3/H A 28 MCA / 5 M3/H - CHP DIURNO. AF_06/2014</v>
          </cell>
        </row>
        <row r="300">
          <cell r="A300" t="str">
            <v>CUSTOS HORÁRIOS DE MÁQUINAS E EQUIPAMENTOS</v>
          </cell>
          <cell r="B300" t="str">
            <v>CHOR</v>
          </cell>
          <cell r="C300" t="str">
            <v>CUSTO HORÁRIO PRODUTIVO DIURNO</v>
          </cell>
          <cell r="D300" t="str">
            <v>0325</v>
          </cell>
          <cell r="E300">
            <v>0</v>
          </cell>
          <cell r="F300">
            <v>0</v>
          </cell>
          <cell r="G300" t="str">
            <v>89028</v>
          </cell>
          <cell r="H300" t="str">
            <v>TANQUE DE ASFALTO ESTACIONÁRIO COM MAÇARICO, CAPACIDADE 20.000 L - CHP DIURNO. AF_06/2014</v>
          </cell>
        </row>
        <row r="301">
          <cell r="A301" t="str">
            <v>CUSTOS HORÁRIOS DE MÁQUINAS E EQUIPAMENTOS</v>
          </cell>
          <cell r="B301" t="str">
            <v>CHOR</v>
          </cell>
          <cell r="C301" t="str">
            <v>CUSTO HORÁRIO PRODUTIVO DIURNO</v>
          </cell>
          <cell r="D301" t="str">
            <v>0325</v>
          </cell>
          <cell r="E301">
            <v>0</v>
          </cell>
          <cell r="F301">
            <v>0</v>
          </cell>
          <cell r="G301" t="str">
            <v>89032</v>
          </cell>
          <cell r="H301" t="str">
            <v>TRATOR DE ESTEIRAS, POTÊNCIA 100 HP, PESO OPERACIONAL 9,4 T, COM LÂMINA 2,19 M3 - CHP DIURNO. AF_06/2014</v>
          </cell>
        </row>
        <row r="302">
          <cell r="A302" t="str">
            <v>CUSTOS HORÁRIOS DE MÁQUINAS E EQUIPAMENTOS</v>
          </cell>
          <cell r="B302" t="str">
            <v>CHOR</v>
          </cell>
          <cell r="C302" t="str">
            <v>CUSTO HORÁRIO PRODUTIVO DIURNO</v>
          </cell>
          <cell r="D302" t="str">
            <v>0325</v>
          </cell>
          <cell r="E302">
            <v>0</v>
          </cell>
          <cell r="F302">
            <v>0</v>
          </cell>
          <cell r="G302" t="str">
            <v>89035</v>
          </cell>
          <cell r="H302" t="str">
            <v>TRATOR DE PNEUS, POTÊNCIA 85 CV, TRAÇÃO 4X4, PESO COM LASTRO DE 4.675 KG - CHP DIURNO. AF_06/2014</v>
          </cell>
        </row>
        <row r="303">
          <cell r="A303" t="str">
            <v>CUSTOS HORÁRIOS DE MÁQUINAS E EQUIPAMENTOS</v>
          </cell>
          <cell r="B303" t="str">
            <v>CHOR</v>
          </cell>
          <cell r="C303" t="str">
            <v>CUSTO HORÁRIO PRODUTIVO DIURNO</v>
          </cell>
          <cell r="D303" t="str">
            <v>0325</v>
          </cell>
          <cell r="E303">
            <v>0</v>
          </cell>
          <cell r="F303">
            <v>0</v>
          </cell>
          <cell r="G303" t="str">
            <v>89225</v>
          </cell>
          <cell r="H303" t="str">
            <v>BETONEIRA CAPACIDADE NOMINAL DE 600 L, CAPACIDADE DE MISTURA 360 L, MOTOR ELÉTRICO TRIFÁSICO POTÊNCIA DE 4 CV, SEM CARREGADOR - CHP DIURNO. AF_11/2014</v>
          </cell>
        </row>
        <row r="304">
          <cell r="A304" t="str">
            <v>CUSTOS HORÁRIOS DE MÁQUINAS E EQUIPAMENTOS</v>
          </cell>
          <cell r="B304" t="str">
            <v>CHOR</v>
          </cell>
          <cell r="C304" t="str">
            <v>CUSTO HORÁRIO PRODUTIVO DIURNO</v>
          </cell>
          <cell r="D304" t="str">
            <v>0325</v>
          </cell>
          <cell r="E304">
            <v>0</v>
          </cell>
          <cell r="F304">
            <v>0</v>
          </cell>
          <cell r="G304" t="str">
            <v>89234</v>
          </cell>
          <cell r="H304" t="str">
            <v>FRESADORA DE ASFALTO A FRIO SOBRE RODAS, LARGURA FRESAGEM DE 1,0 M, POTÊNCIA 208 HP - CHP DIURNO. AF_11/2014</v>
          </cell>
        </row>
        <row r="305">
          <cell r="A305" t="str">
            <v>CUSTOS HORÁRIOS DE MÁQUINAS E EQUIPAMENTOS</v>
          </cell>
          <cell r="B305" t="str">
            <v>CHOR</v>
          </cell>
          <cell r="C305" t="str">
            <v>CUSTO HORÁRIO PRODUTIVO DIURNO</v>
          </cell>
          <cell r="D305" t="str">
            <v>0325</v>
          </cell>
          <cell r="E305">
            <v>0</v>
          </cell>
          <cell r="F305">
            <v>0</v>
          </cell>
          <cell r="G305" t="str">
            <v>89242</v>
          </cell>
          <cell r="H305" t="str">
            <v>FRESADORA DE ASFALTO A FRIO SOBRE RODAS, LARGURA FRESAGEM DE 2,0 M, POTÊNCIA 550 HP - CHP DIURNO. AF_11/2014</v>
          </cell>
        </row>
        <row r="306">
          <cell r="A306" t="str">
            <v>CUSTOS HORÁRIOS DE MÁQUINAS E EQUIPAMENTOS</v>
          </cell>
          <cell r="B306" t="str">
            <v>CHOR</v>
          </cell>
          <cell r="C306" t="str">
            <v>CUSTO HORÁRIO PRODUTIVO DIURNO</v>
          </cell>
          <cell r="D306" t="str">
            <v>0325</v>
          </cell>
          <cell r="E306">
            <v>0</v>
          </cell>
          <cell r="F306">
            <v>0</v>
          </cell>
          <cell r="G306" t="str">
            <v>89250</v>
          </cell>
          <cell r="H306" t="str">
            <v>RECICLADORA DE ASFALTO A FRIO SOBRE RODAS, LARGURA FRESAGEM DE 2,0 M, POTÊNCIA 422 HP - CHP DIURNO. AF_11/2014</v>
          </cell>
        </row>
        <row r="307">
          <cell r="A307" t="str">
            <v>CUSTOS HORÁRIOS DE MÁQUINAS E EQUIPAMENTOS</v>
          </cell>
          <cell r="B307" t="str">
            <v>CHOR</v>
          </cell>
          <cell r="C307" t="str">
            <v>CUSTO HORÁRIO PRODUTIVO DIURNO</v>
          </cell>
          <cell r="D307" t="str">
            <v>0325</v>
          </cell>
          <cell r="E307">
            <v>0</v>
          </cell>
          <cell r="F307">
            <v>0</v>
          </cell>
          <cell r="G307" t="str">
            <v>89257</v>
          </cell>
          <cell r="H307" t="str">
            <v>VIBROACABADORA DE ASFALTO SOBRE ESTEIRAS, LARGURA DE PAVIMENTAÇÃO 2,13 M A 4,55 M, POTÊNCIA 100 HP CAPACIDADE 400 T/H - CHP DIURNO. AF_11/2014</v>
          </cell>
        </row>
        <row r="308">
          <cell r="A308" t="str">
            <v>CUSTOS HORÁRIOS DE MÁQUINAS E EQUIPAMENTOS</v>
          </cell>
          <cell r="B308" t="str">
            <v>CHOR</v>
          </cell>
          <cell r="C308" t="str">
            <v>CUSTO HORÁRIO PRODUTIVO DIURNO</v>
          </cell>
          <cell r="D308" t="str">
            <v>0325</v>
          </cell>
          <cell r="E308">
            <v>0</v>
          </cell>
          <cell r="F308">
            <v>0</v>
          </cell>
          <cell r="G308" t="str">
            <v>89272</v>
          </cell>
          <cell r="H308" t="str">
            <v>GUINDASTE HIDRÁULICO AUTOPROPELIDO, COM LANÇA TELESCÓPICA 28,80 M, CAPACIDADE MÁXIMA 30 T, POTÊNCIA 97 KW, TRAÇÃO 4 X 4 - CHP DIURNO. AF_11/2014</v>
          </cell>
        </row>
        <row r="309">
          <cell r="A309" t="str">
            <v>CUSTOS HORÁRIOS DE MÁQUINAS E EQUIPAMENTOS</v>
          </cell>
          <cell r="B309" t="str">
            <v>CHOR</v>
          </cell>
          <cell r="C309" t="str">
            <v>CUSTO HORÁRIO PRODUTIVO DIURNO</v>
          </cell>
          <cell r="D309" t="str">
            <v>0325</v>
          </cell>
          <cell r="E309">
            <v>0</v>
          </cell>
          <cell r="F309">
            <v>0</v>
          </cell>
          <cell r="G309" t="str">
            <v>89278</v>
          </cell>
          <cell r="H309" t="str">
            <v>BETONEIRA CAPACIDADE NOMINAL DE 600 L, CAPACIDADE DE MISTURA 440 L, MOTOR A DIESEL POTÊNCIA 10 HP, COM CARREGADOR - CHP DIURNO. AF_11/2014</v>
          </cell>
        </row>
        <row r="310">
          <cell r="A310" t="str">
            <v>CUSTOS HORÁRIOS DE MÁQUINAS E EQUIPAMENTOS</v>
          </cell>
          <cell r="B310" t="str">
            <v>CHOR</v>
          </cell>
          <cell r="C310" t="str">
            <v>CUSTO HORÁRIO PRODUTIVO DIURNO</v>
          </cell>
          <cell r="D310" t="str">
            <v>0325</v>
          </cell>
          <cell r="E310">
            <v>0</v>
          </cell>
          <cell r="F310">
            <v>0</v>
          </cell>
          <cell r="G310" t="str">
            <v>89843</v>
          </cell>
          <cell r="H310" t="str">
            <v>BATE-ESTACAS POR GRAVIDADE, POTÊNCIA DE 160 HP, PESO DO MARTELO ATÉ 3 TONELADAS - CHP DIURNO. AF_11/2014</v>
          </cell>
        </row>
        <row r="311">
          <cell r="A311" t="str">
            <v>CUSTOS HORÁRIOS DE MÁQUINAS E EQUIPAMENTOS</v>
          </cell>
          <cell r="B311" t="str">
            <v>CHOR</v>
          </cell>
          <cell r="C311" t="str">
            <v>CUSTO HORÁRIO PRODUTIVO DIURNO</v>
          </cell>
          <cell r="D311" t="str">
            <v>0325</v>
          </cell>
          <cell r="E311">
            <v>0</v>
          </cell>
          <cell r="F311">
            <v>0</v>
          </cell>
          <cell r="G311" t="str">
            <v>89876</v>
          </cell>
          <cell r="H311" t="str">
            <v>CAMINHÃO BASCULANTE 14 M3, COM CAVALO MECÂNICO DE CAPACIDADE MÁXIMA DE TRAÇÃO COMBINADO DE 36000 KG, POTÊNCIA 286 CV, INCLUSIVE SEMIREBOQUE COM CAÇAMBA METÁLICA - CHP DIURNO. AF_12/2014</v>
          </cell>
        </row>
        <row r="312">
          <cell r="A312" t="str">
            <v>CUSTOS HORÁRIOS DE MÁQUINAS E EQUIPAMENTOS</v>
          </cell>
          <cell r="B312" t="str">
            <v>CHOR</v>
          </cell>
          <cell r="C312" t="str">
            <v>CUSTO HORÁRIO PRODUTIVO DIURNO</v>
          </cell>
          <cell r="D312" t="str">
            <v>0325</v>
          </cell>
          <cell r="E312">
            <v>0</v>
          </cell>
          <cell r="F312">
            <v>0</v>
          </cell>
          <cell r="G312" t="str">
            <v>89883</v>
          </cell>
          <cell r="H312" t="str">
            <v>CAMINHÃO BASCULANTE 18 M3, COM CAVALO MECÂNICO DE CAPACIDADE MÁXIMA DE TRAÇÃO COMBINADO DE 45000 KG, POTÊNCIA 330 CV, INCLUSIVE SEMIREBOQUE COM CAÇAMBA METÁLICA - CHP DIURNO. AF_12/2014</v>
          </cell>
        </row>
        <row r="313">
          <cell r="A313" t="str">
            <v>CUSTOS HORÁRIOS DE MÁQUINAS E EQUIPAMENTOS</v>
          </cell>
          <cell r="B313" t="str">
            <v>CHOR</v>
          </cell>
          <cell r="C313" t="str">
            <v>CUSTO HORÁRIO PRODUTIVO DIURNO</v>
          </cell>
          <cell r="D313" t="str">
            <v>0325</v>
          </cell>
          <cell r="E313">
            <v>0</v>
          </cell>
          <cell r="F313">
            <v>0</v>
          </cell>
          <cell r="G313" t="str">
            <v>90586</v>
          </cell>
          <cell r="H313" t="str">
            <v>VIBRADOR DE IMERSÃO, DIÂMETRO DE PONTEIRA 45MM, MOTOR ELÉTRICO TRIFÁSICO POTÊNCIA DE 2 CV - CHP DIURNO. AF_06/2015</v>
          </cell>
        </row>
        <row r="314">
          <cell r="A314" t="str">
            <v>CUSTOS HORÁRIOS DE MÁQUINAS E EQUIPAMENTOS</v>
          </cell>
          <cell r="B314" t="str">
            <v>CHOR</v>
          </cell>
          <cell r="C314" t="str">
            <v>CUSTO HORÁRIO PRODUTIVO DIURNO</v>
          </cell>
          <cell r="D314" t="str">
            <v>0325</v>
          </cell>
          <cell r="E314">
            <v>0</v>
          </cell>
          <cell r="F314">
            <v>0</v>
          </cell>
          <cell r="G314" t="str">
            <v>90625</v>
          </cell>
          <cell r="H314" t="str">
            <v>PERFURATRIZ MANUAL, TORQUE MÁXIMO 83 N.M, POTÊNCIA 5 CV, COM DIÂMETRO MÁXIMO 4" - CHP DIURNO. AF_06/2015</v>
          </cell>
        </row>
        <row r="315">
          <cell r="A315" t="str">
            <v>CUSTOS HORÁRIOS DE MÁQUINAS E EQUIPAMENTOS</v>
          </cell>
          <cell r="B315" t="str">
            <v>CHOR</v>
          </cell>
          <cell r="C315" t="str">
            <v>CUSTO HORÁRIO PRODUTIVO DIURNO</v>
          </cell>
          <cell r="D315" t="str">
            <v>0325</v>
          </cell>
          <cell r="E315">
            <v>0</v>
          </cell>
          <cell r="F315">
            <v>0</v>
          </cell>
          <cell r="G315" t="str">
            <v>90631</v>
          </cell>
          <cell r="H315" t="str">
            <v>PERFURATRIZ SOBRE ESTEIRA, TORQUE MÁXIMO 600 KGF, PESO MÉDIO 1000 KG, POTÊNCIA 20 HP, DIÂMETRO MÁXIMO 10" - CHP DIURNO. AF_06/2015</v>
          </cell>
        </row>
        <row r="316">
          <cell r="A316" t="str">
            <v>CUSTOS HORÁRIOS DE MÁQUINAS E EQUIPAMENTOS</v>
          </cell>
          <cell r="B316" t="str">
            <v>CHOR</v>
          </cell>
          <cell r="C316" t="str">
            <v>CUSTO HORÁRIO PRODUTIVO DIURNO</v>
          </cell>
          <cell r="D316" t="str">
            <v>0325</v>
          </cell>
          <cell r="E316">
            <v>0</v>
          </cell>
          <cell r="F316">
            <v>0</v>
          </cell>
          <cell r="G316" t="str">
            <v>90637</v>
          </cell>
          <cell r="H316" t="str">
            <v>MISTURADOR DUPLO HORIZONTAL DE ALTA TURBULÊNCIA, CAPACIDADE / VOLUME 2 X 500 LITROS, MOTORES ELÉTRICOS MÍNIMO 5 CV CADA, PARA NATA CIMENTO, ARGAMASSA E OUTROS - CHP DIURNO. AF_06/2015</v>
          </cell>
        </row>
        <row r="317">
          <cell r="A317" t="str">
            <v>CUSTOS HORÁRIOS DE MÁQUINAS E EQUIPAMENTOS</v>
          </cell>
          <cell r="B317" t="str">
            <v>CHOR</v>
          </cell>
          <cell r="C317" t="str">
            <v>CUSTO HORÁRIO PRODUTIVO DIURNO</v>
          </cell>
          <cell r="D317" t="str">
            <v>0325</v>
          </cell>
          <cell r="E317">
            <v>0</v>
          </cell>
          <cell r="F317">
            <v>0</v>
          </cell>
          <cell r="G317" t="str">
            <v>90643</v>
          </cell>
          <cell r="H317" t="str">
            <v>BOMBA TRIPLEX, PARA INJEÇÃO DE NATA DE CIMENTO, VAZÃO MÁXIMA DE 100 LITROS/MINUTO, PRESSÃO MÁXIMA DE 70 BAR - CHP DIURNO. AF_06/2015</v>
          </cell>
        </row>
        <row r="318">
          <cell r="A318" t="str">
            <v>CUSTOS HORÁRIOS DE MÁQUINAS E EQUIPAMENTOS</v>
          </cell>
          <cell r="B318" t="str">
            <v>CHOR</v>
          </cell>
          <cell r="C318" t="str">
            <v>CUSTO HORÁRIO PRODUTIVO DIURNO</v>
          </cell>
          <cell r="D318" t="str">
            <v>0325</v>
          </cell>
          <cell r="E318">
            <v>0</v>
          </cell>
          <cell r="F318">
            <v>0</v>
          </cell>
          <cell r="G318" t="str">
            <v>90650</v>
          </cell>
          <cell r="H318" t="str">
            <v>BOMBA CENTRÍFUGA MONOESTÁGIO COM MOTOR ELÉTRICO MONOFÁSICO, POTÊNCIA 15 HP, DIÂMETRO DO ROTOR 173 MM, HM/Q = 30 MCA / 90 M3/H A 45 MCA / 55 M3/H - CHP DIURNO. AF_06/2015</v>
          </cell>
        </row>
        <row r="319">
          <cell r="A319" t="str">
            <v>CUSTOS HORÁRIOS DE MÁQUINAS E EQUIPAMENTOS</v>
          </cell>
          <cell r="B319" t="str">
            <v>CHOR</v>
          </cell>
          <cell r="C319" t="str">
            <v>CUSTO HORÁRIO PRODUTIVO DIURNO</v>
          </cell>
          <cell r="D319" t="str">
            <v>0325</v>
          </cell>
          <cell r="E319">
            <v>0</v>
          </cell>
          <cell r="F319">
            <v>0</v>
          </cell>
          <cell r="G319" t="str">
            <v>90656</v>
          </cell>
          <cell r="H319" t="str">
            <v>BOMBA DE PROJEÇÃO DE CONCRETO SECO, POTÊNCIA 10 CV, VAZÃO 3 M3/H - CHP DIURNO. AF_06/2015</v>
          </cell>
        </row>
        <row r="320">
          <cell r="A320" t="str">
            <v>CUSTOS HORÁRIOS DE MÁQUINAS E EQUIPAMENTOS</v>
          </cell>
          <cell r="B320" t="str">
            <v>CHOR</v>
          </cell>
          <cell r="C320" t="str">
            <v>CUSTO HORÁRIO PRODUTIVO DIURNO</v>
          </cell>
          <cell r="D320" t="str">
            <v>0325</v>
          </cell>
          <cell r="E320">
            <v>0</v>
          </cell>
          <cell r="F320">
            <v>0</v>
          </cell>
          <cell r="G320" t="str">
            <v>90662</v>
          </cell>
          <cell r="H320" t="str">
            <v>BOMBA DE PROJEÇÃO DE CONCRETO SECO, POTÊNCIA 10 CV, VAZÃO 6 M3/H - CHP DIURNO. AF_06/2015</v>
          </cell>
        </row>
        <row r="321">
          <cell r="A321" t="str">
            <v>CUSTOS HORÁRIOS DE MÁQUINAS E EQUIPAMENTOS</v>
          </cell>
          <cell r="B321" t="str">
            <v>CHOR</v>
          </cell>
          <cell r="C321" t="str">
            <v>CUSTO HORÁRIO PRODUTIVO DIURNO</v>
          </cell>
          <cell r="D321" t="str">
            <v>0325</v>
          </cell>
          <cell r="E321">
            <v>0</v>
          </cell>
          <cell r="F321">
            <v>0</v>
          </cell>
          <cell r="G321" t="str">
            <v>90668</v>
          </cell>
          <cell r="H321" t="str">
            <v>PROJETOR PNEUMÁTICO DE ARGAMASSA PARA CHAPISCO E REBOCO COM RECIPIENTE ACOPLADO, TIPO CANEQUINHA, COM COMPRESSOR DE AR REBOCÁVEL VAZÃO 89 PCM E MOTOR DIESEL DE 20 CV - CHP DIURNO. AF_06/2015</v>
          </cell>
        </row>
        <row r="322">
          <cell r="A322" t="str">
            <v>CUSTOS HORÁRIOS DE MÁQUINAS E EQUIPAMENTOS</v>
          </cell>
          <cell r="B322" t="str">
            <v>CHOR</v>
          </cell>
          <cell r="C322" t="str">
            <v>CUSTO HORÁRIO PRODUTIVO DIURNO</v>
          </cell>
          <cell r="D322" t="str">
            <v>0325</v>
          </cell>
          <cell r="E322">
            <v>0</v>
          </cell>
          <cell r="F322">
            <v>0</v>
          </cell>
          <cell r="G322" t="str">
            <v>90674</v>
          </cell>
          <cell r="H322" t="str">
            <v>PERFURATRIZ COM TORRE METÁLICA PARA EXECUÇÃO DE ESTACA HÉLICE CONTÍNUA, PROFUNDIDADE MÁXIMA DE 30 M, DIÂMETRO MÁXIMO DE 800 MM, POTÊNCIA INSTALADA DE 268 HP, MESA ROTATIVA COM TORQUE MÁXIMO DE 170 KNM - CHP DIURNO. AF_06/2015</v>
          </cell>
        </row>
        <row r="323">
          <cell r="A323" t="str">
            <v>CUSTOS HORÁRIOS DE MÁQUINAS E EQUIPAMENTOS</v>
          </cell>
          <cell r="B323" t="str">
            <v>CHOR</v>
          </cell>
          <cell r="C323" t="str">
            <v>CUSTO HORÁRIO PRODUTIVO DIURNO</v>
          </cell>
          <cell r="D323" t="str">
            <v>0325</v>
          </cell>
          <cell r="E323">
            <v>0</v>
          </cell>
          <cell r="F323">
            <v>0</v>
          </cell>
          <cell r="G323" t="str">
            <v>90680</v>
          </cell>
          <cell r="H323" t="str">
            <v>PERFURATRIZ HIDRÁULICA SOBRE CAMINHÃO COM TRADO CURTO ACOPLADO, PROFUNDIDADE MÁXIMA DE 20 M, DIÂMETRO MÁXIMO DE 1500 MM, POTÊNCIA INSTALADA DE 137 HP, MESA ROTATIVA COM TORQUE MÁXIMO DE 30 KNM - CHP DIURNO. AF_06/2015</v>
          </cell>
        </row>
        <row r="324">
          <cell r="A324" t="str">
            <v>CUSTOS HORÁRIOS DE MÁQUINAS E EQUIPAMENTOS</v>
          </cell>
          <cell r="B324" t="str">
            <v>CHOR</v>
          </cell>
          <cell r="C324" t="str">
            <v>CUSTO HORÁRIO PRODUTIVO DIURNO</v>
          </cell>
          <cell r="D324" t="str">
            <v>0325</v>
          </cell>
          <cell r="E324">
            <v>0</v>
          </cell>
          <cell r="F324">
            <v>0</v>
          </cell>
          <cell r="G324" t="str">
            <v>90686</v>
          </cell>
          <cell r="H324" t="str">
            <v>MANIPULADOR TELESCÓPICO, POTÊNCIA DE 85 HP, CAPACIDADE DE CARGA DE 3.500 KG, ALTURA MÁXIMA DE ELEVAÇÃO DE 12,3 M - CHP DIURNO. AF_06/2015</v>
          </cell>
        </row>
        <row r="325">
          <cell r="A325" t="str">
            <v>CUSTOS HORÁRIOS DE MÁQUINAS E EQUIPAMENTOS</v>
          </cell>
          <cell r="B325" t="str">
            <v>CHOR</v>
          </cell>
          <cell r="C325" t="str">
            <v>CUSTO HORÁRIO PRODUTIVO DIURNO</v>
          </cell>
          <cell r="D325" t="str">
            <v>0325</v>
          </cell>
          <cell r="E325">
            <v>0</v>
          </cell>
          <cell r="F325">
            <v>0</v>
          </cell>
          <cell r="G325" t="str">
            <v>90692</v>
          </cell>
          <cell r="H325" t="str">
            <v>MINICARREGADEIRA SOBRE RODAS, POTÊNCIA LÍQUIDA DE 47 HP, CAPACIDADE NOMINAL DE OPERAÇÃO DE 646 KG - CHP DIURNO. AF_06/2015</v>
          </cell>
        </row>
        <row r="326">
          <cell r="A326" t="str">
            <v>CUSTOS HORÁRIOS DE MÁQUINAS E EQUIPAMENTOS</v>
          </cell>
          <cell r="B326" t="str">
            <v>CHOR</v>
          </cell>
          <cell r="C326" t="str">
            <v>CUSTO HORÁRIO PRODUTIVO DIURNO</v>
          </cell>
          <cell r="D326" t="str">
            <v>0325</v>
          </cell>
          <cell r="E326">
            <v>0</v>
          </cell>
          <cell r="F326">
            <v>0</v>
          </cell>
          <cell r="G326" t="str">
            <v>90964</v>
          </cell>
          <cell r="H326" t="str">
            <v>COMPRESSOR DE AR REBOCÁVEL, VAZÃO 89 PCM, PRESSÃO EFETIVA DE TRABALHO 102 PSI, MOTOR DIESEL, POTÊNCIA 20 CV - CHP DIURNO. AF_06/2015</v>
          </cell>
        </row>
        <row r="327">
          <cell r="A327" t="str">
            <v>CUSTOS HORÁRIOS DE MÁQUINAS E EQUIPAMENTOS</v>
          </cell>
          <cell r="B327" t="str">
            <v>CHOR</v>
          </cell>
          <cell r="C327" t="str">
            <v>CUSTO HORÁRIO PRODUTIVO DIURNO</v>
          </cell>
          <cell r="D327" t="str">
            <v>0325</v>
          </cell>
          <cell r="E327">
            <v>0</v>
          </cell>
          <cell r="F327">
            <v>0</v>
          </cell>
          <cell r="G327" t="str">
            <v>90972</v>
          </cell>
          <cell r="H327" t="str">
            <v>COMPRESSOR DE AR REBOCAVEL, VAZÃO 250 PCM, PRESSAO DE TRABALHO 102 PSI, MOTOR A DIESEL POTÊNCIA 81 CV - CHP DIURNO. AF_06/2015</v>
          </cell>
        </row>
        <row r="328">
          <cell r="A328" t="str">
            <v>CUSTOS HORÁRIOS DE MÁQUINAS E EQUIPAMENTOS</v>
          </cell>
          <cell r="B328" t="str">
            <v>CHOR</v>
          </cell>
          <cell r="C328" t="str">
            <v>CUSTO HORÁRIO PRODUTIVO DIURNO</v>
          </cell>
          <cell r="D328" t="str">
            <v>0325</v>
          </cell>
          <cell r="E328">
            <v>0</v>
          </cell>
          <cell r="F328">
            <v>0</v>
          </cell>
          <cell r="G328" t="str">
            <v>90979</v>
          </cell>
          <cell r="H328" t="str">
            <v>COMPRESSOR DE AR REBOCÁVEL, VAZÃO 748 PCM, PRESSÃO EFETIVA DE TRABALHO 102 PSI, MOTOR DIESEL, POTÊNCIA 210 CV - CHP DIURNO. AF_06/2015</v>
          </cell>
        </row>
        <row r="329">
          <cell r="A329" t="str">
            <v>CUSTOS HORÁRIOS DE MÁQUINAS E EQUIPAMENTOS</v>
          </cell>
          <cell r="B329" t="str">
            <v>CHOR</v>
          </cell>
          <cell r="C329" t="str">
            <v>CUSTO HORÁRIO PRODUTIVO DIURNO</v>
          </cell>
          <cell r="D329" t="str">
            <v>0325</v>
          </cell>
          <cell r="E329">
            <v>0</v>
          </cell>
          <cell r="F329">
            <v>0</v>
          </cell>
          <cell r="G329" t="str">
            <v>90991</v>
          </cell>
          <cell r="H329" t="str">
            <v>ESCAVADEIRA HIDRÁULICA SOBRE ESTEIRAS, CAÇAMBA 0,80 M3, PESO OPERACIONAL 17,8 T, POTÊNCIA LÍQUIDA 110 HP - CHP DIURNO. AF_10/2014</v>
          </cell>
        </row>
        <row r="330">
          <cell r="A330" t="str">
            <v>CUSTOS HORÁRIOS DE MÁQUINAS E EQUIPAMENTOS</v>
          </cell>
          <cell r="B330" t="str">
            <v>CHOR</v>
          </cell>
          <cell r="C330" t="str">
            <v>CUSTO HORÁRIO PRODUTIVO DIURNO</v>
          </cell>
          <cell r="D330" t="str">
            <v>0325</v>
          </cell>
          <cell r="E330">
            <v>0</v>
          </cell>
          <cell r="F330">
            <v>0</v>
          </cell>
          <cell r="G330" t="str">
            <v>90999</v>
          </cell>
          <cell r="H330" t="str">
            <v>COMPRESSOR DE AR REBOCAVEL, VAZÃO 400 PCM, PRESSAO DE TRABALHO 102 PSI, MOTOR A DIESEL POTÊNCIA 110 CV - CHP DIURNO. AF_06/2015</v>
          </cell>
        </row>
        <row r="331">
          <cell r="A331" t="str">
            <v>CUSTOS HORÁRIOS DE MÁQUINAS E EQUIPAMENTOS</v>
          </cell>
          <cell r="B331" t="str">
            <v>CHOR</v>
          </cell>
          <cell r="C331" t="str">
            <v>CUSTO HORÁRIO PRODUTIVO DIURNO</v>
          </cell>
          <cell r="D331" t="str">
            <v>0325</v>
          </cell>
          <cell r="E331">
            <v>0</v>
          </cell>
          <cell r="F331">
            <v>0</v>
          </cell>
          <cell r="G331" t="str">
            <v>91031</v>
          </cell>
          <cell r="H331" t="str">
            <v>CAMINHÃO TRUCADO (C/ TERCEIRO EIXO) ELETRÔNICO - POTÊNCIA 231CV - PBT = 22000KG - DIST. ENTRE EIXOS 5170 MM - INCLUI CARROCERIA FIXA ABERTA DE MADEIRA - CHP DIURNO. AF_06/2015</v>
          </cell>
        </row>
        <row r="332">
          <cell r="A332" t="str">
            <v>CUSTOS HORÁRIOS DE MÁQUINAS E EQUIPAMENTOS</v>
          </cell>
          <cell r="B332" t="str">
            <v>CHOR</v>
          </cell>
          <cell r="C332" t="str">
            <v>CUSTO HORÁRIO PRODUTIVO DIURNO</v>
          </cell>
          <cell r="D332" t="str">
            <v>0325</v>
          </cell>
          <cell r="E332">
            <v>0</v>
          </cell>
          <cell r="F332">
            <v>0</v>
          </cell>
          <cell r="G332" t="str">
            <v>91277</v>
          </cell>
          <cell r="H332" t="str">
            <v>PLACA VIBRATÓRIA REVERSÍVEL COM MOTOR 4 TEMPOS A GASOLINA, FORÇA CENTRÍFUGA DE 25 KN (2500 KGF), POTÊNCIA 5,5 CV - CHP DIURNO. AF_08/2015</v>
          </cell>
        </row>
        <row r="333">
          <cell r="A333" t="str">
            <v>CUSTOS HORÁRIOS DE MÁQUINAS E EQUIPAMENTOS</v>
          </cell>
          <cell r="B333" t="str">
            <v>CHOR</v>
          </cell>
          <cell r="C333" t="str">
            <v>CUSTO HORÁRIO PRODUTIVO DIURNO</v>
          </cell>
          <cell r="D333" t="str">
            <v>0325</v>
          </cell>
          <cell r="E333">
            <v>0</v>
          </cell>
          <cell r="F333">
            <v>0</v>
          </cell>
          <cell r="G333" t="str">
            <v>91283</v>
          </cell>
          <cell r="H333" t="str">
            <v>CORTADORA DE PISO COM MOTOR 4 TEMPOS A GASOLINA, POTÊNCIA DE 13 HP, COM DISCO DE CORTE DIAMANTADO SEGMENTADO PARA CONCRETO, DIÂMETRO DE 350 MM, FURO DE 1" (14 X 1") - CHP DIURNO. AF_08/2015</v>
          </cell>
        </row>
        <row r="334">
          <cell r="A334" t="str">
            <v>CUSTOS HORÁRIOS DE MÁQUINAS E EQUIPAMENTOS</v>
          </cell>
          <cell r="B334" t="str">
            <v>CHOR</v>
          </cell>
          <cell r="C334" t="str">
            <v>CUSTO HORÁRIO PRODUTIVO DIURNO</v>
          </cell>
          <cell r="D334" t="str">
            <v>0325</v>
          </cell>
          <cell r="E334">
            <v>0</v>
          </cell>
          <cell r="F334">
            <v>0</v>
          </cell>
          <cell r="G334" t="str">
            <v>91386</v>
          </cell>
          <cell r="H334" t="str">
            <v>CAMINHÃO BASCULANTE 10 M3, TRUCADO CABINE SIMPLES, PESO BRUTO TOTAL 23.000 KG, CARGA ÚTIL MÁXIMA 15.935 KG, DISTÂNCIA ENTRE EIXOS 4,80 M, POTÊNCIA 230 CV INCLUSIVE CAÇAMBA METÁLICA - CHP DIURNO. AF_06/2014</v>
          </cell>
        </row>
        <row r="335">
          <cell r="A335" t="str">
            <v>CUSTOS HORÁRIOS DE MÁQUINAS E EQUIPAMENTOS</v>
          </cell>
          <cell r="B335" t="str">
            <v>CHOR</v>
          </cell>
          <cell r="C335" t="str">
            <v>CUSTO HORÁRIO PRODUTIVO DIURNO</v>
          </cell>
          <cell r="D335" t="str">
            <v>0325</v>
          </cell>
          <cell r="E335">
            <v>0</v>
          </cell>
          <cell r="F335">
            <v>0</v>
          </cell>
          <cell r="G335" t="str">
            <v>91533</v>
          </cell>
          <cell r="H335" t="str">
            <v>COMPACTADOR DE SOLOS DE PERCUSSÃO (SOQUETE) COM MOTOR A GASOLINA 4 TEMPOS, POTÊNCIA 4 CV - CHP DIURNO. AF_08/2015</v>
          </cell>
        </row>
        <row r="336">
          <cell r="A336" t="str">
            <v>CUSTOS HORÁRIOS DE MÁQUINAS E EQUIPAMENTOS</v>
          </cell>
          <cell r="B336" t="str">
            <v>CHOR</v>
          </cell>
          <cell r="C336" t="str">
            <v>CUSTO HORÁRIO PRODUTIVO DIURNO</v>
          </cell>
          <cell r="D336" t="str">
            <v>0325</v>
          </cell>
          <cell r="E336">
            <v>0</v>
          </cell>
          <cell r="F336">
            <v>0</v>
          </cell>
          <cell r="G336" t="str">
            <v>91634</v>
          </cell>
          <cell r="H336" t="str">
            <v>GUINDAUTO HIDRÁULICO, CAPACIDADE MÁXIMA DE CARGA 6500 KG, MOMENTO MÁXIMO DE CARGA 5,8 TM, ALCANCE MÁXIMO HORIZONTAL 7,60 M, INCLUSIVE CAMINHÃO TOCO PBT 9.700 KG, POTÊNCIA DE 160 CV - CHP DIURNO. AF_08/2015</v>
          </cell>
        </row>
        <row r="337">
          <cell r="A337" t="str">
            <v>CUSTOS HORÁRIOS DE MÁQUINAS E EQUIPAMENTOS</v>
          </cell>
          <cell r="B337" t="str">
            <v>CHOR</v>
          </cell>
          <cell r="C337" t="str">
            <v>CUSTO HORÁRIO PRODUTIVO DIURNO</v>
          </cell>
          <cell r="D337" t="str">
            <v>0325</v>
          </cell>
          <cell r="E337">
            <v>0</v>
          </cell>
          <cell r="F337">
            <v>0</v>
          </cell>
          <cell r="G337" t="str">
            <v>91645</v>
          </cell>
          <cell r="H337" t="str">
            <v>CAMINHÃO DE TRANSPORTE DE MATERIAL ASFÁLTICO 30.000 L, COM CAVALO MECÂNICO DE CAPACIDADE MÁXIMA DE TRAÇÃO COMBINADO DE 66.000 KG, POTÊNCIA 360 CV, INCLUSIVE TANQUE DE ASFALTO COM SERPENTINA - CHP DIURNO. AF_08/2015</v>
          </cell>
        </row>
        <row r="338">
          <cell r="A338" t="str">
            <v>CUSTOS HORÁRIOS DE MÁQUINAS E EQUIPAMENTOS</v>
          </cell>
          <cell r="B338" t="str">
            <v>CHOR</v>
          </cell>
          <cell r="C338" t="str">
            <v>CUSTO HORÁRIO PRODUTIVO DIURNO</v>
          </cell>
          <cell r="D338" t="str">
            <v>0325</v>
          </cell>
          <cell r="E338">
            <v>0</v>
          </cell>
          <cell r="F338">
            <v>0</v>
          </cell>
          <cell r="G338" t="str">
            <v>91692</v>
          </cell>
          <cell r="H338" t="str">
            <v>SERRA CIRCULAR DE BANCADA COM MOTOR ELÉTRICO POTÊNCIA DE 5HP, COM COIFA PARA DISCO 10" - CHP DIURNO. AF_08/2015</v>
          </cell>
        </row>
        <row r="339">
          <cell r="A339" t="str">
            <v>CUSTOS HORÁRIOS DE MÁQUINAS E EQUIPAMENTOS</v>
          </cell>
          <cell r="B339" t="str">
            <v>CHOR</v>
          </cell>
          <cell r="C339" t="str">
            <v>CUSTO HORÁRIO PRODUTIVO DIURNO</v>
          </cell>
          <cell r="D339" t="str">
            <v>0325</v>
          </cell>
          <cell r="E339">
            <v>0</v>
          </cell>
          <cell r="F339">
            <v>0</v>
          </cell>
          <cell r="G339" t="str">
            <v>92043</v>
          </cell>
          <cell r="H339" t="str">
            <v>DISTRIBUIDOR DE AGREGADOS REBOCAVEL, CAPACIDADE 1,9 M³, LARGURA DE TRABALHO 3,66 M - CHP DIURNO. AF_11/2015</v>
          </cell>
        </row>
        <row r="340">
          <cell r="A340" t="str">
            <v>CUSTOS HORÁRIOS DE MÁQUINAS E EQUIPAMENTOS</v>
          </cell>
          <cell r="B340" t="str">
            <v>CHOR</v>
          </cell>
          <cell r="C340" t="str">
            <v>CUSTO HORÁRIO PRODUTIVO DIURNO</v>
          </cell>
          <cell r="D340" t="str">
            <v>0325</v>
          </cell>
          <cell r="E340">
            <v>0</v>
          </cell>
          <cell r="F340">
            <v>0</v>
          </cell>
          <cell r="G340" t="str">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row>
        <row r="341">
          <cell r="A341" t="str">
            <v>CUSTOS HORÁRIOS DE MÁQUINAS E EQUIPAMENTOS</v>
          </cell>
          <cell r="B341" t="str">
            <v>CHOR</v>
          </cell>
          <cell r="C341" t="str">
            <v>CUSTO HORÁRIO PRODUTIVO DIURNO</v>
          </cell>
          <cell r="D341" t="str">
            <v>0325</v>
          </cell>
          <cell r="E341">
            <v>0</v>
          </cell>
          <cell r="F341">
            <v>0</v>
          </cell>
          <cell r="G341" t="str">
            <v>92112</v>
          </cell>
          <cell r="H341" t="str">
            <v>PENEIRA ROTATIVA COM MOTOR ELÉTRICO TRIFÁSICO DE 2 CV, CILINDRO DE 1 M X 0,60 M, COM FUROS DE 3,17 MM - CHP DIURNO. AF_11/2015</v>
          </cell>
        </row>
        <row r="342">
          <cell r="A342" t="str">
            <v>CUSTOS HORÁRIOS DE MÁQUINAS E EQUIPAMENTOS</v>
          </cell>
          <cell r="B342" t="str">
            <v>CHOR</v>
          </cell>
          <cell r="C342" t="str">
            <v>CUSTO HORÁRIO PRODUTIVO DIURNO</v>
          </cell>
          <cell r="D342" t="str">
            <v>0325</v>
          </cell>
          <cell r="E342">
            <v>0</v>
          </cell>
          <cell r="F342">
            <v>0</v>
          </cell>
          <cell r="G342" t="str">
            <v>92118</v>
          </cell>
          <cell r="H342" t="str">
            <v>DOSADOR DE AREIA, CAPACIDADE DE 26 LITROS - CHP DIURNO. AF_11/2015</v>
          </cell>
        </row>
        <row r="343">
          <cell r="A343" t="str">
            <v>CUSTOS HORÁRIOS DE MÁQUINAS E EQUIPAMENTOS</v>
          </cell>
          <cell r="B343" t="str">
            <v>CHOR</v>
          </cell>
          <cell r="C343" t="str">
            <v>CUSTO HORÁRIO PRODUTIVO DIURNO</v>
          </cell>
          <cell r="D343" t="str">
            <v>0325</v>
          </cell>
          <cell r="E343">
            <v>0</v>
          </cell>
          <cell r="F343">
            <v>0</v>
          </cell>
          <cell r="G343" t="str">
            <v>92138</v>
          </cell>
          <cell r="H343" t="str">
            <v>CAMINHONETE COM MOTOR A DIESEL, POTÊNCIA 180 CV, CABINE DUPLA, 4X4 - CHP DIURNO. AF_11/2015</v>
          </cell>
        </row>
        <row r="344">
          <cell r="A344" t="str">
            <v>CUSTOS HORÁRIOS DE MÁQUINAS E EQUIPAMENTOS</v>
          </cell>
          <cell r="B344" t="str">
            <v>CHOR</v>
          </cell>
          <cell r="C344" t="str">
            <v>CUSTO HORÁRIO PRODUTIVO DIURNO</v>
          </cell>
          <cell r="D344" t="str">
            <v>0325</v>
          </cell>
          <cell r="E344">
            <v>0</v>
          </cell>
          <cell r="F344">
            <v>0</v>
          </cell>
          <cell r="G344" t="str">
            <v>92145</v>
          </cell>
          <cell r="H344" t="str">
            <v>CAMINHONETE CABINE SIMPLES COM MOTOR 1.6 FLEX, CÂMBIO MANUAL, POTÊNCIA 101/104 CV, 2 PORTAS - CHP DIURNO. AF_11/2015</v>
          </cell>
        </row>
        <row r="345">
          <cell r="A345" t="str">
            <v>CUSTOS HORÁRIOS DE MÁQUINAS E EQUIPAMENTOS</v>
          </cell>
          <cell r="B345" t="str">
            <v>CHOR</v>
          </cell>
          <cell r="C345" t="str">
            <v>CUSTO HORÁRIO PRODUTIVO DIURNO</v>
          </cell>
          <cell r="D345" t="str">
            <v>0325</v>
          </cell>
          <cell r="E345">
            <v>0</v>
          </cell>
          <cell r="F345">
            <v>0</v>
          </cell>
          <cell r="G345" t="str">
            <v>92242</v>
          </cell>
          <cell r="H345" t="str">
            <v>CAMINHÃO DE TRANSPORTE DE MATERIAL ASFÁLTICO 20.000 L, COM CAVALO MECÂNICO DE CAPACIDADE MÁXIMA DE TRAÇÃO COMBINADO DE 45.000 KG, POTÊNCIA 330 CV, INCLUSIVE TANQUE DE ASFALTO COM MAÇARICO - CHP DIURNO. AF_12/2015</v>
          </cell>
        </row>
        <row r="346">
          <cell r="A346" t="str">
            <v>CUSTOS HORÁRIOS DE MÁQUINAS E EQUIPAMENTOS</v>
          </cell>
          <cell r="B346" t="str">
            <v>CHOR</v>
          </cell>
          <cell r="C346" t="str">
            <v>CUSTO HORÁRIO PRODUTIVO DIURNO</v>
          </cell>
          <cell r="D346" t="str">
            <v>0325</v>
          </cell>
          <cell r="E346">
            <v>0</v>
          </cell>
          <cell r="F346">
            <v>0</v>
          </cell>
          <cell r="G346" t="str">
            <v>92716</v>
          </cell>
          <cell r="H346" t="str">
            <v>APARELHO PARA CORTE E SOLDA OXI-ACETILENO SOBRE RODAS, INCLUSIVE CILINDROS E MAÇARICOS - CHP DIURNO. AF_12/2015</v>
          </cell>
        </row>
        <row r="347">
          <cell r="A347" t="str">
            <v>CUSTOS HORÁRIOS DE MÁQUINAS E EQUIPAMENTOS</v>
          </cell>
          <cell r="B347" t="str">
            <v>CHOR</v>
          </cell>
          <cell r="C347" t="str">
            <v>CUSTO HORÁRIO PRODUTIVO DIURNO</v>
          </cell>
          <cell r="D347" t="str">
            <v>0325</v>
          </cell>
          <cell r="E347">
            <v>0</v>
          </cell>
          <cell r="F347">
            <v>0</v>
          </cell>
          <cell r="G347" t="str">
            <v>92960</v>
          </cell>
          <cell r="H347" t="str">
            <v>MÁQUINA EXTRUSORA DE CONCRETO PARA GUIAS E SARJETAS, MOTOR A DIESEL, POTÊNCIA 14 CV - CHP DIURNO. AF_12/2015</v>
          </cell>
        </row>
        <row r="348">
          <cell r="A348" t="str">
            <v>CUSTOS HORÁRIOS DE MÁQUINAS E EQUIPAMENTOS</v>
          </cell>
          <cell r="B348" t="str">
            <v>CHOR</v>
          </cell>
          <cell r="C348" t="str">
            <v>CUSTO HORÁRIO PRODUTIVO DIURNO</v>
          </cell>
          <cell r="D348" t="str">
            <v>0325</v>
          </cell>
          <cell r="E348">
            <v>0</v>
          </cell>
          <cell r="F348">
            <v>0</v>
          </cell>
          <cell r="G348" t="str">
            <v>92966</v>
          </cell>
          <cell r="H348" t="str">
            <v>MARTELO PERFURADOR PNEUMÁTICO MANUAL, HASTE 25 X 75 MM, 21 KG - CHP DIURNO. AF_12/2015</v>
          </cell>
        </row>
        <row r="349">
          <cell r="A349" t="str">
            <v>CUSTOS HORÁRIOS DE MÁQUINAS E EQUIPAMENTOS</v>
          </cell>
          <cell r="B349" t="str">
            <v>CHOR</v>
          </cell>
          <cell r="C349" t="str">
            <v>CUSTO HORÁRIO PRODUTIVO DIURNO</v>
          </cell>
          <cell r="D349" t="str">
            <v>0325</v>
          </cell>
          <cell r="E349">
            <v>0</v>
          </cell>
          <cell r="F349">
            <v>0</v>
          </cell>
          <cell r="G349" t="str">
            <v>93224</v>
          </cell>
          <cell r="H349" t="str">
            <v>PERFURATRIZ COM TORRE METÁLICA PARA EXECUÇÃO DE ESTACA HÉLICE CONTÍNUA, PROFUNDIDADE MÁXIMA DE 32 M, DIÂMETRO MÁXIMO DE 1000 MM, POTÊNCIA INSTALADA DE 350 HP, MESA ROTATIVA COM TORQUE MÁXIMO DE 263 KNM - CHP DIURNO. AF_01/2016</v>
          </cell>
        </row>
        <row r="350">
          <cell r="A350" t="str">
            <v>CUSTOS HORÁRIOS DE MÁQUINAS E EQUIPAMENTOS</v>
          </cell>
          <cell r="B350" t="str">
            <v>CHOR</v>
          </cell>
          <cell r="C350" t="str">
            <v>CUSTO HORÁRIO PRODUTIVO DIURNO</v>
          </cell>
          <cell r="D350" t="str">
            <v>0325</v>
          </cell>
          <cell r="E350">
            <v>0</v>
          </cell>
          <cell r="F350">
            <v>0</v>
          </cell>
          <cell r="G350" t="str">
            <v>93233</v>
          </cell>
          <cell r="H350" t="str">
            <v>BETONEIRA CAPACIDADE NOMINAL 400 L, CAPACIDADE DE MISTURA 310 L, MOTOR A GASOLINA POTÊNCIA 5,5 HP, SEM CARREGADOR - CHP DIURNO. AF_02/2016</v>
          </cell>
        </row>
        <row r="351">
          <cell r="A351" t="str">
            <v>CUSTOS HORÁRIOS DE MÁQUINAS E EQUIPAMENTOS</v>
          </cell>
          <cell r="B351" t="str">
            <v>CHOR</v>
          </cell>
          <cell r="C351" t="str">
            <v>CUSTO HORÁRIO PRODUTIVO DIURNO</v>
          </cell>
          <cell r="D351" t="str">
            <v>0325</v>
          </cell>
          <cell r="E351">
            <v>0</v>
          </cell>
          <cell r="F351">
            <v>0</v>
          </cell>
          <cell r="G351" t="str">
            <v>93272</v>
          </cell>
          <cell r="H351" t="str">
            <v>GRUA ASCENSIONAL, LANCA DE 30 M, CAPACIDADE DE 1,0 T A 30 M, ALTURA ATE 39 M - CHP DIURNO. AF_03/2016</v>
          </cell>
        </row>
        <row r="352">
          <cell r="A352" t="str">
            <v>CUSTOS HORÁRIOS DE MÁQUINAS E EQUIPAMENTOS</v>
          </cell>
          <cell r="B352" t="str">
            <v>CHOR</v>
          </cell>
          <cell r="C352" t="str">
            <v>CUSTO HORÁRIO PRODUTIVO DIURNO</v>
          </cell>
          <cell r="D352" t="str">
            <v>0325</v>
          </cell>
          <cell r="E352">
            <v>0</v>
          </cell>
          <cell r="F352">
            <v>0</v>
          </cell>
          <cell r="G352" t="str">
            <v>93281</v>
          </cell>
          <cell r="H352" t="str">
            <v>GUINCHO ELÉTRICO DE COLUNA, CAPACIDADE 400 KG, COM MOTO FREIO, MOTOR TRIFÁSICO DE 1,25 CV - CHP DIURNO. AF_03/2016</v>
          </cell>
        </row>
        <row r="353">
          <cell r="A353" t="str">
            <v>CUSTOS HORÁRIOS DE MÁQUINAS E EQUIPAMENTOS</v>
          </cell>
          <cell r="B353" t="str">
            <v>CHOR</v>
          </cell>
          <cell r="C353" t="str">
            <v>CUSTO HORÁRIO PRODUTIVO DIURNO</v>
          </cell>
          <cell r="D353" t="str">
            <v>0325</v>
          </cell>
          <cell r="E353">
            <v>0</v>
          </cell>
          <cell r="F353">
            <v>0</v>
          </cell>
          <cell r="G353" t="str">
            <v>93287</v>
          </cell>
          <cell r="H353" t="str">
            <v>GUINDASTE HIDRÁULICO AUTOPROPELIDO, COM LANÇA TELESCÓPICA 40 M, CAPACIDADE MÁXIMA 60 T, POTÊNCIA 260 KW - CHP DIURNO. AF_03/2016</v>
          </cell>
        </row>
        <row r="354">
          <cell r="A354" t="str">
            <v>CUSTOS HORÁRIOS DE MÁQUINAS E EQUIPAMENTOS</v>
          </cell>
          <cell r="B354" t="str">
            <v>CHOR</v>
          </cell>
          <cell r="C354" t="str">
            <v>CUSTO HORÁRIO PRODUTIVO DIURNO</v>
          </cell>
          <cell r="D354" t="str">
            <v>0325</v>
          </cell>
          <cell r="E354">
            <v>0</v>
          </cell>
          <cell r="F354">
            <v>0</v>
          </cell>
          <cell r="G354" t="str">
            <v>93402</v>
          </cell>
          <cell r="H354" t="str">
            <v>GUINDAUTO HIDRÁULICO, CAPACIDADE MÁXIMA DE CARGA 3300 KG, MOMENTO MÁXIMO DE CARGA 5,8 TM, ALCANCE MÁXIMO HORIZONTAL 7,60 M, INCLUSIVE CAMINHÃO TOCO PBT 16.000 KG, POTÊNCIA DE 189 CV - CHP DIURNO. AF_03/2016</v>
          </cell>
        </row>
        <row r="355">
          <cell r="A355" t="str">
            <v>CUSTOS HORÁRIOS DE MÁQUINAS E EQUIPAMENTOS</v>
          </cell>
          <cell r="B355" t="str">
            <v>CHOR</v>
          </cell>
          <cell r="C355" t="str">
            <v>CUSTO HORÁRIO PRODUTIVO DIURNO</v>
          </cell>
          <cell r="D355" t="str">
            <v>0325</v>
          </cell>
          <cell r="E355">
            <v>0</v>
          </cell>
          <cell r="F355">
            <v>0</v>
          </cell>
          <cell r="G355" t="str">
            <v>93408</v>
          </cell>
          <cell r="H355" t="str">
            <v>MÁQUINA JATO DE PRESSAO PORTÁTIL, CAMARA DE 1 SAIDA, CAPACIDADE 280 L, DIAMETRO 670 MM, BICO DE JATO CURTO VENTURI DE 5/16'' , MANGUEIRA DE 1'' COM COMPRESSOR DE AR REBOCÁVEL 189 PCM E MOTOR DIESEL 63 CV - CHP DIURNO. AF_03/2016</v>
          </cell>
        </row>
        <row r="356">
          <cell r="A356" t="str">
            <v>CUSTOS HORÁRIOS DE MÁQUINAS E EQUIPAMENTOS</v>
          </cell>
          <cell r="B356" t="str">
            <v>CHOR</v>
          </cell>
          <cell r="C356" t="str">
            <v>CUSTO HORÁRIO PRODUTIVO DIURNO</v>
          </cell>
          <cell r="D356" t="str">
            <v>0325</v>
          </cell>
          <cell r="E356">
            <v>0</v>
          </cell>
          <cell r="F356">
            <v>0</v>
          </cell>
          <cell r="G356" t="str">
            <v>93415</v>
          </cell>
          <cell r="H356" t="str">
            <v>GERADOR PORTÁTIL MONOFÁSICO, POTÊNCIA 5500 VA, MOTOR A GASOLINA, POTÊNCIA DO MOTOR 13 CV - CHP DIURNO. AF_03/2016</v>
          </cell>
        </row>
        <row r="357">
          <cell r="A357" t="str">
            <v>CUSTOS HORÁRIOS DE MÁQUINAS E EQUIPAMENTOS</v>
          </cell>
          <cell r="B357" t="str">
            <v>CHOR</v>
          </cell>
          <cell r="C357" t="str">
            <v>CUSTO HORÁRIO PRODUTIVO DIURNO</v>
          </cell>
          <cell r="D357" t="str">
            <v>0325</v>
          </cell>
          <cell r="E357">
            <v>0</v>
          </cell>
          <cell r="F357">
            <v>0</v>
          </cell>
          <cell r="G357" t="str">
            <v>93421</v>
          </cell>
          <cell r="H357" t="str">
            <v>GRUPO GERADOR REBOCÁVEL, POTÊNCIA 66 KVA, MOTOR A DIESEL - CHP DIURNO. AF_03/2016</v>
          </cell>
        </row>
        <row r="358">
          <cell r="A358" t="str">
            <v>CUSTOS HORÁRIOS DE MÁQUINAS E EQUIPAMENTOS</v>
          </cell>
          <cell r="B358" t="str">
            <v>CHOR</v>
          </cell>
          <cell r="C358" t="str">
            <v>CUSTO HORÁRIO PRODUTIVO DIURNO</v>
          </cell>
          <cell r="D358" t="str">
            <v>0325</v>
          </cell>
          <cell r="E358">
            <v>0</v>
          </cell>
          <cell r="F358">
            <v>0</v>
          </cell>
          <cell r="G358" t="str">
            <v>93427</v>
          </cell>
          <cell r="H358" t="str">
            <v>GRUPO GERADOR ESTACIONÁRIO, POTÊNCIA 150 KVA, MOTOR A DIESEL- CHP DIURNO. AF_03/2016</v>
          </cell>
        </row>
        <row r="359">
          <cell r="A359" t="str">
            <v>CUSTOS HORÁRIOS DE MÁQUINAS E EQUIPAMENTOS</v>
          </cell>
          <cell r="B359" t="str">
            <v>CHOR</v>
          </cell>
          <cell r="C359" t="str">
            <v>CUSTO HORÁRIO PRODUTIVO DIURNO</v>
          </cell>
          <cell r="D359" t="str">
            <v>0325</v>
          </cell>
          <cell r="E359">
            <v>0</v>
          </cell>
          <cell r="F359">
            <v>0</v>
          </cell>
          <cell r="G359" t="str">
            <v>93433</v>
          </cell>
          <cell r="H359" t="str">
            <v>USINA DE MISTURA ASFÁLTICA À QUENTE, TIPO CONTRA FLUXO, PROD 40 A 80 TON/HORA - CHP DIURNO. AF_03/2016</v>
          </cell>
        </row>
        <row r="360">
          <cell r="A360" t="str">
            <v>CUSTOS HORÁRIOS DE MÁQUINAS E EQUIPAMENTOS</v>
          </cell>
          <cell r="B360" t="str">
            <v>CHOR</v>
          </cell>
          <cell r="C360" t="str">
            <v>CUSTO HORÁRIO PRODUTIVO DIURNO</v>
          </cell>
          <cell r="D360" t="str">
            <v>0325</v>
          </cell>
          <cell r="E360">
            <v>0</v>
          </cell>
          <cell r="F360">
            <v>0</v>
          </cell>
          <cell r="G360" t="str">
            <v>93439</v>
          </cell>
          <cell r="H360" t="str">
            <v>USINA DE ASFALTO À FRIO, CAPACIDADE DE 40 A 60 TON/HORA, ELÉTRICA POTÊNCIA 30 CV - CHP DIURNO. AF_03/2016</v>
          </cell>
        </row>
        <row r="361">
          <cell r="A361" t="str">
            <v>CUSTOS HORÁRIOS DE MÁQUINAS E EQUIPAMENTOS</v>
          </cell>
          <cell r="B361" t="str">
            <v>CHOR</v>
          </cell>
          <cell r="C361" t="str">
            <v>CUSTO HORÁRIO PRODUTIVO DIURNO</v>
          </cell>
          <cell r="D361" t="str">
            <v>0325</v>
          </cell>
          <cell r="E361">
            <v>0</v>
          </cell>
          <cell r="F361">
            <v>0</v>
          </cell>
          <cell r="G361" t="str">
            <v>95121</v>
          </cell>
          <cell r="H361" t="str">
            <v>USINA MISTURADORA DE SOLOS, CAPACIDADE DE 200 A 500 TON/H, POTENCIA 75KW - CHP DIURNO. AF_07/2016</v>
          </cell>
        </row>
        <row r="362">
          <cell r="A362" t="str">
            <v>CUSTOS HORÁRIOS DE MÁQUINAS E EQUIPAMENTOS</v>
          </cell>
          <cell r="B362" t="str">
            <v>CHOR</v>
          </cell>
          <cell r="C362" t="str">
            <v>CUSTO HORÁRIO PRODUTIVO DIURNO</v>
          </cell>
          <cell r="D362" t="str">
            <v>0325</v>
          </cell>
          <cell r="E362">
            <v>0</v>
          </cell>
          <cell r="F362">
            <v>0</v>
          </cell>
          <cell r="G362" t="str">
            <v>95127</v>
          </cell>
          <cell r="H362" t="str">
            <v>DISTRIBUIDOR DE AGREGADOS AUTOPROPELIDO, CAP 3 M3, A DIESEL, POTÊNCIA 176CV - CHP DIURNO. AF_07/2016</v>
          </cell>
        </row>
        <row r="363">
          <cell r="A363" t="str">
            <v>CUSTOS HORÁRIOS DE MÁQUINAS E EQUIPAMENTOS</v>
          </cell>
          <cell r="B363" t="str">
            <v>CHOR</v>
          </cell>
          <cell r="C363" t="str">
            <v>CUSTO HORÁRIO PRODUTIVO DIURNO</v>
          </cell>
          <cell r="D363" t="str">
            <v>0325</v>
          </cell>
          <cell r="E363">
            <v>0</v>
          </cell>
          <cell r="F363">
            <v>0</v>
          </cell>
          <cell r="G363" t="str">
            <v>95133</v>
          </cell>
          <cell r="H363" t="str">
            <v>MÁQUINA DEMARCADORA DE FAIXA DE TRÁFEGO À FRIO, AUTOPROPELIDA, POTÊNCIA 38 HP - CHP DIURNO. AF_07/2016</v>
          </cell>
        </row>
        <row r="364">
          <cell r="A364" t="str">
            <v>CUSTOS HORÁRIOS DE MÁQUINAS E EQUIPAMENTOS</v>
          </cell>
          <cell r="B364" t="str">
            <v>CHOR</v>
          </cell>
          <cell r="C364" t="str">
            <v>CUSTO HORÁRIO PRODUTIVO DIURNO</v>
          </cell>
          <cell r="D364" t="str">
            <v>0325</v>
          </cell>
          <cell r="E364">
            <v>0</v>
          </cell>
          <cell r="F364">
            <v>0</v>
          </cell>
          <cell r="G364" t="str">
            <v>95139</v>
          </cell>
          <cell r="H364" t="str">
            <v>TALHA MANUAL DE CORRENTE, CAPACIDADE DE 2 TON. COM ELEVAÇÃO DE 3 M - CHP DIURNO. AF_07/2016</v>
          </cell>
        </row>
        <row r="365">
          <cell r="A365" t="str">
            <v>CUSTOS HORÁRIOS DE MÁQUINAS E EQUIPAMENTOS</v>
          </cell>
          <cell r="B365" t="str">
            <v>CHOR</v>
          </cell>
          <cell r="C365" t="str">
            <v>CUSTO HORÁRIO PRODUTIVO DIURNO</v>
          </cell>
          <cell r="D365" t="str">
            <v>0325</v>
          </cell>
          <cell r="E365">
            <v>0</v>
          </cell>
          <cell r="F365">
            <v>0</v>
          </cell>
          <cell r="G365" t="str">
            <v>95212</v>
          </cell>
          <cell r="H365" t="str">
            <v>GRUA ASCENCIONAL, LANCA DE 42 M, CAPACIDADE DE 1,5 T A 30 M, ALTURA ATE 39 M - CHP DIURNO. AF_08/2016</v>
          </cell>
        </row>
        <row r="366">
          <cell r="A366" t="str">
            <v>CUSTOS HORÁRIOS DE MÁQUINAS E EQUIPAMENTOS</v>
          </cell>
          <cell r="B366" t="str">
            <v>CHOR</v>
          </cell>
          <cell r="C366" t="str">
            <v>CUSTO HORÁRIO PRODUTIVO DIURNO</v>
          </cell>
          <cell r="D366" t="str">
            <v>0325</v>
          </cell>
          <cell r="E366">
            <v>0</v>
          </cell>
          <cell r="F366">
            <v>0</v>
          </cell>
          <cell r="G366" t="str">
            <v>95218</v>
          </cell>
          <cell r="H366" t="str">
            <v>PULVERIZADOR DE TINTA ELÉTRICO/MÁQUINA DE PINTURA AIRLESS, VAZÃO 2 L/MIN - CHP DIURNO. AF_08/2016</v>
          </cell>
        </row>
        <row r="367">
          <cell r="A367" t="str">
            <v>CUSTOS HORÁRIOS DE MÁQUINAS E EQUIPAMENTOS</v>
          </cell>
          <cell r="B367" t="str">
            <v>CHOR</v>
          </cell>
          <cell r="C367" t="str">
            <v>CUSTO HORÁRIO PRODUTIVO DIURNO</v>
          </cell>
          <cell r="D367" t="str">
            <v>0325</v>
          </cell>
          <cell r="E367">
            <v>0</v>
          </cell>
          <cell r="F367">
            <v>0</v>
          </cell>
          <cell r="G367" t="str">
            <v>95258</v>
          </cell>
          <cell r="H367" t="str">
            <v>MARTELO DEMOLIDOR PNEUMÁTICO MANUAL, 32 KG - CHP DIURNO. AF_09/2016</v>
          </cell>
        </row>
        <row r="368">
          <cell r="A368" t="str">
            <v>CUSTOS HORÁRIOS DE MÁQUINAS E EQUIPAMENTOS</v>
          </cell>
          <cell r="B368" t="str">
            <v>CHOR</v>
          </cell>
          <cell r="C368" t="str">
            <v>CUSTO HORÁRIO PRODUTIVO DIURNO</v>
          </cell>
          <cell r="D368" t="str">
            <v>0325</v>
          </cell>
          <cell r="E368">
            <v>0</v>
          </cell>
          <cell r="F368">
            <v>0</v>
          </cell>
          <cell r="G368" t="str">
            <v>95264</v>
          </cell>
          <cell r="H368" t="str">
            <v>COMPACTADOR DE SOLOS DE PERCUSÃO (SOQUETE) COM MOTOR A GASOLINA, POTÊNCIA 3 CV - CHP DIURNO. AF_09/2016</v>
          </cell>
        </row>
        <row r="369">
          <cell r="A369" t="str">
            <v>CUSTOS HORÁRIOS DE MÁQUINAS E EQUIPAMENTOS</v>
          </cell>
          <cell r="B369" t="str">
            <v>CHOR</v>
          </cell>
          <cell r="C369" t="str">
            <v>CUSTO HORÁRIO PRODUTIVO DIURNO</v>
          </cell>
          <cell r="D369" t="str">
            <v>0325</v>
          </cell>
          <cell r="E369">
            <v>0</v>
          </cell>
          <cell r="F369">
            <v>0</v>
          </cell>
          <cell r="G369" t="str">
            <v>95270</v>
          </cell>
          <cell r="H369" t="str">
            <v>RÉGUA VIBRATÓRIA DUPLA PARA CONCRETO, PESO DE 60KG, COMPRIMENTO 4 M, COM MOTOR A GASOLINA, POTÊNCIA 5,5 HP - CHP DIURNO. AF_09/2016</v>
          </cell>
        </row>
        <row r="370">
          <cell r="A370" t="str">
            <v>CUSTOS HORÁRIOS DE MÁQUINAS E EQUIPAMENTOS</v>
          </cell>
          <cell r="B370" t="str">
            <v>CHOR</v>
          </cell>
          <cell r="C370" t="str">
            <v>CUSTO HORÁRIO PRODUTIVO DIURNO</v>
          </cell>
          <cell r="D370" t="str">
            <v>0325</v>
          </cell>
          <cell r="E370">
            <v>0</v>
          </cell>
          <cell r="F370">
            <v>0</v>
          </cell>
          <cell r="G370" t="str">
            <v>95276</v>
          </cell>
          <cell r="H370" t="str">
            <v>POLIDORA DE PISO (POLITRIZ), PESO DE 100KG, DIÂMETRO 450 MM, MOTOR ELÉTRICO, POTÊNCIA 4 HP - CHP DIURNO. AF_09/2016</v>
          </cell>
        </row>
        <row r="371">
          <cell r="A371" t="str">
            <v>CUSTOS HORÁRIOS DE MÁQUINAS E EQUIPAMENTOS</v>
          </cell>
          <cell r="B371" t="str">
            <v>CHOR</v>
          </cell>
          <cell r="C371" t="str">
            <v>CUSTO HORÁRIO PRODUTIVO DIURNO</v>
          </cell>
          <cell r="D371" t="str">
            <v>0325</v>
          </cell>
          <cell r="E371">
            <v>0</v>
          </cell>
          <cell r="F371">
            <v>0</v>
          </cell>
          <cell r="G371" t="str">
            <v>95282</v>
          </cell>
          <cell r="H371" t="str">
            <v>DESEMPENADEIRA DE CONCRETO, PESO DE 75KG, 4 PÁS, MOTOR A GASOLINA, POTÊNCIA 5,5 HP - CHP DIURNO. AF_09/2016</v>
          </cell>
        </row>
        <row r="372">
          <cell r="A372" t="str">
            <v>CUSTOS HORÁRIOS DE MÁQUINAS E EQUIPAMENTOS</v>
          </cell>
          <cell r="B372" t="str">
            <v>CHOR</v>
          </cell>
          <cell r="C372" t="str">
            <v>CUSTO HORÁRIO PRODUTIVO DIURNO</v>
          </cell>
          <cell r="D372" t="str">
            <v>0325</v>
          </cell>
          <cell r="E372">
            <v>0</v>
          </cell>
          <cell r="F372">
            <v>0</v>
          </cell>
          <cell r="G372" t="str">
            <v>95620</v>
          </cell>
          <cell r="H372" t="str">
            <v>PERFURATRIZ PNEUMATICA MANUAL DE PESO MEDIO, MARTELETE, 18KG, COMPRIMENTO MÁXIMO DE CURSO DE 6 M, DIAMETRO DO PISTAO DE 5,5 CM - CHP DIURNO. AF_11/2016</v>
          </cell>
        </row>
        <row r="373">
          <cell r="A373" t="str">
            <v>CUSTOS HORÁRIOS DE MÁQUINAS E EQUIPAMENTOS</v>
          </cell>
          <cell r="B373" t="str">
            <v>CHOR</v>
          </cell>
          <cell r="C373" t="str">
            <v>CUSTO HORÁRIO PRODUTIVO DIURNO</v>
          </cell>
          <cell r="D373" t="str">
            <v>0325</v>
          </cell>
          <cell r="E373">
            <v>0</v>
          </cell>
          <cell r="F373">
            <v>0</v>
          </cell>
          <cell r="G373" t="str">
            <v>95631</v>
          </cell>
          <cell r="H373" t="str">
            <v>ROLO COMPACTADOR VIBRATORIO TANDEM, ACO LISO, POTENCIA 125 HP, PESO SEM/COM LASTRO 10,20/11,65 T, LARGURA DE TRABALHO 1,73 M - CHP DIURNO. AF_11/2016</v>
          </cell>
        </row>
        <row r="374">
          <cell r="A374" t="str">
            <v>CUSTOS HORÁRIOS DE MÁQUINAS E EQUIPAMENTOS</v>
          </cell>
          <cell r="B374" t="str">
            <v>CHOR</v>
          </cell>
          <cell r="C374" t="str">
            <v>CUSTO HORÁRIO PRODUTIVO DIURNO</v>
          </cell>
          <cell r="D374" t="str">
            <v>0325</v>
          </cell>
          <cell r="E374">
            <v>0</v>
          </cell>
          <cell r="F374">
            <v>0</v>
          </cell>
          <cell r="G374" t="str">
            <v>95702</v>
          </cell>
          <cell r="H374" t="str">
            <v>PERFURATRIZ MANUAL, TORQUE MAXIMO 55 KGF.M, POTENCIA 5 CV, COM DIAMETRO MAXIMO 8 1/2" - CHP DIURNO. AF_11/2016</v>
          </cell>
        </row>
        <row r="375">
          <cell r="A375" t="str">
            <v>CUSTOS HORÁRIOS DE MÁQUINAS E EQUIPAMENTOS</v>
          </cell>
          <cell r="B375" t="str">
            <v>CHOR</v>
          </cell>
          <cell r="C375" t="str">
            <v>CUSTO HORÁRIO PRODUTIVO DIURNO</v>
          </cell>
          <cell r="D375" t="str">
            <v>0325</v>
          </cell>
          <cell r="E375">
            <v>0</v>
          </cell>
          <cell r="F375">
            <v>0</v>
          </cell>
          <cell r="G375" t="str">
            <v>95708</v>
          </cell>
          <cell r="H375" t="str">
            <v>PERFURATRIZ SOBRE ESTEIRA, TORQUE MÁXIMO 600 KGF, POTÊNCIA ENTRE 50 E 60 HP, DIÂMETRO MÁXIMO 10 - CHP DIURNO. AF_11/2016</v>
          </cell>
        </row>
        <row r="376">
          <cell r="A376" t="str">
            <v>CUSTOS HORÁRIOS DE MÁQUINAS E EQUIPAMENTOS</v>
          </cell>
          <cell r="B376" t="str">
            <v>CHOR</v>
          </cell>
          <cell r="C376" t="str">
            <v>CUSTO HORÁRIO PRODUTIVO DIURNO</v>
          </cell>
          <cell r="D376" t="str">
            <v>0325</v>
          </cell>
          <cell r="E376">
            <v>0</v>
          </cell>
          <cell r="F376">
            <v>0</v>
          </cell>
          <cell r="G376" t="str">
            <v>95714</v>
          </cell>
          <cell r="H376" t="str">
            <v>ESCAVADEIRA HIDRAULICA SOBRE ESTEIRA, COM GARRA GIRATORIA DE MANDIBULAS, PESO OPERACIONAL ENTRE 22,00 E 25,50 TON, POTENCIA LIQUIDA ENTRE 150 E 160 HP - CHP DIURNO. AF_11/2016</v>
          </cell>
        </row>
        <row r="377">
          <cell r="A377" t="str">
            <v>CUSTOS HORÁRIOS DE MÁQUINAS E EQUIPAMENTOS</v>
          </cell>
          <cell r="B377" t="str">
            <v>CHOR</v>
          </cell>
          <cell r="C377" t="str">
            <v>CUSTO HORÁRIO PRODUTIVO DIURNO</v>
          </cell>
          <cell r="D377" t="str">
            <v>0325</v>
          </cell>
          <cell r="E377">
            <v>0</v>
          </cell>
          <cell r="F377">
            <v>0</v>
          </cell>
          <cell r="G377" t="str">
            <v>95720</v>
          </cell>
          <cell r="H377" t="str">
            <v>ESCAVADEIRA HIDRAULICA SOBRE ESTEIRA, EQUIPADA COM CLAMSHELL, COM CAPACIDADE DA CAÇAMBA ENTRE 1,20 E 1,50 M3, PESO OPERACIONAL ENTRE 20,00 E 22,00 TON, POTENCIA LIQUIDA ENTRE 150 E 160 HP - CHP DIURNO. AF_11/2016</v>
          </cell>
        </row>
        <row r="378">
          <cell r="A378" t="str">
            <v>CUSTOS HORÁRIOS DE MÁQUINAS E EQUIPAMENTOS</v>
          </cell>
          <cell r="B378" t="str">
            <v>CHOR</v>
          </cell>
          <cell r="C378" t="str">
            <v>CUSTO HORÁRIO PRODUTIVO DIURNO</v>
          </cell>
          <cell r="D378" t="str">
            <v>0325</v>
          </cell>
          <cell r="E378">
            <v>0</v>
          </cell>
          <cell r="F378">
            <v>0</v>
          </cell>
          <cell r="G378" t="str">
            <v>95872</v>
          </cell>
          <cell r="H378" t="str">
            <v>GRUPO GERADOR COM CARENAGEM, MOTOR DIESEL POTÊNCIA STANDART ENTRE 250 E 260 KVA - CHP DIURNO. AF_12/2016</v>
          </cell>
        </row>
        <row r="379">
          <cell r="A379" t="str">
            <v>CUSTOS HORÁRIOS DE MÁQUINAS E EQUIPAMENTOS</v>
          </cell>
          <cell r="B379" t="str">
            <v>CHOR</v>
          </cell>
          <cell r="C379" t="str">
            <v>CUSTO HORÁRIO PRODUTIVO DIURNO</v>
          </cell>
          <cell r="D379" t="str">
            <v>0325</v>
          </cell>
          <cell r="E379">
            <v>0</v>
          </cell>
          <cell r="F379">
            <v>0</v>
          </cell>
          <cell r="G379" t="str">
            <v>96013</v>
          </cell>
          <cell r="H379" t="str">
            <v>TRATOR DE PNEUS COM POTÊNCIA DE 122 CV, TRAÇÃO 4X4, COM VASSOURA MECÂNICA ACOPLADA - CHP DIURNO. AF_02/2017</v>
          </cell>
        </row>
        <row r="380">
          <cell r="A380" t="str">
            <v>CUSTOS HORÁRIOS DE MÁQUINAS E EQUIPAMENTOS</v>
          </cell>
          <cell r="B380" t="str">
            <v>CHOR</v>
          </cell>
          <cell r="C380" t="str">
            <v>CUSTO HORÁRIO PRODUTIVO DIURNO</v>
          </cell>
          <cell r="D380" t="str">
            <v>0325</v>
          </cell>
          <cell r="E380">
            <v>0</v>
          </cell>
          <cell r="F380">
            <v>0</v>
          </cell>
          <cell r="G380" t="str">
            <v>96020</v>
          </cell>
          <cell r="H380" t="str">
            <v>TRATOR DE PNEUS COM POTÊNCIA DE 122 CV, TRAÇÃO 4X4, COM GRADE DE DISCOS ACOPLADA - CHP DIURNO. AF_02/2017</v>
          </cell>
        </row>
        <row r="381">
          <cell r="A381" t="str">
            <v>CUSTOS HORÁRIOS DE MÁQUINAS E EQUIPAMENTOS</v>
          </cell>
          <cell r="B381" t="str">
            <v>CHOR</v>
          </cell>
          <cell r="C381" t="str">
            <v>CUSTO HORÁRIO PRODUTIVO DIURNO</v>
          </cell>
          <cell r="D381" t="str">
            <v>0325</v>
          </cell>
          <cell r="E381">
            <v>0</v>
          </cell>
          <cell r="F381">
            <v>0</v>
          </cell>
          <cell r="G381" t="str">
            <v>96028</v>
          </cell>
          <cell r="H381" t="str">
            <v>TRATOR DE PNEUS COM POTÊNCIA DE 85 CV, TRAÇÃO 4X4, COM GRADE DE DISCOS ACOPLADA - CHP DIURNO. AF_02/2017</v>
          </cell>
        </row>
        <row r="382">
          <cell r="A382" t="str">
            <v>CUSTOS HORÁRIOS DE MÁQUINAS E EQUIPAMENTOS</v>
          </cell>
          <cell r="B382" t="str">
            <v>CHOR</v>
          </cell>
          <cell r="C382" t="str">
            <v>CUSTO HORÁRIO PRODUTIVO DIURNO</v>
          </cell>
          <cell r="D382" t="str">
            <v>0325</v>
          </cell>
          <cell r="E382">
            <v>0</v>
          </cell>
          <cell r="F382">
            <v>0</v>
          </cell>
          <cell r="G382" t="str">
            <v>96035</v>
          </cell>
          <cell r="H382" t="str">
            <v>CAMINHÃO BASCULANTE 10 M3, TRUCADO, POTÊNCIA 230 CV, INCLUSIVE CAÇAMBA METÁLICA, COM DISTRIBUIDOR DE AGREGADOS ACOPLADO - CHP DIURNO. AF_02/2017</v>
          </cell>
        </row>
        <row r="383">
          <cell r="A383" t="str">
            <v>CUSTOS HORÁRIOS DE MÁQUINAS E EQUIPAMENTOS</v>
          </cell>
          <cell r="B383" t="str">
            <v>CHOR</v>
          </cell>
          <cell r="C383" t="str">
            <v>CUSTO HORÁRIO PRODUTIVO DIURNO</v>
          </cell>
          <cell r="D383" t="str">
            <v>0325</v>
          </cell>
          <cell r="E383">
            <v>0</v>
          </cell>
          <cell r="F383">
            <v>0</v>
          </cell>
          <cell r="G383" t="str">
            <v>96157</v>
          </cell>
          <cell r="H383" t="str">
            <v>TRATOR DE PNEUS COM POTÊNCIA DE 85 CV, TRAÇÃO 4X4, COM VASSOURA MECÂNICA ACOPLADA - CHP DIURNO. AF_03/2017</v>
          </cell>
        </row>
        <row r="384">
          <cell r="A384" t="str">
            <v>CUSTOS HORÁRIOS DE MÁQUINAS E EQUIPAMENTOS</v>
          </cell>
          <cell r="B384" t="str">
            <v>CHOR</v>
          </cell>
          <cell r="C384" t="str">
            <v>CUSTO HORÁRIO PRODUTIVO DIURNO</v>
          </cell>
          <cell r="D384" t="str">
            <v>0325</v>
          </cell>
          <cell r="E384">
            <v>0</v>
          </cell>
          <cell r="F384">
            <v>0</v>
          </cell>
          <cell r="G384" t="str">
            <v>96158</v>
          </cell>
          <cell r="H384" t="str">
            <v>MINICARREGADEIRA SOBRE RODAS POTENCIA 47HP CAPACIDADE OPERACAO 646 KG, COM VASSOURA MECÂNICA ACOPLADA - CHP DIURNO. AF_03/2017</v>
          </cell>
        </row>
        <row r="385">
          <cell r="A385" t="str">
            <v>CUSTOS HORÁRIOS DE MÁQUINAS E EQUIPAMENTOS</v>
          </cell>
          <cell r="B385" t="str">
            <v>CHOR</v>
          </cell>
          <cell r="C385" t="str">
            <v>CUSTO HORÁRIO PRODUTIVO DIURNO</v>
          </cell>
          <cell r="D385" t="str">
            <v>0325</v>
          </cell>
          <cell r="E385">
            <v>0</v>
          </cell>
          <cell r="F385">
            <v>0</v>
          </cell>
          <cell r="G385" t="str">
            <v>96245</v>
          </cell>
          <cell r="H385" t="str">
            <v>MINIESCAVADEIRA SOBRE ESTEIRAS, POTENCIA LIQUIDA DE *30* HP, PESO OPERACIONAL DE *3.500* KG - CHP DIURNO. AF_04/2017</v>
          </cell>
        </row>
        <row r="386">
          <cell r="A386" t="str">
            <v>CUSTOS HORÁRIOS DE MÁQUINAS E EQUIPAMENTOS</v>
          </cell>
          <cell r="B386" t="str">
            <v>CHOR</v>
          </cell>
          <cell r="C386" t="str">
            <v>CUSTO HORÁRIO PRODUTIVO DIURNO</v>
          </cell>
          <cell r="D386" t="str">
            <v>0325</v>
          </cell>
          <cell r="E386">
            <v>0</v>
          </cell>
          <cell r="F386">
            <v>0</v>
          </cell>
          <cell r="G386" t="str">
            <v>96303</v>
          </cell>
          <cell r="H386" t="str">
            <v>PERFURATRIZ ROTATIVA SOBRE ESTEIRA, TORQUE MAXIMO 2500 KGM, POTENCIA 110 HP, MOTOR DIESEL- CHP DIURNO. AF_05/2017</v>
          </cell>
        </row>
        <row r="387">
          <cell r="A387" t="str">
            <v>CUSTOS HORÁRIOS DE MÁQUINAS E EQUIPAMENTOS</v>
          </cell>
          <cell r="B387" t="str">
            <v>CHOR</v>
          </cell>
          <cell r="C387" t="str">
            <v>CUSTO HORÁRIO PRODUTIVO DIURNO</v>
          </cell>
          <cell r="D387" t="str">
            <v>0325</v>
          </cell>
          <cell r="E387">
            <v>0</v>
          </cell>
          <cell r="F387">
            <v>0</v>
          </cell>
          <cell r="G387" t="str">
            <v>96309</v>
          </cell>
          <cell r="H387" t="str">
            <v>COMPRESSOR DE AR, VAZAO DE 10 PCM, RESERVATORIO 100 L, PRESSAO DE TRABALHO ENTRE 6,9 E 9,7 BAR, POTENCIA 2 HP, TENSAO 110/220 V - CHP DIURNO. AF_05/2017</v>
          </cell>
        </row>
        <row r="388">
          <cell r="A388" t="str">
            <v>CUSTOS HORÁRIOS DE MÁQUINAS E EQUIPAMENTOS</v>
          </cell>
          <cell r="B388" t="str">
            <v>CHOR</v>
          </cell>
          <cell r="C388" t="str">
            <v>CUSTO HORÁRIO PRODUTIVO DIURNO</v>
          </cell>
          <cell r="D388" t="str">
            <v>0325</v>
          </cell>
          <cell r="E388">
            <v>0</v>
          </cell>
          <cell r="F388">
            <v>0</v>
          </cell>
          <cell r="G388" t="str">
            <v>96463</v>
          </cell>
          <cell r="H388" t="str">
            <v>ROLO COMPACTADOR DE PNEUS, ESTATICO, PRESSAO VARIAVEL, POTENCIA 110 HP, PESO SEM/COM LASTRO 10,8/27 T, LARGURA DE ROLAGEM 2,30 M - CHP DIURNO. AF_06/2017</v>
          </cell>
        </row>
        <row r="389">
          <cell r="A389" t="str">
            <v>CUSTOS HORÁRIOS DE MÁQUINAS E EQUIPAMENTOS</v>
          </cell>
          <cell r="B389" t="str">
            <v>CHOR</v>
          </cell>
          <cell r="C389" t="str">
            <v>CUSTO HORÁRIO PRODUTIVO DIURNO</v>
          </cell>
          <cell r="D389" t="str">
            <v>0325</v>
          </cell>
          <cell r="E389">
            <v>0</v>
          </cell>
          <cell r="F389">
            <v>0</v>
          </cell>
          <cell r="G389" t="str">
            <v>98764</v>
          </cell>
          <cell r="H389" t="str">
            <v>INVERSOR DE SOLDA MONOFÁSICO DE 160 A, POTÊNCIA DE 5400 W, TENSÃO DE 220 V, PARA SOLDA COM ELETRODOS DE 2,0 A 4,0 MM E PROCESSO TIG - CHP DIURNO. AF_06/2018</v>
          </cell>
        </row>
        <row r="390">
          <cell r="A390" t="str">
            <v>CUSTOS HORÁRIOS DE MÁQUINAS E EQUIPAMENTOS</v>
          </cell>
          <cell r="B390" t="str">
            <v>CHOR</v>
          </cell>
          <cell r="C390" t="str">
            <v>CUSTO HORÁRIO PRODUTIVO DIURNO</v>
          </cell>
          <cell r="D390" t="str">
            <v>0325</v>
          </cell>
          <cell r="E390">
            <v>0</v>
          </cell>
          <cell r="F390">
            <v>0</v>
          </cell>
          <cell r="G390" t="str">
            <v>99833</v>
          </cell>
          <cell r="H390" t="str">
            <v>LAVADORA DE ALTA PRESSAO (LAVA-JATO) PARA AGUA FRIA, PRESSAO DE OPERACAO ENTRE 1400 E 1900 LIB/POL2, VAZAO MAXIMA ENTRE 400 E 700 L/H - CHP DIURNO. AF_04/2019</v>
          </cell>
        </row>
        <row r="391">
          <cell r="A391" t="str">
            <v>CUSTOS HORÁRIOS DE MÁQUINAS E EQUIPAMENTOS</v>
          </cell>
          <cell r="B391" t="str">
            <v>CHOR</v>
          </cell>
          <cell r="C391" t="str">
            <v>CUSTO HORÁRIO PRODUTIVO DIURNO</v>
          </cell>
          <cell r="D391" t="str">
            <v>0325</v>
          </cell>
          <cell r="E391">
            <v>0</v>
          </cell>
          <cell r="F391">
            <v>0</v>
          </cell>
          <cell r="G391" t="str">
            <v>100641</v>
          </cell>
          <cell r="H391" t="str">
            <v>USINA DE MISTURA ASFÁLTICA À QUENTE, TIPO CONTRA FLUXO, PROD 100 A 140 TON/HORA - CHP DIURNO. AF_12/2019</v>
          </cell>
        </row>
        <row r="392">
          <cell r="A392" t="str">
            <v>CUSTOS HORÁRIOS DE MÁQUINAS E EQUIPAMENTOS</v>
          </cell>
          <cell r="B392" t="str">
            <v>CHOR</v>
          </cell>
          <cell r="C392" t="str">
            <v>CUSTO HORÁRIO PRODUTIVO DIURNO</v>
          </cell>
          <cell r="D392" t="str">
            <v>0325</v>
          </cell>
          <cell r="E392">
            <v>0</v>
          </cell>
          <cell r="F392">
            <v>0</v>
          </cell>
          <cell r="G392" t="str">
            <v>100647</v>
          </cell>
          <cell r="H392" t="str">
            <v>USINA DE ASFALTO, TIPO GRAVIMÉTRICA, PROD 150 TON/HORA - CHP DIURNO. AF_12/2019</v>
          </cell>
        </row>
        <row r="393">
          <cell r="A393" t="str">
            <v>CUSTOS HORÁRIOS DE MÁQUINAS E EQUIPAMENTOS</v>
          </cell>
          <cell r="B393" t="str">
            <v>CHOR</v>
          </cell>
          <cell r="C393" t="str">
            <v>CUSTO HORÁRIO PRODUTIVO DIURNO</v>
          </cell>
          <cell r="D393" t="str">
            <v>0325</v>
          </cell>
          <cell r="E393">
            <v>0</v>
          </cell>
          <cell r="F393">
            <v>0</v>
          </cell>
          <cell r="G393" t="str">
            <v>102275</v>
          </cell>
          <cell r="H393" t="str">
            <v>MARTELO DEMOLIDOR ELÉTRICO, COM POTÊNCIA DE 2.000 W, 1.000 IMPACTOS POR MINUTO, PESO DE 30 KG - CHP DIURNO. AF_01/2021</v>
          </cell>
        </row>
        <row r="394">
          <cell r="A394" t="str">
            <v>CUSTOS HORÁRIOS DE MÁQUINAS E EQUIPAMENTOS</v>
          </cell>
          <cell r="B394" t="str">
            <v>CHOR</v>
          </cell>
          <cell r="C394" t="str">
            <v>CUSTO HORÁRIO IMPRODUTIVO DIURNO</v>
          </cell>
          <cell r="D394" t="str">
            <v>0327</v>
          </cell>
          <cell r="E394">
            <v>0</v>
          </cell>
          <cell r="F394">
            <v>0</v>
          </cell>
          <cell r="G394" t="str">
            <v>5632</v>
          </cell>
          <cell r="H394" t="str">
            <v>ESCAVADEIRA HIDRÁULICA SOBRE ESTEIRAS, CAÇAMBA 0,80 M3, PESO OPERACIONAL 17 T, POTENCIA BRUTA 111 HP - CHI DIURNO. AF_06/2014</v>
          </cell>
        </row>
        <row r="395">
          <cell r="A395" t="str">
            <v>CUSTOS HORÁRIOS DE MÁQUINAS E EQUIPAMENTOS</v>
          </cell>
          <cell r="B395" t="str">
            <v>CHOR</v>
          </cell>
          <cell r="C395" t="str">
            <v>CUSTO HORÁRIO IMPRODUTIVO DIURNO</v>
          </cell>
          <cell r="D395" t="str">
            <v>0327</v>
          </cell>
          <cell r="E395">
            <v>0</v>
          </cell>
          <cell r="F395">
            <v>0</v>
          </cell>
          <cell r="G395" t="str">
            <v>5679</v>
          </cell>
          <cell r="H395" t="str">
            <v>RETROESCAVADEIRA SOBRE RODAS COM CARREGADEIRA, TRAÇÃO 4X4, POTÊNCIA LÍQ. 88 HP, CAÇAMBA CARREG. CAP. MÍN. 1 M3, CAÇAMBA RETRO CAP. 0,26 M3, PESO OPERACIONAL MÍN. 6.674 KG, PROFUNDIDADE ESCAVAÇÃO MÁX. 4,37 M - CHI DIURNO. AF_06/2014</v>
          </cell>
        </row>
        <row r="396">
          <cell r="A396" t="str">
            <v>CUSTOS HORÁRIOS DE MÁQUINAS E EQUIPAMENTOS</v>
          </cell>
          <cell r="B396" t="str">
            <v>CHOR</v>
          </cell>
          <cell r="C396" t="str">
            <v>CUSTO HORÁRIO IMPRODUTIVO DIURNO</v>
          </cell>
          <cell r="D396" t="str">
            <v>0327</v>
          </cell>
          <cell r="E396">
            <v>0</v>
          </cell>
          <cell r="F396">
            <v>0</v>
          </cell>
          <cell r="G396" t="str">
            <v>5681</v>
          </cell>
          <cell r="H396" t="str">
            <v>RETROESCAVADEIRA SOBRE RODAS COM CARREGADEIRA, TRAÇÃO 4X2, POTÊNCIA LÍQ. 79 HP, CAÇAMBA CARREG. CAP. MÍN. 1 M3, CAÇAMBA RETRO CAP. 0,20 M3, PESO OPERACIONAL MÍN. 6.570 KG, PROFUNDIDADE ESCAVAÇÃO MÁX. 4,37 M - CHI DIURNO. AF_06/2014</v>
          </cell>
        </row>
        <row r="397">
          <cell r="A397" t="str">
            <v>CUSTOS HORÁRIOS DE MÁQUINAS E EQUIPAMENTOS</v>
          </cell>
          <cell r="B397" t="str">
            <v>CHOR</v>
          </cell>
          <cell r="C397" t="str">
            <v>CUSTO HORÁRIO IMPRODUTIVO DIURNO</v>
          </cell>
          <cell r="D397" t="str">
            <v>0327</v>
          </cell>
          <cell r="E397">
            <v>0</v>
          </cell>
          <cell r="F397">
            <v>0</v>
          </cell>
          <cell r="G397" t="str">
            <v>5685</v>
          </cell>
          <cell r="H397" t="str">
            <v>ROLO COMPACTADOR VIBRATÓRIO DE UM CILINDRO AÇO LISO, POTÊNCIA 80 HP, PESO OPERACIONAL MÁXIMO 8,1 T, IMPACTO DINÂMICO 16,15 / 9,5 T, LARGURA DE TRABALHO 1,68 M - CHI DIURNO. AF_06/2014</v>
          </cell>
        </row>
        <row r="398">
          <cell r="A398" t="str">
            <v>CUSTOS HORÁRIOS DE MÁQUINAS E EQUIPAMENTOS</v>
          </cell>
          <cell r="B398" t="str">
            <v>CHOR</v>
          </cell>
          <cell r="C398" t="str">
            <v>CUSTO HORÁRIO IMPRODUTIVO DIURNO</v>
          </cell>
          <cell r="D398" t="str">
            <v>0327</v>
          </cell>
          <cell r="E398">
            <v>0</v>
          </cell>
          <cell r="F398">
            <v>0</v>
          </cell>
          <cell r="G398" t="str">
            <v>5690</v>
          </cell>
          <cell r="H398" t="str">
            <v>GRADE DE DISCO CONTROLE REMOTO REBOCÁVEL, COM 24 DISCOS 24 X 6 MM COM PNEUS PARA TRANSPORTE - CHI DIURNO. AF_06/2014</v>
          </cell>
        </row>
        <row r="399">
          <cell r="A399" t="str">
            <v>CUSTOS HORÁRIOS DE MÁQUINAS E EQUIPAMENTOS</v>
          </cell>
          <cell r="B399" t="str">
            <v>CHOR</v>
          </cell>
          <cell r="C399" t="str">
            <v>CUSTO HORÁRIO IMPRODUTIVO DIURNO</v>
          </cell>
          <cell r="D399" t="str">
            <v>0327</v>
          </cell>
          <cell r="E399">
            <v>0</v>
          </cell>
          <cell r="F399">
            <v>0</v>
          </cell>
          <cell r="G399" t="str">
            <v>5806</v>
          </cell>
          <cell r="H399" t="str">
            <v>MOTOBOMBA CENTRÍFUGA, MOTOR A GASOLINA, POTÊNCIA 5,42 HP, BOCAIS 1 1/2" X 1", DIÂMETRO ROTOR 143 MM HM/Q = 6 MCA / 16,8 M3/H A 38 MCA / 6,6 M3/H - CHI DIURNO. AF_06/2014</v>
          </cell>
        </row>
        <row r="400">
          <cell r="A400" t="str">
            <v>CUSTOS HORÁRIOS DE MÁQUINAS E EQUIPAMENTOS</v>
          </cell>
          <cell r="B400" t="str">
            <v>CHOR</v>
          </cell>
          <cell r="C400" t="str">
            <v>CUSTO HORÁRIO IMPRODUTIVO DIURNO</v>
          </cell>
          <cell r="D400" t="str">
            <v>0327</v>
          </cell>
          <cell r="E400">
            <v>0</v>
          </cell>
          <cell r="F400">
            <v>0</v>
          </cell>
          <cell r="G400" t="str">
            <v>5826</v>
          </cell>
          <cell r="H400" t="str">
            <v>CAMINHÃO TOCO, PBT 16.000 KG, CARGA ÚTIL MÁX. 10.685 KG, DIST. ENTRE EIXOS 4,8 M, POTÊNCIA 189 CV, INCLUSIVE CARROCERIA FIXA ABERTA DE MADEIRA P/ TRANSPORTE GERAL DE CARGA SECA, DIMEN. APROX. 2,5 X 7,00 X 0,50 M - CHI DIURNO. AF_06/2014</v>
          </cell>
        </row>
        <row r="401">
          <cell r="A401" t="str">
            <v>CUSTOS HORÁRIOS DE MÁQUINAS E EQUIPAMENTOS</v>
          </cell>
          <cell r="B401" t="str">
            <v>CHOR</v>
          </cell>
          <cell r="C401" t="str">
            <v>CUSTO HORÁRIO IMPRODUTIVO DIURNO</v>
          </cell>
          <cell r="D401" t="str">
            <v>0327</v>
          </cell>
          <cell r="E401">
            <v>0</v>
          </cell>
          <cell r="F401">
            <v>0</v>
          </cell>
          <cell r="G401" t="str">
            <v>5829</v>
          </cell>
          <cell r="H401" t="str">
            <v>USINA DE CONCRETO FIXA, CAPACIDADE NOMINAL DE 90 A 120 M3/H, SEM SILO - CHI DIURNO. AF_07/2016</v>
          </cell>
        </row>
        <row r="402">
          <cell r="A402" t="str">
            <v>CUSTOS HORÁRIOS DE MÁQUINAS E EQUIPAMENTOS</v>
          </cell>
          <cell r="B402" t="str">
            <v>CHOR</v>
          </cell>
          <cell r="C402" t="str">
            <v>CUSTO HORÁRIO IMPRODUTIVO DIURNO</v>
          </cell>
          <cell r="D402" t="str">
            <v>0327</v>
          </cell>
          <cell r="E402">
            <v>0</v>
          </cell>
          <cell r="F402">
            <v>0</v>
          </cell>
          <cell r="G402" t="str">
            <v>5837</v>
          </cell>
          <cell r="H402" t="str">
            <v>VIBROACABADORA DE ASFALTO SOBRE ESTEIRAS, LARGURA DE PAVIMENTAÇÃO 1,90 M A 5,30 M, POTÊNCIA 105 HP CAPACIDADE 450 T/H - CHI DIURNO. AF_11/2014</v>
          </cell>
        </row>
        <row r="403">
          <cell r="A403" t="str">
            <v>CUSTOS HORÁRIOS DE MÁQUINAS E EQUIPAMENTOS</v>
          </cell>
          <cell r="B403" t="str">
            <v>CHOR</v>
          </cell>
          <cell r="C403" t="str">
            <v>CUSTO HORÁRIO IMPRODUTIVO DIURNO</v>
          </cell>
          <cell r="D403" t="str">
            <v>0327</v>
          </cell>
          <cell r="E403">
            <v>0</v>
          </cell>
          <cell r="F403">
            <v>0</v>
          </cell>
          <cell r="G403" t="str">
            <v>5841</v>
          </cell>
          <cell r="H403" t="str">
            <v>VASSOURA MECÂNICA REBOCÁVEL COM ESCOVA CILÍNDRICA, LARGURA ÚTIL DE VARRIMENTO DE 2,44 M - CHI DIURNO. AF_06/2014</v>
          </cell>
        </row>
        <row r="404">
          <cell r="A404" t="str">
            <v>CUSTOS HORÁRIOS DE MÁQUINAS E EQUIPAMENTOS</v>
          </cell>
          <cell r="B404" t="str">
            <v>CHOR</v>
          </cell>
          <cell r="C404" t="str">
            <v>CUSTO HORÁRIO IMPRODUTIVO DIURNO</v>
          </cell>
          <cell r="D404" t="str">
            <v>0327</v>
          </cell>
          <cell r="E404">
            <v>0</v>
          </cell>
          <cell r="F404">
            <v>0</v>
          </cell>
          <cell r="G404" t="str">
            <v>5845</v>
          </cell>
          <cell r="H404" t="str">
            <v>TRATOR DE PNEUS, POTÊNCIA 122 CV, TRAÇÃO 4X4, PESO COM LASTRO DE 4.510 KG - CHI DIURNO. AF_06/2014</v>
          </cell>
        </row>
        <row r="405">
          <cell r="A405" t="str">
            <v>CUSTOS HORÁRIOS DE MÁQUINAS E EQUIPAMENTOS</v>
          </cell>
          <cell r="B405" t="str">
            <v>CHOR</v>
          </cell>
          <cell r="C405" t="str">
            <v>CUSTO HORÁRIO IMPRODUTIVO DIURNO</v>
          </cell>
          <cell r="D405" t="str">
            <v>0327</v>
          </cell>
          <cell r="E405">
            <v>0</v>
          </cell>
          <cell r="F405">
            <v>0</v>
          </cell>
          <cell r="G405" t="str">
            <v>5849</v>
          </cell>
          <cell r="H405" t="str">
            <v>TRATOR DE ESTEIRAS, POTÊNCIA 170 HP, PESO OPERACIONAL 19 T, CAÇAMBA 5,2 M3 - CHI DIURNO. AF_06/2014</v>
          </cell>
        </row>
        <row r="406">
          <cell r="A406" t="str">
            <v>CUSTOS HORÁRIOS DE MÁQUINAS E EQUIPAMENTOS</v>
          </cell>
          <cell r="B406" t="str">
            <v>CHOR</v>
          </cell>
          <cell r="C406" t="str">
            <v>CUSTO HORÁRIO IMPRODUTIVO DIURNO</v>
          </cell>
          <cell r="D406" t="str">
            <v>0327</v>
          </cell>
          <cell r="E406">
            <v>0</v>
          </cell>
          <cell r="F406">
            <v>0</v>
          </cell>
          <cell r="G406" t="str">
            <v>5853</v>
          </cell>
          <cell r="H406" t="str">
            <v>TRATOR DE ESTEIRAS, POTÊNCIA 150 HP, PESO OPERACIONAL 16,7 T, COM RODA MOTRIZ ELEVADA E LÂMINA 3,18 M3 - CHI DIURNO. AF_06/2014</v>
          </cell>
        </row>
        <row r="407">
          <cell r="A407" t="str">
            <v>CUSTOS HORÁRIOS DE MÁQUINAS E EQUIPAMENTOS</v>
          </cell>
          <cell r="B407" t="str">
            <v>CHOR</v>
          </cell>
          <cell r="C407" t="str">
            <v>CUSTO HORÁRIO IMPRODUTIVO DIURNO</v>
          </cell>
          <cell r="D407" t="str">
            <v>0327</v>
          </cell>
          <cell r="E407">
            <v>0</v>
          </cell>
          <cell r="F407">
            <v>0</v>
          </cell>
          <cell r="G407" t="str">
            <v>5857</v>
          </cell>
          <cell r="H407" t="str">
            <v>TRATOR DE ESTEIRAS, POTÊNCIA 347 HP, PESO OPERACIONAL 38,5 T, COM LÂMINA 8,70 M3 - CHI DIURNO. AF_06/2014</v>
          </cell>
        </row>
        <row r="408">
          <cell r="A408" t="str">
            <v>CUSTOS HORÁRIOS DE MÁQUINAS E EQUIPAMENTOS</v>
          </cell>
          <cell r="B408" t="str">
            <v>CHOR</v>
          </cell>
          <cell r="C408" t="str">
            <v>CUSTO HORÁRIO IMPRODUTIVO DIURNO</v>
          </cell>
          <cell r="D408" t="str">
            <v>0327</v>
          </cell>
          <cell r="E408">
            <v>0</v>
          </cell>
          <cell r="F408">
            <v>0</v>
          </cell>
          <cell r="G408" t="str">
            <v>5865</v>
          </cell>
          <cell r="H408" t="str">
            <v>ROLO COMPACTADOR VIBRATÓRIO REBOCÁVEL, CILINDRO DE AÇO LISO, POTÊNCIA DE TRAÇÃO DE 65 CV, PESO 4,7 T, IMPACTO DINÂMICO 18,3 T, LARGURA DE TRABALHO 1,67 M - CHI DIURNO. AF_02/2016</v>
          </cell>
        </row>
        <row r="409">
          <cell r="A409" t="str">
            <v>CUSTOS HORÁRIOS DE MÁQUINAS E EQUIPAMENTOS</v>
          </cell>
          <cell r="B409" t="str">
            <v>CHOR</v>
          </cell>
          <cell r="C409" t="str">
            <v>CUSTO HORÁRIO IMPRODUTIVO DIURNO</v>
          </cell>
          <cell r="D409" t="str">
            <v>0327</v>
          </cell>
          <cell r="E409">
            <v>0</v>
          </cell>
          <cell r="F409">
            <v>0</v>
          </cell>
          <cell r="G409" t="str">
            <v>5869</v>
          </cell>
          <cell r="H409" t="str">
            <v>ROLO COMPACTADOR VIBRATÓRIO TANDEM AÇO LISO, POTÊNCIA 58 HP, PESO SEM/COM LASTRO 6,5 / 9,4 T, LARGURA DE TRABALHO 1,2 M - CHI DIURNO. AF_06/2014</v>
          </cell>
        </row>
        <row r="410">
          <cell r="A410" t="str">
            <v>CUSTOS HORÁRIOS DE MÁQUINAS E EQUIPAMENTOS</v>
          </cell>
          <cell r="B410" t="str">
            <v>CHOR</v>
          </cell>
          <cell r="C410" t="str">
            <v>CUSTO HORÁRIO IMPRODUTIVO DIURNO</v>
          </cell>
          <cell r="D410" t="str">
            <v>0327</v>
          </cell>
          <cell r="E410">
            <v>0</v>
          </cell>
          <cell r="F410">
            <v>0</v>
          </cell>
          <cell r="G410" t="str">
            <v>5877</v>
          </cell>
          <cell r="H410" t="str">
            <v>RETROESCAVADEIRA SOBRE RODAS COM CARREGADEIRA, TRAÇÃO 4X4, POTÊNCIA LÍQ. 72 HP, CAÇAMBA CARREG. CAP. MÍN. 0,79 M3, CAÇAMBA RETRO CAP. 0,18 M3, PESO OPERACIONAL MÍN. 7.140 KG, PROFUNDIDADE ESCAVAÇÃO MÁX. 4,50 M - CHI DIURNO. AF_06/2014</v>
          </cell>
        </row>
        <row r="411">
          <cell r="A411" t="str">
            <v>CUSTOS HORÁRIOS DE MÁQUINAS E EQUIPAMENTOS</v>
          </cell>
          <cell r="B411" t="str">
            <v>CHOR</v>
          </cell>
          <cell r="C411" t="str">
            <v>CUSTO HORÁRIO IMPRODUTIVO DIURNO</v>
          </cell>
          <cell r="D411" t="str">
            <v>0327</v>
          </cell>
          <cell r="E411">
            <v>0</v>
          </cell>
          <cell r="F411">
            <v>0</v>
          </cell>
          <cell r="G411" t="str">
            <v>5881</v>
          </cell>
          <cell r="H411" t="str">
            <v>ROLO COMPACTADOR VIBRATÓRIO PÉ DE CARNEIRO, OPERADO POR CONTROLE REMOTO, POTÊNCIA 12,5 KW, PESO OPERACIONAL 1,675 T, LARGURA DE TRABALHO 0,85 M - CHI DIURNO. AF_02/2016</v>
          </cell>
        </row>
        <row r="412">
          <cell r="A412" t="str">
            <v>CUSTOS HORÁRIOS DE MÁQUINAS E EQUIPAMENTOS</v>
          </cell>
          <cell r="B412" t="str">
            <v>CHOR</v>
          </cell>
          <cell r="C412" t="str">
            <v>CUSTO HORÁRIO IMPRODUTIVO DIURNO</v>
          </cell>
          <cell r="D412" t="str">
            <v>0327</v>
          </cell>
          <cell r="E412">
            <v>0</v>
          </cell>
          <cell r="F412">
            <v>0</v>
          </cell>
          <cell r="G412" t="str">
            <v>5884</v>
          </cell>
          <cell r="H412" t="str">
            <v>USINA DE LAMA ASFÁLTICA, PROD 30 A 50 T/H, SILO DE AGREGADO 7 M3, RESERVATÓRIOS PARA EMULSÃO E ÁGUA DE 2,3 M3 CADA, MISTURADOR TIPO PUG MILL A SER MONTADO SOBRE CAMINHÃO - CHI DIURNO. AF_10/2014</v>
          </cell>
        </row>
        <row r="413">
          <cell r="A413" t="str">
            <v>CUSTOS HORÁRIOS DE MÁQUINAS E EQUIPAMENTOS</v>
          </cell>
          <cell r="B413" t="str">
            <v>CHOR</v>
          </cell>
          <cell r="C413" t="str">
            <v>CUSTO HORÁRIO IMPRODUTIVO DIURNO</v>
          </cell>
          <cell r="D413" t="str">
            <v>0327</v>
          </cell>
          <cell r="E413">
            <v>0</v>
          </cell>
          <cell r="F413">
            <v>0</v>
          </cell>
          <cell r="G413" t="str">
            <v>5892</v>
          </cell>
          <cell r="H413" t="str">
            <v>CAMINHÃO TOCO, PESO BRUTO TOTAL 14.300 KG, CARGA ÚTIL MÁXIMA 9590 KG, DISTÂNCIA ENTRE EIXOS 4,76 M, POTÊNCIA 185 CV (NÃO INCLUI CARROCERIA) - CHI DIURNO. AF_06/2014</v>
          </cell>
        </row>
        <row r="414">
          <cell r="A414" t="str">
            <v>CUSTOS HORÁRIOS DE MÁQUINAS E EQUIPAMENTOS</v>
          </cell>
          <cell r="B414" t="str">
            <v>CHOR</v>
          </cell>
          <cell r="C414" t="str">
            <v>CUSTO HORÁRIO IMPRODUTIVO DIURNO</v>
          </cell>
          <cell r="D414" t="str">
            <v>0327</v>
          </cell>
          <cell r="E414">
            <v>0</v>
          </cell>
          <cell r="F414">
            <v>0</v>
          </cell>
          <cell r="G414" t="str">
            <v>5896</v>
          </cell>
          <cell r="H414" t="str">
            <v>CAMINHÃO TOCO, PESO BRUTO TOTAL 16.000 KG, CARGA ÚTIL MÁXIMA DE 10.685 KG, DISTÂNCIA ENTRE EIXOS 4,80 M, POTÊNCIA 189 CV EXCLUSIVE CARROCERIA - CHI DIURNO. AF_06/2014</v>
          </cell>
        </row>
        <row r="415">
          <cell r="A415" t="str">
            <v>CUSTOS HORÁRIOS DE MÁQUINAS E EQUIPAMENTOS</v>
          </cell>
          <cell r="B415" t="str">
            <v>CHOR</v>
          </cell>
          <cell r="C415" t="str">
            <v>CUSTO HORÁRIO IMPRODUTIVO DIURNO</v>
          </cell>
          <cell r="D415" t="str">
            <v>0327</v>
          </cell>
          <cell r="E415">
            <v>0</v>
          </cell>
          <cell r="F415">
            <v>0</v>
          </cell>
          <cell r="G415" t="str">
            <v>5903</v>
          </cell>
          <cell r="H415" t="str">
            <v>CAMINHÃO PIPA 10.000 L TRUCADO, PESO BRUTO TOTAL 23.000 KG, CARGA ÚTIL MÁXIMA 15.935 KG, DISTÂNCIA ENTRE EIXOS 4,8 M, POTÊNCIA 230 CV, INCLUSIVE TANQUE DE AÇO PARA TRANSPORTE DE ÁGUA - CHI DIURNO. AF_06/2014</v>
          </cell>
        </row>
        <row r="416">
          <cell r="A416" t="str">
            <v>CUSTOS HORÁRIOS DE MÁQUINAS E EQUIPAMENTOS</v>
          </cell>
          <cell r="B416" t="str">
            <v>CHOR</v>
          </cell>
          <cell r="C416" t="str">
            <v>CUSTO HORÁRIO IMPRODUTIVO DIURNO</v>
          </cell>
          <cell r="D416" t="str">
            <v>0327</v>
          </cell>
          <cell r="E416">
            <v>0</v>
          </cell>
          <cell r="F416">
            <v>0</v>
          </cell>
          <cell r="G416" t="str">
            <v>5911</v>
          </cell>
          <cell r="H416" t="str">
            <v>ESPARGIDOR DE ASFALTO PRESSURIZADO COM TANQUE DE 2500 L, REBOCÁVEL COM MOTOR A GASOLINA POTÊNCIA 3,4 HP - CHI DIURNO. AF_07/2014</v>
          </cell>
        </row>
        <row r="417">
          <cell r="A417" t="str">
            <v>CUSTOS HORÁRIOS DE MÁQUINAS E EQUIPAMENTOS</v>
          </cell>
          <cell r="B417" t="str">
            <v>CHOR</v>
          </cell>
          <cell r="C417" t="str">
            <v>CUSTO HORÁRIO IMPRODUTIVO DIURNO</v>
          </cell>
          <cell r="D417" t="str">
            <v>0327</v>
          </cell>
          <cell r="E417">
            <v>0</v>
          </cell>
          <cell r="F417">
            <v>0</v>
          </cell>
          <cell r="G417" t="str">
            <v>5923</v>
          </cell>
          <cell r="H417" t="str">
            <v>GRADE DE DISCO REBOCÁVEL COM 20 DISCOS 24" X 6 MM COM PNEUS PARA TRANSPORTE - CHI DIURNO. AF_06/2014</v>
          </cell>
        </row>
        <row r="418">
          <cell r="A418" t="str">
            <v>CUSTOS HORÁRIOS DE MÁQUINAS E EQUIPAMENTOS</v>
          </cell>
          <cell r="B418" t="str">
            <v>CHOR</v>
          </cell>
          <cell r="C418" t="str">
            <v>CUSTO HORÁRIO IMPRODUTIVO DIURNO</v>
          </cell>
          <cell r="D418" t="str">
            <v>0327</v>
          </cell>
          <cell r="E418">
            <v>0</v>
          </cell>
          <cell r="F418">
            <v>0</v>
          </cell>
          <cell r="G418" t="str">
            <v>5930</v>
          </cell>
          <cell r="H418" t="str">
            <v>GUINDAUTO HIDRÁULICO, CAPACIDADE MÁXIMA DE CARGA 6200 KG, MOMENTO MÁXIMO DE CARGA 11,7 TM, ALCANCE MÁXIMO HORIZONTAL 9,70 M, INCLUSIVE CAMINHÃO TOCO PBT 16.000 KG, POTÊNCIA DE 189 CV - CHI DIURNO. AF_06/2014</v>
          </cell>
        </row>
        <row r="419">
          <cell r="A419" t="str">
            <v>CUSTOS HORÁRIOS DE MÁQUINAS E EQUIPAMENTOS</v>
          </cell>
          <cell r="B419" t="str">
            <v>CHOR</v>
          </cell>
          <cell r="C419" t="str">
            <v>CUSTO HORÁRIO IMPRODUTIVO DIURNO</v>
          </cell>
          <cell r="D419" t="str">
            <v>0327</v>
          </cell>
          <cell r="E419">
            <v>0</v>
          </cell>
          <cell r="F419">
            <v>0</v>
          </cell>
          <cell r="G419" t="str">
            <v>5934</v>
          </cell>
          <cell r="H419" t="str">
            <v>MOTONIVELADORA POTÊNCIA BÁSICA LÍQUIDA (PRIMEIRA MARCHA) 125 HP, PESO BRUTO 13032 KG, LARGURA DA LÂMINA DE 3,7 M - CHI DIURNO. AF_06/2014</v>
          </cell>
        </row>
        <row r="420">
          <cell r="A420" t="str">
            <v>CUSTOS HORÁRIOS DE MÁQUINAS E EQUIPAMENTOS</v>
          </cell>
          <cell r="B420" t="str">
            <v>CHOR</v>
          </cell>
          <cell r="C420" t="str">
            <v>CUSTO HORÁRIO IMPRODUTIVO DIURNO</v>
          </cell>
          <cell r="D420" t="str">
            <v>0327</v>
          </cell>
          <cell r="E420">
            <v>0</v>
          </cell>
          <cell r="F420">
            <v>0</v>
          </cell>
          <cell r="G420" t="str">
            <v>5942</v>
          </cell>
          <cell r="H420" t="str">
            <v>PÁ CARREGADEIRA SOBRE RODAS, POTÊNCIA LÍQUIDA 128 HP, CAPACIDADE DA CAÇAMBA 1,7 A 2,8 M3, PESO OPERACIONAL 11632 KG - CHI DIURNO. AF_06/2014</v>
          </cell>
        </row>
        <row r="421">
          <cell r="A421" t="str">
            <v>CUSTOS HORÁRIOS DE MÁQUINAS E EQUIPAMENTOS</v>
          </cell>
          <cell r="B421" t="str">
            <v>CHOR</v>
          </cell>
          <cell r="C421" t="str">
            <v>CUSTO HORÁRIO IMPRODUTIVO DIURNO</v>
          </cell>
          <cell r="D421" t="str">
            <v>0327</v>
          </cell>
          <cell r="E421">
            <v>0</v>
          </cell>
          <cell r="F421">
            <v>0</v>
          </cell>
          <cell r="G421" t="str">
            <v>5946</v>
          </cell>
          <cell r="H421" t="str">
            <v>PÁ CARREGADEIRA SOBRE RODAS, POTÊNCIA 197 HP, CAPACIDADE DA CAÇAMBA 2,5 A 3,5 M3, PESO OPERACIONAL 18338 KG - CHI DIURNO. AF_06/2014</v>
          </cell>
        </row>
        <row r="422">
          <cell r="A422" t="str">
            <v>CUSTOS HORÁRIOS DE MÁQUINAS E EQUIPAMENTOS</v>
          </cell>
          <cell r="B422" t="str">
            <v>CHOR</v>
          </cell>
          <cell r="C422" t="str">
            <v>CUSTO HORÁRIO IMPRODUTIVO DIURNO</v>
          </cell>
          <cell r="D422" t="str">
            <v>0327</v>
          </cell>
          <cell r="E422">
            <v>0</v>
          </cell>
          <cell r="F422">
            <v>0</v>
          </cell>
          <cell r="G422" t="str">
            <v>5952</v>
          </cell>
          <cell r="H422" t="str">
            <v>MARTELETE OU ROMPEDOR PNEUMÁTICO MANUAL, 28 KG, COM SILENCIADOR - CHI DIURNO. AF_07/2016</v>
          </cell>
        </row>
        <row r="423">
          <cell r="A423" t="str">
            <v>CUSTOS HORÁRIOS DE MÁQUINAS E EQUIPAMENTOS</v>
          </cell>
          <cell r="B423" t="str">
            <v>CHOR</v>
          </cell>
          <cell r="C423" t="str">
            <v>CUSTO HORÁRIO IMPRODUTIVO DIURNO</v>
          </cell>
          <cell r="D423" t="str">
            <v>0327</v>
          </cell>
          <cell r="E423">
            <v>0</v>
          </cell>
          <cell r="F423">
            <v>0</v>
          </cell>
          <cell r="G423" t="str">
            <v>5954</v>
          </cell>
          <cell r="H423" t="str">
            <v>COMPRESSOR DE AR REBOCÁVEL, VAZÃO 189 PCM, PRESSÃO EFETIVA DE TRABALHO 102 PSI, MOTOR DIESEL, POTÊNCIA 63 CV - CHI DIURNO. AF_06/2015</v>
          </cell>
        </row>
        <row r="424">
          <cell r="A424" t="str">
            <v>CUSTOS HORÁRIOS DE MÁQUINAS E EQUIPAMENTOS</v>
          </cell>
          <cell r="B424" t="str">
            <v>CHOR</v>
          </cell>
          <cell r="C424" t="str">
            <v>CUSTO HORÁRIO IMPRODUTIVO DIURNO</v>
          </cell>
          <cell r="D424" t="str">
            <v>0327</v>
          </cell>
          <cell r="E424">
            <v>0</v>
          </cell>
          <cell r="F424">
            <v>0</v>
          </cell>
          <cell r="G424" t="str">
            <v>5961</v>
          </cell>
          <cell r="H424" t="str">
            <v>CAMINHÃO BASCULANTE 6 M3, PESO BRUTO TOTAL 16.000 KG, CARGA ÚTIL MÁXIMA 13.071 KG, DISTÂNCIA ENTRE EIXOS 4,80 M, POTÊNCIA 230 CV INCLUSIVE CAÇAMBA METÁLICA - CHI DIURNO. AF_06/2014</v>
          </cell>
        </row>
        <row r="425">
          <cell r="A425" t="str">
            <v>CUSTOS HORÁRIOS DE MÁQUINAS E EQUIPAMENTOS</v>
          </cell>
          <cell r="B425" t="str">
            <v>CHOR</v>
          </cell>
          <cell r="C425" t="str">
            <v>CUSTO HORÁRIO IMPRODUTIVO DIURNO</v>
          </cell>
          <cell r="D425" t="str">
            <v>0327</v>
          </cell>
          <cell r="E425">
            <v>0</v>
          </cell>
          <cell r="F425">
            <v>0</v>
          </cell>
          <cell r="G425" t="str">
            <v>6260</v>
          </cell>
          <cell r="H425" t="str">
            <v>CAMINHÃO PIPA 6.000 L, PESO BRUTO TOTAL 13.000 KG, DISTÂNCIA ENTRE EIXOS 4,80 M, POTÊNCIA 189 CV INCLUSIVE TANQUE DE AÇO PARA TRANSPORTE DE ÁGUA, CAPACIDADE 6 M3 - CHI DIURNO. AF_06/2014</v>
          </cell>
        </row>
        <row r="426">
          <cell r="A426" t="str">
            <v>CUSTOS HORÁRIOS DE MÁQUINAS E EQUIPAMENTOS</v>
          </cell>
          <cell r="B426" t="str">
            <v>CHOR</v>
          </cell>
          <cell r="C426" t="str">
            <v>CUSTO HORÁRIO IMPRODUTIVO DIURNO</v>
          </cell>
          <cell r="D426" t="str">
            <v>0327</v>
          </cell>
          <cell r="E426">
            <v>0</v>
          </cell>
          <cell r="F426">
            <v>0</v>
          </cell>
          <cell r="G426" t="str">
            <v>6880</v>
          </cell>
          <cell r="H426" t="str">
            <v>ROLO COMPACTADOR DE PNEUS ESTÁTICO, PRESSÃO VARIÁVEL, POTÊNCIA 111 HP, PESO SEM/COM LASTRO 9,5 / 26 T, LARGURA DE TRABALHO 1,90 M - CHI DIURNO. AF_07/2014</v>
          </cell>
        </row>
        <row r="427">
          <cell r="A427" t="str">
            <v>CUSTOS HORÁRIOS DE MÁQUINAS E EQUIPAMENTOS</v>
          </cell>
          <cell r="B427" t="str">
            <v>CHOR</v>
          </cell>
          <cell r="C427" t="str">
            <v>CUSTO HORÁRIO IMPRODUTIVO DIURNO</v>
          </cell>
          <cell r="D427" t="str">
            <v>0327</v>
          </cell>
          <cell r="E427">
            <v>0</v>
          </cell>
          <cell r="F427">
            <v>0</v>
          </cell>
          <cell r="G427" t="str">
            <v>7031</v>
          </cell>
          <cell r="H427" t="str">
            <v>TANQUE DE ASFALTO ESTACIONÁRIO COM SERPENTINA, CAPACIDADE 30.000 L - CHI DIURNO. AF_06/2014</v>
          </cell>
        </row>
        <row r="428">
          <cell r="A428" t="str">
            <v>CUSTOS HORÁRIOS DE MÁQUINAS E EQUIPAMENTOS</v>
          </cell>
          <cell r="B428" t="str">
            <v>CHOR</v>
          </cell>
          <cell r="C428" t="str">
            <v>CUSTO HORÁRIO IMPRODUTIVO DIURNO</v>
          </cell>
          <cell r="D428" t="str">
            <v>0327</v>
          </cell>
          <cell r="E428">
            <v>0</v>
          </cell>
          <cell r="F428">
            <v>0</v>
          </cell>
          <cell r="G428" t="str">
            <v>7043</v>
          </cell>
          <cell r="H428" t="str">
            <v>MOTOBOMBA TRASH (PARA ÁGUA SUJA) AUTO ESCORVANTE, MOTOR GASOLINA DE 6,41 HP, DIÂMETROS DE SUCÇÃO X RECALQUE: 3" X 3", HM/Q = 10 MCA / 60 M3/H A 23 MCA / 0 M3/H - CHI DIURNO. AF_10/2014</v>
          </cell>
        </row>
        <row r="429">
          <cell r="A429" t="str">
            <v>CUSTOS HORÁRIOS DE MÁQUINAS E EQUIPAMENTOS</v>
          </cell>
          <cell r="B429" t="str">
            <v>CHOR</v>
          </cell>
          <cell r="C429" t="str">
            <v>CUSTO HORÁRIO IMPRODUTIVO DIURNO</v>
          </cell>
          <cell r="D429" t="str">
            <v>0327</v>
          </cell>
          <cell r="E429">
            <v>0</v>
          </cell>
          <cell r="F429">
            <v>0</v>
          </cell>
          <cell r="G429" t="str">
            <v>7050</v>
          </cell>
          <cell r="H429" t="str">
            <v>ROLO COMPACTADOR PE DE CARNEIRO VIBRATORIO, POTENCIA 125 HP, PESO OPERACIONAL SEM/COM LASTRO 11,95 / 13,30 T, IMPACTO DINAMICO 38,5 / 22,5 T, LARGURA DE TRABALHO 2,15 M - CHI DIURNO. AF_06/2014</v>
          </cell>
        </row>
        <row r="430">
          <cell r="A430" t="str">
            <v>CUSTOS HORÁRIOS DE MÁQUINAS E EQUIPAMENTOS</v>
          </cell>
          <cell r="B430" t="str">
            <v>CHOR</v>
          </cell>
          <cell r="C430" t="str">
            <v>CUSTO HORÁRIO IMPRODUTIVO DIURNO</v>
          </cell>
          <cell r="D430" t="str">
            <v>0327</v>
          </cell>
          <cell r="E430">
            <v>0</v>
          </cell>
          <cell r="F430">
            <v>0</v>
          </cell>
          <cell r="G430" t="str">
            <v>67827</v>
          </cell>
          <cell r="H430" t="str">
            <v>CAMINHÃO BASCULANTE 6 M3 TOCO, PESO BRUTO TOTAL 16.000 KG, CARGA ÚTIL MÁXIMA 11.130 KG, DISTÂNCIA ENTRE EIXOS 5,36 M, POTÊNCIA 185 CV, INCLUSIVE CAÇAMBA METÁLICA - CHI DIURNO. AF_06/2014</v>
          </cell>
        </row>
        <row r="431">
          <cell r="A431" t="str">
            <v>CUSTOS HORÁRIOS DE MÁQUINAS E EQUIPAMENTOS</v>
          </cell>
          <cell r="B431" t="str">
            <v>CHOR</v>
          </cell>
          <cell r="C431" t="str">
            <v>CUSTO HORÁRIO IMPRODUTIVO DIURNO</v>
          </cell>
          <cell r="D431" t="str">
            <v>0327</v>
          </cell>
          <cell r="E431">
            <v>0</v>
          </cell>
          <cell r="F431">
            <v>0</v>
          </cell>
          <cell r="G431" t="str">
            <v>73395</v>
          </cell>
          <cell r="H431" t="str">
            <v>GRUPO GERADOR ESTACIONÁRIO, MOTOR DIESEL POTÊNCIA 170 KVA - CHI DIURNO. AF_02/2016</v>
          </cell>
        </row>
        <row r="432">
          <cell r="A432" t="str">
            <v>CUSTOS HORÁRIOS DE MÁQUINAS E EQUIPAMENTOS</v>
          </cell>
          <cell r="B432" t="str">
            <v>CHOR</v>
          </cell>
          <cell r="C432" t="str">
            <v>CUSTO HORÁRIO IMPRODUTIVO DIURNO</v>
          </cell>
          <cell r="D432" t="str">
            <v>0327</v>
          </cell>
          <cell r="E432">
            <v>0</v>
          </cell>
          <cell r="F432">
            <v>0</v>
          </cell>
          <cell r="G432" t="str">
            <v>83766</v>
          </cell>
          <cell r="H432" t="str">
            <v>GRUPO DE SOLDAGEM COM GERADOR A DIESEL 60 CV PARA SOLDA ELÉTRICA, SOBRE 04 RODAS, COM MOTOR 4 CILINDROS 600 A - CHI DIURNO. AF_02/2016</v>
          </cell>
        </row>
        <row r="433">
          <cell r="A433" t="str">
            <v>CUSTOS HORÁRIOS DE MÁQUINAS E EQUIPAMENTOS</v>
          </cell>
          <cell r="B433" t="str">
            <v>CHOR</v>
          </cell>
          <cell r="C433" t="str">
            <v>CUSTO HORÁRIO IMPRODUTIVO DIURNO</v>
          </cell>
          <cell r="D433" t="str">
            <v>0327</v>
          </cell>
          <cell r="E433">
            <v>0</v>
          </cell>
          <cell r="F433">
            <v>0</v>
          </cell>
          <cell r="G433" t="str">
            <v>84013</v>
          </cell>
          <cell r="H433" t="str">
            <v>ESCAVADEIRA HIDRÁULICA SOBRE ESTEIRAS, CAÇAMBA 0,80 M3, PESO OPERACIONAL 17,8 T, POTÊNCIA LÍQUIDA 110 HP - CHI DIURNO. AF_10/2014</v>
          </cell>
        </row>
        <row r="434">
          <cell r="A434" t="str">
            <v>CUSTOS HORÁRIOS DE MÁQUINAS E EQUIPAMENTOS</v>
          </cell>
          <cell r="B434" t="str">
            <v>CHOR</v>
          </cell>
          <cell r="C434" t="str">
            <v>CUSTO HORÁRIO IMPRODUTIVO DIURNO</v>
          </cell>
          <cell r="D434" t="str">
            <v>0327</v>
          </cell>
          <cell r="E434">
            <v>0</v>
          </cell>
          <cell r="F434">
            <v>0</v>
          </cell>
          <cell r="G434" t="str">
            <v>87446</v>
          </cell>
          <cell r="H434" t="str">
            <v>BETONEIRA CAPACIDADE NOMINAL 400 L, CAPACIDADE DE MISTURA 310 L, MOTOR A DIESEL POTÊNCIA 5,0 HP, SEM CARREGADOR - CHI DIURNO. AF_06/2014</v>
          </cell>
        </row>
        <row r="435">
          <cell r="A435" t="str">
            <v>CUSTOS HORÁRIOS DE MÁQUINAS E EQUIPAMENTOS</v>
          </cell>
          <cell r="B435" t="str">
            <v>CHOR</v>
          </cell>
          <cell r="C435" t="str">
            <v>CUSTO HORÁRIO IMPRODUTIVO DIURNO</v>
          </cell>
          <cell r="D435" t="str">
            <v>0327</v>
          </cell>
          <cell r="E435">
            <v>0</v>
          </cell>
          <cell r="F435">
            <v>0</v>
          </cell>
          <cell r="G435" t="str">
            <v>88392</v>
          </cell>
          <cell r="H435" t="str">
            <v>MISTURADOR DE ARGAMASSA, EIXO HORIZONTAL, CAPACIDADE DE MISTURA 300 KG, MOTOR ELÉTRICO POTÊNCIA 5 CV - CHI DIURNO. AF_06/2014</v>
          </cell>
        </row>
        <row r="436">
          <cell r="A436" t="str">
            <v>CUSTOS HORÁRIOS DE MÁQUINAS E EQUIPAMENTOS</v>
          </cell>
          <cell r="B436" t="str">
            <v>CHOR</v>
          </cell>
          <cell r="C436" t="str">
            <v>CUSTO HORÁRIO IMPRODUTIVO DIURNO</v>
          </cell>
          <cell r="D436" t="str">
            <v>0327</v>
          </cell>
          <cell r="E436">
            <v>0</v>
          </cell>
          <cell r="F436">
            <v>0</v>
          </cell>
          <cell r="G436" t="str">
            <v>88398</v>
          </cell>
          <cell r="H436" t="str">
            <v>MISTURADOR DE ARGAMASSA, EIXO HORIZONTAL, CAPACIDADE DE MISTURA 600 KG, MOTOR ELÉTRICO POTÊNCIA 7,5 CV - CHI DIURNO. AF_06/2014</v>
          </cell>
        </row>
        <row r="437">
          <cell r="A437" t="str">
            <v>CUSTOS HORÁRIOS DE MÁQUINAS E EQUIPAMENTOS</v>
          </cell>
          <cell r="B437" t="str">
            <v>CHOR</v>
          </cell>
          <cell r="C437" t="str">
            <v>CUSTO HORÁRIO IMPRODUTIVO DIURNO</v>
          </cell>
          <cell r="D437" t="str">
            <v>0327</v>
          </cell>
          <cell r="E437">
            <v>0</v>
          </cell>
          <cell r="F437">
            <v>0</v>
          </cell>
          <cell r="G437" t="str">
            <v>88404</v>
          </cell>
          <cell r="H437" t="str">
            <v>MISTURADOR DE ARGAMASSA, EIXO HORIZONTAL, CAPACIDADE DE MISTURA 160 KG, MOTOR ELÉTRICO POTÊNCIA 3 CV - CHI DIURNO. AF_06/2014</v>
          </cell>
        </row>
        <row r="438">
          <cell r="A438" t="str">
            <v>CUSTOS HORÁRIOS DE MÁQUINAS E EQUIPAMENTOS</v>
          </cell>
          <cell r="B438" t="str">
            <v>CHOR</v>
          </cell>
          <cell r="C438" t="str">
            <v>CUSTO HORÁRIO IMPRODUTIVO DIURNO</v>
          </cell>
          <cell r="D438" t="str">
            <v>0327</v>
          </cell>
          <cell r="E438">
            <v>0</v>
          </cell>
          <cell r="F438">
            <v>0</v>
          </cell>
          <cell r="G438" t="str">
            <v>88430</v>
          </cell>
          <cell r="H438" t="str">
            <v>PROJETOR DE ARGAMASSA, CAPACIDADE DE PROJEÇÃO 1,5 M3/H, ALCANCE DE 30 ATÉ 60 M, MOTOR ELÉTRICO POTÊNCIA 7,5 HP - CHI DIURNO. AF_06/2014</v>
          </cell>
        </row>
        <row r="439">
          <cell r="A439" t="str">
            <v>CUSTOS HORÁRIOS DE MÁQUINAS E EQUIPAMENTOS</v>
          </cell>
          <cell r="B439" t="str">
            <v>CHOR</v>
          </cell>
          <cell r="C439" t="str">
            <v>CUSTO HORÁRIO IMPRODUTIVO DIURNO</v>
          </cell>
          <cell r="D439" t="str">
            <v>0327</v>
          </cell>
          <cell r="E439">
            <v>0</v>
          </cell>
          <cell r="F439">
            <v>0</v>
          </cell>
          <cell r="G439" t="str">
            <v>88438</v>
          </cell>
          <cell r="H439" t="str">
            <v>PROJETOR DE ARGAMASSA, CAPACIDADE DE PROJEÇÃO 2 M3/H, ALCANCE ATÉ 50 M, MOTOR ELÉTRICO POTÊNCIA 7,5 HP - CHI DIURNO. AF_06/2014</v>
          </cell>
        </row>
        <row r="440">
          <cell r="A440" t="str">
            <v>CUSTOS HORÁRIOS DE MÁQUINAS E EQUIPAMENTOS</v>
          </cell>
          <cell r="B440" t="str">
            <v>CHOR</v>
          </cell>
          <cell r="C440" t="str">
            <v>CUSTO HORÁRIO IMPRODUTIVO DIURNO</v>
          </cell>
          <cell r="D440" t="str">
            <v>0327</v>
          </cell>
          <cell r="E440">
            <v>0</v>
          </cell>
          <cell r="F440">
            <v>0</v>
          </cell>
          <cell r="G440" t="str">
            <v>88831</v>
          </cell>
          <cell r="H440" t="str">
            <v>BETONEIRA CAPACIDADE NOMINAL DE 400 L, CAPACIDADE DE MISTURA 280 L, MOTOR ELÉTRICO TRIFÁSICO POTÊNCIA DE 2 CV, SEM CARREGADOR - CHI DIURNO. AF_10/2014</v>
          </cell>
        </row>
        <row r="441">
          <cell r="A441" t="str">
            <v>CUSTOS HORÁRIOS DE MÁQUINAS E EQUIPAMENTOS</v>
          </cell>
          <cell r="B441" t="str">
            <v>CHOR</v>
          </cell>
          <cell r="C441" t="str">
            <v>CUSTO HORÁRIO IMPRODUTIVO DIURNO</v>
          </cell>
          <cell r="D441" t="str">
            <v>0327</v>
          </cell>
          <cell r="E441">
            <v>0</v>
          </cell>
          <cell r="F441">
            <v>0</v>
          </cell>
          <cell r="G441" t="str">
            <v>88844</v>
          </cell>
          <cell r="H441" t="str">
            <v>TRATOR DE ESTEIRAS, POTÊNCIA 125 HP, PESO OPERACIONAL 12,9 T, COM LÂMINA 2,7 M3 - CHI DIURNO. AF_10/2014</v>
          </cell>
        </row>
        <row r="442">
          <cell r="A442" t="str">
            <v>CUSTOS HORÁRIOS DE MÁQUINAS E EQUIPAMENTOS</v>
          </cell>
          <cell r="B442" t="str">
            <v>CHOR</v>
          </cell>
          <cell r="C442" t="str">
            <v>CUSTO HORÁRIO IMPRODUTIVO DIURNO</v>
          </cell>
          <cell r="D442" t="str">
            <v>0327</v>
          </cell>
          <cell r="E442">
            <v>0</v>
          </cell>
          <cell r="F442">
            <v>0</v>
          </cell>
          <cell r="G442" t="str">
            <v>88908</v>
          </cell>
          <cell r="H442" t="str">
            <v>ESCAVADEIRA HIDRÁULICA SOBRE ESTEIRAS, CAÇAMBA 1,20 M3, PESO OPERACIONAL 21 T, POTÊNCIA BRUTA 155 HP - CHI DIURNO. AF_06/2014</v>
          </cell>
        </row>
        <row r="443">
          <cell r="A443" t="str">
            <v>CUSTOS HORÁRIOS DE MÁQUINAS E EQUIPAMENTOS</v>
          </cell>
          <cell r="B443" t="str">
            <v>CHOR</v>
          </cell>
          <cell r="C443" t="str">
            <v>CUSTO HORÁRIO IMPRODUTIVO DIURNO</v>
          </cell>
          <cell r="D443" t="str">
            <v>0327</v>
          </cell>
          <cell r="E443">
            <v>0</v>
          </cell>
          <cell r="F443">
            <v>0</v>
          </cell>
          <cell r="G443" t="str">
            <v>89022</v>
          </cell>
          <cell r="H443" t="str">
            <v>BOMBA SUBMERSÍVEL ELÉTRICA TRIFÁSICA, POTÊNCIA 2,96 HP, Ø ROTOR 144 MM SEMI-ABERTO, BOCAL DE SAÍDA Ø 2, HM/Q = 2 MCA / 38,8 M3/H A 28 MCA / 5 M3/H - CHI DIURNO. AF_06/2014</v>
          </cell>
        </row>
        <row r="444">
          <cell r="A444" t="str">
            <v>CUSTOS HORÁRIOS DE MÁQUINAS E EQUIPAMENTOS</v>
          </cell>
          <cell r="B444" t="str">
            <v>CHOR</v>
          </cell>
          <cell r="C444" t="str">
            <v>CUSTO HORÁRIO IMPRODUTIVO DIURNO</v>
          </cell>
          <cell r="D444" t="str">
            <v>0327</v>
          </cell>
          <cell r="E444">
            <v>0</v>
          </cell>
          <cell r="F444">
            <v>0</v>
          </cell>
          <cell r="G444" t="str">
            <v>89027</v>
          </cell>
          <cell r="H444" t="str">
            <v>TANQUE DE ASFALTO ESTACIONÁRIO COM MAÇARICO, CAPACIDADE 20.000 L - CHI DIURNO. AF_06/2014</v>
          </cell>
        </row>
        <row r="445">
          <cell r="A445" t="str">
            <v>CUSTOS HORÁRIOS DE MÁQUINAS E EQUIPAMENTOS</v>
          </cell>
          <cell r="B445" t="str">
            <v>CHOR</v>
          </cell>
          <cell r="C445" t="str">
            <v>CUSTO HORÁRIO IMPRODUTIVO DIURNO</v>
          </cell>
          <cell r="D445" t="str">
            <v>0327</v>
          </cell>
          <cell r="E445">
            <v>0</v>
          </cell>
          <cell r="F445">
            <v>0</v>
          </cell>
          <cell r="G445" t="str">
            <v>89031</v>
          </cell>
          <cell r="H445" t="str">
            <v>TRATOR DE ESTEIRAS, POTÊNCIA 100 HP, PESO OPERACIONAL 9,4 T, COM LÂMINA 2,19 M3 - CHI DIURNO. AF_06/2014</v>
          </cell>
        </row>
        <row r="446">
          <cell r="A446" t="str">
            <v>CUSTOS HORÁRIOS DE MÁQUINAS E EQUIPAMENTOS</v>
          </cell>
          <cell r="B446" t="str">
            <v>CHOR</v>
          </cell>
          <cell r="C446" t="str">
            <v>CUSTO HORÁRIO IMPRODUTIVO DIURNO</v>
          </cell>
          <cell r="D446" t="str">
            <v>0327</v>
          </cell>
          <cell r="E446">
            <v>0</v>
          </cell>
          <cell r="F446">
            <v>0</v>
          </cell>
          <cell r="G446" t="str">
            <v>89036</v>
          </cell>
          <cell r="H446" t="str">
            <v>TRATOR DE PNEUS, POTÊNCIA 85 CV, TRAÇÃO 4X4, PESO COM LASTRO DE 4.675 KG - CHI DIURNO. AF_06/2014</v>
          </cell>
        </row>
        <row r="447">
          <cell r="A447" t="str">
            <v>CUSTOS HORÁRIOS DE MÁQUINAS E EQUIPAMENTOS</v>
          </cell>
          <cell r="B447" t="str">
            <v>CHOR</v>
          </cell>
          <cell r="C447" t="str">
            <v>CUSTO HORÁRIO IMPRODUTIVO DIURNO</v>
          </cell>
          <cell r="D447" t="str">
            <v>0327</v>
          </cell>
          <cell r="E447">
            <v>0</v>
          </cell>
          <cell r="F447">
            <v>0</v>
          </cell>
          <cell r="G447" t="str">
            <v>89218</v>
          </cell>
          <cell r="H447" t="str">
            <v>BATE-ESTACAS POR GRAVIDADE, POTÊNCIA DE 160 HP, PESO DO MARTELO ATÉ 3 TONELADAS - CHI DIURNO. AF_11/2014</v>
          </cell>
        </row>
        <row r="448">
          <cell r="A448" t="str">
            <v>CUSTOS HORÁRIOS DE MÁQUINAS E EQUIPAMENTOS</v>
          </cell>
          <cell r="B448" t="str">
            <v>CHOR</v>
          </cell>
          <cell r="C448" t="str">
            <v>CUSTO HORÁRIO IMPRODUTIVO DIURNO</v>
          </cell>
          <cell r="D448" t="str">
            <v>0327</v>
          </cell>
          <cell r="E448">
            <v>0</v>
          </cell>
          <cell r="F448">
            <v>0</v>
          </cell>
          <cell r="G448" t="str">
            <v>89226</v>
          </cell>
          <cell r="H448" t="str">
            <v>BETONEIRA CAPACIDADE NOMINAL DE 600 L, CAPACIDADE DE MISTURA 360 L, MOTOR ELÉTRICO TRIFÁSICO POTÊNCIA DE 4 CV, SEM CARREGADOR - CHI DIURNO. AF_11/2014</v>
          </cell>
        </row>
        <row r="449">
          <cell r="A449" t="str">
            <v>CUSTOS HORÁRIOS DE MÁQUINAS E EQUIPAMENTOS</v>
          </cell>
          <cell r="B449" t="str">
            <v>CHOR</v>
          </cell>
          <cell r="C449" t="str">
            <v>CUSTO HORÁRIO IMPRODUTIVO DIURNO</v>
          </cell>
          <cell r="D449" t="str">
            <v>0327</v>
          </cell>
          <cell r="E449">
            <v>0</v>
          </cell>
          <cell r="F449">
            <v>0</v>
          </cell>
          <cell r="G449" t="str">
            <v>89235</v>
          </cell>
          <cell r="H449" t="str">
            <v>FRESADORA DE ASFALTO A FRIO SOBRE RODAS, LARGURA FRESAGEM DE 1,0 M, POTÊNCIA 208 HP - CHI DIURNO. AF_11/2014</v>
          </cell>
        </row>
        <row r="450">
          <cell r="A450" t="str">
            <v>CUSTOS HORÁRIOS DE MÁQUINAS E EQUIPAMENTOS</v>
          </cell>
          <cell r="B450" t="str">
            <v>CHOR</v>
          </cell>
          <cell r="C450" t="str">
            <v>CUSTO HORÁRIO IMPRODUTIVO DIURNO</v>
          </cell>
          <cell r="D450" t="str">
            <v>0327</v>
          </cell>
          <cell r="E450">
            <v>0</v>
          </cell>
          <cell r="F450">
            <v>0</v>
          </cell>
          <cell r="G450" t="str">
            <v>89243</v>
          </cell>
          <cell r="H450" t="str">
            <v>FRESADORA DE ASFALTO A FRIO SOBRE RODAS, LARGURA FRESAGEM DE 2,0 M, POTÊNCIA 550 HP - CHI DIURNO. AF_11/2014</v>
          </cell>
        </row>
        <row r="451">
          <cell r="A451" t="str">
            <v>CUSTOS HORÁRIOS DE MÁQUINAS E EQUIPAMENTOS</v>
          </cell>
          <cell r="B451" t="str">
            <v>CHOR</v>
          </cell>
          <cell r="C451" t="str">
            <v>CUSTO HORÁRIO IMPRODUTIVO DIURNO</v>
          </cell>
          <cell r="D451" t="str">
            <v>0327</v>
          </cell>
          <cell r="E451">
            <v>0</v>
          </cell>
          <cell r="F451">
            <v>0</v>
          </cell>
          <cell r="G451" t="str">
            <v>89251</v>
          </cell>
          <cell r="H451" t="str">
            <v>RECICLADORA DE ASFALTO A FRIO SOBRE RODAS, LARGURA FRESAGEM DE 2,0 M, POTÊNCIA 422 HP - CHI DIURNO. AF_11/2014</v>
          </cell>
        </row>
        <row r="452">
          <cell r="A452" t="str">
            <v>CUSTOS HORÁRIOS DE MÁQUINAS E EQUIPAMENTOS</v>
          </cell>
          <cell r="B452" t="str">
            <v>CHOR</v>
          </cell>
          <cell r="C452" t="str">
            <v>CUSTO HORÁRIO IMPRODUTIVO DIURNO</v>
          </cell>
          <cell r="D452" t="str">
            <v>0327</v>
          </cell>
          <cell r="E452">
            <v>0</v>
          </cell>
          <cell r="F452">
            <v>0</v>
          </cell>
          <cell r="G452" t="str">
            <v>89258</v>
          </cell>
          <cell r="H452" t="str">
            <v>VIBROACABADORA DE ASFALTO SOBRE ESTEIRAS, LARGURA DE PAVIMENTAÇÃO 2,13 M A 4,55 M, POTÊNCIA 100 HP, CAPACIDADE 400 T/H - CHI DIURNO. AF_11/2014</v>
          </cell>
        </row>
        <row r="453">
          <cell r="A453" t="str">
            <v>CUSTOS HORÁRIOS DE MÁQUINAS E EQUIPAMENTOS</v>
          </cell>
          <cell r="B453" t="str">
            <v>CHOR</v>
          </cell>
          <cell r="C453" t="str">
            <v>CUSTO HORÁRIO IMPRODUTIVO DIURNO</v>
          </cell>
          <cell r="D453" t="str">
            <v>0327</v>
          </cell>
          <cell r="E453">
            <v>0</v>
          </cell>
          <cell r="F453">
            <v>0</v>
          </cell>
          <cell r="G453" t="str">
            <v>89273</v>
          </cell>
          <cell r="H453" t="str">
            <v>GUINDASTE HIDRÁULICO AUTOPROPELIDO, COM LANÇA TELESCÓPICA 28,80 M, CAPACIDADE MÁXIMA 30 T, POTÊNCIA 97 KW, TRAÇÃO 4 X 4 - CHI DIURNO. AF_11/2014</v>
          </cell>
        </row>
        <row r="454">
          <cell r="A454" t="str">
            <v>CUSTOS HORÁRIOS DE MÁQUINAS E EQUIPAMENTOS</v>
          </cell>
          <cell r="B454" t="str">
            <v>CHOR</v>
          </cell>
          <cell r="C454" t="str">
            <v>CUSTO HORÁRIO IMPRODUTIVO DIURNO</v>
          </cell>
          <cell r="D454" t="str">
            <v>0327</v>
          </cell>
          <cell r="E454">
            <v>0</v>
          </cell>
          <cell r="F454">
            <v>0</v>
          </cell>
          <cell r="G454" t="str">
            <v>89279</v>
          </cell>
          <cell r="H454" t="str">
            <v>BETONEIRA CAPACIDADE NOMINAL DE 600 L, CAPACIDADE DE MISTURA 440 L, MOTOR A DIESEL POTÊNCIA 10 HP, COM CARREGADOR - CHI DIURNO. AF_11/2014</v>
          </cell>
        </row>
        <row r="455">
          <cell r="A455" t="str">
            <v>CUSTOS HORÁRIOS DE MÁQUINAS E EQUIPAMENTOS</v>
          </cell>
          <cell r="B455" t="str">
            <v>CHOR</v>
          </cell>
          <cell r="C455" t="str">
            <v>CUSTO HORÁRIO IMPRODUTIVO DIURNO</v>
          </cell>
          <cell r="D455" t="str">
            <v>0327</v>
          </cell>
          <cell r="E455">
            <v>0</v>
          </cell>
          <cell r="F455">
            <v>0</v>
          </cell>
          <cell r="G455" t="str">
            <v>89877</v>
          </cell>
          <cell r="H455" t="str">
            <v>CAMINHÃO BASCULANTE 14 M3, COM CAVALO MECÂNICO DE CAPACIDADE MÁXIMA DE TRAÇÃO COMBINADO DE 36000 KG, POTÊNCIA 286 CV, INCLUSIVE SEMIREBOQUE COM CAÇAMBA METÁLICA - CHI DIURNO. AF_12/2014</v>
          </cell>
        </row>
        <row r="456">
          <cell r="A456" t="str">
            <v>CUSTOS HORÁRIOS DE MÁQUINAS E EQUIPAMENTOS</v>
          </cell>
          <cell r="B456" t="str">
            <v>CHOR</v>
          </cell>
          <cell r="C456" t="str">
            <v>CUSTO HORÁRIO IMPRODUTIVO DIURNO</v>
          </cell>
          <cell r="D456" t="str">
            <v>0327</v>
          </cell>
          <cell r="E456">
            <v>0</v>
          </cell>
          <cell r="F456">
            <v>0</v>
          </cell>
          <cell r="G456" t="str">
            <v>89884</v>
          </cell>
          <cell r="H456" t="str">
            <v>CAMINHÃO BASCULANTE 18 M3, COM CAVALO MECÂNICO DE CAPACIDADE MÁXIMA DE TRAÇÃO COMBINADO DE 45000 KG, POTÊNCIA 330 CV, INCLUSIVE SEMIREBOQUE COM CAÇAMBA METÁLICA - CHI DIURNO. AF_12/2014</v>
          </cell>
        </row>
        <row r="457">
          <cell r="A457" t="str">
            <v>CUSTOS HORÁRIOS DE MÁQUINAS E EQUIPAMENTOS</v>
          </cell>
          <cell r="B457" t="str">
            <v>CHOR</v>
          </cell>
          <cell r="C457" t="str">
            <v>CUSTO HORÁRIO IMPRODUTIVO DIURNO</v>
          </cell>
          <cell r="D457" t="str">
            <v>0327</v>
          </cell>
          <cell r="E457">
            <v>0</v>
          </cell>
          <cell r="F457">
            <v>0</v>
          </cell>
          <cell r="G457" t="str">
            <v>90587</v>
          </cell>
          <cell r="H457" t="str">
            <v>VIBRADOR DE IMERSÃO, DIÂMETRO DE PONTEIRA 45MM, MOTOR ELÉTRICO TRIFÁSICO POTÊNCIA DE 2 CV - CHI DIURNO. AF_06/2015</v>
          </cell>
        </row>
        <row r="458">
          <cell r="A458" t="str">
            <v>CUSTOS HORÁRIOS DE MÁQUINAS E EQUIPAMENTOS</v>
          </cell>
          <cell r="B458" t="str">
            <v>CHOR</v>
          </cell>
          <cell r="C458" t="str">
            <v>CUSTO HORÁRIO IMPRODUTIVO DIURNO</v>
          </cell>
          <cell r="D458" t="str">
            <v>0327</v>
          </cell>
          <cell r="E458">
            <v>0</v>
          </cell>
          <cell r="F458">
            <v>0</v>
          </cell>
          <cell r="G458" t="str">
            <v>90626</v>
          </cell>
          <cell r="H458" t="str">
            <v>PERFURATRIZ MANUAL, TORQUE MÁXIMO 83 N.M, POTÊNCIA 5 CV, COM DIÂMETRO MÁXIMO 4" - CHI DIURNO. AF_06/2015</v>
          </cell>
        </row>
        <row r="459">
          <cell r="A459" t="str">
            <v>CUSTOS HORÁRIOS DE MÁQUINAS E EQUIPAMENTOS</v>
          </cell>
          <cell r="B459" t="str">
            <v>CHOR</v>
          </cell>
          <cell r="C459" t="str">
            <v>CUSTO HORÁRIO IMPRODUTIVO DIURNO</v>
          </cell>
          <cell r="D459" t="str">
            <v>0327</v>
          </cell>
          <cell r="E459">
            <v>0</v>
          </cell>
          <cell r="F459">
            <v>0</v>
          </cell>
          <cell r="G459" t="str">
            <v>90632</v>
          </cell>
          <cell r="H459" t="str">
            <v>PERFURATRIZ SOBRE ESTEIRA, TORQUE MÁXIMO 600 KGF, PESO MÉDIO 1000 KG, POTÊNCIA 20 HP, DIÂMETRO MÁXIMO 10" - CHI DIURNO. AF_06/2015</v>
          </cell>
        </row>
        <row r="460">
          <cell r="A460" t="str">
            <v>CUSTOS HORÁRIOS DE MÁQUINAS E EQUIPAMENTOS</v>
          </cell>
          <cell r="B460" t="str">
            <v>CHOR</v>
          </cell>
          <cell r="C460" t="str">
            <v>CUSTO HORÁRIO IMPRODUTIVO DIURNO</v>
          </cell>
          <cell r="D460" t="str">
            <v>0327</v>
          </cell>
          <cell r="E460">
            <v>0</v>
          </cell>
          <cell r="F460">
            <v>0</v>
          </cell>
          <cell r="G460" t="str">
            <v>90638</v>
          </cell>
          <cell r="H460" t="str">
            <v>MISTURADOR DUPLO HORIZONTAL DE ALTA TURBULÊNCIA, CAPACIDADE / VOLUME 2 X 500 LITROS, MOTORES ELÉTRICOS MÍNIMO 5 CV CADA, PARA NATA CIMENTO, ARGAMASSA E OUTROS - CHI DIURNO. AF_06/2015</v>
          </cell>
        </row>
        <row r="461">
          <cell r="A461" t="str">
            <v>CUSTOS HORÁRIOS DE MÁQUINAS E EQUIPAMENTOS</v>
          </cell>
          <cell r="B461" t="str">
            <v>CHOR</v>
          </cell>
          <cell r="C461" t="str">
            <v>CUSTO HORÁRIO IMPRODUTIVO DIURNO</v>
          </cell>
          <cell r="D461" t="str">
            <v>0327</v>
          </cell>
          <cell r="E461">
            <v>0</v>
          </cell>
          <cell r="F461">
            <v>0</v>
          </cell>
          <cell r="G461" t="str">
            <v>90644</v>
          </cell>
          <cell r="H461" t="str">
            <v>BOMBA TRIPLEX, PARA INJEÇÃO DE NATA DE CIMENTO, VAZÃO MÁXIMA DE 100 LITROS/MINUTO, PRESSÃO MÁXIMA DE 70 BAR - CHI DIURNO. AF_06/2015</v>
          </cell>
        </row>
        <row r="462">
          <cell r="A462" t="str">
            <v>CUSTOS HORÁRIOS DE MÁQUINAS E EQUIPAMENTOS</v>
          </cell>
          <cell r="B462" t="str">
            <v>CHOR</v>
          </cell>
          <cell r="C462" t="str">
            <v>CUSTO HORÁRIO IMPRODUTIVO DIURNO</v>
          </cell>
          <cell r="D462" t="str">
            <v>0327</v>
          </cell>
          <cell r="E462">
            <v>0</v>
          </cell>
          <cell r="F462">
            <v>0</v>
          </cell>
          <cell r="G462" t="str">
            <v>90651</v>
          </cell>
          <cell r="H462" t="str">
            <v>BOMBA CENTRÍFUGA MONOESTÁGIO COM MOTOR ELÉTRICO MONOFÁSICO, POTÊNCIA 15 HP, DIÂMETRO DO ROTOR 173 MM, HM/Q = 30 MCA / 90 M3/H A 45 MCA / 55 M3/H - CHI DIURNO. AF_06/2015</v>
          </cell>
        </row>
        <row r="463">
          <cell r="A463" t="str">
            <v>CUSTOS HORÁRIOS DE MÁQUINAS E EQUIPAMENTOS</v>
          </cell>
          <cell r="B463" t="str">
            <v>CHOR</v>
          </cell>
          <cell r="C463" t="str">
            <v>CUSTO HORÁRIO IMPRODUTIVO DIURNO</v>
          </cell>
          <cell r="D463" t="str">
            <v>0327</v>
          </cell>
          <cell r="E463">
            <v>0</v>
          </cell>
          <cell r="F463">
            <v>0</v>
          </cell>
          <cell r="G463" t="str">
            <v>90657</v>
          </cell>
          <cell r="H463" t="str">
            <v>BOMBA DE PROJEÇÃO DE CONCRETO SECO, POTÊNCIA 10 CV, VAZÃO 3 M3/H - CHI DIURNO. AF_06/2015</v>
          </cell>
        </row>
        <row r="464">
          <cell r="A464" t="str">
            <v>CUSTOS HORÁRIOS DE MÁQUINAS E EQUIPAMENTOS</v>
          </cell>
          <cell r="B464" t="str">
            <v>CHOR</v>
          </cell>
          <cell r="C464" t="str">
            <v>CUSTO HORÁRIO IMPRODUTIVO DIURNO</v>
          </cell>
          <cell r="D464" t="str">
            <v>0327</v>
          </cell>
          <cell r="E464">
            <v>0</v>
          </cell>
          <cell r="F464">
            <v>0</v>
          </cell>
          <cell r="G464" t="str">
            <v>90663</v>
          </cell>
          <cell r="H464" t="str">
            <v>BOMBA DE PROJEÇÃO DE CONCRETO SECO, POTÊNCIA 10 CV, VAZÃO 6 M3/H - CHI DIURNO. AF_06/2015</v>
          </cell>
        </row>
        <row r="465">
          <cell r="A465" t="str">
            <v>CUSTOS HORÁRIOS DE MÁQUINAS E EQUIPAMENTOS</v>
          </cell>
          <cell r="B465" t="str">
            <v>CHOR</v>
          </cell>
          <cell r="C465" t="str">
            <v>CUSTO HORÁRIO IMPRODUTIVO DIURNO</v>
          </cell>
          <cell r="D465" t="str">
            <v>0327</v>
          </cell>
          <cell r="E465">
            <v>0</v>
          </cell>
          <cell r="F465">
            <v>0</v>
          </cell>
          <cell r="G465" t="str">
            <v>90669</v>
          </cell>
          <cell r="H465" t="str">
            <v>PROJETOR PNEUMÁTICO DE ARGAMASSA PARA CHAPISCO E REBOCO COM RECIPIENTE ACOPLADO, TIPO CANEQUINHA, COM COMPRESSOR DE AR REBOCÁVEL VAZÃO 89 PCM E MOTOR DIESEL DE 20 CV - CHI DIURNO. AF_06/2015</v>
          </cell>
        </row>
        <row r="466">
          <cell r="A466" t="str">
            <v>CUSTOS HORÁRIOS DE MÁQUINAS E EQUIPAMENTOS</v>
          </cell>
          <cell r="B466" t="str">
            <v>CHOR</v>
          </cell>
          <cell r="C466" t="str">
            <v>CUSTO HORÁRIO IMPRODUTIVO DIURNO</v>
          </cell>
          <cell r="D466" t="str">
            <v>0327</v>
          </cell>
          <cell r="E466">
            <v>0</v>
          </cell>
          <cell r="F466">
            <v>0</v>
          </cell>
          <cell r="G466" t="str">
            <v>90675</v>
          </cell>
          <cell r="H466" t="str">
            <v>PERFURATRIZ COM TORRE METÁLICA PARA EXECUÇÃO DE ESTACA HÉLICE CONTÍNUA, PROFUNDIDADE MÁXIMA DE 30 M, DIÂMETRO MÁXIMO DE 800 MM, POTÊNCIA INSTALADA DE 268 HP, MESA ROTATIVA COM TORQUE MÁXIMO DE 170 KNM - CHI DIURNO. AF_06/2015</v>
          </cell>
        </row>
        <row r="467">
          <cell r="A467" t="str">
            <v>CUSTOS HORÁRIOS DE MÁQUINAS E EQUIPAMENTOS</v>
          </cell>
          <cell r="B467" t="str">
            <v>CHOR</v>
          </cell>
          <cell r="C467" t="str">
            <v>CUSTO HORÁRIO IMPRODUTIVO DIURNO</v>
          </cell>
          <cell r="D467" t="str">
            <v>0327</v>
          </cell>
          <cell r="E467">
            <v>0</v>
          </cell>
          <cell r="F467">
            <v>0</v>
          </cell>
          <cell r="G467" t="str">
            <v>90681</v>
          </cell>
          <cell r="H467" t="str">
            <v>PERFURATRIZ HIDRÁULICA SOBRE CAMINHÃO COM TRADO CURTO ACOPLADO, PROFUNDIDADE MÁXIMA DE 20 M, DIÂMETRO MÁXIMO DE 1500 MM, POTÊNCIA INSTALADA DE 137 HP, MESA ROTATIVA COM TORQUE MÁXIMO DE 30 KNM - CHI DIURNO. AF_06/2015</v>
          </cell>
        </row>
        <row r="468">
          <cell r="A468" t="str">
            <v>CUSTOS HORÁRIOS DE MÁQUINAS E EQUIPAMENTOS</v>
          </cell>
          <cell r="B468" t="str">
            <v>CHOR</v>
          </cell>
          <cell r="C468" t="str">
            <v>CUSTO HORÁRIO IMPRODUTIVO DIURNO</v>
          </cell>
          <cell r="D468" t="str">
            <v>0327</v>
          </cell>
          <cell r="E468">
            <v>0</v>
          </cell>
          <cell r="F468">
            <v>0</v>
          </cell>
          <cell r="G468" t="str">
            <v>90687</v>
          </cell>
          <cell r="H468" t="str">
            <v>MANIPULADOR TELESCÓPICO, POTÊNCIA DE 85 HP, CAPACIDADE DE CARGA DE 3.500 KG, ALTURA MÁXIMA DE ELEVAÇÃO DE 12,3 M - CHI DIURNO. AF_06/2015</v>
          </cell>
        </row>
        <row r="469">
          <cell r="A469" t="str">
            <v>CUSTOS HORÁRIOS DE MÁQUINAS E EQUIPAMENTOS</v>
          </cell>
          <cell r="B469" t="str">
            <v>CHOR</v>
          </cell>
          <cell r="C469" t="str">
            <v>CUSTO HORÁRIO IMPRODUTIVO DIURNO</v>
          </cell>
          <cell r="D469" t="str">
            <v>0327</v>
          </cell>
          <cell r="E469">
            <v>0</v>
          </cell>
          <cell r="F469">
            <v>0</v>
          </cell>
          <cell r="G469" t="str">
            <v>90693</v>
          </cell>
          <cell r="H469" t="str">
            <v>MINICARREGADEIRA SOBRE RODAS, POTÊNCIA LÍQUIDA DE 47 HP, CAPACIDADE NOMINAL DE OPERAÇÃO DE 646 KG - CHI DIURNO. AF_06/2015</v>
          </cell>
        </row>
        <row r="470">
          <cell r="A470" t="str">
            <v>CUSTOS HORÁRIOS DE MÁQUINAS E EQUIPAMENTOS</v>
          </cell>
          <cell r="B470" t="str">
            <v>CHOR</v>
          </cell>
          <cell r="C470" t="str">
            <v>CUSTO HORÁRIO IMPRODUTIVO DIURNO</v>
          </cell>
          <cell r="D470" t="str">
            <v>0327</v>
          </cell>
          <cell r="E470">
            <v>0</v>
          </cell>
          <cell r="F470">
            <v>0</v>
          </cell>
          <cell r="G470" t="str">
            <v>90965</v>
          </cell>
          <cell r="H470" t="str">
            <v>COMPRESSOR DE AR REBOCÁVEL, VAZÃO 89 PCM, PRESSÃO EFETIVA DE TRABALHO 102 PSI, MOTOR DIESEL, POTÊNCIA 20 CV - CHI DIURNO. AF_06/2015</v>
          </cell>
        </row>
        <row r="471">
          <cell r="A471" t="str">
            <v>CUSTOS HORÁRIOS DE MÁQUINAS E EQUIPAMENTOS</v>
          </cell>
          <cell r="B471" t="str">
            <v>CHOR</v>
          </cell>
          <cell r="C471" t="str">
            <v>CUSTO HORÁRIO IMPRODUTIVO DIURNO</v>
          </cell>
          <cell r="D471" t="str">
            <v>0327</v>
          </cell>
          <cell r="E471">
            <v>0</v>
          </cell>
          <cell r="F471">
            <v>0</v>
          </cell>
          <cell r="G471" t="str">
            <v>90973</v>
          </cell>
          <cell r="H471" t="str">
            <v>COMPRESSOR DE AR REBOCAVEL, VAZÃO 250 PCM, PRESSAO DE TRABALHO 102 PSI, MOTOR A DIESEL POTÊNCIA 81 CV - CHI DIURNO. AF_06/2015</v>
          </cell>
        </row>
        <row r="472">
          <cell r="A472" t="str">
            <v>CUSTOS HORÁRIOS DE MÁQUINAS E EQUIPAMENTOS</v>
          </cell>
          <cell r="B472" t="str">
            <v>CHOR</v>
          </cell>
          <cell r="C472" t="str">
            <v>CUSTO HORÁRIO IMPRODUTIVO DIURNO</v>
          </cell>
          <cell r="D472" t="str">
            <v>0327</v>
          </cell>
          <cell r="E472">
            <v>0</v>
          </cell>
          <cell r="F472">
            <v>0</v>
          </cell>
          <cell r="G472" t="str">
            <v>90982</v>
          </cell>
          <cell r="H472" t="str">
            <v>COMPRESSOR DE AR REBOCÁVEL, VAZÃO 748 PCM, PRESSÃO EFETIVA DE TRABALHO 102 PSI, MOTOR DIESEL, POTÊNCIA 210 CV - CHI DIURNO. AF_06/2015</v>
          </cell>
        </row>
        <row r="473">
          <cell r="A473" t="str">
            <v>CUSTOS HORÁRIOS DE MÁQUINAS E EQUIPAMENTOS</v>
          </cell>
          <cell r="B473" t="str">
            <v>CHOR</v>
          </cell>
          <cell r="C473" t="str">
            <v>CUSTO HORÁRIO IMPRODUTIVO DIURNO</v>
          </cell>
          <cell r="D473" t="str">
            <v>0327</v>
          </cell>
          <cell r="E473">
            <v>0</v>
          </cell>
          <cell r="F473">
            <v>0</v>
          </cell>
          <cell r="G473" t="str">
            <v>91001</v>
          </cell>
          <cell r="H473" t="str">
            <v>COMPRESSOR DE AR REBOCAVEL, VAZÃO 400 PCM, PRESSAO DE TRABALHO 102 PSI, MOTOR A DIESEL POTÊNCIA 110 CV - CHI DIURNO. AF_06/2015</v>
          </cell>
        </row>
        <row r="474">
          <cell r="A474" t="str">
            <v>CUSTOS HORÁRIOS DE MÁQUINAS E EQUIPAMENTOS</v>
          </cell>
          <cell r="B474" t="str">
            <v>CHOR</v>
          </cell>
          <cell r="C474" t="str">
            <v>CUSTO HORÁRIO IMPRODUTIVO DIURNO</v>
          </cell>
          <cell r="D474" t="str">
            <v>0327</v>
          </cell>
          <cell r="E474">
            <v>0</v>
          </cell>
          <cell r="F474">
            <v>0</v>
          </cell>
          <cell r="G474" t="str">
            <v>91032</v>
          </cell>
          <cell r="H474" t="str">
            <v>CAMINHÃO TRUCADO (C/ TERCEIRO EIXO) ELETRÔNICO - POTÊNCIA 231CV - PBT = 22000KG - DIST. ENTRE EIXOS 5170 MM - INCLUI CARROCERIA FIXA ABERTA DE MADEIRA - CHI DIURNO. AF_06/2015</v>
          </cell>
        </row>
        <row r="475">
          <cell r="A475" t="str">
            <v>CUSTOS HORÁRIOS DE MÁQUINAS E EQUIPAMENTOS</v>
          </cell>
          <cell r="B475" t="str">
            <v>CHOR</v>
          </cell>
          <cell r="C475" t="str">
            <v>CUSTO HORÁRIO IMPRODUTIVO DIURNO</v>
          </cell>
          <cell r="D475" t="str">
            <v>0327</v>
          </cell>
          <cell r="E475">
            <v>0</v>
          </cell>
          <cell r="F475">
            <v>0</v>
          </cell>
          <cell r="G475" t="str">
            <v>91278</v>
          </cell>
          <cell r="H475" t="str">
            <v>PLACA VIBRATÓRIA REVERSÍVEL COM MOTOR 4 TEMPOS A GASOLINA, FORÇA CENTRÍFUGA DE 25 KN (2500 KGF), POTÊNCIA 5,5 CV - CHI DIURNO. AF_08/2015</v>
          </cell>
        </row>
        <row r="476">
          <cell r="A476" t="str">
            <v>CUSTOS HORÁRIOS DE MÁQUINAS E EQUIPAMENTOS</v>
          </cell>
          <cell r="B476" t="str">
            <v>CHOR</v>
          </cell>
          <cell r="C476" t="str">
            <v>CUSTO HORÁRIO IMPRODUTIVO DIURNO</v>
          </cell>
          <cell r="D476" t="str">
            <v>0327</v>
          </cell>
          <cell r="E476">
            <v>0</v>
          </cell>
          <cell r="F476">
            <v>0</v>
          </cell>
          <cell r="G476" t="str">
            <v>91285</v>
          </cell>
          <cell r="H476" t="str">
            <v>CORTADORA DE PISO COM MOTOR 4 TEMPOS A GASOLINA, POTÊNCIA DE 13 HP, COM DISCO DE CORTE DIAMANTADO SEGMENTADO PARA CONCRETO, DIÂMETRO DE 350 MM, FURO DE 1" (14 X 1") - CHI DIURNO. AF_08/2015</v>
          </cell>
        </row>
        <row r="477">
          <cell r="A477" t="str">
            <v>CUSTOS HORÁRIOS DE MÁQUINAS E EQUIPAMENTOS</v>
          </cell>
          <cell r="B477" t="str">
            <v>CHOR</v>
          </cell>
          <cell r="C477" t="str">
            <v>CUSTO HORÁRIO IMPRODUTIVO DIURNO</v>
          </cell>
          <cell r="D477" t="str">
            <v>0327</v>
          </cell>
          <cell r="E477">
            <v>0</v>
          </cell>
          <cell r="F477">
            <v>0</v>
          </cell>
          <cell r="G477" t="str">
            <v>91387</v>
          </cell>
          <cell r="H477" t="str">
            <v>CAMINHÃO BASCULANTE 10 M3, TRUCADO CABINE SIMPLES, PESO BRUTO TOTAL 23.000 KG, CARGA ÚTIL MÁXIMA 15.935 KG, DISTÂNCIA ENTRE EIXOS 4,80 M, POTÊNCIA 230 CV INCLUSIVE CAÇAMBA METÁLICA - CHI DIURNO. AF_06/2014</v>
          </cell>
        </row>
        <row r="478">
          <cell r="A478" t="str">
            <v>CUSTOS HORÁRIOS DE MÁQUINAS E EQUIPAMENTOS</v>
          </cell>
          <cell r="B478" t="str">
            <v>CHOR</v>
          </cell>
          <cell r="C478" t="str">
            <v>CUSTO HORÁRIO IMPRODUTIVO DIURNO</v>
          </cell>
          <cell r="D478" t="str">
            <v>0327</v>
          </cell>
          <cell r="E478">
            <v>0</v>
          </cell>
          <cell r="F478">
            <v>0</v>
          </cell>
          <cell r="G478" t="str">
            <v>91395</v>
          </cell>
          <cell r="H478" t="str">
            <v>CAMINHÃO TOCO, PBT 14.300 KG, CARGA ÚTIL MÁX. 9.710 KG, DIST. ENTRE EIXOS 3,56 M, POTÊNCIA 185 CV, INCLUSIVE CARROCERIA FIXA ABERTA DE MADEIRA P/ TRANSPORTE GERAL DE CARGA SECA, DIMEN. APROX. 2,50 X 6,50 X 0,50 M - CHI DIURNO. AF_06/2014</v>
          </cell>
        </row>
        <row r="479">
          <cell r="A479" t="str">
            <v>CUSTOS HORÁRIOS DE MÁQUINAS E EQUIPAMENTOS</v>
          </cell>
          <cell r="B479" t="str">
            <v>CHOR</v>
          </cell>
          <cell r="C479" t="str">
            <v>CUSTO HORÁRIO IMPRODUTIVO DIURNO</v>
          </cell>
          <cell r="D479" t="str">
            <v>0327</v>
          </cell>
          <cell r="E479">
            <v>0</v>
          </cell>
          <cell r="F479">
            <v>0</v>
          </cell>
          <cell r="G479" t="str">
            <v>91486</v>
          </cell>
          <cell r="H479" t="str">
            <v>ESPARGIDOR DE ASFALTO PRESSURIZADO, TANQUE 6 M3 COM ISOLAÇÃO TÉRMICA, AQUECIDO COM 2 MAÇARICOS, COM BARRA ESPARGIDORA 3,60 M, MONTADO SOBRE CAMINHÃO  TOCO, PBT 14.300 KG, POTÊNCIA 185 CV - CHI DIURNO. AF_08/2015</v>
          </cell>
        </row>
        <row r="480">
          <cell r="A480" t="str">
            <v>CUSTOS HORÁRIOS DE MÁQUINAS E EQUIPAMENTOS</v>
          </cell>
          <cell r="B480" t="str">
            <v>CHOR</v>
          </cell>
          <cell r="C480" t="str">
            <v>CUSTO HORÁRIO IMPRODUTIVO DIURNO</v>
          </cell>
          <cell r="D480" t="str">
            <v>0327</v>
          </cell>
          <cell r="E480">
            <v>0</v>
          </cell>
          <cell r="F480">
            <v>0</v>
          </cell>
          <cell r="G480" t="str">
            <v>91534</v>
          </cell>
          <cell r="H480" t="str">
            <v>COMPACTADOR DE SOLOS DE PERCUSSÃO (SOQUETE) COM MOTOR A GASOLINA 4 TEMPOS, POTÊNCIA 4 CV - CHI DIURNO. AF_08/2015</v>
          </cell>
        </row>
        <row r="481">
          <cell r="A481" t="str">
            <v>CUSTOS HORÁRIOS DE MÁQUINAS E EQUIPAMENTOS</v>
          </cell>
          <cell r="B481" t="str">
            <v>CHOR</v>
          </cell>
          <cell r="C481" t="str">
            <v>CUSTO HORÁRIO IMPRODUTIVO DIURNO</v>
          </cell>
          <cell r="D481" t="str">
            <v>0327</v>
          </cell>
          <cell r="E481">
            <v>0</v>
          </cell>
          <cell r="F481">
            <v>0</v>
          </cell>
          <cell r="G481" t="str">
            <v>91635</v>
          </cell>
          <cell r="H481" t="str">
            <v>GUINDAUTO HIDRÁULICO, CAPACIDADE MÁXIMA DE CARGA 6500 KG, MOMENTO MÁXIMO DE CARGA 5,8 TM, ALCANCE MÁXIMO HORIZONTAL 7,60 M, INCLUSIVE CAMINHÃO TOCO PBT 9.700 KG, POTÊNCIA DE 160 CV - CHI DIURNO. AF_08/2015</v>
          </cell>
        </row>
        <row r="482">
          <cell r="A482" t="str">
            <v>CUSTOS HORÁRIOS DE MÁQUINAS E EQUIPAMENTOS</v>
          </cell>
          <cell r="B482" t="str">
            <v>CHOR</v>
          </cell>
          <cell r="C482" t="str">
            <v>CUSTO HORÁRIO IMPRODUTIVO DIURNO</v>
          </cell>
          <cell r="D482" t="str">
            <v>0327</v>
          </cell>
          <cell r="E482">
            <v>0</v>
          </cell>
          <cell r="F482">
            <v>0</v>
          </cell>
          <cell r="G482" t="str">
            <v>91646</v>
          </cell>
          <cell r="H482" t="str">
            <v>CAMINHÃO DE TRANSPORTE DE MATERIAL ASFÁLTICO 30.000 L, COM CAVALO MECÂNICO DE CAPACIDADE MÁXIMA DE TRAÇÃO COMBINADO DE 66.000 KG, POTÊNCIA 360 CV, INCLUSIVE TANQUE DE ASFALTO COM SERPENTINA - CHI DIURNO. AF_08/2015</v>
          </cell>
        </row>
        <row r="483">
          <cell r="A483" t="str">
            <v>CUSTOS HORÁRIOS DE MÁQUINAS E EQUIPAMENTOS</v>
          </cell>
          <cell r="B483" t="str">
            <v>CHOR</v>
          </cell>
          <cell r="C483" t="str">
            <v>CUSTO HORÁRIO IMPRODUTIVO DIURNO</v>
          </cell>
          <cell r="D483" t="str">
            <v>0327</v>
          </cell>
          <cell r="E483">
            <v>0</v>
          </cell>
          <cell r="F483">
            <v>0</v>
          </cell>
          <cell r="G483" t="str">
            <v>91693</v>
          </cell>
          <cell r="H483" t="str">
            <v>SERRA CIRCULAR DE BANCADA COM MOTOR ELÉTRICO POTÊNCIA DE 5HP, COM COIFA PARA DISCO 10" - CHI DIURNO. AF_08/2015</v>
          </cell>
        </row>
        <row r="484">
          <cell r="A484" t="str">
            <v>CUSTOS HORÁRIOS DE MÁQUINAS E EQUIPAMENTOS</v>
          </cell>
          <cell r="B484" t="str">
            <v>CHOR</v>
          </cell>
          <cell r="C484" t="str">
            <v>CUSTO HORÁRIO IMPRODUTIVO DIURNO</v>
          </cell>
          <cell r="D484" t="str">
            <v>0327</v>
          </cell>
          <cell r="E484">
            <v>0</v>
          </cell>
          <cell r="F484">
            <v>0</v>
          </cell>
          <cell r="G484" t="str">
            <v>92044</v>
          </cell>
          <cell r="H484" t="str">
            <v>DISTRIBUIDOR DE AGREGADOS REBOCAVEL, CAPACIDADE 1,9 M³, LARGURA DE TRABALHO 3,66 M - CHI DIURNO. AF_11/2015</v>
          </cell>
        </row>
        <row r="485">
          <cell r="A485" t="str">
            <v>CUSTOS HORÁRIOS DE MÁQUINAS E EQUIPAMENTOS</v>
          </cell>
          <cell r="B485" t="str">
            <v>CHOR</v>
          </cell>
          <cell r="C485" t="str">
            <v>CUSTO HORÁRIO IMPRODUTIVO DIURNO</v>
          </cell>
          <cell r="D485" t="str">
            <v>0327</v>
          </cell>
          <cell r="E485">
            <v>0</v>
          </cell>
          <cell r="F485">
            <v>0</v>
          </cell>
          <cell r="G485" t="str">
            <v>92107</v>
          </cell>
          <cell r="H485" t="str">
            <v>CAMINHÃO PARA EQUIPAMENTO DE LIMPEZA A SUCÇÃO COM CAMINHÃO TRUCADO DE PESO BRUTO TOTAL 23000 KG, CARGA ÚTIL MÁXIMA 15935 KG, DISTÂNCIA ENTRE EIXOS 4,80 M, POTÊNCIA 230 CV, INCLUSIVE LIMPADORA A SUCÇÃO, TANQUE 12000 L - CHI DIURNO. AF_11/2015</v>
          </cell>
        </row>
        <row r="486">
          <cell r="A486" t="str">
            <v>CUSTOS HORÁRIOS DE MÁQUINAS E EQUIPAMENTOS</v>
          </cell>
          <cell r="B486" t="str">
            <v>CHOR</v>
          </cell>
          <cell r="C486" t="str">
            <v>CUSTO HORÁRIO IMPRODUTIVO DIURNO</v>
          </cell>
          <cell r="D486" t="str">
            <v>0327</v>
          </cell>
          <cell r="E486">
            <v>0</v>
          </cell>
          <cell r="F486">
            <v>0</v>
          </cell>
          <cell r="G486" t="str">
            <v>92113</v>
          </cell>
          <cell r="H486" t="str">
            <v>PENEIRA ROTATIVA COM MOTOR ELÉTRICO TRIFÁSICO DE 2 CV, CILINDRO DE 1 M X 0,60 M, COM FUROS DE 3,17 MM - CHI DIURNO. AF_11/2015</v>
          </cell>
        </row>
        <row r="487">
          <cell r="A487" t="str">
            <v>CUSTOS HORÁRIOS DE MÁQUINAS E EQUIPAMENTOS</v>
          </cell>
          <cell r="B487" t="str">
            <v>CHOR</v>
          </cell>
          <cell r="C487" t="str">
            <v>CUSTO HORÁRIO IMPRODUTIVO DIURNO</v>
          </cell>
          <cell r="D487" t="str">
            <v>0327</v>
          </cell>
          <cell r="E487">
            <v>0</v>
          </cell>
          <cell r="F487">
            <v>0</v>
          </cell>
          <cell r="G487" t="str">
            <v>92119</v>
          </cell>
          <cell r="H487" t="str">
            <v>DOSADOR DE AREIA, CAPACIDADE DE 26 LITROS - CHI DIURNO. AF_11/2015</v>
          </cell>
        </row>
        <row r="488">
          <cell r="A488" t="str">
            <v>CUSTOS HORÁRIOS DE MÁQUINAS E EQUIPAMENTOS</v>
          </cell>
          <cell r="B488" t="str">
            <v>CHOR</v>
          </cell>
          <cell r="C488" t="str">
            <v>CUSTO HORÁRIO IMPRODUTIVO DIURNO</v>
          </cell>
          <cell r="D488" t="str">
            <v>0327</v>
          </cell>
          <cell r="E488">
            <v>0</v>
          </cell>
          <cell r="F488">
            <v>0</v>
          </cell>
          <cell r="G488" t="str">
            <v>92139</v>
          </cell>
          <cell r="H488" t="str">
            <v>CAMINHONETE COM MOTOR A DIESEL, POTÊNCIA 180 CV, CABINE DUPLA, 4X4 - CHI DIURNO. AF_11/2015</v>
          </cell>
        </row>
        <row r="489">
          <cell r="A489" t="str">
            <v>CUSTOS HORÁRIOS DE MÁQUINAS E EQUIPAMENTOS</v>
          </cell>
          <cell r="B489" t="str">
            <v>CHOR</v>
          </cell>
          <cell r="C489" t="str">
            <v>CUSTO HORÁRIO IMPRODUTIVO DIURNO</v>
          </cell>
          <cell r="D489" t="str">
            <v>0327</v>
          </cell>
          <cell r="E489">
            <v>0</v>
          </cell>
          <cell r="F489">
            <v>0</v>
          </cell>
          <cell r="G489" t="str">
            <v>92146</v>
          </cell>
          <cell r="H489" t="str">
            <v>CAMINHONETE CABINE SIMPLES COM MOTOR 1.6 FLEX, CÂMBIO MANUAL, POTÊNCIA 101/104 CV, 2 PORTAS - CHI DIURNO. AF_11/2015</v>
          </cell>
        </row>
        <row r="490">
          <cell r="A490" t="str">
            <v>CUSTOS HORÁRIOS DE MÁQUINAS E EQUIPAMENTOS</v>
          </cell>
          <cell r="B490" t="str">
            <v>CHOR</v>
          </cell>
          <cell r="C490" t="str">
            <v>CUSTO HORÁRIO IMPRODUTIVO DIURNO</v>
          </cell>
          <cell r="D490" t="str">
            <v>0327</v>
          </cell>
          <cell r="E490">
            <v>0</v>
          </cell>
          <cell r="F490">
            <v>0</v>
          </cell>
          <cell r="G490" t="str">
            <v>92243</v>
          </cell>
          <cell r="H490" t="str">
            <v>CAMINHÃO DE TRANSPORTE DE MATERIAL ASFÁLTICO 20.000 L, COM CAVALO MECÂNICO DE CAPACIDADE MÁXIMA DE TRAÇÃO COMBINADO DE 45.000 KG, POTÊNCIA 330 CV, INCLUSIVE TANQUE DE ASFALTO COM MAÇARICO - CHI DIURNO. AF_12/2015</v>
          </cell>
        </row>
        <row r="491">
          <cell r="A491" t="str">
            <v>CUSTOS HORÁRIOS DE MÁQUINAS E EQUIPAMENTOS</v>
          </cell>
          <cell r="B491" t="str">
            <v>CHOR</v>
          </cell>
          <cell r="C491" t="str">
            <v>CUSTO HORÁRIO IMPRODUTIVO DIURNO</v>
          </cell>
          <cell r="D491" t="str">
            <v>0327</v>
          </cell>
          <cell r="E491">
            <v>0</v>
          </cell>
          <cell r="F491">
            <v>0</v>
          </cell>
          <cell r="G491" t="str">
            <v>92717</v>
          </cell>
          <cell r="H491" t="str">
            <v>APARELHO PARA CORTE E SOLDA OXI-ACETILENO SOBRE RODAS, INCLUSIVE CILINDROS E MAÇARICOS - CHI DIURNO. AF_12/2015</v>
          </cell>
        </row>
        <row r="492">
          <cell r="A492" t="str">
            <v>CUSTOS HORÁRIOS DE MÁQUINAS E EQUIPAMENTOS</v>
          </cell>
          <cell r="B492" t="str">
            <v>CHOR</v>
          </cell>
          <cell r="C492" t="str">
            <v>CUSTO HORÁRIO IMPRODUTIVO DIURNO</v>
          </cell>
          <cell r="D492" t="str">
            <v>0327</v>
          </cell>
          <cell r="E492">
            <v>0</v>
          </cell>
          <cell r="F492">
            <v>0</v>
          </cell>
          <cell r="G492" t="str">
            <v>92961</v>
          </cell>
          <cell r="H492" t="str">
            <v>MÁQUINA EXTRUSORA DE CONCRETO PARA GUIAS E SARJETAS, MOTOR A DIESEL, POTÊNCIA 14 CV - CHI DIURNO. AF_12/2015</v>
          </cell>
        </row>
        <row r="493">
          <cell r="A493" t="str">
            <v>CUSTOS HORÁRIOS DE MÁQUINAS E EQUIPAMENTOS</v>
          </cell>
          <cell r="B493" t="str">
            <v>CHOR</v>
          </cell>
          <cell r="C493" t="str">
            <v>CUSTO HORÁRIO IMPRODUTIVO DIURNO</v>
          </cell>
          <cell r="D493" t="str">
            <v>0327</v>
          </cell>
          <cell r="E493">
            <v>0</v>
          </cell>
          <cell r="F493">
            <v>0</v>
          </cell>
          <cell r="G493" t="str">
            <v>92967</v>
          </cell>
          <cell r="H493" t="str">
            <v>MARTELO PERFURADOR PNEUMÁTICO MANUAL, HASTE 25 X 75 MM, 21 KG - CHI DIURNO. AF_12/2015</v>
          </cell>
        </row>
        <row r="494">
          <cell r="A494" t="str">
            <v>CUSTOS HORÁRIOS DE MÁQUINAS E EQUIPAMENTOS</v>
          </cell>
          <cell r="B494" t="str">
            <v>CHOR</v>
          </cell>
          <cell r="C494" t="str">
            <v>CUSTO HORÁRIO IMPRODUTIVO DIURNO</v>
          </cell>
          <cell r="D494" t="str">
            <v>0327</v>
          </cell>
          <cell r="E494">
            <v>0</v>
          </cell>
          <cell r="F494">
            <v>0</v>
          </cell>
          <cell r="G494" t="str">
            <v>93225</v>
          </cell>
          <cell r="H494" t="str">
            <v>PERFURATRIZ COM TORRE METÁLICA PARA EXECUÇÃO DE ESTACA HÉLICE CONTÍNUA, PROFUNDIDADE MÁXIMA DE 32 M, DIÂMETRO MÁXIMO DE 1000 MM, POTÊNCIA INSTALADA DE 350 HP, MESA ROTATIVA COM TORQUE MÁXIMO DE 263 KNM - CHI DIURNO. AF_01/2016</v>
          </cell>
        </row>
        <row r="495">
          <cell r="A495" t="str">
            <v>CUSTOS HORÁRIOS DE MÁQUINAS E EQUIPAMENTOS</v>
          </cell>
          <cell r="B495" t="str">
            <v>CHOR</v>
          </cell>
          <cell r="C495" t="str">
            <v>CUSTO HORÁRIO IMPRODUTIVO DIURNO</v>
          </cell>
          <cell r="D495" t="str">
            <v>0327</v>
          </cell>
          <cell r="E495">
            <v>0</v>
          </cell>
          <cell r="F495">
            <v>0</v>
          </cell>
          <cell r="G495" t="str">
            <v>93234</v>
          </cell>
          <cell r="H495" t="str">
            <v>BETONEIRA CAPACIDADE NOMINAL 400 L, CAPACIDADE DE MISTURA 310 L, MOTOR A GASOLINA POTÊNCIA 5,5 HP, SEM CARREGADOR - CHI DIURNO. AF_02/2016</v>
          </cell>
        </row>
        <row r="496">
          <cell r="A496" t="str">
            <v>CUSTOS HORÁRIOS DE MÁQUINAS E EQUIPAMENTOS</v>
          </cell>
          <cell r="B496" t="str">
            <v>CHOR</v>
          </cell>
          <cell r="C496" t="str">
            <v>CUSTO HORÁRIO IMPRODUTIVO DIURNO</v>
          </cell>
          <cell r="D496" t="str">
            <v>0327</v>
          </cell>
          <cell r="E496">
            <v>0</v>
          </cell>
          <cell r="F496">
            <v>0</v>
          </cell>
          <cell r="G496" t="str">
            <v>93244</v>
          </cell>
          <cell r="H496" t="str">
            <v>ROLO COMPACTADOR VIBRATÓRIO PÉ DE CARNEIRO PARA SOLOS, POTÊNCIA 80 HP, PESO OPERACIONAL SEM/COM LASTRO 7,4 / 8,8 T, LARGURA DE TRABALHO 1,68 M - CHI DIURNO. AF_02/2016</v>
          </cell>
        </row>
        <row r="497">
          <cell r="A497" t="str">
            <v>CUSTOS HORÁRIOS DE MÁQUINAS E EQUIPAMENTOS</v>
          </cell>
          <cell r="B497" t="str">
            <v>CHOR</v>
          </cell>
          <cell r="C497" t="str">
            <v>CUSTO HORÁRIO IMPRODUTIVO DIURNO</v>
          </cell>
          <cell r="D497" t="str">
            <v>0327</v>
          </cell>
          <cell r="E497">
            <v>0</v>
          </cell>
          <cell r="F497">
            <v>0</v>
          </cell>
          <cell r="G497" t="str">
            <v>93274</v>
          </cell>
          <cell r="H497" t="str">
            <v>GRUA ASCENSIONAL, LANÇA DE 30 M, CAPACIDADE DE 1,0 T A 30 M, ALTURA ATÉ 39 M - CHI DIURNO. AF_03/2016</v>
          </cell>
        </row>
        <row r="498">
          <cell r="A498" t="str">
            <v>CUSTOS HORÁRIOS DE MÁQUINAS E EQUIPAMENTOS</v>
          </cell>
          <cell r="B498" t="str">
            <v>CHOR</v>
          </cell>
          <cell r="C498" t="str">
            <v>CUSTO HORÁRIO IMPRODUTIVO DIURNO</v>
          </cell>
          <cell r="D498" t="str">
            <v>0327</v>
          </cell>
          <cell r="E498">
            <v>0</v>
          </cell>
          <cell r="F498">
            <v>0</v>
          </cell>
          <cell r="G498" t="str">
            <v>93282</v>
          </cell>
          <cell r="H498" t="str">
            <v>GUINCHO ELÉTRICO DE COLUNA, CAPACIDADE 400 KG, COM MOTO FREIO, MOTOR TRIFÁSICO DE 1,25 CV - CHI DIURNO. AF_03/2016</v>
          </cell>
        </row>
        <row r="499">
          <cell r="A499" t="str">
            <v>CUSTOS HORÁRIOS DE MÁQUINAS E EQUIPAMENTOS</v>
          </cell>
          <cell r="B499" t="str">
            <v>CHOR</v>
          </cell>
          <cell r="C499" t="str">
            <v>CUSTO HORÁRIO IMPRODUTIVO DIURNO</v>
          </cell>
          <cell r="D499" t="str">
            <v>0327</v>
          </cell>
          <cell r="E499">
            <v>0</v>
          </cell>
          <cell r="F499">
            <v>0</v>
          </cell>
          <cell r="G499" t="str">
            <v>93288</v>
          </cell>
          <cell r="H499" t="str">
            <v>GUINDASTE HIDRÁULICO AUTOPROPELIDO, COM LANÇA TELESCÓPICA 40 M, CAPACIDADE MÁXIMA 60 T, POTÊNCIA 260 KW - CHI DIURNO. AF_03/2016</v>
          </cell>
        </row>
        <row r="500">
          <cell r="A500" t="str">
            <v>CUSTOS HORÁRIOS DE MÁQUINAS E EQUIPAMENTOS</v>
          </cell>
          <cell r="B500" t="str">
            <v>CHOR</v>
          </cell>
          <cell r="C500" t="str">
            <v>CUSTO HORÁRIO IMPRODUTIVO DIURNO</v>
          </cell>
          <cell r="D500" t="str">
            <v>0327</v>
          </cell>
          <cell r="E500">
            <v>0</v>
          </cell>
          <cell r="F500">
            <v>0</v>
          </cell>
          <cell r="G500" t="str">
            <v>93403</v>
          </cell>
          <cell r="H500" t="str">
            <v>GUINDAUTO HIDRÁULICO, CAPACIDADE MÁXIMA DE CARGA 3300 KG, MOMENTO MÁXIMO DE CARGA 5,8 TM, ALCANCE MÁXIMO HORIZONTAL 7,60 M, INCLUSIVE CAMINHÃO TOCO PBT 16.000 KG, POTÊNCIA DE 189 CV - CHI DIURNO. AF_03/2016</v>
          </cell>
        </row>
        <row r="501">
          <cell r="A501" t="str">
            <v>CUSTOS HORÁRIOS DE MÁQUINAS E EQUIPAMENTOS</v>
          </cell>
          <cell r="B501" t="str">
            <v>CHOR</v>
          </cell>
          <cell r="C501" t="str">
            <v>CUSTO HORÁRIO IMPRODUTIVO DIURNO</v>
          </cell>
          <cell r="D501" t="str">
            <v>0327</v>
          </cell>
          <cell r="E501">
            <v>0</v>
          </cell>
          <cell r="F501">
            <v>0</v>
          </cell>
          <cell r="G501" t="str">
            <v>93409</v>
          </cell>
          <cell r="H501" t="str">
            <v>MÁQUINA JATO DE PRESSAO PORTÁTIL, CAMARA DE 1 SAIDA, CAPACIDADE 280 L, DIAMETRO 670 MM, BICO DE JATO CURTO VENTURI DE 5/16'' , MANGUEIRA DE 1'' COM COMPRESSOR DE AR REBOCÁVEL 189 PCM E MOTOR DIESEL 63 CV - CHI DIURNO. AF_03/2016</v>
          </cell>
        </row>
        <row r="502">
          <cell r="A502" t="str">
            <v>CUSTOS HORÁRIOS DE MÁQUINAS E EQUIPAMENTOS</v>
          </cell>
          <cell r="B502" t="str">
            <v>CHOR</v>
          </cell>
          <cell r="C502" t="str">
            <v>CUSTO HORÁRIO IMPRODUTIVO DIURNO</v>
          </cell>
          <cell r="D502" t="str">
            <v>0327</v>
          </cell>
          <cell r="E502">
            <v>0</v>
          </cell>
          <cell r="F502">
            <v>0</v>
          </cell>
          <cell r="G502" t="str">
            <v>93416</v>
          </cell>
          <cell r="H502" t="str">
            <v>GERADOR PORTÁTIL MONOFÁSICO, POTÊNCIA 5500 VA, MOTOR A GASOLINA, POTÊNCIA DO MOTOR 13 CV - CHI DIURNO. AF_03/2016</v>
          </cell>
        </row>
        <row r="503">
          <cell r="A503" t="str">
            <v>CUSTOS HORÁRIOS DE MÁQUINAS E EQUIPAMENTOS</v>
          </cell>
          <cell r="B503" t="str">
            <v>CHOR</v>
          </cell>
          <cell r="C503" t="str">
            <v>CUSTO HORÁRIO IMPRODUTIVO DIURNO</v>
          </cell>
          <cell r="D503" t="str">
            <v>0327</v>
          </cell>
          <cell r="E503">
            <v>0</v>
          </cell>
          <cell r="F503">
            <v>0</v>
          </cell>
          <cell r="G503" t="str">
            <v>93422</v>
          </cell>
          <cell r="H503" t="str">
            <v>GRUPO GERADOR REBOCÁVEL, POTÊNCIA 66 KVA, MOTOR A DIESEL - CHI DIURNO. AF_03/2016</v>
          </cell>
        </row>
        <row r="504">
          <cell r="A504" t="str">
            <v>CUSTOS HORÁRIOS DE MÁQUINAS E EQUIPAMENTOS</v>
          </cell>
          <cell r="B504" t="str">
            <v>CHOR</v>
          </cell>
          <cell r="C504" t="str">
            <v>CUSTO HORÁRIO IMPRODUTIVO DIURNO</v>
          </cell>
          <cell r="D504" t="str">
            <v>0327</v>
          </cell>
          <cell r="E504">
            <v>0</v>
          </cell>
          <cell r="F504">
            <v>0</v>
          </cell>
          <cell r="G504" t="str">
            <v>93428</v>
          </cell>
          <cell r="H504" t="str">
            <v>GRUPO GERADOR ESTACIONÁRIO, POTÊNCIA 150 KVA, MOTOR A DIESEL- CHI DIURNO. AF_03/2016</v>
          </cell>
        </row>
        <row r="505">
          <cell r="A505" t="str">
            <v>CUSTOS HORÁRIOS DE MÁQUINAS E EQUIPAMENTOS</v>
          </cell>
          <cell r="B505" t="str">
            <v>CHOR</v>
          </cell>
          <cell r="C505" t="str">
            <v>CUSTO HORÁRIO IMPRODUTIVO DIURNO</v>
          </cell>
          <cell r="D505" t="str">
            <v>0327</v>
          </cell>
          <cell r="E505">
            <v>0</v>
          </cell>
          <cell r="F505">
            <v>0</v>
          </cell>
          <cell r="G505" t="str">
            <v>93434</v>
          </cell>
          <cell r="H505" t="str">
            <v>USINA DE MISTURA ASFÁLTICA À QUENTE, TIPO CONTRA FLUXO, PROD 40 A 80 TON/HORA - CHI DIURNO. AF_03/2016</v>
          </cell>
        </row>
        <row r="506">
          <cell r="A506" t="str">
            <v>CUSTOS HORÁRIOS DE MÁQUINAS E EQUIPAMENTOS</v>
          </cell>
          <cell r="B506" t="str">
            <v>CHOR</v>
          </cell>
          <cell r="C506" t="str">
            <v>CUSTO HORÁRIO IMPRODUTIVO DIURNO</v>
          </cell>
          <cell r="D506" t="str">
            <v>0327</v>
          </cell>
          <cell r="E506">
            <v>0</v>
          </cell>
          <cell r="F506">
            <v>0</v>
          </cell>
          <cell r="G506" t="str">
            <v>93440</v>
          </cell>
          <cell r="H506" t="str">
            <v>USINA DE ASFALTO À FRIO, CAPACIDADE DE 40 A 60 TON/HORA, ELÉTRICA POTÊNCIA 30 CV - CHI DIURNO. AF_03/2016</v>
          </cell>
        </row>
        <row r="507">
          <cell r="A507" t="str">
            <v>CUSTOS HORÁRIOS DE MÁQUINAS E EQUIPAMENTOS</v>
          </cell>
          <cell r="B507" t="str">
            <v>CHOR</v>
          </cell>
          <cell r="C507" t="str">
            <v>CUSTO HORÁRIO IMPRODUTIVO DIURNO</v>
          </cell>
          <cell r="D507" t="str">
            <v>0327</v>
          </cell>
          <cell r="E507">
            <v>0</v>
          </cell>
          <cell r="F507">
            <v>0</v>
          </cell>
          <cell r="G507" t="str">
            <v>95122</v>
          </cell>
          <cell r="H507" t="str">
            <v>USINA MISTURADORA DE SOLOS, CAPACIDADE DE 200 A 500 TON/H, POTENCIA 75KW - CHI DIURNO. AF_07/2016</v>
          </cell>
        </row>
        <row r="508">
          <cell r="A508" t="str">
            <v>CUSTOS HORÁRIOS DE MÁQUINAS E EQUIPAMENTOS</v>
          </cell>
          <cell r="B508" t="str">
            <v>CHOR</v>
          </cell>
          <cell r="C508" t="str">
            <v>CUSTO HORÁRIO IMPRODUTIVO DIURNO</v>
          </cell>
          <cell r="D508" t="str">
            <v>0327</v>
          </cell>
          <cell r="E508">
            <v>0</v>
          </cell>
          <cell r="F508">
            <v>0</v>
          </cell>
          <cell r="G508" t="str">
            <v>95128</v>
          </cell>
          <cell r="H508" t="str">
            <v>DISTRIBUIDOR DE AGREGADOS AUTOPROPELIDO, CAP 3 M3, A DIESEL, POTÊNCIA 176CV - CHI DIURNO. AF_07/2016</v>
          </cell>
        </row>
        <row r="509">
          <cell r="A509" t="str">
            <v>CUSTOS HORÁRIOS DE MÁQUINAS E EQUIPAMENTOS</v>
          </cell>
          <cell r="B509" t="str">
            <v>CHOR</v>
          </cell>
          <cell r="C509" t="str">
            <v>CUSTO HORÁRIO IMPRODUTIVO DIURNO</v>
          </cell>
          <cell r="D509" t="str">
            <v>0327</v>
          </cell>
          <cell r="E509">
            <v>0</v>
          </cell>
          <cell r="F509">
            <v>0</v>
          </cell>
          <cell r="G509" t="str">
            <v>95140</v>
          </cell>
          <cell r="H509" t="str">
            <v>TALHA MANUAL DE CORRENTE, CAPACIDADE DE 2 TON. COM ELEVAÇÃO DE 3 M - CHI DIURNO. AF_07/2016</v>
          </cell>
        </row>
        <row r="510">
          <cell r="A510" t="str">
            <v>CUSTOS HORÁRIOS DE MÁQUINAS E EQUIPAMENTOS</v>
          </cell>
          <cell r="B510" t="str">
            <v>CHOR</v>
          </cell>
          <cell r="C510" t="str">
            <v>CUSTO HORÁRIO IMPRODUTIVO DIURNO</v>
          </cell>
          <cell r="D510" t="str">
            <v>0327</v>
          </cell>
          <cell r="E510">
            <v>0</v>
          </cell>
          <cell r="F510">
            <v>0</v>
          </cell>
          <cell r="G510" t="str">
            <v>95213</v>
          </cell>
          <cell r="H510" t="str">
            <v>GRUA ASCENCIONAL, LANÇA DE 42 M, CAPACIDADE DE 1,5 T A 30 M, ALTURA ATÉ 39 M - CHI DIURNO. AF_08/2016</v>
          </cell>
        </row>
        <row r="511">
          <cell r="A511" t="str">
            <v>CUSTOS HORÁRIOS DE MÁQUINAS E EQUIPAMENTOS</v>
          </cell>
          <cell r="B511" t="str">
            <v>CHOR</v>
          </cell>
          <cell r="C511" t="str">
            <v>CUSTO HORÁRIO IMPRODUTIVO DIURNO</v>
          </cell>
          <cell r="D511" t="str">
            <v>0327</v>
          </cell>
          <cell r="E511">
            <v>0</v>
          </cell>
          <cell r="F511">
            <v>0</v>
          </cell>
          <cell r="G511" t="str">
            <v>95219</v>
          </cell>
          <cell r="H511" t="str">
            <v>PULVERIZADOR DE TINTA ELÉTRICO/MÁQUINA DE PINTURA AIRLESS, VAZÃO 2 L/MIN - CHI DIURNO. AF_08/2016</v>
          </cell>
        </row>
        <row r="512">
          <cell r="A512" t="str">
            <v>CUSTOS HORÁRIOS DE MÁQUINAS E EQUIPAMENTOS</v>
          </cell>
          <cell r="B512" t="str">
            <v>CHOR</v>
          </cell>
          <cell r="C512" t="str">
            <v>CUSTO HORÁRIO IMPRODUTIVO DIURNO</v>
          </cell>
          <cell r="D512" t="str">
            <v>0327</v>
          </cell>
          <cell r="E512">
            <v>0</v>
          </cell>
          <cell r="F512">
            <v>0</v>
          </cell>
          <cell r="G512" t="str">
            <v>95259</v>
          </cell>
          <cell r="H512" t="str">
            <v>MARTELO DEMOLIDOR PNEUMÁTICO MANUAL, 32 KG - CHI DIURNO. AF_09/2016</v>
          </cell>
        </row>
        <row r="513">
          <cell r="A513" t="str">
            <v>CUSTOS HORÁRIOS DE MÁQUINAS E EQUIPAMENTOS</v>
          </cell>
          <cell r="B513" t="str">
            <v>CHOR</v>
          </cell>
          <cell r="C513" t="str">
            <v>CUSTO HORÁRIO IMPRODUTIVO DIURNO</v>
          </cell>
          <cell r="D513" t="str">
            <v>0327</v>
          </cell>
          <cell r="E513">
            <v>0</v>
          </cell>
          <cell r="F513">
            <v>0</v>
          </cell>
          <cell r="G513" t="str">
            <v>95265</v>
          </cell>
          <cell r="H513" t="str">
            <v>COMPACTADOR DE SOLOS DE PERCUSÃO (SOQUETE) COM MOTOR A GASOLINA, POTÊNCIA 3 CV - CHI DIURNO. AF_09/2016</v>
          </cell>
        </row>
        <row r="514">
          <cell r="A514" t="str">
            <v>CUSTOS HORÁRIOS DE MÁQUINAS E EQUIPAMENTOS</v>
          </cell>
          <cell r="B514" t="str">
            <v>CHOR</v>
          </cell>
          <cell r="C514" t="str">
            <v>CUSTO HORÁRIO IMPRODUTIVO DIURNO</v>
          </cell>
          <cell r="D514" t="str">
            <v>0327</v>
          </cell>
          <cell r="E514">
            <v>0</v>
          </cell>
          <cell r="F514">
            <v>0</v>
          </cell>
          <cell r="G514" t="str">
            <v>95271</v>
          </cell>
          <cell r="H514" t="str">
            <v>RÉGUA VIBRATÓRIA DUPLA PARA CONCRETO, PESO DE 60KG, COMPRIMENTO 4 M, COM MOTOR A GASOLINA, POTÊNCIA 5,5 HP - CHI DIURNO. AF_09/2016</v>
          </cell>
        </row>
        <row r="515">
          <cell r="A515" t="str">
            <v>CUSTOS HORÁRIOS DE MÁQUINAS E EQUIPAMENTOS</v>
          </cell>
          <cell r="B515" t="str">
            <v>CHOR</v>
          </cell>
          <cell r="C515" t="str">
            <v>CUSTO HORÁRIO IMPRODUTIVO DIURNO</v>
          </cell>
          <cell r="D515" t="str">
            <v>0327</v>
          </cell>
          <cell r="E515">
            <v>0</v>
          </cell>
          <cell r="F515">
            <v>0</v>
          </cell>
          <cell r="G515" t="str">
            <v>95277</v>
          </cell>
          <cell r="H515" t="str">
            <v>POLIDORA DE PISO (POLITRIZ), PESO DE 100KG, DIÂMETRO 450 MM, MOTOR ELÉTRICO, POTÊNCIA 4 HP - CHI DIURNO. AF_09/2016</v>
          </cell>
        </row>
        <row r="516">
          <cell r="A516" t="str">
            <v>CUSTOS HORÁRIOS DE MÁQUINAS E EQUIPAMENTOS</v>
          </cell>
          <cell r="B516" t="str">
            <v>CHOR</v>
          </cell>
          <cell r="C516" t="str">
            <v>CUSTO HORÁRIO IMPRODUTIVO DIURNO</v>
          </cell>
          <cell r="D516" t="str">
            <v>0327</v>
          </cell>
          <cell r="E516">
            <v>0</v>
          </cell>
          <cell r="F516">
            <v>0</v>
          </cell>
          <cell r="G516" t="str">
            <v>95283</v>
          </cell>
          <cell r="H516" t="str">
            <v>DESEMPENADEIRA DE CONCRETO, PESO DE 75KG, 4 PÁS, MOTOR A GASOLINA, POTÊNCIA 5,5 HP - CHI DIURNO. AF_09/2016</v>
          </cell>
        </row>
        <row r="517">
          <cell r="A517" t="str">
            <v>CUSTOS HORÁRIOS DE MÁQUINAS E EQUIPAMENTOS</v>
          </cell>
          <cell r="B517" t="str">
            <v>CHOR</v>
          </cell>
          <cell r="C517" t="str">
            <v>CUSTO HORÁRIO IMPRODUTIVO DIURNO</v>
          </cell>
          <cell r="D517" t="str">
            <v>0327</v>
          </cell>
          <cell r="E517">
            <v>0</v>
          </cell>
          <cell r="F517">
            <v>0</v>
          </cell>
          <cell r="G517" t="str">
            <v>95621</v>
          </cell>
          <cell r="H517" t="str">
            <v>PERFURATRIZ PNEUMATICA MANUAL DE PESO MEDIO, MARTELETE, 18KG, COMPRIMENTO MÁXIMO DE CURSO DE 6 M, DIAMETRO DO PISTAO DE 5,5 CM - CHI DIURNO. AF_11/2016</v>
          </cell>
        </row>
        <row r="518">
          <cell r="A518" t="str">
            <v>CUSTOS HORÁRIOS DE MÁQUINAS E EQUIPAMENTOS</v>
          </cell>
          <cell r="B518" t="str">
            <v>CHOR</v>
          </cell>
          <cell r="C518" t="str">
            <v>CUSTO HORÁRIO IMPRODUTIVO DIURNO</v>
          </cell>
          <cell r="D518" t="str">
            <v>0327</v>
          </cell>
          <cell r="E518">
            <v>0</v>
          </cell>
          <cell r="F518">
            <v>0</v>
          </cell>
          <cell r="G518" t="str">
            <v>95632</v>
          </cell>
          <cell r="H518" t="str">
            <v>ROLO COMPACTADOR VIBRATORIO TANDEM, ACO LISO, POTENCIA 125 HP, PESO SEM/COM LASTRO 10,20/11,65 T, LARGURA DE TRABALHO 1,73 M - CHI DIURNO. AF_11/2016</v>
          </cell>
        </row>
        <row r="519">
          <cell r="A519" t="str">
            <v>CUSTOS HORÁRIOS DE MÁQUINAS E EQUIPAMENTOS</v>
          </cell>
          <cell r="B519" t="str">
            <v>CHOR</v>
          </cell>
          <cell r="C519" t="str">
            <v>CUSTO HORÁRIO IMPRODUTIVO DIURNO</v>
          </cell>
          <cell r="D519" t="str">
            <v>0327</v>
          </cell>
          <cell r="E519">
            <v>0</v>
          </cell>
          <cell r="F519">
            <v>0</v>
          </cell>
          <cell r="G519" t="str">
            <v>95703</v>
          </cell>
          <cell r="H519" t="str">
            <v>PERFURATRIZ MANUAL, TORQUE MAXIMO 55 KGF.M, POTENCIA 5 CV, COM DIAMETRO MAXIMO 8 1/2" - CHI DIURNO. AF_11/2016</v>
          </cell>
        </row>
        <row r="520">
          <cell r="A520" t="str">
            <v>CUSTOS HORÁRIOS DE MÁQUINAS E EQUIPAMENTOS</v>
          </cell>
          <cell r="B520" t="str">
            <v>CHOR</v>
          </cell>
          <cell r="C520" t="str">
            <v>CUSTO HORÁRIO IMPRODUTIVO DIURNO</v>
          </cell>
          <cell r="D520" t="str">
            <v>0327</v>
          </cell>
          <cell r="E520">
            <v>0</v>
          </cell>
          <cell r="F520">
            <v>0</v>
          </cell>
          <cell r="G520" t="str">
            <v>95709</v>
          </cell>
          <cell r="H520" t="str">
            <v>PERFURATRIZ SOBRE ESTEIRA, TORQUE MÁXIMO 600 KGF, POTÊNCIA ENTRE 50 E 60 HP, DIÂMETRO MÁXIMO 10 - CHI DIURNO. AF_11/2016</v>
          </cell>
        </row>
        <row r="521">
          <cell r="A521" t="str">
            <v>CUSTOS HORÁRIOS DE MÁQUINAS E EQUIPAMENTOS</v>
          </cell>
          <cell r="B521" t="str">
            <v>CHOR</v>
          </cell>
          <cell r="C521" t="str">
            <v>CUSTO HORÁRIO IMPRODUTIVO DIURNO</v>
          </cell>
          <cell r="D521" t="str">
            <v>0327</v>
          </cell>
          <cell r="E521">
            <v>0</v>
          </cell>
          <cell r="F521">
            <v>0</v>
          </cell>
          <cell r="G521" t="str">
            <v>95715</v>
          </cell>
          <cell r="H521" t="str">
            <v>ESCAVADEIRA HIDRAULICA SOBRE ESTEIRA, COM GARRA GIRATORIA DE MANDIBULAS, PESO OPERACIONAL ENTRE 22,00 E 25,50 TON, POTENCIA LIQUIDA ENTRE 150 E 160 HP - CHI DIURNO. AF_11/2016</v>
          </cell>
        </row>
        <row r="522">
          <cell r="A522" t="str">
            <v>CUSTOS HORÁRIOS DE MÁQUINAS E EQUIPAMENTOS</v>
          </cell>
          <cell r="B522" t="str">
            <v>CHOR</v>
          </cell>
          <cell r="C522" t="str">
            <v>CUSTO HORÁRIO IMPRODUTIVO DIURNO</v>
          </cell>
          <cell r="D522" t="str">
            <v>0327</v>
          </cell>
          <cell r="E522">
            <v>0</v>
          </cell>
          <cell r="F522">
            <v>0</v>
          </cell>
          <cell r="G522" t="str">
            <v>95721</v>
          </cell>
          <cell r="H522" t="str">
            <v>ESCAVADEIRA HIDRAULICA SOBRE ESTEIRA, EQUIPADA COM CLAMSHELL, COM CAPACIDADE DA CAÇAMBA ENTRE 1,20 E 1,50 M3, PESO OPERACIONAL ENTRE 20,00 E 22,00 TON, POTENCIA LIQUIDA ENTRE 150 E 160 HP - CHI DIURNO. AF_11/2016</v>
          </cell>
        </row>
        <row r="523">
          <cell r="A523" t="str">
            <v>CUSTOS HORÁRIOS DE MÁQUINAS E EQUIPAMENTOS</v>
          </cell>
          <cell r="B523" t="str">
            <v>CHOR</v>
          </cell>
          <cell r="C523" t="str">
            <v>CUSTO HORÁRIO IMPRODUTIVO DIURNO</v>
          </cell>
          <cell r="D523" t="str">
            <v>0327</v>
          </cell>
          <cell r="E523">
            <v>0</v>
          </cell>
          <cell r="F523">
            <v>0</v>
          </cell>
          <cell r="G523" t="str">
            <v>95873</v>
          </cell>
          <cell r="H523" t="str">
            <v>GRUPO GERADOR COM CARENAGEM, MOTOR DIESEL POTÊNCIA STANDART ENTRE 250 E 260 KVA - CHI DIURNO. AF_12/2016</v>
          </cell>
        </row>
        <row r="524">
          <cell r="A524" t="str">
            <v>CUSTOS HORÁRIOS DE MÁQUINAS E EQUIPAMENTOS</v>
          </cell>
          <cell r="B524" t="str">
            <v>CHOR</v>
          </cell>
          <cell r="C524" t="str">
            <v>CUSTO HORÁRIO IMPRODUTIVO DIURNO</v>
          </cell>
          <cell r="D524" t="str">
            <v>0327</v>
          </cell>
          <cell r="E524">
            <v>0</v>
          </cell>
          <cell r="F524">
            <v>0</v>
          </cell>
          <cell r="G524" t="str">
            <v>96014</v>
          </cell>
          <cell r="H524" t="str">
            <v>TRATOR DE PNEUS COM POTÊNCIA DE 122 CV, TRAÇÃO 4X4, COM VASSOURA MECÂNICA ACOPLADA - CHI DIURNO. AF_02/2017</v>
          </cell>
        </row>
        <row r="525">
          <cell r="A525" t="str">
            <v>CUSTOS HORÁRIOS DE MÁQUINAS E EQUIPAMENTOS</v>
          </cell>
          <cell r="B525" t="str">
            <v>CHOR</v>
          </cell>
          <cell r="C525" t="str">
            <v>CUSTO HORÁRIO IMPRODUTIVO DIURNO</v>
          </cell>
          <cell r="D525" t="str">
            <v>0327</v>
          </cell>
          <cell r="E525">
            <v>0</v>
          </cell>
          <cell r="F525">
            <v>0</v>
          </cell>
          <cell r="G525" t="str">
            <v>96021</v>
          </cell>
          <cell r="H525" t="str">
            <v>TRATOR DE PNEUS COM POTÊNCIA DE 122 CV, TRAÇÃO 4X4, COM GRADE DE DISCOS ACOPLADA - CHI DIURNO. AF_02/2017</v>
          </cell>
        </row>
        <row r="526">
          <cell r="A526" t="str">
            <v>CUSTOS HORÁRIOS DE MÁQUINAS E EQUIPAMENTOS</v>
          </cell>
          <cell r="B526" t="str">
            <v>CHOR</v>
          </cell>
          <cell r="C526" t="str">
            <v>CUSTO HORÁRIO IMPRODUTIVO DIURNO</v>
          </cell>
          <cell r="D526" t="str">
            <v>0327</v>
          </cell>
          <cell r="E526">
            <v>0</v>
          </cell>
          <cell r="F526">
            <v>0</v>
          </cell>
          <cell r="G526" t="str">
            <v>96029</v>
          </cell>
          <cell r="H526" t="str">
            <v>TRATOR DE PNEUS COM POTÊNCIA DE 85 CV, TRAÇÃO 4X4, COM GRADE DE DISCOS ACOPLADA - CHI DIURNO. AF_02/2017</v>
          </cell>
        </row>
        <row r="527">
          <cell r="A527" t="str">
            <v>CUSTOS HORÁRIOS DE MÁQUINAS E EQUIPAMENTOS</v>
          </cell>
          <cell r="B527" t="str">
            <v>CHOR</v>
          </cell>
          <cell r="C527" t="str">
            <v>CUSTO HORÁRIO IMPRODUTIVO DIURNO</v>
          </cell>
          <cell r="D527" t="str">
            <v>0327</v>
          </cell>
          <cell r="E527">
            <v>0</v>
          </cell>
          <cell r="F527">
            <v>0</v>
          </cell>
          <cell r="G527" t="str">
            <v>96036</v>
          </cell>
          <cell r="H527" t="str">
            <v>CAMINHÃO BASCULANTE 10 M3, TRUCADO, POTÊNCIA 230 CV, INCLUSIVE CAÇAMBA METÁLICA, COM DISTRIBUIDOR DE AGREGADOS ACOPLADO - CHI DIURNO. AF_02/2017</v>
          </cell>
        </row>
        <row r="528">
          <cell r="A528" t="str">
            <v>CUSTOS HORÁRIOS DE MÁQUINAS E EQUIPAMENTOS</v>
          </cell>
          <cell r="B528" t="str">
            <v>CHOR</v>
          </cell>
          <cell r="C528" t="str">
            <v>CUSTO HORÁRIO IMPRODUTIVO DIURNO</v>
          </cell>
          <cell r="D528" t="str">
            <v>0327</v>
          </cell>
          <cell r="E528">
            <v>0</v>
          </cell>
          <cell r="F528">
            <v>0</v>
          </cell>
          <cell r="G528" t="str">
            <v>96155</v>
          </cell>
          <cell r="H528" t="str">
            <v>TRATOR DE PNEUS COM POTÊNCIA DE 85 CV, TRAÇÃO 4X4, COM VASSOURA MECÂNICA ACOPLADA - CHI DIURNO. AF_02/2017</v>
          </cell>
        </row>
        <row r="529">
          <cell r="A529" t="str">
            <v>CUSTOS HORÁRIOS DE MÁQUINAS E EQUIPAMENTOS</v>
          </cell>
          <cell r="B529" t="str">
            <v>CHOR</v>
          </cell>
          <cell r="C529" t="str">
            <v>CUSTO HORÁRIO IMPRODUTIVO DIURNO</v>
          </cell>
          <cell r="D529" t="str">
            <v>0327</v>
          </cell>
          <cell r="E529">
            <v>0</v>
          </cell>
          <cell r="F529">
            <v>0</v>
          </cell>
          <cell r="G529" t="str">
            <v>96156</v>
          </cell>
          <cell r="H529" t="str">
            <v>MINICARREGADEIRA SOBRE RODAS POTENCIA 47HP CAPACIDADE OPERACAO 646 KG, COM VASSOURA MECÂNICA ACOPLADA - CHI DIURNO. AF_03/2017</v>
          </cell>
        </row>
        <row r="530">
          <cell r="A530" t="str">
            <v>CUSTOS HORÁRIOS DE MÁQUINAS E EQUIPAMENTOS</v>
          </cell>
          <cell r="B530" t="str">
            <v>CHOR</v>
          </cell>
          <cell r="C530" t="str">
            <v>CUSTO HORÁRIO IMPRODUTIVO DIURNO</v>
          </cell>
          <cell r="D530" t="str">
            <v>0327</v>
          </cell>
          <cell r="E530">
            <v>0</v>
          </cell>
          <cell r="F530">
            <v>0</v>
          </cell>
          <cell r="G530" t="str">
            <v>96159</v>
          </cell>
          <cell r="H530" t="str">
            <v>MÁQUINA DEMARCADORA DE FAIXA DE TRÁFEGO À FRIO, AUTOPROPELIDA, POTÊNCIA 38 HP - CHI DIURNO. AF_07/2016</v>
          </cell>
        </row>
        <row r="531">
          <cell r="A531" t="str">
            <v>CUSTOS HORÁRIOS DE MÁQUINAS E EQUIPAMENTOS</v>
          </cell>
          <cell r="B531" t="str">
            <v>CHOR</v>
          </cell>
          <cell r="C531" t="str">
            <v>CUSTO HORÁRIO IMPRODUTIVO DIURNO</v>
          </cell>
          <cell r="D531" t="str">
            <v>0327</v>
          </cell>
          <cell r="E531">
            <v>0</v>
          </cell>
          <cell r="F531">
            <v>0</v>
          </cell>
          <cell r="G531" t="str">
            <v>96246</v>
          </cell>
          <cell r="H531" t="str">
            <v>MINIESCAVADEIRA SOBRE ESTEIRAS, POTENCIA LIQUIDA DE *30* HP, PESO OPERACIONAL DE *3.500* KG - CHI DIURNO. AF_04/2017</v>
          </cell>
        </row>
        <row r="532">
          <cell r="A532" t="str">
            <v>CUSTOS HORÁRIOS DE MÁQUINAS E EQUIPAMENTOS</v>
          </cell>
          <cell r="B532" t="str">
            <v>CHOR</v>
          </cell>
          <cell r="C532" t="str">
            <v>CUSTO HORÁRIO IMPRODUTIVO DIURNO</v>
          </cell>
          <cell r="D532" t="str">
            <v>0327</v>
          </cell>
          <cell r="E532">
            <v>0</v>
          </cell>
          <cell r="F532">
            <v>0</v>
          </cell>
          <cell r="G532" t="str">
            <v>96302</v>
          </cell>
          <cell r="H532" t="str">
            <v>PERFURATRIZ ROTATIVA SOBRE ESTEIRA, TORQUE MAXIMO 2500 KGM, POTENCIA 110 HP, MOTOR DIESEL - CHI DIURNO. AF_05/2017</v>
          </cell>
        </row>
        <row r="533">
          <cell r="A533" t="str">
            <v>CUSTOS HORÁRIOS DE MÁQUINAS E EQUIPAMENTOS</v>
          </cell>
          <cell r="B533" t="str">
            <v>CHOR</v>
          </cell>
          <cell r="C533" t="str">
            <v>CUSTO HORÁRIO IMPRODUTIVO DIURNO</v>
          </cell>
          <cell r="D533" t="str">
            <v>0327</v>
          </cell>
          <cell r="E533">
            <v>0</v>
          </cell>
          <cell r="F533">
            <v>0</v>
          </cell>
          <cell r="G533" t="str">
            <v>96308</v>
          </cell>
          <cell r="H533" t="str">
            <v>COMPRESSOR DE AR, VAZAO DE 10 PCM, RESERVATORIO 100 L, PRESSAO DE TRABALHO ENTRE 6,9 E 9,7 BAR  POTENCIA 2 HP, TENSAO 110/220 V  CHI DIURNO. AF_05/2017</v>
          </cell>
        </row>
        <row r="534">
          <cell r="A534" t="str">
            <v>CUSTOS HORÁRIOS DE MÁQUINAS E EQUIPAMENTOS</v>
          </cell>
          <cell r="B534" t="str">
            <v>CHOR</v>
          </cell>
          <cell r="C534" t="str">
            <v>CUSTO HORÁRIO IMPRODUTIVO DIURNO</v>
          </cell>
          <cell r="D534" t="str">
            <v>0327</v>
          </cell>
          <cell r="E534">
            <v>0</v>
          </cell>
          <cell r="F534">
            <v>0</v>
          </cell>
          <cell r="G534" t="str">
            <v>96464</v>
          </cell>
          <cell r="H534" t="str">
            <v>ROLO COMPACTADOR DE PNEUS, ESTATICO, PRESSAO VARIAVEL, POTENCIA 110 HP, PESO SEM/COM LASTRO 10,8/27 T, LARGURA DE ROLAGEM 2,30 M - CHI DIURNO. AF_06/2017</v>
          </cell>
        </row>
        <row r="535">
          <cell r="A535" t="str">
            <v>CUSTOS HORÁRIOS DE MÁQUINAS E EQUIPAMENTOS</v>
          </cell>
          <cell r="B535" t="str">
            <v>CHOR</v>
          </cell>
          <cell r="C535" t="str">
            <v>CUSTO HORÁRIO IMPRODUTIVO DIURNO</v>
          </cell>
          <cell r="D535" t="str">
            <v>0327</v>
          </cell>
          <cell r="E535">
            <v>0</v>
          </cell>
          <cell r="F535">
            <v>0</v>
          </cell>
          <cell r="G535" t="str">
            <v>98765</v>
          </cell>
          <cell r="H535" t="str">
            <v>INVERSOR DE SOLDA MONOFÁSICO DE 160 A, POTÊNCIA DE 5400 W, TENSÃO DE 220 V, PARA SOLDA COM ELETRODOS DE 2,0 A 4,0 MM E PROCESSO TIG - CHI DIURNO. AF_06/2018</v>
          </cell>
        </row>
        <row r="536">
          <cell r="A536" t="str">
            <v>CUSTOS HORÁRIOS DE MÁQUINAS E EQUIPAMENTOS</v>
          </cell>
          <cell r="B536" t="str">
            <v>CHOR</v>
          </cell>
          <cell r="C536" t="str">
            <v>CUSTO HORÁRIO IMPRODUTIVO DIURNO</v>
          </cell>
          <cell r="D536" t="str">
            <v>0327</v>
          </cell>
          <cell r="E536">
            <v>0</v>
          </cell>
          <cell r="F536">
            <v>0</v>
          </cell>
          <cell r="G536" t="str">
            <v>99834</v>
          </cell>
          <cell r="H536" t="str">
            <v>LAVADORA DE ALTA PRESSAO (LAVA-JATO) PARA AGUA FRIA, PRESSAO DE OPERACAO ENTRE 1400 E 1900 LIB/POL2, VAZAO MAXIMA ENTRE 400 E 700 L/H - CHI DIURNO. AF_04/2019</v>
          </cell>
        </row>
        <row r="537">
          <cell r="A537" t="str">
            <v>CUSTOS HORÁRIOS DE MÁQUINAS E EQUIPAMENTOS</v>
          </cell>
          <cell r="B537" t="str">
            <v>CHOR</v>
          </cell>
          <cell r="C537" t="str">
            <v>CUSTO HORÁRIO IMPRODUTIVO DIURNO</v>
          </cell>
          <cell r="D537" t="str">
            <v>0327</v>
          </cell>
          <cell r="E537">
            <v>0</v>
          </cell>
          <cell r="F537">
            <v>0</v>
          </cell>
          <cell r="G537" t="str">
            <v>100642</v>
          </cell>
          <cell r="H537" t="str">
            <v>USINA DE MISTURA ASFÁLTICA À QUENTE, TIPO CONTRA FLUXO, PROD 100 A 140 TON/HORA - CHI DIURNO. AF_12/2019</v>
          </cell>
        </row>
        <row r="538">
          <cell r="A538" t="str">
            <v>CUSTOS HORÁRIOS DE MÁQUINAS E EQUIPAMENTOS</v>
          </cell>
          <cell r="B538" t="str">
            <v>CHOR</v>
          </cell>
          <cell r="C538" t="str">
            <v>CUSTO HORÁRIO IMPRODUTIVO DIURNO</v>
          </cell>
          <cell r="D538" t="str">
            <v>0327</v>
          </cell>
          <cell r="E538">
            <v>0</v>
          </cell>
          <cell r="F538">
            <v>0</v>
          </cell>
          <cell r="G538" t="str">
            <v>100648</v>
          </cell>
          <cell r="H538" t="str">
            <v>USINA DE ASFALTO, TIPO GRAVIMÉTRICA, PROD 150 TON/HORA - CHI DIURNO. AF_12/2019</v>
          </cell>
        </row>
        <row r="539">
          <cell r="A539" t="str">
            <v>CUSTOS HORÁRIOS DE MÁQUINAS E EQUIPAMENTOS</v>
          </cell>
          <cell r="B539" t="str">
            <v>CHOR</v>
          </cell>
          <cell r="C539" t="str">
            <v>CUSTO HORÁRIO IMPRODUTIVO DIURNO</v>
          </cell>
          <cell r="D539" t="str">
            <v>0327</v>
          </cell>
          <cell r="E539">
            <v>0</v>
          </cell>
          <cell r="F539">
            <v>0</v>
          </cell>
          <cell r="G539" t="str">
            <v>102274</v>
          </cell>
          <cell r="H539" t="str">
            <v>MARTELO DEMOLIDOR ELÉTRICO, COM POTÊNCIA DE 2.000 W, 1.000 IMPACTOS POR MINUTO, PESO DE 30 KG -  CHI DIURNO. AF_01/2021</v>
          </cell>
        </row>
        <row r="540">
          <cell r="A540" t="str">
            <v>CUSTOS HORÁRIOS DE MÁQUINAS E EQUIPAMENTOS</v>
          </cell>
          <cell r="B540" t="str">
            <v>CHOR</v>
          </cell>
          <cell r="C540" t="str">
            <v>COMPOSIÇÕES AUXILIARES</v>
          </cell>
          <cell r="D540" t="str">
            <v>0329</v>
          </cell>
          <cell r="E540">
            <v>0</v>
          </cell>
          <cell r="F540">
            <v>0</v>
          </cell>
          <cell r="G540" t="str">
            <v>5089</v>
          </cell>
          <cell r="H540" t="str">
            <v>ROLO COMPACTADOR VIBRATÓRIO PÉ DE CARNEIRO PARA SOLOS, POTÊNCIA 80 HP, PESO OPERACIONAL SEM/COM LASTRO 7,4 / 8,8 T, LARGURA DE TRABALHO 1,68 M - MANUTENÇÃO. AF_02/2016</v>
          </cell>
        </row>
        <row r="541">
          <cell r="A541" t="str">
            <v>CUSTOS HORÁRIOS DE MÁQUINAS E EQUIPAMENTOS</v>
          </cell>
          <cell r="B541" t="str">
            <v>CHOR</v>
          </cell>
          <cell r="C541" t="str">
            <v>COMPOSIÇÕES AUXILIARES</v>
          </cell>
          <cell r="D541" t="str">
            <v>0329</v>
          </cell>
          <cell r="E541">
            <v>0</v>
          </cell>
          <cell r="F541">
            <v>0</v>
          </cell>
          <cell r="G541" t="str">
            <v>5627</v>
          </cell>
          <cell r="H541" t="str">
            <v>ESCAVADEIRA HIDRÁULICA SOBRE ESTEIRAS, CAÇAMBA 0,80 M3, PESO OPERACIONAL 17 T, POTENCIA BRUTA 111 HP - DEPRECIAÇÃO. AF_06/2014</v>
          </cell>
        </row>
        <row r="542">
          <cell r="A542" t="str">
            <v>CUSTOS HORÁRIOS DE MÁQUINAS E EQUIPAMENTOS</v>
          </cell>
          <cell r="B542" t="str">
            <v>CHOR</v>
          </cell>
          <cell r="C542" t="str">
            <v>COMPOSIÇÕES AUXILIARES</v>
          </cell>
          <cell r="D542" t="str">
            <v>0329</v>
          </cell>
          <cell r="E542">
            <v>0</v>
          </cell>
          <cell r="F542">
            <v>0</v>
          </cell>
          <cell r="G542" t="str">
            <v>5628</v>
          </cell>
          <cell r="H542" t="str">
            <v>ESCAVADEIRA HIDRÁULICA SOBRE ESTEIRAS, CAÇAMBA 0,80 M3, PESO OPERACIONAL 17 T, POTENCIA BRUTA 111 HP - JUROS. AF_06/2014</v>
          </cell>
        </row>
        <row r="543">
          <cell r="A543" t="str">
            <v>CUSTOS HORÁRIOS DE MÁQUINAS E EQUIPAMENTOS</v>
          </cell>
          <cell r="B543" t="str">
            <v>CHOR</v>
          </cell>
          <cell r="C543" t="str">
            <v>COMPOSIÇÕES AUXILIARES</v>
          </cell>
          <cell r="D543" t="str">
            <v>0329</v>
          </cell>
          <cell r="E543">
            <v>0</v>
          </cell>
          <cell r="F543">
            <v>0</v>
          </cell>
          <cell r="G543" t="str">
            <v>5629</v>
          </cell>
          <cell r="H543" t="str">
            <v>ESCAVADEIRA HIDRÁULICA SOBRE ESTEIRAS, CAÇAMBA 0,80 M3, PESO OPERACIONAL 17 T, POTENCIA BRUTA 111 HP - MANUTENÇÃO. AF_06/2014</v>
          </cell>
        </row>
        <row r="544">
          <cell r="A544" t="str">
            <v>CUSTOS HORÁRIOS DE MÁQUINAS E EQUIPAMENTOS</v>
          </cell>
          <cell r="B544" t="str">
            <v>CHOR</v>
          </cell>
          <cell r="C544" t="str">
            <v>COMPOSIÇÕES AUXILIARES</v>
          </cell>
          <cell r="D544" t="str">
            <v>0329</v>
          </cell>
          <cell r="E544">
            <v>0</v>
          </cell>
          <cell r="F544">
            <v>0</v>
          </cell>
          <cell r="G544" t="str">
            <v>5630</v>
          </cell>
          <cell r="H544" t="str">
            <v>ESCAVADEIRA HIDRÁULICA SOBRE ESTEIRAS, CAÇAMBA 0,80 M3, PESO OPERACIONAL 17 T, POTENCIA BRUTA 111 HP - MATERIAIS NA OPERAÇÃO. AF_06/2014</v>
          </cell>
        </row>
        <row r="545">
          <cell r="A545" t="str">
            <v>CUSTOS HORÁRIOS DE MÁQUINAS E EQUIPAMENTOS</v>
          </cell>
          <cell r="B545" t="str">
            <v>CHOR</v>
          </cell>
          <cell r="C545" t="str">
            <v>COMPOSIÇÕES AUXILIARES</v>
          </cell>
          <cell r="D545" t="str">
            <v>0329</v>
          </cell>
          <cell r="E545">
            <v>0</v>
          </cell>
          <cell r="F545">
            <v>0</v>
          </cell>
          <cell r="G545" t="str">
            <v>5658</v>
          </cell>
          <cell r="H545" t="str">
            <v>GRADE DE DISCO CONTROLE REMOTO REBOCÁVEL, COM 24 DISCOS 24 X 6 MM COM PNEUS PARA TRANSPORTE - MANUTENÇÃO. AF_06/2014</v>
          </cell>
        </row>
        <row r="546">
          <cell r="A546" t="str">
            <v>CUSTOS HORÁRIOS DE MÁQUINAS E EQUIPAMENTOS</v>
          </cell>
          <cell r="B546" t="str">
            <v>CHOR</v>
          </cell>
          <cell r="C546" t="str">
            <v>COMPOSIÇÕES AUXILIARES</v>
          </cell>
          <cell r="D546" t="str">
            <v>0329</v>
          </cell>
          <cell r="E546">
            <v>0</v>
          </cell>
          <cell r="F546">
            <v>0</v>
          </cell>
          <cell r="G546" t="str">
            <v>5664</v>
          </cell>
          <cell r="H546" t="str">
            <v>RETROESCAVADEIRA SOBRE RODAS COM CARREGADEIRA, TRAÇÃO 4X4, POTÊNCIA LÍQ. 88 HP, CAÇAMBA CARREG. CAP. MÍN. 1 M3, CAÇAMBA RETRO CAP. 0,26 M3, PESO OPERACIONAL MÍN. 6.674 KG, PROFUNDIDADE ESCAVAÇÃO MÁX. 4,37 M - MANUTENÇÃO. AF_06/2014</v>
          </cell>
        </row>
        <row r="547">
          <cell r="A547" t="str">
            <v>CUSTOS HORÁRIOS DE MÁQUINAS E EQUIPAMENTOS</v>
          </cell>
          <cell r="B547" t="str">
            <v>CHOR</v>
          </cell>
          <cell r="C547" t="str">
            <v>COMPOSIÇÕES AUXILIARES</v>
          </cell>
          <cell r="D547" t="str">
            <v>0329</v>
          </cell>
          <cell r="E547">
            <v>0</v>
          </cell>
          <cell r="F547">
            <v>0</v>
          </cell>
          <cell r="G547" t="str">
            <v>5667</v>
          </cell>
          <cell r="H547" t="str">
            <v>RETROESCAVADEIRA SOBRE RODAS COM CARREGADEIRA, TRAÇÃO 4X2, POTÊNCIA LÍQ. 79 HP, CAÇAMBA CARREG. CAP. MÍN. 1 M3, CAÇAMBA RETRO CAP. 0,20 M3, PESO OPERACIONAL MÍN. 6.570 KG, PROFUNDIDADE ESCAVAÇÃO MÁX. 4,37 M - MANUTENÇÃO. AF_06/2014</v>
          </cell>
        </row>
        <row r="548">
          <cell r="A548" t="str">
            <v>CUSTOS HORÁRIOS DE MÁQUINAS E EQUIPAMENTOS</v>
          </cell>
          <cell r="B548" t="str">
            <v>CHOR</v>
          </cell>
          <cell r="C548" t="str">
            <v>COMPOSIÇÕES AUXILIARES</v>
          </cell>
          <cell r="D548" t="str">
            <v>0329</v>
          </cell>
          <cell r="E548">
            <v>0</v>
          </cell>
          <cell r="F548">
            <v>0</v>
          </cell>
          <cell r="G548" t="str">
            <v>5668</v>
          </cell>
          <cell r="H548" t="str">
            <v>RETROESCAVADEIRA SOBRE RODAS COM CARREGADEIRA, TRAÇÃO 4X2, POTÊNCIA LÍQ. 79 HP, CAÇAMBA CARREG. CAP. MÍN. 1 M3, CAÇAMBA RETRO CAP. 0,20 M3, PESO OPERACIONAL MÍN. 6.570 KG, PROFUNDIDADE ESCAVAÇÃO MÁX. 4,37 M - MATERIAIS NA OPERAÇÃO. AF_06/2014</v>
          </cell>
        </row>
        <row r="549">
          <cell r="A549" t="str">
            <v>CUSTOS HORÁRIOS DE MÁQUINAS E EQUIPAMENTOS</v>
          </cell>
          <cell r="B549" t="str">
            <v>CHOR</v>
          </cell>
          <cell r="C549" t="str">
            <v>COMPOSIÇÕES AUXILIARES</v>
          </cell>
          <cell r="D549" t="str">
            <v>0329</v>
          </cell>
          <cell r="E549">
            <v>0</v>
          </cell>
          <cell r="F549">
            <v>0</v>
          </cell>
          <cell r="G549" t="str">
            <v>5674</v>
          </cell>
          <cell r="H549" t="str">
            <v>ROLO COMPACTADOR VIBRATÓRIO DE UM CILINDRO AÇO LISO, POTÊNCIA 80 HP, PESO OPERACIONAL MÁXIMO 8,1 T, IMPACTO DINÂMICO 16,15 / 9,5 T, LARGURA DE TRABALHO 1,68 M - MANUTENÇÃO. AF_06/2014</v>
          </cell>
        </row>
        <row r="550">
          <cell r="A550" t="str">
            <v>CUSTOS HORÁRIOS DE MÁQUINAS E EQUIPAMENTOS</v>
          </cell>
          <cell r="B550" t="str">
            <v>CHOR</v>
          </cell>
          <cell r="C550" t="str">
            <v>COMPOSIÇÕES AUXILIARES</v>
          </cell>
          <cell r="D550" t="str">
            <v>0329</v>
          </cell>
          <cell r="E550">
            <v>0</v>
          </cell>
          <cell r="F550">
            <v>0</v>
          </cell>
          <cell r="G550" t="str">
            <v>5692</v>
          </cell>
          <cell r="H550" t="str">
            <v>MOTOBOMBA CENTRÍFUGA, MOTOR A GASOLINA, POTÊNCIA 5,42 HP, BOCAIS 1 1/2" X 1", DIÂMETRO ROTOR 143 MM HM/Q = 6 MCA / 16,8 M3/H A 38 MCA / 6,6 M3/H - MANUTENÇÃO. AF_06/2014</v>
          </cell>
        </row>
        <row r="551">
          <cell r="A551" t="str">
            <v>CUSTOS HORÁRIOS DE MÁQUINAS E EQUIPAMENTOS</v>
          </cell>
          <cell r="B551" t="str">
            <v>CHOR</v>
          </cell>
          <cell r="C551" t="str">
            <v>COMPOSIÇÕES AUXILIARES</v>
          </cell>
          <cell r="D551" t="str">
            <v>0329</v>
          </cell>
          <cell r="E551">
            <v>0</v>
          </cell>
          <cell r="F551">
            <v>0</v>
          </cell>
          <cell r="G551" t="str">
            <v>5693</v>
          </cell>
          <cell r="H551" t="str">
            <v>MOTOBOMBA CENTRÍFUGA, MOTOR A GASOLINA, POTÊNCIA 5,42 HP, BOCAIS 1 1/2" X 1", DIÂMETRO ROTOR 143 MM HM/Q = 6 MCA / 16,8 M3/H A 38 MCA / 6,6 M3/H - MATERIAIS NA OPERAÇÃO. AF_06/2014</v>
          </cell>
        </row>
        <row r="552">
          <cell r="A552" t="str">
            <v>CUSTOS HORÁRIOS DE MÁQUINAS E EQUIPAMENTOS</v>
          </cell>
          <cell r="B552" t="str">
            <v>CHOR</v>
          </cell>
          <cell r="C552" t="str">
            <v>COMPOSIÇÕES AUXILIARES</v>
          </cell>
          <cell r="D552" t="str">
            <v>0329</v>
          </cell>
          <cell r="E552">
            <v>0</v>
          </cell>
          <cell r="F552">
            <v>0</v>
          </cell>
          <cell r="G552" t="str">
            <v>5695</v>
          </cell>
          <cell r="H552" t="str">
            <v>CAMINHÃO BASCULANTE 6 M3, PESO BRUTO TOTAL 16.000 KG, CARGA ÚTIL MÁXIMA 13.071 KG, DISTÂNCIA ENTRE EIXOS 4,80 M, POTÊNCIA 230 CV INCLUSIVE CAÇAMBA METÁLICA - MANUTENÇÃO. AF_06/2014</v>
          </cell>
        </row>
        <row r="553">
          <cell r="A553" t="str">
            <v>CUSTOS HORÁRIOS DE MÁQUINAS E EQUIPAMENTOS</v>
          </cell>
          <cell r="B553" t="str">
            <v>CHOR</v>
          </cell>
          <cell r="C553" t="str">
            <v>COMPOSIÇÕES AUXILIARES</v>
          </cell>
          <cell r="D553" t="str">
            <v>0329</v>
          </cell>
          <cell r="E553">
            <v>0</v>
          </cell>
          <cell r="F553">
            <v>0</v>
          </cell>
          <cell r="G553" t="str">
            <v>5703</v>
          </cell>
          <cell r="H553" t="str">
            <v>USINA DE CONCRETO FIXA, CAPACIDADE NOMINAL DE 90 A 120 M3/H, SEM SILO - MATERIAIS NA OPERAÇÃO. AF_07/2016</v>
          </cell>
        </row>
        <row r="554">
          <cell r="A554" t="str">
            <v>CUSTOS HORÁRIOS DE MÁQUINAS E EQUIPAMENTOS</v>
          </cell>
          <cell r="B554" t="str">
            <v>CHOR</v>
          </cell>
          <cell r="C554" t="str">
            <v>COMPOSIÇÕES AUXILIARES</v>
          </cell>
          <cell r="D554" t="str">
            <v>0329</v>
          </cell>
          <cell r="E554">
            <v>0</v>
          </cell>
          <cell r="F554">
            <v>0</v>
          </cell>
          <cell r="G554" t="str">
            <v>5705</v>
          </cell>
          <cell r="H554" t="str">
            <v>CAMINHÃO TOCO, PBT 16.000 KG, CARGA ÚTIL MÁX. 10.685 KG, DIST. ENTRE EIXOS 4,8 M, POTÊNCIA 189 CV, INCLUSIVE CARROCERIA FIXA ABERTA DE MADEIRA P/ TRANSPORTE GERAL DE CARGA SECA, DIMEN. APROX. 2,5 X 7,00 X 0,50 M - MANUTENÇÃO. AF_06/2014</v>
          </cell>
        </row>
        <row r="555">
          <cell r="A555" t="str">
            <v>CUSTOS HORÁRIOS DE MÁQUINAS E EQUIPAMENTOS</v>
          </cell>
          <cell r="B555" t="str">
            <v>CHOR</v>
          </cell>
          <cell r="C555" t="str">
            <v>COMPOSIÇÕES AUXILIARES</v>
          </cell>
          <cell r="D555" t="str">
            <v>0329</v>
          </cell>
          <cell r="E555">
            <v>0</v>
          </cell>
          <cell r="F555">
            <v>0</v>
          </cell>
          <cell r="G555" t="str">
            <v>5707</v>
          </cell>
          <cell r="H555" t="str">
            <v>USINA MISTURADORA DE SOLOS, CAPACIDADE DE 200 A 500 TON/H, POTENCIA 75KW - MANUTENÇÃO. AF_07/2016</v>
          </cell>
        </row>
        <row r="556">
          <cell r="A556" t="str">
            <v>CUSTOS HORÁRIOS DE MÁQUINAS E EQUIPAMENTOS</v>
          </cell>
          <cell r="B556" t="str">
            <v>CHOR</v>
          </cell>
          <cell r="C556" t="str">
            <v>COMPOSIÇÕES AUXILIARES</v>
          </cell>
          <cell r="D556" t="str">
            <v>0329</v>
          </cell>
          <cell r="E556">
            <v>0</v>
          </cell>
          <cell r="F556">
            <v>0</v>
          </cell>
          <cell r="G556" t="str">
            <v>5710</v>
          </cell>
          <cell r="H556" t="str">
            <v>VIBROACABADORA DE ASFALTO SOBRE ESTEIRAS, LARGURA DE PAVIMENTAÇÃO 1,90 M A 5,30 M, POTÊNCIA 105 HP CAPACIDADE 450 T/H - MANUTENÇÃO. AF_11/2014</v>
          </cell>
        </row>
        <row r="557">
          <cell r="A557" t="str">
            <v>CUSTOS HORÁRIOS DE MÁQUINAS E EQUIPAMENTOS</v>
          </cell>
          <cell r="B557" t="str">
            <v>CHOR</v>
          </cell>
          <cell r="C557" t="str">
            <v>COMPOSIÇÕES AUXILIARES</v>
          </cell>
          <cell r="D557" t="str">
            <v>0329</v>
          </cell>
          <cell r="E557">
            <v>0</v>
          </cell>
          <cell r="F557">
            <v>0</v>
          </cell>
          <cell r="G557" t="str">
            <v>5711</v>
          </cell>
          <cell r="H557" t="str">
            <v>VIBROACABADORA DE ASFALTO SOBRE ESTEIRAS, LARGURA DE PAVIMENTAÇÃO 1,90 M A 5,30 M, POTÊNCIA 105 HP CAPACIDADE 450 T/H - MATERIAIS NA OPERAÇÃO. AF_11/2014</v>
          </cell>
        </row>
        <row r="558">
          <cell r="A558" t="str">
            <v>CUSTOS HORÁRIOS DE MÁQUINAS E EQUIPAMENTOS</v>
          </cell>
          <cell r="B558" t="str">
            <v>CHOR</v>
          </cell>
          <cell r="C558" t="str">
            <v>COMPOSIÇÕES AUXILIARES</v>
          </cell>
          <cell r="D558" t="str">
            <v>0329</v>
          </cell>
          <cell r="E558">
            <v>0</v>
          </cell>
          <cell r="F558">
            <v>0</v>
          </cell>
          <cell r="G558" t="str">
            <v>5714</v>
          </cell>
          <cell r="H558" t="str">
            <v>TRATOR DE PNEUS, POTÊNCIA 85 CV, TRAÇÃO 4X4, PESO COM LASTRO DE 4.675 KG - MANUTENÇÃO. AF_06/2014</v>
          </cell>
        </row>
        <row r="559">
          <cell r="A559" t="str">
            <v>CUSTOS HORÁRIOS DE MÁQUINAS E EQUIPAMENTOS</v>
          </cell>
          <cell r="B559" t="str">
            <v>CHOR</v>
          </cell>
          <cell r="C559" t="str">
            <v>COMPOSIÇÕES AUXILIARES</v>
          </cell>
          <cell r="D559" t="str">
            <v>0329</v>
          </cell>
          <cell r="E559">
            <v>0</v>
          </cell>
          <cell r="F559">
            <v>0</v>
          </cell>
          <cell r="G559" t="str">
            <v>5715</v>
          </cell>
          <cell r="H559" t="str">
            <v>TRATOR DE PNEUS, POTÊNCIA 85 CV, TRAÇÃO 4X4, PESO COM LASTRO DE 4.675 KG - MATERIAIS NA OPERAÇÃO. AF_06/2014</v>
          </cell>
        </row>
        <row r="560">
          <cell r="A560" t="str">
            <v>CUSTOS HORÁRIOS DE MÁQUINAS E EQUIPAMENTOS</v>
          </cell>
          <cell r="B560" t="str">
            <v>CHOR</v>
          </cell>
          <cell r="C560" t="str">
            <v>COMPOSIÇÕES AUXILIARES</v>
          </cell>
          <cell r="D560" t="str">
            <v>0329</v>
          </cell>
          <cell r="E560">
            <v>0</v>
          </cell>
          <cell r="F560">
            <v>0</v>
          </cell>
          <cell r="G560" t="str">
            <v>5718</v>
          </cell>
          <cell r="H560" t="str">
            <v>TRATOR DE ESTEIRAS, POTÊNCIA 170 HP, PESO OPERACIONAL 19 T, CAÇAMBA 5,2 M3 - MATERIAIS NA OPERAÇÃO. AF_06/2014</v>
          </cell>
        </row>
        <row r="561">
          <cell r="A561" t="str">
            <v>CUSTOS HORÁRIOS DE MÁQUINAS E EQUIPAMENTOS</v>
          </cell>
          <cell r="B561" t="str">
            <v>CHOR</v>
          </cell>
          <cell r="C561" t="str">
            <v>COMPOSIÇÕES AUXILIARES</v>
          </cell>
          <cell r="D561" t="str">
            <v>0329</v>
          </cell>
          <cell r="E561">
            <v>0</v>
          </cell>
          <cell r="F561">
            <v>0</v>
          </cell>
          <cell r="G561" t="str">
            <v>5721</v>
          </cell>
          <cell r="H561" t="str">
            <v>TRATOR DE ESTEIRAS, POTÊNCIA 150 HP, PESO OPERACIONAL 16,7 T, COM RODA MOTRIZ ELEVADA E LÂMINA 3,18 M3 - MATERIAIS NA OPERAÇÃO. AF_06/2014</v>
          </cell>
        </row>
        <row r="562">
          <cell r="A562" t="str">
            <v>CUSTOS HORÁRIOS DE MÁQUINAS E EQUIPAMENTOS</v>
          </cell>
          <cell r="B562" t="str">
            <v>CHOR</v>
          </cell>
          <cell r="C562" t="str">
            <v>COMPOSIÇÕES AUXILIARES</v>
          </cell>
          <cell r="D562" t="str">
            <v>0329</v>
          </cell>
          <cell r="E562">
            <v>0</v>
          </cell>
          <cell r="F562">
            <v>0</v>
          </cell>
          <cell r="G562" t="str">
            <v>5722</v>
          </cell>
          <cell r="H562" t="str">
            <v>TRATOR DE ESTEIRAS, POTÊNCIA 347 HP, PESO OPERACIONAL 38,5 T, COM LÂMINA 8,70 M3 - MATERIAIS NA OPERAÇÃO. AF_06/2014</v>
          </cell>
        </row>
        <row r="563">
          <cell r="A563" t="str">
            <v>CUSTOS HORÁRIOS DE MÁQUINAS E EQUIPAMENTOS</v>
          </cell>
          <cell r="B563" t="str">
            <v>CHOR</v>
          </cell>
          <cell r="C563" t="str">
            <v>COMPOSIÇÕES AUXILIARES</v>
          </cell>
          <cell r="D563" t="str">
            <v>0329</v>
          </cell>
          <cell r="E563">
            <v>0</v>
          </cell>
          <cell r="F563">
            <v>0</v>
          </cell>
          <cell r="G563" t="str">
            <v>5724</v>
          </cell>
          <cell r="H563" t="str">
            <v>TRATOR DE ESTEIRAS, POTÊNCIA 100 HP, PESO OPERACIONAL 9,4 T, COM LÂMINA 2,19 M3 - MANUTENÇÃO. AF_06/2014</v>
          </cell>
        </row>
        <row r="564">
          <cell r="A564" t="str">
            <v>CUSTOS HORÁRIOS DE MÁQUINAS E EQUIPAMENTOS</v>
          </cell>
          <cell r="B564" t="str">
            <v>CHOR</v>
          </cell>
          <cell r="C564" t="str">
            <v>COMPOSIÇÕES AUXILIARES</v>
          </cell>
          <cell r="D564" t="str">
            <v>0329</v>
          </cell>
          <cell r="E564">
            <v>0</v>
          </cell>
          <cell r="F564">
            <v>0</v>
          </cell>
          <cell r="G564" t="str">
            <v>5727</v>
          </cell>
          <cell r="H564" t="str">
            <v>ROLO COMPACTADOR VIBRATÓRIO REBOCÁVEL, CILINDRO DE AÇO LISO, POTÊNCIA DE TRAÇÃO DE 65 CV, PESO 4,7 T, IMPACTO DINÂMICO 18,3 T, LARGURA DE TRABALHO 1,67 M - MANUTENÇÃO. AF_02/2016</v>
          </cell>
        </row>
        <row r="565">
          <cell r="A565" t="str">
            <v>CUSTOS HORÁRIOS DE MÁQUINAS E EQUIPAMENTOS</v>
          </cell>
          <cell r="B565" t="str">
            <v>CHOR</v>
          </cell>
          <cell r="C565" t="str">
            <v>COMPOSIÇÕES AUXILIARES</v>
          </cell>
          <cell r="D565" t="str">
            <v>0329</v>
          </cell>
          <cell r="E565">
            <v>0</v>
          </cell>
          <cell r="F565">
            <v>0</v>
          </cell>
          <cell r="G565" t="str">
            <v>5729</v>
          </cell>
          <cell r="H565" t="str">
            <v>ROLO COMPACTADOR VIBRATÓRIO TANDEM AÇO LISO, POTÊNCIA 58 HP, PESO SEM/COM LASTRO 6,5 / 9,4 T, LARGURA DE TRABALHO 1,2 M - MANUTENÇÃO. AF_06/2014</v>
          </cell>
        </row>
        <row r="566">
          <cell r="A566" t="str">
            <v>CUSTOS HORÁRIOS DE MÁQUINAS E EQUIPAMENTOS</v>
          </cell>
          <cell r="B566" t="str">
            <v>CHOR</v>
          </cell>
          <cell r="C566" t="str">
            <v>COMPOSIÇÕES AUXILIARES</v>
          </cell>
          <cell r="D566" t="str">
            <v>0329</v>
          </cell>
          <cell r="E566">
            <v>0</v>
          </cell>
          <cell r="F566">
            <v>0</v>
          </cell>
          <cell r="G566" t="str">
            <v>5730</v>
          </cell>
          <cell r="H566" t="str">
            <v>ROLO COMPACTADOR VIBRATÓRIO TANDEM AÇO LISO, POTÊNCIA 58 HP, PESO SEM/COM LASTRO 6,5 / 9,4 T, LARGURA DE TRABALHO 1,2 M - MATERIAIS NA OPERAÇÃO. AF_06/2014</v>
          </cell>
        </row>
        <row r="567">
          <cell r="A567" t="str">
            <v>CUSTOS HORÁRIOS DE MÁQUINAS E EQUIPAMENTOS</v>
          </cell>
          <cell r="B567" t="str">
            <v>CHOR</v>
          </cell>
          <cell r="C567" t="str">
            <v>COMPOSIÇÕES AUXILIARES</v>
          </cell>
          <cell r="D567" t="str">
            <v>0329</v>
          </cell>
          <cell r="E567">
            <v>0</v>
          </cell>
          <cell r="F567">
            <v>0</v>
          </cell>
          <cell r="G567" t="str">
            <v>5735</v>
          </cell>
          <cell r="H567" t="str">
            <v>RETROESCAVADEIRA SOBRE RODAS COM CARREGADEIRA, TRAÇÃO 4X4, POTÊNCIA LÍQ. 72 HP, CAÇAMBA CARREG. CAP. MÍN. 0,79 M3, CAÇAMBA RETRO CAP. 0,18 M3, PESO OPERACIONAL MÍN. 7.140 KG, PROFUNDIDADE ESCAVAÇÃO MÁX. 4,50 M - MANUTENÇÃO. AF_06/2014</v>
          </cell>
        </row>
        <row r="568">
          <cell r="A568" t="str">
            <v>CUSTOS HORÁRIOS DE MÁQUINAS E EQUIPAMENTOS</v>
          </cell>
          <cell r="B568" t="str">
            <v>CHOR</v>
          </cell>
          <cell r="C568" t="str">
            <v>COMPOSIÇÕES AUXILIARES</v>
          </cell>
          <cell r="D568" t="str">
            <v>0329</v>
          </cell>
          <cell r="E568">
            <v>0</v>
          </cell>
          <cell r="F568">
            <v>0</v>
          </cell>
          <cell r="G568" t="str">
            <v>5736</v>
          </cell>
          <cell r="H568" t="str">
            <v>RETROESCAVADEIRA SOBRE RODAS COM CARREGADEIRA, TRAÇÃO 4X4, POTÊNCIA LÍQ. 72 HP, CAÇAMBA CARREG. CAP. MÍN. 0,79 M3, CAÇAMBA RETRO CAP. 0,18 M3, PESO OPERACIONAL MÍN. 7.140 KG, PROFUNDIDADE ESCAVAÇÃO MÁX. 4,50 M - MATERIAIS NA OPERAÇÃO. AF_06/2014</v>
          </cell>
        </row>
        <row r="569">
          <cell r="A569" t="str">
            <v>CUSTOS HORÁRIOS DE MÁQUINAS E EQUIPAMENTOS</v>
          </cell>
          <cell r="B569" t="str">
            <v>CHOR</v>
          </cell>
          <cell r="C569" t="str">
            <v>COMPOSIÇÕES AUXILIARES</v>
          </cell>
          <cell r="D569" t="str">
            <v>0329</v>
          </cell>
          <cell r="E569">
            <v>0</v>
          </cell>
          <cell r="F569">
            <v>0</v>
          </cell>
          <cell r="G569" t="str">
            <v>5738</v>
          </cell>
          <cell r="H569" t="str">
            <v>ROLO COMPACTADOR VIBRATÓRIO PÉ DE CARNEIRO, OPERADO POR CONTROLE REMOTO, POTÊNCIA 12,5 KW, PESO OPERACIONAL 1,675 T, LARGURA DE TRABALHO 0,85 M - DEPRECIAÇÃO. AF_02/2016</v>
          </cell>
        </row>
        <row r="570">
          <cell r="A570" t="str">
            <v>CUSTOS HORÁRIOS DE MÁQUINAS E EQUIPAMENTOS</v>
          </cell>
          <cell r="B570" t="str">
            <v>CHOR</v>
          </cell>
          <cell r="C570" t="str">
            <v>COMPOSIÇÕES AUXILIARES</v>
          </cell>
          <cell r="D570" t="str">
            <v>0329</v>
          </cell>
          <cell r="E570">
            <v>0</v>
          </cell>
          <cell r="F570">
            <v>0</v>
          </cell>
          <cell r="G570" t="str">
            <v>5739</v>
          </cell>
          <cell r="H570" t="str">
            <v>ROLO COMPACTADOR VIBRATÓRIO PÉ DE CARNEIRO, OPERADO POR CONTROLE REMOTO, POTÊNCIA 12,5 KW, PESO OPERACIONAL 1,675 T, LARGURA DE TRABALHO 0,85 M - MANUTENÇÃO. AF_02/2016</v>
          </cell>
        </row>
        <row r="571">
          <cell r="A571" t="str">
            <v>CUSTOS HORÁRIOS DE MÁQUINAS E EQUIPAMENTOS</v>
          </cell>
          <cell r="B571" t="str">
            <v>CHOR</v>
          </cell>
          <cell r="C571" t="str">
            <v>COMPOSIÇÕES AUXILIARES</v>
          </cell>
          <cell r="D571" t="str">
            <v>0329</v>
          </cell>
          <cell r="E571">
            <v>0</v>
          </cell>
          <cell r="F571">
            <v>0</v>
          </cell>
          <cell r="G571" t="str">
            <v>5741</v>
          </cell>
          <cell r="H571" t="str">
            <v>USINA DE LAMA ASFÁLTICA, PROD 30 A 50 T/H, SILO DE AGREGADO 7 M3, RESERVATÓRIOS PARA EMULSÃO E ÁGUA DE 2,3 M3 CADA, MISTURADOR TIPO PUG MILL A SER MONTADO SOBRE CAMINHÃO - MANUTENÇÃO. AF_10/2014</v>
          </cell>
        </row>
        <row r="572">
          <cell r="A572" t="str">
            <v>CUSTOS HORÁRIOS DE MÁQUINAS E EQUIPAMENTOS</v>
          </cell>
          <cell r="B572" t="str">
            <v>CHOR</v>
          </cell>
          <cell r="C572" t="str">
            <v>COMPOSIÇÕES AUXILIARES</v>
          </cell>
          <cell r="D572" t="str">
            <v>0329</v>
          </cell>
          <cell r="E572">
            <v>0</v>
          </cell>
          <cell r="F572">
            <v>0</v>
          </cell>
          <cell r="G572" t="str">
            <v>5742</v>
          </cell>
          <cell r="H572" t="str">
            <v>USINA DE LAMA ASFÁLTICA, PROD 30 A 50 T/H, SILO DE AGREGADO 7 M3, RESERVATÓRIOS PARA EMULSÃO E ÁGUA DE 2,3 M3 CADA, MISTURADOR TIPO PUG MILL A SER MONTADO SOBRE CAMINHÃO - MATERIAIS NA OPERAÇÃO. AF_10/2014</v>
          </cell>
        </row>
        <row r="573">
          <cell r="A573" t="str">
            <v>CUSTOS HORÁRIOS DE MÁQUINAS E EQUIPAMENTOS</v>
          </cell>
          <cell r="B573" t="str">
            <v>CHOR</v>
          </cell>
          <cell r="C573" t="str">
            <v>COMPOSIÇÕES AUXILIARES</v>
          </cell>
          <cell r="D573" t="str">
            <v>0329</v>
          </cell>
          <cell r="E573">
            <v>0</v>
          </cell>
          <cell r="F573">
            <v>0</v>
          </cell>
          <cell r="G573" t="str">
            <v>5747</v>
          </cell>
          <cell r="H573" t="str">
            <v>CAMINHÃO PIPA 6.000 L, PESO BRUTO TOTAL 13.000 KG, DISTÂNCIA ENTRE EIXOS 4,80 M, POTÊNCIA 189 CV INCLUSIVE TANQUE DE AÇO PARA TRANSPORTE DE ÁGUA, CAPACIDADE 6 M3 - MATERIAIS NA OPERAÇÃO. AF_06/2014</v>
          </cell>
        </row>
        <row r="574">
          <cell r="A574" t="str">
            <v>CUSTOS HORÁRIOS DE MÁQUINAS E EQUIPAMENTOS</v>
          </cell>
          <cell r="B574" t="str">
            <v>CHOR</v>
          </cell>
          <cell r="C574" t="str">
            <v>COMPOSIÇÕES AUXILIARES</v>
          </cell>
          <cell r="D574" t="str">
            <v>0329</v>
          </cell>
          <cell r="E574">
            <v>0</v>
          </cell>
          <cell r="F574">
            <v>0</v>
          </cell>
          <cell r="G574" t="str">
            <v>5751</v>
          </cell>
          <cell r="H574" t="str">
            <v>CAMINHÃO TOCO, PESO BRUTO TOTAL 14.300 KG, CARGA ÚTIL MÁXIMA 9590 KG, DISTÂNCIA ENTRE EIXOS 4,76 M, POTÊNCIA 185 CV (NÃO INCLUI CARROCERIA) - MANUTENÇÃO. AF_06/2014</v>
          </cell>
        </row>
        <row r="575">
          <cell r="A575" t="str">
            <v>CUSTOS HORÁRIOS DE MÁQUINAS E EQUIPAMENTOS</v>
          </cell>
          <cell r="B575" t="str">
            <v>CHOR</v>
          </cell>
          <cell r="C575" t="str">
            <v>COMPOSIÇÕES AUXILIARES</v>
          </cell>
          <cell r="D575" t="str">
            <v>0329</v>
          </cell>
          <cell r="E575">
            <v>0</v>
          </cell>
          <cell r="F575">
            <v>0</v>
          </cell>
          <cell r="G575" t="str">
            <v>5754</v>
          </cell>
          <cell r="H575" t="str">
            <v>CAMINHÃO TOCO, PESO BRUTO TOTAL 16.000 KG, CARGA ÚTIL MÁXIMA DE 10.685 KG, DISTÂNCIA ENTRE EIXOS 4,80 M, POTÊNCIA 189 CV EXCLUSIVE CARROCERIA - MANUTENÇÃO. AF_06/2014</v>
          </cell>
        </row>
        <row r="576">
          <cell r="A576" t="str">
            <v>CUSTOS HORÁRIOS DE MÁQUINAS E EQUIPAMENTOS</v>
          </cell>
          <cell r="B576" t="str">
            <v>CHOR</v>
          </cell>
          <cell r="C576" t="str">
            <v>COMPOSIÇÕES AUXILIARES</v>
          </cell>
          <cell r="D576" t="str">
            <v>0329</v>
          </cell>
          <cell r="E576">
            <v>0</v>
          </cell>
          <cell r="F576">
            <v>0</v>
          </cell>
          <cell r="G576" t="str">
            <v>5763</v>
          </cell>
          <cell r="H576" t="str">
            <v>CAMINHÃO PIPA 10.000 L TRUCADO, PESO BRUTO TOTAL 23.000 KG, CARGA ÚTIL MÁXIMA 15.935 KG, DISTÂNCIA ENTRE EIXOS 4,8 M, POTÊNCIA 230 CV, INCLUSIVE TANQUE DE AÇO PARA TRANSPORTE DE ÁGUA - MANUTENÇÃO. AF_06/2014</v>
          </cell>
        </row>
        <row r="577">
          <cell r="A577" t="str">
            <v>CUSTOS HORÁRIOS DE MÁQUINAS E EQUIPAMENTOS</v>
          </cell>
          <cell r="B577" t="str">
            <v>CHOR</v>
          </cell>
          <cell r="C577" t="str">
            <v>COMPOSIÇÕES AUXILIARES</v>
          </cell>
          <cell r="D577" t="str">
            <v>0329</v>
          </cell>
          <cell r="E577">
            <v>0</v>
          </cell>
          <cell r="F577">
            <v>0</v>
          </cell>
          <cell r="G577" t="str">
            <v>5765</v>
          </cell>
          <cell r="H577" t="str">
            <v>ESPARGIDOR DE ASFALTO PRESSURIZADO COM TANQUE DE 2500 L, REBOCÁVEL COM MOTOR A GASOLINA POTÊNCIA 3,4 HP - MANUTENÇÃO. AF_07/2014</v>
          </cell>
        </row>
        <row r="578">
          <cell r="A578" t="str">
            <v>CUSTOS HORÁRIOS DE MÁQUINAS E EQUIPAMENTOS</v>
          </cell>
          <cell r="B578" t="str">
            <v>CHOR</v>
          </cell>
          <cell r="C578" t="str">
            <v>COMPOSIÇÕES AUXILIARES</v>
          </cell>
          <cell r="D578" t="str">
            <v>0329</v>
          </cell>
          <cell r="E578">
            <v>0</v>
          </cell>
          <cell r="F578">
            <v>0</v>
          </cell>
          <cell r="G578" t="str">
            <v>5766</v>
          </cell>
          <cell r="H578" t="str">
            <v>ESPARGIDOR DE ASFALTO PRESSURIZADO COM TANQUE DE 2500 L, REBOCÁVEL COM MOTOR A GASOLINA POTÊNCIA 3,4 HP - MATERIAIS NA OPERAÇÃO. AF_07/2014</v>
          </cell>
        </row>
        <row r="579">
          <cell r="A579" t="str">
            <v>CUSTOS HORÁRIOS DE MÁQUINAS E EQUIPAMENTOS</v>
          </cell>
          <cell r="B579" t="str">
            <v>CHOR</v>
          </cell>
          <cell r="C579" t="str">
            <v>COMPOSIÇÕES AUXILIARES</v>
          </cell>
          <cell r="D579" t="str">
            <v>0329</v>
          </cell>
          <cell r="E579">
            <v>0</v>
          </cell>
          <cell r="F579">
            <v>0</v>
          </cell>
          <cell r="G579" t="str">
            <v>5779</v>
          </cell>
          <cell r="H579" t="str">
            <v>MOTONIVELADORA POTÊNCIA BÁSICA LÍQUIDA (PRIMEIRA MARCHA) 125 HP, PESO BRUTO 13032 KG, LARGURA DA LÂMINA DE 3,7 M - MANUTENÇÃO. AF_06/2014</v>
          </cell>
        </row>
        <row r="580">
          <cell r="A580" t="str">
            <v>CUSTOS HORÁRIOS DE MÁQUINAS E EQUIPAMENTOS</v>
          </cell>
          <cell r="B580" t="str">
            <v>CHOR</v>
          </cell>
          <cell r="C580" t="str">
            <v>COMPOSIÇÕES AUXILIARES</v>
          </cell>
          <cell r="D580" t="str">
            <v>0329</v>
          </cell>
          <cell r="E580">
            <v>0</v>
          </cell>
          <cell r="F580">
            <v>0</v>
          </cell>
          <cell r="G580" t="str">
            <v>5787</v>
          </cell>
          <cell r="H580" t="str">
            <v>PÁ CARREGADEIRA SOBRE RODAS, POTÊNCIA 197 HP, CAPACIDADE DA CAÇAMBA 2,5 A 3,5 M3, PESO OPERACIONAL 18338 KG - MATERIAIS NA OPERAÇÃO. AF_06/2014</v>
          </cell>
        </row>
        <row r="581">
          <cell r="A581" t="str">
            <v>CUSTOS HORÁRIOS DE MÁQUINAS E EQUIPAMENTOS</v>
          </cell>
          <cell r="B581" t="str">
            <v>CHOR</v>
          </cell>
          <cell r="C581" t="str">
            <v>COMPOSIÇÕES AUXILIARES</v>
          </cell>
          <cell r="D581" t="str">
            <v>0329</v>
          </cell>
          <cell r="E581">
            <v>0</v>
          </cell>
          <cell r="F581">
            <v>0</v>
          </cell>
          <cell r="G581" t="str">
            <v>5797</v>
          </cell>
          <cell r="H581" t="str">
            <v>COMPRESSOR DE AR REBOCÁVEL, VAZÃO 189 PCM, PRESSÃO EFETIVA DE TRABALHO 102 PSI, MOTOR DIESEL, POTÊNCIA 63 CV - MANUTENÇÃO. AF_06/2015</v>
          </cell>
        </row>
        <row r="582">
          <cell r="A582" t="str">
            <v>CUSTOS HORÁRIOS DE MÁQUINAS E EQUIPAMENTOS</v>
          </cell>
          <cell r="B582" t="str">
            <v>CHOR</v>
          </cell>
          <cell r="C582" t="str">
            <v>COMPOSIÇÕES AUXILIARES</v>
          </cell>
          <cell r="D582" t="str">
            <v>0329</v>
          </cell>
          <cell r="E582">
            <v>0</v>
          </cell>
          <cell r="F582">
            <v>0</v>
          </cell>
          <cell r="G582" t="str">
            <v>5800</v>
          </cell>
          <cell r="H582" t="str">
            <v>BOMBA SUBMERSÍVEL ELÉTRICA TRIFÁSICA, POTÊNCIA 2,96 HP, Ø ROTOR 144 MM SEMI-ABERTO, BOCAL DE SAÍDA Ø 2, HM/Q = 2 MCA / 38,8 M3/H A 28 MCA / 5 M3/H - MANUTENÇÃO. AF_06/2014</v>
          </cell>
        </row>
        <row r="583">
          <cell r="A583" t="str">
            <v>CUSTOS HORÁRIOS DE MÁQUINAS E EQUIPAMENTOS</v>
          </cell>
          <cell r="B583" t="str">
            <v>CHOR</v>
          </cell>
          <cell r="C583" t="str">
            <v>COMPOSIÇÕES AUXILIARES</v>
          </cell>
          <cell r="D583" t="str">
            <v>0329</v>
          </cell>
          <cell r="E583">
            <v>0</v>
          </cell>
          <cell r="F583">
            <v>0</v>
          </cell>
          <cell r="G583" t="str">
            <v>7032</v>
          </cell>
          <cell r="H583" t="str">
            <v>TANQUE DE ASFALTO ESTACIONÁRIO COM SERPENTINA, CAPACIDADE 30.000 L - DEPRECIAÇÃO. AF_06/2014</v>
          </cell>
        </row>
        <row r="584">
          <cell r="A584" t="str">
            <v>CUSTOS HORÁRIOS DE MÁQUINAS E EQUIPAMENTOS</v>
          </cell>
          <cell r="B584" t="str">
            <v>CHOR</v>
          </cell>
          <cell r="C584" t="str">
            <v>COMPOSIÇÕES AUXILIARES</v>
          </cell>
          <cell r="D584" t="str">
            <v>0329</v>
          </cell>
          <cell r="E584">
            <v>0</v>
          </cell>
          <cell r="F584">
            <v>0</v>
          </cell>
          <cell r="G584" t="str">
            <v>7033</v>
          </cell>
          <cell r="H584" t="str">
            <v>TANQUE DE ASFALTO ESTACIONÁRIO COM SERPENTINA, CAPACIDADE 30.000 L - JUROS. AF_06/2014</v>
          </cell>
        </row>
        <row r="585">
          <cell r="A585" t="str">
            <v>CUSTOS HORÁRIOS DE MÁQUINAS E EQUIPAMENTOS</v>
          </cell>
          <cell r="B585" t="str">
            <v>CHOR</v>
          </cell>
          <cell r="C585" t="str">
            <v>COMPOSIÇÕES AUXILIARES</v>
          </cell>
          <cell r="D585" t="str">
            <v>0329</v>
          </cell>
          <cell r="E585">
            <v>0</v>
          </cell>
          <cell r="F585">
            <v>0</v>
          </cell>
          <cell r="G585" t="str">
            <v>7034</v>
          </cell>
          <cell r="H585" t="str">
            <v>TANQUE DE ASFALTO ESTACIONÁRIO COM SERPENTINA, CAPACIDADE 30.000 L - MANUTENÇÃO. AF_06/2014</v>
          </cell>
        </row>
        <row r="586">
          <cell r="A586" t="str">
            <v>CUSTOS HORÁRIOS DE MÁQUINAS E EQUIPAMENTOS</v>
          </cell>
          <cell r="B586" t="str">
            <v>CHOR</v>
          </cell>
          <cell r="C586" t="str">
            <v>COMPOSIÇÕES AUXILIARES</v>
          </cell>
          <cell r="D586" t="str">
            <v>0329</v>
          </cell>
          <cell r="E586">
            <v>0</v>
          </cell>
          <cell r="F586">
            <v>0</v>
          </cell>
          <cell r="G586" t="str">
            <v>7035</v>
          </cell>
          <cell r="H586" t="str">
            <v>TANQUE DE ASFALTO ESTACIONÁRIO COM SERPENTINA, CAPACIDADE 30.000 L - MATERIAIS NA OPERAÇÃO. AF_06/2014</v>
          </cell>
        </row>
        <row r="587">
          <cell r="A587" t="str">
            <v>CUSTOS HORÁRIOS DE MÁQUINAS E EQUIPAMENTOS</v>
          </cell>
          <cell r="B587" t="str">
            <v>CHOR</v>
          </cell>
          <cell r="C587" t="str">
            <v>COMPOSIÇÕES AUXILIARES</v>
          </cell>
          <cell r="D587" t="str">
            <v>0329</v>
          </cell>
          <cell r="E587">
            <v>0</v>
          </cell>
          <cell r="F587">
            <v>0</v>
          </cell>
          <cell r="G587" t="str">
            <v>7038</v>
          </cell>
          <cell r="H587" t="str">
            <v>ROLO COMPACTADOR DE PNEUS ESTÁTICO, PRESSÃO VARIÁVEL, POTÊNCIA 111 HP, PESO SEM/COM LASTRO 9,5 / 26 T, LARGURA DE TRABALHO 1,90 M - DEPRECIAÇÃO. AF_07/2014</v>
          </cell>
        </row>
        <row r="588">
          <cell r="A588" t="str">
            <v>CUSTOS HORÁRIOS DE MÁQUINAS E EQUIPAMENTOS</v>
          </cell>
          <cell r="B588" t="str">
            <v>CHOR</v>
          </cell>
          <cell r="C588" t="str">
            <v>COMPOSIÇÕES AUXILIARES</v>
          </cell>
          <cell r="D588" t="str">
            <v>0329</v>
          </cell>
          <cell r="E588">
            <v>0</v>
          </cell>
          <cell r="F588">
            <v>0</v>
          </cell>
          <cell r="G588" t="str">
            <v>7039</v>
          </cell>
          <cell r="H588" t="str">
            <v>ROLO COMPACTADOR DE PNEUS ESTÁTICO, PRESSÃO VARIÁVEL, POTÊNCIA 111 HP, PESO SEM/COM LASTRO 9,5 / 26 T, LARGURA DE TRABALHO 1,90 M - JUROS. AF_07/2014</v>
          </cell>
        </row>
        <row r="589">
          <cell r="A589" t="str">
            <v>CUSTOS HORÁRIOS DE MÁQUINAS E EQUIPAMENTOS</v>
          </cell>
          <cell r="B589" t="str">
            <v>CHOR</v>
          </cell>
          <cell r="C589" t="str">
            <v>COMPOSIÇÕES AUXILIARES</v>
          </cell>
          <cell r="D589" t="str">
            <v>0329</v>
          </cell>
          <cell r="E589">
            <v>0</v>
          </cell>
          <cell r="F589">
            <v>0</v>
          </cell>
          <cell r="G589" t="str">
            <v>7040</v>
          </cell>
          <cell r="H589" t="str">
            <v>ROLO COMPACTADOR DE PNEUS ESTÁTICO, PRESSÃO VARIÁVEL, POTÊNCIA 111 HP, PESO SEM/COM LASTRO 9,5 / 26 T, LARGURA DE TRABALHO 1,90 M - MANUTENÇÃO. AF_07/2014</v>
          </cell>
        </row>
        <row r="590">
          <cell r="A590" t="str">
            <v>CUSTOS HORÁRIOS DE MÁQUINAS E EQUIPAMENTOS</v>
          </cell>
          <cell r="B590" t="str">
            <v>CHOR</v>
          </cell>
          <cell r="C590" t="str">
            <v>COMPOSIÇÕES AUXILIARES</v>
          </cell>
          <cell r="D590" t="str">
            <v>0329</v>
          </cell>
          <cell r="E590">
            <v>0</v>
          </cell>
          <cell r="F590">
            <v>0</v>
          </cell>
          <cell r="G590" t="str">
            <v>7044</v>
          </cell>
          <cell r="H590" t="str">
            <v>MOTOBOMBA TRASH (PARA ÁGUA SUJA) AUTO ESCORVANTE, MOTOR GASOLINA DE 6,41 HP, DIÂMETROS DE SUCÇÃO X RECALQUE: 3" X 3", HM/Q = 10 MCA / 60 M3/H A 23 MCA / 0 M3/H - DEPRECIAÇÃO. AF_10/2014</v>
          </cell>
        </row>
        <row r="591">
          <cell r="A591" t="str">
            <v>CUSTOS HORÁRIOS DE MÁQUINAS E EQUIPAMENTOS</v>
          </cell>
          <cell r="B591" t="str">
            <v>CHOR</v>
          </cell>
          <cell r="C591" t="str">
            <v>COMPOSIÇÕES AUXILIARES</v>
          </cell>
          <cell r="D591" t="str">
            <v>0329</v>
          </cell>
          <cell r="E591">
            <v>0</v>
          </cell>
          <cell r="F591">
            <v>0</v>
          </cell>
          <cell r="G591" t="str">
            <v>7045</v>
          </cell>
          <cell r="H591" t="str">
            <v>MOTOBOMBA TRASH (PARA ÁGUA SUJA) AUTO ESCORVANTE, MOTOR GASOLINA DE 6,41 HP, DIÂMETROS DE SUCÇÃO X RECALQUE: 3" X 3", HM/Q = 10 MCA / 60 M3/H A 23 MCA / 0 M3/H - JUROS. AF_10/2014</v>
          </cell>
        </row>
        <row r="592">
          <cell r="A592" t="str">
            <v>CUSTOS HORÁRIOS DE MÁQUINAS E EQUIPAMENTOS</v>
          </cell>
          <cell r="B592" t="str">
            <v>CHOR</v>
          </cell>
          <cell r="C592" t="str">
            <v>COMPOSIÇÕES AUXILIARES</v>
          </cell>
          <cell r="D592" t="str">
            <v>0329</v>
          </cell>
          <cell r="E592">
            <v>0</v>
          </cell>
          <cell r="F592">
            <v>0</v>
          </cell>
          <cell r="G592" t="str">
            <v>7046</v>
          </cell>
          <cell r="H592" t="str">
            <v>MOTOBOMBA TRASH (PARA ÁGUA SUJA) AUTO ESCORVANTE, MOTOR GASOLINA DE 6,41 HP, DIÂMETROS DE SUCÇÃO X RECALQUE: 3" X 3", HM/Q = 10 MCA / 60 M3/H A 23 MCA / 0 M3/H - MANUTENÇÃO. AF_10/2014</v>
          </cell>
        </row>
        <row r="593">
          <cell r="A593" t="str">
            <v>CUSTOS HORÁRIOS DE MÁQUINAS E EQUIPAMENTOS</v>
          </cell>
          <cell r="B593" t="str">
            <v>CHOR</v>
          </cell>
          <cell r="C593" t="str">
            <v>COMPOSIÇÕES AUXILIARES</v>
          </cell>
          <cell r="D593" t="str">
            <v>0329</v>
          </cell>
          <cell r="E593">
            <v>0</v>
          </cell>
          <cell r="F593">
            <v>0</v>
          </cell>
          <cell r="G593" t="str">
            <v>7047</v>
          </cell>
          <cell r="H593" t="str">
            <v>MOTOBOMBA TRASH (PARA ÁGUA SUJA) AUTO ESCORVANTE, MOTOR GASOLINA DE 6,41 HP, DIÂMETROS DE SUCÇÃO X RECALQUE: 3" X 3", HM/Q = 10 MCA / 60 M3/H A 23 MCA / 0 M3/H - MATERIAIS NA OPERAÇÃO. AF_10/2014</v>
          </cell>
        </row>
        <row r="594">
          <cell r="A594" t="str">
            <v>CUSTOS HORÁRIOS DE MÁQUINAS E EQUIPAMENTOS</v>
          </cell>
          <cell r="B594" t="str">
            <v>CHOR</v>
          </cell>
          <cell r="C594" t="str">
            <v>COMPOSIÇÕES AUXILIARES</v>
          </cell>
          <cell r="D594" t="str">
            <v>0329</v>
          </cell>
          <cell r="E594">
            <v>0</v>
          </cell>
          <cell r="F594">
            <v>0</v>
          </cell>
          <cell r="G594" t="str">
            <v>7051</v>
          </cell>
          <cell r="H594" t="str">
            <v>ROLO COMPACTADOR PE DE CARNEIRO VIBRATORIO, POTENCIA 125 HP, PESO OPERACIONAL SEM/COM LASTRO 11,95 / 13,30 T, IMPACTO DINAMICO 38,5 / 22,5 T, LARGURA DE TRABALHO 2,15 M - DEPRECIAÇÃO. AF_06/2014</v>
          </cell>
        </row>
        <row r="595">
          <cell r="A595" t="str">
            <v>CUSTOS HORÁRIOS DE MÁQUINAS E EQUIPAMENTOS</v>
          </cell>
          <cell r="B595" t="str">
            <v>CHOR</v>
          </cell>
          <cell r="C595" t="str">
            <v>COMPOSIÇÕES AUXILIARES</v>
          </cell>
          <cell r="D595" t="str">
            <v>0329</v>
          </cell>
          <cell r="E595">
            <v>0</v>
          </cell>
          <cell r="F595">
            <v>0</v>
          </cell>
          <cell r="G595" t="str">
            <v>7052</v>
          </cell>
          <cell r="H595" t="str">
            <v>ROLO COMPACTADOR PE DE CARNEIRO VIBRATORIO, POTENCIA 125 HP, PESO OPERACIONAL SEM/COM LASTRO 11,95 / 13,30 T, IMPACTO DINAMICO 38,5 / 22,5 T, LARGURA DE TRABALHO 2,15 M - JUROS. AF_06/2014</v>
          </cell>
        </row>
        <row r="596">
          <cell r="A596" t="str">
            <v>CUSTOS HORÁRIOS DE MÁQUINAS E EQUIPAMENTOS</v>
          </cell>
          <cell r="B596" t="str">
            <v>CHOR</v>
          </cell>
          <cell r="C596" t="str">
            <v>COMPOSIÇÕES AUXILIARES</v>
          </cell>
          <cell r="D596" t="str">
            <v>0329</v>
          </cell>
          <cell r="E596">
            <v>0</v>
          </cell>
          <cell r="F596">
            <v>0</v>
          </cell>
          <cell r="G596" t="str">
            <v>7053</v>
          </cell>
          <cell r="H596" t="str">
            <v>ROLO COMPACTADOR PE DE CARNEIRO VIBRATORIO, POTENCIA 125 HP, PESO OPERACIONAL SEM/COM LASTRO 11,95 / 13,30 T, IMPACTO DINAMICO 38,5 / 22,5 T, LARGURA DE TRABALHO 2,15 M - MANUTENÇÃO. AF_06/2014</v>
          </cell>
        </row>
        <row r="597">
          <cell r="A597" t="str">
            <v>CUSTOS HORÁRIOS DE MÁQUINAS E EQUIPAMENTOS</v>
          </cell>
          <cell r="B597" t="str">
            <v>CHOR</v>
          </cell>
          <cell r="C597" t="str">
            <v>COMPOSIÇÕES AUXILIARES</v>
          </cell>
          <cell r="D597" t="str">
            <v>0329</v>
          </cell>
          <cell r="E597">
            <v>0</v>
          </cell>
          <cell r="F597">
            <v>0</v>
          </cell>
          <cell r="G597" t="str">
            <v>7054</v>
          </cell>
          <cell r="H597" t="str">
            <v>ROLO COMPACTADOR PE DE CARNEIRO VIBRATORIO, POTENCIA 125 HP, PESO OPERACIONAL SEM/COM LASTRO 11,95 / 13,30 T, IMPACTO DINAMICO 38,5 / 22,5 T, LARGURA DE TRABALHO 2,15 M - MATERIAIS NA OPERAÇÃO. AF_06/2014</v>
          </cell>
        </row>
        <row r="598">
          <cell r="A598" t="str">
            <v>CUSTOS HORÁRIOS DE MÁQUINAS E EQUIPAMENTOS</v>
          </cell>
          <cell r="B598" t="str">
            <v>CHOR</v>
          </cell>
          <cell r="C598" t="str">
            <v>COMPOSIÇÕES AUXILIARES</v>
          </cell>
          <cell r="D598" t="str">
            <v>0329</v>
          </cell>
          <cell r="E598">
            <v>0</v>
          </cell>
          <cell r="F598">
            <v>0</v>
          </cell>
          <cell r="G598" t="str">
            <v>7058</v>
          </cell>
          <cell r="H598" t="str">
            <v>CAMINHÃO BASCULANTE 6 M3 TOCO, PESO BRUTO TOTAL 16.000 KG, CARGA ÚTIL MÁXIMA 11.130 KG, DISTÂNCIA ENTRE EIXOS 5,36 M, POTÊNCIA 185 CV, INCLUSIVE CAÇAMBA METÁLICA - DEPRECIAÇÃO. AF_06/2014</v>
          </cell>
        </row>
        <row r="599">
          <cell r="A599" t="str">
            <v>CUSTOS HORÁRIOS DE MÁQUINAS E EQUIPAMENTOS</v>
          </cell>
          <cell r="B599" t="str">
            <v>CHOR</v>
          </cell>
          <cell r="C599" t="str">
            <v>COMPOSIÇÕES AUXILIARES</v>
          </cell>
          <cell r="D599" t="str">
            <v>0329</v>
          </cell>
          <cell r="E599">
            <v>0</v>
          </cell>
          <cell r="F599">
            <v>0</v>
          </cell>
          <cell r="G599" t="str">
            <v>7059</v>
          </cell>
          <cell r="H599" t="str">
            <v>CAMINHÃO BASCULANTE 6 M3 TOCO, PESO BRUTO TOTAL 16.000 KG, CARGA ÚTIL MÁXIMA 11.130 KG, DISTÂNCIA ENTRE EIXOS 5,36 M, POTÊNCIA 185 CV, INCLUSIVE CAÇAMBA METÁLICA - JUROS. AF_06/2014</v>
          </cell>
        </row>
        <row r="600">
          <cell r="A600" t="str">
            <v>CUSTOS HORÁRIOS DE MÁQUINAS E EQUIPAMENTOS</v>
          </cell>
          <cell r="B600" t="str">
            <v>CHOR</v>
          </cell>
          <cell r="C600" t="str">
            <v>COMPOSIÇÕES AUXILIARES</v>
          </cell>
          <cell r="D600" t="str">
            <v>0329</v>
          </cell>
          <cell r="E600">
            <v>0</v>
          </cell>
          <cell r="F600">
            <v>0</v>
          </cell>
          <cell r="G600" t="str">
            <v>7060</v>
          </cell>
          <cell r="H600" t="str">
            <v>CAMINHÃO BASCULANTE 6 M3 TOCO, PESO BRUTO TOTAL 16.000 KG, CARGA ÚTIL MÁXIMA 11.130 KG, DISTÂNCIA ENTRE EIXOS 5,36 M, POTÊNCIA 185 CV, INCLUSIVE CAÇAMBA METÁLICA - MANUTENÇÃO. AF_06/2014</v>
          </cell>
        </row>
        <row r="601">
          <cell r="A601" t="str">
            <v>CUSTOS HORÁRIOS DE MÁQUINAS E EQUIPAMENTOS</v>
          </cell>
          <cell r="B601" t="str">
            <v>CHOR</v>
          </cell>
          <cell r="C601" t="str">
            <v>COMPOSIÇÕES AUXILIARES</v>
          </cell>
          <cell r="D601" t="str">
            <v>0329</v>
          </cell>
          <cell r="E601">
            <v>0</v>
          </cell>
          <cell r="F601">
            <v>0</v>
          </cell>
          <cell r="G601" t="str">
            <v>7061</v>
          </cell>
          <cell r="H601" t="str">
            <v>CAMINHÃO BASCULANTE 6 M3 TOCO, PESO BRUTO TOTAL 16.000 KG, CARGA ÚTIL MÁXIMA 11.130 KG, DISTÂNCIA ENTRE EIXOS 5,36 M, POTÊNCIA 185 CV, INCLUSIVE CAÇAMBA METÁLICA - MATERIAIS NA OPERAÇÃO. AF_06/2014</v>
          </cell>
        </row>
        <row r="602">
          <cell r="A602" t="str">
            <v>CUSTOS HORÁRIOS DE MÁQUINAS E EQUIPAMENTOS</v>
          </cell>
          <cell r="B602" t="str">
            <v>CHOR</v>
          </cell>
          <cell r="C602" t="str">
            <v>COMPOSIÇÕES AUXILIARES</v>
          </cell>
          <cell r="D602" t="str">
            <v>0329</v>
          </cell>
          <cell r="E602">
            <v>0</v>
          </cell>
          <cell r="F602">
            <v>0</v>
          </cell>
          <cell r="G602" t="str">
            <v>7063</v>
          </cell>
          <cell r="H602" t="str">
            <v>TRATOR DE PNEUS, POTÊNCIA 122 CV, TRAÇÃO 4X4, PESO COM LASTRO DE 4.510 KG - DEPRECIAÇÃO. AF_06/2014</v>
          </cell>
        </row>
        <row r="603">
          <cell r="A603" t="str">
            <v>CUSTOS HORÁRIOS DE MÁQUINAS E EQUIPAMENTOS</v>
          </cell>
          <cell r="B603" t="str">
            <v>CHOR</v>
          </cell>
          <cell r="C603" t="str">
            <v>COMPOSIÇÕES AUXILIARES</v>
          </cell>
          <cell r="D603" t="str">
            <v>0329</v>
          </cell>
          <cell r="E603">
            <v>0</v>
          </cell>
          <cell r="F603">
            <v>0</v>
          </cell>
          <cell r="G603" t="str">
            <v>7064</v>
          </cell>
          <cell r="H603" t="str">
            <v>TRATOR DE PNEUS, POTÊNCIA 122 CV, TRAÇÃO 4X4, PESO COM LASTRO DE 4.510 KG - JUROS. AF_06/2014</v>
          </cell>
        </row>
        <row r="604">
          <cell r="A604" t="str">
            <v>CUSTOS HORÁRIOS DE MÁQUINAS E EQUIPAMENTOS</v>
          </cell>
          <cell r="B604" t="str">
            <v>CHOR</v>
          </cell>
          <cell r="C604" t="str">
            <v>COMPOSIÇÕES AUXILIARES</v>
          </cell>
          <cell r="D604" t="str">
            <v>0329</v>
          </cell>
          <cell r="E604">
            <v>0</v>
          </cell>
          <cell r="F604">
            <v>0</v>
          </cell>
          <cell r="G604" t="str">
            <v>7065</v>
          </cell>
          <cell r="H604" t="str">
            <v>TRATOR DE PNEUS, POTÊNCIA 122 CV, TRAÇÃO 4X4, PESO COM LASTRO DE 4.510 KG - MANUTENÇÃO. AF_06/2014</v>
          </cell>
        </row>
        <row r="605">
          <cell r="A605" t="str">
            <v>CUSTOS HORÁRIOS DE MÁQUINAS E EQUIPAMENTOS</v>
          </cell>
          <cell r="B605" t="str">
            <v>CHOR</v>
          </cell>
          <cell r="C605" t="str">
            <v>COMPOSIÇÕES AUXILIARES</v>
          </cell>
          <cell r="D605" t="str">
            <v>0329</v>
          </cell>
          <cell r="E605">
            <v>0</v>
          </cell>
          <cell r="F605">
            <v>0</v>
          </cell>
          <cell r="G605" t="str">
            <v>7066</v>
          </cell>
          <cell r="H605" t="str">
            <v>TRATOR DE PNEUS, POTÊNCIA 122 CV, TRAÇÃO 4X4, PESO COM LASTRO DE 4.510 KG - MATERIAIS NA OPERAÇÃO. AF_06/2014</v>
          </cell>
        </row>
        <row r="606">
          <cell r="A606" t="str">
            <v>CUSTOS HORÁRIOS DE MÁQUINAS E EQUIPAMENTOS</v>
          </cell>
          <cell r="B606" t="str">
            <v>CHOR</v>
          </cell>
          <cell r="C606" t="str">
            <v>COMPOSIÇÕES AUXILIARES</v>
          </cell>
          <cell r="D606" t="str">
            <v>0329</v>
          </cell>
          <cell r="E606">
            <v>0</v>
          </cell>
          <cell r="F606">
            <v>0</v>
          </cell>
          <cell r="G606" t="str">
            <v>53786</v>
          </cell>
          <cell r="H606" t="str">
            <v>RETROESCAVADEIRA SOBRE RODAS COM CARREGADEIRA, TRAÇÃO 4X4, POTÊNCIA LÍQ. 88 HP, CAÇAMBA CARREG. CAP. MÍN. 1 M3, CAÇAMBA RETRO CAP. 0,26 M3, PESO OPERACIONAL MÍN. 6.674 KG, PROFUNDIDADE ESCAVAÇÃO MÁX. 4,37 M - MATERIAIS NA OPERAÇÃO. AF_06/2014</v>
          </cell>
        </row>
        <row r="607">
          <cell r="A607" t="str">
            <v>CUSTOS HORÁRIOS DE MÁQUINAS E EQUIPAMENTOS</v>
          </cell>
          <cell r="B607" t="str">
            <v>CHOR</v>
          </cell>
          <cell r="C607" t="str">
            <v>COMPOSIÇÕES AUXILIARES</v>
          </cell>
          <cell r="D607" t="str">
            <v>0329</v>
          </cell>
          <cell r="E607">
            <v>0</v>
          </cell>
          <cell r="F607">
            <v>0</v>
          </cell>
          <cell r="G607" t="str">
            <v>53788</v>
          </cell>
          <cell r="H607" t="str">
            <v>ROLO COMPACTADOR VIBRATÓRIO DE UM CILINDRO AÇO LISO, POTÊNCIA 80 HP, PESO OPERACIONAL MÁXIMO 8,1 T, IMPACTO DINÂMICO 16,15 / 9,5 T, LARGURA DE TRABALHO 1,68 M - MATERIAIS NA OPERAÇÃO. AF_06/2014</v>
          </cell>
        </row>
        <row r="608">
          <cell r="A608" t="str">
            <v>CUSTOS HORÁRIOS DE MÁQUINAS E EQUIPAMENTOS</v>
          </cell>
          <cell r="B608" t="str">
            <v>CHOR</v>
          </cell>
          <cell r="C608" t="str">
            <v>COMPOSIÇÕES AUXILIARES</v>
          </cell>
          <cell r="D608" t="str">
            <v>0329</v>
          </cell>
          <cell r="E608">
            <v>0</v>
          </cell>
          <cell r="F608">
            <v>0</v>
          </cell>
          <cell r="G608" t="str">
            <v>53792</v>
          </cell>
          <cell r="H608" t="str">
            <v>CAMINHÃO BASCULANTE 6 M3, PESO BRUTO TOTAL 16.000 KG, CARGA ÚTIL MÁXIMA 13.071 KG, DISTÂNCIA ENTRE EIXOS 4,80 M, POTÊNCIA 230 CV INCLUSIVE CAÇAMBA METÁLICA - MATERIAIS NA OPERAÇÃO. AF_06/2014</v>
          </cell>
        </row>
        <row r="609">
          <cell r="A609" t="str">
            <v>CUSTOS HORÁRIOS DE MÁQUINAS E EQUIPAMENTOS</v>
          </cell>
          <cell r="B609" t="str">
            <v>CHOR</v>
          </cell>
          <cell r="C609" t="str">
            <v>COMPOSIÇÕES AUXILIARES</v>
          </cell>
          <cell r="D609" t="str">
            <v>0329</v>
          </cell>
          <cell r="E609">
            <v>0</v>
          </cell>
          <cell r="F609">
            <v>0</v>
          </cell>
          <cell r="G609" t="str">
            <v>53794</v>
          </cell>
          <cell r="H609" t="str">
            <v>USINA DE CONCRETO FIXA, CAPACIDADE NOMINAL DE 90 A 120 M3/H, SEM SILO - MANUTENÇÃO. AF_07/2016</v>
          </cell>
        </row>
        <row r="610">
          <cell r="A610" t="str">
            <v>CUSTOS HORÁRIOS DE MÁQUINAS E EQUIPAMENTOS</v>
          </cell>
          <cell r="B610" t="str">
            <v>CHOR</v>
          </cell>
          <cell r="C610" t="str">
            <v>COMPOSIÇÕES AUXILIARES</v>
          </cell>
          <cell r="D610" t="str">
            <v>0329</v>
          </cell>
          <cell r="E610">
            <v>0</v>
          </cell>
          <cell r="F610">
            <v>0</v>
          </cell>
          <cell r="G610" t="str">
            <v>53797</v>
          </cell>
          <cell r="H610" t="str">
            <v>CAMINHÃO TOCO, PBT 16.000 KG, CARGA ÚTIL MÁX. 10.685 KG, DIST. ENTRE EIXOS 4,8 M, POTÊNCIA 189 CV, INCLUSIVE CARROCERIA FIXA ABERTA DE MADEIRA P/ TRANSPORTE GERAL DE CARGA SECA, DIMEN. APROX. 2,5 X 7,00 X 0,50 M - MATERIAIS NA OPERAÇÃO. AF_06/2014</v>
          </cell>
        </row>
        <row r="611">
          <cell r="A611" t="str">
            <v>CUSTOS HORÁRIOS DE MÁQUINAS E EQUIPAMENTOS</v>
          </cell>
          <cell r="B611" t="str">
            <v>CHOR</v>
          </cell>
          <cell r="C611" t="str">
            <v>COMPOSIÇÕES AUXILIARES</v>
          </cell>
          <cell r="D611" t="str">
            <v>0329</v>
          </cell>
          <cell r="E611">
            <v>0</v>
          </cell>
          <cell r="F611">
            <v>0</v>
          </cell>
          <cell r="G611" t="str">
            <v>53804</v>
          </cell>
          <cell r="H611" t="str">
            <v>VASSOURA MECÂNICA REBOCÁVEL COM ESCOVA CILÍNDRICA, LARGURA ÚTIL DE VARRIMENTO DE 2,44 M - MANUTENÇÃO. AF_06/2014</v>
          </cell>
        </row>
        <row r="612">
          <cell r="A612" t="str">
            <v>CUSTOS HORÁRIOS DE MÁQUINAS E EQUIPAMENTOS</v>
          </cell>
          <cell r="B612" t="str">
            <v>CHOR</v>
          </cell>
          <cell r="C612" t="str">
            <v>COMPOSIÇÕES AUXILIARES</v>
          </cell>
          <cell r="D612" t="str">
            <v>0329</v>
          </cell>
          <cell r="E612">
            <v>0</v>
          </cell>
          <cell r="F612">
            <v>0</v>
          </cell>
          <cell r="G612" t="str">
            <v>53806</v>
          </cell>
          <cell r="H612" t="str">
            <v>TRATOR DE ESTEIRAS, POTÊNCIA 170 HP, PESO OPERACIONAL 19 T, CAÇAMBA 5,2 M3 - MANUTENÇÃO. AF_06/2014</v>
          </cell>
        </row>
        <row r="613">
          <cell r="A613" t="str">
            <v>CUSTOS HORÁRIOS DE MÁQUINAS E EQUIPAMENTOS</v>
          </cell>
          <cell r="B613" t="str">
            <v>CHOR</v>
          </cell>
          <cell r="C613" t="str">
            <v>COMPOSIÇÕES AUXILIARES</v>
          </cell>
          <cell r="D613" t="str">
            <v>0329</v>
          </cell>
          <cell r="E613">
            <v>0</v>
          </cell>
          <cell r="F613">
            <v>0</v>
          </cell>
          <cell r="G613" t="str">
            <v>53810</v>
          </cell>
          <cell r="H613" t="str">
            <v>TRATOR DE ESTEIRAS, POTÊNCIA 150 HP, PESO OPERACIONAL 16,7 T, COM RODA MOTRIZ ELEVADA E LÂMINA 3,18 M3 - MANUTENÇÃO. AF_06/2014</v>
          </cell>
        </row>
        <row r="614">
          <cell r="A614" t="str">
            <v>CUSTOS HORÁRIOS DE MÁQUINAS E EQUIPAMENTOS</v>
          </cell>
          <cell r="B614" t="str">
            <v>CHOR</v>
          </cell>
          <cell r="C614" t="str">
            <v>COMPOSIÇÕES AUXILIARES</v>
          </cell>
          <cell r="D614" t="str">
            <v>0329</v>
          </cell>
          <cell r="E614">
            <v>0</v>
          </cell>
          <cell r="F614">
            <v>0</v>
          </cell>
          <cell r="G614" t="str">
            <v>53814</v>
          </cell>
          <cell r="H614" t="str">
            <v>TRATOR DE ESTEIRAS, POTÊNCIA 347 HP, PESO OPERACIONAL 38,5 T, COM LÂMINA 8,70 M3 - MANUTENÇÃO. AF_06/2014</v>
          </cell>
        </row>
        <row r="615">
          <cell r="A615" t="str">
            <v>CUSTOS HORÁRIOS DE MÁQUINAS E EQUIPAMENTOS</v>
          </cell>
          <cell r="B615" t="str">
            <v>CHOR</v>
          </cell>
          <cell r="C615" t="str">
            <v>COMPOSIÇÕES AUXILIARES</v>
          </cell>
          <cell r="D615" t="str">
            <v>0329</v>
          </cell>
          <cell r="E615">
            <v>0</v>
          </cell>
          <cell r="F615">
            <v>0</v>
          </cell>
          <cell r="G615" t="str">
            <v>53817</v>
          </cell>
          <cell r="H615" t="str">
            <v>TRATOR DE ESTEIRAS, POTÊNCIA 100 HP, PESO OPERACIONAL 9,4 T, COM LÂMINA 2,19 M3 - MATERIAIS NA OPERAÇÃO. AF_06/2014</v>
          </cell>
        </row>
        <row r="616">
          <cell r="A616" t="str">
            <v>CUSTOS HORÁRIOS DE MÁQUINAS E EQUIPAMENTOS</v>
          </cell>
          <cell r="B616" t="str">
            <v>CHOR</v>
          </cell>
          <cell r="C616" t="str">
            <v>COMPOSIÇÕES AUXILIARES</v>
          </cell>
          <cell r="D616" t="str">
            <v>0329</v>
          </cell>
          <cell r="E616">
            <v>0</v>
          </cell>
          <cell r="F616">
            <v>0</v>
          </cell>
          <cell r="G616" t="str">
            <v>53818</v>
          </cell>
          <cell r="H616" t="str">
            <v>ROLO COMPACTADOR VIBRATÓRIO REBOCÁVEL, CILINDRO DE AÇO LISO, POTÊNCIA DE TRAÇÃO DE 65 CV, PESO 4,7 T, IMPACTO DINÂMICO 18,3 T, LARGURA DE TRABALHO 1,67 M - DEPRECIAÇÃO. AF_02/2016</v>
          </cell>
        </row>
        <row r="617">
          <cell r="A617" t="str">
            <v>CUSTOS HORÁRIOS DE MÁQUINAS E EQUIPAMENTOS</v>
          </cell>
          <cell r="B617" t="str">
            <v>CHOR</v>
          </cell>
          <cell r="C617" t="str">
            <v>COMPOSIÇÕES AUXILIARES</v>
          </cell>
          <cell r="D617" t="str">
            <v>0329</v>
          </cell>
          <cell r="E617">
            <v>0</v>
          </cell>
          <cell r="F617">
            <v>0</v>
          </cell>
          <cell r="G617" t="str">
            <v>53827</v>
          </cell>
          <cell r="H617" t="str">
            <v>CAMINHÃO TOCO, PESO BRUTO TOTAL 14.300 KG, CARGA ÚTIL MÁXIMA 9590 KG, DISTÂNCIA ENTRE EIXOS 4,76 M, POTÊNCIA 185 CV (NÃO INCLUI CARROCERIA) - MATERIAIS NA OPERAÇÃO. AF_06/2014</v>
          </cell>
        </row>
        <row r="618">
          <cell r="A618" t="str">
            <v>CUSTOS HORÁRIOS DE MÁQUINAS E EQUIPAMENTOS</v>
          </cell>
          <cell r="B618" t="str">
            <v>CHOR</v>
          </cell>
          <cell r="C618" t="str">
            <v>COMPOSIÇÕES AUXILIARES</v>
          </cell>
          <cell r="D618" t="str">
            <v>0329</v>
          </cell>
          <cell r="E618">
            <v>0</v>
          </cell>
          <cell r="F618">
            <v>0</v>
          </cell>
          <cell r="G618" t="str">
            <v>53829</v>
          </cell>
          <cell r="H618" t="str">
            <v>CAMINHÃO TOCO, PESO BRUTO TOTAL 16.000 KG, CARGA ÚTIL MÁXIMA DE 10.685 KG, DISTÂNCIA ENTRE EIXOS 4,80 M, POTÊNCIA 189 CV EXCLUSIVE CARROCERIA - MATERIAIS NA OPERAÇÃO. AF_06/2014</v>
          </cell>
        </row>
        <row r="619">
          <cell r="A619" t="str">
            <v>CUSTOS HORÁRIOS DE MÁQUINAS E EQUIPAMENTOS</v>
          </cell>
          <cell r="B619" t="str">
            <v>CHOR</v>
          </cell>
          <cell r="C619" t="str">
            <v>COMPOSIÇÕES AUXILIARES</v>
          </cell>
          <cell r="D619" t="str">
            <v>0329</v>
          </cell>
          <cell r="E619">
            <v>0</v>
          </cell>
          <cell r="F619">
            <v>0</v>
          </cell>
          <cell r="G619" t="str">
            <v>53831</v>
          </cell>
          <cell r="H619" t="str">
            <v>CAMINHÃO PIPA 10.000 L TRUCADO, PESO BRUTO TOTAL 23.000 KG, CARGA ÚTIL MÁXIMA 15.935 KG, DISTÂNCIA ENTRE EIXOS 4,8 M, POTÊNCIA 230 CV, INCLUSIVE TANQUE DE AÇO PARA TRANSPORTE DE ÁGUA - MATERIAIS NA OPERAÇÃO. AF_06/2014</v>
          </cell>
        </row>
        <row r="620">
          <cell r="A620" t="str">
            <v>CUSTOS HORÁRIOS DE MÁQUINAS E EQUIPAMENTOS</v>
          </cell>
          <cell r="B620" t="str">
            <v>CHOR</v>
          </cell>
          <cell r="C620" t="str">
            <v>COMPOSIÇÕES AUXILIARES</v>
          </cell>
          <cell r="D620" t="str">
            <v>0329</v>
          </cell>
          <cell r="E620">
            <v>0</v>
          </cell>
          <cell r="F620">
            <v>0</v>
          </cell>
          <cell r="G620" t="str">
            <v>53840</v>
          </cell>
          <cell r="H620" t="str">
            <v>GRADE DE DISCO REBOCÁVEL COM 20 DISCOS 24" X 6 MM COM PNEUS PARA TRANSPORTE - DEPRECIAÇÃO. AF_06/2014</v>
          </cell>
        </row>
        <row r="621">
          <cell r="A621" t="str">
            <v>CUSTOS HORÁRIOS DE MÁQUINAS E EQUIPAMENTOS</v>
          </cell>
          <cell r="B621" t="str">
            <v>CHOR</v>
          </cell>
          <cell r="C621" t="str">
            <v>COMPOSIÇÕES AUXILIARES</v>
          </cell>
          <cell r="D621" t="str">
            <v>0329</v>
          </cell>
          <cell r="E621">
            <v>0</v>
          </cell>
          <cell r="F621">
            <v>0</v>
          </cell>
          <cell r="G621" t="str">
            <v>53841</v>
          </cell>
          <cell r="H621" t="str">
            <v>GRADE DE DISCO REBOCÁVEL COM 20 DISCOS 24" X 6 MM COM PNEUS PARA TRANSPORTE - MANUTENÇÃO. AF_06/2014</v>
          </cell>
        </row>
        <row r="622">
          <cell r="A622" t="str">
            <v>CUSTOS HORÁRIOS DE MÁQUINAS E EQUIPAMENTOS</v>
          </cell>
          <cell r="B622" t="str">
            <v>CHOR</v>
          </cell>
          <cell r="C622" t="str">
            <v>COMPOSIÇÕES AUXILIARES</v>
          </cell>
          <cell r="D622" t="str">
            <v>0329</v>
          </cell>
          <cell r="E622">
            <v>0</v>
          </cell>
          <cell r="F622">
            <v>0</v>
          </cell>
          <cell r="G622" t="str">
            <v>53849</v>
          </cell>
          <cell r="H622" t="str">
            <v>MOTONIVELADORA POTÊNCIA BÁSICA LÍQUIDA (PRIMEIRA MARCHA) 125 HP, PESO BRUTO 13032 KG, LARGURA DA LÂMINA DE 3,7 M - MATERIAIS NA OPERAÇÃO. AF_06/2014</v>
          </cell>
        </row>
        <row r="623">
          <cell r="A623" t="str">
            <v>CUSTOS HORÁRIOS DE MÁQUINAS E EQUIPAMENTOS</v>
          </cell>
          <cell r="B623" t="str">
            <v>CHOR</v>
          </cell>
          <cell r="C623" t="str">
            <v>COMPOSIÇÕES AUXILIARES</v>
          </cell>
          <cell r="D623" t="str">
            <v>0329</v>
          </cell>
          <cell r="E623">
            <v>0</v>
          </cell>
          <cell r="F623">
            <v>0</v>
          </cell>
          <cell r="G623" t="str">
            <v>53857</v>
          </cell>
          <cell r="H623" t="str">
            <v>PÁ CARREGADEIRA SOBRE RODAS, POTÊNCIA LÍQUIDA 128 HP, CAPACIDADE DA CAÇAMBA 1,7 A 2,8 M3, PESO OPERACIONAL 11632 KG - MANUTENÇÃO. AF_06/2014</v>
          </cell>
        </row>
        <row r="624">
          <cell r="A624" t="str">
            <v>CUSTOS HORÁRIOS DE MÁQUINAS E EQUIPAMENTOS</v>
          </cell>
          <cell r="B624" t="str">
            <v>CHOR</v>
          </cell>
          <cell r="C624" t="str">
            <v>COMPOSIÇÕES AUXILIARES</v>
          </cell>
          <cell r="D624" t="str">
            <v>0329</v>
          </cell>
          <cell r="E624">
            <v>0</v>
          </cell>
          <cell r="F624">
            <v>0</v>
          </cell>
          <cell r="G624" t="str">
            <v>53858</v>
          </cell>
          <cell r="H624" t="str">
            <v>PÁ CARREGADEIRA SOBRE RODAS, POTÊNCIA LÍQUIDA 128 HP, CAPACIDADE DA CAÇAMBA 1,7 A 2,8 M3, PESO OPERACIONAL 11632 KG - MATERIAIS NA OPERAÇÃO. AF_06/2014</v>
          </cell>
        </row>
        <row r="625">
          <cell r="A625" t="str">
            <v>CUSTOS HORÁRIOS DE MÁQUINAS E EQUIPAMENTOS</v>
          </cell>
          <cell r="B625" t="str">
            <v>CHOR</v>
          </cell>
          <cell r="C625" t="str">
            <v>COMPOSIÇÕES AUXILIARES</v>
          </cell>
          <cell r="D625" t="str">
            <v>0329</v>
          </cell>
          <cell r="E625">
            <v>0</v>
          </cell>
          <cell r="F625">
            <v>0</v>
          </cell>
          <cell r="G625" t="str">
            <v>53861</v>
          </cell>
          <cell r="H625" t="str">
            <v>PÁ CARREGADEIRA SOBRE RODAS, POTÊNCIA 197 HP, CAPACIDADE DA CAÇAMBA 2,5 A 3,5 M3, PESO OPERACIONAL 18338 KG - MANUTENÇÃO. AF_06/2014</v>
          </cell>
        </row>
        <row r="626">
          <cell r="A626" t="str">
            <v>CUSTOS HORÁRIOS DE MÁQUINAS E EQUIPAMENTOS</v>
          </cell>
          <cell r="B626" t="str">
            <v>CHOR</v>
          </cell>
          <cell r="C626" t="str">
            <v>COMPOSIÇÕES AUXILIARES</v>
          </cell>
          <cell r="D626" t="str">
            <v>0329</v>
          </cell>
          <cell r="E626">
            <v>0</v>
          </cell>
          <cell r="F626">
            <v>0</v>
          </cell>
          <cell r="G626" t="str">
            <v>53863</v>
          </cell>
          <cell r="H626" t="str">
            <v>MARTELETE OU ROMPEDOR PNEUMÁTICO MANUAL, 28 KG, COM SILENCIADOR - MANUTENÇÃO. AF_07/2016</v>
          </cell>
        </row>
        <row r="627">
          <cell r="A627" t="str">
            <v>CUSTOS HORÁRIOS DE MÁQUINAS E EQUIPAMENTOS</v>
          </cell>
          <cell r="B627" t="str">
            <v>CHOR</v>
          </cell>
          <cell r="C627" t="str">
            <v>COMPOSIÇÕES AUXILIARES</v>
          </cell>
          <cell r="D627" t="str">
            <v>0329</v>
          </cell>
          <cell r="E627">
            <v>0</v>
          </cell>
          <cell r="F627">
            <v>0</v>
          </cell>
          <cell r="G627" t="str">
            <v>53865</v>
          </cell>
          <cell r="H627" t="str">
            <v>COMPRESSOR DE AR REBOCÁVEL, VAZÃO 189 PCM, PRESSÃO EFETIVA DE TRABALHO 102 PSI, MOTOR DIESEL, POTÊNCIA 63 CV - MATERIAIS NA OPERAÇÃO. AF_06/2015</v>
          </cell>
        </row>
        <row r="628">
          <cell r="A628" t="str">
            <v>CUSTOS HORÁRIOS DE MÁQUINAS E EQUIPAMENTOS</v>
          </cell>
          <cell r="B628" t="str">
            <v>CHOR</v>
          </cell>
          <cell r="C628" t="str">
            <v>COMPOSIÇÕES AUXILIARES</v>
          </cell>
          <cell r="D628" t="str">
            <v>0329</v>
          </cell>
          <cell r="E628">
            <v>0</v>
          </cell>
          <cell r="F628">
            <v>0</v>
          </cell>
          <cell r="G628" t="str">
            <v>53866</v>
          </cell>
          <cell r="H628" t="str">
            <v>BOMBA SUBMERSÍVEL ELÉTRICA TRIFÁSICA, POTÊNCIA 2,96 HP, Ø ROTOR 144 MM SEMI-ABERTO, BOCAL DE SAÍDA Ø 2, HM/Q = 2 MCA / 38,8 M3/H A 28 MCA / 5 M3/H - MATERIAIS NA OPERAÇÃO. AF_06/2014</v>
          </cell>
        </row>
        <row r="629">
          <cell r="A629" t="str">
            <v>CUSTOS HORÁRIOS DE MÁQUINAS E EQUIPAMENTOS</v>
          </cell>
          <cell r="B629" t="str">
            <v>CHOR</v>
          </cell>
          <cell r="C629" t="str">
            <v>COMPOSIÇÕES AUXILIARES</v>
          </cell>
          <cell r="D629" t="str">
            <v>0329</v>
          </cell>
          <cell r="E629">
            <v>0</v>
          </cell>
          <cell r="F629">
            <v>0</v>
          </cell>
          <cell r="G629" t="str">
            <v>53882</v>
          </cell>
          <cell r="H629" t="str">
            <v>CAMINHÃO PIPA 6.000 L, PESO BRUTO TOTAL 13.000 KG, DISTÂNCIA ENTRE EIXOS 4,80 M, POTÊNCIA 189 CV INCLUSIVE TANQUE DE AÇO PARA TRANSPORTE DE ÁGUA, CAPACIDADE 6 M3 - MANUTENÇÃO. AF_06/2014</v>
          </cell>
        </row>
        <row r="630">
          <cell r="A630" t="str">
            <v>CUSTOS HORÁRIOS DE MÁQUINAS E EQUIPAMENTOS</v>
          </cell>
          <cell r="B630" t="str">
            <v>CHOR</v>
          </cell>
          <cell r="C630" t="str">
            <v>COMPOSIÇÕES AUXILIARES</v>
          </cell>
          <cell r="D630" t="str">
            <v>0329</v>
          </cell>
          <cell r="E630">
            <v>0</v>
          </cell>
          <cell r="F630">
            <v>0</v>
          </cell>
          <cell r="G630" t="str">
            <v>55263</v>
          </cell>
          <cell r="H630" t="str">
            <v>ROLO COMPACTADOR DE PNEUS ESTÁTICO, PRESSÃO VARIÁVEL, POTÊNCIA 111 HP, PESO SEM/COM LASTRO 9,5 / 26 T, LARGURA DE TRABALHO 1,90 M - MATERIAIS NA OPERAÇÃO. AF_07/2014</v>
          </cell>
        </row>
        <row r="631">
          <cell r="A631" t="str">
            <v>CUSTOS HORÁRIOS DE MÁQUINAS E EQUIPAMENTOS</v>
          </cell>
          <cell r="B631" t="str">
            <v>CHOR</v>
          </cell>
          <cell r="C631" t="str">
            <v>COMPOSIÇÕES AUXILIARES</v>
          </cell>
          <cell r="D631" t="str">
            <v>0329</v>
          </cell>
          <cell r="E631">
            <v>0</v>
          </cell>
          <cell r="F631">
            <v>0</v>
          </cell>
          <cell r="G631" t="str">
            <v>73303</v>
          </cell>
          <cell r="H631" t="str">
            <v>GRUPO GERADOR ESTACIONÁRIO, MOTOR DIESEL POTÊNCIA 170 KVA - DEPRECIAÇÃO. AF_02/2016</v>
          </cell>
        </row>
        <row r="632">
          <cell r="A632" t="str">
            <v>CUSTOS HORÁRIOS DE MÁQUINAS E EQUIPAMENTOS</v>
          </cell>
          <cell r="B632" t="str">
            <v>CHOR</v>
          </cell>
          <cell r="C632" t="str">
            <v>COMPOSIÇÕES AUXILIARES</v>
          </cell>
          <cell r="D632" t="str">
            <v>0329</v>
          </cell>
          <cell r="E632">
            <v>0</v>
          </cell>
          <cell r="F632">
            <v>0</v>
          </cell>
          <cell r="G632" t="str">
            <v>73307</v>
          </cell>
          <cell r="H632" t="str">
            <v>GRUPO GERADOR ESTACIONÁRIO, MOTOR DIESEL POTÊNCIA 170 KVA - MANUTENÇÃO. AF_02/2016</v>
          </cell>
        </row>
        <row r="633">
          <cell r="A633" t="str">
            <v>CUSTOS HORÁRIOS DE MÁQUINAS E EQUIPAMENTOS</v>
          </cell>
          <cell r="B633" t="str">
            <v>CHOR</v>
          </cell>
          <cell r="C633" t="str">
            <v>COMPOSIÇÕES AUXILIARES</v>
          </cell>
          <cell r="D633" t="str">
            <v>0329</v>
          </cell>
          <cell r="E633">
            <v>0</v>
          </cell>
          <cell r="F633">
            <v>0</v>
          </cell>
          <cell r="G633" t="str">
            <v>73309</v>
          </cell>
          <cell r="H633" t="str">
            <v>ROLO COMPACTADOR VIBRATÓRIO PÉ DE CARNEIRO PARA SOLOS, POTÊNCIA 80 HP, PESO OPERACIONAL SEM/COM LASTRO 7,4 / 8,8 T, LARGURA DE TRABALHO 1,68 M - DEPRECIAÇÃO. AF_02/2016</v>
          </cell>
        </row>
        <row r="634">
          <cell r="A634" t="str">
            <v>CUSTOS HORÁRIOS DE MÁQUINAS E EQUIPAMENTOS</v>
          </cell>
          <cell r="B634" t="str">
            <v>CHOR</v>
          </cell>
          <cell r="C634" t="str">
            <v>COMPOSIÇÕES AUXILIARES</v>
          </cell>
          <cell r="D634" t="str">
            <v>0329</v>
          </cell>
          <cell r="E634">
            <v>0</v>
          </cell>
          <cell r="F634">
            <v>0</v>
          </cell>
          <cell r="G634" t="str">
            <v>73311</v>
          </cell>
          <cell r="H634" t="str">
            <v>GRUPO GERADOR ESTACIONÁRIO, MOTOR DIESEL POTÊNCIA 170 KVA - MATERIAIS NA OPERAÇÃO. AF_02/2016</v>
          </cell>
        </row>
        <row r="635">
          <cell r="A635" t="str">
            <v>CUSTOS HORÁRIOS DE MÁQUINAS E EQUIPAMENTOS</v>
          </cell>
          <cell r="B635" t="str">
            <v>CHOR</v>
          </cell>
          <cell r="C635" t="str">
            <v>COMPOSIÇÕES AUXILIARES</v>
          </cell>
          <cell r="D635" t="str">
            <v>0329</v>
          </cell>
          <cell r="E635">
            <v>0</v>
          </cell>
          <cell r="F635">
            <v>0</v>
          </cell>
          <cell r="G635" t="str">
            <v>73313</v>
          </cell>
          <cell r="H635" t="str">
            <v>ROLO COMPACTADOR VIBRATÓRIO PÉ DE CARNEIRO PARA SOLOS, POTÊNCIA 80 HP, PESO OPERACIONAL SEM/COM LASTRO 7,4 / 8,8 T, LARGURA DE TRABALHO 1,68 M - JUROS. AF_02/2016</v>
          </cell>
        </row>
        <row r="636">
          <cell r="A636" t="str">
            <v>CUSTOS HORÁRIOS DE MÁQUINAS E EQUIPAMENTOS</v>
          </cell>
          <cell r="B636" t="str">
            <v>CHOR</v>
          </cell>
          <cell r="C636" t="str">
            <v>COMPOSIÇÕES AUXILIARES</v>
          </cell>
          <cell r="D636" t="str">
            <v>0329</v>
          </cell>
          <cell r="E636">
            <v>0</v>
          </cell>
          <cell r="F636">
            <v>0</v>
          </cell>
          <cell r="G636" t="str">
            <v>73315</v>
          </cell>
          <cell r="H636" t="str">
            <v>ROLO COMPACTADOR VIBRATÓRIO PÉ DE CARNEIRO PARA SOLOS, POTÊNCIA 80 HP, PESO OPERACIONAL SEM/COM LASTRO 7,4 / 8,8 T, LARGURA DE TRABALHO 1,68 M - MATERIAIS NA OPERAÇÃO. AF_02/2016</v>
          </cell>
        </row>
        <row r="637">
          <cell r="A637" t="str">
            <v>CUSTOS HORÁRIOS DE MÁQUINAS E EQUIPAMENTOS</v>
          </cell>
          <cell r="B637" t="str">
            <v>CHOR</v>
          </cell>
          <cell r="C637" t="str">
            <v>COMPOSIÇÕES AUXILIARES</v>
          </cell>
          <cell r="D637" t="str">
            <v>0329</v>
          </cell>
          <cell r="E637">
            <v>0</v>
          </cell>
          <cell r="F637">
            <v>0</v>
          </cell>
          <cell r="G637" t="str">
            <v>73335</v>
          </cell>
          <cell r="H637" t="str">
            <v>CAMINHÃO TOCO, PBT 14.300 KG, CARGA ÚTIL MÁX. 9.710 KG, DIST. ENTRE EIXOS 3,56 M, POTÊNCIA 185 CV, INCLUSIVE CARROCERIA FIXA ABERTA DE MADEIRA P/ TRANSPORTE GERAL DE CARGA SECA, DIMEN. APROX. 2,50 X 6,50 X 0,50 M - MANUTENÇÃO. AF_06/2014</v>
          </cell>
        </row>
        <row r="638">
          <cell r="A638" t="str">
            <v>CUSTOS HORÁRIOS DE MÁQUINAS E EQUIPAMENTOS</v>
          </cell>
          <cell r="B638" t="str">
            <v>CHOR</v>
          </cell>
          <cell r="C638" t="str">
            <v>COMPOSIÇÕES AUXILIARES</v>
          </cell>
          <cell r="D638" t="str">
            <v>0329</v>
          </cell>
          <cell r="E638">
            <v>0</v>
          </cell>
          <cell r="F638">
            <v>0</v>
          </cell>
          <cell r="G638" t="str">
            <v>73340</v>
          </cell>
          <cell r="H638" t="str">
            <v>CAMINHÃO TOCO, PBT 14.300 KG, CARGA ÚTIL MÁX. 9.710 KG, DIST. ENTRE EIXOS 3,56 M, POTÊNCIA 185 CV, INCLUSIVE CARROCERIA FIXA ABERTA DE MADEIRA P/ TRANSPORTE GERAL DE CARGA SECA, DIMEN. APROX. 2,50 X 6,50 X 0,50 M - MATERIAIS NA OPERAÇÃO. AF_06/2014</v>
          </cell>
        </row>
        <row r="639">
          <cell r="A639" t="str">
            <v>CUSTOS HORÁRIOS DE MÁQUINAS E EQUIPAMENTOS</v>
          </cell>
          <cell r="B639" t="str">
            <v>CHOR</v>
          </cell>
          <cell r="C639" t="str">
            <v>COMPOSIÇÕES AUXILIARES</v>
          </cell>
          <cell r="D639" t="str">
            <v>0329</v>
          </cell>
          <cell r="E639">
            <v>0</v>
          </cell>
          <cell r="F639">
            <v>0</v>
          </cell>
          <cell r="G639" t="str">
            <v>83361</v>
          </cell>
          <cell r="H639" t="str">
            <v>ESPARGIDOR DE ASFALTO PRESSURIZADO, TANQUE 6 M3 COM ISOLAÇÃO TÉRMICA, AQUECIDO COM 2 MAÇARICOS, COM BARRA ESPARGIDORA 3,60 M, MONTADO SOBRE CAMINHÃO  TOCO, PBT 14.300 KG, POTÊNCIA 185 CV - MANUTENÇÃO. AF_08/2015</v>
          </cell>
        </row>
        <row r="640">
          <cell r="A640" t="str">
            <v>CUSTOS HORÁRIOS DE MÁQUINAS E EQUIPAMENTOS</v>
          </cell>
          <cell r="B640" t="str">
            <v>CHOR</v>
          </cell>
          <cell r="C640" t="str">
            <v>COMPOSIÇÕES AUXILIARES</v>
          </cell>
          <cell r="D640" t="str">
            <v>0329</v>
          </cell>
          <cell r="E640">
            <v>0</v>
          </cell>
          <cell r="F640">
            <v>0</v>
          </cell>
          <cell r="G640" t="str">
            <v>83761</v>
          </cell>
          <cell r="H640" t="str">
            <v>GRUPO DE SOLDAGEM COM GERADOR A DIESEL 60 CV PARA SOLDA ELÉTRICA, SOBRE 04 RODAS, COM MOTOR 4 CILINDROS 600 A - DEPRECIAÇÃO. AF_02/2016</v>
          </cell>
        </row>
        <row r="641">
          <cell r="A641" t="str">
            <v>CUSTOS HORÁRIOS DE MÁQUINAS E EQUIPAMENTOS</v>
          </cell>
          <cell r="B641" t="str">
            <v>CHOR</v>
          </cell>
          <cell r="C641" t="str">
            <v>COMPOSIÇÕES AUXILIARES</v>
          </cell>
          <cell r="D641" t="str">
            <v>0329</v>
          </cell>
          <cell r="E641">
            <v>0</v>
          </cell>
          <cell r="F641">
            <v>0</v>
          </cell>
          <cell r="G641" t="str">
            <v>83762</v>
          </cell>
          <cell r="H641" t="str">
            <v>GRUPO DE SOLDAGEM COM GERADOR A DIESEL 60 CV PARA SOLDA ELÉTRICA, SOBRE 04 RODAS, COM MOTOR 4 CILINDROS 600 A - MANUTENÇÃO. AF_02/2016</v>
          </cell>
        </row>
        <row r="642">
          <cell r="A642" t="str">
            <v>CUSTOS HORÁRIOS DE MÁQUINAS E EQUIPAMENTOS</v>
          </cell>
          <cell r="B642" t="str">
            <v>CHOR</v>
          </cell>
          <cell r="C642" t="str">
            <v>COMPOSIÇÕES AUXILIARES</v>
          </cell>
          <cell r="D642" t="str">
            <v>0329</v>
          </cell>
          <cell r="E642">
            <v>0</v>
          </cell>
          <cell r="F642">
            <v>0</v>
          </cell>
          <cell r="G642" t="str">
            <v>83763</v>
          </cell>
          <cell r="H642" t="str">
            <v>GRUPO DE SOLDAGEM COM GERADOR A DIESEL 60 CV PARA SOLDA ELÉTRICA, SOBRE 04 RODAS, COM MOTOR 4 CILINDROS 600 A - MATERIAIS NA OPERAÇÃO. AF_02/2016</v>
          </cell>
        </row>
        <row r="643">
          <cell r="A643" t="str">
            <v>CUSTOS HORÁRIOS DE MÁQUINAS E EQUIPAMENTOS</v>
          </cell>
          <cell r="B643" t="str">
            <v>CHOR</v>
          </cell>
          <cell r="C643" t="str">
            <v>COMPOSIÇÕES AUXILIARES</v>
          </cell>
          <cell r="D643" t="str">
            <v>0329</v>
          </cell>
          <cell r="E643">
            <v>0</v>
          </cell>
          <cell r="F643">
            <v>0</v>
          </cell>
          <cell r="G643" t="str">
            <v>83764</v>
          </cell>
          <cell r="H643" t="str">
            <v>GRUPO DE SOLDAGEM COM GERADOR A DIESEL 60 CV PARA SOLDA ELÉTRICA, SOBRE 04 RODAS, COM MOTOR 4 CILINDROS 600 A - JUROS. AF_02/2016</v>
          </cell>
        </row>
        <row r="644">
          <cell r="A644" t="str">
            <v>CUSTOS HORÁRIOS DE MÁQUINAS E EQUIPAMENTOS</v>
          </cell>
          <cell r="B644" t="str">
            <v>CHOR</v>
          </cell>
          <cell r="C644" t="str">
            <v>COMPOSIÇÕES AUXILIARES</v>
          </cell>
          <cell r="D644" t="str">
            <v>0329</v>
          </cell>
          <cell r="E644">
            <v>0</v>
          </cell>
          <cell r="F644">
            <v>0</v>
          </cell>
          <cell r="G644" t="str">
            <v>87026</v>
          </cell>
          <cell r="H644" t="str">
            <v>GRADE DE DISCO REBOCÁVEL COM 20 DISCOS 24" X 6 MM COM PNEUS PARA TRANSPORTE - JUROS. AF_06/2014</v>
          </cell>
        </row>
        <row r="645">
          <cell r="A645" t="str">
            <v>CUSTOS HORÁRIOS DE MÁQUINAS E EQUIPAMENTOS</v>
          </cell>
          <cell r="B645" t="str">
            <v>CHOR</v>
          </cell>
          <cell r="C645" t="str">
            <v>COMPOSIÇÕES AUXILIARES</v>
          </cell>
          <cell r="D645" t="str">
            <v>0329</v>
          </cell>
          <cell r="E645">
            <v>0</v>
          </cell>
          <cell r="F645">
            <v>0</v>
          </cell>
          <cell r="G645" t="str">
            <v>87441</v>
          </cell>
          <cell r="H645" t="str">
            <v>BETONEIRA CAPACIDADE NOMINAL 400 L, CAPACIDADE DE MISTURA 310 L, MOTOR A DIESEL POTÊNCIA 5,0 HP, SEM CARREGADOR - DEPRECIAÇÃO. AF_06/2014</v>
          </cell>
        </row>
        <row r="646">
          <cell r="A646" t="str">
            <v>CUSTOS HORÁRIOS DE MÁQUINAS E EQUIPAMENTOS</v>
          </cell>
          <cell r="B646" t="str">
            <v>CHOR</v>
          </cell>
          <cell r="C646" t="str">
            <v>COMPOSIÇÕES AUXILIARES</v>
          </cell>
          <cell r="D646" t="str">
            <v>0329</v>
          </cell>
          <cell r="E646">
            <v>0</v>
          </cell>
          <cell r="F646">
            <v>0</v>
          </cell>
          <cell r="G646" t="str">
            <v>87442</v>
          </cell>
          <cell r="H646" t="str">
            <v>BETONEIRA CAPACIDADE NOMINAL 400 L, CAPACIDADE DE MISTURA 310 L, MOTOR A DIESEL POTÊNCIA 5,0 HP, SEM CARREGADOR - JUROS. AF_06/2014</v>
          </cell>
        </row>
        <row r="647">
          <cell r="A647" t="str">
            <v>CUSTOS HORÁRIOS DE MÁQUINAS E EQUIPAMENTOS</v>
          </cell>
          <cell r="B647" t="str">
            <v>CHOR</v>
          </cell>
          <cell r="C647" t="str">
            <v>COMPOSIÇÕES AUXILIARES</v>
          </cell>
          <cell r="D647" t="str">
            <v>0329</v>
          </cell>
          <cell r="E647">
            <v>0</v>
          </cell>
          <cell r="F647">
            <v>0</v>
          </cell>
          <cell r="G647" t="str">
            <v>87443</v>
          </cell>
          <cell r="H647" t="str">
            <v>BETONEIRA CAPACIDADE NOMINAL 400 L, CAPACIDADE DE MISTURA 310 L, MOTOR A DIESEL POTÊNCIA 5,0 HP, SEM CARREGADOR - MANUTENÇÃO. AF_06/2014</v>
          </cell>
        </row>
        <row r="648">
          <cell r="A648" t="str">
            <v>CUSTOS HORÁRIOS DE MÁQUINAS E EQUIPAMENTOS</v>
          </cell>
          <cell r="B648" t="str">
            <v>CHOR</v>
          </cell>
          <cell r="C648" t="str">
            <v>COMPOSIÇÕES AUXILIARES</v>
          </cell>
          <cell r="D648" t="str">
            <v>0329</v>
          </cell>
          <cell r="E648">
            <v>0</v>
          </cell>
          <cell r="F648">
            <v>0</v>
          </cell>
          <cell r="G648" t="str">
            <v>87444</v>
          </cell>
          <cell r="H648" t="str">
            <v>BETONEIRA CAPACIDADE NOMINAL 400 L, CAPACIDADE DE MISTURA 310 L, MOTOR A DIESEL POTÊNCIA 5,0 HP, SEM CARREGADOR - MATERIAIS NA OPERAÇÃO. AF_06/2014</v>
          </cell>
        </row>
        <row r="649">
          <cell r="A649" t="str">
            <v>CUSTOS HORÁRIOS DE MÁQUINAS E EQUIPAMENTOS</v>
          </cell>
          <cell r="B649" t="str">
            <v>CHOR</v>
          </cell>
          <cell r="C649" t="str">
            <v>COMPOSIÇÕES AUXILIARES</v>
          </cell>
          <cell r="D649" t="str">
            <v>0329</v>
          </cell>
          <cell r="E649">
            <v>0</v>
          </cell>
          <cell r="F649">
            <v>0</v>
          </cell>
          <cell r="G649" t="str">
            <v>88387</v>
          </cell>
          <cell r="H649" t="str">
            <v>MISTURADOR DE ARGAMASSA, EIXO HORIZONTAL, CAPACIDADE DE MISTURA 300 KG, MOTOR ELÉTRICO POTÊNCIA 5 CV - DEPRECIAÇÃO. AF_06/2014</v>
          </cell>
        </row>
        <row r="650">
          <cell r="A650" t="str">
            <v>CUSTOS HORÁRIOS DE MÁQUINAS E EQUIPAMENTOS</v>
          </cell>
          <cell r="B650" t="str">
            <v>CHOR</v>
          </cell>
          <cell r="C650" t="str">
            <v>COMPOSIÇÕES AUXILIARES</v>
          </cell>
          <cell r="D650" t="str">
            <v>0329</v>
          </cell>
          <cell r="E650">
            <v>0</v>
          </cell>
          <cell r="F650">
            <v>0</v>
          </cell>
          <cell r="G650" t="str">
            <v>88389</v>
          </cell>
          <cell r="H650" t="str">
            <v>MISTURADOR DE ARGAMASSA, EIXO HORIZONTAL, CAPACIDADE DE MISTURA 300 KG, MOTOR ELÉTRICO POTÊNCIA 5 CV - JUROS. AF_06/2014</v>
          </cell>
        </row>
        <row r="651">
          <cell r="A651" t="str">
            <v>CUSTOS HORÁRIOS DE MÁQUINAS E EQUIPAMENTOS</v>
          </cell>
          <cell r="B651" t="str">
            <v>CHOR</v>
          </cell>
          <cell r="C651" t="str">
            <v>COMPOSIÇÕES AUXILIARES</v>
          </cell>
          <cell r="D651" t="str">
            <v>0329</v>
          </cell>
          <cell r="E651">
            <v>0</v>
          </cell>
          <cell r="F651">
            <v>0</v>
          </cell>
          <cell r="G651" t="str">
            <v>88390</v>
          </cell>
          <cell r="H651" t="str">
            <v>MISTURADOR DE ARGAMASSA, EIXO HORIZONTAL, CAPACIDADE DE MISTURA 300 KG, MOTOR ELÉTRICO POTÊNCIA 5 CV - MANUTENÇÃO. AF_06/2014</v>
          </cell>
        </row>
        <row r="652">
          <cell r="A652" t="str">
            <v>CUSTOS HORÁRIOS DE MÁQUINAS E EQUIPAMENTOS</v>
          </cell>
          <cell r="B652" t="str">
            <v>CHOR</v>
          </cell>
          <cell r="C652" t="str">
            <v>COMPOSIÇÕES AUXILIARES</v>
          </cell>
          <cell r="D652" t="str">
            <v>0329</v>
          </cell>
          <cell r="E652">
            <v>0</v>
          </cell>
          <cell r="F652">
            <v>0</v>
          </cell>
          <cell r="G652" t="str">
            <v>88391</v>
          </cell>
          <cell r="H652" t="str">
            <v>MISTURADOR DE ARGAMASSA, EIXO HORIZONTAL, CAPACIDADE DE MISTURA 300 KG, MOTOR ELÉTRICO POTÊNCIA 5 CV - MATERIAIS NA OPERAÇÃO. AF_06/2014</v>
          </cell>
        </row>
        <row r="653">
          <cell r="A653" t="str">
            <v>CUSTOS HORÁRIOS DE MÁQUINAS E EQUIPAMENTOS</v>
          </cell>
          <cell r="B653" t="str">
            <v>CHOR</v>
          </cell>
          <cell r="C653" t="str">
            <v>COMPOSIÇÕES AUXILIARES</v>
          </cell>
          <cell r="D653" t="str">
            <v>0329</v>
          </cell>
          <cell r="E653">
            <v>0</v>
          </cell>
          <cell r="F653">
            <v>0</v>
          </cell>
          <cell r="G653" t="str">
            <v>88394</v>
          </cell>
          <cell r="H653" t="str">
            <v>MISTURADOR DE ARGAMASSA, EIXO HORIZONTAL, CAPACIDADE DE MISTURA 600 KG, MOTOR ELÉTRICO POTÊNCIA 7,5 CV - DEPRECIAÇÃO. AF_06/2014</v>
          </cell>
        </row>
        <row r="654">
          <cell r="A654" t="str">
            <v>CUSTOS HORÁRIOS DE MÁQUINAS E EQUIPAMENTOS</v>
          </cell>
          <cell r="B654" t="str">
            <v>CHOR</v>
          </cell>
          <cell r="C654" t="str">
            <v>COMPOSIÇÕES AUXILIARES</v>
          </cell>
          <cell r="D654" t="str">
            <v>0329</v>
          </cell>
          <cell r="E654">
            <v>0</v>
          </cell>
          <cell r="F654">
            <v>0</v>
          </cell>
          <cell r="G654" t="str">
            <v>88395</v>
          </cell>
          <cell r="H654" t="str">
            <v>MISTURADOR DE ARGAMASSA, EIXO HORIZONTAL, CAPACIDADE DE MISTURA 600 KG, MOTOR ELÉTRICO POTÊNCIA 7,5 CV - JUROS. AF_06/2014</v>
          </cell>
        </row>
        <row r="655">
          <cell r="A655" t="str">
            <v>CUSTOS HORÁRIOS DE MÁQUINAS E EQUIPAMENTOS</v>
          </cell>
          <cell r="B655" t="str">
            <v>CHOR</v>
          </cell>
          <cell r="C655" t="str">
            <v>COMPOSIÇÕES AUXILIARES</v>
          </cell>
          <cell r="D655" t="str">
            <v>0329</v>
          </cell>
          <cell r="E655">
            <v>0</v>
          </cell>
          <cell r="F655">
            <v>0</v>
          </cell>
          <cell r="G655" t="str">
            <v>88396</v>
          </cell>
          <cell r="H655" t="str">
            <v>MISTURADOR DE ARGAMASSA, EIXO HORIZONTAL, CAPACIDADE DE MISTURA 600 KG, MOTOR ELÉTRICO POTÊNCIA 7,5 CV - MANUTENÇÃO. AF_06/2014</v>
          </cell>
        </row>
        <row r="656">
          <cell r="A656" t="str">
            <v>CUSTOS HORÁRIOS DE MÁQUINAS E EQUIPAMENTOS</v>
          </cell>
          <cell r="B656" t="str">
            <v>CHOR</v>
          </cell>
          <cell r="C656" t="str">
            <v>COMPOSIÇÕES AUXILIARES</v>
          </cell>
          <cell r="D656" t="str">
            <v>0329</v>
          </cell>
          <cell r="E656">
            <v>0</v>
          </cell>
          <cell r="F656">
            <v>0</v>
          </cell>
          <cell r="G656" t="str">
            <v>88397</v>
          </cell>
          <cell r="H656" t="str">
            <v>MISTURADOR DE ARGAMASSA, EIXO HORIZONTAL, CAPACIDADE DE MISTURA 600 KG, MOTOR ELÉTRICO POTÊNCIA 7,5 CV - MATERIAIS NA OPERAÇÃO. AF_06/2014</v>
          </cell>
        </row>
        <row r="657">
          <cell r="A657" t="str">
            <v>CUSTOS HORÁRIOS DE MÁQUINAS E EQUIPAMENTOS</v>
          </cell>
          <cell r="B657" t="str">
            <v>CHOR</v>
          </cell>
          <cell r="C657" t="str">
            <v>COMPOSIÇÕES AUXILIARES</v>
          </cell>
          <cell r="D657" t="str">
            <v>0329</v>
          </cell>
          <cell r="E657">
            <v>0</v>
          </cell>
          <cell r="F657">
            <v>0</v>
          </cell>
          <cell r="G657" t="str">
            <v>88400</v>
          </cell>
          <cell r="H657" t="str">
            <v>MISTURADOR DE ARGAMASSA, EIXO HORIZONTAL, CAPACIDADE DE MISTURA 160 KG, MOTOR ELÉTRICO POTÊNCIA 3 CV - DEPRECIAÇÃO. AF_06/2014</v>
          </cell>
        </row>
        <row r="658">
          <cell r="A658" t="str">
            <v>CUSTOS HORÁRIOS DE MÁQUINAS E EQUIPAMENTOS</v>
          </cell>
          <cell r="B658" t="str">
            <v>CHOR</v>
          </cell>
          <cell r="C658" t="str">
            <v>COMPOSIÇÕES AUXILIARES</v>
          </cell>
          <cell r="D658" t="str">
            <v>0329</v>
          </cell>
          <cell r="E658">
            <v>0</v>
          </cell>
          <cell r="F658">
            <v>0</v>
          </cell>
          <cell r="G658" t="str">
            <v>88401</v>
          </cell>
          <cell r="H658" t="str">
            <v>MISTURADOR DE ARGAMASSA, EIXO HORIZONTAL, CAPACIDADE DE MISTURA 160 KG, MOTOR ELÉTRICO POTÊNCIA 3 CV - JUROS. AF_06/2014</v>
          </cell>
        </row>
        <row r="659">
          <cell r="A659" t="str">
            <v>CUSTOS HORÁRIOS DE MÁQUINAS E EQUIPAMENTOS</v>
          </cell>
          <cell r="B659" t="str">
            <v>CHOR</v>
          </cell>
          <cell r="C659" t="str">
            <v>COMPOSIÇÕES AUXILIARES</v>
          </cell>
          <cell r="D659" t="str">
            <v>0329</v>
          </cell>
          <cell r="E659">
            <v>0</v>
          </cell>
          <cell r="F659">
            <v>0</v>
          </cell>
          <cell r="G659" t="str">
            <v>88402</v>
          </cell>
          <cell r="H659" t="str">
            <v>MISTURADOR DE ARGAMASSA, EIXO HORIZONTAL, CAPACIDADE DE MISTURA 160 KG, MOTOR ELÉTRICO POTÊNCIA 3 CV - MANUTENÇÃO. AF_06/2014</v>
          </cell>
        </row>
        <row r="660">
          <cell r="A660" t="str">
            <v>CUSTOS HORÁRIOS DE MÁQUINAS E EQUIPAMENTOS</v>
          </cell>
          <cell r="B660" t="str">
            <v>CHOR</v>
          </cell>
          <cell r="C660" t="str">
            <v>COMPOSIÇÕES AUXILIARES</v>
          </cell>
          <cell r="D660" t="str">
            <v>0329</v>
          </cell>
          <cell r="E660">
            <v>0</v>
          </cell>
          <cell r="F660">
            <v>0</v>
          </cell>
          <cell r="G660" t="str">
            <v>88403</v>
          </cell>
          <cell r="H660" t="str">
            <v>MISTURADOR DE ARGAMASSA, EIXO HORIZONTAL, CAPACIDADE DE MISTURA 160 KG, MOTOR ELÉTRICO POTÊNCIA 3 CV - MATERIAIS NA OPERAÇÃO. AF_06/2014</v>
          </cell>
        </row>
        <row r="661">
          <cell r="A661" t="str">
            <v>CUSTOS HORÁRIOS DE MÁQUINAS E EQUIPAMENTOS</v>
          </cell>
          <cell r="B661" t="str">
            <v>CHOR</v>
          </cell>
          <cell r="C661" t="str">
            <v>COMPOSIÇÕES AUXILIARES</v>
          </cell>
          <cell r="D661" t="str">
            <v>0329</v>
          </cell>
          <cell r="E661">
            <v>0</v>
          </cell>
          <cell r="F661">
            <v>0</v>
          </cell>
          <cell r="G661" t="str">
            <v>88419</v>
          </cell>
          <cell r="H661" t="str">
            <v>PROJETOR DE ARGAMASSA, CAPACIDADE DE PROJEÇÃO 1,5 M3/H, ALCANCE DE 30 ATÉ 60 M, MOTOR ELÉTRICO POTÊNCIA 7,5 HP - DEPRECIAÇÃO. AF_06/2014</v>
          </cell>
        </row>
        <row r="662">
          <cell r="A662" t="str">
            <v>CUSTOS HORÁRIOS DE MÁQUINAS E EQUIPAMENTOS</v>
          </cell>
          <cell r="B662" t="str">
            <v>CHOR</v>
          </cell>
          <cell r="C662" t="str">
            <v>COMPOSIÇÕES AUXILIARES</v>
          </cell>
          <cell r="D662" t="str">
            <v>0329</v>
          </cell>
          <cell r="E662">
            <v>0</v>
          </cell>
          <cell r="F662">
            <v>0</v>
          </cell>
          <cell r="G662" t="str">
            <v>88422</v>
          </cell>
          <cell r="H662" t="str">
            <v>PROJETOR DE ARGAMASSA, CAPACIDADE DE PROJEÇÃO 1,5 M3/H, ALCANCE DE 30 ATÉ 60 M, MOTOR ELÉTRICO POTÊNCIA 7,5 HP - JUROS. AF_06/2014</v>
          </cell>
        </row>
        <row r="663">
          <cell r="A663" t="str">
            <v>CUSTOS HORÁRIOS DE MÁQUINAS E EQUIPAMENTOS</v>
          </cell>
          <cell r="B663" t="str">
            <v>CHOR</v>
          </cell>
          <cell r="C663" t="str">
            <v>COMPOSIÇÕES AUXILIARES</v>
          </cell>
          <cell r="D663" t="str">
            <v>0329</v>
          </cell>
          <cell r="E663">
            <v>0</v>
          </cell>
          <cell r="F663">
            <v>0</v>
          </cell>
          <cell r="G663" t="str">
            <v>88425</v>
          </cell>
          <cell r="H663" t="str">
            <v>PROJETOR DE ARGAMASSA, CAPACIDADE DE PROJEÇÃO 1,5 M3/H, ALCANCE DE 30 ATÉ 60 M, MOTOR ELÉTRICO POTÊNCIA 7,5 HP - MANUTENÇÃO. AF_06/2014</v>
          </cell>
        </row>
        <row r="664">
          <cell r="A664" t="str">
            <v>CUSTOS HORÁRIOS DE MÁQUINAS E EQUIPAMENTOS</v>
          </cell>
          <cell r="B664" t="str">
            <v>CHOR</v>
          </cell>
          <cell r="C664" t="str">
            <v>COMPOSIÇÕES AUXILIARES</v>
          </cell>
          <cell r="D664" t="str">
            <v>0329</v>
          </cell>
          <cell r="E664">
            <v>0</v>
          </cell>
          <cell r="F664">
            <v>0</v>
          </cell>
          <cell r="G664" t="str">
            <v>88427</v>
          </cell>
          <cell r="H664" t="str">
            <v>PROJETOR DE ARGAMASSA, CAPACIDADE DE PROJEÇÃO 1,5 M3/H, ALCANCE DE 30 ATÉ 60 M, MOTOR ELÉTRICO POTÊNCIA 7,5 HP - MATERIAIS NA OPERAÇÃO. AF_06/2014</v>
          </cell>
        </row>
        <row r="665">
          <cell r="A665" t="str">
            <v>CUSTOS HORÁRIOS DE MÁQUINAS E EQUIPAMENTOS</v>
          </cell>
          <cell r="B665" t="str">
            <v>CHOR</v>
          </cell>
          <cell r="C665" t="str">
            <v>COMPOSIÇÕES AUXILIARES</v>
          </cell>
          <cell r="D665" t="str">
            <v>0329</v>
          </cell>
          <cell r="E665">
            <v>0</v>
          </cell>
          <cell r="F665">
            <v>0</v>
          </cell>
          <cell r="G665" t="str">
            <v>88434</v>
          </cell>
          <cell r="H665" t="str">
            <v>PROJETOR DE ARGAMASSA, CAPACIDADE DE PROJEÇÃO 2 M3/H, ALCANCE ATÉ 50 M, MOTOR ELÉTRICO POTÊNCIA 7,5 HP - DEPRECIAÇÃO. AF_06/2014</v>
          </cell>
        </row>
        <row r="666">
          <cell r="A666" t="str">
            <v>CUSTOS HORÁRIOS DE MÁQUINAS E EQUIPAMENTOS</v>
          </cell>
          <cell r="B666" t="str">
            <v>CHOR</v>
          </cell>
          <cell r="C666" t="str">
            <v>COMPOSIÇÕES AUXILIARES</v>
          </cell>
          <cell r="D666" t="str">
            <v>0329</v>
          </cell>
          <cell r="E666">
            <v>0</v>
          </cell>
          <cell r="F666">
            <v>0</v>
          </cell>
          <cell r="G666" t="str">
            <v>88435</v>
          </cell>
          <cell r="H666" t="str">
            <v>PROJETOR DE ARGAMASSA, CAPACIDADE DE PROJEÇÃO 2 M3/H, ALCANCE ATÉ 50 M, MOTOR ELÉTRICO POTÊNCIA 7,5 HP - JUROS. AF_06/2014</v>
          </cell>
        </row>
        <row r="667">
          <cell r="A667" t="str">
            <v>CUSTOS HORÁRIOS DE MÁQUINAS E EQUIPAMENTOS</v>
          </cell>
          <cell r="B667" t="str">
            <v>CHOR</v>
          </cell>
          <cell r="C667" t="str">
            <v>COMPOSIÇÕES AUXILIARES</v>
          </cell>
          <cell r="D667" t="str">
            <v>0329</v>
          </cell>
          <cell r="E667">
            <v>0</v>
          </cell>
          <cell r="F667">
            <v>0</v>
          </cell>
          <cell r="G667" t="str">
            <v>88436</v>
          </cell>
          <cell r="H667" t="str">
            <v>PROJETOR DE ARGAMASSA, CAPACIDADE DE PROJEÇÃO 2 M3/H, ALCANCE ATÉ 50 M, MOTOR ELÉTRICO POTÊNCIA 7,5 HP - MANUTENÇÃO. AF_06/2014</v>
          </cell>
        </row>
        <row r="668">
          <cell r="A668" t="str">
            <v>CUSTOS HORÁRIOS DE MÁQUINAS E EQUIPAMENTOS</v>
          </cell>
          <cell r="B668" t="str">
            <v>CHOR</v>
          </cell>
          <cell r="C668" t="str">
            <v>COMPOSIÇÕES AUXILIARES</v>
          </cell>
          <cell r="D668" t="str">
            <v>0329</v>
          </cell>
          <cell r="E668">
            <v>0</v>
          </cell>
          <cell r="F668">
            <v>0</v>
          </cell>
          <cell r="G668" t="str">
            <v>88437</v>
          </cell>
          <cell r="H668" t="str">
            <v>PROJETOR DE ARGAMASSA, CAPACIDADE DE PROJEÇÃO 2 M3/H, ALCANCE ATÉ 50 M, MOTOR ELÉTRICO POTÊNCIA 7,5 HP - MATERIAIS NA OPERAÇÃO. AF_06/2014</v>
          </cell>
        </row>
        <row r="669">
          <cell r="A669" t="str">
            <v>CUSTOS HORÁRIOS DE MÁQUINAS E EQUIPAMENTOS</v>
          </cell>
          <cell r="B669" t="str">
            <v>CHOR</v>
          </cell>
          <cell r="C669" t="str">
            <v>COMPOSIÇÕES AUXILIARES</v>
          </cell>
          <cell r="D669" t="str">
            <v>0329</v>
          </cell>
          <cell r="E669">
            <v>0</v>
          </cell>
          <cell r="F669">
            <v>0</v>
          </cell>
          <cell r="G669" t="str">
            <v>88569</v>
          </cell>
          <cell r="H669" t="str">
            <v>ESPARGIDOR DE ASFALTO PRESSURIZADO COM TANQUE DE 2500 L, REBOCÁVEL COM MOTOR A GASOLINA POTÊNCIA 3,4 HP - DEPRECIAÇÃO. AF_07/2014</v>
          </cell>
        </row>
        <row r="670">
          <cell r="A670" t="str">
            <v>CUSTOS HORÁRIOS DE MÁQUINAS E EQUIPAMENTOS</v>
          </cell>
          <cell r="B670" t="str">
            <v>CHOR</v>
          </cell>
          <cell r="C670" t="str">
            <v>COMPOSIÇÕES AUXILIARES</v>
          </cell>
          <cell r="D670" t="str">
            <v>0329</v>
          </cell>
          <cell r="E670">
            <v>0</v>
          </cell>
          <cell r="F670">
            <v>0</v>
          </cell>
          <cell r="G670" t="str">
            <v>88570</v>
          </cell>
          <cell r="H670" t="str">
            <v>ESPARGIDOR DE ASFALTO PRESSURIZADO COM TANQUE DE 2500 L, REBOCÁVEL COM MOTOR A GASOLINA POTÊNCIA 3,4 HP - JUROS. AF_07/2014</v>
          </cell>
        </row>
        <row r="671">
          <cell r="A671" t="str">
            <v>CUSTOS HORÁRIOS DE MÁQUINAS E EQUIPAMENTOS</v>
          </cell>
          <cell r="B671" t="str">
            <v>CHOR</v>
          </cell>
          <cell r="C671" t="str">
            <v>COMPOSIÇÕES AUXILIARES</v>
          </cell>
          <cell r="D671" t="str">
            <v>0329</v>
          </cell>
          <cell r="E671">
            <v>0</v>
          </cell>
          <cell r="F671">
            <v>0</v>
          </cell>
          <cell r="G671" t="str">
            <v>88826</v>
          </cell>
          <cell r="H671" t="str">
            <v>BETONEIRA CAPACIDADE NOMINAL DE 400 L, CAPACIDADE DE MISTURA 280 L, MOTOR ELÉTRICO TRIFÁSICO POTÊNCIA DE 2 CV, SEM CARREGADOR - DEPRECIAÇÃO. AF_10/2014</v>
          </cell>
        </row>
        <row r="672">
          <cell r="A672" t="str">
            <v>CUSTOS HORÁRIOS DE MÁQUINAS E EQUIPAMENTOS</v>
          </cell>
          <cell r="B672" t="str">
            <v>CHOR</v>
          </cell>
          <cell r="C672" t="str">
            <v>COMPOSIÇÕES AUXILIARES</v>
          </cell>
          <cell r="D672" t="str">
            <v>0329</v>
          </cell>
          <cell r="E672">
            <v>0</v>
          </cell>
          <cell r="F672">
            <v>0</v>
          </cell>
          <cell r="G672" t="str">
            <v>88827</v>
          </cell>
          <cell r="H672" t="str">
            <v>BETONEIRA CAPACIDADE NOMINAL DE 400 L, CAPACIDADE DE MISTURA 280 L, MOTOR ELÉTRICO TRIFÁSICO POTÊNCIA DE 2 CV, SEM CARREGADOR - JUROS. AF_10/2014</v>
          </cell>
        </row>
        <row r="673">
          <cell r="A673" t="str">
            <v>CUSTOS HORÁRIOS DE MÁQUINAS E EQUIPAMENTOS</v>
          </cell>
          <cell r="B673" t="str">
            <v>CHOR</v>
          </cell>
          <cell r="C673" t="str">
            <v>COMPOSIÇÕES AUXILIARES</v>
          </cell>
          <cell r="D673" t="str">
            <v>0329</v>
          </cell>
          <cell r="E673">
            <v>0</v>
          </cell>
          <cell r="F673">
            <v>0</v>
          </cell>
          <cell r="G673" t="str">
            <v>88828</v>
          </cell>
          <cell r="H673" t="str">
            <v>BETONEIRA CAPACIDADE NOMINAL DE 400 L, CAPACIDADE DE MISTURA 280 L, MOTOR ELÉTRICO TRIFÁSICO POTÊNCIA DE 2 CV, SEM CARREGADOR - MANUTENÇÃO. AF_10/2014</v>
          </cell>
        </row>
        <row r="674">
          <cell r="A674" t="str">
            <v>CUSTOS HORÁRIOS DE MÁQUINAS E EQUIPAMENTOS</v>
          </cell>
          <cell r="B674" t="str">
            <v>CHOR</v>
          </cell>
          <cell r="C674" t="str">
            <v>COMPOSIÇÕES AUXILIARES</v>
          </cell>
          <cell r="D674" t="str">
            <v>0329</v>
          </cell>
          <cell r="E674">
            <v>0</v>
          </cell>
          <cell r="F674">
            <v>0</v>
          </cell>
          <cell r="G674" t="str">
            <v>88829</v>
          </cell>
          <cell r="H674" t="str">
            <v>BETONEIRA CAPACIDADE NOMINAL DE 400 L, CAPACIDADE DE MISTURA 280 L, MOTOR ELÉTRICO TRIFÁSICO POTÊNCIA DE 2 CV, SEM CARREGADOR - MATERIAIS NA OPERAÇÃO. AF_10/2014</v>
          </cell>
        </row>
        <row r="675">
          <cell r="A675" t="str">
            <v>CUSTOS HORÁRIOS DE MÁQUINAS E EQUIPAMENTOS</v>
          </cell>
          <cell r="B675" t="str">
            <v>CHOR</v>
          </cell>
          <cell r="C675" t="str">
            <v>COMPOSIÇÕES AUXILIARES</v>
          </cell>
          <cell r="D675" t="str">
            <v>0329</v>
          </cell>
          <cell r="E675">
            <v>0</v>
          </cell>
          <cell r="F675">
            <v>0</v>
          </cell>
          <cell r="G675" t="str">
            <v>88832</v>
          </cell>
          <cell r="H675" t="str">
            <v>ESCAVADEIRA HIDRÁULICA SOBRE ESTEIRAS, CAÇAMBA 0,80 M3, PESO OPERACIONAL 17,8 T, POTÊNCIA LÍQUIDA 110 HP - DEPRECIAÇÃO. AF_10/2014</v>
          </cell>
        </row>
        <row r="676">
          <cell r="A676" t="str">
            <v>CUSTOS HORÁRIOS DE MÁQUINAS E EQUIPAMENTOS</v>
          </cell>
          <cell r="B676" t="str">
            <v>CHOR</v>
          </cell>
          <cell r="C676" t="str">
            <v>COMPOSIÇÕES AUXILIARES</v>
          </cell>
          <cell r="D676" t="str">
            <v>0329</v>
          </cell>
          <cell r="E676">
            <v>0</v>
          </cell>
          <cell r="F676">
            <v>0</v>
          </cell>
          <cell r="G676" t="str">
            <v>88834</v>
          </cell>
          <cell r="H676" t="str">
            <v>ESCAVADEIRA HIDRÁULICA SOBRE ESTEIRAS, CAÇAMBA 0,80 M3, PESO OPERACIONAL 17,8 T, POTÊNCIA LÍQUIDA 110 HP - JUROS. AF_10/2014</v>
          </cell>
        </row>
        <row r="677">
          <cell r="A677" t="str">
            <v>CUSTOS HORÁRIOS DE MÁQUINAS E EQUIPAMENTOS</v>
          </cell>
          <cell r="B677" t="str">
            <v>CHOR</v>
          </cell>
          <cell r="C677" t="str">
            <v>COMPOSIÇÕES AUXILIARES</v>
          </cell>
          <cell r="D677" t="str">
            <v>0329</v>
          </cell>
          <cell r="E677">
            <v>0</v>
          </cell>
          <cell r="F677">
            <v>0</v>
          </cell>
          <cell r="G677" t="str">
            <v>88835</v>
          </cell>
          <cell r="H677" t="str">
            <v>ESCAVADEIRA HIDRÁULICA SOBRE ESTEIRAS, CAÇAMBA 0,80 M3, PESO OPERACIONAL 17,8 T, POTÊNCIA LÍQUIDA 110 HP - MANUTENÇÃO. AF_10/2014</v>
          </cell>
        </row>
        <row r="678">
          <cell r="A678" t="str">
            <v>CUSTOS HORÁRIOS DE MÁQUINAS E EQUIPAMENTOS</v>
          </cell>
          <cell r="B678" t="str">
            <v>CHOR</v>
          </cell>
          <cell r="C678" t="str">
            <v>COMPOSIÇÕES AUXILIARES</v>
          </cell>
          <cell r="D678" t="str">
            <v>0329</v>
          </cell>
          <cell r="E678">
            <v>0</v>
          </cell>
          <cell r="F678">
            <v>0</v>
          </cell>
          <cell r="G678" t="str">
            <v>88836</v>
          </cell>
          <cell r="H678" t="str">
            <v>ESCAVADEIRA HIDRÁULICA SOBRE ESTEIRAS, CAÇAMBA 0,80 M3, PESO OPERACIONAL 17,8 T, POTÊNCIA LÍQUIDA 110 HP - MATERIAIS NA OPERAÇÃO. AF_10/2014</v>
          </cell>
        </row>
        <row r="679">
          <cell r="A679" t="str">
            <v>CUSTOS HORÁRIOS DE MÁQUINAS E EQUIPAMENTOS</v>
          </cell>
          <cell r="B679" t="str">
            <v>CHOR</v>
          </cell>
          <cell r="C679" t="str">
            <v>COMPOSIÇÕES AUXILIARES</v>
          </cell>
          <cell r="D679" t="str">
            <v>0329</v>
          </cell>
          <cell r="E679">
            <v>0</v>
          </cell>
          <cell r="F679">
            <v>0</v>
          </cell>
          <cell r="G679" t="str">
            <v>88839</v>
          </cell>
          <cell r="H679" t="str">
            <v>TRATOR DE ESTEIRAS, POTÊNCIA 125 HP, PESO OPERACIONAL 12,9 T, COM LÂMINA 2,7 M3 - DEPRECIAÇÃO. AF_10/2014</v>
          </cell>
        </row>
        <row r="680">
          <cell r="A680" t="str">
            <v>CUSTOS HORÁRIOS DE MÁQUINAS E EQUIPAMENTOS</v>
          </cell>
          <cell r="B680" t="str">
            <v>CHOR</v>
          </cell>
          <cell r="C680" t="str">
            <v>COMPOSIÇÕES AUXILIARES</v>
          </cell>
          <cell r="D680" t="str">
            <v>0329</v>
          </cell>
          <cell r="E680">
            <v>0</v>
          </cell>
          <cell r="F680">
            <v>0</v>
          </cell>
          <cell r="G680" t="str">
            <v>88840</v>
          </cell>
          <cell r="H680" t="str">
            <v>TRATOR DE ESTEIRAS, POTÊNCIA 125 HP, PESO OPERACIONAL 12,9 T, COM LÂMINA 2,7 M3 - JUROS. AF_10/2014</v>
          </cell>
        </row>
        <row r="681">
          <cell r="A681" t="str">
            <v>CUSTOS HORÁRIOS DE MÁQUINAS E EQUIPAMENTOS</v>
          </cell>
          <cell r="B681" t="str">
            <v>CHOR</v>
          </cell>
          <cell r="C681" t="str">
            <v>COMPOSIÇÕES AUXILIARES</v>
          </cell>
          <cell r="D681" t="str">
            <v>0329</v>
          </cell>
          <cell r="E681">
            <v>0</v>
          </cell>
          <cell r="F681">
            <v>0</v>
          </cell>
          <cell r="G681" t="str">
            <v>88841</v>
          </cell>
          <cell r="H681" t="str">
            <v>TRATOR DE ESTEIRAS, POTÊNCIA 125 HP, PESO OPERACIONAL 12,9 T, COM LÂMINA 2,7 M3 - MANUTENÇÃO. AF_10/2014</v>
          </cell>
        </row>
        <row r="682">
          <cell r="A682" t="str">
            <v>CUSTOS HORÁRIOS DE MÁQUINAS E EQUIPAMENTOS</v>
          </cell>
          <cell r="B682" t="str">
            <v>CHOR</v>
          </cell>
          <cell r="C682" t="str">
            <v>COMPOSIÇÕES AUXILIARES</v>
          </cell>
          <cell r="D682" t="str">
            <v>0329</v>
          </cell>
          <cell r="E682">
            <v>0</v>
          </cell>
          <cell r="F682">
            <v>0</v>
          </cell>
          <cell r="G682" t="str">
            <v>88842</v>
          </cell>
          <cell r="H682" t="str">
            <v>TRATOR DE ESTEIRAS, POTÊNCIA 125 HP, PESO OPERACIONAL 12,9 T, COM LÂMINA 2,7 M3 - MATERIAIS NA OPERAÇÃO. AF_10/2014</v>
          </cell>
        </row>
        <row r="683">
          <cell r="A683" t="str">
            <v>CUSTOS HORÁRIOS DE MÁQUINAS E EQUIPAMENTOS</v>
          </cell>
          <cell r="B683" t="str">
            <v>CHOR</v>
          </cell>
          <cell r="C683" t="str">
            <v>COMPOSIÇÕES AUXILIARES</v>
          </cell>
          <cell r="D683" t="str">
            <v>0329</v>
          </cell>
          <cell r="E683">
            <v>0</v>
          </cell>
          <cell r="F683">
            <v>0</v>
          </cell>
          <cell r="G683" t="str">
            <v>88847</v>
          </cell>
          <cell r="H683" t="str">
            <v>USINA DE LAMA ASFÁLTICA, PROD 30 A 50 T/H, SILO DE AGREGADO 7 M3, RESERVATÓRIOS PARA EMULSÃO E ÁGUA DE 2,3 M3 CADA, MISTURADOR TIPO PUG MILL A SER MONTADO SOBRE CAMINHÃO - DEPRECIAÇÃO. AF_10/2014</v>
          </cell>
        </row>
        <row r="684">
          <cell r="A684" t="str">
            <v>CUSTOS HORÁRIOS DE MÁQUINAS E EQUIPAMENTOS</v>
          </cell>
          <cell r="B684" t="str">
            <v>CHOR</v>
          </cell>
          <cell r="C684" t="str">
            <v>COMPOSIÇÕES AUXILIARES</v>
          </cell>
          <cell r="D684" t="str">
            <v>0329</v>
          </cell>
          <cell r="E684">
            <v>0</v>
          </cell>
          <cell r="F684">
            <v>0</v>
          </cell>
          <cell r="G684" t="str">
            <v>88848</v>
          </cell>
          <cell r="H684" t="str">
            <v>USINA DE LAMA ASFÁLTICA, PROD 30 A 50 T/H, SILO DE AGREGADO 7 M3, RESERVATÓRIOS PARA EMULSÃO E ÁGUA DE 2,3 M3 CADA, MISTURADOR TIPO PUG MILL A SER MONTADO SOBRE CAMINHÃO - JUROS. AF_10/2014</v>
          </cell>
        </row>
        <row r="685">
          <cell r="A685" t="str">
            <v>CUSTOS HORÁRIOS DE MÁQUINAS E EQUIPAMENTOS</v>
          </cell>
          <cell r="B685" t="str">
            <v>CHOR</v>
          </cell>
          <cell r="C685" t="str">
            <v>COMPOSIÇÕES AUXILIARES</v>
          </cell>
          <cell r="D685" t="str">
            <v>0329</v>
          </cell>
          <cell r="E685">
            <v>0</v>
          </cell>
          <cell r="F685">
            <v>0</v>
          </cell>
          <cell r="G685" t="str">
            <v>88853</v>
          </cell>
          <cell r="H685" t="str">
            <v>MOTOBOMBA CENTRÍFUGA, MOTOR A GASOLINA, POTÊNCIA 5,42 HP, BOCAIS 1 1/2" X 1", DIÂMETRO ROTOR 143 MM HM/Q = 6 MCA / 16,8 M3/H A 38 MCA / 6,6 M3/H - DEPRECIAÇÃO. AF_06/2014</v>
          </cell>
        </row>
        <row r="686">
          <cell r="A686" t="str">
            <v>CUSTOS HORÁRIOS DE MÁQUINAS E EQUIPAMENTOS</v>
          </cell>
          <cell r="B686" t="str">
            <v>CHOR</v>
          </cell>
          <cell r="C686" t="str">
            <v>COMPOSIÇÕES AUXILIARES</v>
          </cell>
          <cell r="D686" t="str">
            <v>0329</v>
          </cell>
          <cell r="E686">
            <v>0</v>
          </cell>
          <cell r="F686">
            <v>0</v>
          </cell>
          <cell r="G686" t="str">
            <v>88854</v>
          </cell>
          <cell r="H686" t="str">
            <v>MOTOBOMBA CENTRÍFUGA, MOTOR A GASOLINA, POTÊNCIA 5,42 HP, BOCAIS 1 1/2" X 1", DIÂMETRO ROTOR 143 MM HM/Q = 6 MCA / 16,8 M3/H A 38 MCA / 6,6 M3/H - JUROS. AF_06/2014</v>
          </cell>
        </row>
        <row r="687">
          <cell r="A687" t="str">
            <v>CUSTOS HORÁRIOS DE MÁQUINAS E EQUIPAMENTOS</v>
          </cell>
          <cell r="B687" t="str">
            <v>CHOR</v>
          </cell>
          <cell r="C687" t="str">
            <v>COMPOSIÇÕES AUXILIARES</v>
          </cell>
          <cell r="D687" t="str">
            <v>0329</v>
          </cell>
          <cell r="E687">
            <v>0</v>
          </cell>
          <cell r="F687">
            <v>0</v>
          </cell>
          <cell r="G687" t="str">
            <v>88855</v>
          </cell>
          <cell r="H687" t="str">
            <v>GRADE DE DISCO CONTROLE REMOTO REBOCÁVEL, COM 24 DISCOS 24 X 6 MM COM PNEUS PARA TRANSPORTE - DEPRECIAÇÃO. AF_06/2014</v>
          </cell>
        </row>
        <row r="688">
          <cell r="A688" t="str">
            <v>CUSTOS HORÁRIOS DE MÁQUINAS E EQUIPAMENTOS</v>
          </cell>
          <cell r="B688" t="str">
            <v>CHOR</v>
          </cell>
          <cell r="C688" t="str">
            <v>COMPOSIÇÕES AUXILIARES</v>
          </cell>
          <cell r="D688" t="str">
            <v>0329</v>
          </cell>
          <cell r="E688">
            <v>0</v>
          </cell>
          <cell r="F688">
            <v>0</v>
          </cell>
          <cell r="G688" t="str">
            <v>88856</v>
          </cell>
          <cell r="H688" t="str">
            <v>GRADE DE DISCO CONTROLE REMOTO REBOCÁVEL, COM 24 DISCOS 24 X 6 MM COM PNEUS PARA TRANSPORTE - JUROS. AF_06/2014</v>
          </cell>
        </row>
        <row r="689">
          <cell r="A689" t="str">
            <v>CUSTOS HORÁRIOS DE MÁQUINAS E EQUIPAMENTOS</v>
          </cell>
          <cell r="B689" t="str">
            <v>CHOR</v>
          </cell>
          <cell r="C689" t="str">
            <v>COMPOSIÇÕES AUXILIARES</v>
          </cell>
          <cell r="D689" t="str">
            <v>0329</v>
          </cell>
          <cell r="E689">
            <v>0</v>
          </cell>
          <cell r="F689">
            <v>0</v>
          </cell>
          <cell r="G689" t="str">
            <v>88857</v>
          </cell>
          <cell r="H689" t="str">
            <v>RETROESCAVADEIRA SOBRE RODAS COM CARREGADEIRA, TRAÇÃO 4X4, POTÊNCIA LÍQ. 88 HP, CAÇAMBA CARREG. CAP. MÍN. 1 M3, CAÇAMBA RETRO CAP. 0,26 M3, PESO OPERACIONAL MÍN. 6.674 KG, PROFUNDIDADE ESCAVAÇÃO MÁX. 4,37 M - DEPRECIAÇÃO. AF_06/2014</v>
          </cell>
        </row>
        <row r="690">
          <cell r="A690" t="str">
            <v>CUSTOS HORÁRIOS DE MÁQUINAS E EQUIPAMENTOS</v>
          </cell>
          <cell r="B690" t="str">
            <v>CHOR</v>
          </cell>
          <cell r="C690" t="str">
            <v>COMPOSIÇÕES AUXILIARES</v>
          </cell>
          <cell r="D690" t="str">
            <v>0329</v>
          </cell>
          <cell r="E690">
            <v>0</v>
          </cell>
          <cell r="F690">
            <v>0</v>
          </cell>
          <cell r="G690" t="str">
            <v>88858</v>
          </cell>
          <cell r="H690" t="str">
            <v>RETROESCAVADEIRA SOBRE RODAS COM CARREGADEIRA, TRAÇÃO 4X4, POTÊNCIA LÍQ. 88 HP, CAÇAMBA CARREG. CAP. MÍN. 1 M3, CAÇAMBA RETRO CAP. 0,26 M3, PESO OPERACIONAL MÍN. 6.674 KG, PROFUNDIDADE ESCAVAÇÃO MÁX. 4,37 M - JUROS. AF_06/2014</v>
          </cell>
        </row>
        <row r="691">
          <cell r="A691" t="str">
            <v>CUSTOS HORÁRIOS DE MÁQUINAS E EQUIPAMENTOS</v>
          </cell>
          <cell r="B691" t="str">
            <v>CHOR</v>
          </cell>
          <cell r="C691" t="str">
            <v>COMPOSIÇÕES AUXILIARES</v>
          </cell>
          <cell r="D691" t="str">
            <v>0329</v>
          </cell>
          <cell r="E691">
            <v>0</v>
          </cell>
          <cell r="F691">
            <v>0</v>
          </cell>
          <cell r="G691" t="str">
            <v>88859</v>
          </cell>
          <cell r="H691" t="str">
            <v>RETROESCAVADEIRA SOBRE RODAS COM CARREGADEIRA, TRAÇÃO 4X2, POTÊNCIA LÍQ. 79 HP, CAÇAMBA CARREG. CAP. MÍN. 1 M3, CAÇAMBA RETRO CAP. 0,20 M3, PESO OPERACIONAL MÍN. 6.570 KG, PROFUNDIDADE ESCAVAÇÃO MÁX. 4,37 M - DEPRECIAÇÃO. AF_06/2014</v>
          </cell>
        </row>
        <row r="692">
          <cell r="A692" t="str">
            <v>CUSTOS HORÁRIOS DE MÁQUINAS E EQUIPAMENTOS</v>
          </cell>
          <cell r="B692" t="str">
            <v>CHOR</v>
          </cell>
          <cell r="C692" t="str">
            <v>COMPOSIÇÕES AUXILIARES</v>
          </cell>
          <cell r="D692" t="str">
            <v>0329</v>
          </cell>
          <cell r="E692">
            <v>0</v>
          </cell>
          <cell r="F692">
            <v>0</v>
          </cell>
          <cell r="G692" t="str">
            <v>88860</v>
          </cell>
          <cell r="H692" t="str">
            <v>RETROESCAVADEIRA SOBRE RODAS COM CARREGADEIRA, TRAÇÃO 4X2, POTÊNCIA LÍQ. 79 HP, CAÇAMBA CARREG. CAP. MÍN. 1 M3, CAÇAMBA RETRO CAP. 0,20 M3, PESO OPERACIONAL MÍN. 6.570 KG, PROFUNDIDADE ESCAVAÇÃO MÁX. 4,37 M - JUROS. AF_06/2014</v>
          </cell>
        </row>
        <row r="693">
          <cell r="A693" t="str">
            <v>CUSTOS HORÁRIOS DE MÁQUINAS E EQUIPAMENTOS</v>
          </cell>
          <cell r="B693" t="str">
            <v>CHOR</v>
          </cell>
          <cell r="C693" t="str">
            <v>COMPOSIÇÕES AUXILIARES</v>
          </cell>
          <cell r="D693" t="str">
            <v>0329</v>
          </cell>
          <cell r="E693">
            <v>0</v>
          </cell>
          <cell r="F693">
            <v>0</v>
          </cell>
          <cell r="G693" t="str">
            <v>88900</v>
          </cell>
          <cell r="H693" t="str">
            <v>ESCAVADEIRA HIDRÁULICA SOBRE ESTEIRAS, CAÇAMBA 1,20 M3, PESO OPERACIONAL 21 T, POTÊNCIA BRUTA 155 HP - DEPRECIAÇÃO. AF_06/2014</v>
          </cell>
        </row>
        <row r="694">
          <cell r="A694" t="str">
            <v>CUSTOS HORÁRIOS DE MÁQUINAS E EQUIPAMENTOS</v>
          </cell>
          <cell r="B694" t="str">
            <v>CHOR</v>
          </cell>
          <cell r="C694" t="str">
            <v>COMPOSIÇÕES AUXILIARES</v>
          </cell>
          <cell r="D694" t="str">
            <v>0329</v>
          </cell>
          <cell r="E694">
            <v>0</v>
          </cell>
          <cell r="F694">
            <v>0</v>
          </cell>
          <cell r="G694" t="str">
            <v>88902</v>
          </cell>
          <cell r="H694" t="str">
            <v>ESCAVADEIRA HIDRÁULICA SOBRE ESTEIRAS, CAÇAMBA 1,20 M3, PESO OPERACIONAL 21 T, POTÊNCIA BRUTA 155 HP - JUROS. AF_06/2014</v>
          </cell>
        </row>
        <row r="695">
          <cell r="A695" t="str">
            <v>CUSTOS HORÁRIOS DE MÁQUINAS E EQUIPAMENTOS</v>
          </cell>
          <cell r="B695" t="str">
            <v>CHOR</v>
          </cell>
          <cell r="C695" t="str">
            <v>COMPOSIÇÕES AUXILIARES</v>
          </cell>
          <cell r="D695" t="str">
            <v>0329</v>
          </cell>
          <cell r="E695">
            <v>0</v>
          </cell>
          <cell r="F695">
            <v>0</v>
          </cell>
          <cell r="G695" t="str">
            <v>88903</v>
          </cell>
          <cell r="H695" t="str">
            <v>ESCAVADEIRA HIDRÁULICA SOBRE ESTEIRAS, CAÇAMBA 1,20 M3, PESO OPERACIONAL 21 T, POTÊNCIA BRUTA 155 HP - MANUTENÇÃO. AF_06/2014</v>
          </cell>
        </row>
        <row r="696">
          <cell r="A696" t="str">
            <v>CUSTOS HORÁRIOS DE MÁQUINAS E EQUIPAMENTOS</v>
          </cell>
          <cell r="B696" t="str">
            <v>CHOR</v>
          </cell>
          <cell r="C696" t="str">
            <v>COMPOSIÇÕES AUXILIARES</v>
          </cell>
          <cell r="D696" t="str">
            <v>0329</v>
          </cell>
          <cell r="E696">
            <v>0</v>
          </cell>
          <cell r="F696">
            <v>0</v>
          </cell>
          <cell r="G696" t="str">
            <v>88904</v>
          </cell>
          <cell r="H696" t="str">
            <v>ESCAVADEIRA HIDRÁULICA SOBRE ESTEIRAS, CAÇAMBA 1,20 M3, PESO OPERACIONAL 21 T, POTÊNCIA BRUTA 155 HP - MATERIAIS NA OPERAÇÃO. AF_06/2014</v>
          </cell>
        </row>
        <row r="697">
          <cell r="A697" t="str">
            <v>CUSTOS HORÁRIOS DE MÁQUINAS E EQUIPAMENTOS</v>
          </cell>
          <cell r="B697" t="str">
            <v>CHOR</v>
          </cell>
          <cell r="C697" t="str">
            <v>COMPOSIÇÕES AUXILIARES</v>
          </cell>
          <cell r="D697" t="str">
            <v>0329</v>
          </cell>
          <cell r="E697">
            <v>0</v>
          </cell>
          <cell r="F697">
            <v>0</v>
          </cell>
          <cell r="G697" t="str">
            <v>89009</v>
          </cell>
          <cell r="H697" t="str">
            <v>TRATOR DE ESTEIRAS, POTÊNCIA 150 HP, PESO OPERACIONAL 16,7 T, COM RODA MOTRIZ ELEVADA E LÂMINA 3,18 M3 - DEPRECIAÇÃO. AF_06/2014</v>
          </cell>
        </row>
        <row r="698">
          <cell r="A698" t="str">
            <v>CUSTOS HORÁRIOS DE MÁQUINAS E EQUIPAMENTOS</v>
          </cell>
          <cell r="B698" t="str">
            <v>CHOR</v>
          </cell>
          <cell r="C698" t="str">
            <v>COMPOSIÇÕES AUXILIARES</v>
          </cell>
          <cell r="D698" t="str">
            <v>0329</v>
          </cell>
          <cell r="E698">
            <v>0</v>
          </cell>
          <cell r="F698">
            <v>0</v>
          </cell>
          <cell r="G698" t="str">
            <v>89010</v>
          </cell>
          <cell r="H698" t="str">
            <v>TRATOR DE ESTEIRAS, POTÊNCIA 150 HP, PESO OPERACIONAL 16,7 T, COM RODA MOTRIZ ELEVADA E LÂMINA 3,18 M3 - JUROS. AF_06/2014</v>
          </cell>
        </row>
        <row r="699">
          <cell r="A699" t="str">
            <v>CUSTOS HORÁRIOS DE MÁQUINAS E EQUIPAMENTOS</v>
          </cell>
          <cell r="B699" t="str">
            <v>CHOR</v>
          </cell>
          <cell r="C699" t="str">
            <v>COMPOSIÇÕES AUXILIARES</v>
          </cell>
          <cell r="D699" t="str">
            <v>0329</v>
          </cell>
          <cell r="E699">
            <v>0</v>
          </cell>
          <cell r="F699">
            <v>0</v>
          </cell>
          <cell r="G699" t="str">
            <v>89011</v>
          </cell>
          <cell r="H699" t="str">
            <v>RETROESCAVADEIRA SOBRE RODAS COM CARREGADEIRA, TRAÇÃO 4X4, POTÊNCIA LÍQ. 72 HP, CAÇAMBA CARREG. CAP. MÍN. 0,79 M3, CAÇAMBA RETRO CAP. 0,18 M3, PESO OPERACIONAL MÍN. 7.140 KG, PROFUNDIDADE ESCAVAÇÃO MÁX. 4,50 M - DEPRECIAÇÃO. AF_06/2014</v>
          </cell>
        </row>
        <row r="700">
          <cell r="A700" t="str">
            <v>CUSTOS HORÁRIOS DE MÁQUINAS E EQUIPAMENTOS</v>
          </cell>
          <cell r="B700" t="str">
            <v>CHOR</v>
          </cell>
          <cell r="C700" t="str">
            <v>COMPOSIÇÕES AUXILIARES</v>
          </cell>
          <cell r="D700" t="str">
            <v>0329</v>
          </cell>
          <cell r="E700">
            <v>0</v>
          </cell>
          <cell r="F700">
            <v>0</v>
          </cell>
          <cell r="G700" t="str">
            <v>89012</v>
          </cell>
          <cell r="H700" t="str">
            <v>RETROESCAVADEIRA SOBRE RODAS COM CARREGADEIRA, TRAÇÃO 4X4, POTÊNCIA LÍQ. 72 HP, CAÇAMBA CARREG. CAP. MÍN. 0,79 M3, CAÇAMBA RETRO CAP. 0,18 M3, PESO OPERACIONAL MÍN. 7.140 KG, PROFUNDIDADE ESCAVAÇÃO MÁX. 4,50 M - JUROS. AF_06/2014</v>
          </cell>
        </row>
        <row r="701">
          <cell r="A701" t="str">
            <v>CUSTOS HORÁRIOS DE MÁQUINAS E EQUIPAMENTOS</v>
          </cell>
          <cell r="B701" t="str">
            <v>CHOR</v>
          </cell>
          <cell r="C701" t="str">
            <v>COMPOSIÇÕES AUXILIARES</v>
          </cell>
          <cell r="D701" t="str">
            <v>0329</v>
          </cell>
          <cell r="E701">
            <v>0</v>
          </cell>
          <cell r="F701">
            <v>0</v>
          </cell>
          <cell r="G701" t="str">
            <v>89013</v>
          </cell>
          <cell r="H701" t="str">
            <v>TRATOR DE ESTEIRAS, POTÊNCIA 347 HP, PESO OPERACIONAL 38,5 T, COM LÂMINA 8,70 M3 - DEPRECIAÇÃO. AF_06/2014</v>
          </cell>
        </row>
        <row r="702">
          <cell r="A702" t="str">
            <v>CUSTOS HORÁRIOS DE MÁQUINAS E EQUIPAMENTOS</v>
          </cell>
          <cell r="B702" t="str">
            <v>CHOR</v>
          </cell>
          <cell r="C702" t="str">
            <v>COMPOSIÇÕES AUXILIARES</v>
          </cell>
          <cell r="D702" t="str">
            <v>0329</v>
          </cell>
          <cell r="E702">
            <v>0</v>
          </cell>
          <cell r="F702">
            <v>0</v>
          </cell>
          <cell r="G702" t="str">
            <v>89014</v>
          </cell>
          <cell r="H702" t="str">
            <v>TRATOR DE ESTEIRAS, POTÊNCIA 347 HP, PESO OPERACIONAL 38,5 T, COM LÂMINA 8,70 M3 - JUROS. AF_06/2014</v>
          </cell>
        </row>
        <row r="703">
          <cell r="A703" t="str">
            <v>CUSTOS HORÁRIOS DE MÁQUINAS E EQUIPAMENTOS</v>
          </cell>
          <cell r="B703" t="str">
            <v>CHOR</v>
          </cell>
          <cell r="C703" t="str">
            <v>COMPOSIÇÕES AUXILIARES</v>
          </cell>
          <cell r="D703" t="str">
            <v>0329</v>
          </cell>
          <cell r="E703">
            <v>0</v>
          </cell>
          <cell r="F703">
            <v>0</v>
          </cell>
          <cell r="G703" t="str">
            <v>89015</v>
          </cell>
          <cell r="H703" t="str">
            <v>VASSOURA MECÂNICA REBOCÁVEL COM ESCOVA CILÍNDRICA, LARGURA ÚTIL DE VARRIMENTO DE 2,44 M - DEPRECIAÇÃO. AF_06/2014</v>
          </cell>
        </row>
        <row r="704">
          <cell r="A704" t="str">
            <v>CUSTOS HORÁRIOS DE MÁQUINAS E EQUIPAMENTOS</v>
          </cell>
          <cell r="B704" t="str">
            <v>CHOR</v>
          </cell>
          <cell r="C704" t="str">
            <v>COMPOSIÇÕES AUXILIARES</v>
          </cell>
          <cell r="D704" t="str">
            <v>0329</v>
          </cell>
          <cell r="E704">
            <v>0</v>
          </cell>
          <cell r="F704">
            <v>0</v>
          </cell>
          <cell r="G704" t="str">
            <v>89016</v>
          </cell>
          <cell r="H704" t="str">
            <v>VASSOURA MECÂNICA REBOCÁVEL COM ESCOVA CILÍNDRICA, LARGURA ÚTIL DE VARRIMENTO DE 2,44 M - JUROS. AF_06/2014</v>
          </cell>
        </row>
        <row r="705">
          <cell r="A705" t="str">
            <v>CUSTOS HORÁRIOS DE MÁQUINAS E EQUIPAMENTOS</v>
          </cell>
          <cell r="B705" t="str">
            <v>CHOR</v>
          </cell>
          <cell r="C705" t="str">
            <v>COMPOSIÇÕES AUXILIARES</v>
          </cell>
          <cell r="D705" t="str">
            <v>0329</v>
          </cell>
          <cell r="E705">
            <v>0</v>
          </cell>
          <cell r="F705">
            <v>0</v>
          </cell>
          <cell r="G705" t="str">
            <v>89017</v>
          </cell>
          <cell r="H705" t="str">
            <v>TRATOR DE ESTEIRAS, POTÊNCIA 170 HP, PESO OPERACIONAL 19 T, CAÇAMBA 5,2 M3 - DEPRECIAÇÃO. AF_06/2014</v>
          </cell>
        </row>
        <row r="706">
          <cell r="A706" t="str">
            <v>CUSTOS HORÁRIOS DE MÁQUINAS E EQUIPAMENTOS</v>
          </cell>
          <cell r="B706" t="str">
            <v>CHOR</v>
          </cell>
          <cell r="C706" t="str">
            <v>COMPOSIÇÕES AUXILIARES</v>
          </cell>
          <cell r="D706" t="str">
            <v>0329</v>
          </cell>
          <cell r="E706">
            <v>0</v>
          </cell>
          <cell r="F706">
            <v>0</v>
          </cell>
          <cell r="G706" t="str">
            <v>89018</v>
          </cell>
          <cell r="H706" t="str">
            <v>TRATOR DE ESTEIRAS, POTÊNCIA 170 HP, PESO OPERACIONAL 19 T, CAÇAMBA 5,2 M3 - JUROS. AF_06/2014</v>
          </cell>
        </row>
        <row r="707">
          <cell r="A707" t="str">
            <v>CUSTOS HORÁRIOS DE MÁQUINAS E EQUIPAMENTOS</v>
          </cell>
          <cell r="B707" t="str">
            <v>CHOR</v>
          </cell>
          <cell r="C707" t="str">
            <v>COMPOSIÇÕES AUXILIARES</v>
          </cell>
          <cell r="D707" t="str">
            <v>0329</v>
          </cell>
          <cell r="E707">
            <v>0</v>
          </cell>
          <cell r="F707">
            <v>0</v>
          </cell>
          <cell r="G707" t="str">
            <v>89019</v>
          </cell>
          <cell r="H707" t="str">
            <v>BOMBA SUBMERSÍVEL ELÉTRICA TRIFÁSICA, POTÊNCIA 2,96 HP, Ø ROTOR 144 MM SEMI-ABERTO, BOCAL DE SAÍDA Ø 2, HM/Q = 2 MCA / 38,8 M3/H A 28 MCA / 5 M3/H - DEPRECIAÇÃO. AF_06/2014</v>
          </cell>
        </row>
        <row r="708">
          <cell r="A708" t="str">
            <v>CUSTOS HORÁRIOS DE MÁQUINAS E EQUIPAMENTOS</v>
          </cell>
          <cell r="B708" t="str">
            <v>CHOR</v>
          </cell>
          <cell r="C708" t="str">
            <v>COMPOSIÇÕES AUXILIARES</v>
          </cell>
          <cell r="D708" t="str">
            <v>0329</v>
          </cell>
          <cell r="E708">
            <v>0</v>
          </cell>
          <cell r="F708">
            <v>0</v>
          </cell>
          <cell r="G708" t="str">
            <v>89020</v>
          </cell>
          <cell r="H708" t="str">
            <v>BOMBA SUBMERSÍVEL ELÉTRICA TRIFÁSICA, POTÊNCIA 2,96 HP, Ø ROTOR 144 MM SEMI-ABERTO, BOCAL DE SAÍDA Ø 2, HM/Q = 2 MCA / 38,8 M3/H A 28 MCA / 5 M3/H - JUROS. AF_06/2014</v>
          </cell>
        </row>
        <row r="709">
          <cell r="A709" t="str">
            <v>CUSTOS HORÁRIOS DE MÁQUINAS E EQUIPAMENTOS</v>
          </cell>
          <cell r="B709" t="str">
            <v>CHOR</v>
          </cell>
          <cell r="C709" t="str">
            <v>COMPOSIÇÕES AUXILIARES</v>
          </cell>
          <cell r="D709" t="str">
            <v>0329</v>
          </cell>
          <cell r="E709">
            <v>0</v>
          </cell>
          <cell r="F709">
            <v>0</v>
          </cell>
          <cell r="G709" t="str">
            <v>89023</v>
          </cell>
          <cell r="H709" t="str">
            <v>TANQUE DE ASFALTO ESTACIONÁRIO COM MAÇARICO, CAPACIDADE 20.000 L - DEPRECIAÇÃO. AF_06/2014</v>
          </cell>
        </row>
        <row r="710">
          <cell r="A710" t="str">
            <v>CUSTOS HORÁRIOS DE MÁQUINAS E EQUIPAMENTOS</v>
          </cell>
          <cell r="B710" t="str">
            <v>CHOR</v>
          </cell>
          <cell r="C710" t="str">
            <v>COMPOSIÇÕES AUXILIARES</v>
          </cell>
          <cell r="D710" t="str">
            <v>0329</v>
          </cell>
          <cell r="E710">
            <v>0</v>
          </cell>
          <cell r="F710">
            <v>0</v>
          </cell>
          <cell r="G710" t="str">
            <v>89024</v>
          </cell>
          <cell r="H710" t="str">
            <v>TANQUE DE ASFALTO ESTACIONÁRIO COM MAÇARICO, CAPACIDADE 20.000 L - JUROS. AF_06/2014</v>
          </cell>
        </row>
        <row r="711">
          <cell r="A711" t="str">
            <v>CUSTOS HORÁRIOS DE MÁQUINAS E EQUIPAMENTOS</v>
          </cell>
          <cell r="B711" t="str">
            <v>CHOR</v>
          </cell>
          <cell r="C711" t="str">
            <v>COMPOSIÇÕES AUXILIARES</v>
          </cell>
          <cell r="D711" t="str">
            <v>0329</v>
          </cell>
          <cell r="E711">
            <v>0</v>
          </cell>
          <cell r="F711">
            <v>0</v>
          </cell>
          <cell r="G711" t="str">
            <v>89025</v>
          </cell>
          <cell r="H711" t="str">
            <v>TANQUE DE ASFALTO ESTACIONÁRIO COM MAÇARICO, CAPACIDADE 20.000 L - MANUTENÇÃO. AF_06/2014</v>
          </cell>
        </row>
        <row r="712">
          <cell r="A712" t="str">
            <v>CUSTOS HORÁRIOS DE MÁQUINAS E EQUIPAMENTOS</v>
          </cell>
          <cell r="B712" t="str">
            <v>CHOR</v>
          </cell>
          <cell r="C712" t="str">
            <v>COMPOSIÇÕES AUXILIARES</v>
          </cell>
          <cell r="D712" t="str">
            <v>0329</v>
          </cell>
          <cell r="E712">
            <v>0</v>
          </cell>
          <cell r="F712">
            <v>0</v>
          </cell>
          <cell r="G712" t="str">
            <v>89026</v>
          </cell>
          <cell r="H712" t="str">
            <v>TANQUE DE ASFALTO ESTACIONÁRIO COM MAÇARICO, CAPACIDADE 20.000 L - MATERIAIS NA OPERAÇÃO. AF_06/2014</v>
          </cell>
        </row>
        <row r="713">
          <cell r="A713" t="str">
            <v>CUSTOS HORÁRIOS DE MÁQUINAS E EQUIPAMENTOS</v>
          </cell>
          <cell r="B713" t="str">
            <v>CHOR</v>
          </cell>
          <cell r="C713" t="str">
            <v>COMPOSIÇÕES AUXILIARES</v>
          </cell>
          <cell r="D713" t="str">
            <v>0329</v>
          </cell>
          <cell r="E713">
            <v>0</v>
          </cell>
          <cell r="F713">
            <v>0</v>
          </cell>
          <cell r="G713" t="str">
            <v>89029</v>
          </cell>
          <cell r="H713" t="str">
            <v>TRATOR DE ESTEIRAS, POTÊNCIA 100 HP, PESO OPERACIONAL 9,4 T, COM LÂMINA 2,19 M3 - DEPRECIAÇÃO. AF_06/2014</v>
          </cell>
        </row>
        <row r="714">
          <cell r="A714" t="str">
            <v>CUSTOS HORÁRIOS DE MÁQUINAS E EQUIPAMENTOS</v>
          </cell>
          <cell r="B714" t="str">
            <v>CHOR</v>
          </cell>
          <cell r="C714" t="str">
            <v>COMPOSIÇÕES AUXILIARES</v>
          </cell>
          <cell r="D714" t="str">
            <v>0329</v>
          </cell>
          <cell r="E714">
            <v>0</v>
          </cell>
          <cell r="F714">
            <v>0</v>
          </cell>
          <cell r="G714" t="str">
            <v>89030</v>
          </cell>
          <cell r="H714" t="str">
            <v>TRATOR DE ESTEIRAS, POTÊNCIA 100 HP, PESO OPERACIONAL 9,4 T, COM LÂMINA 2,19 M3 - JUROS. AF_06/2014</v>
          </cell>
        </row>
        <row r="715">
          <cell r="A715" t="str">
            <v>CUSTOS HORÁRIOS DE MÁQUINAS E EQUIPAMENTOS</v>
          </cell>
          <cell r="B715" t="str">
            <v>CHOR</v>
          </cell>
          <cell r="C715" t="str">
            <v>COMPOSIÇÕES AUXILIARES</v>
          </cell>
          <cell r="D715" t="str">
            <v>0329</v>
          </cell>
          <cell r="E715">
            <v>0</v>
          </cell>
          <cell r="F715">
            <v>0</v>
          </cell>
          <cell r="G715" t="str">
            <v>89033</v>
          </cell>
          <cell r="H715" t="str">
            <v>TRATOR DE PNEUS, POTÊNCIA 85 CV, TRAÇÃO 4X4, PESO COM LASTRO DE 4.675 KG - DEPRECIAÇÃO. AF_06/2014</v>
          </cell>
        </row>
        <row r="716">
          <cell r="A716" t="str">
            <v>CUSTOS HORÁRIOS DE MÁQUINAS E EQUIPAMENTOS</v>
          </cell>
          <cell r="B716" t="str">
            <v>CHOR</v>
          </cell>
          <cell r="C716" t="str">
            <v>COMPOSIÇÕES AUXILIARES</v>
          </cell>
          <cell r="D716" t="str">
            <v>0329</v>
          </cell>
          <cell r="E716">
            <v>0</v>
          </cell>
          <cell r="F716">
            <v>0</v>
          </cell>
          <cell r="G716" t="str">
            <v>89034</v>
          </cell>
          <cell r="H716" t="str">
            <v>TRATOR DE PNEUS, POTÊNCIA 85 CV, TRAÇÃO 4X4, PESO COM LASTRO DE 4.675 KG - JUROS. AF_06/2014</v>
          </cell>
        </row>
        <row r="717">
          <cell r="A717" t="str">
            <v>CUSTOS HORÁRIOS DE MÁQUINAS E EQUIPAMENTOS</v>
          </cell>
          <cell r="B717" t="str">
            <v>CHOR</v>
          </cell>
          <cell r="C717" t="str">
            <v>COMPOSIÇÕES AUXILIARES</v>
          </cell>
          <cell r="D717" t="str">
            <v>0329</v>
          </cell>
          <cell r="E717">
            <v>0</v>
          </cell>
          <cell r="F717">
            <v>0</v>
          </cell>
          <cell r="G717" t="str">
            <v>89128</v>
          </cell>
          <cell r="H717" t="str">
            <v>PÁ CARREGADEIRA SOBRE RODAS, POTÊNCIA LÍQUIDA 128 HP, CAPACIDADE DA CAÇAMBA 1,7 A 2,8 M3, PESO OPERACIONAL 11632 KG - DEPRECIAÇÃO. AF_06/2014</v>
          </cell>
        </row>
        <row r="718">
          <cell r="A718" t="str">
            <v>CUSTOS HORÁRIOS DE MÁQUINAS E EQUIPAMENTOS</v>
          </cell>
          <cell r="B718" t="str">
            <v>CHOR</v>
          </cell>
          <cell r="C718" t="str">
            <v>COMPOSIÇÕES AUXILIARES</v>
          </cell>
          <cell r="D718" t="str">
            <v>0329</v>
          </cell>
          <cell r="E718">
            <v>0</v>
          </cell>
          <cell r="F718">
            <v>0</v>
          </cell>
          <cell r="G718" t="str">
            <v>89129</v>
          </cell>
          <cell r="H718" t="str">
            <v>PÁ CARREGADEIRA SOBRE RODAS, POTÊNCIA LÍQUIDA 128 HP, CAPACIDADE DA CAÇAMBA 1,7 A 2,8 M3, PESO OPERACIONAL 11632 KG - JUROS. AF_06/2014</v>
          </cell>
        </row>
        <row r="719">
          <cell r="A719" t="str">
            <v>CUSTOS HORÁRIOS DE MÁQUINAS E EQUIPAMENTOS</v>
          </cell>
          <cell r="B719" t="str">
            <v>CHOR</v>
          </cell>
          <cell r="C719" t="str">
            <v>COMPOSIÇÕES AUXILIARES</v>
          </cell>
          <cell r="D719" t="str">
            <v>0329</v>
          </cell>
          <cell r="E719">
            <v>0</v>
          </cell>
          <cell r="F719">
            <v>0</v>
          </cell>
          <cell r="G719" t="str">
            <v>89130</v>
          </cell>
          <cell r="H719" t="str">
            <v>PÁ CARREGADEIRA SOBRE RODAS, POTÊNCIA 197 HP, CAPACIDADE DA CAÇAMBA 2,5 A 3,5 M3, PESO OPERACIONAL 18338 KG - DEPRECIAÇÃO. AF_06/2014</v>
          </cell>
        </row>
        <row r="720">
          <cell r="A720" t="str">
            <v>CUSTOS HORÁRIOS DE MÁQUINAS E EQUIPAMENTOS</v>
          </cell>
          <cell r="B720" t="str">
            <v>CHOR</v>
          </cell>
          <cell r="C720" t="str">
            <v>COMPOSIÇÕES AUXILIARES</v>
          </cell>
          <cell r="D720" t="str">
            <v>0329</v>
          </cell>
          <cell r="E720">
            <v>0</v>
          </cell>
          <cell r="F720">
            <v>0</v>
          </cell>
          <cell r="G720" t="str">
            <v>89131</v>
          </cell>
          <cell r="H720" t="str">
            <v>PÁ CARREGADEIRA SOBRE RODAS, POTÊNCIA 197 HP, CAPACIDADE DA CAÇAMBA 2,5 A 3,5 M3, PESO OPERACIONAL 18338 KG - JUROS. AF_06/2014</v>
          </cell>
        </row>
        <row r="721">
          <cell r="A721" t="str">
            <v>CUSTOS HORÁRIOS DE MÁQUINAS E EQUIPAMENTOS</v>
          </cell>
          <cell r="B721" t="str">
            <v>CHOR</v>
          </cell>
          <cell r="C721" t="str">
            <v>COMPOSIÇÕES AUXILIARES</v>
          </cell>
          <cell r="D721" t="str">
            <v>0329</v>
          </cell>
          <cell r="E721">
            <v>0</v>
          </cell>
          <cell r="F721">
            <v>0</v>
          </cell>
          <cell r="G721" t="str">
            <v>89210</v>
          </cell>
          <cell r="H721" t="str">
            <v>ROLO COMPACTADOR VIBRATÓRIO DE UM CILINDRO AÇO LISO, POTÊNCIA 80 HP, PESO OPERACIONAL MÁXIMO 8,1 T, IMPACTO DINÂMICO 16,15 / 9,5 T, LARGURA DE TRABALHO 1,68 M - DEPRECIAÇÃO. AF_06/2014</v>
          </cell>
        </row>
        <row r="722">
          <cell r="A722" t="str">
            <v>CUSTOS HORÁRIOS DE MÁQUINAS E EQUIPAMENTOS</v>
          </cell>
          <cell r="B722" t="str">
            <v>CHOR</v>
          </cell>
          <cell r="C722" t="str">
            <v>COMPOSIÇÕES AUXILIARES</v>
          </cell>
          <cell r="D722" t="str">
            <v>0329</v>
          </cell>
          <cell r="E722">
            <v>0</v>
          </cell>
          <cell r="F722">
            <v>0</v>
          </cell>
          <cell r="G722" t="str">
            <v>89211</v>
          </cell>
          <cell r="H722" t="str">
            <v>ROLO COMPACTADOR VIBRATÓRIO DE UM CILINDRO AÇO LISO, POTÊNCIA 80 HP, PESO OPERACIONAL MÁXIMO 8,1 T, IMPACTO DINÂMICO 16,15 / 9,5 T, LARGURA DE TRABALHO 1,68 M - JUROS. AF_06/2014</v>
          </cell>
        </row>
        <row r="723">
          <cell r="A723" t="str">
            <v>CUSTOS HORÁRIOS DE MÁQUINAS E EQUIPAMENTOS</v>
          </cell>
          <cell r="B723" t="str">
            <v>CHOR</v>
          </cell>
          <cell r="C723" t="str">
            <v>COMPOSIÇÕES AUXILIARES</v>
          </cell>
          <cell r="D723" t="str">
            <v>0329</v>
          </cell>
          <cell r="E723">
            <v>0</v>
          </cell>
          <cell r="F723">
            <v>0</v>
          </cell>
          <cell r="G723" t="str">
            <v>89212</v>
          </cell>
          <cell r="H723" t="str">
            <v>BATE-ESTACAS POR GRAVIDADE, POTÊNCIA DE 160 HP, PESO DO MARTELO ATÉ 3 TONELADAS - DEPRECIAÇÃO. AF_11/2014</v>
          </cell>
        </row>
        <row r="724">
          <cell r="A724" t="str">
            <v>CUSTOS HORÁRIOS DE MÁQUINAS E EQUIPAMENTOS</v>
          </cell>
          <cell r="B724" t="str">
            <v>CHOR</v>
          </cell>
          <cell r="C724" t="str">
            <v>COMPOSIÇÕES AUXILIARES</v>
          </cell>
          <cell r="D724" t="str">
            <v>0329</v>
          </cell>
          <cell r="E724">
            <v>0</v>
          </cell>
          <cell r="F724">
            <v>0</v>
          </cell>
          <cell r="G724" t="str">
            <v>89213</v>
          </cell>
          <cell r="H724" t="str">
            <v>BATE-ESTACAS POR GRAVIDADE, POTÊNCIA DE 160 HP, PESO DO MARTELO ATÉ 3 TONELADAS - JUROS. AF_11/2014</v>
          </cell>
        </row>
        <row r="725">
          <cell r="A725" t="str">
            <v>CUSTOS HORÁRIOS DE MÁQUINAS E EQUIPAMENTOS</v>
          </cell>
          <cell r="B725" t="str">
            <v>CHOR</v>
          </cell>
          <cell r="C725" t="str">
            <v>COMPOSIÇÕES AUXILIARES</v>
          </cell>
          <cell r="D725" t="str">
            <v>0329</v>
          </cell>
          <cell r="E725">
            <v>0</v>
          </cell>
          <cell r="F725">
            <v>0</v>
          </cell>
          <cell r="G725" t="str">
            <v>89214</v>
          </cell>
          <cell r="H725" t="str">
            <v>BATE-ESTACAS POR GRAVIDADE, POTÊNCIA DE 160 HP, PESO DO MARTELO ATÉ 3 TONELADAS - MANUTENÇÃO. AF_11/2014</v>
          </cell>
        </row>
        <row r="726">
          <cell r="A726" t="str">
            <v>CUSTOS HORÁRIOS DE MÁQUINAS E EQUIPAMENTOS</v>
          </cell>
          <cell r="B726" t="str">
            <v>CHOR</v>
          </cell>
          <cell r="C726" t="str">
            <v>COMPOSIÇÕES AUXILIARES</v>
          </cell>
          <cell r="D726" t="str">
            <v>0329</v>
          </cell>
          <cell r="E726">
            <v>0</v>
          </cell>
          <cell r="F726">
            <v>0</v>
          </cell>
          <cell r="G726" t="str">
            <v>89215</v>
          </cell>
          <cell r="H726" t="str">
            <v>BATE-ESTACAS POR GRAVIDADE, POTÊNCIA DE 160 HP, PESO DO MARTELO ATÉ 3 TONELADAS - MATERIAIS NA OPERAÇÃO. AF_11/2014</v>
          </cell>
        </row>
        <row r="727">
          <cell r="A727" t="str">
            <v>CUSTOS HORÁRIOS DE MÁQUINAS E EQUIPAMENTOS</v>
          </cell>
          <cell r="B727" t="str">
            <v>CHOR</v>
          </cell>
          <cell r="C727" t="str">
            <v>COMPOSIÇÕES AUXILIARES</v>
          </cell>
          <cell r="D727" t="str">
            <v>0329</v>
          </cell>
          <cell r="E727">
            <v>0</v>
          </cell>
          <cell r="F727">
            <v>0</v>
          </cell>
          <cell r="G727" t="str">
            <v>89221</v>
          </cell>
          <cell r="H727" t="str">
            <v>BETONEIRA CAPACIDADE NOMINAL DE 600 L, CAPACIDADE DE MISTURA 360 L, MOTOR ELÉTRICO TRIFÁSICO POTÊNCIA DE 4 CV, SEM CARREGADOR - DEPRECIAÇÃO. AF_11/2014</v>
          </cell>
        </row>
        <row r="728">
          <cell r="A728" t="str">
            <v>CUSTOS HORÁRIOS DE MÁQUINAS E EQUIPAMENTOS</v>
          </cell>
          <cell r="B728" t="str">
            <v>CHOR</v>
          </cell>
          <cell r="C728" t="str">
            <v>COMPOSIÇÕES AUXILIARES</v>
          </cell>
          <cell r="D728" t="str">
            <v>0329</v>
          </cell>
          <cell r="E728">
            <v>0</v>
          </cell>
          <cell r="F728">
            <v>0</v>
          </cell>
          <cell r="G728" t="str">
            <v>89222</v>
          </cell>
          <cell r="H728" t="str">
            <v>BETONEIRA CAPACIDADE NOMINAL DE 600 L, CAPACIDADE DE MISTURA 360 L, MOTOR ELÉTRICO TRIFÁSICO POTÊNCIA DE 4 CV, SEM CARREGADOR - JUROS. AF_11/2014</v>
          </cell>
        </row>
        <row r="729">
          <cell r="A729" t="str">
            <v>CUSTOS HORÁRIOS DE MÁQUINAS E EQUIPAMENTOS</v>
          </cell>
          <cell r="B729" t="str">
            <v>CHOR</v>
          </cell>
          <cell r="C729" t="str">
            <v>COMPOSIÇÕES AUXILIARES</v>
          </cell>
          <cell r="D729" t="str">
            <v>0329</v>
          </cell>
          <cell r="E729">
            <v>0</v>
          </cell>
          <cell r="F729">
            <v>0</v>
          </cell>
          <cell r="G729" t="str">
            <v>89223</v>
          </cell>
          <cell r="H729" t="str">
            <v>BETONEIRA CAPACIDADE NOMINAL DE 600 L, CAPACIDADE DE MISTURA 360 L, MOTOR ELÉTRICO TRIFÁSICO POTÊNCIA DE 4 CV, SEM CARREGADOR - MANUTENÇÃO. AF_11/2014</v>
          </cell>
        </row>
        <row r="730">
          <cell r="A730" t="str">
            <v>CUSTOS HORÁRIOS DE MÁQUINAS E EQUIPAMENTOS</v>
          </cell>
          <cell r="B730" t="str">
            <v>CHOR</v>
          </cell>
          <cell r="C730" t="str">
            <v>COMPOSIÇÕES AUXILIARES</v>
          </cell>
          <cell r="D730" t="str">
            <v>0329</v>
          </cell>
          <cell r="E730">
            <v>0</v>
          </cell>
          <cell r="F730">
            <v>0</v>
          </cell>
          <cell r="G730" t="str">
            <v>89224</v>
          </cell>
          <cell r="H730" t="str">
            <v>BETONEIRA CAPACIDADE NOMINAL DE 600 L, CAPACIDADE DE MISTURA 360 L, MOTOR ELÉTRICO TRIFÁSICO POTÊNCIA DE 4 CV, SEM CARREGADOR - MATERIAIS NA OPERAÇÃO. AF_11/2014</v>
          </cell>
        </row>
        <row r="731">
          <cell r="A731" t="str">
            <v>CUSTOS HORÁRIOS DE MÁQUINAS E EQUIPAMENTOS</v>
          </cell>
          <cell r="B731" t="str">
            <v>CHOR</v>
          </cell>
          <cell r="C731" t="str">
            <v>COMPOSIÇÕES AUXILIARES</v>
          </cell>
          <cell r="D731" t="str">
            <v>0329</v>
          </cell>
          <cell r="E731">
            <v>0</v>
          </cell>
          <cell r="F731">
            <v>0</v>
          </cell>
          <cell r="G731" t="str">
            <v>89228</v>
          </cell>
          <cell r="H731" t="str">
            <v>MOTONIVELADORA POTÊNCIA BÁSICA LÍQUIDA (PRIMEIRA MARCHA) 125 HP, PESO BRUTO 13032 KG, LARGURA DA LÂMINA DE 3,7 M - DEPRECIAÇÃO. AF_06/2014</v>
          </cell>
        </row>
        <row r="732">
          <cell r="A732" t="str">
            <v>CUSTOS HORÁRIOS DE MÁQUINAS E EQUIPAMENTOS</v>
          </cell>
          <cell r="B732" t="str">
            <v>CHOR</v>
          </cell>
          <cell r="C732" t="str">
            <v>COMPOSIÇÕES AUXILIARES</v>
          </cell>
          <cell r="D732" t="str">
            <v>0329</v>
          </cell>
          <cell r="E732">
            <v>0</v>
          </cell>
          <cell r="F732">
            <v>0</v>
          </cell>
          <cell r="G732" t="str">
            <v>89229</v>
          </cell>
          <cell r="H732" t="str">
            <v>MOTONIVELADORA POTÊNCIA BÁSICA LÍQUIDA (PRIMEIRA MARCHA) 125 HP, PESO BRUTO 13032 KG, LARGURA DA LÂMINA DE 3,7 M - JUROS. AF_06/2014</v>
          </cell>
        </row>
        <row r="733">
          <cell r="A733" t="str">
            <v>CUSTOS HORÁRIOS DE MÁQUINAS E EQUIPAMENTOS</v>
          </cell>
          <cell r="B733" t="str">
            <v>CHOR</v>
          </cell>
          <cell r="C733" t="str">
            <v>COMPOSIÇÕES AUXILIARES</v>
          </cell>
          <cell r="D733" t="str">
            <v>0329</v>
          </cell>
          <cell r="E733">
            <v>0</v>
          </cell>
          <cell r="F733">
            <v>0</v>
          </cell>
          <cell r="G733" t="str">
            <v>89230</v>
          </cell>
          <cell r="H733" t="str">
            <v>FRESADORA DE ASFALTO A FRIO SOBRE RODAS, LARGURA FRESAGEM DE 1,0 M, POTÊNCIA 208 HP - DEPRECIAÇÃO. AF_11/2014</v>
          </cell>
        </row>
        <row r="734">
          <cell r="A734" t="str">
            <v>CUSTOS HORÁRIOS DE MÁQUINAS E EQUIPAMENTOS</v>
          </cell>
          <cell r="B734" t="str">
            <v>CHOR</v>
          </cell>
          <cell r="C734" t="str">
            <v>COMPOSIÇÕES AUXILIARES</v>
          </cell>
          <cell r="D734" t="str">
            <v>0329</v>
          </cell>
          <cell r="E734">
            <v>0</v>
          </cell>
          <cell r="F734">
            <v>0</v>
          </cell>
          <cell r="G734" t="str">
            <v>89231</v>
          </cell>
          <cell r="H734" t="str">
            <v>FRESADORA DE ASFALTO A FRIO SOBRE RODAS, LARGURA FRESAGEM DE 1,0 M, POTÊNCIA 208 HP - JUROS. AF_11/2014</v>
          </cell>
        </row>
        <row r="735">
          <cell r="A735" t="str">
            <v>CUSTOS HORÁRIOS DE MÁQUINAS E EQUIPAMENTOS</v>
          </cell>
          <cell r="B735" t="str">
            <v>CHOR</v>
          </cell>
          <cell r="C735" t="str">
            <v>COMPOSIÇÕES AUXILIARES</v>
          </cell>
          <cell r="D735" t="str">
            <v>0329</v>
          </cell>
          <cell r="E735">
            <v>0</v>
          </cell>
          <cell r="F735">
            <v>0</v>
          </cell>
          <cell r="G735" t="str">
            <v>89232</v>
          </cell>
          <cell r="H735" t="str">
            <v>FRESADORA DE ASFALTO A FRIO SOBRE RODAS, LARGURA FRESAGEM DE 1,0 M, POTÊNCIA 208 HP - MANUTENÇÃO. AF_11/2014</v>
          </cell>
        </row>
        <row r="736">
          <cell r="A736" t="str">
            <v>CUSTOS HORÁRIOS DE MÁQUINAS E EQUIPAMENTOS</v>
          </cell>
          <cell r="B736" t="str">
            <v>CHOR</v>
          </cell>
          <cell r="C736" t="str">
            <v>COMPOSIÇÕES AUXILIARES</v>
          </cell>
          <cell r="D736" t="str">
            <v>0329</v>
          </cell>
          <cell r="E736">
            <v>0</v>
          </cell>
          <cell r="F736">
            <v>0</v>
          </cell>
          <cell r="G736" t="str">
            <v>89233</v>
          </cell>
          <cell r="H736" t="str">
            <v>FRESADORA DE ASFALTO A FRIO SOBRE RODAS, LARGURA FRESAGEM DE 1,0 M, POTÊNCIA 208 HP - MATERIAIS NA OPERAÇÃO. AF_11/2014</v>
          </cell>
        </row>
        <row r="737">
          <cell r="A737" t="str">
            <v>CUSTOS HORÁRIOS DE MÁQUINAS E EQUIPAMENTOS</v>
          </cell>
          <cell r="B737" t="str">
            <v>CHOR</v>
          </cell>
          <cell r="C737" t="str">
            <v>COMPOSIÇÕES AUXILIARES</v>
          </cell>
          <cell r="D737" t="str">
            <v>0329</v>
          </cell>
          <cell r="E737">
            <v>0</v>
          </cell>
          <cell r="F737">
            <v>0</v>
          </cell>
          <cell r="G737" t="str">
            <v>89236</v>
          </cell>
          <cell r="H737" t="str">
            <v>FRESADORA DE ASFALTO A FRIO SOBRE RODAS, LARGURA FRESAGEM DE 2,0 M, POTÊNCIA 550 HP - DEPRECIAÇÃO. AF_11/2014</v>
          </cell>
        </row>
        <row r="738">
          <cell r="A738" t="str">
            <v>CUSTOS HORÁRIOS DE MÁQUINAS E EQUIPAMENTOS</v>
          </cell>
          <cell r="B738" t="str">
            <v>CHOR</v>
          </cell>
          <cell r="C738" t="str">
            <v>COMPOSIÇÕES AUXILIARES</v>
          </cell>
          <cell r="D738" t="str">
            <v>0329</v>
          </cell>
          <cell r="E738">
            <v>0</v>
          </cell>
          <cell r="F738">
            <v>0</v>
          </cell>
          <cell r="G738" t="str">
            <v>89237</v>
          </cell>
          <cell r="H738" t="str">
            <v>FRESADORA DE ASFALTO A FRIO SOBRE RODAS, LARGURA FRESAGEM DE 2,0 M, POTÊNCIA 550 HP - JUROS. AF_11/2014</v>
          </cell>
        </row>
        <row r="739">
          <cell r="A739" t="str">
            <v>CUSTOS HORÁRIOS DE MÁQUINAS E EQUIPAMENTOS</v>
          </cell>
          <cell r="B739" t="str">
            <v>CHOR</v>
          </cell>
          <cell r="C739" t="str">
            <v>COMPOSIÇÕES AUXILIARES</v>
          </cell>
          <cell r="D739" t="str">
            <v>0329</v>
          </cell>
          <cell r="E739">
            <v>0</v>
          </cell>
          <cell r="F739">
            <v>0</v>
          </cell>
          <cell r="G739" t="str">
            <v>89238</v>
          </cell>
          <cell r="H739" t="str">
            <v>FRESADORA DE ASFALTO A FRIO SOBRE RODAS, LARGURA FRESAGEM DE 2,0 M, POTÊNCIA 550 HP - MANUTENÇÃO. AF_11/2014</v>
          </cell>
        </row>
        <row r="740">
          <cell r="A740" t="str">
            <v>CUSTOS HORÁRIOS DE MÁQUINAS E EQUIPAMENTOS</v>
          </cell>
          <cell r="B740" t="str">
            <v>CHOR</v>
          </cell>
          <cell r="C740" t="str">
            <v>COMPOSIÇÕES AUXILIARES</v>
          </cell>
          <cell r="D740" t="str">
            <v>0329</v>
          </cell>
          <cell r="E740">
            <v>0</v>
          </cell>
          <cell r="F740">
            <v>0</v>
          </cell>
          <cell r="G740" t="str">
            <v>89239</v>
          </cell>
          <cell r="H740" t="str">
            <v>FRESADORA DE ASFALTO A FRIO SOBRE RODAS, LARGURA FRESAGEM DE 2,0 M, POTÊNCIA 550 HP - MATERIAIS NA OPERAÇÃO. AF_11/2014</v>
          </cell>
        </row>
        <row r="741">
          <cell r="A741" t="str">
            <v>CUSTOS HORÁRIOS DE MÁQUINAS E EQUIPAMENTOS</v>
          </cell>
          <cell r="B741" t="str">
            <v>CHOR</v>
          </cell>
          <cell r="C741" t="str">
            <v>COMPOSIÇÕES AUXILIARES</v>
          </cell>
          <cell r="D741" t="str">
            <v>0329</v>
          </cell>
          <cell r="E741">
            <v>0</v>
          </cell>
          <cell r="F741">
            <v>0</v>
          </cell>
          <cell r="G741" t="str">
            <v>89240</v>
          </cell>
          <cell r="H741" t="str">
            <v>VIBROACABADORA DE ASFALTO SOBRE ESTEIRAS, LARGURA DE PAVIMENTAÇÃO 1,90 M A 5,30 M, POTÊNCIA 105 HP CAPACIDADE 450 T/H - DEPRECIAÇÃO. AF_11/2014</v>
          </cell>
        </row>
        <row r="742">
          <cell r="A742" t="str">
            <v>CUSTOS HORÁRIOS DE MÁQUINAS E EQUIPAMENTOS</v>
          </cell>
          <cell r="B742" t="str">
            <v>CHOR</v>
          </cell>
          <cell r="C742" t="str">
            <v>COMPOSIÇÕES AUXILIARES</v>
          </cell>
          <cell r="D742" t="str">
            <v>0329</v>
          </cell>
          <cell r="E742">
            <v>0</v>
          </cell>
          <cell r="F742">
            <v>0</v>
          </cell>
          <cell r="G742" t="str">
            <v>89241</v>
          </cell>
          <cell r="H742" t="str">
            <v>VIBROACABADORA DE ASFALTO SOBRE ESTEIRAS, LARGURA DE PAVIMENTAÇÃO 1,90 M A 5,30 M, POTÊNCIA 105 HP CAPACIDADE 450 T/H - JUROS. AF_11/2014</v>
          </cell>
        </row>
        <row r="743">
          <cell r="A743" t="str">
            <v>CUSTOS HORÁRIOS DE MÁQUINAS E EQUIPAMENTOS</v>
          </cell>
          <cell r="B743" t="str">
            <v>CHOR</v>
          </cell>
          <cell r="C743" t="str">
            <v>COMPOSIÇÕES AUXILIARES</v>
          </cell>
          <cell r="D743" t="str">
            <v>0329</v>
          </cell>
          <cell r="E743">
            <v>0</v>
          </cell>
          <cell r="F743">
            <v>0</v>
          </cell>
          <cell r="G743" t="str">
            <v>89246</v>
          </cell>
          <cell r="H743" t="str">
            <v>RECICLADORA DE ASFALTO A FRIO SOBRE RODAS, LARGURA FRESAGEM DE 2,0 M, POTÊNCIA 422 HP - DEPRECIAÇÃO. AF_11/2014</v>
          </cell>
        </row>
        <row r="744">
          <cell r="A744" t="str">
            <v>CUSTOS HORÁRIOS DE MÁQUINAS E EQUIPAMENTOS</v>
          </cell>
          <cell r="B744" t="str">
            <v>CHOR</v>
          </cell>
          <cell r="C744" t="str">
            <v>COMPOSIÇÕES AUXILIARES</v>
          </cell>
          <cell r="D744" t="str">
            <v>0329</v>
          </cell>
          <cell r="E744">
            <v>0</v>
          </cell>
          <cell r="F744">
            <v>0</v>
          </cell>
          <cell r="G744" t="str">
            <v>89247</v>
          </cell>
          <cell r="H744" t="str">
            <v>RECICLADORA DE ASFALTO A FRIO SOBRE RODAS, LARGURA FRESAGEM DE 2,0 M, POTÊNCIA 422 HP - JUROS. AF_11/2014</v>
          </cell>
        </row>
        <row r="745">
          <cell r="A745" t="str">
            <v>CUSTOS HORÁRIOS DE MÁQUINAS E EQUIPAMENTOS</v>
          </cell>
          <cell r="B745" t="str">
            <v>CHOR</v>
          </cell>
          <cell r="C745" t="str">
            <v>COMPOSIÇÕES AUXILIARES</v>
          </cell>
          <cell r="D745" t="str">
            <v>0329</v>
          </cell>
          <cell r="E745">
            <v>0</v>
          </cell>
          <cell r="F745">
            <v>0</v>
          </cell>
          <cell r="G745" t="str">
            <v>89248</v>
          </cell>
          <cell r="H745" t="str">
            <v>RECICLADORA DE ASFALTO A FRIO SOBRE RODAS, LARGURA FRESAGEM DE 2,0 M, POTÊNCIA 422 HP - MANUTENÇÃO. AF_11/2014</v>
          </cell>
        </row>
        <row r="746">
          <cell r="A746" t="str">
            <v>CUSTOS HORÁRIOS DE MÁQUINAS E EQUIPAMENTOS</v>
          </cell>
          <cell r="B746" t="str">
            <v>CHOR</v>
          </cell>
          <cell r="C746" t="str">
            <v>COMPOSIÇÕES AUXILIARES</v>
          </cell>
          <cell r="D746" t="str">
            <v>0329</v>
          </cell>
          <cell r="E746">
            <v>0</v>
          </cell>
          <cell r="F746">
            <v>0</v>
          </cell>
          <cell r="G746" t="str">
            <v>89249</v>
          </cell>
          <cell r="H746" t="str">
            <v>RECICLADORA DE ASFALTO A FRIO SOBRE RODAS, LARGURA FRESAGEM DE 2,0 M, POTÊNCIA 422 HP - MATERIAIS NA OPERAÇÃO. AF_11/2014</v>
          </cell>
        </row>
        <row r="747">
          <cell r="A747" t="str">
            <v>CUSTOS HORÁRIOS DE MÁQUINAS E EQUIPAMENTOS</v>
          </cell>
          <cell r="B747" t="str">
            <v>CHOR</v>
          </cell>
          <cell r="C747" t="str">
            <v>COMPOSIÇÕES AUXILIARES</v>
          </cell>
          <cell r="D747" t="str">
            <v>0329</v>
          </cell>
          <cell r="E747">
            <v>0</v>
          </cell>
          <cell r="F747">
            <v>0</v>
          </cell>
          <cell r="G747" t="str">
            <v>89253</v>
          </cell>
          <cell r="H747" t="str">
            <v>VIBROACABADORA DE ASFALTO SOBRE ESTEIRAS, LARGURA DE PAVIMENTAÇÃO 2,13 M A 4,55 M, POTÊNCIA 100 HP, CAPACIDADE 400 T/H - DEPRECIAÇÃO. AF_11/2014</v>
          </cell>
        </row>
        <row r="748">
          <cell r="A748" t="str">
            <v>CUSTOS HORÁRIOS DE MÁQUINAS E EQUIPAMENTOS</v>
          </cell>
          <cell r="B748" t="str">
            <v>CHOR</v>
          </cell>
          <cell r="C748" t="str">
            <v>COMPOSIÇÕES AUXILIARES</v>
          </cell>
          <cell r="D748" t="str">
            <v>0329</v>
          </cell>
          <cell r="E748">
            <v>0</v>
          </cell>
          <cell r="F748">
            <v>0</v>
          </cell>
          <cell r="G748" t="str">
            <v>89254</v>
          </cell>
          <cell r="H748" t="str">
            <v>VIBROACABADORA DE ASFALTO SOBRE ESTEIRAS, LARGURA DE PAVIMENTAÇÃO 2,13 M A 4,55 M, POTÊNCIA 100 HP, CAPACIDADE 400 T/H - JUROS. AF_11/2014</v>
          </cell>
        </row>
        <row r="749">
          <cell r="A749" t="str">
            <v>CUSTOS HORÁRIOS DE MÁQUINAS E EQUIPAMENTOS</v>
          </cell>
          <cell r="B749" t="str">
            <v>CHOR</v>
          </cell>
          <cell r="C749" t="str">
            <v>COMPOSIÇÕES AUXILIARES</v>
          </cell>
          <cell r="D749" t="str">
            <v>0329</v>
          </cell>
          <cell r="E749">
            <v>0</v>
          </cell>
          <cell r="F749">
            <v>0</v>
          </cell>
          <cell r="G749" t="str">
            <v>89255</v>
          </cell>
          <cell r="H749" t="str">
            <v>VIBROACABADORA DE ASFALTO SOBRE ESTEIRAS, LARGURA DE PAVIMENTAÇÃO 2,13 M A 4,55 M, POTÊNCIA 100 HP, CAPACIDADE 400 T/H - MANUTENÇÃO. AF_11/2014</v>
          </cell>
        </row>
        <row r="750">
          <cell r="A750" t="str">
            <v>CUSTOS HORÁRIOS DE MÁQUINAS E EQUIPAMENTOS</v>
          </cell>
          <cell r="B750" t="str">
            <v>CHOR</v>
          </cell>
          <cell r="C750" t="str">
            <v>COMPOSIÇÕES AUXILIARES</v>
          </cell>
          <cell r="D750" t="str">
            <v>0329</v>
          </cell>
          <cell r="E750">
            <v>0</v>
          </cell>
          <cell r="F750">
            <v>0</v>
          </cell>
          <cell r="G750" t="str">
            <v>89256</v>
          </cell>
          <cell r="H750" t="str">
            <v>VIBROACABADORA DE ASFALTO SOBRE ESTEIRAS, LARGURA DE PAVIMENTAÇÃO 2,13 M A 4,55 M, POTÊNCIA 100 HP, CAPACIDADE 400 T/H - MATERIAIS NA OPERAÇÃO. AF_11/2014</v>
          </cell>
        </row>
        <row r="751">
          <cell r="A751" t="str">
            <v>CUSTOS HORÁRIOS DE MÁQUINAS E EQUIPAMENTOS</v>
          </cell>
          <cell r="B751" t="str">
            <v>CHOR</v>
          </cell>
          <cell r="C751" t="str">
            <v>COMPOSIÇÕES AUXILIARES</v>
          </cell>
          <cell r="D751" t="str">
            <v>0329</v>
          </cell>
          <cell r="E751">
            <v>0</v>
          </cell>
          <cell r="F751">
            <v>0</v>
          </cell>
          <cell r="G751" t="str">
            <v>89259</v>
          </cell>
          <cell r="H751" t="str">
            <v>GUINDAUTO HIDRÁULICO, CAPACIDADE MÁXIMA DE CARGA 6200 KG, MOMENTO MÁXIMO DE CARGA 11,7 TM, ALCANCE MÁXIMO HORIZONTAL 9,70 M, INCLUSIVE CAMINHÃO TOCO PBT 16.000 KG, POTÊNCIA DE 189 CV - DEPRECIAÇÃO. AF_06/2014</v>
          </cell>
        </row>
        <row r="752">
          <cell r="A752" t="str">
            <v>CUSTOS HORÁRIOS DE MÁQUINAS E EQUIPAMENTOS</v>
          </cell>
          <cell r="B752" t="str">
            <v>CHOR</v>
          </cell>
          <cell r="C752" t="str">
            <v>COMPOSIÇÕES AUXILIARES</v>
          </cell>
          <cell r="D752" t="str">
            <v>0329</v>
          </cell>
          <cell r="E752">
            <v>0</v>
          </cell>
          <cell r="F752">
            <v>0</v>
          </cell>
          <cell r="G752" t="str">
            <v>89260</v>
          </cell>
          <cell r="H752" t="str">
            <v>GUINDAUTO HIDRÁULICO, CAPACIDADE MÁXIMA DE CARGA 6200 KG, MOMENTO MÁXIMO DE CARGA 11,7 TM, ALCANCE MÁXIMO HORIZONTAL 9,70 M, INCLUSIVE CAMINHÃO TOCO PBT 16.000 KG, POTÊNCIA DE 189 CV - JUROS. AF_06/2014</v>
          </cell>
        </row>
        <row r="753">
          <cell r="A753" t="str">
            <v>CUSTOS HORÁRIOS DE MÁQUINAS E EQUIPAMENTOS</v>
          </cell>
          <cell r="B753" t="str">
            <v>CHOR</v>
          </cell>
          <cell r="C753" t="str">
            <v>COMPOSIÇÕES AUXILIARES</v>
          </cell>
          <cell r="D753" t="str">
            <v>0329</v>
          </cell>
          <cell r="E753">
            <v>0</v>
          </cell>
          <cell r="F753">
            <v>0</v>
          </cell>
          <cell r="G753" t="str">
            <v>89262</v>
          </cell>
          <cell r="H753" t="str">
            <v>GUINDAUTO HIDRÁULICO, CAPACIDADE MÁXIMA DE CARGA 6200 KG, MOMENTO MÁXIMO DE CARGA 11,7 TM, ALCANCE MÁXIMO HORIZONTAL 9,70 M, INCLUSIVE CAMINHÃO TOCO PBT 16.000 KG, POTÊNCIA DE 189 CV - MANUTENÇÃO. AF_06/2014</v>
          </cell>
        </row>
        <row r="754">
          <cell r="A754" t="str">
            <v>CUSTOS HORÁRIOS DE MÁQUINAS E EQUIPAMENTOS</v>
          </cell>
          <cell r="B754" t="str">
            <v>CHOR</v>
          </cell>
          <cell r="C754" t="str">
            <v>COMPOSIÇÕES AUXILIARES</v>
          </cell>
          <cell r="D754" t="str">
            <v>0329</v>
          </cell>
          <cell r="E754">
            <v>0</v>
          </cell>
          <cell r="F754">
            <v>0</v>
          </cell>
          <cell r="G754" t="str">
            <v>89264</v>
          </cell>
          <cell r="H754" t="str">
            <v>CAMINHÃO TOCO, PBT 16.000 KG, CARGA ÚTIL MÁX. 10.685 KG, DIST. ENTRE EIXOS 4,8 M, POTÊNCIA 189 CV, INCLUSIVE CARROCERIA FIXA ABERTA DE MADEIRA P/ TRANSPORTE GERAL DE CARGA SECA, DIMEN. APROX. 2,5 X 7,00 X 0,50 M - DEPRECIAÇÃO. AF_06/2014</v>
          </cell>
        </row>
        <row r="755">
          <cell r="A755" t="str">
            <v>CUSTOS HORÁRIOS DE MÁQUINAS E EQUIPAMENTOS</v>
          </cell>
          <cell r="B755" t="str">
            <v>CHOR</v>
          </cell>
          <cell r="C755" t="str">
            <v>COMPOSIÇÕES AUXILIARES</v>
          </cell>
          <cell r="D755" t="str">
            <v>0329</v>
          </cell>
          <cell r="E755">
            <v>0</v>
          </cell>
          <cell r="F755">
            <v>0</v>
          </cell>
          <cell r="G755" t="str">
            <v>89265</v>
          </cell>
          <cell r="H755" t="str">
            <v>CAMINHÃO TOCO, PBT 16.000 KG, CARGA ÚTIL MÁX. 10.685 KG, DIST. ENTRE EIXOS 4,8 M, POTÊNCIA 189 CV, INCLUSIVE CARROCERIA FIXA ABERTA DE MADEIRA P/ TRANSPORTE GERAL DE CARGA SECA, DIMEN. APROX. 2,5 X 7,00 X 0,50 M - JUROS. AF_06/2014</v>
          </cell>
        </row>
        <row r="756">
          <cell r="A756" t="str">
            <v>CUSTOS HORÁRIOS DE MÁQUINAS E EQUIPAMENTOS</v>
          </cell>
          <cell r="B756" t="str">
            <v>CHOR</v>
          </cell>
          <cell r="C756" t="str">
            <v>COMPOSIÇÕES AUXILIARES</v>
          </cell>
          <cell r="D756" t="str">
            <v>0329</v>
          </cell>
          <cell r="E756">
            <v>0</v>
          </cell>
          <cell r="F756">
            <v>0</v>
          </cell>
          <cell r="G756" t="str">
            <v>89266</v>
          </cell>
          <cell r="H756" t="str">
            <v>CAMINHÃO TOCO, PBT 16.000 KG, CARGA ÚTIL MÁX. 10.685 KG, DIST. ENTRE EIXOS 4,8 M, POTÊNCIA 189 CV, INCLUSIVE CARROCERIA FIXA ABERTA DE MADEIRA P/ TRANSPORTE GERAL DE CARGA SECA, DIMEN. APROX. 2,5 X 7,00 X 0,50 M - IMPOSTOS E SEGUROS. AF_06/2014</v>
          </cell>
        </row>
        <row r="757">
          <cell r="A757" t="str">
            <v>CUSTOS HORÁRIOS DE MÁQUINAS E EQUIPAMENTOS</v>
          </cell>
          <cell r="B757" t="str">
            <v>CHOR</v>
          </cell>
          <cell r="C757" t="str">
            <v>COMPOSIÇÕES AUXILIARES</v>
          </cell>
          <cell r="D757" t="str">
            <v>0329</v>
          </cell>
          <cell r="E757">
            <v>0</v>
          </cell>
          <cell r="F757">
            <v>0</v>
          </cell>
          <cell r="G757" t="str">
            <v>89267</v>
          </cell>
          <cell r="H757" t="str">
            <v>GUINDASTE HIDRÁULICO AUTOPROPELIDO, COM LANÇA TELESCÓPICA 28,80 M, CAPACIDADE MÁXIMA 30 T, POTÊNCIA 97 KW, TRAÇÃO 4 X 4 - DEPRECIAÇÃO. AF_11/2014</v>
          </cell>
        </row>
        <row r="758">
          <cell r="A758" t="str">
            <v>CUSTOS HORÁRIOS DE MÁQUINAS E EQUIPAMENTOS</v>
          </cell>
          <cell r="B758" t="str">
            <v>CHOR</v>
          </cell>
          <cell r="C758" t="str">
            <v>COMPOSIÇÕES AUXILIARES</v>
          </cell>
          <cell r="D758" t="str">
            <v>0329</v>
          </cell>
          <cell r="E758">
            <v>0</v>
          </cell>
          <cell r="F758">
            <v>0</v>
          </cell>
          <cell r="G758" t="str">
            <v>89268</v>
          </cell>
          <cell r="H758" t="str">
            <v>GUINDASTE HIDRÁULICO AUTOPROPELIDO, COM LANÇA TELESCÓPICA 28,80 M, CAPACIDADE MÁXIMA 30 T, POTÊNCIA 97 KW, TRAÇÃO 4 X 4 - JUROS. AF_11/2014</v>
          </cell>
        </row>
        <row r="759">
          <cell r="A759" t="str">
            <v>CUSTOS HORÁRIOS DE MÁQUINAS E EQUIPAMENTOS</v>
          </cell>
          <cell r="B759" t="str">
            <v>CHOR</v>
          </cell>
          <cell r="C759" t="str">
            <v>COMPOSIÇÕES AUXILIARES</v>
          </cell>
          <cell r="D759" t="str">
            <v>0329</v>
          </cell>
          <cell r="E759">
            <v>0</v>
          </cell>
          <cell r="F759">
            <v>0</v>
          </cell>
          <cell r="G759" t="str">
            <v>89269</v>
          </cell>
          <cell r="H759" t="str">
            <v>GUINDASTE HIDRÁULICO AUTOPROPELIDO, COM LANÇA TELESCÓPICA 28,80 M, CAPACIDADE MÁXIMA 30 T, POTÊNCIA 97 KW, TRAÇÃO 4 X 4 - IMPOSTOS E SEGUROS. AF_11/2014</v>
          </cell>
        </row>
        <row r="760">
          <cell r="A760" t="str">
            <v>CUSTOS HORÁRIOS DE MÁQUINAS E EQUIPAMENTOS</v>
          </cell>
          <cell r="B760" t="str">
            <v>CHOR</v>
          </cell>
          <cell r="C760" t="str">
            <v>COMPOSIÇÕES AUXILIARES</v>
          </cell>
          <cell r="D760" t="str">
            <v>0329</v>
          </cell>
          <cell r="E760">
            <v>0</v>
          </cell>
          <cell r="F760">
            <v>0</v>
          </cell>
          <cell r="G760" t="str">
            <v>89270</v>
          </cell>
          <cell r="H760" t="str">
            <v>GUINDASTE HIDRÁULICO AUTOPROPELIDO, COM LANÇA TELESCÓPICA 28,80 M, CAPACIDADE MÁXIMA 30 T, POTÊNCIA 97 KW, TRAÇÃO 4 X 4 - MANUTENÇÃO. AF_11/2014</v>
          </cell>
        </row>
        <row r="761">
          <cell r="A761" t="str">
            <v>CUSTOS HORÁRIOS DE MÁQUINAS E EQUIPAMENTOS</v>
          </cell>
          <cell r="B761" t="str">
            <v>CHOR</v>
          </cell>
          <cell r="C761" t="str">
            <v>COMPOSIÇÕES AUXILIARES</v>
          </cell>
          <cell r="D761" t="str">
            <v>0329</v>
          </cell>
          <cell r="E761">
            <v>0</v>
          </cell>
          <cell r="F761">
            <v>0</v>
          </cell>
          <cell r="G761" t="str">
            <v>89271</v>
          </cell>
          <cell r="H761" t="str">
            <v>GUINDASTE HIDRÁULICO AUTOPROPELIDO, COM LANÇA TELESCÓPICA 28,80 M, CAPACIDADE MÁXIMA 30 T, POTÊNCIA 97 KW, TRAÇÃO 4 X 4 - MATERIAIS NA OPERAÇÃO. AF_11/2014</v>
          </cell>
        </row>
        <row r="762">
          <cell r="A762" t="str">
            <v>CUSTOS HORÁRIOS DE MÁQUINAS E EQUIPAMENTOS</v>
          </cell>
          <cell r="B762" t="str">
            <v>CHOR</v>
          </cell>
          <cell r="C762" t="str">
            <v>COMPOSIÇÕES AUXILIARES</v>
          </cell>
          <cell r="D762" t="str">
            <v>0329</v>
          </cell>
          <cell r="E762">
            <v>0</v>
          </cell>
          <cell r="F762">
            <v>0</v>
          </cell>
          <cell r="G762" t="str">
            <v>89274</v>
          </cell>
          <cell r="H762" t="str">
            <v>BETONEIRA CAPACIDADE NOMINAL DE 600 L, CAPACIDADE DE MISTURA 440 L, MOTOR A DIESEL POTÊNCIA 10 HP, COM CARREGADOR - DEPRECIAÇÃO. AF_11/2014</v>
          </cell>
        </row>
        <row r="763">
          <cell r="A763" t="str">
            <v>CUSTOS HORÁRIOS DE MÁQUINAS E EQUIPAMENTOS</v>
          </cell>
          <cell r="B763" t="str">
            <v>CHOR</v>
          </cell>
          <cell r="C763" t="str">
            <v>COMPOSIÇÕES AUXILIARES</v>
          </cell>
          <cell r="D763" t="str">
            <v>0329</v>
          </cell>
          <cell r="E763">
            <v>0</v>
          </cell>
          <cell r="F763">
            <v>0</v>
          </cell>
          <cell r="G763" t="str">
            <v>89275</v>
          </cell>
          <cell r="H763" t="str">
            <v>BETONEIRA CAPACIDADE NOMINAL DE 600 L, CAPACIDADE DE MISTURA 440 L, MOTOR A DIESEL POTÊNCIA 10 HP, COM CARREGADOR - JUROS. AF_11/2014</v>
          </cell>
        </row>
        <row r="764">
          <cell r="A764" t="str">
            <v>CUSTOS HORÁRIOS DE MÁQUINAS E EQUIPAMENTOS</v>
          </cell>
          <cell r="B764" t="str">
            <v>CHOR</v>
          </cell>
          <cell r="C764" t="str">
            <v>COMPOSIÇÕES AUXILIARES</v>
          </cell>
          <cell r="D764" t="str">
            <v>0329</v>
          </cell>
          <cell r="E764">
            <v>0</v>
          </cell>
          <cell r="F764">
            <v>0</v>
          </cell>
          <cell r="G764" t="str">
            <v>89276</v>
          </cell>
          <cell r="H764" t="str">
            <v>BETONEIRA CAPACIDADE NOMINAL DE 600 L, CAPACIDADE DE MISTURA 440 L, MOTOR A DIESEL POTÊNCIA 10 HP, COM CARREGADOR - MANUTENÇÃO. AF_11/2014</v>
          </cell>
        </row>
        <row r="765">
          <cell r="A765" t="str">
            <v>CUSTOS HORÁRIOS DE MÁQUINAS E EQUIPAMENTOS</v>
          </cell>
          <cell r="B765" t="str">
            <v>CHOR</v>
          </cell>
          <cell r="C765" t="str">
            <v>COMPOSIÇÕES AUXILIARES</v>
          </cell>
          <cell r="D765" t="str">
            <v>0329</v>
          </cell>
          <cell r="E765">
            <v>0</v>
          </cell>
          <cell r="F765">
            <v>0</v>
          </cell>
          <cell r="G765" t="str">
            <v>89277</v>
          </cell>
          <cell r="H765" t="str">
            <v>BETONEIRA CAPACIDADE NOMINAL DE 600 L, CAPACIDADE DE MISTURA 440 L, MOTOR A DIESEL POTÊNCIA 10 HP, COM CARREGADOR - MATERIAIS NA OPERAÇÃO. AF_11/2014</v>
          </cell>
        </row>
        <row r="766">
          <cell r="A766" t="str">
            <v>CUSTOS HORÁRIOS DE MÁQUINAS E EQUIPAMENTOS</v>
          </cell>
          <cell r="B766" t="str">
            <v>CHOR</v>
          </cell>
          <cell r="C766" t="str">
            <v>COMPOSIÇÕES AUXILIARES</v>
          </cell>
          <cell r="D766" t="str">
            <v>0329</v>
          </cell>
          <cell r="E766">
            <v>0</v>
          </cell>
          <cell r="F766">
            <v>0</v>
          </cell>
          <cell r="G766" t="str">
            <v>89280</v>
          </cell>
          <cell r="H766" t="str">
            <v>ROLO COMPACTADOR VIBRATÓRIO TANDEM AÇO LISO, POTÊNCIA 58 HP, PESO SEM/COM LASTRO 6,5 / 9,4 T, LARGURA DE TRABALHO 1,2 M - DEPRECIAÇÃO. AF_06/2014</v>
          </cell>
        </row>
        <row r="767">
          <cell r="A767" t="str">
            <v>CUSTOS HORÁRIOS DE MÁQUINAS E EQUIPAMENTOS</v>
          </cell>
          <cell r="B767" t="str">
            <v>CHOR</v>
          </cell>
          <cell r="C767" t="str">
            <v>COMPOSIÇÕES AUXILIARES</v>
          </cell>
          <cell r="D767" t="str">
            <v>0329</v>
          </cell>
          <cell r="E767">
            <v>0</v>
          </cell>
          <cell r="F767">
            <v>0</v>
          </cell>
          <cell r="G767" t="str">
            <v>89281</v>
          </cell>
          <cell r="H767" t="str">
            <v>ROLO COMPACTADOR VIBRATÓRIO TANDEM AÇO LISO, POTÊNCIA 58 HP, PESO SEM/COM LASTRO 6,5 / 9,4 T, LARGURA DE TRABALHO 1,2 M - JUROS. AF_06/2014</v>
          </cell>
        </row>
        <row r="768">
          <cell r="A768" t="str">
            <v>CUSTOS HORÁRIOS DE MÁQUINAS E EQUIPAMENTOS</v>
          </cell>
          <cell r="B768" t="str">
            <v>CHOR</v>
          </cell>
          <cell r="C768" t="str">
            <v>COMPOSIÇÕES AUXILIARES</v>
          </cell>
          <cell r="D768" t="str">
            <v>0329</v>
          </cell>
          <cell r="E768">
            <v>0</v>
          </cell>
          <cell r="F768">
            <v>0</v>
          </cell>
          <cell r="G768" t="str">
            <v>89870</v>
          </cell>
          <cell r="H768" t="str">
            <v>CAMINHÃO BASCULANTE 14 M3, COM CAVALO MECÂNICO DE CAPACIDADE MÁXIMA DE TRAÇÃO COMBINADO DE 36000 KG, POTÊNCIA 286 CV, INCLUSIVE SEMIREBOQUE COM CAÇAMBA METÁLICA - DEPRECIAÇÃO. AF_12/2014</v>
          </cell>
        </row>
        <row r="769">
          <cell r="A769" t="str">
            <v>CUSTOS HORÁRIOS DE MÁQUINAS E EQUIPAMENTOS</v>
          </cell>
          <cell r="B769" t="str">
            <v>CHOR</v>
          </cell>
          <cell r="C769" t="str">
            <v>COMPOSIÇÕES AUXILIARES</v>
          </cell>
          <cell r="D769" t="str">
            <v>0329</v>
          </cell>
          <cell r="E769">
            <v>0</v>
          </cell>
          <cell r="F769">
            <v>0</v>
          </cell>
          <cell r="G769" t="str">
            <v>89871</v>
          </cell>
          <cell r="H769" t="str">
            <v>CAMINHÃO BASCULANTE 14 M3, COM CAVALO MECÂNICO DE CAPACIDADE MÁXIMA DE TRAÇÃO COMBINADO DE 36000 KG, POTÊNCIA 286 CV, INCLUSIVE SEMIREBOQUE COM CAÇAMBA METÁLICA - JUROS. AF_12/2014</v>
          </cell>
        </row>
        <row r="770">
          <cell r="A770" t="str">
            <v>CUSTOS HORÁRIOS DE MÁQUINAS E EQUIPAMENTOS</v>
          </cell>
          <cell r="B770" t="str">
            <v>CHOR</v>
          </cell>
          <cell r="C770" t="str">
            <v>COMPOSIÇÕES AUXILIARES</v>
          </cell>
          <cell r="D770" t="str">
            <v>0329</v>
          </cell>
          <cell r="E770">
            <v>0</v>
          </cell>
          <cell r="F770">
            <v>0</v>
          </cell>
          <cell r="G770" t="str">
            <v>89872</v>
          </cell>
          <cell r="H770" t="str">
            <v>CAMINHÃO BASCULANTE 14 M3, COM CAVALO MECÂNICO DE CAPACIDADE MÁXIMA DE TRAÇÃO COMBINADO DE 36000 KG, POTÊNCIA 286 CV, INCLUSIVE SEMIREBOQUE COM CAÇAMBA METÁLICA - IMPOSTOS E SEGUROS. AF_12/2014</v>
          </cell>
        </row>
        <row r="771">
          <cell r="A771" t="str">
            <v>CUSTOS HORÁRIOS DE MÁQUINAS E EQUIPAMENTOS</v>
          </cell>
          <cell r="B771" t="str">
            <v>CHOR</v>
          </cell>
          <cell r="C771" t="str">
            <v>COMPOSIÇÕES AUXILIARES</v>
          </cell>
          <cell r="D771" t="str">
            <v>0329</v>
          </cell>
          <cell r="E771">
            <v>0</v>
          </cell>
          <cell r="F771">
            <v>0</v>
          </cell>
          <cell r="G771" t="str">
            <v>89873</v>
          </cell>
          <cell r="H771" t="str">
            <v>CAMINHÃO BASCULANTE 14 M3, COM CAVALO MECÂNICO DE CAPACIDADE MÁXIMA DE TRAÇÃO COMBINADO DE 36000 KG, POTÊNCIA 286 CV, INCLUSIVE SEMIREBOQUE COM CAÇAMBA METÁLICA - MANUTENÇÃO. AF_12/2014</v>
          </cell>
        </row>
        <row r="772">
          <cell r="A772" t="str">
            <v>CUSTOS HORÁRIOS DE MÁQUINAS E EQUIPAMENTOS</v>
          </cell>
          <cell r="B772" t="str">
            <v>CHOR</v>
          </cell>
          <cell r="C772" t="str">
            <v>COMPOSIÇÕES AUXILIARES</v>
          </cell>
          <cell r="D772" t="str">
            <v>0329</v>
          </cell>
          <cell r="E772">
            <v>0</v>
          </cell>
          <cell r="F772">
            <v>0</v>
          </cell>
          <cell r="G772" t="str">
            <v>89874</v>
          </cell>
          <cell r="H772" t="str">
            <v>CAMINHÃO BASCULANTE 14 M3, COM CAVALO MECÂNICO DE CAPACIDADE MÁXIMA DE TRAÇÃO COMBINADO DE 36000 KG, POTÊNCIA 286 CV, INCLUSIVE SEMIREBOQUE COM CAÇAMBA METÁLICA - MATERIAIS NA OPERAÇÃO. AF_12/2014</v>
          </cell>
        </row>
        <row r="773">
          <cell r="A773" t="str">
            <v>CUSTOS HORÁRIOS DE MÁQUINAS E EQUIPAMENTOS</v>
          </cell>
          <cell r="B773" t="str">
            <v>CHOR</v>
          </cell>
          <cell r="C773" t="str">
            <v>COMPOSIÇÕES AUXILIARES</v>
          </cell>
          <cell r="D773" t="str">
            <v>0329</v>
          </cell>
          <cell r="E773">
            <v>0</v>
          </cell>
          <cell r="F773">
            <v>0</v>
          </cell>
          <cell r="G773" t="str">
            <v>89878</v>
          </cell>
          <cell r="H773" t="str">
            <v>CAMINHÃO BASCULANTE 18 M3, COM CAVALO MECÂNICO DE CAPACIDADE MÁXIMA DE TRAÇÃO COMBINADO DE 45000 KG, POTÊNCIA 330 CV, INCLUSIVE SEMIREBOQUE COM CAÇAMBA METÁLICA - DEPRECIAÇÃO. AF_12/2014</v>
          </cell>
        </row>
        <row r="774">
          <cell r="A774" t="str">
            <v>CUSTOS HORÁRIOS DE MÁQUINAS E EQUIPAMENTOS</v>
          </cell>
          <cell r="B774" t="str">
            <v>CHOR</v>
          </cell>
          <cell r="C774" t="str">
            <v>COMPOSIÇÕES AUXILIARES</v>
          </cell>
          <cell r="D774" t="str">
            <v>0329</v>
          </cell>
          <cell r="E774">
            <v>0</v>
          </cell>
          <cell r="F774">
            <v>0</v>
          </cell>
          <cell r="G774" t="str">
            <v>89879</v>
          </cell>
          <cell r="H774" t="str">
            <v>CAMINHÃO BASCULANTE 18 M3, COM CAVALO MECÂNICO DE CAPACIDADE MÁXIMA DE TRAÇÃO COMBINADO DE 45000 KG, POTÊNCIA 330 CV, INCLUSIVE SEMIREBOQUE COM CAÇAMBA METÁLICA - JUROS. AF_12/2014</v>
          </cell>
        </row>
        <row r="775">
          <cell r="A775" t="str">
            <v>CUSTOS HORÁRIOS DE MÁQUINAS E EQUIPAMENTOS</v>
          </cell>
          <cell r="B775" t="str">
            <v>CHOR</v>
          </cell>
          <cell r="C775" t="str">
            <v>COMPOSIÇÕES AUXILIARES</v>
          </cell>
          <cell r="D775" t="str">
            <v>0329</v>
          </cell>
          <cell r="E775">
            <v>0</v>
          </cell>
          <cell r="F775">
            <v>0</v>
          </cell>
          <cell r="G775" t="str">
            <v>89880</v>
          </cell>
          <cell r="H775" t="str">
            <v>CAMINHÃO BASCULANTE 18 M3, COM CAVALO MECÂNICO DE CAPACIDADE MÁXIMA DE TRAÇÃO COMBINADO DE 45000 KG, POTÊNCIA 330 CV, INCLUSIVE SEMIREBOQUE COM CAÇAMBA METÁLICA - IMPOSTOS E SEGUROS. AF_12/2014</v>
          </cell>
        </row>
        <row r="776">
          <cell r="A776" t="str">
            <v>CUSTOS HORÁRIOS DE MÁQUINAS E EQUIPAMENTOS</v>
          </cell>
          <cell r="B776" t="str">
            <v>CHOR</v>
          </cell>
          <cell r="C776" t="str">
            <v>COMPOSIÇÕES AUXILIARES</v>
          </cell>
          <cell r="D776" t="str">
            <v>0329</v>
          </cell>
          <cell r="E776">
            <v>0</v>
          </cell>
          <cell r="F776">
            <v>0</v>
          </cell>
          <cell r="G776" t="str">
            <v>89881</v>
          </cell>
          <cell r="H776" t="str">
            <v>CAMINHÃO BASCULANTE 18 M3, COM CAVALO MECÂNICO DE CAPACIDADE MÁXIMA DE TRAÇÃO COMBINADO DE 45000 KG, POTÊNCIA 330 CV, INCLUSIVE SEMIREBOQUE COM CAÇAMBA METÁLICA - MANUTENÇÃO. AF_12/2014</v>
          </cell>
        </row>
        <row r="777">
          <cell r="A777" t="str">
            <v>CUSTOS HORÁRIOS DE MÁQUINAS E EQUIPAMENTOS</v>
          </cell>
          <cell r="B777" t="str">
            <v>CHOR</v>
          </cell>
          <cell r="C777" t="str">
            <v>COMPOSIÇÕES AUXILIARES</v>
          </cell>
          <cell r="D777" t="str">
            <v>0329</v>
          </cell>
          <cell r="E777">
            <v>0</v>
          </cell>
          <cell r="F777">
            <v>0</v>
          </cell>
          <cell r="G777" t="str">
            <v>89882</v>
          </cell>
          <cell r="H777" t="str">
            <v>CAMINHÃO BASCULANTE 18 M3, COM CAVALO MECÂNICO DE CAPACIDADE MÁXIMA DE TRAÇÃO COMBINADO DE 45000 KG, POTÊNCIA 330 CV, INCLUSIVE SEMIREBOQUE COM CAÇAMBA METÁLICA - MATERIAIS NA OPERAÇÃO. AF_12/2014</v>
          </cell>
        </row>
        <row r="778">
          <cell r="A778" t="str">
            <v>CUSTOS HORÁRIOS DE MÁQUINAS E EQUIPAMENTOS</v>
          </cell>
          <cell r="B778" t="str">
            <v>CHOR</v>
          </cell>
          <cell r="C778" t="str">
            <v>COMPOSIÇÕES AUXILIARES</v>
          </cell>
          <cell r="D778" t="str">
            <v>0329</v>
          </cell>
          <cell r="E778">
            <v>0</v>
          </cell>
          <cell r="F778">
            <v>0</v>
          </cell>
          <cell r="G778" t="str">
            <v>90582</v>
          </cell>
          <cell r="H778" t="str">
            <v>VIBRADOR DE IMERSÃO, DIÂMETRO DE PONTEIRA 45MM, MOTOR ELÉTRICO TRIFÁSICO POTÊNCIA DE 2 CV - DEPRECIAÇÃO. AF_06/2015</v>
          </cell>
        </row>
        <row r="779">
          <cell r="A779" t="str">
            <v>CUSTOS HORÁRIOS DE MÁQUINAS E EQUIPAMENTOS</v>
          </cell>
          <cell r="B779" t="str">
            <v>CHOR</v>
          </cell>
          <cell r="C779" t="str">
            <v>COMPOSIÇÕES AUXILIARES</v>
          </cell>
          <cell r="D779" t="str">
            <v>0329</v>
          </cell>
          <cell r="E779">
            <v>0</v>
          </cell>
          <cell r="F779">
            <v>0</v>
          </cell>
          <cell r="G779" t="str">
            <v>90583</v>
          </cell>
          <cell r="H779" t="str">
            <v>VIBRADOR DE IMERSÃO, DIÂMETRO DE PONTEIRA 45MM, MOTOR ELÉTRICO TRIFÁSICO POTÊNCIA DE 2 CV - JUROS. AF_06/2015</v>
          </cell>
        </row>
        <row r="780">
          <cell r="A780" t="str">
            <v>CUSTOS HORÁRIOS DE MÁQUINAS E EQUIPAMENTOS</v>
          </cell>
          <cell r="B780" t="str">
            <v>CHOR</v>
          </cell>
          <cell r="C780" t="str">
            <v>COMPOSIÇÕES AUXILIARES</v>
          </cell>
          <cell r="D780" t="str">
            <v>0329</v>
          </cell>
          <cell r="E780">
            <v>0</v>
          </cell>
          <cell r="F780">
            <v>0</v>
          </cell>
          <cell r="G780" t="str">
            <v>90584</v>
          </cell>
          <cell r="H780" t="str">
            <v>VIBRADOR DE IMERSÃO, DIÂMETRO DE PONTEIRA 45MM, MOTOR ELÉTRICO TRIFÁSICO POTÊNCIA DE 2 CV - MANUTENÇÃO. AF_06/2015</v>
          </cell>
        </row>
        <row r="781">
          <cell r="A781" t="str">
            <v>CUSTOS HORÁRIOS DE MÁQUINAS E EQUIPAMENTOS</v>
          </cell>
          <cell r="B781" t="str">
            <v>CHOR</v>
          </cell>
          <cell r="C781" t="str">
            <v>COMPOSIÇÕES AUXILIARES</v>
          </cell>
          <cell r="D781" t="str">
            <v>0329</v>
          </cell>
          <cell r="E781">
            <v>0</v>
          </cell>
          <cell r="F781">
            <v>0</v>
          </cell>
          <cell r="G781" t="str">
            <v>90585</v>
          </cell>
          <cell r="H781" t="str">
            <v>VIBRADOR DE IMERSÃO, DIÂMETRO DE PONTEIRA 45MM, MOTOR ELÉTRICO TRIFÁSICO POTÊNCIA DE 2 CV - MATERIAIS NA OPERAÇÃO. AF_06/2015</v>
          </cell>
        </row>
        <row r="782">
          <cell r="A782" t="str">
            <v>CUSTOS HORÁRIOS DE MÁQUINAS E EQUIPAMENTOS</v>
          </cell>
          <cell r="B782" t="str">
            <v>CHOR</v>
          </cell>
          <cell r="C782" t="str">
            <v>COMPOSIÇÕES AUXILIARES</v>
          </cell>
          <cell r="D782" t="str">
            <v>0329</v>
          </cell>
          <cell r="E782">
            <v>0</v>
          </cell>
          <cell r="F782">
            <v>0</v>
          </cell>
          <cell r="G782" t="str">
            <v>90621</v>
          </cell>
          <cell r="H782" t="str">
            <v>PERFURATRIZ MANUAL, TORQUE MÁXIMO 83 N.M, POTÊNCIA 5 CV, COM DIÂMETRO MÁXIMO 4" - DEPRECIAÇÃO. AF_06/2015</v>
          </cell>
        </row>
        <row r="783">
          <cell r="A783" t="str">
            <v>CUSTOS HORÁRIOS DE MÁQUINAS E EQUIPAMENTOS</v>
          </cell>
          <cell r="B783" t="str">
            <v>CHOR</v>
          </cell>
          <cell r="C783" t="str">
            <v>COMPOSIÇÕES AUXILIARES</v>
          </cell>
          <cell r="D783" t="str">
            <v>0329</v>
          </cell>
          <cell r="E783">
            <v>0</v>
          </cell>
          <cell r="F783">
            <v>0</v>
          </cell>
          <cell r="G783" t="str">
            <v>90622</v>
          </cell>
          <cell r="H783" t="str">
            <v>PERFURATRIZ MANUAL, TORQUE MÁXIMO 83 N.M, POTÊNCIA 5 CV, COM DIÂMETRO MÁXIMO 4" - JUROS. AF_06/2015</v>
          </cell>
        </row>
        <row r="784">
          <cell r="A784" t="str">
            <v>CUSTOS HORÁRIOS DE MÁQUINAS E EQUIPAMENTOS</v>
          </cell>
          <cell r="B784" t="str">
            <v>CHOR</v>
          </cell>
          <cell r="C784" t="str">
            <v>COMPOSIÇÕES AUXILIARES</v>
          </cell>
          <cell r="D784" t="str">
            <v>0329</v>
          </cell>
          <cell r="E784">
            <v>0</v>
          </cell>
          <cell r="F784">
            <v>0</v>
          </cell>
          <cell r="G784" t="str">
            <v>90623</v>
          </cell>
          <cell r="H784" t="str">
            <v>PERFURATRIZ MANUAL, TORQUE MÁXIMO 83 N.M, POTÊNCIA 5 CV, COM DIÂMETRO MÁXIMO 4" - MANUTENÇÃO. AF_06/2015</v>
          </cell>
        </row>
        <row r="785">
          <cell r="A785" t="str">
            <v>CUSTOS HORÁRIOS DE MÁQUINAS E EQUIPAMENTOS</v>
          </cell>
          <cell r="B785" t="str">
            <v>CHOR</v>
          </cell>
          <cell r="C785" t="str">
            <v>COMPOSIÇÕES AUXILIARES</v>
          </cell>
          <cell r="D785" t="str">
            <v>0329</v>
          </cell>
          <cell r="E785">
            <v>0</v>
          </cell>
          <cell r="F785">
            <v>0</v>
          </cell>
          <cell r="G785" t="str">
            <v>90624</v>
          </cell>
          <cell r="H785" t="str">
            <v>PERFURATRIZ MANUAL, TORQUE MÁXIMO 83 N.M, POTÊNCIA 5 CV, COM DIÂMETRO MÁXIMO 4" - MATERIAIS NA OPERAÇÃO. AF_06/2015</v>
          </cell>
        </row>
        <row r="786">
          <cell r="A786" t="str">
            <v>CUSTOS HORÁRIOS DE MÁQUINAS E EQUIPAMENTOS</v>
          </cell>
          <cell r="B786" t="str">
            <v>CHOR</v>
          </cell>
          <cell r="C786" t="str">
            <v>COMPOSIÇÕES AUXILIARES</v>
          </cell>
          <cell r="D786" t="str">
            <v>0329</v>
          </cell>
          <cell r="E786">
            <v>0</v>
          </cell>
          <cell r="F786">
            <v>0</v>
          </cell>
          <cell r="G786" t="str">
            <v>90627</v>
          </cell>
          <cell r="H786" t="str">
            <v>PERFURATRIZ SOBRE ESTEIRA, TORQUE MÁXIMO 600 KGF, PESO MÉDIO 1000 KG, POTÊNCIA 20 HP, DIÂMETRO MÁXIMO 10" - DEPRECIAÇÃO. AF_06/2015</v>
          </cell>
        </row>
        <row r="787">
          <cell r="A787" t="str">
            <v>CUSTOS HORÁRIOS DE MÁQUINAS E EQUIPAMENTOS</v>
          </cell>
          <cell r="B787" t="str">
            <v>CHOR</v>
          </cell>
          <cell r="C787" t="str">
            <v>COMPOSIÇÕES AUXILIARES</v>
          </cell>
          <cell r="D787" t="str">
            <v>0329</v>
          </cell>
          <cell r="E787">
            <v>0</v>
          </cell>
          <cell r="F787">
            <v>0</v>
          </cell>
          <cell r="G787" t="str">
            <v>90628</v>
          </cell>
          <cell r="H787" t="str">
            <v>PERFURATRIZ SOBRE ESTEIRA, TORQUE MÁXIMO 600 KGF, PESO MÉDIO 1000 KG, POTÊNCIA 20 HP, DIÂMETRO MÁXIMO 10" - JUROS. AF_06/2015</v>
          </cell>
        </row>
        <row r="788">
          <cell r="A788" t="str">
            <v>CUSTOS HORÁRIOS DE MÁQUINAS E EQUIPAMENTOS</v>
          </cell>
          <cell r="B788" t="str">
            <v>CHOR</v>
          </cell>
          <cell r="C788" t="str">
            <v>COMPOSIÇÕES AUXILIARES</v>
          </cell>
          <cell r="D788" t="str">
            <v>0329</v>
          </cell>
          <cell r="E788">
            <v>0</v>
          </cell>
          <cell r="F788">
            <v>0</v>
          </cell>
          <cell r="G788" t="str">
            <v>90629</v>
          </cell>
          <cell r="H788" t="str">
            <v>PERFURATRIZ SOBRE ESTEIRA, TORQUE MÁXIMO 600 KGF, PESO MÉDIO 1000 KG, POTÊNCIA 20 HP, DIÂMETRO MÁXIMO 10" - MANUTENÇÃO. AF_06/2015</v>
          </cell>
        </row>
        <row r="789">
          <cell r="A789" t="str">
            <v>CUSTOS HORÁRIOS DE MÁQUINAS E EQUIPAMENTOS</v>
          </cell>
          <cell r="B789" t="str">
            <v>CHOR</v>
          </cell>
          <cell r="C789" t="str">
            <v>COMPOSIÇÕES AUXILIARES</v>
          </cell>
          <cell r="D789" t="str">
            <v>0329</v>
          </cell>
          <cell r="E789">
            <v>0</v>
          </cell>
          <cell r="F789">
            <v>0</v>
          </cell>
          <cell r="G789" t="str">
            <v>90630</v>
          </cell>
          <cell r="H789" t="str">
            <v>PERFURATRIZ SOBRE ESTEIRA, TORQUE MÁXIMO 600 KGF, PESO MÉDIO 1000 KG, POTÊNCIA 20 HP, DIÂMETRO MÁXIMO 10" - MATERIAIS NA OPERAÇÃO. AF_06/2015</v>
          </cell>
        </row>
        <row r="790">
          <cell r="A790" t="str">
            <v>CUSTOS HORÁRIOS DE MÁQUINAS E EQUIPAMENTOS</v>
          </cell>
          <cell r="B790" t="str">
            <v>CHOR</v>
          </cell>
          <cell r="C790" t="str">
            <v>COMPOSIÇÕES AUXILIARES</v>
          </cell>
          <cell r="D790" t="str">
            <v>0329</v>
          </cell>
          <cell r="E790">
            <v>0</v>
          </cell>
          <cell r="F790">
            <v>0</v>
          </cell>
          <cell r="G790" t="str">
            <v>90633</v>
          </cell>
          <cell r="H790" t="str">
            <v>MISTURADOR DUPLO HORIZONTAL DE ALTA TURBULÊNCIA, CAPACIDADE / VOLUME 2 X 500 LITROS, MOTORES ELÉTRICOS MÍNIMO 5 CV CADA, PARA NATA CIMENTO, ARGAMASSA E OUTROS - DEPRECIAÇÃO. AF_06/2015</v>
          </cell>
        </row>
        <row r="791">
          <cell r="A791" t="str">
            <v>CUSTOS HORÁRIOS DE MÁQUINAS E EQUIPAMENTOS</v>
          </cell>
          <cell r="B791" t="str">
            <v>CHOR</v>
          </cell>
          <cell r="C791" t="str">
            <v>COMPOSIÇÕES AUXILIARES</v>
          </cell>
          <cell r="D791" t="str">
            <v>0329</v>
          </cell>
          <cell r="E791">
            <v>0</v>
          </cell>
          <cell r="F791">
            <v>0</v>
          </cell>
          <cell r="G791" t="str">
            <v>90634</v>
          </cell>
          <cell r="H791" t="str">
            <v>MISTURADOR DUPLO HORIZONTAL DE ALTA TURBULÊNCIA, CAPACIDADE / VOLUME 2 X 500 LITROS, MOTORES ELÉTRICOS MÍNIMO 5 CV CADA, PARA NATA CIMENTO, ARGAMASSA E OUTROS - JUROS. AF_06/2015</v>
          </cell>
        </row>
        <row r="792">
          <cell r="A792" t="str">
            <v>CUSTOS HORÁRIOS DE MÁQUINAS E EQUIPAMENTOS</v>
          </cell>
          <cell r="B792" t="str">
            <v>CHOR</v>
          </cell>
          <cell r="C792" t="str">
            <v>COMPOSIÇÕES AUXILIARES</v>
          </cell>
          <cell r="D792" t="str">
            <v>0329</v>
          </cell>
          <cell r="E792">
            <v>0</v>
          </cell>
          <cell r="F792">
            <v>0</v>
          </cell>
          <cell r="G792" t="str">
            <v>90635</v>
          </cell>
          <cell r="H792" t="str">
            <v>MISTURADOR DUPLO HORIZONTAL DE ALTA TURBULÊNCIA, CAPACIDADE / VOLUME 2 X 500 LITROS, MOTORES ELÉTRICOS MÍNIMO 5 CV CADA, PARA NATA CIMENTO, ARGAMASSA E OUTROS - MANUTENÇÃO. AF_06/2015</v>
          </cell>
        </row>
        <row r="793">
          <cell r="A793" t="str">
            <v>CUSTOS HORÁRIOS DE MÁQUINAS E EQUIPAMENTOS</v>
          </cell>
          <cell r="B793" t="str">
            <v>CHOR</v>
          </cell>
          <cell r="C793" t="str">
            <v>COMPOSIÇÕES AUXILIARES</v>
          </cell>
          <cell r="D793" t="str">
            <v>0329</v>
          </cell>
          <cell r="E793">
            <v>0</v>
          </cell>
          <cell r="F793">
            <v>0</v>
          </cell>
          <cell r="G793" t="str">
            <v>90636</v>
          </cell>
          <cell r="H793" t="str">
            <v>MISTURADOR DUPLO HORIZONTAL DE ALTA TURBULÊNCIA, CAPACIDADE / VOLUME 2 X 500 LITROS, MOTORES ELÉTRICOS MÍNIMO 5 CV CADA, PARA NATA CIMENTO, ARGAMASSA E OUTROS - MATERIAIS NA OPERAÇÃO. AF_06/2015</v>
          </cell>
        </row>
        <row r="794">
          <cell r="A794" t="str">
            <v>CUSTOS HORÁRIOS DE MÁQUINAS E EQUIPAMENTOS</v>
          </cell>
          <cell r="B794" t="str">
            <v>CHOR</v>
          </cell>
          <cell r="C794" t="str">
            <v>COMPOSIÇÕES AUXILIARES</v>
          </cell>
          <cell r="D794" t="str">
            <v>0329</v>
          </cell>
          <cell r="E794">
            <v>0</v>
          </cell>
          <cell r="F794">
            <v>0</v>
          </cell>
          <cell r="G794" t="str">
            <v>90639</v>
          </cell>
          <cell r="H794" t="str">
            <v>BOMBA TRIPLEX, PARA INJEÇÃO DE NATA DE CIMENTO, VAZÃO MÁXIMA DE 100 LITROS/MINUTO, PRESSÃO MÁXIMA DE 70 BAR - DEPRECIAÇÃO. AF_06/2015</v>
          </cell>
        </row>
        <row r="795">
          <cell r="A795" t="str">
            <v>CUSTOS HORÁRIOS DE MÁQUINAS E EQUIPAMENTOS</v>
          </cell>
          <cell r="B795" t="str">
            <v>CHOR</v>
          </cell>
          <cell r="C795" t="str">
            <v>COMPOSIÇÕES AUXILIARES</v>
          </cell>
          <cell r="D795" t="str">
            <v>0329</v>
          </cell>
          <cell r="E795">
            <v>0</v>
          </cell>
          <cell r="F795">
            <v>0</v>
          </cell>
          <cell r="G795" t="str">
            <v>90640</v>
          </cell>
          <cell r="H795" t="str">
            <v>BOMBA TRIPLEX, PARA INJEÇÃO DE NATA DE CIMENTO, VAZÃO MÁXIMA DE 100 LITROS/MINUTO, PRESSÃO MÁXIMA DE 70 BAR - JUROS. AF_06/2015</v>
          </cell>
        </row>
        <row r="796">
          <cell r="A796" t="str">
            <v>CUSTOS HORÁRIOS DE MÁQUINAS E EQUIPAMENTOS</v>
          </cell>
          <cell r="B796" t="str">
            <v>CHOR</v>
          </cell>
          <cell r="C796" t="str">
            <v>COMPOSIÇÕES AUXILIARES</v>
          </cell>
          <cell r="D796" t="str">
            <v>0329</v>
          </cell>
          <cell r="E796">
            <v>0</v>
          </cell>
          <cell r="F796">
            <v>0</v>
          </cell>
          <cell r="G796" t="str">
            <v>90641</v>
          </cell>
          <cell r="H796" t="str">
            <v>BOMBA TRIPLEX, PARA INJEÇÃO DE NATA DE CIMENTO, VAZÃO MÁXIMA DE 100 LITROS/MINUTO, PRESSÃO MÁXIMA DE 70 BAR - MANUTENÇÃO. AF_06/2015</v>
          </cell>
        </row>
        <row r="797">
          <cell r="A797" t="str">
            <v>CUSTOS HORÁRIOS DE MÁQUINAS E EQUIPAMENTOS</v>
          </cell>
          <cell r="B797" t="str">
            <v>CHOR</v>
          </cell>
          <cell r="C797" t="str">
            <v>COMPOSIÇÕES AUXILIARES</v>
          </cell>
          <cell r="D797" t="str">
            <v>0329</v>
          </cell>
          <cell r="E797">
            <v>0</v>
          </cell>
          <cell r="F797">
            <v>0</v>
          </cell>
          <cell r="G797" t="str">
            <v>90642</v>
          </cell>
          <cell r="H797" t="str">
            <v>BOMBA TRIPLEX, PARA INJEÇÃO DE NATA DE CIMENTO, VAZÃO MÁXIMA DE 100 LITROS/MINUTO, PRESSÃO MÁXIMA DE 70 BAR - MATERIAIS NA OPERAÇÃO. AF_06/2015</v>
          </cell>
        </row>
        <row r="798">
          <cell r="A798" t="str">
            <v>CUSTOS HORÁRIOS DE MÁQUINAS E EQUIPAMENTOS</v>
          </cell>
          <cell r="B798" t="str">
            <v>CHOR</v>
          </cell>
          <cell r="C798" t="str">
            <v>COMPOSIÇÕES AUXILIARES</v>
          </cell>
          <cell r="D798" t="str">
            <v>0329</v>
          </cell>
          <cell r="E798">
            <v>0</v>
          </cell>
          <cell r="F798">
            <v>0</v>
          </cell>
          <cell r="G798" t="str">
            <v>90646</v>
          </cell>
          <cell r="H798" t="str">
            <v>BOMBA CENTRÍFUGA MONOESTÁGIO COM MOTOR ELÉTRICO MONOFÁSICO, POTÊNCIA 15 HP, DIÂMETRO DO ROTOR 173 MM, HM/Q = 30 MCA / 90 M3/H A 45 MCA / 55 M3/H - DEPRECIAÇÃO. AF_06/2015</v>
          </cell>
        </row>
        <row r="799">
          <cell r="A799" t="str">
            <v>CUSTOS HORÁRIOS DE MÁQUINAS E EQUIPAMENTOS</v>
          </cell>
          <cell r="B799" t="str">
            <v>CHOR</v>
          </cell>
          <cell r="C799" t="str">
            <v>COMPOSIÇÕES AUXILIARES</v>
          </cell>
          <cell r="D799" t="str">
            <v>0329</v>
          </cell>
          <cell r="E799">
            <v>0</v>
          </cell>
          <cell r="F799">
            <v>0</v>
          </cell>
          <cell r="G799" t="str">
            <v>90647</v>
          </cell>
          <cell r="H799" t="str">
            <v>BOMBA CENTRÍFUGA MONOESTÁGIO COM MOTOR ELÉTRICO MONOFÁSICO, POTÊNCIA 15 HP, DIÂMETRO DO ROTOR 173 MM, HM/Q = 30 MCA / 90 M3/H A 45 MCA / 55 M3/H - JUROS. AF_06/2015</v>
          </cell>
        </row>
        <row r="800">
          <cell r="A800" t="str">
            <v>CUSTOS HORÁRIOS DE MÁQUINAS E EQUIPAMENTOS</v>
          </cell>
          <cell r="B800" t="str">
            <v>CHOR</v>
          </cell>
          <cell r="C800" t="str">
            <v>COMPOSIÇÕES AUXILIARES</v>
          </cell>
          <cell r="D800" t="str">
            <v>0329</v>
          </cell>
          <cell r="E800">
            <v>0</v>
          </cell>
          <cell r="F800">
            <v>0</v>
          </cell>
          <cell r="G800" t="str">
            <v>90648</v>
          </cell>
          <cell r="H800" t="str">
            <v>BOMBA CENTRÍFUGA MONOESTÁGIO COM MOTOR ELÉTRICO MONOFÁSICO, POTÊNCIA 15 HP, DIÂMETRO DO ROTOR 173 MM, HM/Q = 30 MCA / 90 M3/H A 45 MCA / 55 M3/H - MANUTENÇÃO. AF_06/2015</v>
          </cell>
        </row>
        <row r="801">
          <cell r="A801" t="str">
            <v>CUSTOS HORÁRIOS DE MÁQUINAS E EQUIPAMENTOS</v>
          </cell>
          <cell r="B801" t="str">
            <v>CHOR</v>
          </cell>
          <cell r="C801" t="str">
            <v>COMPOSIÇÕES AUXILIARES</v>
          </cell>
          <cell r="D801" t="str">
            <v>0329</v>
          </cell>
          <cell r="E801">
            <v>0</v>
          </cell>
          <cell r="F801">
            <v>0</v>
          </cell>
          <cell r="G801" t="str">
            <v>90649</v>
          </cell>
          <cell r="H801" t="str">
            <v>BOMBA CENTRÍFUGA MONOESTÁGIO COM MOTOR ELÉTRICO MONOFÁSICO, POTÊNCIA 15 HP, DIÂMETRO DO ROTOR 173 MM, HM/Q = 30 MCA / 90 M3/H A 45 MCA / 55 M3/H - MATERIAIS NA OPERAÇÃO. AF_06/2015</v>
          </cell>
        </row>
        <row r="802">
          <cell r="A802" t="str">
            <v>CUSTOS HORÁRIOS DE MÁQUINAS E EQUIPAMENTOS</v>
          </cell>
          <cell r="B802" t="str">
            <v>CHOR</v>
          </cell>
          <cell r="C802" t="str">
            <v>COMPOSIÇÕES AUXILIARES</v>
          </cell>
          <cell r="D802" t="str">
            <v>0329</v>
          </cell>
          <cell r="E802">
            <v>0</v>
          </cell>
          <cell r="F802">
            <v>0</v>
          </cell>
          <cell r="G802" t="str">
            <v>90652</v>
          </cell>
          <cell r="H802" t="str">
            <v>BOMBA DE PROJEÇÃO DE CONCRETO SECO, POTÊNCIA 10 CV, VAZÃO 3 M3/H - DEPRECIAÇÃO. AF_06/2015</v>
          </cell>
        </row>
        <row r="803">
          <cell r="A803" t="str">
            <v>CUSTOS HORÁRIOS DE MÁQUINAS E EQUIPAMENTOS</v>
          </cell>
          <cell r="B803" t="str">
            <v>CHOR</v>
          </cell>
          <cell r="C803" t="str">
            <v>COMPOSIÇÕES AUXILIARES</v>
          </cell>
          <cell r="D803" t="str">
            <v>0329</v>
          </cell>
          <cell r="E803">
            <v>0</v>
          </cell>
          <cell r="F803">
            <v>0</v>
          </cell>
          <cell r="G803" t="str">
            <v>90653</v>
          </cell>
          <cell r="H803" t="str">
            <v>BOMBA DE PROJEÇÃO DE CONCRETO SECO, POTÊNCIA 10 CV, VAZÃO 3 M3/H - JUROS. AF_06/2015</v>
          </cell>
        </row>
        <row r="804">
          <cell r="A804" t="str">
            <v>CUSTOS HORÁRIOS DE MÁQUINAS E EQUIPAMENTOS</v>
          </cell>
          <cell r="B804" t="str">
            <v>CHOR</v>
          </cell>
          <cell r="C804" t="str">
            <v>COMPOSIÇÕES AUXILIARES</v>
          </cell>
          <cell r="D804" t="str">
            <v>0329</v>
          </cell>
          <cell r="E804">
            <v>0</v>
          </cell>
          <cell r="F804">
            <v>0</v>
          </cell>
          <cell r="G804" t="str">
            <v>90654</v>
          </cell>
          <cell r="H804" t="str">
            <v>BOMBA DE PROJEÇÃO DE CONCRETO SECO, POTÊNCIA 10 CV, VAZÃO 3 M3/H - MANUTENÇÃO. AF_06/2015</v>
          </cell>
        </row>
        <row r="805">
          <cell r="A805" t="str">
            <v>CUSTOS HORÁRIOS DE MÁQUINAS E EQUIPAMENTOS</v>
          </cell>
          <cell r="B805" t="str">
            <v>CHOR</v>
          </cell>
          <cell r="C805" t="str">
            <v>COMPOSIÇÕES AUXILIARES</v>
          </cell>
          <cell r="D805" t="str">
            <v>0329</v>
          </cell>
          <cell r="E805">
            <v>0</v>
          </cell>
          <cell r="F805">
            <v>0</v>
          </cell>
          <cell r="G805" t="str">
            <v>90655</v>
          </cell>
          <cell r="H805" t="str">
            <v>BOMBA DE PROJEÇÃO DE CONCRETO SECO, POTÊNCIA 10 CV, VAZÃO 3 M3/H - MATERIAIS NA OPERAÇÃO. AF_06/2015</v>
          </cell>
        </row>
        <row r="806">
          <cell r="A806" t="str">
            <v>CUSTOS HORÁRIOS DE MÁQUINAS E EQUIPAMENTOS</v>
          </cell>
          <cell r="B806" t="str">
            <v>CHOR</v>
          </cell>
          <cell r="C806" t="str">
            <v>COMPOSIÇÕES AUXILIARES</v>
          </cell>
          <cell r="D806" t="str">
            <v>0329</v>
          </cell>
          <cell r="E806">
            <v>0</v>
          </cell>
          <cell r="F806">
            <v>0</v>
          </cell>
          <cell r="G806" t="str">
            <v>90658</v>
          </cell>
          <cell r="H806" t="str">
            <v>BOMBA DE PROJEÇÃO DE CONCRETO SECO, POTÊNCIA 10 CV, VAZÃO 6 M3/H - DEPRECIAÇÃO. AF_06/2015</v>
          </cell>
        </row>
        <row r="807">
          <cell r="A807" t="str">
            <v>CUSTOS HORÁRIOS DE MÁQUINAS E EQUIPAMENTOS</v>
          </cell>
          <cell r="B807" t="str">
            <v>CHOR</v>
          </cell>
          <cell r="C807" t="str">
            <v>COMPOSIÇÕES AUXILIARES</v>
          </cell>
          <cell r="D807" t="str">
            <v>0329</v>
          </cell>
          <cell r="E807">
            <v>0</v>
          </cell>
          <cell r="F807">
            <v>0</v>
          </cell>
          <cell r="G807" t="str">
            <v>90659</v>
          </cell>
          <cell r="H807" t="str">
            <v>BOMBA DE PROJEÇÃO DE CONCRETO SECO, POTÊNCIA 10 CV, VAZÃO 6 M3/H - JUROS. AF_06/2015</v>
          </cell>
        </row>
        <row r="808">
          <cell r="A808" t="str">
            <v>CUSTOS HORÁRIOS DE MÁQUINAS E EQUIPAMENTOS</v>
          </cell>
          <cell r="B808" t="str">
            <v>CHOR</v>
          </cell>
          <cell r="C808" t="str">
            <v>COMPOSIÇÕES AUXILIARES</v>
          </cell>
          <cell r="D808" t="str">
            <v>0329</v>
          </cell>
          <cell r="E808">
            <v>0</v>
          </cell>
          <cell r="F808">
            <v>0</v>
          </cell>
          <cell r="G808" t="str">
            <v>90660</v>
          </cell>
          <cell r="H808" t="str">
            <v>BOMBA DE PROJEÇÃO DE CONCRETO SECO, POTÊNCIA 10 CV, VAZÃO 6 M3/H - MANUTENÇÃO. AF_06/2015</v>
          </cell>
        </row>
        <row r="809">
          <cell r="A809" t="str">
            <v>CUSTOS HORÁRIOS DE MÁQUINAS E EQUIPAMENTOS</v>
          </cell>
          <cell r="B809" t="str">
            <v>CHOR</v>
          </cell>
          <cell r="C809" t="str">
            <v>COMPOSIÇÕES AUXILIARES</v>
          </cell>
          <cell r="D809" t="str">
            <v>0329</v>
          </cell>
          <cell r="E809">
            <v>0</v>
          </cell>
          <cell r="F809">
            <v>0</v>
          </cell>
          <cell r="G809" t="str">
            <v>90661</v>
          </cell>
          <cell r="H809" t="str">
            <v>BOMBA DE PROJEÇÃO DE CONCRETO SECO, POTÊNCIA 10 CV, VAZÃO 6 M3/H - MATERIAIS NA OPERAÇÃO. AF_06/2015</v>
          </cell>
        </row>
        <row r="810">
          <cell r="A810" t="str">
            <v>CUSTOS HORÁRIOS DE MÁQUINAS E EQUIPAMENTOS</v>
          </cell>
          <cell r="B810" t="str">
            <v>CHOR</v>
          </cell>
          <cell r="C810" t="str">
            <v>COMPOSIÇÕES AUXILIARES</v>
          </cell>
          <cell r="D810" t="str">
            <v>0329</v>
          </cell>
          <cell r="E810">
            <v>0</v>
          </cell>
          <cell r="F810">
            <v>0</v>
          </cell>
          <cell r="G810" t="str">
            <v>90664</v>
          </cell>
          <cell r="H810" t="str">
            <v>PROJETOR PNEUMÁTICO DE ARGAMASSA PARA CHAPISCO E REBOCO COM RECIPIENTE ACOPLADO, TIPO CANEQUINHA, COM COMPRESSOR DE AR REBOCÁVEL VAZÃO 89 PCM E MOTOR DIESEL DE 20 CV - DEPRECIAÇÃO. AF_06/2015</v>
          </cell>
        </row>
        <row r="811">
          <cell r="A811" t="str">
            <v>CUSTOS HORÁRIOS DE MÁQUINAS E EQUIPAMENTOS</v>
          </cell>
          <cell r="B811" t="str">
            <v>CHOR</v>
          </cell>
          <cell r="C811" t="str">
            <v>COMPOSIÇÕES AUXILIARES</v>
          </cell>
          <cell r="D811" t="str">
            <v>0329</v>
          </cell>
          <cell r="E811">
            <v>0</v>
          </cell>
          <cell r="F811">
            <v>0</v>
          </cell>
          <cell r="G811" t="str">
            <v>90665</v>
          </cell>
          <cell r="H811" t="str">
            <v>PROJETOR PNEUMÁTICO DE ARGAMASSA PARA CHAPISCO E REBOCO COM RECIPIENTE ACOPLADO, TIPO CANEQUINHA, COM COMPRESSOR DE AR REBOCÁVEL VAZÃO 89 PCM E MOTOR DIESEL DE 20 CV - JUROS. AF_06/2015</v>
          </cell>
        </row>
        <row r="812">
          <cell r="A812" t="str">
            <v>CUSTOS HORÁRIOS DE MÁQUINAS E EQUIPAMENTOS</v>
          </cell>
          <cell r="B812" t="str">
            <v>CHOR</v>
          </cell>
          <cell r="C812" t="str">
            <v>COMPOSIÇÕES AUXILIARES</v>
          </cell>
          <cell r="D812" t="str">
            <v>0329</v>
          </cell>
          <cell r="E812">
            <v>0</v>
          </cell>
          <cell r="F812">
            <v>0</v>
          </cell>
          <cell r="G812" t="str">
            <v>90666</v>
          </cell>
          <cell r="H812" t="str">
            <v>PROJETOR PNEUMÁTICO DE ARGAMASSA PARA CHAPISCO E REBOCO COM RECIPIENTE ACOPLADO, TIPO CANEQUINHA, COM COMPRESSOR DE AR REBOCÁVEL VAZÃO 89 PCM E MOTOR DIESEL DE 20 CV - MANUTENÇÃO. AF_06/2015</v>
          </cell>
        </row>
        <row r="813">
          <cell r="A813" t="str">
            <v>CUSTOS HORÁRIOS DE MÁQUINAS E EQUIPAMENTOS</v>
          </cell>
          <cell r="B813" t="str">
            <v>CHOR</v>
          </cell>
          <cell r="C813" t="str">
            <v>COMPOSIÇÕES AUXILIARES</v>
          </cell>
          <cell r="D813" t="str">
            <v>0329</v>
          </cell>
          <cell r="E813">
            <v>0</v>
          </cell>
          <cell r="F813">
            <v>0</v>
          </cell>
          <cell r="G813" t="str">
            <v>90667</v>
          </cell>
          <cell r="H813" t="str">
            <v>PROJETOR PNEUMÁTICO DE ARGAMASSA PARA CHAPISCO E REBOCO COM RECIPIENTE ACOPLADO, TIPO CANEQUINHA, COM COMPRESSOR DE AR REBOCÁVEL VAZÃO 89 PCM E MOTOR DIESEL DE 20 CV - MATERIAIS NA OPERAÇÃO. AF_06/2015</v>
          </cell>
        </row>
        <row r="814">
          <cell r="A814" t="str">
            <v>CUSTOS HORÁRIOS DE MÁQUINAS E EQUIPAMENTOS</v>
          </cell>
          <cell r="B814" t="str">
            <v>CHOR</v>
          </cell>
          <cell r="C814" t="str">
            <v>COMPOSIÇÕES AUXILIARES</v>
          </cell>
          <cell r="D814" t="str">
            <v>0329</v>
          </cell>
          <cell r="E814">
            <v>0</v>
          </cell>
          <cell r="F814">
            <v>0</v>
          </cell>
          <cell r="G814" t="str">
            <v>90670</v>
          </cell>
          <cell r="H814" t="str">
            <v>PERFURATRIZ COM TORRE METÁLICA PARA EXECUÇÃO DE ESTACA HÉLICE CONTÍNUA, PROFUNDIDADE MÁXIMA DE 30 M, DIÂMETRO MÁXIMO DE 800 MM, POTÊNCIA INSTALADA DE 268 HP, MESA ROTATIVA COM TORQUE MÁXIMO DE 170 KNM - DEPRECIAÇÃO. AF_06/2015</v>
          </cell>
        </row>
        <row r="815">
          <cell r="A815" t="str">
            <v>CUSTOS HORÁRIOS DE MÁQUINAS E EQUIPAMENTOS</v>
          </cell>
          <cell r="B815" t="str">
            <v>CHOR</v>
          </cell>
          <cell r="C815" t="str">
            <v>COMPOSIÇÕES AUXILIARES</v>
          </cell>
          <cell r="D815" t="str">
            <v>0329</v>
          </cell>
          <cell r="E815">
            <v>0</v>
          </cell>
          <cell r="F815">
            <v>0</v>
          </cell>
          <cell r="G815" t="str">
            <v>90671</v>
          </cell>
          <cell r="H815" t="str">
            <v>PERFURATRIZ COM TORRE METÁLICA PARA EXECUÇÃO DE ESTACA HÉLICE CONTÍNUA, PROFUNDIDADE MÁXIMA DE 30 M, DIÂMETRO MÁXIMO DE 800 MM, POTÊNCIA INSTALADA DE 268 HP, MESA ROTATIVA COM TORQUE MÁXIMO DE 170 KNM - JUROS. AF_06/2015</v>
          </cell>
        </row>
        <row r="816">
          <cell r="A816" t="str">
            <v>CUSTOS HORÁRIOS DE MÁQUINAS E EQUIPAMENTOS</v>
          </cell>
          <cell r="B816" t="str">
            <v>CHOR</v>
          </cell>
          <cell r="C816" t="str">
            <v>COMPOSIÇÕES AUXILIARES</v>
          </cell>
          <cell r="D816" t="str">
            <v>0329</v>
          </cell>
          <cell r="E816">
            <v>0</v>
          </cell>
          <cell r="F816">
            <v>0</v>
          </cell>
          <cell r="G816" t="str">
            <v>90672</v>
          </cell>
          <cell r="H816" t="str">
            <v>PERFURATRIZ COM TORRE METÁLICA PARA EXECUÇÃO DE ESTACA HÉLICE CONTÍNUA, PROFUNDIDADE MÁXIMA DE 30 M, DIÂMETRO MÁXIMO DE 800 MM, POTÊNCIA INSTALADA DE 268 HP, MESA ROTATIVA COM TORQUE MÁXIMO DE 170 KNM - MANUTENÇÃO. AF_06/2015</v>
          </cell>
        </row>
        <row r="817">
          <cell r="A817" t="str">
            <v>CUSTOS HORÁRIOS DE MÁQUINAS E EQUIPAMENTOS</v>
          </cell>
          <cell r="B817" t="str">
            <v>CHOR</v>
          </cell>
          <cell r="C817" t="str">
            <v>COMPOSIÇÕES AUXILIARES</v>
          </cell>
          <cell r="D817" t="str">
            <v>0329</v>
          </cell>
          <cell r="E817">
            <v>0</v>
          </cell>
          <cell r="F817">
            <v>0</v>
          </cell>
          <cell r="G817" t="str">
            <v>90673</v>
          </cell>
          <cell r="H817" t="str">
            <v>PERFURATRIZ COM TORRE METÁLICA PARA EXECUÇÃO DE ESTACA HÉLICE CONTÍNUA, PROFUNDIDADE MÁXIMA DE 30 M, DIÂMETRO MÁXIMO DE 800 MM, POTÊNCIA INSTALADA DE 268 HP, MESA ROTATIVA COM TORQUE MÁXIMO DE 170 KNM - MATERIAIS NA OPERAÇÃO. AF_06/2015</v>
          </cell>
        </row>
        <row r="818">
          <cell r="A818" t="str">
            <v>CUSTOS HORÁRIOS DE MÁQUINAS E EQUIPAMENTOS</v>
          </cell>
          <cell r="B818" t="str">
            <v>CHOR</v>
          </cell>
          <cell r="C818" t="str">
            <v>COMPOSIÇÕES AUXILIARES</v>
          </cell>
          <cell r="D818" t="str">
            <v>0329</v>
          </cell>
          <cell r="E818">
            <v>0</v>
          </cell>
          <cell r="F818">
            <v>0</v>
          </cell>
          <cell r="G818" t="str">
            <v>90676</v>
          </cell>
          <cell r="H818" t="str">
            <v>PERFURATRIZ HIDRÁULICA SOBRE CAMINHÃO COM TRADO CURTO ACOPLADO, PROFUNDIDADE MÁXIMA DE 20 M, DIÂMETRO MÁXIMO DE 1500 MM, POTÊNCIA INSTALADA DE 137 HP, MESA ROTATIVA COM TORQUE MÁXIMO DE 30 KNM - DEPRECIAÇÃO. AF_06/2015</v>
          </cell>
        </row>
        <row r="819">
          <cell r="A819" t="str">
            <v>CUSTOS HORÁRIOS DE MÁQUINAS E EQUIPAMENTOS</v>
          </cell>
          <cell r="B819" t="str">
            <v>CHOR</v>
          </cell>
          <cell r="C819" t="str">
            <v>COMPOSIÇÕES AUXILIARES</v>
          </cell>
          <cell r="D819" t="str">
            <v>0329</v>
          </cell>
          <cell r="E819">
            <v>0</v>
          </cell>
          <cell r="F819">
            <v>0</v>
          </cell>
          <cell r="G819" t="str">
            <v>90677</v>
          </cell>
          <cell r="H819" t="str">
            <v>PERFURATRIZ HIDRÁULICA SOBRE CAMINHÃO COM TRADO CURTO ACOPLADO, PROFUNDIDADE MÁXIMA DE 20 M, DIÂMETRO MÁXIMO DE 1500 MM, POTÊNCIA INSTALADA DE 137 HP, MESA ROTATIVA COM TORQUE MÁXIMO DE 30 KNM - JUROS. AF_06/2015</v>
          </cell>
        </row>
        <row r="820">
          <cell r="A820" t="str">
            <v>CUSTOS HORÁRIOS DE MÁQUINAS E EQUIPAMENTOS</v>
          </cell>
          <cell r="B820" t="str">
            <v>CHOR</v>
          </cell>
          <cell r="C820" t="str">
            <v>COMPOSIÇÕES AUXILIARES</v>
          </cell>
          <cell r="D820" t="str">
            <v>0329</v>
          </cell>
          <cell r="E820">
            <v>0</v>
          </cell>
          <cell r="F820">
            <v>0</v>
          </cell>
          <cell r="G820" t="str">
            <v>90678</v>
          </cell>
          <cell r="H820" t="str">
            <v>PERFURATRIZ HIDRÁULICA SOBRE CAMINHÃO COM TRADO CURTO ACOPLADO, PROFUNDIDADE MÁXIMA DE 20 M, DIÂMETRO MÁXIMO DE 1500 MM, POTÊNCIA INSTALADA DE 137 HP, MESA ROTATIVA COM TORQUE MÁXIMO DE 30 KNM - MANUTENÇÃO. AF_06/2015</v>
          </cell>
        </row>
        <row r="821">
          <cell r="A821" t="str">
            <v>CUSTOS HORÁRIOS DE MÁQUINAS E EQUIPAMENTOS</v>
          </cell>
          <cell r="B821" t="str">
            <v>CHOR</v>
          </cell>
          <cell r="C821" t="str">
            <v>COMPOSIÇÕES AUXILIARES</v>
          </cell>
          <cell r="D821" t="str">
            <v>0329</v>
          </cell>
          <cell r="E821">
            <v>0</v>
          </cell>
          <cell r="F821">
            <v>0</v>
          </cell>
          <cell r="G821" t="str">
            <v>90679</v>
          </cell>
          <cell r="H821" t="str">
            <v>PERFURATRIZ HIDRÁULICA SOBRE CAMINHÃO COM TRADO CURTO ACOPLADO, PROFUNDIDADE MÁXIMA DE 20 M, DIÂMETRO MÁXIMO DE 1500 MM, POTÊNCIA INSTALADA DE 137 HP, MESA ROTATIVA COM TORQUE MÁXIMO DE 30 KNM - MATERIAIS NA OPERAÇÃO. AF_06/2015</v>
          </cell>
        </row>
        <row r="822">
          <cell r="A822" t="str">
            <v>CUSTOS HORÁRIOS DE MÁQUINAS E EQUIPAMENTOS</v>
          </cell>
          <cell r="B822" t="str">
            <v>CHOR</v>
          </cell>
          <cell r="C822" t="str">
            <v>COMPOSIÇÕES AUXILIARES</v>
          </cell>
          <cell r="D822" t="str">
            <v>0329</v>
          </cell>
          <cell r="E822">
            <v>0</v>
          </cell>
          <cell r="F822">
            <v>0</v>
          </cell>
          <cell r="G822" t="str">
            <v>90682</v>
          </cell>
          <cell r="H822" t="str">
            <v>MANIPULADOR TELESCÓPICO, POTÊNCIA DE 85 HP, CAPACIDADE DE CARGA DE 3.500 KG, ALTURA MÁXIMA DE ELEVAÇÃO DE 12,3 M - DEPRECIAÇÃO. AF_06/2015</v>
          </cell>
        </row>
        <row r="823">
          <cell r="A823" t="str">
            <v>CUSTOS HORÁRIOS DE MÁQUINAS E EQUIPAMENTOS</v>
          </cell>
          <cell r="B823" t="str">
            <v>CHOR</v>
          </cell>
          <cell r="C823" t="str">
            <v>COMPOSIÇÕES AUXILIARES</v>
          </cell>
          <cell r="D823" t="str">
            <v>0329</v>
          </cell>
          <cell r="E823">
            <v>0</v>
          </cell>
          <cell r="F823">
            <v>0</v>
          </cell>
          <cell r="G823" t="str">
            <v>90683</v>
          </cell>
          <cell r="H823" t="str">
            <v>MANIPULADOR TELESCÓPICO, POTÊNCIA DE 85 HP, CAPACIDADE DE CARGA DE 3.500 KG, ALTURA MÁXIMA DE ELEVAÇÃO DE 12,3 M - JUROS. AF_06/2015</v>
          </cell>
        </row>
        <row r="824">
          <cell r="A824" t="str">
            <v>CUSTOS HORÁRIOS DE MÁQUINAS E EQUIPAMENTOS</v>
          </cell>
          <cell r="B824" t="str">
            <v>CHOR</v>
          </cell>
          <cell r="C824" t="str">
            <v>COMPOSIÇÕES AUXILIARES</v>
          </cell>
          <cell r="D824" t="str">
            <v>0329</v>
          </cell>
          <cell r="E824">
            <v>0</v>
          </cell>
          <cell r="F824">
            <v>0</v>
          </cell>
          <cell r="G824" t="str">
            <v>90684</v>
          </cell>
          <cell r="H824" t="str">
            <v>MANIPULADOR TELESCÓPICO, POTÊNCIA DE 85 HP, CAPACIDADE DE CARGA DE 3.500 KG, ALTURA MÁXIMA DE ELEVAÇÃO DE 12,3 M - MANUTENÇÃO. AF_06/2015</v>
          </cell>
        </row>
        <row r="825">
          <cell r="A825" t="str">
            <v>CUSTOS HORÁRIOS DE MÁQUINAS E EQUIPAMENTOS</v>
          </cell>
          <cell r="B825" t="str">
            <v>CHOR</v>
          </cell>
          <cell r="C825" t="str">
            <v>COMPOSIÇÕES AUXILIARES</v>
          </cell>
          <cell r="D825" t="str">
            <v>0329</v>
          </cell>
          <cell r="E825">
            <v>0</v>
          </cell>
          <cell r="F825">
            <v>0</v>
          </cell>
          <cell r="G825" t="str">
            <v>90685</v>
          </cell>
          <cell r="H825" t="str">
            <v>MANIPULADOR TELESCÓPICO, POTÊNCIA DE 85 HP, CAPACIDADE DE CARGA DE 3.500 KG, ALTURA MÁXIMA DE ELEVAÇÃO DE 12,3 M - MATERIAIS NA OPERAÇÃO. AF_06/2015</v>
          </cell>
        </row>
        <row r="826">
          <cell r="A826" t="str">
            <v>CUSTOS HORÁRIOS DE MÁQUINAS E EQUIPAMENTOS</v>
          </cell>
          <cell r="B826" t="str">
            <v>CHOR</v>
          </cell>
          <cell r="C826" t="str">
            <v>COMPOSIÇÕES AUXILIARES</v>
          </cell>
          <cell r="D826" t="str">
            <v>0329</v>
          </cell>
          <cell r="E826">
            <v>0</v>
          </cell>
          <cell r="F826">
            <v>0</v>
          </cell>
          <cell r="G826" t="str">
            <v>90688</v>
          </cell>
          <cell r="H826" t="str">
            <v>MINICARREGADEIRA SOBRE RODAS, POTÊNCIA LÍQUIDA DE 47 HP, CAPACIDADE NOMINAL DE OPERAÇÃO DE 646 KG - DEPRECIAÇÃO. AF_06/2015</v>
          </cell>
        </row>
        <row r="827">
          <cell r="A827" t="str">
            <v>CUSTOS HORÁRIOS DE MÁQUINAS E EQUIPAMENTOS</v>
          </cell>
          <cell r="B827" t="str">
            <v>CHOR</v>
          </cell>
          <cell r="C827" t="str">
            <v>COMPOSIÇÕES AUXILIARES</v>
          </cell>
          <cell r="D827" t="str">
            <v>0329</v>
          </cell>
          <cell r="E827">
            <v>0</v>
          </cell>
          <cell r="F827">
            <v>0</v>
          </cell>
          <cell r="G827" t="str">
            <v>90689</v>
          </cell>
          <cell r="H827" t="str">
            <v>MINICARREGADEIRA SOBRE RODAS, POTÊNCIA LÍQUIDA DE 47 HP, CAPACIDADE NOMINAL DE OPERAÇÃO DE 646 KG - JUROS. AF_06/2015</v>
          </cell>
        </row>
        <row r="828">
          <cell r="A828" t="str">
            <v>CUSTOS HORÁRIOS DE MÁQUINAS E EQUIPAMENTOS</v>
          </cell>
          <cell r="B828" t="str">
            <v>CHOR</v>
          </cell>
          <cell r="C828" t="str">
            <v>COMPOSIÇÕES AUXILIARES</v>
          </cell>
          <cell r="D828" t="str">
            <v>0329</v>
          </cell>
          <cell r="E828">
            <v>0</v>
          </cell>
          <cell r="F828">
            <v>0</v>
          </cell>
          <cell r="G828" t="str">
            <v>90690</v>
          </cell>
          <cell r="H828" t="str">
            <v>MINICARREGADEIRA SOBRE RODAS, POTÊNCIA LÍQUIDA DE 47 HP, CAPACIDADE NOMINAL DE OPERAÇÃO DE 646 KG - MANUTENÇÃO. AF_06/2015</v>
          </cell>
        </row>
        <row r="829">
          <cell r="A829" t="str">
            <v>CUSTOS HORÁRIOS DE MÁQUINAS E EQUIPAMENTOS</v>
          </cell>
          <cell r="B829" t="str">
            <v>CHOR</v>
          </cell>
          <cell r="C829" t="str">
            <v>COMPOSIÇÕES AUXILIARES</v>
          </cell>
          <cell r="D829" t="str">
            <v>0329</v>
          </cell>
          <cell r="E829">
            <v>0</v>
          </cell>
          <cell r="F829">
            <v>0</v>
          </cell>
          <cell r="G829" t="str">
            <v>90691</v>
          </cell>
          <cell r="H829" t="str">
            <v>MINICARREGADEIRA SOBRE RODAS, POTÊNCIA LÍQUIDA DE 47 HP, CAPACIDADE NOMINAL DE OPERAÇÃO DE 646 KG - MATERIAIS NA OPERAÇÃO. AF_06/2015</v>
          </cell>
        </row>
        <row r="830">
          <cell r="A830" t="str">
            <v>CUSTOS HORÁRIOS DE MÁQUINAS E EQUIPAMENTOS</v>
          </cell>
          <cell r="B830" t="str">
            <v>CHOR</v>
          </cell>
          <cell r="C830" t="str">
            <v>COMPOSIÇÕES AUXILIARES</v>
          </cell>
          <cell r="D830" t="str">
            <v>0329</v>
          </cell>
          <cell r="E830">
            <v>0</v>
          </cell>
          <cell r="F830">
            <v>0</v>
          </cell>
          <cell r="G830" t="str">
            <v>90957</v>
          </cell>
          <cell r="H830" t="str">
            <v>COMPRESSOR DE AR REBOCÁVEL, VAZÃO 189 PCM, PRESSÃO EFETIVA DE TRABALHO 102 PSI, MOTOR DIESEL, POTÊNCIA 63 CV - DEPRECIAÇÃO. AF_06/2015</v>
          </cell>
        </row>
        <row r="831">
          <cell r="A831" t="str">
            <v>CUSTOS HORÁRIOS DE MÁQUINAS E EQUIPAMENTOS</v>
          </cell>
          <cell r="B831" t="str">
            <v>CHOR</v>
          </cell>
          <cell r="C831" t="str">
            <v>COMPOSIÇÕES AUXILIARES</v>
          </cell>
          <cell r="D831" t="str">
            <v>0329</v>
          </cell>
          <cell r="E831">
            <v>0</v>
          </cell>
          <cell r="F831">
            <v>0</v>
          </cell>
          <cell r="G831" t="str">
            <v>90958</v>
          </cell>
          <cell r="H831" t="str">
            <v>COMPRESSOR DE AR REBOCÁVEL, VAZÃO 189 PCM, PRESSÃO EFETIVA DE TRABALHO 102 PSI, MOTOR DIESEL, POTÊNCIA 63 CV - JUROS. AF_06/2015</v>
          </cell>
        </row>
        <row r="832">
          <cell r="A832" t="str">
            <v>CUSTOS HORÁRIOS DE MÁQUINAS E EQUIPAMENTOS</v>
          </cell>
          <cell r="B832" t="str">
            <v>CHOR</v>
          </cell>
          <cell r="C832" t="str">
            <v>COMPOSIÇÕES AUXILIARES</v>
          </cell>
          <cell r="D832" t="str">
            <v>0329</v>
          </cell>
          <cell r="E832">
            <v>0</v>
          </cell>
          <cell r="F832">
            <v>0</v>
          </cell>
          <cell r="G832" t="str">
            <v>90960</v>
          </cell>
          <cell r="H832" t="str">
            <v>COMPRESSOR DE AR REBOCÁVEL, VAZÃO 89 PCM, PRESSÃO EFETIVA DE TRABALHO 102 PSI, MOTOR DIESEL, POTÊNCIA 20 CV - DEPRECIAÇÃO. AF_06/2015</v>
          </cell>
        </row>
        <row r="833">
          <cell r="A833" t="str">
            <v>CUSTOS HORÁRIOS DE MÁQUINAS E EQUIPAMENTOS</v>
          </cell>
          <cell r="B833" t="str">
            <v>CHOR</v>
          </cell>
          <cell r="C833" t="str">
            <v>COMPOSIÇÕES AUXILIARES</v>
          </cell>
          <cell r="D833" t="str">
            <v>0329</v>
          </cell>
          <cell r="E833">
            <v>0</v>
          </cell>
          <cell r="F833">
            <v>0</v>
          </cell>
          <cell r="G833" t="str">
            <v>90961</v>
          </cell>
          <cell r="H833" t="str">
            <v>COMPRESSOR DE AR REBOCÁVEL, VAZÃO 89 PCM, PRESSÃO EFETIVA DE TRABALHO 102 PSI, MOTOR DIESEL, POTÊNCIA 20 CV - JUROS. AF_06/2015</v>
          </cell>
        </row>
        <row r="834">
          <cell r="A834" t="str">
            <v>CUSTOS HORÁRIOS DE MÁQUINAS E EQUIPAMENTOS</v>
          </cell>
          <cell r="B834" t="str">
            <v>CHOR</v>
          </cell>
          <cell r="C834" t="str">
            <v>COMPOSIÇÕES AUXILIARES</v>
          </cell>
          <cell r="D834" t="str">
            <v>0329</v>
          </cell>
          <cell r="E834">
            <v>0</v>
          </cell>
          <cell r="F834">
            <v>0</v>
          </cell>
          <cell r="G834" t="str">
            <v>90962</v>
          </cell>
          <cell r="H834" t="str">
            <v>COMPRESSOR DE AR REBOCÁVEL, VAZÃO 89 PCM, PRESSÃO EFETIVA DE TRABALHO 102 PSI, MOTOR DIESEL, POTÊNCIA 20 CV - MANUTENÇÃO. AF_06/2015</v>
          </cell>
        </row>
        <row r="835">
          <cell r="A835" t="str">
            <v>CUSTOS HORÁRIOS DE MÁQUINAS E EQUIPAMENTOS</v>
          </cell>
          <cell r="B835" t="str">
            <v>CHOR</v>
          </cell>
          <cell r="C835" t="str">
            <v>COMPOSIÇÕES AUXILIARES</v>
          </cell>
          <cell r="D835" t="str">
            <v>0329</v>
          </cell>
          <cell r="E835">
            <v>0</v>
          </cell>
          <cell r="F835">
            <v>0</v>
          </cell>
          <cell r="G835" t="str">
            <v>90963</v>
          </cell>
          <cell r="H835" t="str">
            <v>COMPRESSOR DE AR REBOCÁVEL, VAZÃO 89 PCM, PRESSÃO EFETIVA DE TRABALHO 102 PSI, MOTOR DIESEL, POTÊNCIA 20 CV - MATERIAIS NA OPERAÇÃO. AF_06/2015</v>
          </cell>
        </row>
        <row r="836">
          <cell r="A836" t="str">
            <v>CUSTOS HORÁRIOS DE MÁQUINAS E EQUIPAMENTOS</v>
          </cell>
          <cell r="B836" t="str">
            <v>CHOR</v>
          </cell>
          <cell r="C836" t="str">
            <v>COMPOSIÇÕES AUXILIARES</v>
          </cell>
          <cell r="D836" t="str">
            <v>0329</v>
          </cell>
          <cell r="E836">
            <v>0</v>
          </cell>
          <cell r="F836">
            <v>0</v>
          </cell>
          <cell r="G836" t="str">
            <v>90968</v>
          </cell>
          <cell r="H836" t="str">
            <v>COMPRESSOR DE AR REBOCAVEL, VAZÃO 250 PCM, PRESSAO DE TRABALHO 102 PSI, MOTOR A DIESEL POTÊNCIA 81 CV - DEPRECIAÇÃO. AF_06/2015</v>
          </cell>
        </row>
        <row r="837">
          <cell r="A837" t="str">
            <v>CUSTOS HORÁRIOS DE MÁQUINAS E EQUIPAMENTOS</v>
          </cell>
          <cell r="B837" t="str">
            <v>CHOR</v>
          </cell>
          <cell r="C837" t="str">
            <v>COMPOSIÇÕES AUXILIARES</v>
          </cell>
          <cell r="D837" t="str">
            <v>0329</v>
          </cell>
          <cell r="E837">
            <v>0</v>
          </cell>
          <cell r="F837">
            <v>0</v>
          </cell>
          <cell r="G837" t="str">
            <v>90969</v>
          </cell>
          <cell r="H837" t="str">
            <v>COMPRESSOR DE AR REBOCAVEL, VAZÃO 250 PCM, PRESSAO DE TRABALHO 102 PSI, MOTOR A DIESEL POTÊNCIA 81 CV - JUROS. AF_06/2015</v>
          </cell>
        </row>
        <row r="838">
          <cell r="A838" t="str">
            <v>CUSTOS HORÁRIOS DE MÁQUINAS E EQUIPAMENTOS</v>
          </cell>
          <cell r="B838" t="str">
            <v>CHOR</v>
          </cell>
          <cell r="C838" t="str">
            <v>COMPOSIÇÕES AUXILIARES</v>
          </cell>
          <cell r="D838" t="str">
            <v>0329</v>
          </cell>
          <cell r="E838">
            <v>0</v>
          </cell>
          <cell r="F838">
            <v>0</v>
          </cell>
          <cell r="G838" t="str">
            <v>90970</v>
          </cell>
          <cell r="H838" t="str">
            <v>COMPRESSOR DE AR REBOCAVEL, VAZÃO 250 PCM, PRESSAO DE TRABALHO 102 PSI, MOTOR A DIESEL POTÊNCIA 81 CV - MANUTENÇÃO. AF_06/2015</v>
          </cell>
        </row>
        <row r="839">
          <cell r="A839" t="str">
            <v>CUSTOS HORÁRIOS DE MÁQUINAS E EQUIPAMENTOS</v>
          </cell>
          <cell r="B839" t="str">
            <v>CHOR</v>
          </cell>
          <cell r="C839" t="str">
            <v>COMPOSIÇÕES AUXILIARES</v>
          </cell>
          <cell r="D839" t="str">
            <v>0329</v>
          </cell>
          <cell r="E839">
            <v>0</v>
          </cell>
          <cell r="F839">
            <v>0</v>
          </cell>
          <cell r="G839" t="str">
            <v>90971</v>
          </cell>
          <cell r="H839" t="str">
            <v>COMPRESSOR DE AR REBOCAVEL, VAZÃO 250 PCM, PRESSAO DE TRABALHO 102 PSI, MOTOR A DIESEL POTÊNCIA 81 CV - MATERIAIS NA OPERAÇÃO. AF_06/2015</v>
          </cell>
        </row>
        <row r="840">
          <cell r="A840" t="str">
            <v>CUSTOS HORÁRIOS DE MÁQUINAS E EQUIPAMENTOS</v>
          </cell>
          <cell r="B840" t="str">
            <v>CHOR</v>
          </cell>
          <cell r="C840" t="str">
            <v>COMPOSIÇÕES AUXILIARES</v>
          </cell>
          <cell r="D840" t="str">
            <v>0329</v>
          </cell>
          <cell r="E840">
            <v>0</v>
          </cell>
          <cell r="F840">
            <v>0</v>
          </cell>
          <cell r="G840" t="str">
            <v>90975</v>
          </cell>
          <cell r="H840" t="str">
            <v>COMPRESSOR DE AR REBOCÁVEL, VAZÃO 748 PCM, PRESSÃO EFETIVA DE TRABALHO 102 PSI, MOTOR DIESEL, POTÊNCIA 210 CV - DEPRECIAÇÃO. AF_06/2015</v>
          </cell>
        </row>
        <row r="841">
          <cell r="A841" t="str">
            <v>CUSTOS HORÁRIOS DE MÁQUINAS E EQUIPAMENTOS</v>
          </cell>
          <cell r="B841" t="str">
            <v>CHOR</v>
          </cell>
          <cell r="C841" t="str">
            <v>COMPOSIÇÕES AUXILIARES</v>
          </cell>
          <cell r="D841" t="str">
            <v>0329</v>
          </cell>
          <cell r="E841">
            <v>0</v>
          </cell>
          <cell r="F841">
            <v>0</v>
          </cell>
          <cell r="G841" t="str">
            <v>90976</v>
          </cell>
          <cell r="H841" t="str">
            <v>COMPRESSOR DE AR REBOCÁVEL, VAZÃO 748 PCM, PRESSÃO EFETIVA DE TRABALHO 102 PSI, MOTOR DIESEL, POTÊNCIA 210 CV - JUROS. AF_06/2015</v>
          </cell>
        </row>
        <row r="842">
          <cell r="A842" t="str">
            <v>CUSTOS HORÁRIOS DE MÁQUINAS E EQUIPAMENTOS</v>
          </cell>
          <cell r="B842" t="str">
            <v>CHOR</v>
          </cell>
          <cell r="C842" t="str">
            <v>COMPOSIÇÕES AUXILIARES</v>
          </cell>
          <cell r="D842" t="str">
            <v>0329</v>
          </cell>
          <cell r="E842">
            <v>0</v>
          </cell>
          <cell r="F842">
            <v>0</v>
          </cell>
          <cell r="G842" t="str">
            <v>90977</v>
          </cell>
          <cell r="H842" t="str">
            <v>COMPRESSOR DE AR REBOCÁVEL, VAZÃO 748 PCM, PRESSÃO EFETIVA DE TRABALHO 102 PSI, MOTOR DIESEL, POTÊNCIA 210 CV - MANUTENÇÃO. AF_06/2015</v>
          </cell>
        </row>
        <row r="843">
          <cell r="A843" t="str">
            <v>CUSTOS HORÁRIOS DE MÁQUINAS E EQUIPAMENTOS</v>
          </cell>
          <cell r="B843" t="str">
            <v>CHOR</v>
          </cell>
          <cell r="C843" t="str">
            <v>COMPOSIÇÕES AUXILIARES</v>
          </cell>
          <cell r="D843" t="str">
            <v>0329</v>
          </cell>
          <cell r="E843">
            <v>0</v>
          </cell>
          <cell r="F843">
            <v>0</v>
          </cell>
          <cell r="G843" t="str">
            <v>90978</v>
          </cell>
          <cell r="H843" t="str">
            <v>COMPRESSOR DE AR REBOCÁVEL, VAZÃO 748 PCM, PRESSÃO EFETIVA DE TRABALHO 102 PSI, MOTOR DIESEL, POTÊNCIA 210 CV - MATERIAIS NA OPERAÇÃO. AF_06/2015</v>
          </cell>
        </row>
        <row r="844">
          <cell r="A844" t="str">
            <v>CUSTOS HORÁRIOS DE MÁQUINAS E EQUIPAMENTOS</v>
          </cell>
          <cell r="B844" t="str">
            <v>CHOR</v>
          </cell>
          <cell r="C844" t="str">
            <v>COMPOSIÇÕES AUXILIARES</v>
          </cell>
          <cell r="D844" t="str">
            <v>0329</v>
          </cell>
          <cell r="E844">
            <v>0</v>
          </cell>
          <cell r="F844">
            <v>0</v>
          </cell>
          <cell r="G844" t="str">
            <v>90992</v>
          </cell>
          <cell r="H844" t="str">
            <v>COMPRESSOR DE AR REBOCAVEL, VAZÃO 400 PCM, PRESSAO DE TRABALHO 102 PSI, MOTOR A DIESEL POTÊNCIA 110 CV - DEPRECIAÇÃO. AF_06/2015</v>
          </cell>
        </row>
        <row r="845">
          <cell r="A845" t="str">
            <v>CUSTOS HORÁRIOS DE MÁQUINAS E EQUIPAMENTOS</v>
          </cell>
          <cell r="B845" t="str">
            <v>CHOR</v>
          </cell>
          <cell r="C845" t="str">
            <v>COMPOSIÇÕES AUXILIARES</v>
          </cell>
          <cell r="D845" t="str">
            <v>0329</v>
          </cell>
          <cell r="E845">
            <v>0</v>
          </cell>
          <cell r="F845">
            <v>0</v>
          </cell>
          <cell r="G845" t="str">
            <v>90993</v>
          </cell>
          <cell r="H845" t="str">
            <v>COMPRESSOR DE AR REBOCAVEL, VAZÃO 400 PCM, PRESSAO DE TRABALHO 102 PSI, MOTOR A DIESEL POTÊNCIA 110 CV - JUROS. AF_06/2015</v>
          </cell>
        </row>
        <row r="846">
          <cell r="A846" t="str">
            <v>CUSTOS HORÁRIOS DE MÁQUINAS E EQUIPAMENTOS</v>
          </cell>
          <cell r="B846" t="str">
            <v>CHOR</v>
          </cell>
          <cell r="C846" t="str">
            <v>COMPOSIÇÕES AUXILIARES</v>
          </cell>
          <cell r="D846" t="str">
            <v>0329</v>
          </cell>
          <cell r="E846">
            <v>0</v>
          </cell>
          <cell r="F846">
            <v>0</v>
          </cell>
          <cell r="G846" t="str">
            <v>90994</v>
          </cell>
          <cell r="H846" t="str">
            <v>COMPRESSOR DE AR REBOCAVEL, VAZÃO 400 PCM, PRESSAO DE TRABALHO 102 PSI, MOTOR A DIESEL POTÊNCIA 110 CV - MANUTENÇÃO. AF_06/2015</v>
          </cell>
        </row>
        <row r="847">
          <cell r="A847" t="str">
            <v>CUSTOS HORÁRIOS DE MÁQUINAS E EQUIPAMENTOS</v>
          </cell>
          <cell r="B847" t="str">
            <v>CHOR</v>
          </cell>
          <cell r="C847" t="str">
            <v>COMPOSIÇÕES AUXILIARES</v>
          </cell>
          <cell r="D847" t="str">
            <v>0329</v>
          </cell>
          <cell r="E847">
            <v>0</v>
          </cell>
          <cell r="F847">
            <v>0</v>
          </cell>
          <cell r="G847" t="str">
            <v>90995</v>
          </cell>
          <cell r="H847" t="str">
            <v>COMPRESSOR DE AR REBOCAVEL, VAZÃO 400 PCM, PRESSAO DE TRABALHO 102 PSI, MOTOR A DIESEL POTÊNCIA 110 CV - MATERIAIS NA OPERAÇÃO. AF_06/2015</v>
          </cell>
        </row>
        <row r="848">
          <cell r="A848" t="str">
            <v>CUSTOS HORÁRIOS DE MÁQUINAS E EQUIPAMENTOS</v>
          </cell>
          <cell r="B848" t="str">
            <v>CHOR</v>
          </cell>
          <cell r="C848" t="str">
            <v>COMPOSIÇÕES AUXILIARES</v>
          </cell>
          <cell r="D848" t="str">
            <v>0329</v>
          </cell>
          <cell r="E848">
            <v>0</v>
          </cell>
          <cell r="F848">
            <v>0</v>
          </cell>
          <cell r="G848" t="str">
            <v>91021</v>
          </cell>
          <cell r="H848" t="str">
            <v>PERFURATRIZ HIDRÁULICA SOBRE CAMINHÃO COM TRADO CURTO ACOPLADO, PROFUNDIDADE MÁXIMA DE 20 M, DIÂMETRO MÁXIMO DE 1500 MM, POTÊNCIA INSTALADA DE 137 HP, MESA ROTATIVA COM TORQUE MÁXIMO DE 30 KNM - IMPOSTOS E SEGUROS. AF_06/2015</v>
          </cell>
        </row>
        <row r="849">
          <cell r="A849" t="str">
            <v>CUSTOS HORÁRIOS DE MÁQUINAS E EQUIPAMENTOS</v>
          </cell>
          <cell r="B849" t="str">
            <v>CHOR</v>
          </cell>
          <cell r="C849" t="str">
            <v>COMPOSIÇÕES AUXILIARES</v>
          </cell>
          <cell r="D849" t="str">
            <v>0329</v>
          </cell>
          <cell r="E849">
            <v>0</v>
          </cell>
          <cell r="F849">
            <v>0</v>
          </cell>
          <cell r="G849" t="str">
            <v>91026</v>
          </cell>
          <cell r="H849" t="str">
            <v>CAMINHÃO TRUCADO (C/ TERCEIRO EIXO) ELETRÔNICO - POTÊNCIA 231CV - PBT = 22000KG - DIST. ENTRE EIXOS 5170 MM - INCLUI CARROCERIA FIXA ABERTA DE MADEIRA - DEPRECIAÇÃO. AF_06/2015</v>
          </cell>
        </row>
        <row r="850">
          <cell r="A850" t="str">
            <v>CUSTOS HORÁRIOS DE MÁQUINAS E EQUIPAMENTOS</v>
          </cell>
          <cell r="B850" t="str">
            <v>CHOR</v>
          </cell>
          <cell r="C850" t="str">
            <v>COMPOSIÇÕES AUXILIARES</v>
          </cell>
          <cell r="D850" t="str">
            <v>0329</v>
          </cell>
          <cell r="E850">
            <v>0</v>
          </cell>
          <cell r="F850">
            <v>0</v>
          </cell>
          <cell r="G850" t="str">
            <v>91027</v>
          </cell>
          <cell r="H850" t="str">
            <v>CAMINHÃO TRUCADO (C/ TERCEIRO EIXO) ELETRÔNICO - POTÊNCIA 231CV - PBT = 22000KG - DIST. ENTRE EIXOS 5170 MM - INCLUI CARROCERIA FIXA ABERTA DE MADEIRA - JUROS. AF_06/2015</v>
          </cell>
        </row>
        <row r="851">
          <cell r="A851" t="str">
            <v>CUSTOS HORÁRIOS DE MÁQUINAS E EQUIPAMENTOS</v>
          </cell>
          <cell r="B851" t="str">
            <v>CHOR</v>
          </cell>
          <cell r="C851" t="str">
            <v>COMPOSIÇÕES AUXILIARES</v>
          </cell>
          <cell r="D851" t="str">
            <v>0329</v>
          </cell>
          <cell r="E851">
            <v>0</v>
          </cell>
          <cell r="F851">
            <v>0</v>
          </cell>
          <cell r="G851" t="str">
            <v>91028</v>
          </cell>
          <cell r="H851" t="str">
            <v>CAMINHÃO TRUCADO (C/ TERCEIRO EIXO) ELETRÔNICO - POTÊNCIA 231CV - PBT = 22000KG - DIST. ENTRE EIXOS 5170 MM - INCLUI CARROCERIA FIXA ABERTA DE MADEIRA - IMPOSTOS E SEGUROS. AF_06/2015</v>
          </cell>
        </row>
        <row r="852">
          <cell r="A852" t="str">
            <v>CUSTOS HORÁRIOS DE MÁQUINAS E EQUIPAMENTOS</v>
          </cell>
          <cell r="B852" t="str">
            <v>CHOR</v>
          </cell>
          <cell r="C852" t="str">
            <v>COMPOSIÇÕES AUXILIARES</v>
          </cell>
          <cell r="D852" t="str">
            <v>0329</v>
          </cell>
          <cell r="E852">
            <v>0</v>
          </cell>
          <cell r="F852">
            <v>0</v>
          </cell>
          <cell r="G852" t="str">
            <v>91029</v>
          </cell>
          <cell r="H852" t="str">
            <v>CAMINHÃO TRUCADO (C/ TERCEIRO EIXO) ELETRÔNICO - POTÊNCIA 231CV - PBT = 22000KG - DIST. ENTRE EIXOS 5170 MM - INCLUI CARROCERIA FIXA ABERTA DE MADEIRA - MANUTENÇÃO. AF_06/2015</v>
          </cell>
        </row>
        <row r="853">
          <cell r="A853" t="str">
            <v>CUSTOS HORÁRIOS DE MÁQUINAS E EQUIPAMENTOS</v>
          </cell>
          <cell r="B853" t="str">
            <v>CHOR</v>
          </cell>
          <cell r="C853" t="str">
            <v>COMPOSIÇÕES AUXILIARES</v>
          </cell>
          <cell r="D853" t="str">
            <v>0329</v>
          </cell>
          <cell r="E853">
            <v>0</v>
          </cell>
          <cell r="F853">
            <v>0</v>
          </cell>
          <cell r="G853" t="str">
            <v>91030</v>
          </cell>
          <cell r="H853" t="str">
            <v>CAMINHÃO TRUCADO (C/ TERCEIRO EIXO) ELETRÔNICO - POTÊNCIA 231CV - PBT = 22000KG - DIST. ENTRE EIXOS 5170 MM - INCLUI CARROCERIA FIXA ABERTA DE MADEIRA - MATERIAIS NA OPERAÇÃO. AF_06/2015</v>
          </cell>
        </row>
        <row r="854">
          <cell r="A854" t="str">
            <v>CUSTOS HORÁRIOS DE MÁQUINAS E EQUIPAMENTOS</v>
          </cell>
          <cell r="B854" t="str">
            <v>CHOR</v>
          </cell>
          <cell r="C854" t="str">
            <v>COMPOSIÇÕES AUXILIARES</v>
          </cell>
          <cell r="D854" t="str">
            <v>0329</v>
          </cell>
          <cell r="E854">
            <v>0</v>
          </cell>
          <cell r="F854">
            <v>0</v>
          </cell>
          <cell r="G854" t="str">
            <v>91273</v>
          </cell>
          <cell r="H854" t="str">
            <v>PLACA VIBRATÓRIA REVERSÍVEL COM MOTOR 4 TEMPOS A GASOLINA, FORÇA CENTRÍFUGA DE 25 KN (2500 KGF), POTÊNCIA 5,5 CV - DEPRECIAÇÃO. AF_08/2015</v>
          </cell>
        </row>
        <row r="855">
          <cell r="A855" t="str">
            <v>CUSTOS HORÁRIOS DE MÁQUINAS E EQUIPAMENTOS</v>
          </cell>
          <cell r="B855" t="str">
            <v>CHOR</v>
          </cell>
          <cell r="C855" t="str">
            <v>COMPOSIÇÕES AUXILIARES</v>
          </cell>
          <cell r="D855" t="str">
            <v>0329</v>
          </cell>
          <cell r="E855">
            <v>0</v>
          </cell>
          <cell r="F855">
            <v>0</v>
          </cell>
          <cell r="G855" t="str">
            <v>91274</v>
          </cell>
          <cell r="H855" t="str">
            <v>PLACA VIBRATÓRIA REVERSÍVEL COM MOTOR 4 TEMPOS A GASOLINA, FORÇA CENTRÍFUGA DE 25 KN (2500 KGF), POTÊNCIA 5,5 CV - JUROS. AF_08/2015</v>
          </cell>
        </row>
        <row r="856">
          <cell r="A856" t="str">
            <v>CUSTOS HORÁRIOS DE MÁQUINAS E EQUIPAMENTOS</v>
          </cell>
          <cell r="B856" t="str">
            <v>CHOR</v>
          </cell>
          <cell r="C856" t="str">
            <v>COMPOSIÇÕES AUXILIARES</v>
          </cell>
          <cell r="D856" t="str">
            <v>0329</v>
          </cell>
          <cell r="E856">
            <v>0</v>
          </cell>
          <cell r="F856">
            <v>0</v>
          </cell>
          <cell r="G856" t="str">
            <v>91275</v>
          </cell>
          <cell r="H856" t="str">
            <v>PLACA VIBRATÓRIA REVERSÍVEL COM MOTOR 4 TEMPOS A GASOLINA, FORÇA CENTRÍFUGA DE 25 KN (2500 KGF), POTÊNCIA 5,5 CV - MANUTENÇÃO. AF_08/2015</v>
          </cell>
        </row>
        <row r="857">
          <cell r="A857" t="str">
            <v>CUSTOS HORÁRIOS DE MÁQUINAS E EQUIPAMENTOS</v>
          </cell>
          <cell r="B857" t="str">
            <v>CHOR</v>
          </cell>
          <cell r="C857" t="str">
            <v>COMPOSIÇÕES AUXILIARES</v>
          </cell>
          <cell r="D857" t="str">
            <v>0329</v>
          </cell>
          <cell r="E857">
            <v>0</v>
          </cell>
          <cell r="F857">
            <v>0</v>
          </cell>
          <cell r="G857" t="str">
            <v>91276</v>
          </cell>
          <cell r="H857" t="str">
            <v>PLACA VIBRATÓRIA REVERSÍVEL COM MOTOR 4 TEMPOS A GASOLINA, FORÇA CENTRÍFUGA DE 25 KN (2500 KGF), POTÊNCIA 5,5 CV - MATERIAIS NA OPERAÇÃO. AF_08/2015</v>
          </cell>
        </row>
        <row r="858">
          <cell r="A858" t="str">
            <v>CUSTOS HORÁRIOS DE MÁQUINAS E EQUIPAMENTOS</v>
          </cell>
          <cell r="B858" t="str">
            <v>CHOR</v>
          </cell>
          <cell r="C858" t="str">
            <v>COMPOSIÇÕES AUXILIARES</v>
          </cell>
          <cell r="D858" t="str">
            <v>0329</v>
          </cell>
          <cell r="E858">
            <v>0</v>
          </cell>
          <cell r="F858">
            <v>0</v>
          </cell>
          <cell r="G858" t="str">
            <v>91279</v>
          </cell>
          <cell r="H858" t="str">
            <v>CORTADORA DE PISO COM MOTOR 4 TEMPOS A GASOLINA, POTÊNCIA DE 13 HP, COM DISCO DE CORTE DIAMANTADO SEGMENTADO PARA CONCRETO, DIÂMETRO DE 350 MM, FURO DE 1" (14 X 1") - DEPRECIAÇÃO. AF_08/2015</v>
          </cell>
        </row>
        <row r="859">
          <cell r="A859" t="str">
            <v>CUSTOS HORÁRIOS DE MÁQUINAS E EQUIPAMENTOS</v>
          </cell>
          <cell r="B859" t="str">
            <v>CHOR</v>
          </cell>
          <cell r="C859" t="str">
            <v>COMPOSIÇÕES AUXILIARES</v>
          </cell>
          <cell r="D859" t="str">
            <v>0329</v>
          </cell>
          <cell r="E859">
            <v>0</v>
          </cell>
          <cell r="F859">
            <v>0</v>
          </cell>
          <cell r="G859" t="str">
            <v>91280</v>
          </cell>
          <cell r="H859" t="str">
            <v>CORTADORA DE PISO COM MOTOR 4 TEMPOS A GASOLINA, POTÊNCIA DE 13 HP, COM DISCO DE CORTE DIAMANTADO SEGMENTADO PARA CONCRETO, DIÂMETRO DE 350 MM, FURO DE 1" (14 X 1") - JUROS. AF_08/2015</v>
          </cell>
        </row>
        <row r="860">
          <cell r="A860" t="str">
            <v>CUSTOS HORÁRIOS DE MÁQUINAS E EQUIPAMENTOS</v>
          </cell>
          <cell r="B860" t="str">
            <v>CHOR</v>
          </cell>
          <cell r="C860" t="str">
            <v>COMPOSIÇÕES AUXILIARES</v>
          </cell>
          <cell r="D860" t="str">
            <v>0329</v>
          </cell>
          <cell r="E860">
            <v>0</v>
          </cell>
          <cell r="F860">
            <v>0</v>
          </cell>
          <cell r="G860" t="str">
            <v>91281</v>
          </cell>
          <cell r="H860" t="str">
            <v>CORTADORA DE PISO COM MOTOR 4 TEMPOS A GASOLINA, POTÊNCIA DE 13 HP, COM DISCO DE CORTE DIAMANTADO SEGMENTADO PARA CONCRETO, DIÂMETRO DE 350 MM, FURO DE 1" (14 X 1") - MANUTENÇÃO. AF_08/2015</v>
          </cell>
        </row>
        <row r="861">
          <cell r="A861" t="str">
            <v>CUSTOS HORÁRIOS DE MÁQUINAS E EQUIPAMENTOS</v>
          </cell>
          <cell r="B861" t="str">
            <v>CHOR</v>
          </cell>
          <cell r="C861" t="str">
            <v>COMPOSIÇÕES AUXILIARES</v>
          </cell>
          <cell r="D861" t="str">
            <v>0329</v>
          </cell>
          <cell r="E861">
            <v>0</v>
          </cell>
          <cell r="F861">
            <v>0</v>
          </cell>
          <cell r="G861" t="str">
            <v>91282</v>
          </cell>
          <cell r="H861" t="str">
            <v>CORTADORA DE PISO COM MOTOR 4 TEMPOS A GASOLINA, POTÊNCIA DE 13 HP, COM DISCO DE CORTE DIAMANTADO SEGMENTADO PARA CONCRETO, DIÂMETRO DE 350 MM, FURO DE 1" (14 X 1") - MATERIAIS NA OPERAÇÃO. AF_08/2015</v>
          </cell>
        </row>
        <row r="862">
          <cell r="A862" t="str">
            <v>CUSTOS HORÁRIOS DE MÁQUINAS E EQUIPAMENTOS</v>
          </cell>
          <cell r="B862" t="str">
            <v>CHOR</v>
          </cell>
          <cell r="C862" t="str">
            <v>COMPOSIÇÕES AUXILIARES</v>
          </cell>
          <cell r="D862" t="str">
            <v>0329</v>
          </cell>
          <cell r="E862">
            <v>0</v>
          </cell>
          <cell r="F862">
            <v>0</v>
          </cell>
          <cell r="G862" t="str">
            <v>91354</v>
          </cell>
          <cell r="H862" t="str">
            <v>CAMINHÃO TOCO, PESO BRUTO TOTAL 14.300 KG, CARGA ÚTIL MÁXIMA 9590 KG, DISTÂNCIA ENTRE EIXOS 4,76 M, POTÊNCIA 185 CV (NÃO INCLUI CARROCERIA) - DEPRECIAÇÃO. AF_06/2014</v>
          </cell>
        </row>
        <row r="863">
          <cell r="A863" t="str">
            <v>CUSTOS HORÁRIOS DE MÁQUINAS E EQUIPAMENTOS</v>
          </cell>
          <cell r="B863" t="str">
            <v>CHOR</v>
          </cell>
          <cell r="C863" t="str">
            <v>COMPOSIÇÕES AUXILIARES</v>
          </cell>
          <cell r="D863" t="str">
            <v>0329</v>
          </cell>
          <cell r="E863">
            <v>0</v>
          </cell>
          <cell r="F863">
            <v>0</v>
          </cell>
          <cell r="G863" t="str">
            <v>91355</v>
          </cell>
          <cell r="H863" t="str">
            <v>CAMINHÃO TOCO, PESO BRUTO TOTAL 14.300 KG, CARGA ÚTIL MÁXIMA 9590 KG, DISTÂNCIA ENTRE EIXOS 4,76 M, POTÊNCIA 185 CV (NÃO INCLUI CARROCERIA) - JUROS. AF_06/2014</v>
          </cell>
        </row>
        <row r="864">
          <cell r="A864" t="str">
            <v>CUSTOS HORÁRIOS DE MÁQUINAS E EQUIPAMENTOS</v>
          </cell>
          <cell r="B864" t="str">
            <v>CHOR</v>
          </cell>
          <cell r="C864" t="str">
            <v>COMPOSIÇÕES AUXILIARES</v>
          </cell>
          <cell r="D864" t="str">
            <v>0329</v>
          </cell>
          <cell r="E864">
            <v>0</v>
          </cell>
          <cell r="F864">
            <v>0</v>
          </cell>
          <cell r="G864" t="str">
            <v>91356</v>
          </cell>
          <cell r="H864" t="str">
            <v>CAMINHÃO TOCO, PESO BRUTO TOTAL 14.300 KG, CARGA ÚTIL MÁXIMA 9590 KG, DISTÂNCIA ENTRE EIXOS 4,76 M, POTÊNCIA 185 CV (NÃO INCLUI CARROCERIA) - IMPOSTOS E SEGUROS. AF_06/2014</v>
          </cell>
        </row>
        <row r="865">
          <cell r="A865" t="str">
            <v>CUSTOS HORÁRIOS DE MÁQUINAS E EQUIPAMENTOS</v>
          </cell>
          <cell r="B865" t="str">
            <v>CHOR</v>
          </cell>
          <cell r="C865" t="str">
            <v>COMPOSIÇÕES AUXILIARES</v>
          </cell>
          <cell r="D865" t="str">
            <v>0329</v>
          </cell>
          <cell r="E865">
            <v>0</v>
          </cell>
          <cell r="F865">
            <v>0</v>
          </cell>
          <cell r="G865" t="str">
            <v>91359</v>
          </cell>
          <cell r="H865" t="str">
            <v>CAMINHÃO PIPA 6.000 L, PESO BRUTO TOTAL 13.000 KG, DISTÂNCIA ENTRE EIXOS 4,80 M, POTÊNCIA 189 CV INCLUSIVE TANQUE DE AÇO PARA TRANSPORTE DE ÁGUA, CAPACIDADE 6 M3 - DEPRECIAÇÃO. AF_06/2014</v>
          </cell>
        </row>
        <row r="866">
          <cell r="A866" t="str">
            <v>CUSTOS HORÁRIOS DE MÁQUINAS E EQUIPAMENTOS</v>
          </cell>
          <cell r="B866" t="str">
            <v>CHOR</v>
          </cell>
          <cell r="C866" t="str">
            <v>COMPOSIÇÕES AUXILIARES</v>
          </cell>
          <cell r="D866" t="str">
            <v>0329</v>
          </cell>
          <cell r="E866">
            <v>0</v>
          </cell>
          <cell r="F866">
            <v>0</v>
          </cell>
          <cell r="G866" t="str">
            <v>91360</v>
          </cell>
          <cell r="H866" t="str">
            <v>CAMINHÃO PIPA 6.000 L, PESO BRUTO TOTAL 13.000 KG, DISTÂNCIA ENTRE EIXOS 4,80 M, POTÊNCIA 189 CV INCLUSIVE TANQUE DE AÇO PARA TRANSPORTE DE ÁGUA, CAPACIDADE 6 M3 - JUROS. AF_06/2014</v>
          </cell>
        </row>
        <row r="867">
          <cell r="A867" t="str">
            <v>CUSTOS HORÁRIOS DE MÁQUINAS E EQUIPAMENTOS</v>
          </cell>
          <cell r="B867" t="str">
            <v>CHOR</v>
          </cell>
          <cell r="C867" t="str">
            <v>COMPOSIÇÕES AUXILIARES</v>
          </cell>
          <cell r="D867" t="str">
            <v>0329</v>
          </cell>
          <cell r="E867">
            <v>0</v>
          </cell>
          <cell r="F867">
            <v>0</v>
          </cell>
          <cell r="G867" t="str">
            <v>91361</v>
          </cell>
          <cell r="H867" t="str">
            <v>CAMINHÃO PIPA 6.000 L, PESO BRUTO TOTAL 13.000 KG, DISTÂNCIA ENTRE EIXOS 4,80 M, POTÊNCIA 189 CV INCLUSIVE TANQUE DE AÇO PARA TRANSPORTE DE ÁGUA, CAPACIDADE 6 M3 - IMPOSTOS E SEGUROS. AF_06/2014</v>
          </cell>
        </row>
        <row r="868">
          <cell r="A868" t="str">
            <v>CUSTOS HORÁRIOS DE MÁQUINAS E EQUIPAMENTOS</v>
          </cell>
          <cell r="B868" t="str">
            <v>CHOR</v>
          </cell>
          <cell r="C868" t="str">
            <v>COMPOSIÇÕES AUXILIARES</v>
          </cell>
          <cell r="D868" t="str">
            <v>0329</v>
          </cell>
          <cell r="E868">
            <v>0</v>
          </cell>
          <cell r="F868">
            <v>0</v>
          </cell>
          <cell r="G868" t="str">
            <v>91367</v>
          </cell>
          <cell r="H868" t="str">
            <v>CAMINHÃO BASCULANTE 6 M3, PESO BRUTO TOTAL 16.000 KG, CARGA ÚTIL MÁXIMA 13.071 KG, DISTÂNCIA ENTRE EIXOS 4,80 M, POTÊNCIA 230 CV INCLUSIVE CAÇAMBA METÁLICA - DEPRECIAÇÃO. AF_06/2014</v>
          </cell>
        </row>
        <row r="869">
          <cell r="A869" t="str">
            <v>CUSTOS HORÁRIOS DE MÁQUINAS E EQUIPAMENTOS</v>
          </cell>
          <cell r="B869" t="str">
            <v>CHOR</v>
          </cell>
          <cell r="C869" t="str">
            <v>COMPOSIÇÕES AUXILIARES</v>
          </cell>
          <cell r="D869" t="str">
            <v>0329</v>
          </cell>
          <cell r="E869">
            <v>0</v>
          </cell>
          <cell r="F869">
            <v>0</v>
          </cell>
          <cell r="G869" t="str">
            <v>91368</v>
          </cell>
          <cell r="H869" t="str">
            <v>CAMINHÃO BASCULANTE 6 M3, PESO BRUTO TOTAL 16.000 KG, CARGA ÚTIL MÁXIMA 13.071 KG, DISTÂNCIA ENTRE EIXOS 4,80 M, POTÊNCIA 230 CV INCLUSIVE CAÇAMBA METÁLICA - JUROS. AF_06/2014</v>
          </cell>
        </row>
        <row r="870">
          <cell r="A870" t="str">
            <v>CUSTOS HORÁRIOS DE MÁQUINAS E EQUIPAMENTOS</v>
          </cell>
          <cell r="B870" t="str">
            <v>CHOR</v>
          </cell>
          <cell r="C870" t="str">
            <v>COMPOSIÇÕES AUXILIARES</v>
          </cell>
          <cell r="D870" t="str">
            <v>0329</v>
          </cell>
          <cell r="E870">
            <v>0</v>
          </cell>
          <cell r="F870">
            <v>0</v>
          </cell>
          <cell r="G870" t="str">
            <v>91369</v>
          </cell>
          <cell r="H870" t="str">
            <v>CAMINHÃO BASCULANTE 6 M3, PESO BRUTO TOTAL 16.000 KG, CARGA ÚTIL MÁXIMA 13.071 KG, DISTÂNCIA ENTRE EIXOS 4,80 M, POTÊNCIA 230 CV INCLUSIVE CAÇAMBA METÁLICA - IMPOSTOS E SEGUROS. AF_06/2014</v>
          </cell>
        </row>
        <row r="871">
          <cell r="A871" t="str">
            <v>CUSTOS HORÁRIOS DE MÁQUINAS E EQUIPAMENTOS</v>
          </cell>
          <cell r="B871" t="str">
            <v>CHOR</v>
          </cell>
          <cell r="C871" t="str">
            <v>COMPOSIÇÕES AUXILIARES</v>
          </cell>
          <cell r="D871" t="str">
            <v>0329</v>
          </cell>
          <cell r="E871">
            <v>0</v>
          </cell>
          <cell r="F871">
            <v>0</v>
          </cell>
          <cell r="G871" t="str">
            <v>91375</v>
          </cell>
          <cell r="H871" t="str">
            <v>CAMINHÃO TOCO, PESO BRUTO TOTAL 16.000 KG, CARGA ÚTIL MÁXIMA DE 10.685 KG, DISTÂNCIA ENTRE EIXOS 4,80 M, POTÊNCIA 189 CV EXCLUSIVE CARROCERIA - DEPRECIAÇÃO. AF_06/2014</v>
          </cell>
        </row>
        <row r="872">
          <cell r="A872" t="str">
            <v>CUSTOS HORÁRIOS DE MÁQUINAS E EQUIPAMENTOS</v>
          </cell>
          <cell r="B872" t="str">
            <v>CHOR</v>
          </cell>
          <cell r="C872" t="str">
            <v>COMPOSIÇÕES AUXILIARES</v>
          </cell>
          <cell r="D872" t="str">
            <v>0329</v>
          </cell>
          <cell r="E872">
            <v>0</v>
          </cell>
          <cell r="F872">
            <v>0</v>
          </cell>
          <cell r="G872" t="str">
            <v>91376</v>
          </cell>
          <cell r="H872" t="str">
            <v>CAMINHÃO TOCO, PESO BRUTO TOTAL 16.000 KG, CARGA ÚTIL MÁXIMA DE 10.685 KG, DISTÂNCIA ENTRE EIXOS 4,80 M, POTÊNCIA 189 CV EXCLUSIVE CARROCERIA - JUROS. AF_06/2014</v>
          </cell>
        </row>
        <row r="873">
          <cell r="A873" t="str">
            <v>CUSTOS HORÁRIOS DE MÁQUINAS E EQUIPAMENTOS</v>
          </cell>
          <cell r="B873" t="str">
            <v>CHOR</v>
          </cell>
          <cell r="C873" t="str">
            <v>COMPOSIÇÕES AUXILIARES</v>
          </cell>
          <cell r="D873" t="str">
            <v>0329</v>
          </cell>
          <cell r="E873">
            <v>0</v>
          </cell>
          <cell r="F873">
            <v>0</v>
          </cell>
          <cell r="G873" t="str">
            <v>91377</v>
          </cell>
          <cell r="H873" t="str">
            <v>CAMINHÃO TOCO, PESO BRUTO TOTAL 16.000 KG, CARGA ÚTIL MÁXIMA DE 10.685 KG, DISTÂNCIA ENTRE EIXOS 4,80 M, POTÊNCIA 189 CV EXCLUSIVE CARROCERIA - IMPOSTOS E SEGUROS. AF_06/2014</v>
          </cell>
        </row>
        <row r="874">
          <cell r="A874" t="str">
            <v>CUSTOS HORÁRIOS DE MÁQUINAS E EQUIPAMENTOS</v>
          </cell>
          <cell r="B874" t="str">
            <v>CHOR</v>
          </cell>
          <cell r="C874" t="str">
            <v>COMPOSIÇÕES AUXILIARES</v>
          </cell>
          <cell r="D874" t="str">
            <v>0329</v>
          </cell>
          <cell r="E874">
            <v>0</v>
          </cell>
          <cell r="F874">
            <v>0</v>
          </cell>
          <cell r="G874" t="str">
            <v>91380</v>
          </cell>
          <cell r="H874" t="str">
            <v>CAMINHÃO BASCULANTE 10 M3, TRUCADO CABINE SIMPLES, PESO BRUTO TOTAL 23.000 KG, CARGA ÚTIL MÁXIMA 15.935 KG, DISTÂNCIA ENTRE EIXOS 4,80 M, POTÊNCIA 230 CV INCLUSIVE CAÇAMBA METÁLICA - DEPRECIAÇÃO. AF_06/2014</v>
          </cell>
        </row>
        <row r="875">
          <cell r="A875" t="str">
            <v>CUSTOS HORÁRIOS DE MÁQUINAS E EQUIPAMENTOS</v>
          </cell>
          <cell r="B875" t="str">
            <v>CHOR</v>
          </cell>
          <cell r="C875" t="str">
            <v>COMPOSIÇÕES AUXILIARES</v>
          </cell>
          <cell r="D875" t="str">
            <v>0329</v>
          </cell>
          <cell r="E875">
            <v>0</v>
          </cell>
          <cell r="F875">
            <v>0</v>
          </cell>
          <cell r="G875" t="str">
            <v>91381</v>
          </cell>
          <cell r="H875" t="str">
            <v>CAMINHÃO BASCULANTE 10 M3, TRUCADO CABINE SIMPLES, PESO BRUTO TOTAL 23.000 KG, CARGA ÚTIL MÁXIMA 15.935 KG, DISTÂNCIA ENTRE EIXOS 4,80 M, POTÊNCIA 230 CV INCLUSIVE CAÇAMBA METÁLICA - JUROS. AF_06/2014</v>
          </cell>
        </row>
        <row r="876">
          <cell r="A876" t="str">
            <v>CUSTOS HORÁRIOS DE MÁQUINAS E EQUIPAMENTOS</v>
          </cell>
          <cell r="B876" t="str">
            <v>CHOR</v>
          </cell>
          <cell r="C876" t="str">
            <v>COMPOSIÇÕES AUXILIARES</v>
          </cell>
          <cell r="D876" t="str">
            <v>0329</v>
          </cell>
          <cell r="E876">
            <v>0</v>
          </cell>
          <cell r="F876">
            <v>0</v>
          </cell>
          <cell r="G876" t="str">
            <v>91382</v>
          </cell>
          <cell r="H876" t="str">
            <v>CAMINHÃO BASCULANTE 10 M3, TRUCADO CABINE SIMPLES, PESO BRUTO TOTAL 23.000 KG, CARGA ÚTIL MÁXIMA 15.935 KG, DISTÂNCIA ENTRE EIXOS 4,80 M, POTÊNCIA 230 CV INCLUSIVE CAÇAMBA METÁLICA - IMPOSTOS E SEGUROS. AF_06/2014</v>
          </cell>
        </row>
        <row r="877">
          <cell r="A877" t="str">
            <v>CUSTOS HORÁRIOS DE MÁQUINAS E EQUIPAMENTOS</v>
          </cell>
          <cell r="B877" t="str">
            <v>CHOR</v>
          </cell>
          <cell r="C877" t="str">
            <v>COMPOSIÇÕES AUXILIARES</v>
          </cell>
          <cell r="D877" t="str">
            <v>0329</v>
          </cell>
          <cell r="E877">
            <v>0</v>
          </cell>
          <cell r="F877">
            <v>0</v>
          </cell>
          <cell r="G877" t="str">
            <v>91383</v>
          </cell>
          <cell r="H877" t="str">
            <v>CAMINHÃO BASCULANTE 10 M3, TRUCADO CABINE SIMPLES, PESO BRUTO TOTAL 23.000 KG, CARGA ÚTIL MÁXIMA 15.935 KG, DISTÂNCIA ENTRE EIXOS 4,80 M, POTÊNCIA 230 CV INCLUSIVE CAÇAMBA METÁLICA - MANUTENÇÃO. AF_06/2014</v>
          </cell>
        </row>
        <row r="878">
          <cell r="A878" t="str">
            <v>CUSTOS HORÁRIOS DE MÁQUINAS E EQUIPAMENTOS</v>
          </cell>
          <cell r="B878" t="str">
            <v>CHOR</v>
          </cell>
          <cell r="C878" t="str">
            <v>COMPOSIÇÕES AUXILIARES</v>
          </cell>
          <cell r="D878" t="str">
            <v>0329</v>
          </cell>
          <cell r="E878">
            <v>0</v>
          </cell>
          <cell r="F878">
            <v>0</v>
          </cell>
          <cell r="G878" t="str">
            <v>91384</v>
          </cell>
          <cell r="H878" t="str">
            <v>CAMINHÃO BASCULANTE 10 M3, TRUCADO CABINE SIMPLES, PESO BRUTO TOTAL 23.000 KG, CARGA ÚTIL MÁXIMA 15.935 KG, DISTÂNCIA ENTRE EIXOS 4,80 M, POTÊNCIA 230 CV INCLUSIVE CAÇAMBA METÁLICA - MATERIAIS NA OPERAÇÃO. AF_06/2014</v>
          </cell>
        </row>
        <row r="879">
          <cell r="A879" t="str">
            <v>CUSTOS HORÁRIOS DE MÁQUINAS E EQUIPAMENTOS</v>
          </cell>
          <cell r="B879" t="str">
            <v>CHOR</v>
          </cell>
          <cell r="C879" t="str">
            <v>COMPOSIÇÕES AUXILIARES</v>
          </cell>
          <cell r="D879" t="str">
            <v>0329</v>
          </cell>
          <cell r="E879">
            <v>0</v>
          </cell>
          <cell r="F879">
            <v>0</v>
          </cell>
          <cell r="G879" t="str">
            <v>91390</v>
          </cell>
          <cell r="H879" t="str">
            <v>CAMINHÃO TOCO, PBT 14.300 KG, CARGA ÚTIL MÁX. 9.710 KG, DIST. ENTRE EIXOS 3,56 M, POTÊNCIA 185 CV, INCLUSIVE CARROCERIA FIXA ABERTA DE MADEIRA P/ TRANSPORTE GERAL DE CARGA SECA, DIMEN. APROX. 2,50 X 6,50 X 0,50 M - DEPRECIAÇÃO. AF_06/2014</v>
          </cell>
        </row>
        <row r="880">
          <cell r="A880" t="str">
            <v>CUSTOS HORÁRIOS DE MÁQUINAS E EQUIPAMENTOS</v>
          </cell>
          <cell r="B880" t="str">
            <v>CHOR</v>
          </cell>
          <cell r="C880" t="str">
            <v>COMPOSIÇÕES AUXILIARES</v>
          </cell>
          <cell r="D880" t="str">
            <v>0329</v>
          </cell>
          <cell r="E880">
            <v>0</v>
          </cell>
          <cell r="F880">
            <v>0</v>
          </cell>
          <cell r="G880" t="str">
            <v>91391</v>
          </cell>
          <cell r="H880" t="str">
            <v>CAMINHÃO TOCO, PBT 14.300 KG, CARGA ÚTIL MÁX. 9.710 KG, DIST. ENTRE EIXOS 3,56 M, POTÊNCIA 185 CV, INCLUSIVE CARROCERIA FIXA ABERTA DE MADEIRA P/ TRANSPORTE GERAL DE CARGA SECA, DIMEN. APROX. 2,50 X 6,50 X 0,50 M - JUROS. AF_06/2014</v>
          </cell>
        </row>
        <row r="881">
          <cell r="A881" t="str">
            <v>CUSTOS HORÁRIOS DE MÁQUINAS E EQUIPAMENTOS</v>
          </cell>
          <cell r="B881" t="str">
            <v>CHOR</v>
          </cell>
          <cell r="C881" t="str">
            <v>COMPOSIÇÕES AUXILIARES</v>
          </cell>
          <cell r="D881" t="str">
            <v>0329</v>
          </cell>
          <cell r="E881">
            <v>0</v>
          </cell>
          <cell r="F881">
            <v>0</v>
          </cell>
          <cell r="G881" t="str">
            <v>91392</v>
          </cell>
          <cell r="H881" t="str">
            <v>CAMINHÃO TOCO, PBT 14.300 KG, CARGA ÚTIL MÁX. 9.710 KG, DIST. ENTRE EIXOS 3,56 M, POTÊNCIA 185 CV, INCLUSIVE CARROCERIA FIXA ABERTA DE MADEIRA P/ TRANSPORTE GERAL DE CARGA SECA, DIMEN. APROX. 2,50 X 6,50 X 0,50 M - IMPOSTOS E SEGUROS. AF_06/2014</v>
          </cell>
        </row>
        <row r="882">
          <cell r="A882" t="str">
            <v>CUSTOS HORÁRIOS DE MÁQUINAS E EQUIPAMENTOS</v>
          </cell>
          <cell r="B882" t="str">
            <v>CHOR</v>
          </cell>
          <cell r="C882" t="str">
            <v>COMPOSIÇÕES AUXILIARES</v>
          </cell>
          <cell r="D882" t="str">
            <v>0329</v>
          </cell>
          <cell r="E882">
            <v>0</v>
          </cell>
          <cell r="F882">
            <v>0</v>
          </cell>
          <cell r="G882" t="str">
            <v>91396</v>
          </cell>
          <cell r="H882" t="str">
            <v>CAMINHÃO PIPA 10.000 L TRUCADO, PESO BRUTO TOTAL 23.000 KG, CARGA ÚTIL MÁXIMA 15.935 KG, DISTÂNCIA ENTRE EIXOS 4,8 M, POTÊNCIA 230 CV, INCLUSIVE TANQUE DE AÇO PARA TRANSPORTE DE ÁGUA - DEPRECIAÇÃO. AF_06/2014</v>
          </cell>
        </row>
        <row r="883">
          <cell r="A883" t="str">
            <v>CUSTOS HORÁRIOS DE MÁQUINAS E EQUIPAMENTOS</v>
          </cell>
          <cell r="B883" t="str">
            <v>CHOR</v>
          </cell>
          <cell r="C883" t="str">
            <v>COMPOSIÇÕES AUXILIARES</v>
          </cell>
          <cell r="D883" t="str">
            <v>0329</v>
          </cell>
          <cell r="E883">
            <v>0</v>
          </cell>
          <cell r="F883">
            <v>0</v>
          </cell>
          <cell r="G883" t="str">
            <v>91397</v>
          </cell>
          <cell r="H883" t="str">
            <v>CAMINHÃO PIPA 10.000 L TRUCADO, PESO BRUTO TOTAL 23.000 KG, CARGA ÚTIL MÁXIMA 15.935 KG, DISTÂNCIA ENTRE EIXOS 4,8 M, POTÊNCIA 230 CV, INCLUSIVE TANQUE DE AÇO PARA TRANSPORTE DE ÁGUA - JUROS. AF_06/2014</v>
          </cell>
        </row>
        <row r="884">
          <cell r="A884" t="str">
            <v>CUSTOS HORÁRIOS DE MÁQUINAS E EQUIPAMENTOS</v>
          </cell>
          <cell r="B884" t="str">
            <v>CHOR</v>
          </cell>
          <cell r="C884" t="str">
            <v>COMPOSIÇÕES AUXILIARES</v>
          </cell>
          <cell r="D884" t="str">
            <v>0329</v>
          </cell>
          <cell r="E884">
            <v>0</v>
          </cell>
          <cell r="F884">
            <v>0</v>
          </cell>
          <cell r="G884" t="str">
            <v>91398</v>
          </cell>
          <cell r="H884" t="str">
            <v>CAMINHÃO PIPA 10.000 L TRUCADO, PESO BRUTO TOTAL 23.000 KG, CARGA ÚTIL MÁXIMA 15.935 KG, DISTÂNCIA ENTRE EIXOS 4,8 M, POTÊNCIA 230 CV, INCLUSIVE TANQUE DE AÇO PARA TRANSPORTE DE ÁGUA - IMPOSTOS E SEGUROS. AF_06/2014</v>
          </cell>
        </row>
        <row r="885">
          <cell r="A885" t="str">
            <v>CUSTOS HORÁRIOS DE MÁQUINAS E EQUIPAMENTOS</v>
          </cell>
          <cell r="B885" t="str">
            <v>CHOR</v>
          </cell>
          <cell r="C885" t="str">
            <v>COMPOSIÇÕES AUXILIARES</v>
          </cell>
          <cell r="D885" t="str">
            <v>0329</v>
          </cell>
          <cell r="E885">
            <v>0</v>
          </cell>
          <cell r="F885">
            <v>0</v>
          </cell>
          <cell r="G885" t="str">
            <v>91402</v>
          </cell>
          <cell r="H885" t="str">
            <v>CAMINHÃO BASCULANTE 6 M3 TOCO, PESO BRUTO TOTAL 16.000 KG, CARGA ÚTIL MÁXIMA 11.130 KG, DISTÂNCIA ENTRE EIXOS 5,36 M, POTÊNCIA 185 CV, INCLUSIVE CAÇAMBA METÁLICA - IMPOSTOS E SEGUROS. AF_06/2014</v>
          </cell>
        </row>
        <row r="886">
          <cell r="A886" t="str">
            <v>CUSTOS HORÁRIOS DE MÁQUINAS E EQUIPAMENTOS</v>
          </cell>
          <cell r="B886" t="str">
            <v>CHOR</v>
          </cell>
          <cell r="C886" t="str">
            <v>COMPOSIÇÕES AUXILIARES</v>
          </cell>
          <cell r="D886" t="str">
            <v>0329</v>
          </cell>
          <cell r="E886">
            <v>0</v>
          </cell>
          <cell r="F886">
            <v>0</v>
          </cell>
          <cell r="G886" t="str">
            <v>91466</v>
          </cell>
          <cell r="H886" t="str">
            <v>GUINDAUTO HIDRÁULICO, CAPACIDADE MÁXIMA DE CARGA 6200 KG, MOMENTO MÁXIMO DE CARGA 11,7 TM, ALCANCE MÁXIMO HORIZONTAL 9,70 M, INCLUSIVE CAMINHÃO TOCO PBT 16.000 KG, POTÊNCIA DE 189 CV - IMPOSTOS E SEGUROS. AF_08/2015</v>
          </cell>
        </row>
        <row r="887">
          <cell r="A887" t="str">
            <v>CUSTOS HORÁRIOS DE MÁQUINAS E EQUIPAMENTOS</v>
          </cell>
          <cell r="B887" t="str">
            <v>CHOR</v>
          </cell>
          <cell r="C887" t="str">
            <v>COMPOSIÇÕES AUXILIARES</v>
          </cell>
          <cell r="D887" t="str">
            <v>0329</v>
          </cell>
          <cell r="E887">
            <v>0</v>
          </cell>
          <cell r="F887">
            <v>0</v>
          </cell>
          <cell r="G887" t="str">
            <v>91467</v>
          </cell>
          <cell r="H887" t="str">
            <v>GUINDAUTO HIDRÁULICO, CAPACIDADE MÁXIMA DE CARGA 6200 KG, MOMENTO MÁXIMO DE CARGA 11,7 TM, ALCANCE MÁXIMO HORIZONTAL 9,70 M, INCLUSIVE CAMINHÃO TOCO PBT 16.000 KG, POTÊNCIA DE 189 CV - MATERIAIS NA OPERAÇÃO. AF_08/2015</v>
          </cell>
        </row>
        <row r="888">
          <cell r="A888" t="str">
            <v>CUSTOS HORÁRIOS DE MÁQUINAS E EQUIPAMENTOS</v>
          </cell>
          <cell r="B888" t="str">
            <v>CHOR</v>
          </cell>
          <cell r="C888" t="str">
            <v>COMPOSIÇÕES AUXILIARES</v>
          </cell>
          <cell r="D888" t="str">
            <v>0329</v>
          </cell>
          <cell r="E888">
            <v>0</v>
          </cell>
          <cell r="F888">
            <v>0</v>
          </cell>
          <cell r="G888" t="str">
            <v>91468</v>
          </cell>
          <cell r="H888" t="str">
            <v>ESPARGIDOR DE ASFALTO PRESSURIZADO, TANQUE 6 M3 COM ISOLAÇÃO TÉRMICA, AQUECIDO COM 2 MAÇARICOS, COM BARRA ESPARGIDORA 3,60 M, MONTADO SOBRE CAMINHÃO  TOCO, PBT 14.300 KG, POTÊNCIA 185 CV - DEPRECIAÇÃO. AF_08/2015</v>
          </cell>
        </row>
        <row r="889">
          <cell r="A889" t="str">
            <v>CUSTOS HORÁRIOS DE MÁQUINAS E EQUIPAMENTOS</v>
          </cell>
          <cell r="B889" t="str">
            <v>CHOR</v>
          </cell>
          <cell r="C889" t="str">
            <v>COMPOSIÇÕES AUXILIARES</v>
          </cell>
          <cell r="D889" t="str">
            <v>0329</v>
          </cell>
          <cell r="E889">
            <v>0</v>
          </cell>
          <cell r="F889">
            <v>0</v>
          </cell>
          <cell r="G889" t="str">
            <v>91469</v>
          </cell>
          <cell r="H889" t="str">
            <v>ESPARGIDOR DE ASFALTO PRESSURIZADO, TANQUE 6 M3 COM ISOLAÇÃO TÉRMICA, AQUECIDO COM 2 MAÇARICOS, COM BARRA ESPARGIDORA 3,60 M, MONTADO SOBRE CAMINHÃO  TOCO, PBT 14.300 KG, POTÊNCIA 185 CV - JUROS. AF_08/2015</v>
          </cell>
        </row>
        <row r="890">
          <cell r="A890" t="str">
            <v>CUSTOS HORÁRIOS DE MÁQUINAS E EQUIPAMENTOS</v>
          </cell>
          <cell r="B890" t="str">
            <v>CHOR</v>
          </cell>
          <cell r="C890" t="str">
            <v>COMPOSIÇÕES AUXILIARES</v>
          </cell>
          <cell r="D890" t="str">
            <v>0329</v>
          </cell>
          <cell r="E890">
            <v>0</v>
          </cell>
          <cell r="F890">
            <v>0</v>
          </cell>
          <cell r="G890" t="str">
            <v>91484</v>
          </cell>
          <cell r="H890" t="str">
            <v>ESPARGIDOR DE ASFALTO PRESSURIZADO, TANQUE 6 M3 COM ISOLAÇÃO TÉRMICA, AQUECIDO COM 2 MAÇARICOS, COM BARRA ESPARGIDORA 3,60 M, MONTADO SOBRE CAMINHÃO  TOCO, PBT 14.300 KG, POTÊNCIA 185 CV - IMPOSTOS E SEGUROS. AF_08/2015</v>
          </cell>
        </row>
        <row r="891">
          <cell r="A891" t="str">
            <v>CUSTOS HORÁRIOS DE MÁQUINAS E EQUIPAMENTOS</v>
          </cell>
          <cell r="B891" t="str">
            <v>CHOR</v>
          </cell>
          <cell r="C891" t="str">
            <v>COMPOSIÇÕES AUXILIARES</v>
          </cell>
          <cell r="D891" t="str">
            <v>0329</v>
          </cell>
          <cell r="E891">
            <v>0</v>
          </cell>
          <cell r="F891">
            <v>0</v>
          </cell>
          <cell r="G891" t="str">
            <v>91485</v>
          </cell>
          <cell r="H891" t="str">
            <v>ESPARGIDOR DE ASFALTO PRESSURIZADO, TANQUE 6 M3 COM ISOLAÇÃO TÉRMICA, AQUECIDO COM 2 MAÇARICOS, COM BARRA ESPARGIDORA 3,60 M, MONTADO SOBRE CAMINHÃO  TOCO, PBT 14.300 KG, POTÊNCIA 185 CV - MATERIAIS NA OPERAÇÃO. AF_08/2015</v>
          </cell>
        </row>
        <row r="892">
          <cell r="A892" t="str">
            <v>CUSTOS HORÁRIOS DE MÁQUINAS E EQUIPAMENTOS</v>
          </cell>
          <cell r="B892" t="str">
            <v>CHOR</v>
          </cell>
          <cell r="C892" t="str">
            <v>COMPOSIÇÕES AUXILIARES</v>
          </cell>
          <cell r="D892" t="str">
            <v>0329</v>
          </cell>
          <cell r="E892">
            <v>0</v>
          </cell>
          <cell r="F892">
            <v>0</v>
          </cell>
          <cell r="G892" t="str">
            <v>91529</v>
          </cell>
          <cell r="H892" t="str">
            <v>COMPACTADOR DE SOLOS DE PERCUSSÃO (SOQUETE) COM MOTOR A GASOLINA 4 TEMPOS, POTÊNCIA 4 CV - DEPRECIAÇÃO. AF_08/2015</v>
          </cell>
        </row>
        <row r="893">
          <cell r="A893" t="str">
            <v>CUSTOS HORÁRIOS DE MÁQUINAS E EQUIPAMENTOS</v>
          </cell>
          <cell r="B893" t="str">
            <v>CHOR</v>
          </cell>
          <cell r="C893" t="str">
            <v>COMPOSIÇÕES AUXILIARES</v>
          </cell>
          <cell r="D893" t="str">
            <v>0329</v>
          </cell>
          <cell r="E893">
            <v>0</v>
          </cell>
          <cell r="F893">
            <v>0</v>
          </cell>
          <cell r="G893" t="str">
            <v>91530</v>
          </cell>
          <cell r="H893" t="str">
            <v>COMPACTADOR DE SOLOS DE PERCUSSÃO (SOQUETE) COM MOTOR A GASOLINA 4 TEMPOS, POTÊNCIA 4 CV - JUROS. AF_08/2015</v>
          </cell>
        </row>
        <row r="894">
          <cell r="A894" t="str">
            <v>CUSTOS HORÁRIOS DE MÁQUINAS E EQUIPAMENTOS</v>
          </cell>
          <cell r="B894" t="str">
            <v>CHOR</v>
          </cell>
          <cell r="C894" t="str">
            <v>COMPOSIÇÕES AUXILIARES</v>
          </cell>
          <cell r="D894" t="str">
            <v>0329</v>
          </cell>
          <cell r="E894">
            <v>0</v>
          </cell>
          <cell r="F894">
            <v>0</v>
          </cell>
          <cell r="G894" t="str">
            <v>91531</v>
          </cell>
          <cell r="H894" t="str">
            <v>COMPACTADOR DE SOLOS DE PERCUSSÃO (SOQUETE) COM MOTOR A GASOLINA 4 TEMPOS, POTÊNCIA 4 CV - MANUTENÇÃO. AF_08/2015</v>
          </cell>
        </row>
        <row r="895">
          <cell r="A895" t="str">
            <v>CUSTOS HORÁRIOS DE MÁQUINAS E EQUIPAMENTOS</v>
          </cell>
          <cell r="B895" t="str">
            <v>CHOR</v>
          </cell>
          <cell r="C895" t="str">
            <v>COMPOSIÇÕES AUXILIARES</v>
          </cell>
          <cell r="D895" t="str">
            <v>0329</v>
          </cell>
          <cell r="E895">
            <v>0</v>
          </cell>
          <cell r="F895">
            <v>0</v>
          </cell>
          <cell r="G895" t="str">
            <v>91532</v>
          </cell>
          <cell r="H895" t="str">
            <v>COMPACTADOR DE SOLOS DE PERCUSSÃO (SOQUETE) COM MOTOR A GASOLINA 4 TEMPOS, POTÊNCIA 4 CV - MATERIAIS NA OPERAÇÃO. AF_08/2015</v>
          </cell>
        </row>
        <row r="896">
          <cell r="A896" t="str">
            <v>CUSTOS HORÁRIOS DE MÁQUINAS E EQUIPAMENTOS</v>
          </cell>
          <cell r="B896" t="str">
            <v>CHOR</v>
          </cell>
          <cell r="C896" t="str">
            <v>COMPOSIÇÕES AUXILIARES</v>
          </cell>
          <cell r="D896" t="str">
            <v>0329</v>
          </cell>
          <cell r="E896">
            <v>0</v>
          </cell>
          <cell r="F896">
            <v>0</v>
          </cell>
          <cell r="G896" t="str">
            <v>91629</v>
          </cell>
          <cell r="H896" t="str">
            <v>GUINDAUTO HIDRÁULICO, CAPACIDADE MÁXIMA DE CARGA 6500 KG, MOMENTO MÁXIMO DE CARGA 5,8 TM, ALCANCE MÁXIMO HORIZONTAL 7,60 M, INCLUSIVE CAMINHÃO TOCO PBT 9.700 KG, POTÊNCIA DE 160 CV - DEPRECIAÇÃO. AF_08/2015</v>
          </cell>
        </row>
        <row r="897">
          <cell r="A897" t="str">
            <v>CUSTOS HORÁRIOS DE MÁQUINAS E EQUIPAMENTOS</v>
          </cell>
          <cell r="B897" t="str">
            <v>CHOR</v>
          </cell>
          <cell r="C897" t="str">
            <v>COMPOSIÇÕES AUXILIARES</v>
          </cell>
          <cell r="D897" t="str">
            <v>0329</v>
          </cell>
          <cell r="E897">
            <v>0</v>
          </cell>
          <cell r="F897">
            <v>0</v>
          </cell>
          <cell r="G897" t="str">
            <v>91630</v>
          </cell>
          <cell r="H897" t="str">
            <v>GUINDAUTO HIDRÁULICO, CAPACIDADE MÁXIMA DE CARGA 6500 KG, MOMENTO MÁXIMO DE CARGA 5,8 TM, ALCANCE MÁXIMO HORIZONTAL 7,60 M, INCLUSIVE CAMINHÃO TOCO PBT 9.700 KG, POTÊNCIA DE 160 CV - JUROS. AF_08/2015</v>
          </cell>
        </row>
        <row r="898">
          <cell r="A898" t="str">
            <v>CUSTOS HORÁRIOS DE MÁQUINAS E EQUIPAMENTOS</v>
          </cell>
          <cell r="B898" t="str">
            <v>CHOR</v>
          </cell>
          <cell r="C898" t="str">
            <v>COMPOSIÇÕES AUXILIARES</v>
          </cell>
          <cell r="D898" t="str">
            <v>0329</v>
          </cell>
          <cell r="E898">
            <v>0</v>
          </cell>
          <cell r="F898">
            <v>0</v>
          </cell>
          <cell r="G898" t="str">
            <v>91631</v>
          </cell>
          <cell r="H898" t="str">
            <v>GUINDAUTO HIDRÁULICO, CAPACIDADE MÁXIMA DE CARGA 6500 KG, MOMENTO MÁXIMO DE CARGA 5,8 TM, ALCANCE MÁXIMO HORIZONTAL 7,60 M, INCLUSIVE CAMINHÃO TOCO PBT 9.700 KG, POTÊNCIA DE 160 CV - IMPOSTOS E SEGUROS. AF_08/2015</v>
          </cell>
        </row>
        <row r="899">
          <cell r="A899" t="str">
            <v>CUSTOS HORÁRIOS DE MÁQUINAS E EQUIPAMENTOS</v>
          </cell>
          <cell r="B899" t="str">
            <v>CHOR</v>
          </cell>
          <cell r="C899" t="str">
            <v>COMPOSIÇÕES AUXILIARES</v>
          </cell>
          <cell r="D899" t="str">
            <v>0329</v>
          </cell>
          <cell r="E899">
            <v>0</v>
          </cell>
          <cell r="F899">
            <v>0</v>
          </cell>
          <cell r="G899" t="str">
            <v>91632</v>
          </cell>
          <cell r="H899" t="str">
            <v>GUINDAUTO HIDRÁULICO, CAPACIDADE MÁXIMA DE CARGA 6500 KG, MOMENTO MÁXIMO DE CARGA 5,8 TM, ALCANCE MÁXIMO HORIZONTAL 7,60 M, INCLUSIVE CAMINHÃO TOCO PBT 9.700 KG, POTÊNCIA DE 160 CV - MANUTENÇÃO. AF_08/2015</v>
          </cell>
        </row>
        <row r="900">
          <cell r="A900" t="str">
            <v>CUSTOS HORÁRIOS DE MÁQUINAS E EQUIPAMENTOS</v>
          </cell>
          <cell r="B900" t="str">
            <v>CHOR</v>
          </cell>
          <cell r="C900" t="str">
            <v>COMPOSIÇÕES AUXILIARES</v>
          </cell>
          <cell r="D900" t="str">
            <v>0329</v>
          </cell>
          <cell r="E900">
            <v>0</v>
          </cell>
          <cell r="F900">
            <v>0</v>
          </cell>
          <cell r="G900" t="str">
            <v>91633</v>
          </cell>
          <cell r="H900" t="str">
            <v>GUINDAUTO HIDRÁULICO, CAPACIDADE MÁXIMA DE CARGA 6500 KG, MOMENTO MÁXIMO DE CARGA 5,8 TM, ALCANCE MÁXIMO HORIZONTAL 7,60 M, INCLUSIVE CAMINHÃO TOCO PBT 9.700 KG, POTÊNCIA DE 160 CV - MATERIAIS NA OPERAÇÃO. AF_08/2015</v>
          </cell>
        </row>
        <row r="901">
          <cell r="A901" t="str">
            <v>CUSTOS HORÁRIOS DE MÁQUINAS E EQUIPAMENTOS</v>
          </cell>
          <cell r="B901" t="str">
            <v>CHOR</v>
          </cell>
          <cell r="C901" t="str">
            <v>COMPOSIÇÕES AUXILIARES</v>
          </cell>
          <cell r="D901" t="str">
            <v>0329</v>
          </cell>
          <cell r="E901">
            <v>0</v>
          </cell>
          <cell r="F901">
            <v>0</v>
          </cell>
          <cell r="G901" t="str">
            <v>91640</v>
          </cell>
          <cell r="H901" t="str">
            <v>CAMINHÃO DE TRANSPORTE DE MATERIAL ASFÁLTICO 30.000 L, COM CAVALO MECÂNICO DE CAPACIDADE MÁXIMA DE TRAÇÃO COMBINADO DE 66.000 KG, POTÊNCIA 360 CV, INCLUSIVE TANQUE DE ASFALTO COM SERPENTINA - DEPRECIAÇÃO. AF_08/2015</v>
          </cell>
        </row>
        <row r="902">
          <cell r="A902" t="str">
            <v>CUSTOS HORÁRIOS DE MÁQUINAS E EQUIPAMENTOS</v>
          </cell>
          <cell r="B902" t="str">
            <v>CHOR</v>
          </cell>
          <cell r="C902" t="str">
            <v>COMPOSIÇÕES AUXILIARES</v>
          </cell>
          <cell r="D902" t="str">
            <v>0329</v>
          </cell>
          <cell r="E902">
            <v>0</v>
          </cell>
          <cell r="F902">
            <v>0</v>
          </cell>
          <cell r="G902" t="str">
            <v>91641</v>
          </cell>
          <cell r="H902" t="str">
            <v>CAMINHÃO DE TRANSPORTE DE MATERIAL ASFÁLTICO 30.000 L, COM CAVALO MECÂNICO DE CAPACIDADE MÁXIMA DE TRAÇÃO COMBINADO DE 66.000 KG, POTÊNCIA 360 CV, INCLUSIVE TANQUE DE ASFALTO COM SERPENTINA - JUROS. AF_08/2015</v>
          </cell>
        </row>
        <row r="903">
          <cell r="A903" t="str">
            <v>CUSTOS HORÁRIOS DE MÁQUINAS E EQUIPAMENTOS</v>
          </cell>
          <cell r="B903" t="str">
            <v>CHOR</v>
          </cell>
          <cell r="C903" t="str">
            <v>COMPOSIÇÕES AUXILIARES</v>
          </cell>
          <cell r="D903" t="str">
            <v>0329</v>
          </cell>
          <cell r="E903">
            <v>0</v>
          </cell>
          <cell r="F903">
            <v>0</v>
          </cell>
          <cell r="G903" t="str">
            <v>91642</v>
          </cell>
          <cell r="H903" t="str">
            <v>CAMINHÃO DE TRANSPORTE DE MATERIAL ASFÁLTICO 30.000 L, COM CAVALO MECÂNICO DE CAPACIDADE MÁXIMA DE TRAÇÃO COMBINADO DE 66.000 KG, POTÊNCIA 360 CV, INCLUSIVE TANQUE DE ASFALTO COM SERPENTINA - IMPOSTOS E SEGUROS. AF_08/2015</v>
          </cell>
        </row>
        <row r="904">
          <cell r="A904" t="str">
            <v>CUSTOS HORÁRIOS DE MÁQUINAS E EQUIPAMENTOS</v>
          </cell>
          <cell r="B904" t="str">
            <v>CHOR</v>
          </cell>
          <cell r="C904" t="str">
            <v>COMPOSIÇÕES AUXILIARES</v>
          </cell>
          <cell r="D904" t="str">
            <v>0329</v>
          </cell>
          <cell r="E904">
            <v>0</v>
          </cell>
          <cell r="F904">
            <v>0</v>
          </cell>
          <cell r="G904" t="str">
            <v>91643</v>
          </cell>
          <cell r="H904" t="str">
            <v>CAMINHÃO DE TRANSPORTE DE MATERIAL ASFÁLTICO 30.000 L, COM CAVALO MECÂNICO DE CAPACIDADE MÁXIMA DE TRAÇÃO COMBINADO DE 66.000 KG, POTÊNCIA 360 CV, INCLUSIVE TANQUE DE ASFALTO COM SERPENTINA - MANUTENÇÃO. AF_08/2015</v>
          </cell>
        </row>
        <row r="905">
          <cell r="A905" t="str">
            <v>CUSTOS HORÁRIOS DE MÁQUINAS E EQUIPAMENTOS</v>
          </cell>
          <cell r="B905" t="str">
            <v>CHOR</v>
          </cell>
          <cell r="C905" t="str">
            <v>COMPOSIÇÕES AUXILIARES</v>
          </cell>
          <cell r="D905" t="str">
            <v>0329</v>
          </cell>
          <cell r="E905">
            <v>0</v>
          </cell>
          <cell r="F905">
            <v>0</v>
          </cell>
          <cell r="G905" t="str">
            <v>91644</v>
          </cell>
          <cell r="H905" t="str">
            <v>CAMINHÃO DE TRANSPORTE DE MATERIAL ASFÁLTICO 30.000 L, COM CAVALO MECÂNICO DE CAPACIDADE MÁXIMA DE TRAÇÃO COMBINADO DE 66.000 KG, POTÊNCIA 360 CV, INCLUSIVE TANQUE DE ASFALTO COM SERPENTINA - MATERIAIS NA OPERAÇÃO. AF_08/2015</v>
          </cell>
        </row>
        <row r="906">
          <cell r="A906" t="str">
            <v>CUSTOS HORÁRIOS DE MÁQUINAS E EQUIPAMENTOS</v>
          </cell>
          <cell r="B906" t="str">
            <v>CHOR</v>
          </cell>
          <cell r="C906" t="str">
            <v>COMPOSIÇÕES AUXILIARES</v>
          </cell>
          <cell r="D906" t="str">
            <v>0329</v>
          </cell>
          <cell r="E906">
            <v>0</v>
          </cell>
          <cell r="F906">
            <v>0</v>
          </cell>
          <cell r="G906" t="str">
            <v>91688</v>
          </cell>
          <cell r="H906" t="str">
            <v>SERRA CIRCULAR DE BANCADA COM MOTOR ELÉTRICO POTÊNCIA DE 5HP, COM COIFA PARA DISCO 10" - DEPRECIAÇÃO. AF_08/2015</v>
          </cell>
        </row>
        <row r="907">
          <cell r="A907" t="str">
            <v>CUSTOS HORÁRIOS DE MÁQUINAS E EQUIPAMENTOS</v>
          </cell>
          <cell r="B907" t="str">
            <v>CHOR</v>
          </cell>
          <cell r="C907" t="str">
            <v>COMPOSIÇÕES AUXILIARES</v>
          </cell>
          <cell r="D907" t="str">
            <v>0329</v>
          </cell>
          <cell r="E907">
            <v>0</v>
          </cell>
          <cell r="F907">
            <v>0</v>
          </cell>
          <cell r="G907" t="str">
            <v>91689</v>
          </cell>
          <cell r="H907" t="str">
            <v>SERRA CIRCULAR DE BANCADA COM MOTOR ELÉTRICO POTÊNCIA DE 5HP, COM COIFA PARA DISCO 10" - JUROS. AF_08/2015</v>
          </cell>
        </row>
        <row r="908">
          <cell r="A908" t="str">
            <v>CUSTOS HORÁRIOS DE MÁQUINAS E EQUIPAMENTOS</v>
          </cell>
          <cell r="B908" t="str">
            <v>CHOR</v>
          </cell>
          <cell r="C908" t="str">
            <v>COMPOSIÇÕES AUXILIARES</v>
          </cell>
          <cell r="D908" t="str">
            <v>0329</v>
          </cell>
          <cell r="E908">
            <v>0</v>
          </cell>
          <cell r="F908">
            <v>0</v>
          </cell>
          <cell r="G908" t="str">
            <v>91690</v>
          </cell>
          <cell r="H908" t="str">
            <v>SERRA CIRCULAR DE BANCADA COM MOTOR ELÉTRICO POTÊNCIA DE 5HP, COM COIFA PARA DISCO 10" - MANUTENÇÃO. AF_08/2015</v>
          </cell>
        </row>
        <row r="909">
          <cell r="A909" t="str">
            <v>CUSTOS HORÁRIOS DE MÁQUINAS E EQUIPAMENTOS</v>
          </cell>
          <cell r="B909" t="str">
            <v>CHOR</v>
          </cell>
          <cell r="C909" t="str">
            <v>COMPOSIÇÕES AUXILIARES</v>
          </cell>
          <cell r="D909" t="str">
            <v>0329</v>
          </cell>
          <cell r="E909">
            <v>0</v>
          </cell>
          <cell r="F909">
            <v>0</v>
          </cell>
          <cell r="G909" t="str">
            <v>91691</v>
          </cell>
          <cell r="H909" t="str">
            <v>SERRA CIRCULAR DE BANCADA COM MOTOR ELÉTRICO POTÊNCIA DE 5HP, COM COIFA PARA DISCO 10" - MATERIAIS NA OPERAÇÃO. AF_08/2015</v>
          </cell>
        </row>
        <row r="910">
          <cell r="A910" t="str">
            <v>CUSTOS HORÁRIOS DE MÁQUINAS E EQUIPAMENTOS</v>
          </cell>
          <cell r="B910" t="str">
            <v>CHOR</v>
          </cell>
          <cell r="C910" t="str">
            <v>COMPOSIÇÕES AUXILIARES</v>
          </cell>
          <cell r="D910" t="str">
            <v>0329</v>
          </cell>
          <cell r="E910">
            <v>0</v>
          </cell>
          <cell r="F910">
            <v>0</v>
          </cell>
          <cell r="G910" t="str">
            <v>92040</v>
          </cell>
          <cell r="H910" t="str">
            <v>DISTRIBUIDOR DE AGREGADOS REBOCAVEL, CAPACIDADE 1,9 M³, LARGURA DE TRABALHO 3,66 M - DEPRECIAÇÃO. AF_11/2015</v>
          </cell>
        </row>
        <row r="911">
          <cell r="A911" t="str">
            <v>CUSTOS HORÁRIOS DE MÁQUINAS E EQUIPAMENTOS</v>
          </cell>
          <cell r="B911" t="str">
            <v>CHOR</v>
          </cell>
          <cell r="C911" t="str">
            <v>COMPOSIÇÕES AUXILIARES</v>
          </cell>
          <cell r="D911" t="str">
            <v>0329</v>
          </cell>
          <cell r="E911">
            <v>0</v>
          </cell>
          <cell r="F911">
            <v>0</v>
          </cell>
          <cell r="G911" t="str">
            <v>92041</v>
          </cell>
          <cell r="H911" t="str">
            <v>DISTRIBUIDOR DE AGREGADOS REBOCAVEL, CAPACIDADE 1,9 M³, LARGURA DE TRABALHO 3,66 M - JUROS. AF_11/2015</v>
          </cell>
        </row>
        <row r="912">
          <cell r="A912" t="str">
            <v>CUSTOS HORÁRIOS DE MÁQUINAS E EQUIPAMENTOS</v>
          </cell>
          <cell r="B912" t="str">
            <v>CHOR</v>
          </cell>
          <cell r="C912" t="str">
            <v>COMPOSIÇÕES AUXILIARES</v>
          </cell>
          <cell r="D912" t="str">
            <v>0329</v>
          </cell>
          <cell r="E912">
            <v>0</v>
          </cell>
          <cell r="F912">
            <v>0</v>
          </cell>
          <cell r="G912" t="str">
            <v>92042</v>
          </cell>
          <cell r="H912" t="str">
            <v>DISTRIBUIDOR DE AGREGADOS REBOCAVEL, CAPACIDADE 1,9 M³, LARGURA DE TRABALHO 3,66 M - MANUTENÇÃO. AF_11/2015</v>
          </cell>
        </row>
        <row r="913">
          <cell r="A913" t="str">
            <v>CUSTOS HORÁRIOS DE MÁQUINAS E EQUIPAMENTOS</v>
          </cell>
          <cell r="B913" t="str">
            <v>CHOR</v>
          </cell>
          <cell r="C913" t="str">
            <v>COMPOSIÇÕES AUXILIARES</v>
          </cell>
          <cell r="D913" t="str">
            <v>0329</v>
          </cell>
          <cell r="E913">
            <v>0</v>
          </cell>
          <cell r="F913">
            <v>0</v>
          </cell>
          <cell r="G913" t="str">
            <v>92101</v>
          </cell>
          <cell r="H913" t="str">
            <v>CAMINHÃO PARA EQUIPAMENTO DE LIMPEZA A SUCÇÃO COM CAMINHÃO TRUCADO DE PESO BRUTO TOTAL 23000 KG, CARGA ÚTIL MÁXIMA 15935 KG, DISTÂNCIA ENTRE EIXOS 4,80 M, POTÊNCIA 230 CV, INCLUSIVE LIMPADORA A SUCÇÃO, TANQUE 12000 L - DEPRECIAÇÃO. AF_11/2015</v>
          </cell>
        </row>
        <row r="914">
          <cell r="A914" t="str">
            <v>CUSTOS HORÁRIOS DE MÁQUINAS E EQUIPAMENTOS</v>
          </cell>
          <cell r="B914" t="str">
            <v>CHOR</v>
          </cell>
          <cell r="C914" t="str">
            <v>COMPOSIÇÕES AUXILIARES</v>
          </cell>
          <cell r="D914" t="str">
            <v>0329</v>
          </cell>
          <cell r="E914">
            <v>0</v>
          </cell>
          <cell r="F914">
            <v>0</v>
          </cell>
          <cell r="G914" t="str">
            <v>92102</v>
          </cell>
          <cell r="H914" t="str">
            <v>CAMINHÃO PARA EQUIPAMENTO DE LIMPEZA A SUCÇÃO COM CAMINHÃO TRUCADO DE PESO BRUTO TOTAL 23000 KG, CARGA ÚTIL MÁXIMA 15935 KG, DISTÂNCIA ENTRE EIXOS 4,80 M, POTÊNCIA 230 CV, INCLUSIVE LIMPADORA A SUCÇÃO, TANQUE 12000 L - JUROS. AF_11/2015</v>
          </cell>
        </row>
        <row r="915">
          <cell r="A915" t="str">
            <v>CUSTOS HORÁRIOS DE MÁQUINAS E EQUIPAMENTOS</v>
          </cell>
          <cell r="B915" t="str">
            <v>CHOR</v>
          </cell>
          <cell r="C915" t="str">
            <v>COMPOSIÇÕES AUXILIARES</v>
          </cell>
          <cell r="D915" t="str">
            <v>0329</v>
          </cell>
          <cell r="E915">
            <v>0</v>
          </cell>
          <cell r="F915">
            <v>0</v>
          </cell>
          <cell r="G915" t="str">
            <v>92103</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row>
        <row r="916">
          <cell r="A916" t="str">
            <v>CUSTOS HORÁRIOS DE MÁQUINAS E EQUIPAMENTOS</v>
          </cell>
          <cell r="B916" t="str">
            <v>CHOR</v>
          </cell>
          <cell r="C916" t="str">
            <v>COMPOSIÇÕES AUXILIARES</v>
          </cell>
          <cell r="D916" t="str">
            <v>0329</v>
          </cell>
          <cell r="E916">
            <v>0</v>
          </cell>
          <cell r="F916">
            <v>0</v>
          </cell>
          <cell r="G916" t="str">
            <v>92104</v>
          </cell>
          <cell r="H916" t="str">
            <v>CAMINHÃO PARA EQUIPAMENTO DE LIMPEZA A SUCÇÃO COM CAMINHÃO TRUCADO DE PESO BRUTO TOTAL 23000 KG, CARGA ÚTIL MÁXIMA 15935 KG, DISTÂNCIA ENTRE EIXOS 4,80 M, POTÊNCIA 230 CV, INCLUSIVE LIMPADORA A SUCÇÃO, TANQUE 12000 L - MANUTENÇÃO. AF_11/2015</v>
          </cell>
        </row>
        <row r="917">
          <cell r="A917" t="str">
            <v>CUSTOS HORÁRIOS DE MÁQUINAS E EQUIPAMENTOS</v>
          </cell>
          <cell r="B917" t="str">
            <v>CHOR</v>
          </cell>
          <cell r="C917" t="str">
            <v>COMPOSIÇÕES AUXILIARES</v>
          </cell>
          <cell r="D917" t="str">
            <v>0329</v>
          </cell>
          <cell r="E917">
            <v>0</v>
          </cell>
          <cell r="F917">
            <v>0</v>
          </cell>
          <cell r="G917" t="str">
            <v>92105</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row>
        <row r="918">
          <cell r="A918" t="str">
            <v>CUSTOS HORÁRIOS DE MÁQUINAS E EQUIPAMENTOS</v>
          </cell>
          <cell r="B918" t="str">
            <v>CHOR</v>
          </cell>
          <cell r="C918" t="str">
            <v>COMPOSIÇÕES AUXILIARES</v>
          </cell>
          <cell r="D918" t="str">
            <v>0329</v>
          </cell>
          <cell r="E918">
            <v>0</v>
          </cell>
          <cell r="F918">
            <v>0</v>
          </cell>
          <cell r="G918" t="str">
            <v>92108</v>
          </cell>
          <cell r="H918" t="str">
            <v>PENEIRA ROTATIVA COM MOTOR ELÉTRICO TRIFÁSICO DE 2 CV, CILINDRO DE 1 M X 0,60 M, COM FUROS DE 3,17 MM - DEPRECIAÇÃO. AF_11/2015</v>
          </cell>
        </row>
        <row r="919">
          <cell r="A919" t="str">
            <v>CUSTOS HORÁRIOS DE MÁQUINAS E EQUIPAMENTOS</v>
          </cell>
          <cell r="B919" t="str">
            <v>CHOR</v>
          </cell>
          <cell r="C919" t="str">
            <v>COMPOSIÇÕES AUXILIARES</v>
          </cell>
          <cell r="D919" t="str">
            <v>0329</v>
          </cell>
          <cell r="E919">
            <v>0</v>
          </cell>
          <cell r="F919">
            <v>0</v>
          </cell>
          <cell r="G919" t="str">
            <v>92109</v>
          </cell>
          <cell r="H919" t="str">
            <v>PENEIRA ROTATIVA COM MOTOR ELÉTRICO TRIFÁSICO DE 2 CV, CILINDRO DE 1 M X 0,60 M, COM FUROS DE 3,17 MM - JUROS. AF_11/2015</v>
          </cell>
        </row>
        <row r="920">
          <cell r="A920" t="str">
            <v>CUSTOS HORÁRIOS DE MÁQUINAS E EQUIPAMENTOS</v>
          </cell>
          <cell r="B920" t="str">
            <v>CHOR</v>
          </cell>
          <cell r="C920" t="str">
            <v>COMPOSIÇÕES AUXILIARES</v>
          </cell>
          <cell r="D920" t="str">
            <v>0329</v>
          </cell>
          <cell r="E920">
            <v>0</v>
          </cell>
          <cell r="F920">
            <v>0</v>
          </cell>
          <cell r="G920" t="str">
            <v>92110</v>
          </cell>
          <cell r="H920" t="str">
            <v>PENEIRA ROTATIVA COM MOTOR ELÉTRICO TRIFÁSICO DE 2 CV, CILINDRO DE 1 M X 0,60 M, COM FUROS DE 3,17 MM - MANUTENÇÃO. AF_11/2015</v>
          </cell>
        </row>
        <row r="921">
          <cell r="A921" t="str">
            <v>CUSTOS HORÁRIOS DE MÁQUINAS E EQUIPAMENTOS</v>
          </cell>
          <cell r="B921" t="str">
            <v>CHOR</v>
          </cell>
          <cell r="C921" t="str">
            <v>COMPOSIÇÕES AUXILIARES</v>
          </cell>
          <cell r="D921" t="str">
            <v>0329</v>
          </cell>
          <cell r="E921">
            <v>0</v>
          </cell>
          <cell r="F921">
            <v>0</v>
          </cell>
          <cell r="G921" t="str">
            <v>92111</v>
          </cell>
          <cell r="H921" t="str">
            <v>PENEIRA ROTATIVA COM MOTOR ELÉTRICO TRIFÁSICO DE 2 CV, CILINDRO DE 1 M X 0,60 M, COM FUROS DE 3,17 MM - MATERIAIS NA OPERAÇÃO. AF_11/2015</v>
          </cell>
        </row>
        <row r="922">
          <cell r="A922" t="str">
            <v>CUSTOS HORÁRIOS DE MÁQUINAS E EQUIPAMENTOS</v>
          </cell>
          <cell r="B922" t="str">
            <v>CHOR</v>
          </cell>
          <cell r="C922" t="str">
            <v>COMPOSIÇÕES AUXILIARES</v>
          </cell>
          <cell r="D922" t="str">
            <v>0329</v>
          </cell>
          <cell r="E922">
            <v>0</v>
          </cell>
          <cell r="F922">
            <v>0</v>
          </cell>
          <cell r="G922" t="str">
            <v>92114</v>
          </cell>
          <cell r="H922" t="str">
            <v>DOSADOR DE AREIA, CAPACIDADE DE 26 LITROS - DEPRECIAÇÃO. AF_11/2015</v>
          </cell>
        </row>
        <row r="923">
          <cell r="A923" t="str">
            <v>CUSTOS HORÁRIOS DE MÁQUINAS E EQUIPAMENTOS</v>
          </cell>
          <cell r="B923" t="str">
            <v>CHOR</v>
          </cell>
          <cell r="C923" t="str">
            <v>COMPOSIÇÕES AUXILIARES</v>
          </cell>
          <cell r="D923" t="str">
            <v>0329</v>
          </cell>
          <cell r="E923">
            <v>0</v>
          </cell>
          <cell r="F923">
            <v>0</v>
          </cell>
          <cell r="G923" t="str">
            <v>92115</v>
          </cell>
          <cell r="H923" t="str">
            <v>DOSADOR DE AREIA, CAPACIDADE DE 26 LITROS - JUROS. AF_11/2015</v>
          </cell>
        </row>
        <row r="924">
          <cell r="A924" t="str">
            <v>CUSTOS HORÁRIOS DE MÁQUINAS E EQUIPAMENTOS</v>
          </cell>
          <cell r="B924" t="str">
            <v>CHOR</v>
          </cell>
          <cell r="C924" t="str">
            <v>COMPOSIÇÕES AUXILIARES</v>
          </cell>
          <cell r="D924" t="str">
            <v>0329</v>
          </cell>
          <cell r="E924">
            <v>0</v>
          </cell>
          <cell r="F924">
            <v>0</v>
          </cell>
          <cell r="G924" t="str">
            <v>92116</v>
          </cell>
          <cell r="H924" t="str">
            <v>DOSADOR DE AREIA, CAPACIDADE DE 26 LITROS - MANUTENÇÃO. AF_11/2015</v>
          </cell>
        </row>
        <row r="925">
          <cell r="A925" t="str">
            <v>CUSTOS HORÁRIOS DE MÁQUINAS E EQUIPAMENTOS</v>
          </cell>
          <cell r="B925" t="str">
            <v>CHOR</v>
          </cell>
          <cell r="C925" t="str">
            <v>COMPOSIÇÕES AUXILIARES</v>
          </cell>
          <cell r="D925" t="str">
            <v>0329</v>
          </cell>
          <cell r="E925">
            <v>0</v>
          </cell>
          <cell r="F925">
            <v>0</v>
          </cell>
          <cell r="G925" t="str">
            <v>92133</v>
          </cell>
          <cell r="H925" t="str">
            <v>CAMINHONETE COM MOTOR A DIESEL, POTÊNCIA 180 CV, CABINE DUPLA, 4X4 - DEPRECIAÇÃO. AF_11/2015</v>
          </cell>
        </row>
        <row r="926">
          <cell r="A926" t="str">
            <v>CUSTOS HORÁRIOS DE MÁQUINAS E EQUIPAMENTOS</v>
          </cell>
          <cell r="B926" t="str">
            <v>CHOR</v>
          </cell>
          <cell r="C926" t="str">
            <v>COMPOSIÇÕES AUXILIARES</v>
          </cell>
          <cell r="D926" t="str">
            <v>0329</v>
          </cell>
          <cell r="E926">
            <v>0</v>
          </cell>
          <cell r="F926">
            <v>0</v>
          </cell>
          <cell r="G926" t="str">
            <v>92134</v>
          </cell>
          <cell r="H926" t="str">
            <v>CAMINHONETE COM MOTOR A DIESEL, POTÊNCIA 180 CV, CABINE DUPLA, 4X4 - JUROS. AF_11/2015</v>
          </cell>
        </row>
        <row r="927">
          <cell r="A927" t="str">
            <v>CUSTOS HORÁRIOS DE MÁQUINAS E EQUIPAMENTOS</v>
          </cell>
          <cell r="B927" t="str">
            <v>CHOR</v>
          </cell>
          <cell r="C927" t="str">
            <v>COMPOSIÇÕES AUXILIARES</v>
          </cell>
          <cell r="D927" t="str">
            <v>0329</v>
          </cell>
          <cell r="E927">
            <v>0</v>
          </cell>
          <cell r="F927">
            <v>0</v>
          </cell>
          <cell r="G927" t="str">
            <v>92135</v>
          </cell>
          <cell r="H927" t="str">
            <v>CAMINHONETE COM MOTOR A DIESEL, POTÊNCIA 180 CV, CABINE DUPLA, 4X4 - IMPOSTOS E SEGUROS. AF_11/2015</v>
          </cell>
        </row>
        <row r="928">
          <cell r="A928" t="str">
            <v>CUSTOS HORÁRIOS DE MÁQUINAS E EQUIPAMENTOS</v>
          </cell>
          <cell r="B928" t="str">
            <v>CHOR</v>
          </cell>
          <cell r="C928" t="str">
            <v>COMPOSIÇÕES AUXILIARES</v>
          </cell>
          <cell r="D928" t="str">
            <v>0329</v>
          </cell>
          <cell r="E928">
            <v>0</v>
          </cell>
          <cell r="F928">
            <v>0</v>
          </cell>
          <cell r="G928" t="str">
            <v>92136</v>
          </cell>
          <cell r="H928" t="str">
            <v>CAMINHONETE COM MOTOR A DIESEL, POTÊNCIA 180 CV, CABINE DUPLA, 4X4 - MANUTENÇÃO. AF_11/2015</v>
          </cell>
        </row>
        <row r="929">
          <cell r="A929" t="str">
            <v>CUSTOS HORÁRIOS DE MÁQUINAS E EQUIPAMENTOS</v>
          </cell>
          <cell r="B929" t="str">
            <v>CHOR</v>
          </cell>
          <cell r="C929" t="str">
            <v>COMPOSIÇÕES AUXILIARES</v>
          </cell>
          <cell r="D929" t="str">
            <v>0329</v>
          </cell>
          <cell r="E929">
            <v>0</v>
          </cell>
          <cell r="F929">
            <v>0</v>
          </cell>
          <cell r="G929" t="str">
            <v>92137</v>
          </cell>
          <cell r="H929" t="str">
            <v>CAMINHONETE COM MOTOR A DIESEL, POTÊNCIA 180 CV, CABINE DUPLA, 4X4 - MATERIAIS NA OPERAÇÃO. AF_11/2015</v>
          </cell>
        </row>
        <row r="930">
          <cell r="A930" t="str">
            <v>CUSTOS HORÁRIOS DE MÁQUINAS E EQUIPAMENTOS</v>
          </cell>
          <cell r="B930" t="str">
            <v>CHOR</v>
          </cell>
          <cell r="C930" t="str">
            <v>COMPOSIÇÕES AUXILIARES</v>
          </cell>
          <cell r="D930" t="str">
            <v>0329</v>
          </cell>
          <cell r="E930">
            <v>0</v>
          </cell>
          <cell r="F930">
            <v>0</v>
          </cell>
          <cell r="G930" t="str">
            <v>92140</v>
          </cell>
          <cell r="H930" t="str">
            <v>CAMINHONETE CABINE SIMPLES COM MOTOR 1.6 FLEX, CÂMBIO MANUAL, POTÊNCIA 101/104 CV, 2 PORTAS - DEPRECIAÇÃO. AF_11/2015</v>
          </cell>
        </row>
        <row r="931">
          <cell r="A931" t="str">
            <v>CUSTOS HORÁRIOS DE MÁQUINAS E EQUIPAMENTOS</v>
          </cell>
          <cell r="B931" t="str">
            <v>CHOR</v>
          </cell>
          <cell r="C931" t="str">
            <v>COMPOSIÇÕES AUXILIARES</v>
          </cell>
          <cell r="D931" t="str">
            <v>0329</v>
          </cell>
          <cell r="E931">
            <v>0</v>
          </cell>
          <cell r="F931">
            <v>0</v>
          </cell>
          <cell r="G931" t="str">
            <v>92141</v>
          </cell>
          <cell r="H931" t="str">
            <v>CAMINHONETE CABINE SIMPLES COM MOTOR 1.6 FLEX, CÂMBIO MANUAL, POTÊNCIA 101/104 CV, 2 PORTAS - JUROS. AF_11/2015</v>
          </cell>
        </row>
        <row r="932">
          <cell r="A932" t="str">
            <v>CUSTOS HORÁRIOS DE MÁQUINAS E EQUIPAMENTOS</v>
          </cell>
          <cell r="B932" t="str">
            <v>CHOR</v>
          </cell>
          <cell r="C932" t="str">
            <v>COMPOSIÇÕES AUXILIARES</v>
          </cell>
          <cell r="D932" t="str">
            <v>0329</v>
          </cell>
          <cell r="E932">
            <v>0</v>
          </cell>
          <cell r="F932">
            <v>0</v>
          </cell>
          <cell r="G932" t="str">
            <v>92142</v>
          </cell>
          <cell r="H932" t="str">
            <v>CAMINHONETE CABINE SIMPLES COM MOTOR 1.6 FLEX, CÂMBIO MANUAL, POTÊNCIA 101/104 CV, 2 PORTAS - IMPOSTOS E SEGUROS. AF_11/2015</v>
          </cell>
        </row>
        <row r="933">
          <cell r="A933" t="str">
            <v>CUSTOS HORÁRIOS DE MÁQUINAS E EQUIPAMENTOS</v>
          </cell>
          <cell r="B933" t="str">
            <v>CHOR</v>
          </cell>
          <cell r="C933" t="str">
            <v>COMPOSIÇÕES AUXILIARES</v>
          </cell>
          <cell r="D933" t="str">
            <v>0329</v>
          </cell>
          <cell r="E933">
            <v>0</v>
          </cell>
          <cell r="F933">
            <v>0</v>
          </cell>
          <cell r="G933" t="str">
            <v>92143</v>
          </cell>
          <cell r="H933" t="str">
            <v>CAMINHONETE CABINE SIMPLES COM MOTOR 1.6 FLEX, CÂMBIO MANUAL, POTÊNCIA 101/104 CV, 2 PORTAS - MANUTENÇÃO. AF_11/2015</v>
          </cell>
        </row>
        <row r="934">
          <cell r="A934" t="str">
            <v>CUSTOS HORÁRIOS DE MÁQUINAS E EQUIPAMENTOS</v>
          </cell>
          <cell r="B934" t="str">
            <v>CHOR</v>
          </cell>
          <cell r="C934" t="str">
            <v>COMPOSIÇÕES AUXILIARES</v>
          </cell>
          <cell r="D934" t="str">
            <v>0329</v>
          </cell>
          <cell r="E934">
            <v>0</v>
          </cell>
          <cell r="F934">
            <v>0</v>
          </cell>
          <cell r="G934" t="str">
            <v>92144</v>
          </cell>
          <cell r="H934" t="str">
            <v>CAMINHONETE CABINE SIMPLES COM MOTOR 1.6 FLEX, CÂMBIO MANUAL, POTÊNCIA 101/104 CV, 2 PORTAS - MATERIAIS NA OPERAÇÃO. AF_11/2015</v>
          </cell>
        </row>
        <row r="935">
          <cell r="A935" t="str">
            <v>CUSTOS HORÁRIOS DE MÁQUINAS E EQUIPAMENTOS</v>
          </cell>
          <cell r="B935" t="str">
            <v>CHOR</v>
          </cell>
          <cell r="C935" t="str">
            <v>COMPOSIÇÕES AUXILIARES</v>
          </cell>
          <cell r="D935" t="str">
            <v>0329</v>
          </cell>
          <cell r="E935">
            <v>0</v>
          </cell>
          <cell r="F935">
            <v>0</v>
          </cell>
          <cell r="G935" t="str">
            <v>92237</v>
          </cell>
          <cell r="H935" t="str">
            <v>CAMINHÃO DE TRANSPORTE DE MATERIAL ASFÁLTICO 20.000 L, COM CAVALO MECÂNICO DE CAPACIDADE MÁXIMA DE TRAÇÃO COMBINADO DE 45.000 KG, POTÊNCIA 330 CV, INCLUSIVE TANQUE DE ASFALTO COM MAÇARICO - DEPRECIAÇÃO. AF_12/2015</v>
          </cell>
        </row>
        <row r="936">
          <cell r="A936" t="str">
            <v>CUSTOS HORÁRIOS DE MÁQUINAS E EQUIPAMENTOS</v>
          </cell>
          <cell r="B936" t="str">
            <v>CHOR</v>
          </cell>
          <cell r="C936" t="str">
            <v>COMPOSIÇÕES AUXILIARES</v>
          </cell>
          <cell r="D936" t="str">
            <v>0329</v>
          </cell>
          <cell r="E936">
            <v>0</v>
          </cell>
          <cell r="F936">
            <v>0</v>
          </cell>
          <cell r="G936" t="str">
            <v>92238</v>
          </cell>
          <cell r="H936" t="str">
            <v>CAMINHÃO DE TRANSPORTE DE MATERIAL ASFÁLTICO 20.000 L, COM CAVALO MECÂNICO DE CAPACIDADE MÁXIMA DE TRAÇÃO COMBINADO DE 45.000 KG, POTÊNCIA 330 CV, INCLUSIVE TANQUE DE ASFALTO COM MAÇARICO - JUROS. AF_12/2015</v>
          </cell>
        </row>
        <row r="937">
          <cell r="A937" t="str">
            <v>CUSTOS HORÁRIOS DE MÁQUINAS E EQUIPAMENTOS</v>
          </cell>
          <cell r="B937" t="str">
            <v>CHOR</v>
          </cell>
          <cell r="C937" t="str">
            <v>COMPOSIÇÕES AUXILIARES</v>
          </cell>
          <cell r="D937" t="str">
            <v>0329</v>
          </cell>
          <cell r="E937">
            <v>0</v>
          </cell>
          <cell r="F937">
            <v>0</v>
          </cell>
          <cell r="G937" t="str">
            <v>92239</v>
          </cell>
          <cell r="H937" t="str">
            <v>CAMINHÃO DE TRANSPORTE DE MATERIAL ASFÁLTICO 20.000 L, COM CAVALO MECÂNICO DE CAPACIDADE MÁXIMA DE TRAÇÃO COMBINADO DE 45.000 KG, POTÊNCIA 330 CV, INCLUSIVE TANQUE DE ASFALTO COM MAÇARICO - IMPOSTOS E SEGUROS. AF_12/2015</v>
          </cell>
        </row>
        <row r="938">
          <cell r="A938" t="str">
            <v>CUSTOS HORÁRIOS DE MÁQUINAS E EQUIPAMENTOS</v>
          </cell>
          <cell r="B938" t="str">
            <v>CHOR</v>
          </cell>
          <cell r="C938" t="str">
            <v>COMPOSIÇÕES AUXILIARES</v>
          </cell>
          <cell r="D938" t="str">
            <v>0329</v>
          </cell>
          <cell r="E938">
            <v>0</v>
          </cell>
          <cell r="F938">
            <v>0</v>
          </cell>
          <cell r="G938" t="str">
            <v>92240</v>
          </cell>
          <cell r="H938" t="str">
            <v>CAMINHÃO DE TRANSPORTE DE MATERIAL ASFÁLTICO 20.000 L, COM CAVALO MECÂNICO DE CAPACIDADE MÁXIMA DE TRAÇÃO COMBINADO DE 45.000 KG, POTÊNCIA 330 CV, INCLUSIVE TANQUE DE ASFALTO COM MAÇARICO - MANUTENÇÃO. AF_12/2015</v>
          </cell>
        </row>
        <row r="939">
          <cell r="A939" t="str">
            <v>CUSTOS HORÁRIOS DE MÁQUINAS E EQUIPAMENTOS</v>
          </cell>
          <cell r="B939" t="str">
            <v>CHOR</v>
          </cell>
          <cell r="C939" t="str">
            <v>COMPOSIÇÕES AUXILIARES</v>
          </cell>
          <cell r="D939" t="str">
            <v>0329</v>
          </cell>
          <cell r="E939">
            <v>0</v>
          </cell>
          <cell r="F939">
            <v>0</v>
          </cell>
          <cell r="G939" t="str">
            <v>92241</v>
          </cell>
          <cell r="H939" t="str">
            <v>CAMINHÃO DE TRANSPORTE DE MATERIAL ASFÁLTICO 20.000 L, COM CAVALO MECÂNICO DE CAPACIDADE MÁXIMA DE TRAÇÃO COMBINADO DE 45.000 KG, POTÊNCIA 330 CV, INCLUSIVE TANQUE DE ASFALTO COM MAÇARICO - MATERIAIS NA OPERAÇÃO. AF_12/2015</v>
          </cell>
        </row>
        <row r="940">
          <cell r="A940" t="str">
            <v>CUSTOS HORÁRIOS DE MÁQUINAS E EQUIPAMENTOS</v>
          </cell>
          <cell r="B940" t="str">
            <v>CHOR</v>
          </cell>
          <cell r="C940" t="str">
            <v>COMPOSIÇÕES AUXILIARES</v>
          </cell>
          <cell r="D940" t="str">
            <v>0329</v>
          </cell>
          <cell r="E940">
            <v>0</v>
          </cell>
          <cell r="F940">
            <v>0</v>
          </cell>
          <cell r="G940" t="str">
            <v>92712</v>
          </cell>
          <cell r="H940" t="str">
            <v>APARELHO PARA CORTE E SOLDA OXI-ACETILENO SOBRE RODAS, INCLUSIVE CILINDROS E MAÇARICOS - DEPRECIAÇÃO. AF_12/2015</v>
          </cell>
        </row>
        <row r="941">
          <cell r="A941" t="str">
            <v>CUSTOS HORÁRIOS DE MÁQUINAS E EQUIPAMENTOS</v>
          </cell>
          <cell r="B941" t="str">
            <v>CHOR</v>
          </cell>
          <cell r="C941" t="str">
            <v>COMPOSIÇÕES AUXILIARES</v>
          </cell>
          <cell r="D941" t="str">
            <v>0329</v>
          </cell>
          <cell r="E941">
            <v>0</v>
          </cell>
          <cell r="F941">
            <v>0</v>
          </cell>
          <cell r="G941" t="str">
            <v>92713</v>
          </cell>
          <cell r="H941" t="str">
            <v>APARELHO PARA CORTE E SOLDA OXI-ACETILENO SOBRE RODAS, INCLUSIVE CILINDROS E MAÇARICOS - JUROS. AF_12/2015</v>
          </cell>
        </row>
        <row r="942">
          <cell r="A942" t="str">
            <v>CUSTOS HORÁRIOS DE MÁQUINAS E EQUIPAMENTOS</v>
          </cell>
          <cell r="B942" t="str">
            <v>CHOR</v>
          </cell>
          <cell r="C942" t="str">
            <v>COMPOSIÇÕES AUXILIARES</v>
          </cell>
          <cell r="D942" t="str">
            <v>0329</v>
          </cell>
          <cell r="E942">
            <v>0</v>
          </cell>
          <cell r="F942">
            <v>0</v>
          </cell>
          <cell r="G942" t="str">
            <v>92714</v>
          </cell>
          <cell r="H942" t="str">
            <v>APARELHO PARA CORTE E SOLDA OXI-ACETILENO SOBRE RODAS, INCLUSIVE CILINDROS E MAÇARICOS - MANUTENÇÃO. AF_12/2015</v>
          </cell>
        </row>
        <row r="943">
          <cell r="A943" t="str">
            <v>CUSTOS HORÁRIOS DE MÁQUINAS E EQUIPAMENTOS</v>
          </cell>
          <cell r="B943" t="str">
            <v>CHOR</v>
          </cell>
          <cell r="C943" t="str">
            <v>COMPOSIÇÕES AUXILIARES</v>
          </cell>
          <cell r="D943" t="str">
            <v>0329</v>
          </cell>
          <cell r="E943">
            <v>0</v>
          </cell>
          <cell r="F943">
            <v>0</v>
          </cell>
          <cell r="G943" t="str">
            <v>92715</v>
          </cell>
          <cell r="H943" t="str">
            <v>APARELHO PARA CORTE E SOLDA OXI-ACETILENO SOBRE RODAS, INCLUSIVE CILINDROS E MAÇARICOS - MATERIAIS NA OPERAÇÃO. AF_12/2015</v>
          </cell>
        </row>
        <row r="944">
          <cell r="A944" t="str">
            <v>CUSTOS HORÁRIOS DE MÁQUINAS E EQUIPAMENTOS</v>
          </cell>
          <cell r="B944" t="str">
            <v>CHOR</v>
          </cell>
          <cell r="C944" t="str">
            <v>COMPOSIÇÕES AUXILIARES</v>
          </cell>
          <cell r="D944" t="str">
            <v>0329</v>
          </cell>
          <cell r="E944">
            <v>0</v>
          </cell>
          <cell r="F944">
            <v>0</v>
          </cell>
          <cell r="G944" t="str">
            <v>92956</v>
          </cell>
          <cell r="H944" t="str">
            <v>MÁQUINA EXTRUSORA DE CONCRETO PARA GUIAS E SARJETAS, MOTOR A DIESEL, POTÊNCIA 14 CV - DEPRECIAÇÃO. AF_12/2015</v>
          </cell>
        </row>
        <row r="945">
          <cell r="A945" t="str">
            <v>CUSTOS HORÁRIOS DE MÁQUINAS E EQUIPAMENTOS</v>
          </cell>
          <cell r="B945" t="str">
            <v>CHOR</v>
          </cell>
          <cell r="C945" t="str">
            <v>COMPOSIÇÕES AUXILIARES</v>
          </cell>
          <cell r="D945" t="str">
            <v>0329</v>
          </cell>
          <cell r="E945">
            <v>0</v>
          </cell>
          <cell r="F945">
            <v>0</v>
          </cell>
          <cell r="G945" t="str">
            <v>92957</v>
          </cell>
          <cell r="H945" t="str">
            <v>MÁQUINA EXTRUSORA DE CONCRETO PARA GUIAS E SARJETAS, MOTOR A DIESEL, POTÊNCIA 14 CV - JUROS. AF_12/2015</v>
          </cell>
        </row>
        <row r="946">
          <cell r="A946" t="str">
            <v>CUSTOS HORÁRIOS DE MÁQUINAS E EQUIPAMENTOS</v>
          </cell>
          <cell r="B946" t="str">
            <v>CHOR</v>
          </cell>
          <cell r="C946" t="str">
            <v>COMPOSIÇÕES AUXILIARES</v>
          </cell>
          <cell r="D946" t="str">
            <v>0329</v>
          </cell>
          <cell r="E946">
            <v>0</v>
          </cell>
          <cell r="F946">
            <v>0</v>
          </cell>
          <cell r="G946" t="str">
            <v>92958</v>
          </cell>
          <cell r="H946" t="str">
            <v>MÁQUINA EXTRUSORA DE CONCRETO PARA GUIAS E SARJETAS, MOTOR A DIESEL, POTÊNCIA 14 CV - MANUTENÇÃO. AF_12/2015</v>
          </cell>
        </row>
        <row r="947">
          <cell r="A947" t="str">
            <v>CUSTOS HORÁRIOS DE MÁQUINAS E EQUIPAMENTOS</v>
          </cell>
          <cell r="B947" t="str">
            <v>CHOR</v>
          </cell>
          <cell r="C947" t="str">
            <v>COMPOSIÇÕES AUXILIARES</v>
          </cell>
          <cell r="D947" t="str">
            <v>0329</v>
          </cell>
          <cell r="E947">
            <v>0</v>
          </cell>
          <cell r="F947">
            <v>0</v>
          </cell>
          <cell r="G947" t="str">
            <v>92959</v>
          </cell>
          <cell r="H947" t="str">
            <v>MÁQUINA EXTRUSORA DE CONCRETO PARA GUIAS E SARJETAS, MOTOR A DIESEL, POTÊNCIA 14 CV - MATERIAIS NA OPERAÇÃO. AF_12/2015</v>
          </cell>
        </row>
        <row r="948">
          <cell r="A948" t="str">
            <v>CUSTOS HORÁRIOS DE MÁQUINAS E EQUIPAMENTOS</v>
          </cell>
          <cell r="B948" t="str">
            <v>CHOR</v>
          </cell>
          <cell r="C948" t="str">
            <v>COMPOSIÇÕES AUXILIARES</v>
          </cell>
          <cell r="D948" t="str">
            <v>0329</v>
          </cell>
          <cell r="E948">
            <v>0</v>
          </cell>
          <cell r="F948">
            <v>0</v>
          </cell>
          <cell r="G948" t="str">
            <v>92963</v>
          </cell>
          <cell r="H948" t="str">
            <v>MARTELO PERFURADOR PNEUMÁTICO MANUAL, HASTE 25 X 75 MM, 21 KG - DEPRECIAÇÃO. AF_12/2015</v>
          </cell>
        </row>
        <row r="949">
          <cell r="A949" t="str">
            <v>CUSTOS HORÁRIOS DE MÁQUINAS E EQUIPAMENTOS</v>
          </cell>
          <cell r="B949" t="str">
            <v>CHOR</v>
          </cell>
          <cell r="C949" t="str">
            <v>COMPOSIÇÕES AUXILIARES</v>
          </cell>
          <cell r="D949" t="str">
            <v>0329</v>
          </cell>
          <cell r="E949">
            <v>0</v>
          </cell>
          <cell r="F949">
            <v>0</v>
          </cell>
          <cell r="G949" t="str">
            <v>92964</v>
          </cell>
          <cell r="H949" t="str">
            <v>MARTELO PERFURADOR PNEUMÁTICO MANUAL, HASTE 25 X 75 MM, 21 KG - JUROS. AF_12/2015</v>
          </cell>
        </row>
        <row r="950">
          <cell r="A950" t="str">
            <v>CUSTOS HORÁRIOS DE MÁQUINAS E EQUIPAMENTOS</v>
          </cell>
          <cell r="B950" t="str">
            <v>CHOR</v>
          </cell>
          <cell r="C950" t="str">
            <v>COMPOSIÇÕES AUXILIARES</v>
          </cell>
          <cell r="D950" t="str">
            <v>0329</v>
          </cell>
          <cell r="E950">
            <v>0</v>
          </cell>
          <cell r="F950">
            <v>0</v>
          </cell>
          <cell r="G950" t="str">
            <v>92965</v>
          </cell>
          <cell r="H950" t="str">
            <v>MARTELO PERFURADOR PNEUMÁTICO MANUAL, HASTE 25 X 75 MM, 21 KG - MANUTENÇÃO. AF_12/2015</v>
          </cell>
        </row>
        <row r="951">
          <cell r="A951" t="str">
            <v>CUSTOS HORÁRIOS DE MÁQUINAS E EQUIPAMENTOS</v>
          </cell>
          <cell r="B951" t="str">
            <v>CHOR</v>
          </cell>
          <cell r="C951" t="str">
            <v>COMPOSIÇÕES AUXILIARES</v>
          </cell>
          <cell r="D951" t="str">
            <v>0329</v>
          </cell>
          <cell r="E951">
            <v>0</v>
          </cell>
          <cell r="F951">
            <v>0</v>
          </cell>
          <cell r="G951" t="str">
            <v>93220</v>
          </cell>
          <cell r="H951" t="str">
            <v>PERFURATRIZ COM TORRE METÁLICA PARA EXECUÇÃO DE ESTACA HÉLICE CONTÍNUA, PROFUNDIDADE MÁXIMA DE 32 M, DIÂMETRO MÁXIMO DE 1000 MM, POTÊNCIA INSTALADA DE 350 HP, MESA ROTATIVA COM TORQUE MÁXIMO DE 263 KNM - DEPRECIAÇÃO. AF_01/2016</v>
          </cell>
        </row>
        <row r="952">
          <cell r="A952" t="str">
            <v>CUSTOS HORÁRIOS DE MÁQUINAS E EQUIPAMENTOS</v>
          </cell>
          <cell r="B952" t="str">
            <v>CHOR</v>
          </cell>
          <cell r="C952" t="str">
            <v>COMPOSIÇÕES AUXILIARES</v>
          </cell>
          <cell r="D952" t="str">
            <v>0329</v>
          </cell>
          <cell r="E952">
            <v>0</v>
          </cell>
          <cell r="F952">
            <v>0</v>
          </cell>
          <cell r="G952" t="str">
            <v>93221</v>
          </cell>
          <cell r="H952" t="str">
            <v>PERFURATRIZ COM TORRE METÁLICA PARA EXECUÇÃO DE ESTACA HÉLICE CONTÍNUA, PROFUNDIDADE MÁXIMA DE 32 M, DIÂMETRO MÁXIMO DE 1000 MM, POTÊNCIA INSTALADA DE 350 HP, MESA ROTATIVA COM TORQUE MÁXIMO DE 263 KNM - JUROS. AF_01/2016</v>
          </cell>
        </row>
        <row r="953">
          <cell r="A953" t="str">
            <v>CUSTOS HORÁRIOS DE MÁQUINAS E EQUIPAMENTOS</v>
          </cell>
          <cell r="B953" t="str">
            <v>CHOR</v>
          </cell>
          <cell r="C953" t="str">
            <v>COMPOSIÇÕES AUXILIARES</v>
          </cell>
          <cell r="D953" t="str">
            <v>0329</v>
          </cell>
          <cell r="E953">
            <v>0</v>
          </cell>
          <cell r="F953">
            <v>0</v>
          </cell>
          <cell r="G953" t="str">
            <v>93222</v>
          </cell>
          <cell r="H953" t="str">
            <v>PERFURATRIZ COM TORRE METÁLICA PARA EXECUÇÃO DE ESTACA HÉLICE CONTÍNUA, PROFUNDIDADE MÁXIMA DE 32 M, DIÂMETRO MÁXIMO DE 1000 MM, POTÊNCIA INSTALADA DE 350 HP, MESA ROTATIVA COM TORQUE MÁXIMO DE 263 KNM - MANUTENÇÃO. AF_01/2016</v>
          </cell>
        </row>
        <row r="954">
          <cell r="A954" t="str">
            <v>CUSTOS HORÁRIOS DE MÁQUINAS E EQUIPAMENTOS</v>
          </cell>
          <cell r="B954" t="str">
            <v>CHOR</v>
          </cell>
          <cell r="C954" t="str">
            <v>COMPOSIÇÕES AUXILIARES</v>
          </cell>
          <cell r="D954" t="str">
            <v>0329</v>
          </cell>
          <cell r="E954">
            <v>0</v>
          </cell>
          <cell r="F954">
            <v>0</v>
          </cell>
          <cell r="G954" t="str">
            <v>93223</v>
          </cell>
          <cell r="H954" t="str">
            <v>PERFURATRIZ COM TORRE METÁLICA PARA EXECUÇÃO DE ESTACA HÉLICE CONTÍNUA, PROFUNDIDADE MÁXIMA DE 32 M, DIÂMETRO MÁXIMO DE 1000 MM, POTÊNCIA INSTALADA DE 350 HP, MESA ROTATIVA COM TORQUE MÁXIMO DE 263 KNM  MATERIAIS NA OPERAÇÃO. AF_01/2016</v>
          </cell>
        </row>
        <row r="955">
          <cell r="A955" t="str">
            <v>CUSTOS HORÁRIOS DE MÁQUINAS E EQUIPAMENTOS</v>
          </cell>
          <cell r="B955" t="str">
            <v>CHOR</v>
          </cell>
          <cell r="C955" t="str">
            <v>COMPOSIÇÕES AUXILIARES</v>
          </cell>
          <cell r="D955" t="str">
            <v>0329</v>
          </cell>
          <cell r="E955">
            <v>0</v>
          </cell>
          <cell r="F955">
            <v>0</v>
          </cell>
          <cell r="G955" t="str">
            <v>93229</v>
          </cell>
          <cell r="H955" t="str">
            <v>BETONEIRA CAPACIDADE NOMINAL 400 L, CAPACIDADE DE MISTURA 310 L, MOTOR A GASOLINA POTÊNCIA 5,5 HP, SEM CARREGADOR - DEPRECIAÇÃO. AF_02/2016</v>
          </cell>
        </row>
        <row r="956">
          <cell r="A956" t="str">
            <v>CUSTOS HORÁRIOS DE MÁQUINAS E EQUIPAMENTOS</v>
          </cell>
          <cell r="B956" t="str">
            <v>CHOR</v>
          </cell>
          <cell r="C956" t="str">
            <v>COMPOSIÇÕES AUXILIARES</v>
          </cell>
          <cell r="D956" t="str">
            <v>0329</v>
          </cell>
          <cell r="E956">
            <v>0</v>
          </cell>
          <cell r="F956">
            <v>0</v>
          </cell>
          <cell r="G956" t="str">
            <v>93230</v>
          </cell>
          <cell r="H956" t="str">
            <v>BETONEIRA CAPACIDADE NOMINAL 400 L, CAPACIDADE DE MISTURA 310 L, MOTOR A GASOLINA POTÊNCIA 5,5 HP, SEM CARREGADOR - JUROS. AF_02/2016</v>
          </cell>
        </row>
        <row r="957">
          <cell r="A957" t="str">
            <v>CUSTOS HORÁRIOS DE MÁQUINAS E EQUIPAMENTOS</v>
          </cell>
          <cell r="B957" t="str">
            <v>CHOR</v>
          </cell>
          <cell r="C957" t="str">
            <v>COMPOSIÇÕES AUXILIARES</v>
          </cell>
          <cell r="D957" t="str">
            <v>0329</v>
          </cell>
          <cell r="E957">
            <v>0</v>
          </cell>
          <cell r="F957">
            <v>0</v>
          </cell>
          <cell r="G957" t="str">
            <v>93231</v>
          </cell>
          <cell r="H957" t="str">
            <v>BETONEIRA CAPACIDADE NOMINAL 400 L, CAPACIDADE DE MISTURA 310 L, MOTOR A GASOLINA POTÊNCIA 5,5 HP, SEM CARREGADOR - MANUTENÇÃO. AF_02/2016</v>
          </cell>
        </row>
        <row r="958">
          <cell r="A958" t="str">
            <v>CUSTOS HORÁRIOS DE MÁQUINAS E EQUIPAMENTOS</v>
          </cell>
          <cell r="B958" t="str">
            <v>CHOR</v>
          </cell>
          <cell r="C958" t="str">
            <v>COMPOSIÇÕES AUXILIARES</v>
          </cell>
          <cell r="D958" t="str">
            <v>0329</v>
          </cell>
          <cell r="E958">
            <v>0</v>
          </cell>
          <cell r="F958">
            <v>0</v>
          </cell>
          <cell r="G958" t="str">
            <v>93232</v>
          </cell>
          <cell r="H958" t="str">
            <v>BETONEIRA CAPACIDADE NOMINAL 400 L, CAPACIDADE DE MISTURA 310 L, MOTOR A GASOLINA POTÊNCIA 5,5 HP, SEM CARREGADOR - MATERIAIS NA OPERAÇÃO. AF_02/2016</v>
          </cell>
        </row>
        <row r="959">
          <cell r="A959" t="str">
            <v>CUSTOS HORÁRIOS DE MÁQUINAS E EQUIPAMENTOS</v>
          </cell>
          <cell r="B959" t="str">
            <v>CHOR</v>
          </cell>
          <cell r="C959" t="str">
            <v>COMPOSIÇÕES AUXILIARES</v>
          </cell>
          <cell r="D959" t="str">
            <v>0329</v>
          </cell>
          <cell r="E959">
            <v>0</v>
          </cell>
          <cell r="F959">
            <v>0</v>
          </cell>
          <cell r="G959" t="str">
            <v>93235</v>
          </cell>
          <cell r="H959" t="str">
            <v>GRUPO GERADOR ESTACIONÁRIO, MOTOR DIESEL POTÊNCIA 170 KVA - JUROS. AF_02/2016</v>
          </cell>
        </row>
        <row r="960">
          <cell r="A960" t="str">
            <v>CUSTOS HORÁRIOS DE MÁQUINAS E EQUIPAMENTOS</v>
          </cell>
          <cell r="B960" t="str">
            <v>CHOR</v>
          </cell>
          <cell r="C960" t="str">
            <v>COMPOSIÇÕES AUXILIARES</v>
          </cell>
          <cell r="D960" t="str">
            <v>0329</v>
          </cell>
          <cell r="E960">
            <v>0</v>
          </cell>
          <cell r="F960">
            <v>0</v>
          </cell>
          <cell r="G960" t="str">
            <v>93238</v>
          </cell>
          <cell r="H960" t="str">
            <v>ROLO COMPACTADOR VIBRATÓRIO REBOCÁVEL, CILINDRO DE AÇO LISO, POTÊNCIA DE TRAÇÃO DE 65 CV, PESO 4,7 T, IMPACTO DINÂMICO 18,3 T, LARGURA DE TRABALHO 1,67 M - JUROS. AF_02/2016</v>
          </cell>
        </row>
        <row r="961">
          <cell r="A961" t="str">
            <v>CUSTOS HORÁRIOS DE MÁQUINAS E EQUIPAMENTOS</v>
          </cell>
          <cell r="B961" t="str">
            <v>CHOR</v>
          </cell>
          <cell r="C961" t="str">
            <v>COMPOSIÇÕES AUXILIARES</v>
          </cell>
          <cell r="D961" t="str">
            <v>0329</v>
          </cell>
          <cell r="E961">
            <v>0</v>
          </cell>
          <cell r="F961">
            <v>0</v>
          </cell>
          <cell r="G961" t="str">
            <v>93239</v>
          </cell>
          <cell r="H961" t="str">
            <v>ROLO COMPACTADOR VIBRATÓRIO PÉ DE CARNEIRO, OPERADO POR CONTROLE REMOTO, POTÊNCIA 12,5 KW, PESO OPERACIONAL 1,675 T, LARGURA DE TRABALHO 0,85 M - JUROS. AF_02/2016</v>
          </cell>
        </row>
        <row r="962">
          <cell r="A962" t="str">
            <v>CUSTOS HORÁRIOS DE MÁQUINAS E EQUIPAMENTOS</v>
          </cell>
          <cell r="B962" t="str">
            <v>CHOR</v>
          </cell>
          <cell r="C962" t="str">
            <v>COMPOSIÇÕES AUXILIARES</v>
          </cell>
          <cell r="D962" t="str">
            <v>0329</v>
          </cell>
          <cell r="E962">
            <v>0</v>
          </cell>
          <cell r="F962">
            <v>0</v>
          </cell>
          <cell r="G962" t="str">
            <v>93240</v>
          </cell>
          <cell r="H962" t="str">
            <v>ROLO COMPACTADOR VIBRATÓRIO PÉ DE CARNEIRO, OPERADO POR CONTROLE REMOTO, POTÊNCIA 12,5 KW, PESO OPERACIONAL 1,675 T, LARGURA DE TRABALHO 0,85 M - MATERIAIS NA OPERAÇÃO. AF_02/2016</v>
          </cell>
        </row>
        <row r="963">
          <cell r="A963" t="str">
            <v>CUSTOS HORÁRIOS DE MÁQUINAS E EQUIPAMENTOS</v>
          </cell>
          <cell r="B963" t="str">
            <v>CHOR</v>
          </cell>
          <cell r="C963" t="str">
            <v>COMPOSIÇÕES AUXILIARES</v>
          </cell>
          <cell r="D963" t="str">
            <v>0329</v>
          </cell>
          <cell r="E963">
            <v>0</v>
          </cell>
          <cell r="F963">
            <v>0</v>
          </cell>
          <cell r="G963" t="str">
            <v>93267</v>
          </cell>
          <cell r="H963" t="str">
            <v>GRUA ASCENCIONAL, LANÇA DE 30 M, CAPACIDADE DE 1,0 T A 30 M, ALTURA ATÉ 39 M  DEPRECIAÇÃO. AF_03/2016</v>
          </cell>
        </row>
        <row r="964">
          <cell r="A964" t="str">
            <v>CUSTOS HORÁRIOS DE MÁQUINAS E EQUIPAMENTOS</v>
          </cell>
          <cell r="B964" t="str">
            <v>CHOR</v>
          </cell>
          <cell r="C964" t="str">
            <v>COMPOSIÇÕES AUXILIARES</v>
          </cell>
          <cell r="D964" t="str">
            <v>0329</v>
          </cell>
          <cell r="E964">
            <v>0</v>
          </cell>
          <cell r="F964">
            <v>0</v>
          </cell>
          <cell r="G964" t="str">
            <v>93269</v>
          </cell>
          <cell r="H964" t="str">
            <v>GRUA ASCENCIONAL, LANÇA DE 30 M, CAPACIDADE DE 1,0 T A 30 M, ALTURA ATÉ 39 M   JUROS. AF_03/2016</v>
          </cell>
        </row>
        <row r="965">
          <cell r="A965" t="str">
            <v>CUSTOS HORÁRIOS DE MÁQUINAS E EQUIPAMENTOS</v>
          </cell>
          <cell r="B965" t="str">
            <v>CHOR</v>
          </cell>
          <cell r="C965" t="str">
            <v>COMPOSIÇÕES AUXILIARES</v>
          </cell>
          <cell r="D965" t="str">
            <v>0329</v>
          </cell>
          <cell r="E965">
            <v>0</v>
          </cell>
          <cell r="F965">
            <v>0</v>
          </cell>
          <cell r="G965" t="str">
            <v>93270</v>
          </cell>
          <cell r="H965" t="str">
            <v>GRUA ASCENCIONAL, LANÇA DE 30 M, CAPACIDADE DE 1,0 T A 30 M, ALTURA ATÉ 39 M   MANUTENÇÃO. AF_03/2016</v>
          </cell>
        </row>
        <row r="966">
          <cell r="A966" t="str">
            <v>CUSTOS HORÁRIOS DE MÁQUINAS E EQUIPAMENTOS</v>
          </cell>
          <cell r="B966" t="str">
            <v>CHOR</v>
          </cell>
          <cell r="C966" t="str">
            <v>COMPOSIÇÕES AUXILIARES</v>
          </cell>
          <cell r="D966" t="str">
            <v>0329</v>
          </cell>
          <cell r="E966">
            <v>0</v>
          </cell>
          <cell r="F966">
            <v>0</v>
          </cell>
          <cell r="G966" t="str">
            <v>93271</v>
          </cell>
          <cell r="H966" t="str">
            <v>GRUA ASCENCIONAL, LANÇA DE 30 M, CAPACIDADE DE 1,0 T A 30 M, ALTURA ATÉ 39 M   MATERIAIS NA OPERAÇÃO. AF_03/2016</v>
          </cell>
        </row>
        <row r="967">
          <cell r="A967" t="str">
            <v>CUSTOS HORÁRIOS DE MÁQUINAS E EQUIPAMENTOS</v>
          </cell>
          <cell r="B967" t="str">
            <v>CHOR</v>
          </cell>
          <cell r="C967" t="str">
            <v>COMPOSIÇÕES AUXILIARES</v>
          </cell>
          <cell r="D967" t="str">
            <v>0329</v>
          </cell>
          <cell r="E967">
            <v>0</v>
          </cell>
          <cell r="F967">
            <v>0</v>
          </cell>
          <cell r="G967" t="str">
            <v>93277</v>
          </cell>
          <cell r="H967" t="str">
            <v>GUINCHO ELÉTRICO DE COLUNA, CAPACIDADE 400 KG, COM MOTO FREIO, MOTOR TRIFÁSICO DE 1,25 CV - DEPRECIAÇÃO. AF_03/2016</v>
          </cell>
        </row>
        <row r="968">
          <cell r="A968" t="str">
            <v>CUSTOS HORÁRIOS DE MÁQUINAS E EQUIPAMENTOS</v>
          </cell>
          <cell r="B968" t="str">
            <v>CHOR</v>
          </cell>
          <cell r="C968" t="str">
            <v>COMPOSIÇÕES AUXILIARES</v>
          </cell>
          <cell r="D968" t="str">
            <v>0329</v>
          </cell>
          <cell r="E968">
            <v>0</v>
          </cell>
          <cell r="F968">
            <v>0</v>
          </cell>
          <cell r="G968" t="str">
            <v>93278</v>
          </cell>
          <cell r="H968" t="str">
            <v>GUINCHO ELÉTRICO DE COLUNA, CAPACIDADE 400 KG, COM MOTO FREIO, MOTOR TRIFÁSICO DE 1,25 CV - JUROS. AF_03/2016</v>
          </cell>
        </row>
        <row r="969">
          <cell r="A969" t="str">
            <v>CUSTOS HORÁRIOS DE MÁQUINAS E EQUIPAMENTOS</v>
          </cell>
          <cell r="B969" t="str">
            <v>CHOR</v>
          </cell>
          <cell r="C969" t="str">
            <v>COMPOSIÇÕES AUXILIARES</v>
          </cell>
          <cell r="D969" t="str">
            <v>0329</v>
          </cell>
          <cell r="E969">
            <v>0</v>
          </cell>
          <cell r="F969">
            <v>0</v>
          </cell>
          <cell r="G969" t="str">
            <v>93279</v>
          </cell>
          <cell r="H969" t="str">
            <v>GUINCHO ELÉTRICO DE COLUNA, CAPACIDADE 400 KG, COM MOTO FREIO, MOTOR TRIFÁSICO DE 1,25 CV - MANUTENÇÃO. AF_03/2016</v>
          </cell>
        </row>
        <row r="970">
          <cell r="A970" t="str">
            <v>CUSTOS HORÁRIOS DE MÁQUINAS E EQUIPAMENTOS</v>
          </cell>
          <cell r="B970" t="str">
            <v>CHOR</v>
          </cell>
          <cell r="C970" t="str">
            <v>COMPOSIÇÕES AUXILIARES</v>
          </cell>
          <cell r="D970" t="str">
            <v>0329</v>
          </cell>
          <cell r="E970">
            <v>0</v>
          </cell>
          <cell r="F970">
            <v>0</v>
          </cell>
          <cell r="G970" t="str">
            <v>93280</v>
          </cell>
          <cell r="H970" t="str">
            <v>GUINCHO ELÉTRICO DE COLUNA, CAPACIDADE 400 KG, COM MOTO FREIO, MOTOR TRIFÁSICO DE 1,25 CV - MATERIAIS NA OPERAÇÃO. AF_03/2016</v>
          </cell>
        </row>
        <row r="971">
          <cell r="A971" t="str">
            <v>CUSTOS HORÁRIOS DE MÁQUINAS E EQUIPAMENTOS</v>
          </cell>
          <cell r="B971" t="str">
            <v>CHOR</v>
          </cell>
          <cell r="C971" t="str">
            <v>COMPOSIÇÕES AUXILIARES</v>
          </cell>
          <cell r="D971" t="str">
            <v>0329</v>
          </cell>
          <cell r="E971">
            <v>0</v>
          </cell>
          <cell r="F971">
            <v>0</v>
          </cell>
          <cell r="G971" t="str">
            <v>93283</v>
          </cell>
          <cell r="H971" t="str">
            <v>GUINDASTE HIDRÁULICO AUTOPROPELIDO, COM LANÇA TELESCÓPICA 40 M, CAPACIDADE MÁXIMA 60 T, POTÊNCIA 260 KW - DEPRECIAÇÃO. AF_03/2016</v>
          </cell>
        </row>
        <row r="972">
          <cell r="A972" t="str">
            <v>CUSTOS HORÁRIOS DE MÁQUINAS E EQUIPAMENTOS</v>
          </cell>
          <cell r="B972" t="str">
            <v>CHOR</v>
          </cell>
          <cell r="C972" t="str">
            <v>COMPOSIÇÕES AUXILIARES</v>
          </cell>
          <cell r="D972" t="str">
            <v>0329</v>
          </cell>
          <cell r="E972">
            <v>0</v>
          </cell>
          <cell r="F972">
            <v>0</v>
          </cell>
          <cell r="G972" t="str">
            <v>93284</v>
          </cell>
          <cell r="H972" t="str">
            <v>GUINDASTE HIDRÁULICO AUTOPROPELIDO, COM LANÇA TELESCÓPICA 40 M, CAPACIDADE MÁXIMA 60 T, POTÊNCIA 260 KW - JUROS. AF_03/2016</v>
          </cell>
        </row>
        <row r="973">
          <cell r="A973" t="str">
            <v>CUSTOS HORÁRIOS DE MÁQUINAS E EQUIPAMENTOS</v>
          </cell>
          <cell r="B973" t="str">
            <v>CHOR</v>
          </cell>
          <cell r="C973" t="str">
            <v>COMPOSIÇÕES AUXILIARES</v>
          </cell>
          <cell r="D973" t="str">
            <v>0329</v>
          </cell>
          <cell r="E973">
            <v>0</v>
          </cell>
          <cell r="F973">
            <v>0</v>
          </cell>
          <cell r="G973" t="str">
            <v>93285</v>
          </cell>
          <cell r="H973" t="str">
            <v>GUINDASTE HIDRÁULICO AUTOPROPELIDO, COM LANÇA TELESCÓPICA 40 M, CAPACIDADE MÁXIMA 60 T, POTÊNCIA 260 KW - MANUTENÇÃO. AF_03/2016</v>
          </cell>
        </row>
        <row r="974">
          <cell r="A974" t="str">
            <v>CUSTOS HORÁRIOS DE MÁQUINAS E EQUIPAMENTOS</v>
          </cell>
          <cell r="B974" t="str">
            <v>CHOR</v>
          </cell>
          <cell r="C974" t="str">
            <v>COMPOSIÇÕES AUXILIARES</v>
          </cell>
          <cell r="D974" t="str">
            <v>0329</v>
          </cell>
          <cell r="E974">
            <v>0</v>
          </cell>
          <cell r="F974">
            <v>0</v>
          </cell>
          <cell r="G974" t="str">
            <v>93286</v>
          </cell>
          <cell r="H974" t="str">
            <v>GUINDASTE HIDRÁULICO AUTOPROPELIDO, COM LANÇA TELESCÓPICA 40 M, CAPACIDADE MÁXIMA 60 T, POTÊNCIA 260 KW - MATERIAIS NA OPERAÇÃO. AF_03/2016</v>
          </cell>
        </row>
        <row r="975">
          <cell r="A975" t="str">
            <v>CUSTOS HORÁRIOS DE MÁQUINAS E EQUIPAMENTOS</v>
          </cell>
          <cell r="B975" t="str">
            <v>CHOR</v>
          </cell>
          <cell r="C975" t="str">
            <v>COMPOSIÇÕES AUXILIARES</v>
          </cell>
          <cell r="D975" t="str">
            <v>0329</v>
          </cell>
          <cell r="E975">
            <v>0</v>
          </cell>
          <cell r="F975">
            <v>0</v>
          </cell>
          <cell r="G975" t="str">
            <v>93296</v>
          </cell>
          <cell r="H975" t="str">
            <v>GUINDASTE HIDRÁULICO AUTOPROPELIDO, COM LANÇA TELESCÓPICA 40 M, CAPACIDADE MÁXIMA 60 T, POTÊNCIA 260 KW - IMPOSTOS E SEGUROS. AF_03/2016</v>
          </cell>
        </row>
        <row r="976">
          <cell r="A976" t="str">
            <v>CUSTOS HORÁRIOS DE MÁQUINAS E EQUIPAMENTOS</v>
          </cell>
          <cell r="B976" t="str">
            <v>CHOR</v>
          </cell>
          <cell r="C976" t="str">
            <v>COMPOSIÇÕES AUXILIARES</v>
          </cell>
          <cell r="D976" t="str">
            <v>0329</v>
          </cell>
          <cell r="E976">
            <v>0</v>
          </cell>
          <cell r="F976">
            <v>0</v>
          </cell>
          <cell r="G976" t="str">
            <v>93397</v>
          </cell>
          <cell r="H976" t="str">
            <v>GUINDAUTO HIDRÁULICO, CAPACIDADE MÁXIMA DE CARGA 3300 KG, MOMENTO MÁXIMO DE CARGA 5,8 TM, ALCANCE MÁXIMO HORIZONTAL 7,60 M, INCLUSIVE CAMINHÃO TOCO PBT 16.000 KG, POTÊNCIA DE 189 CV - DEPRECIAÇÃO. AF_03/2016</v>
          </cell>
        </row>
        <row r="977">
          <cell r="A977" t="str">
            <v>CUSTOS HORÁRIOS DE MÁQUINAS E EQUIPAMENTOS</v>
          </cell>
          <cell r="B977" t="str">
            <v>CHOR</v>
          </cell>
          <cell r="C977" t="str">
            <v>COMPOSIÇÕES AUXILIARES</v>
          </cell>
          <cell r="D977" t="str">
            <v>0329</v>
          </cell>
          <cell r="E977">
            <v>0</v>
          </cell>
          <cell r="F977">
            <v>0</v>
          </cell>
          <cell r="G977" t="str">
            <v>93398</v>
          </cell>
          <cell r="H977" t="str">
            <v>GUINDAUTO HIDRÁULICO, CAPACIDADE MÁXIMA DE CARGA 3300 KG, MOMENTO MÁXIMO DE CARGA 5,8 TM, ALCANCE MÁXIMO HORIZONTAL 7,60 M, INCLUSIVE CAMINHÃO TOCO PBT 16.000 KG, POTÊNCIA DE 189 CV - JUROS. AF_03/2016</v>
          </cell>
        </row>
        <row r="978">
          <cell r="A978" t="str">
            <v>CUSTOS HORÁRIOS DE MÁQUINAS E EQUIPAMENTOS</v>
          </cell>
          <cell r="B978" t="str">
            <v>CHOR</v>
          </cell>
          <cell r="C978" t="str">
            <v>COMPOSIÇÕES AUXILIARES</v>
          </cell>
          <cell r="D978" t="str">
            <v>0329</v>
          </cell>
          <cell r="E978">
            <v>0</v>
          </cell>
          <cell r="F978">
            <v>0</v>
          </cell>
          <cell r="G978" t="str">
            <v>93399</v>
          </cell>
          <cell r="H978" t="str">
            <v>GUINDAUTO HIDRÁULICO, CAPACIDADE MÁXIMA DE CARGA 3300 KG, MOMENTO MÁXIMO DE CARGA 5,8 TM, ALCANCE MÁXIMO HORIZONTAL 7,60 M, INCLUSIVE CAMINHÃO TOCO PBT 16.000 KG, POTÊNCIA DE 189 CV  IMPOSTOS E SEGUROS. AF_03/2016</v>
          </cell>
        </row>
        <row r="979">
          <cell r="A979" t="str">
            <v>CUSTOS HORÁRIOS DE MÁQUINAS E EQUIPAMENTOS</v>
          </cell>
          <cell r="B979" t="str">
            <v>CHOR</v>
          </cell>
          <cell r="C979" t="str">
            <v>COMPOSIÇÕES AUXILIARES</v>
          </cell>
          <cell r="D979" t="str">
            <v>0329</v>
          </cell>
          <cell r="E979">
            <v>0</v>
          </cell>
          <cell r="F979">
            <v>0</v>
          </cell>
          <cell r="G979" t="str">
            <v>93400</v>
          </cell>
          <cell r="H979" t="str">
            <v>GUINDAUTO HIDRÁULICO, CAPACIDADE MÁXIMA DE CARGA 3300 KG, MOMENTO MÁXIMO DE CARGA 5,8 TM, ALCANCE MÁXIMO HORIZONTAL 7,60 M, INCLUSIVE CAMINHÃO TOCO PBT 16.000 KG, POTÊNCIA DE 189 CV - MANUTENÇÃO. AF_03/2016</v>
          </cell>
        </row>
        <row r="980">
          <cell r="A980" t="str">
            <v>CUSTOS HORÁRIOS DE MÁQUINAS E EQUIPAMENTOS</v>
          </cell>
          <cell r="B980" t="str">
            <v>CHOR</v>
          </cell>
          <cell r="C980" t="str">
            <v>COMPOSIÇÕES AUXILIARES</v>
          </cell>
          <cell r="D980" t="str">
            <v>0329</v>
          </cell>
          <cell r="E980">
            <v>0</v>
          </cell>
          <cell r="F980">
            <v>0</v>
          </cell>
          <cell r="G980" t="str">
            <v>93401</v>
          </cell>
          <cell r="H980" t="str">
            <v>GUINDAUTO HIDRÁULICO, CAPACIDADE MÁXIMA DE CARGA 3300 KG, MOMENTO MÁXIMO DE CARGA 5,8 TM, ALCANCE MÁXIMO HORIZONTAL 7,60 M, INCLUSIVE CAMINHÃO TOCO PBT 16.000 KG, POTÊNCIA DE 189 CV - MATERIAIS NA OPERAÇÃO. AF_03/2016</v>
          </cell>
        </row>
        <row r="981">
          <cell r="A981" t="str">
            <v>CUSTOS HORÁRIOS DE MÁQUINAS E EQUIPAMENTOS</v>
          </cell>
          <cell r="B981" t="str">
            <v>CHOR</v>
          </cell>
          <cell r="C981" t="str">
            <v>COMPOSIÇÕES AUXILIARES</v>
          </cell>
          <cell r="D981" t="str">
            <v>0329</v>
          </cell>
          <cell r="E981">
            <v>0</v>
          </cell>
          <cell r="F981">
            <v>0</v>
          </cell>
          <cell r="G981" t="str">
            <v>93404</v>
          </cell>
          <cell r="H981" t="str">
            <v>MÁQUINA JATO DE PRESSAO PORTÁTIL, CAMARA DE 1 SAIDA, CAPACIDADE 280 L, DIAMETRO 670 MM, BICO DE JATO CURTO VENTURI DE 5/16'' , MANGUEIRA DE 1'' COM COMPRESSOR DE AR REBOCÁVEL 189 PCM E MOTOR DIESEL 63 CV - DEPRECIAÇÃO. AF_03/2016</v>
          </cell>
        </row>
        <row r="982">
          <cell r="A982" t="str">
            <v>CUSTOS HORÁRIOS DE MÁQUINAS E EQUIPAMENTOS</v>
          </cell>
          <cell r="B982" t="str">
            <v>CHOR</v>
          </cell>
          <cell r="C982" t="str">
            <v>COMPOSIÇÕES AUXILIARES</v>
          </cell>
          <cell r="D982" t="str">
            <v>0329</v>
          </cell>
          <cell r="E982">
            <v>0</v>
          </cell>
          <cell r="F982">
            <v>0</v>
          </cell>
          <cell r="G982" t="str">
            <v>93405</v>
          </cell>
          <cell r="H982" t="str">
            <v>MÁQUINA JATO DE PRESSAO PORTÁTIL, CAMARA DE 1 SAIDA, CAPACIDADE 280 L, DIAMETRO 670 MM, BICO DE JATO CURTO VENTURI DE 5/16'' , MANGUEIRA DE 1'' COM COMPRESSOR DE AR REBOCÁVEL 189 PCM E MOTOR DIESEL 63 CV - JUROS. AF_03/2016</v>
          </cell>
        </row>
        <row r="983">
          <cell r="A983" t="str">
            <v>CUSTOS HORÁRIOS DE MÁQUINAS E EQUIPAMENTOS</v>
          </cell>
          <cell r="B983" t="str">
            <v>CHOR</v>
          </cell>
          <cell r="C983" t="str">
            <v>COMPOSIÇÕES AUXILIARES</v>
          </cell>
          <cell r="D983" t="str">
            <v>0329</v>
          </cell>
          <cell r="E983">
            <v>0</v>
          </cell>
          <cell r="F983">
            <v>0</v>
          </cell>
          <cell r="G983" t="str">
            <v>93406</v>
          </cell>
          <cell r="H983" t="str">
            <v>MÁQUINA JATO DE PRESSAO PORTÁTIL, CAMARA DE 1 SAIDA, CAPACIDADE 280 L, DIAMETRO 670 MM, BICO DE JATO CURTO VENTURI DE 5/16'' , MANGUEIRA DE 1'' COM COMPRESSOR DE AR REBOCÁVEL 189 PCM E MOTOR DIESEL 63 CV - MANUTENÇÃO. AF_03/2016</v>
          </cell>
        </row>
        <row r="984">
          <cell r="A984" t="str">
            <v>CUSTOS HORÁRIOS DE MÁQUINAS E EQUIPAMENTOS</v>
          </cell>
          <cell r="B984" t="str">
            <v>CHOR</v>
          </cell>
          <cell r="C984" t="str">
            <v>COMPOSIÇÕES AUXILIARES</v>
          </cell>
          <cell r="D984" t="str">
            <v>0329</v>
          </cell>
          <cell r="E984">
            <v>0</v>
          </cell>
          <cell r="F984">
            <v>0</v>
          </cell>
          <cell r="G984" t="str">
            <v>93407</v>
          </cell>
          <cell r="H984" t="str">
            <v>MÁQUINA JATO DE PRESSAO PORTÁTIL, CAMARA DE 1 SAIDA, CAPACIDADE 280 L, DIAMETRO 670 MM, BICO DE JATO CURTO VENTURI DE 5/16'' , MANGUEIRA DE 1'' COM COMPRESSOR DE AR REBOCÁVEL 189 PCM E MOTOR DIESEL 63 CV - MATERIAIS NA OPERAÇÃO. AF_03/2016</v>
          </cell>
        </row>
        <row r="985">
          <cell r="A985" t="str">
            <v>CUSTOS HORÁRIOS DE MÁQUINAS E EQUIPAMENTOS</v>
          </cell>
          <cell r="B985" t="str">
            <v>CHOR</v>
          </cell>
          <cell r="C985" t="str">
            <v>COMPOSIÇÕES AUXILIARES</v>
          </cell>
          <cell r="D985" t="str">
            <v>0329</v>
          </cell>
          <cell r="E985">
            <v>0</v>
          </cell>
          <cell r="F985">
            <v>0</v>
          </cell>
          <cell r="G985" t="str">
            <v>93411</v>
          </cell>
          <cell r="H985" t="str">
            <v>GERADOR PORTÁTIL MONOFÁSICO, POTÊNCIA 5500 VA, MOTOR A GASOLINA, POTÊNCIA DO MOTOR 13 CV - DEPRECIAÇÃO. AF_03/2016</v>
          </cell>
        </row>
        <row r="986">
          <cell r="A986" t="str">
            <v>CUSTOS HORÁRIOS DE MÁQUINAS E EQUIPAMENTOS</v>
          </cell>
          <cell r="B986" t="str">
            <v>CHOR</v>
          </cell>
          <cell r="C986" t="str">
            <v>COMPOSIÇÕES AUXILIARES</v>
          </cell>
          <cell r="D986" t="str">
            <v>0329</v>
          </cell>
          <cell r="E986">
            <v>0</v>
          </cell>
          <cell r="F986">
            <v>0</v>
          </cell>
          <cell r="G986" t="str">
            <v>93412</v>
          </cell>
          <cell r="H986" t="str">
            <v>GERADOR PORTÁTIL MONOFÁSICO, POTÊNCIA 5500 VA, MOTOR A GASOLINA, POTÊNCIA DO MOTOR 13 CV - JUROS. AF_03/2016</v>
          </cell>
        </row>
        <row r="987">
          <cell r="A987" t="str">
            <v>CUSTOS HORÁRIOS DE MÁQUINAS E EQUIPAMENTOS</v>
          </cell>
          <cell r="B987" t="str">
            <v>CHOR</v>
          </cell>
          <cell r="C987" t="str">
            <v>COMPOSIÇÕES AUXILIARES</v>
          </cell>
          <cell r="D987" t="str">
            <v>0329</v>
          </cell>
          <cell r="E987">
            <v>0</v>
          </cell>
          <cell r="F987">
            <v>0</v>
          </cell>
          <cell r="G987" t="str">
            <v>93413</v>
          </cell>
          <cell r="H987" t="str">
            <v>GERADOR PORTÁTIL MONOFÁSICO, POTÊNCIA 5500 VA, MOTOR A GASOLINA, POTÊNCIA DO MOTOR 13 CV - MANUTENÇÃO. AF_03/2016</v>
          </cell>
        </row>
        <row r="988">
          <cell r="A988" t="str">
            <v>CUSTOS HORÁRIOS DE MÁQUINAS E EQUIPAMENTOS</v>
          </cell>
          <cell r="B988" t="str">
            <v>CHOR</v>
          </cell>
          <cell r="C988" t="str">
            <v>COMPOSIÇÕES AUXILIARES</v>
          </cell>
          <cell r="D988" t="str">
            <v>0329</v>
          </cell>
          <cell r="E988">
            <v>0</v>
          </cell>
          <cell r="F988">
            <v>0</v>
          </cell>
          <cell r="G988" t="str">
            <v>93414</v>
          </cell>
          <cell r="H988" t="str">
            <v>GERADOR PORTÁTIL MONOFÁSICO, POTÊNCIA 5500 VA, MOTOR A GASOLINA, POTÊNCIA DO MOTOR 13 CV - MATERIAIS NA OPERAÇÃO. AF_03/2016</v>
          </cell>
        </row>
        <row r="989">
          <cell r="A989" t="str">
            <v>CUSTOS HORÁRIOS DE MÁQUINAS E EQUIPAMENTOS</v>
          </cell>
          <cell r="B989" t="str">
            <v>CHOR</v>
          </cell>
          <cell r="C989" t="str">
            <v>COMPOSIÇÕES AUXILIARES</v>
          </cell>
          <cell r="D989" t="str">
            <v>0329</v>
          </cell>
          <cell r="E989">
            <v>0</v>
          </cell>
          <cell r="F989">
            <v>0</v>
          </cell>
          <cell r="G989" t="str">
            <v>93417</v>
          </cell>
          <cell r="H989" t="str">
            <v>GRUPO GERADOR REBOCÁVEL, POTÊNCIA 66 KVA, MOTOR A DIESEL - DEPRECIAÇÃO. AF_03/2016</v>
          </cell>
        </row>
        <row r="990">
          <cell r="A990" t="str">
            <v>CUSTOS HORÁRIOS DE MÁQUINAS E EQUIPAMENTOS</v>
          </cell>
          <cell r="B990" t="str">
            <v>CHOR</v>
          </cell>
          <cell r="C990" t="str">
            <v>COMPOSIÇÕES AUXILIARES</v>
          </cell>
          <cell r="D990" t="str">
            <v>0329</v>
          </cell>
          <cell r="E990">
            <v>0</v>
          </cell>
          <cell r="F990">
            <v>0</v>
          </cell>
          <cell r="G990" t="str">
            <v>93418</v>
          </cell>
          <cell r="H990" t="str">
            <v>GRUPO GERADOR REBOCÁVEL, POTÊNCIA 66 KVA, MOTOR A DIESEL - JUROS. AF_03/2016</v>
          </cell>
        </row>
        <row r="991">
          <cell r="A991" t="str">
            <v>CUSTOS HORÁRIOS DE MÁQUINAS E EQUIPAMENTOS</v>
          </cell>
          <cell r="B991" t="str">
            <v>CHOR</v>
          </cell>
          <cell r="C991" t="str">
            <v>COMPOSIÇÕES AUXILIARES</v>
          </cell>
          <cell r="D991" t="str">
            <v>0329</v>
          </cell>
          <cell r="E991">
            <v>0</v>
          </cell>
          <cell r="F991">
            <v>0</v>
          </cell>
          <cell r="G991" t="str">
            <v>93419</v>
          </cell>
          <cell r="H991" t="str">
            <v>GRUPO GERADOR REBOCÁVEL, POTÊNCIA 66 KVA, MOTOR A DIESEL - MANUTENÇÃO. AF_03/2016</v>
          </cell>
        </row>
        <row r="992">
          <cell r="A992" t="str">
            <v>CUSTOS HORÁRIOS DE MÁQUINAS E EQUIPAMENTOS</v>
          </cell>
          <cell r="B992" t="str">
            <v>CHOR</v>
          </cell>
          <cell r="C992" t="str">
            <v>COMPOSIÇÕES AUXILIARES</v>
          </cell>
          <cell r="D992" t="str">
            <v>0329</v>
          </cell>
          <cell r="E992">
            <v>0</v>
          </cell>
          <cell r="F992">
            <v>0</v>
          </cell>
          <cell r="G992" t="str">
            <v>93420</v>
          </cell>
          <cell r="H992" t="str">
            <v>GRUPO GERADOR REBOCÁVEL, POTÊNCIA 66 KVA, MOTOR A DIESEL - MATERIAIS NA OPERAÇÃO. AF_03/2016</v>
          </cell>
        </row>
        <row r="993">
          <cell r="A993" t="str">
            <v>CUSTOS HORÁRIOS DE MÁQUINAS E EQUIPAMENTOS</v>
          </cell>
          <cell r="B993" t="str">
            <v>CHOR</v>
          </cell>
          <cell r="C993" t="str">
            <v>COMPOSIÇÕES AUXILIARES</v>
          </cell>
          <cell r="D993" t="str">
            <v>0329</v>
          </cell>
          <cell r="E993">
            <v>0</v>
          </cell>
          <cell r="F993">
            <v>0</v>
          </cell>
          <cell r="G993" t="str">
            <v>93423</v>
          </cell>
          <cell r="H993" t="str">
            <v>GRUPO GERADOR ESTACIONÁRIO, POTÊNCIA 150 KVA, MOTOR A DIESEL- DEPRECIAÇÃO. AF_03/2016</v>
          </cell>
        </row>
        <row r="994">
          <cell r="A994" t="str">
            <v>CUSTOS HORÁRIOS DE MÁQUINAS E EQUIPAMENTOS</v>
          </cell>
          <cell r="B994" t="str">
            <v>CHOR</v>
          </cell>
          <cell r="C994" t="str">
            <v>COMPOSIÇÕES AUXILIARES</v>
          </cell>
          <cell r="D994" t="str">
            <v>0329</v>
          </cell>
          <cell r="E994">
            <v>0</v>
          </cell>
          <cell r="F994">
            <v>0</v>
          </cell>
          <cell r="G994" t="str">
            <v>93424</v>
          </cell>
          <cell r="H994" t="str">
            <v>GRUPO GERADOR ESTACIONÁRIO, POTÊNCIA 150 KVA, MOTOR A DIESEL- JUROS. AF_03/2016</v>
          </cell>
        </row>
        <row r="995">
          <cell r="A995" t="str">
            <v>CUSTOS HORÁRIOS DE MÁQUINAS E EQUIPAMENTOS</v>
          </cell>
          <cell r="B995" t="str">
            <v>CHOR</v>
          </cell>
          <cell r="C995" t="str">
            <v>COMPOSIÇÕES AUXILIARES</v>
          </cell>
          <cell r="D995" t="str">
            <v>0329</v>
          </cell>
          <cell r="E995">
            <v>0</v>
          </cell>
          <cell r="F995">
            <v>0</v>
          </cell>
          <cell r="G995" t="str">
            <v>93425</v>
          </cell>
          <cell r="H995" t="str">
            <v>GRUPO GERADOR ESTACIONÁRIO, POTÊNCIA 150 KVA, MOTOR A DIESEL- MANUTENÇÃO. AF_03/2016</v>
          </cell>
        </row>
        <row r="996">
          <cell r="A996" t="str">
            <v>CUSTOS HORÁRIOS DE MÁQUINAS E EQUIPAMENTOS</v>
          </cell>
          <cell r="B996" t="str">
            <v>CHOR</v>
          </cell>
          <cell r="C996" t="str">
            <v>COMPOSIÇÕES AUXILIARES</v>
          </cell>
          <cell r="D996" t="str">
            <v>0329</v>
          </cell>
          <cell r="E996">
            <v>0</v>
          </cell>
          <cell r="F996">
            <v>0</v>
          </cell>
          <cell r="G996" t="str">
            <v>93426</v>
          </cell>
          <cell r="H996" t="str">
            <v>GRUPO GERADOR ESTACIONÁRIO, POTÊNCIA 150 KVA, MOTOR A DIESEL- MATERIAIS NA OPERAÇÃO. AF_03/2016</v>
          </cell>
        </row>
        <row r="997">
          <cell r="A997" t="str">
            <v>CUSTOS HORÁRIOS DE MÁQUINAS E EQUIPAMENTOS</v>
          </cell>
          <cell r="B997" t="str">
            <v>CHOR</v>
          </cell>
          <cell r="C997" t="str">
            <v>COMPOSIÇÕES AUXILIARES</v>
          </cell>
          <cell r="D997" t="str">
            <v>0329</v>
          </cell>
          <cell r="E997">
            <v>0</v>
          </cell>
          <cell r="F997">
            <v>0</v>
          </cell>
          <cell r="G997" t="str">
            <v>93429</v>
          </cell>
          <cell r="H997" t="str">
            <v>USINA DE MISTURA ASFÁLTICA À QUENTE, TIPO CONTRA FLUXO, PROD 40 A 80 TON/HORA - DEPRECIAÇÃO. AF_03/2016</v>
          </cell>
        </row>
        <row r="998">
          <cell r="A998" t="str">
            <v>CUSTOS HORÁRIOS DE MÁQUINAS E EQUIPAMENTOS</v>
          </cell>
          <cell r="B998" t="str">
            <v>CHOR</v>
          </cell>
          <cell r="C998" t="str">
            <v>COMPOSIÇÕES AUXILIARES</v>
          </cell>
          <cell r="D998" t="str">
            <v>0329</v>
          </cell>
          <cell r="E998">
            <v>0</v>
          </cell>
          <cell r="F998">
            <v>0</v>
          </cell>
          <cell r="G998" t="str">
            <v>93430</v>
          </cell>
          <cell r="H998" t="str">
            <v>USINA DE MISTURA ASFÁLTICA À QUENTE, TIPO CONTRA FLUXO, PROD 40 A 80 TON/HORA - JUROS. AF_03/2016</v>
          </cell>
        </row>
        <row r="999">
          <cell r="A999" t="str">
            <v>CUSTOS HORÁRIOS DE MÁQUINAS E EQUIPAMENTOS</v>
          </cell>
          <cell r="B999" t="str">
            <v>CHOR</v>
          </cell>
          <cell r="C999" t="str">
            <v>COMPOSIÇÕES AUXILIARES</v>
          </cell>
          <cell r="D999" t="str">
            <v>0329</v>
          </cell>
          <cell r="E999">
            <v>0</v>
          </cell>
          <cell r="F999">
            <v>0</v>
          </cell>
          <cell r="G999" t="str">
            <v>93431</v>
          </cell>
          <cell r="H999" t="str">
            <v>USINA DE MISTURA ASFÁLTICA À QUENTE, TIPO CONTRA FLUXO, PROD 40 A 80 TON/HORA - MANUTENÇÃO. AF_03/2016</v>
          </cell>
        </row>
        <row r="1000">
          <cell r="A1000" t="str">
            <v>CUSTOS HORÁRIOS DE MÁQUINAS E EQUIPAMENTOS</v>
          </cell>
          <cell r="B1000" t="str">
            <v>CHOR</v>
          </cell>
          <cell r="C1000" t="str">
            <v>COMPOSIÇÕES AUXILIARES</v>
          </cell>
          <cell r="D1000" t="str">
            <v>0329</v>
          </cell>
          <cell r="E1000">
            <v>0</v>
          </cell>
          <cell r="F1000">
            <v>0</v>
          </cell>
          <cell r="G1000" t="str">
            <v>93432</v>
          </cell>
          <cell r="H1000" t="str">
            <v>USINA DE MISTURA ASFÁLTICA À QUENTE, TIPO CONTRA FLUXO, PROD 40 A 80 TON/HORA - MATERIAIS NA OPERAÇÃO. AF_03/2016</v>
          </cell>
        </row>
        <row r="1001">
          <cell r="A1001" t="str">
            <v>CUSTOS HORÁRIOS DE MÁQUINAS E EQUIPAMENTOS</v>
          </cell>
          <cell r="B1001" t="str">
            <v>CHOR</v>
          </cell>
          <cell r="C1001" t="str">
            <v>COMPOSIÇÕES AUXILIARES</v>
          </cell>
          <cell r="D1001" t="str">
            <v>0329</v>
          </cell>
          <cell r="E1001">
            <v>0</v>
          </cell>
          <cell r="F1001">
            <v>0</v>
          </cell>
          <cell r="G1001" t="str">
            <v>93435</v>
          </cell>
          <cell r="H1001" t="str">
            <v>USINA DE ASFALTO À FRIO, CAPACIDADE DE 40 A 60 TON/HORA, ELÉTRICA POTÊNCIA 30 CV - DEPRECIAÇÃO. AF_03/2016</v>
          </cell>
        </row>
        <row r="1002">
          <cell r="A1002" t="str">
            <v>CUSTOS HORÁRIOS DE MÁQUINAS E EQUIPAMENTOS</v>
          </cell>
          <cell r="B1002" t="str">
            <v>CHOR</v>
          </cell>
          <cell r="C1002" t="str">
            <v>COMPOSIÇÕES AUXILIARES</v>
          </cell>
          <cell r="D1002" t="str">
            <v>0329</v>
          </cell>
          <cell r="E1002">
            <v>0</v>
          </cell>
          <cell r="F1002">
            <v>0</v>
          </cell>
          <cell r="G1002" t="str">
            <v>93436</v>
          </cell>
          <cell r="H1002" t="str">
            <v>USINA DE ASFALTO À FRIO, CAPACIDADE DE 40 A 60 TON/HORA, ELÉTRICA POTÊNCIA 30 CV - JUROS. AF_03/2016</v>
          </cell>
        </row>
        <row r="1003">
          <cell r="A1003" t="str">
            <v>CUSTOS HORÁRIOS DE MÁQUINAS E EQUIPAMENTOS</v>
          </cell>
          <cell r="B1003" t="str">
            <v>CHOR</v>
          </cell>
          <cell r="C1003" t="str">
            <v>COMPOSIÇÕES AUXILIARES</v>
          </cell>
          <cell r="D1003" t="str">
            <v>0329</v>
          </cell>
          <cell r="E1003">
            <v>0</v>
          </cell>
          <cell r="F1003">
            <v>0</v>
          </cell>
          <cell r="G1003" t="str">
            <v>93437</v>
          </cell>
          <cell r="H1003" t="str">
            <v>USINA DE ASFALTO À FRIO, CAPACIDADE DE 40 A 60 TON/HORA, ELÉTRICA POTÊNCIA 30 CV - MANUTENÇÃO. AF_03/2016</v>
          </cell>
        </row>
        <row r="1004">
          <cell r="A1004" t="str">
            <v>CUSTOS HORÁRIOS DE MÁQUINAS E EQUIPAMENTOS</v>
          </cell>
          <cell r="B1004" t="str">
            <v>CHOR</v>
          </cell>
          <cell r="C1004" t="str">
            <v>COMPOSIÇÕES AUXILIARES</v>
          </cell>
          <cell r="D1004" t="str">
            <v>0329</v>
          </cell>
          <cell r="E1004">
            <v>0</v>
          </cell>
          <cell r="F1004">
            <v>0</v>
          </cell>
          <cell r="G1004" t="str">
            <v>93438</v>
          </cell>
          <cell r="H1004" t="str">
            <v>USINA DE ASFALTO À FRIO, CAPACIDADE DE 40 A 60 TON/HORA, ELÉTRICA POTÊNCIA 30 CV - MATERIAIS NA OPERAÇÃO. AF_03/2016</v>
          </cell>
        </row>
        <row r="1005">
          <cell r="A1005" t="str">
            <v>CUSTOS HORÁRIOS DE MÁQUINAS E EQUIPAMENTOS</v>
          </cell>
          <cell r="B1005" t="str">
            <v>CHOR</v>
          </cell>
          <cell r="C1005" t="str">
            <v>COMPOSIÇÕES AUXILIARES</v>
          </cell>
          <cell r="D1005" t="str">
            <v>0329</v>
          </cell>
          <cell r="E1005">
            <v>0</v>
          </cell>
          <cell r="F1005">
            <v>0</v>
          </cell>
          <cell r="G1005" t="str">
            <v>95114</v>
          </cell>
          <cell r="H1005" t="str">
            <v>MARTELETE OU ROMPEDOR PNEUMÁTICO MANUAL, 28 KG, COM SILENCIADOR - DEPRECIAÇÃO. AF_07/2016</v>
          </cell>
        </row>
        <row r="1006">
          <cell r="A1006" t="str">
            <v>CUSTOS HORÁRIOS DE MÁQUINAS E EQUIPAMENTOS</v>
          </cell>
          <cell r="B1006" t="str">
            <v>CHOR</v>
          </cell>
          <cell r="C1006" t="str">
            <v>COMPOSIÇÕES AUXILIARES</v>
          </cell>
          <cell r="D1006" t="str">
            <v>0329</v>
          </cell>
          <cell r="E1006">
            <v>0</v>
          </cell>
          <cell r="F1006">
            <v>0</v>
          </cell>
          <cell r="G1006" t="str">
            <v>95115</v>
          </cell>
          <cell r="H1006" t="str">
            <v>MARTELETE OU ROMPEDOR PNEUMÁTICO MANUAL, 28 KG, COM SILENCIADOR - JUROS. AF_07/2016</v>
          </cell>
        </row>
        <row r="1007">
          <cell r="A1007" t="str">
            <v>CUSTOS HORÁRIOS DE MÁQUINAS E EQUIPAMENTOS</v>
          </cell>
          <cell r="B1007" t="str">
            <v>CHOR</v>
          </cell>
          <cell r="C1007" t="str">
            <v>COMPOSIÇÕES AUXILIARES</v>
          </cell>
          <cell r="D1007" t="str">
            <v>0329</v>
          </cell>
          <cell r="E1007">
            <v>0</v>
          </cell>
          <cell r="F1007">
            <v>0</v>
          </cell>
          <cell r="G1007" t="str">
            <v>95116</v>
          </cell>
          <cell r="H1007" t="str">
            <v>USINA DE CONCRETO FIXA, CAPACIDADE NOMINAL DE 90 A 120 M3/H, SEM SILO - DEPRECIAÇÃO. AF_07/2016</v>
          </cell>
        </row>
        <row r="1008">
          <cell r="A1008" t="str">
            <v>CUSTOS HORÁRIOS DE MÁQUINAS E EQUIPAMENTOS</v>
          </cell>
          <cell r="B1008" t="str">
            <v>CHOR</v>
          </cell>
          <cell r="C1008" t="str">
            <v>COMPOSIÇÕES AUXILIARES</v>
          </cell>
          <cell r="D1008" t="str">
            <v>0329</v>
          </cell>
          <cell r="E1008">
            <v>0</v>
          </cell>
          <cell r="F1008">
            <v>0</v>
          </cell>
          <cell r="G1008" t="str">
            <v>95117</v>
          </cell>
          <cell r="H1008" t="str">
            <v>USINA DE CONCRETO FIXA, CAPACIDADE NOMINAL DE 90 A 120 M3/H, SEM SILO - JUROS. AF_07/2016</v>
          </cell>
        </row>
        <row r="1009">
          <cell r="A1009" t="str">
            <v>CUSTOS HORÁRIOS DE MÁQUINAS E EQUIPAMENTOS</v>
          </cell>
          <cell r="B1009" t="str">
            <v>CHOR</v>
          </cell>
          <cell r="C1009" t="str">
            <v>COMPOSIÇÕES AUXILIARES</v>
          </cell>
          <cell r="D1009" t="str">
            <v>0329</v>
          </cell>
          <cell r="E1009">
            <v>0</v>
          </cell>
          <cell r="F1009">
            <v>0</v>
          </cell>
          <cell r="G1009" t="str">
            <v>95118</v>
          </cell>
          <cell r="H1009" t="str">
            <v>USINA MISTURADORA DE SOLOS, CAPACIDADE DE 200 A 500 TON/H, POTENCIA 75KW - DEPRECIAÇÃO. AF_07/2016</v>
          </cell>
        </row>
        <row r="1010">
          <cell r="A1010" t="str">
            <v>CUSTOS HORÁRIOS DE MÁQUINAS E EQUIPAMENTOS</v>
          </cell>
          <cell r="B1010" t="str">
            <v>CHOR</v>
          </cell>
          <cell r="C1010" t="str">
            <v>COMPOSIÇÕES AUXILIARES</v>
          </cell>
          <cell r="D1010" t="str">
            <v>0329</v>
          </cell>
          <cell r="E1010">
            <v>0</v>
          </cell>
          <cell r="F1010">
            <v>0</v>
          </cell>
          <cell r="G1010" t="str">
            <v>95119</v>
          </cell>
          <cell r="H1010" t="str">
            <v>USINA MISTURADORA DE SOLOS, CAPACIDADE DE 200 A 500 TON/H, POTENCIA 75KW - JUROS. AF_07/2016</v>
          </cell>
        </row>
        <row r="1011">
          <cell r="A1011" t="str">
            <v>CUSTOS HORÁRIOS DE MÁQUINAS E EQUIPAMENTOS</v>
          </cell>
          <cell r="B1011" t="str">
            <v>CHOR</v>
          </cell>
          <cell r="C1011" t="str">
            <v>COMPOSIÇÕES AUXILIARES</v>
          </cell>
          <cell r="D1011" t="str">
            <v>0329</v>
          </cell>
          <cell r="E1011">
            <v>0</v>
          </cell>
          <cell r="F1011">
            <v>0</v>
          </cell>
          <cell r="G1011" t="str">
            <v>95120</v>
          </cell>
          <cell r="H1011" t="str">
            <v>USINA MISTURADORA DE SOLOS, CAPACIDADE DE 200 A 500 TON/H, POTENCIA 75KW - MATERIAIS NA OPERAÇÃO. AF_07/2016</v>
          </cell>
        </row>
        <row r="1012">
          <cell r="A1012" t="str">
            <v>CUSTOS HORÁRIOS DE MÁQUINAS E EQUIPAMENTOS</v>
          </cell>
          <cell r="B1012" t="str">
            <v>CHOR</v>
          </cell>
          <cell r="C1012" t="str">
            <v>COMPOSIÇÕES AUXILIARES</v>
          </cell>
          <cell r="D1012" t="str">
            <v>0329</v>
          </cell>
          <cell r="E1012">
            <v>0</v>
          </cell>
          <cell r="F1012">
            <v>0</v>
          </cell>
          <cell r="G1012" t="str">
            <v>95123</v>
          </cell>
          <cell r="H1012" t="str">
            <v>DISTRIBUIDOR DE AGREGADOS AUTOPROPELIDO, CAP 3 M3, A DIESEL, POTÊNCIA 176CV - DEPRECIAÇÃO. AF_07/2016</v>
          </cell>
        </row>
        <row r="1013">
          <cell r="A1013" t="str">
            <v>CUSTOS HORÁRIOS DE MÁQUINAS E EQUIPAMENTOS</v>
          </cell>
          <cell r="B1013" t="str">
            <v>CHOR</v>
          </cell>
          <cell r="C1013" t="str">
            <v>COMPOSIÇÕES AUXILIARES</v>
          </cell>
          <cell r="D1013" t="str">
            <v>0329</v>
          </cell>
          <cell r="E1013">
            <v>0</v>
          </cell>
          <cell r="F1013">
            <v>0</v>
          </cell>
          <cell r="G1013" t="str">
            <v>95124</v>
          </cell>
          <cell r="H1013" t="str">
            <v>DISTRIBUIDOR DE AGREGADOS AUTOPROPELIDO, C/AP 3 M3, A DIESEL, POTÊNCIA 176CV - JUROS. AF_07/2016</v>
          </cell>
        </row>
        <row r="1014">
          <cell r="A1014" t="str">
            <v>CUSTOS HORÁRIOS DE MÁQUINAS E EQUIPAMENTOS</v>
          </cell>
          <cell r="B1014" t="str">
            <v>CHOR</v>
          </cell>
          <cell r="C1014" t="str">
            <v>COMPOSIÇÕES AUXILIARES</v>
          </cell>
          <cell r="D1014" t="str">
            <v>0329</v>
          </cell>
          <cell r="E1014">
            <v>0</v>
          </cell>
          <cell r="F1014">
            <v>0</v>
          </cell>
          <cell r="G1014" t="str">
            <v>95125</v>
          </cell>
          <cell r="H1014" t="str">
            <v>DISTRIBUIDOR DE AGREGADOS AUTOPROPELIDO, CAP 3 M3, A DIESEL, POTÊNCIA 176CV - MANUTENÇÃO. AF_07/2016</v>
          </cell>
        </row>
        <row r="1015">
          <cell r="A1015" t="str">
            <v>CUSTOS HORÁRIOS DE MÁQUINAS E EQUIPAMENTOS</v>
          </cell>
          <cell r="B1015" t="str">
            <v>CHOR</v>
          </cell>
          <cell r="C1015" t="str">
            <v>COMPOSIÇÕES AUXILIARES</v>
          </cell>
          <cell r="D1015" t="str">
            <v>0329</v>
          </cell>
          <cell r="E1015">
            <v>0</v>
          </cell>
          <cell r="F1015">
            <v>0</v>
          </cell>
          <cell r="G1015" t="str">
            <v>95126</v>
          </cell>
          <cell r="H1015" t="str">
            <v>DISTRIBUIDOR DE AGREGADOS AUTOPROPELIDO, CAP 3 M3, A DIESEL, POTÊNCIA 176CV  MATERIAIS NA OPERAÇÃO. AF_07/2016</v>
          </cell>
        </row>
        <row r="1016">
          <cell r="A1016" t="str">
            <v>CUSTOS HORÁRIOS DE MÁQUINAS E EQUIPAMENTOS</v>
          </cell>
          <cell r="B1016" t="str">
            <v>CHOR</v>
          </cell>
          <cell r="C1016" t="str">
            <v>COMPOSIÇÕES AUXILIARES</v>
          </cell>
          <cell r="D1016" t="str">
            <v>0329</v>
          </cell>
          <cell r="E1016">
            <v>0</v>
          </cell>
          <cell r="F1016">
            <v>0</v>
          </cell>
          <cell r="G1016" t="str">
            <v>95129</v>
          </cell>
          <cell r="H1016" t="str">
            <v>MÁQUINA DEMARCADORA DE FAIXA DE TRÁFEGO À FRIO, AUTOPROPELIDA, POTÊNCIA 38 HP - DEPRECIAÇÃO. AF_07/2016</v>
          </cell>
        </row>
        <row r="1017">
          <cell r="A1017" t="str">
            <v>CUSTOS HORÁRIOS DE MÁQUINAS E EQUIPAMENTOS</v>
          </cell>
          <cell r="B1017" t="str">
            <v>CHOR</v>
          </cell>
          <cell r="C1017" t="str">
            <v>COMPOSIÇÕES AUXILIARES</v>
          </cell>
          <cell r="D1017" t="str">
            <v>0329</v>
          </cell>
          <cell r="E1017">
            <v>0</v>
          </cell>
          <cell r="F1017">
            <v>0</v>
          </cell>
          <cell r="G1017" t="str">
            <v>95130</v>
          </cell>
          <cell r="H1017" t="str">
            <v>MÁQUINA DEMARCADORA DE FAIXA DE TRÁFEGO À FRIO, AUTOPROPELIDA, POTÊNCIA 38 HP - JUROS. AF_07/2016</v>
          </cell>
        </row>
        <row r="1018">
          <cell r="A1018" t="str">
            <v>CUSTOS HORÁRIOS DE MÁQUINAS E EQUIPAMENTOS</v>
          </cell>
          <cell r="B1018" t="str">
            <v>CHOR</v>
          </cell>
          <cell r="C1018" t="str">
            <v>COMPOSIÇÕES AUXILIARES</v>
          </cell>
          <cell r="D1018" t="str">
            <v>0329</v>
          </cell>
          <cell r="E1018">
            <v>0</v>
          </cell>
          <cell r="F1018">
            <v>0</v>
          </cell>
          <cell r="G1018" t="str">
            <v>95131</v>
          </cell>
          <cell r="H1018" t="str">
            <v>MÁQUINA DEMARCADORA DE FAIXA DE TRÁFEGO À FRIO, AUTOPROPELIDA, POTÊNCIA 38 HP - MANUTENÇÃO. AF_07/2016</v>
          </cell>
        </row>
        <row r="1019">
          <cell r="A1019" t="str">
            <v>CUSTOS HORÁRIOS DE MÁQUINAS E EQUIPAMENTOS</v>
          </cell>
          <cell r="B1019" t="str">
            <v>CHOR</v>
          </cell>
          <cell r="C1019" t="str">
            <v>COMPOSIÇÕES AUXILIARES</v>
          </cell>
          <cell r="D1019" t="str">
            <v>0329</v>
          </cell>
          <cell r="E1019">
            <v>0</v>
          </cell>
          <cell r="F1019">
            <v>0</v>
          </cell>
          <cell r="G1019" t="str">
            <v>95132</v>
          </cell>
          <cell r="H1019" t="str">
            <v>MÁQUINA DEMARCADORA DE FAIXA DE TRÁFEGO À FRIO, AUTOPROPELIDA, POTÊNCIA 38 HP - MATERIAIS NA OPERAÇÃO. AF_07/2016</v>
          </cell>
        </row>
        <row r="1020">
          <cell r="A1020" t="str">
            <v>CUSTOS HORÁRIOS DE MÁQUINAS E EQUIPAMENTOS</v>
          </cell>
          <cell r="B1020" t="str">
            <v>CHOR</v>
          </cell>
          <cell r="C1020" t="str">
            <v>COMPOSIÇÕES AUXILIARES</v>
          </cell>
          <cell r="D1020" t="str">
            <v>0329</v>
          </cell>
          <cell r="E1020">
            <v>0</v>
          </cell>
          <cell r="F1020">
            <v>0</v>
          </cell>
          <cell r="G1020" t="str">
            <v>95136</v>
          </cell>
          <cell r="H1020" t="str">
            <v>TALHA MANUAL DE CORRENTE, CAPACIDADE DE 2 TON. COM ELEVAÇÃO DE 3 M - DEPRECIAÇÃO. AF_07/2016</v>
          </cell>
        </row>
        <row r="1021">
          <cell r="A1021" t="str">
            <v>CUSTOS HORÁRIOS DE MÁQUINAS E EQUIPAMENTOS</v>
          </cell>
          <cell r="B1021" t="str">
            <v>CHOR</v>
          </cell>
          <cell r="C1021" t="str">
            <v>COMPOSIÇÕES AUXILIARES</v>
          </cell>
          <cell r="D1021" t="str">
            <v>0329</v>
          </cell>
          <cell r="E1021">
            <v>0</v>
          </cell>
          <cell r="F1021">
            <v>0</v>
          </cell>
          <cell r="G1021" t="str">
            <v>95137</v>
          </cell>
          <cell r="H1021" t="str">
            <v>TALHA MANUAL DE CORRENTE, CAPACIDADE DE 2 TON. COM ELEVAÇÃO DE 3 M - JUROS. AF_07/2016</v>
          </cell>
        </row>
        <row r="1022">
          <cell r="A1022" t="str">
            <v>CUSTOS HORÁRIOS DE MÁQUINAS E EQUIPAMENTOS</v>
          </cell>
          <cell r="B1022" t="str">
            <v>CHOR</v>
          </cell>
          <cell r="C1022" t="str">
            <v>COMPOSIÇÕES AUXILIARES</v>
          </cell>
          <cell r="D1022" t="str">
            <v>0329</v>
          </cell>
          <cell r="E1022">
            <v>0</v>
          </cell>
          <cell r="F1022">
            <v>0</v>
          </cell>
          <cell r="G1022" t="str">
            <v>95138</v>
          </cell>
          <cell r="H1022" t="str">
            <v>TALHA MANUAL DE CORRENTE, CAPACIDADE DE 2 TON. COM ELEVAÇÃO DE 3 M - MANUTENÇÃO. AF_07/2016</v>
          </cell>
        </row>
        <row r="1023">
          <cell r="A1023" t="str">
            <v>CUSTOS HORÁRIOS DE MÁQUINAS E EQUIPAMENTOS</v>
          </cell>
          <cell r="B1023" t="str">
            <v>CHOR</v>
          </cell>
          <cell r="C1023" t="str">
            <v>COMPOSIÇÕES AUXILIARES</v>
          </cell>
          <cell r="D1023" t="str">
            <v>0329</v>
          </cell>
          <cell r="E1023">
            <v>0</v>
          </cell>
          <cell r="F1023">
            <v>0</v>
          </cell>
          <cell r="G1023" t="str">
            <v>95208</v>
          </cell>
          <cell r="H1023" t="str">
            <v>GRUA ASCENCIONAL, LANÇA DE 42 M, CAPACIDADE DE 1,5 T A 30 M, ALTURA ATÉ 39 M  DEPRECIAÇÃO. AF_08/2016</v>
          </cell>
        </row>
        <row r="1024">
          <cell r="A1024" t="str">
            <v>CUSTOS HORÁRIOS DE MÁQUINAS E EQUIPAMENTOS</v>
          </cell>
          <cell r="B1024" t="str">
            <v>CHOR</v>
          </cell>
          <cell r="C1024" t="str">
            <v>COMPOSIÇÕES AUXILIARES</v>
          </cell>
          <cell r="D1024" t="str">
            <v>0329</v>
          </cell>
          <cell r="E1024">
            <v>0</v>
          </cell>
          <cell r="F1024">
            <v>0</v>
          </cell>
          <cell r="G1024" t="str">
            <v>95209</v>
          </cell>
          <cell r="H1024" t="str">
            <v>GRUA ASCENCIONAL, LANCA DE 42 M, CAPACIDADE DE 1,5 T A 30 M, ALTURA ATE 39 M  JUROS. AF_08/2016</v>
          </cell>
        </row>
        <row r="1025">
          <cell r="A1025" t="str">
            <v>CUSTOS HORÁRIOS DE MÁQUINAS E EQUIPAMENTOS</v>
          </cell>
          <cell r="B1025" t="str">
            <v>CHOR</v>
          </cell>
          <cell r="C1025" t="str">
            <v>COMPOSIÇÕES AUXILIARES</v>
          </cell>
          <cell r="D1025" t="str">
            <v>0329</v>
          </cell>
          <cell r="E1025">
            <v>0</v>
          </cell>
          <cell r="F1025">
            <v>0</v>
          </cell>
          <cell r="G1025" t="str">
            <v>95210</v>
          </cell>
          <cell r="H1025" t="str">
            <v>GRUA ASCENCIONAL, LANCA DE 42 M, CAPACIDADE DE 1,5 T A 30 M, ALTURA ATE 39 M  MANUTENÇÃO. AF_08/2016</v>
          </cell>
        </row>
        <row r="1026">
          <cell r="A1026" t="str">
            <v>CUSTOS HORÁRIOS DE MÁQUINAS E EQUIPAMENTOS</v>
          </cell>
          <cell r="B1026" t="str">
            <v>CHOR</v>
          </cell>
          <cell r="C1026" t="str">
            <v>COMPOSIÇÕES AUXILIARES</v>
          </cell>
          <cell r="D1026" t="str">
            <v>0329</v>
          </cell>
          <cell r="E1026">
            <v>0</v>
          </cell>
          <cell r="F1026">
            <v>0</v>
          </cell>
          <cell r="G1026" t="str">
            <v>95211</v>
          </cell>
          <cell r="H1026" t="str">
            <v>GRUA ASCENCIONAL, LANCA DE 42 M, CAPACIDADE DE 1,5 T A 30 M, ALTURA ATE 39 M  MATERIAIS NA OPERAÇÃO. AF_08/2016</v>
          </cell>
        </row>
        <row r="1027">
          <cell r="A1027" t="str">
            <v>CUSTOS HORÁRIOS DE MÁQUINAS E EQUIPAMENTOS</v>
          </cell>
          <cell r="B1027" t="str">
            <v>CHOR</v>
          </cell>
          <cell r="C1027" t="str">
            <v>COMPOSIÇÕES AUXILIARES</v>
          </cell>
          <cell r="D1027" t="str">
            <v>0329</v>
          </cell>
          <cell r="E1027">
            <v>0</v>
          </cell>
          <cell r="F1027">
            <v>0</v>
          </cell>
          <cell r="G1027" t="str">
            <v>95214</v>
          </cell>
          <cell r="H1027" t="str">
            <v>PULVERIZADOR DE TINTA ELÉTRICO/MÁQUINA DE PINTURA AIRLESS, VAZÃO 2 L/MIN - DEPRECIAÇÃO. AF_08/2016</v>
          </cell>
        </row>
        <row r="1028">
          <cell r="A1028" t="str">
            <v>CUSTOS HORÁRIOS DE MÁQUINAS E EQUIPAMENTOS</v>
          </cell>
          <cell r="B1028" t="str">
            <v>CHOR</v>
          </cell>
          <cell r="C1028" t="str">
            <v>COMPOSIÇÕES AUXILIARES</v>
          </cell>
          <cell r="D1028" t="str">
            <v>0329</v>
          </cell>
          <cell r="E1028">
            <v>0</v>
          </cell>
          <cell r="F1028">
            <v>0</v>
          </cell>
          <cell r="G1028" t="str">
            <v>95215</v>
          </cell>
          <cell r="H1028" t="str">
            <v>PULVERIZADOR DE TINTA ELÉTRICO/MÁQUINA DE PINTURA AIRLESS, VAZÃO 2 L/MIN - JUROS. AF_08/2016</v>
          </cell>
        </row>
        <row r="1029">
          <cell r="A1029" t="str">
            <v>CUSTOS HORÁRIOS DE MÁQUINAS E EQUIPAMENTOS</v>
          </cell>
          <cell r="B1029" t="str">
            <v>CHOR</v>
          </cell>
          <cell r="C1029" t="str">
            <v>COMPOSIÇÕES AUXILIARES</v>
          </cell>
          <cell r="D1029" t="str">
            <v>0329</v>
          </cell>
          <cell r="E1029">
            <v>0</v>
          </cell>
          <cell r="F1029">
            <v>0</v>
          </cell>
          <cell r="G1029" t="str">
            <v>95216</v>
          </cell>
          <cell r="H1029" t="str">
            <v>PULVERIZADOR DE TINTA ELÉTRICO/MÁQUINA DE PINTURA AIRLESS, VAZÃO 2 L/MIN - MANUTENÇÃO. AF_08/2016</v>
          </cell>
        </row>
        <row r="1030">
          <cell r="A1030" t="str">
            <v>CUSTOS HORÁRIOS DE MÁQUINAS E EQUIPAMENTOS</v>
          </cell>
          <cell r="B1030" t="str">
            <v>CHOR</v>
          </cell>
          <cell r="C1030" t="str">
            <v>COMPOSIÇÕES AUXILIARES</v>
          </cell>
          <cell r="D1030" t="str">
            <v>0329</v>
          </cell>
          <cell r="E1030">
            <v>0</v>
          </cell>
          <cell r="F1030">
            <v>0</v>
          </cell>
          <cell r="G1030" t="str">
            <v>95217</v>
          </cell>
          <cell r="H1030" t="str">
            <v>PULVERIZADOR DE TINTA ELÉTRICO/MÁQUINA DE PINTURA AIRLESS, VAZÃO 2 L/MIN - MATERIAIS NA OPERAÇÃO. AF_08/2016</v>
          </cell>
        </row>
        <row r="1031">
          <cell r="A1031" t="str">
            <v>CUSTOS HORÁRIOS DE MÁQUINAS E EQUIPAMENTOS</v>
          </cell>
          <cell r="B1031" t="str">
            <v>CHOR</v>
          </cell>
          <cell r="C1031" t="str">
            <v>COMPOSIÇÕES AUXILIARES</v>
          </cell>
          <cell r="D1031" t="str">
            <v>0329</v>
          </cell>
          <cell r="E1031">
            <v>0</v>
          </cell>
          <cell r="F1031">
            <v>0</v>
          </cell>
          <cell r="G1031" t="str">
            <v>95255</v>
          </cell>
          <cell r="H1031" t="str">
            <v>MARTELO DEMOLIDOR PNEUMÁTICO MANUAL, 32 KG - DEPRECIAÇÃO. AF_09/2016</v>
          </cell>
        </row>
        <row r="1032">
          <cell r="A1032" t="str">
            <v>CUSTOS HORÁRIOS DE MÁQUINAS E EQUIPAMENTOS</v>
          </cell>
          <cell r="B1032" t="str">
            <v>CHOR</v>
          </cell>
          <cell r="C1032" t="str">
            <v>COMPOSIÇÕES AUXILIARES</v>
          </cell>
          <cell r="D1032" t="str">
            <v>0329</v>
          </cell>
          <cell r="E1032">
            <v>0</v>
          </cell>
          <cell r="F1032">
            <v>0</v>
          </cell>
          <cell r="G1032" t="str">
            <v>95256</v>
          </cell>
          <cell r="H1032" t="str">
            <v>MARTELO DEMOLIDOR PNEUMÁTICO MANUAL, 32 KG - JUROS. AF_09/2016</v>
          </cell>
        </row>
        <row r="1033">
          <cell r="A1033" t="str">
            <v>CUSTOS HORÁRIOS DE MÁQUINAS E EQUIPAMENTOS</v>
          </cell>
          <cell r="B1033" t="str">
            <v>CHOR</v>
          </cell>
          <cell r="C1033" t="str">
            <v>COMPOSIÇÕES AUXILIARES</v>
          </cell>
          <cell r="D1033" t="str">
            <v>0329</v>
          </cell>
          <cell r="E1033">
            <v>0</v>
          </cell>
          <cell r="F1033">
            <v>0</v>
          </cell>
          <cell r="G1033" t="str">
            <v>95257</v>
          </cell>
          <cell r="H1033" t="str">
            <v>MARTELO DEMOLIDOR PNEUMÁTICO MANUAL, 32 KG - MANUTENÇÃO. AF_09/2016</v>
          </cell>
        </row>
        <row r="1034">
          <cell r="A1034" t="str">
            <v>CUSTOS HORÁRIOS DE MÁQUINAS E EQUIPAMENTOS</v>
          </cell>
          <cell r="B1034" t="str">
            <v>CHOR</v>
          </cell>
          <cell r="C1034" t="str">
            <v>COMPOSIÇÕES AUXILIARES</v>
          </cell>
          <cell r="D1034" t="str">
            <v>0329</v>
          </cell>
          <cell r="E1034">
            <v>0</v>
          </cell>
          <cell r="F1034">
            <v>0</v>
          </cell>
          <cell r="G1034" t="str">
            <v>95260</v>
          </cell>
          <cell r="H1034" t="str">
            <v>COMPACTADOR DE SOLOS DE PERCUSÃO (SOQUETE) COM MOTOR A GASOLINA, POTÊNCIA 3 CV - DEPRECIAÇÃO. AF_09/2016</v>
          </cell>
        </row>
        <row r="1035">
          <cell r="A1035" t="str">
            <v>CUSTOS HORÁRIOS DE MÁQUINAS E EQUIPAMENTOS</v>
          </cell>
          <cell r="B1035" t="str">
            <v>CHOR</v>
          </cell>
          <cell r="C1035" t="str">
            <v>COMPOSIÇÕES AUXILIARES</v>
          </cell>
          <cell r="D1035" t="str">
            <v>0329</v>
          </cell>
          <cell r="E1035">
            <v>0</v>
          </cell>
          <cell r="F1035">
            <v>0</v>
          </cell>
          <cell r="G1035" t="str">
            <v>95261</v>
          </cell>
          <cell r="H1035" t="str">
            <v>COMPACTADOR DE SOLOS DE PERCUSÃO (SOQUETE) COM MOTOR A GASOLINA, POTÊNCIA 3 CV - JUROS. AF_09/2016</v>
          </cell>
        </row>
        <row r="1036">
          <cell r="A1036" t="str">
            <v>CUSTOS HORÁRIOS DE MÁQUINAS E EQUIPAMENTOS</v>
          </cell>
          <cell r="B1036" t="str">
            <v>CHOR</v>
          </cell>
          <cell r="C1036" t="str">
            <v>COMPOSIÇÕES AUXILIARES</v>
          </cell>
          <cell r="D1036" t="str">
            <v>0329</v>
          </cell>
          <cell r="E1036">
            <v>0</v>
          </cell>
          <cell r="F1036">
            <v>0</v>
          </cell>
          <cell r="G1036" t="str">
            <v>95262</v>
          </cell>
          <cell r="H1036" t="str">
            <v>COMPACTADOR DE SOLOS DE PERCUSÃO (SOQUETE) COM MOTOR A GASOLINA, POTÊNCIA 3 CV - MANUTENÇÃO. AF_09/2016</v>
          </cell>
        </row>
        <row r="1037">
          <cell r="A1037" t="str">
            <v>CUSTOS HORÁRIOS DE MÁQUINAS E EQUIPAMENTOS</v>
          </cell>
          <cell r="B1037" t="str">
            <v>CHOR</v>
          </cell>
          <cell r="C1037" t="str">
            <v>COMPOSIÇÕES AUXILIARES</v>
          </cell>
          <cell r="D1037" t="str">
            <v>0329</v>
          </cell>
          <cell r="E1037">
            <v>0</v>
          </cell>
          <cell r="F1037">
            <v>0</v>
          </cell>
          <cell r="G1037" t="str">
            <v>95263</v>
          </cell>
          <cell r="H1037" t="str">
            <v>COMPACTADOR DE SOLOS DE PERCUSÃO (SOQUETE) COM MOTOR A GASOLINA, POTÊNCIA 3 CV - MATERIAIS NA OPERAÇÃO. AF_09/2016</v>
          </cell>
        </row>
        <row r="1038">
          <cell r="A1038" t="str">
            <v>CUSTOS HORÁRIOS DE MÁQUINAS E EQUIPAMENTOS</v>
          </cell>
          <cell r="B1038" t="str">
            <v>CHOR</v>
          </cell>
          <cell r="C1038" t="str">
            <v>COMPOSIÇÕES AUXILIARES</v>
          </cell>
          <cell r="D1038" t="str">
            <v>0329</v>
          </cell>
          <cell r="E1038">
            <v>0</v>
          </cell>
          <cell r="F1038">
            <v>0</v>
          </cell>
          <cell r="G1038" t="str">
            <v>95266</v>
          </cell>
          <cell r="H1038" t="str">
            <v>RÉGUA VIBRATÓRIA DUPLA PARA CONCRETO, PESO DE 60KG, COMPRIMENTO 4 M, COM MOTOR A GASOLINA, POTÊNCIA 5,5 HP - DEPRECIAÇÃO. AF_09/2016</v>
          </cell>
        </row>
        <row r="1039">
          <cell r="A1039" t="str">
            <v>CUSTOS HORÁRIOS DE MÁQUINAS E EQUIPAMENTOS</v>
          </cell>
          <cell r="B1039" t="str">
            <v>CHOR</v>
          </cell>
          <cell r="C1039" t="str">
            <v>COMPOSIÇÕES AUXILIARES</v>
          </cell>
          <cell r="D1039" t="str">
            <v>0329</v>
          </cell>
          <cell r="E1039">
            <v>0</v>
          </cell>
          <cell r="F1039">
            <v>0</v>
          </cell>
          <cell r="G1039" t="str">
            <v>95267</v>
          </cell>
          <cell r="H1039" t="str">
            <v>RÉGUA VIBRATÓRIA DUPLA PARA CONCRETO, PESO DE 60KG, COMPRIMENTO 4 M, COM MOTOR A GASOLINA, POTÊNCIA 5,5 HP - JUROS. AF_09/2016</v>
          </cell>
        </row>
        <row r="1040">
          <cell r="A1040" t="str">
            <v>CUSTOS HORÁRIOS DE MÁQUINAS E EQUIPAMENTOS</v>
          </cell>
          <cell r="B1040" t="str">
            <v>CHOR</v>
          </cell>
          <cell r="C1040" t="str">
            <v>COMPOSIÇÕES AUXILIARES</v>
          </cell>
          <cell r="D1040" t="str">
            <v>0329</v>
          </cell>
          <cell r="E1040">
            <v>0</v>
          </cell>
          <cell r="F1040">
            <v>0</v>
          </cell>
          <cell r="G1040" t="str">
            <v>95268</v>
          </cell>
          <cell r="H1040" t="str">
            <v>RÉGUA VIBRATÓRIA DUPLA PARA CONCRETO, PESO DE 60KG, COMPRIMENTO 4 M, COM MOTOR A GASOLINA, POTÊNCIA 5,5 HP - MANUTENÇÃO. AF_09/2016</v>
          </cell>
        </row>
        <row r="1041">
          <cell r="A1041" t="str">
            <v>CUSTOS HORÁRIOS DE MÁQUINAS E EQUIPAMENTOS</v>
          </cell>
          <cell r="B1041" t="str">
            <v>CHOR</v>
          </cell>
          <cell r="C1041" t="str">
            <v>COMPOSIÇÕES AUXILIARES</v>
          </cell>
          <cell r="D1041" t="str">
            <v>0329</v>
          </cell>
          <cell r="E1041">
            <v>0</v>
          </cell>
          <cell r="F1041">
            <v>0</v>
          </cell>
          <cell r="G1041" t="str">
            <v>95269</v>
          </cell>
          <cell r="H1041" t="str">
            <v>RÉGUA VIBRATÓRIA DUPLA PARA CONCRETO, PESO DE 60KG, COMPRIMENTO 4 M, COM MOTOR A GASOLINA, POTÊNCIA 5,5 HP  MATERIAIS NA OPERAÇÃO. AF_09/2016</v>
          </cell>
        </row>
        <row r="1042">
          <cell r="A1042" t="str">
            <v>CUSTOS HORÁRIOS DE MÁQUINAS E EQUIPAMENTOS</v>
          </cell>
          <cell r="B1042" t="str">
            <v>CHOR</v>
          </cell>
          <cell r="C1042" t="str">
            <v>COMPOSIÇÕES AUXILIARES</v>
          </cell>
          <cell r="D1042" t="str">
            <v>0329</v>
          </cell>
          <cell r="E1042">
            <v>0</v>
          </cell>
          <cell r="F1042">
            <v>0</v>
          </cell>
          <cell r="G1042" t="str">
            <v>95272</v>
          </cell>
          <cell r="H1042" t="str">
            <v>POLIDORA DE PISO (POLITRIZ), PESO DE 100KG, DIÂMETRO 450 MM, MOTOR ELÉTRICO, POTÊNCIA 4 HP - DEPRECIAÇÃO. AF_09/2016</v>
          </cell>
        </row>
        <row r="1043">
          <cell r="A1043" t="str">
            <v>CUSTOS HORÁRIOS DE MÁQUINAS E EQUIPAMENTOS</v>
          </cell>
          <cell r="B1043" t="str">
            <v>CHOR</v>
          </cell>
          <cell r="C1043" t="str">
            <v>COMPOSIÇÕES AUXILIARES</v>
          </cell>
          <cell r="D1043" t="str">
            <v>0329</v>
          </cell>
          <cell r="E1043">
            <v>0</v>
          </cell>
          <cell r="F1043">
            <v>0</v>
          </cell>
          <cell r="G1043" t="str">
            <v>95273</v>
          </cell>
          <cell r="H1043" t="str">
            <v>POLIDORA DE PISO (POLITRIZ), PESO DE 100KG, DIÂMETRO 450 MM, MOTOR ELÉTRICO, POTÊNCIA 4 HP - JUROS. AF_09/2016</v>
          </cell>
        </row>
        <row r="1044">
          <cell r="A1044" t="str">
            <v>CUSTOS HORÁRIOS DE MÁQUINAS E EQUIPAMENTOS</v>
          </cell>
          <cell r="B1044" t="str">
            <v>CHOR</v>
          </cell>
          <cell r="C1044" t="str">
            <v>COMPOSIÇÕES AUXILIARES</v>
          </cell>
          <cell r="D1044" t="str">
            <v>0329</v>
          </cell>
          <cell r="E1044">
            <v>0</v>
          </cell>
          <cell r="F1044">
            <v>0</v>
          </cell>
          <cell r="G1044" t="str">
            <v>95274</v>
          </cell>
          <cell r="H1044" t="str">
            <v>POLIDORA DE PISO (POLITRIZ), PESO DE 100KG, DIÂMETRO 450 MM, MOTOR ELÉTRICO, POTÊNCIA 4 HP - MANUTENÇÃO. AF_09/2016</v>
          </cell>
        </row>
        <row r="1045">
          <cell r="A1045" t="str">
            <v>CUSTOS HORÁRIOS DE MÁQUINAS E EQUIPAMENTOS</v>
          </cell>
          <cell r="B1045" t="str">
            <v>CHOR</v>
          </cell>
          <cell r="C1045" t="str">
            <v>COMPOSIÇÕES AUXILIARES</v>
          </cell>
          <cell r="D1045" t="str">
            <v>0329</v>
          </cell>
          <cell r="E1045">
            <v>0</v>
          </cell>
          <cell r="F1045">
            <v>0</v>
          </cell>
          <cell r="G1045" t="str">
            <v>95275</v>
          </cell>
          <cell r="H1045" t="str">
            <v>POLIDORA DE PISO (POLITRIZ), PESO DE 100KG, DIÂMETRO 450 MM, MOTOR ELÉTRICO, POTÊNCIA 4 HP  MATERIAIS NA OPERAÇÃO. AF_09/2016</v>
          </cell>
        </row>
        <row r="1046">
          <cell r="A1046" t="str">
            <v>CUSTOS HORÁRIOS DE MÁQUINAS E EQUIPAMENTOS</v>
          </cell>
          <cell r="B1046" t="str">
            <v>CHOR</v>
          </cell>
          <cell r="C1046" t="str">
            <v>COMPOSIÇÕES AUXILIARES</v>
          </cell>
          <cell r="D1046" t="str">
            <v>0329</v>
          </cell>
          <cell r="E1046">
            <v>0</v>
          </cell>
          <cell r="F1046">
            <v>0</v>
          </cell>
          <cell r="G1046" t="str">
            <v>95278</v>
          </cell>
          <cell r="H1046" t="str">
            <v>DESEMPENADEIRA DE CONCRETO, PESO DE 75KG, 4 PÁS, MOTOR A GASOLINA, POTÊNCIA 5,5 HP - DEPRECIAÇÃO. AF_09/2016</v>
          </cell>
        </row>
        <row r="1047">
          <cell r="A1047" t="str">
            <v>CUSTOS HORÁRIOS DE MÁQUINAS E EQUIPAMENTOS</v>
          </cell>
          <cell r="B1047" t="str">
            <v>CHOR</v>
          </cell>
          <cell r="C1047" t="str">
            <v>COMPOSIÇÕES AUXILIARES</v>
          </cell>
          <cell r="D1047" t="str">
            <v>0329</v>
          </cell>
          <cell r="E1047">
            <v>0</v>
          </cell>
          <cell r="F1047">
            <v>0</v>
          </cell>
          <cell r="G1047" t="str">
            <v>95279</v>
          </cell>
          <cell r="H1047" t="str">
            <v>DESEMPENADEIRA DE CONCRETO, PESO DE 75KG, 4 PÁS, MOTOR A GASOLINA, POTÊNCIA 5,5 HP - JUROS. AF_09/2016</v>
          </cell>
        </row>
        <row r="1048">
          <cell r="A1048" t="str">
            <v>CUSTOS HORÁRIOS DE MÁQUINAS E EQUIPAMENTOS</v>
          </cell>
          <cell r="B1048" t="str">
            <v>CHOR</v>
          </cell>
          <cell r="C1048" t="str">
            <v>COMPOSIÇÕES AUXILIARES</v>
          </cell>
          <cell r="D1048" t="str">
            <v>0329</v>
          </cell>
          <cell r="E1048">
            <v>0</v>
          </cell>
          <cell r="F1048">
            <v>0</v>
          </cell>
          <cell r="G1048" t="str">
            <v>95280</v>
          </cell>
          <cell r="H1048" t="str">
            <v>DESEMPENADEIRA DE CONCRETO, PESO DE 75KG, 4 PÁS, MOTOR A GASOLINA, POTÊNCIA 5,5 HP - MANUTENÇÃO. AF_09/2016</v>
          </cell>
        </row>
        <row r="1049">
          <cell r="A1049" t="str">
            <v>CUSTOS HORÁRIOS DE MÁQUINAS E EQUIPAMENTOS</v>
          </cell>
          <cell r="B1049" t="str">
            <v>CHOR</v>
          </cell>
          <cell r="C1049" t="str">
            <v>COMPOSIÇÕES AUXILIARES</v>
          </cell>
          <cell r="D1049" t="str">
            <v>0329</v>
          </cell>
          <cell r="E1049">
            <v>0</v>
          </cell>
          <cell r="F1049">
            <v>0</v>
          </cell>
          <cell r="G1049" t="str">
            <v>95281</v>
          </cell>
          <cell r="H1049" t="str">
            <v>DESEMPENADEIRA DE CONCRETO, PESO DE 75KG, 4 PÁS, MOTOR A GASOLINA, POTÊNCIA 5,5 HP  MATERIAIS NA OPERAÇÃO. AF_09/2016</v>
          </cell>
        </row>
        <row r="1050">
          <cell r="A1050" t="str">
            <v>CUSTOS HORÁRIOS DE MÁQUINAS E EQUIPAMENTOS</v>
          </cell>
          <cell r="B1050" t="str">
            <v>CHOR</v>
          </cell>
          <cell r="C1050" t="str">
            <v>COMPOSIÇÕES AUXILIARES</v>
          </cell>
          <cell r="D1050" t="str">
            <v>0329</v>
          </cell>
          <cell r="E1050">
            <v>0</v>
          </cell>
          <cell r="F1050">
            <v>0</v>
          </cell>
          <cell r="G1050" t="str">
            <v>95617</v>
          </cell>
          <cell r="H1050" t="str">
            <v>PERFURATRIZ PNEUMATICA MANUAL DE PESO MEDIO, MARTELETE, 18KG, COMPRIMENTO MÁXIMO DE CURSO DE 6 M, DIAMETRO DO PISTAO DE 5,5 CM - DEPRECIAÇÃO. AF_11/2016</v>
          </cell>
        </row>
        <row r="1051">
          <cell r="A1051" t="str">
            <v>CUSTOS HORÁRIOS DE MÁQUINAS E EQUIPAMENTOS</v>
          </cell>
          <cell r="B1051" t="str">
            <v>CHOR</v>
          </cell>
          <cell r="C1051" t="str">
            <v>COMPOSIÇÕES AUXILIARES</v>
          </cell>
          <cell r="D1051" t="str">
            <v>0329</v>
          </cell>
          <cell r="E1051">
            <v>0</v>
          </cell>
          <cell r="F1051">
            <v>0</v>
          </cell>
          <cell r="G1051" t="str">
            <v>95618</v>
          </cell>
          <cell r="H1051" t="str">
            <v>PERFURATRIZ PNEUMATICA MANUAL DE PESO MEDIO, MARTELETE, 18KG, COMPRIMENTO MÁXIMO DE CURSO DE 6 M, DIAMETRO DO PISTAO DE 5,5 CM - JUROS. AF_11/2016</v>
          </cell>
        </row>
        <row r="1052">
          <cell r="A1052" t="str">
            <v>CUSTOS HORÁRIOS DE MÁQUINAS E EQUIPAMENTOS</v>
          </cell>
          <cell r="B1052" t="str">
            <v>CHOR</v>
          </cell>
          <cell r="C1052" t="str">
            <v>COMPOSIÇÕES AUXILIARES</v>
          </cell>
          <cell r="D1052" t="str">
            <v>0329</v>
          </cell>
          <cell r="E1052">
            <v>0</v>
          </cell>
          <cell r="F1052">
            <v>0</v>
          </cell>
          <cell r="G1052" t="str">
            <v>95619</v>
          </cell>
          <cell r="H1052" t="str">
            <v>PERFURATRIZ PNEUMATICA MANUAL DE PESO MEDIO, MARTELETE, 18KG, COMPRIMENTO MÁXIMO DE CURSO DE 6 M, DIAMETRO DO PISTAO DE 5,5 CM - MANUTENÇÃO. AF_11/2016</v>
          </cell>
        </row>
        <row r="1053">
          <cell r="A1053" t="str">
            <v>CUSTOS HORÁRIOS DE MÁQUINAS E EQUIPAMENTOS</v>
          </cell>
          <cell r="B1053" t="str">
            <v>CHOR</v>
          </cell>
          <cell r="C1053" t="str">
            <v>COMPOSIÇÕES AUXILIARES</v>
          </cell>
          <cell r="D1053" t="str">
            <v>0329</v>
          </cell>
          <cell r="E1053">
            <v>0</v>
          </cell>
          <cell r="F1053">
            <v>0</v>
          </cell>
          <cell r="G1053" t="str">
            <v>95627</v>
          </cell>
          <cell r="H1053" t="str">
            <v>ROLO COMPACTADOR VIBRATORIO TANDEM, ACO LISO, POTENCIA 125 HP, PESO SEM/COM LASTRO 10,20/11,65 T, LARGURA DE TRABALHO 1,73 M - DEPRECIAÇÃO. AF_11/2016</v>
          </cell>
        </row>
        <row r="1054">
          <cell r="A1054" t="str">
            <v>CUSTOS HORÁRIOS DE MÁQUINAS E EQUIPAMENTOS</v>
          </cell>
          <cell r="B1054" t="str">
            <v>CHOR</v>
          </cell>
          <cell r="C1054" t="str">
            <v>COMPOSIÇÕES AUXILIARES</v>
          </cell>
          <cell r="D1054" t="str">
            <v>0329</v>
          </cell>
          <cell r="E1054">
            <v>0</v>
          </cell>
          <cell r="F1054">
            <v>0</v>
          </cell>
          <cell r="G1054" t="str">
            <v>95628</v>
          </cell>
          <cell r="H1054" t="str">
            <v>ROLO COMPACTADOR VIBRATORIO TANDEM, ACO LISO, POTENCIA 125 HP, PESO SEM/COM LASTRO 10,20/11,65 T, LARGURA DE TRABALHO 1,73 M - JUROS. AF_11/2016</v>
          </cell>
        </row>
        <row r="1055">
          <cell r="A1055" t="str">
            <v>CUSTOS HORÁRIOS DE MÁQUINAS E EQUIPAMENTOS</v>
          </cell>
          <cell r="B1055" t="str">
            <v>CHOR</v>
          </cell>
          <cell r="C1055" t="str">
            <v>COMPOSIÇÕES AUXILIARES</v>
          </cell>
          <cell r="D1055" t="str">
            <v>0329</v>
          </cell>
          <cell r="E1055">
            <v>0</v>
          </cell>
          <cell r="F1055">
            <v>0</v>
          </cell>
          <cell r="G1055" t="str">
            <v>95629</v>
          </cell>
          <cell r="H1055" t="str">
            <v>ROLO COMPACTADOR VIBRATORIO TANDEM, ACO LISO, POTENCIA 125 HP, PESO SEM/COM LASTRO 10,20/11,65 T, LARGURA DE TRABALHO 1,73 M - MANUTENÇÃO. AF_11/2016</v>
          </cell>
        </row>
        <row r="1056">
          <cell r="A1056" t="str">
            <v>CUSTOS HORÁRIOS DE MÁQUINAS E EQUIPAMENTOS</v>
          </cell>
          <cell r="B1056" t="str">
            <v>CHOR</v>
          </cell>
          <cell r="C1056" t="str">
            <v>COMPOSIÇÕES AUXILIARES</v>
          </cell>
          <cell r="D1056" t="str">
            <v>0329</v>
          </cell>
          <cell r="E1056">
            <v>0</v>
          </cell>
          <cell r="F1056">
            <v>0</v>
          </cell>
          <cell r="G1056" t="str">
            <v>95630</v>
          </cell>
          <cell r="H1056" t="str">
            <v>ROLO COMPACTADOR VIBRATORIO TANDEM, ACO LISO, POTENCIA 125 HP, PESO SEM/COM LASTRO 10,20/11,65 T, LARGURA DE TRABALHO 1,73 M - MATERIAIS NA OPERAÇÃO. AF_11/2016</v>
          </cell>
        </row>
        <row r="1057">
          <cell r="A1057" t="str">
            <v>CUSTOS HORÁRIOS DE MÁQUINAS E EQUIPAMENTOS</v>
          </cell>
          <cell r="B1057" t="str">
            <v>CHOR</v>
          </cell>
          <cell r="C1057" t="str">
            <v>COMPOSIÇÕES AUXILIARES</v>
          </cell>
          <cell r="D1057" t="str">
            <v>0329</v>
          </cell>
          <cell r="E1057">
            <v>0</v>
          </cell>
          <cell r="F1057">
            <v>0</v>
          </cell>
          <cell r="G1057" t="str">
            <v>95698</v>
          </cell>
          <cell r="H1057" t="str">
            <v>PERFURATRIZ MANUAL, TORQUE MAXIMO 55 KGF.M, POTENCIA 5 CV, COM DIAMETRO MAXIMO 8 1/2" - DEPRECIAÇÃO. AF_11/2016</v>
          </cell>
        </row>
        <row r="1058">
          <cell r="A1058" t="str">
            <v>CUSTOS HORÁRIOS DE MÁQUINAS E EQUIPAMENTOS</v>
          </cell>
          <cell r="B1058" t="str">
            <v>CHOR</v>
          </cell>
          <cell r="C1058" t="str">
            <v>COMPOSIÇÕES AUXILIARES</v>
          </cell>
          <cell r="D1058" t="str">
            <v>0329</v>
          </cell>
          <cell r="E1058">
            <v>0</v>
          </cell>
          <cell r="F1058">
            <v>0</v>
          </cell>
          <cell r="G1058" t="str">
            <v>95699</v>
          </cell>
          <cell r="H1058" t="str">
            <v>PERFURATRIZ MANUAL, TORQUE MAXIMO 55 KGF.M, POTENCIA 5 CV, COM DIAMETRO MAXIMO 8 1/2" - JUROS. AF_11/2016</v>
          </cell>
        </row>
        <row r="1059">
          <cell r="A1059" t="str">
            <v>CUSTOS HORÁRIOS DE MÁQUINAS E EQUIPAMENTOS</v>
          </cell>
          <cell r="B1059" t="str">
            <v>CHOR</v>
          </cell>
          <cell r="C1059" t="str">
            <v>COMPOSIÇÕES AUXILIARES</v>
          </cell>
          <cell r="D1059" t="str">
            <v>0329</v>
          </cell>
          <cell r="E1059">
            <v>0</v>
          </cell>
          <cell r="F1059">
            <v>0</v>
          </cell>
          <cell r="G1059" t="str">
            <v>95700</v>
          </cell>
          <cell r="H1059" t="str">
            <v>PERFURATRIZ MANUAL, TORQUE MAXIMO 55 KGF.M, POTENCIA 5 CV, COM DIAMETRO MAXIMO 8 1/2" - MANUTENÇÃO. AF_11/2016</v>
          </cell>
        </row>
        <row r="1060">
          <cell r="A1060" t="str">
            <v>CUSTOS HORÁRIOS DE MÁQUINAS E EQUIPAMENTOS</v>
          </cell>
          <cell r="B1060" t="str">
            <v>CHOR</v>
          </cell>
          <cell r="C1060" t="str">
            <v>COMPOSIÇÕES AUXILIARES</v>
          </cell>
          <cell r="D1060" t="str">
            <v>0329</v>
          </cell>
          <cell r="E1060">
            <v>0</v>
          </cell>
          <cell r="F1060">
            <v>0</v>
          </cell>
          <cell r="G1060" t="str">
            <v>95701</v>
          </cell>
          <cell r="H1060" t="str">
            <v>PERFURATRIZ MANUAL, TORQUE MAXIMO 55 KGF.M, POTENCIA 5 CV, COM DIAMETRO MAXIMO 8 1/2" - MATERIAIS NA OPERAÇÃO. AF_11/2016</v>
          </cell>
        </row>
        <row r="1061">
          <cell r="A1061" t="str">
            <v>CUSTOS HORÁRIOS DE MÁQUINAS E EQUIPAMENTOS</v>
          </cell>
          <cell r="B1061" t="str">
            <v>CHOR</v>
          </cell>
          <cell r="C1061" t="str">
            <v>COMPOSIÇÕES AUXILIARES</v>
          </cell>
          <cell r="D1061" t="str">
            <v>0329</v>
          </cell>
          <cell r="E1061">
            <v>0</v>
          </cell>
          <cell r="F1061">
            <v>0</v>
          </cell>
          <cell r="G1061" t="str">
            <v>95704</v>
          </cell>
          <cell r="H1061" t="str">
            <v>PERFURATRIZ SOBRE ESTEIRA, TORQUE MÁXIMO 600 KGF, POTÊNCIA ENTRE 50 E 60 HP, DIÂMETRO MÁXIMO 10 - DEPRECIAÇÃO. AF_11/2016</v>
          </cell>
        </row>
        <row r="1062">
          <cell r="A1062" t="str">
            <v>CUSTOS HORÁRIOS DE MÁQUINAS E EQUIPAMENTOS</v>
          </cell>
          <cell r="B1062" t="str">
            <v>CHOR</v>
          </cell>
          <cell r="C1062" t="str">
            <v>COMPOSIÇÕES AUXILIARES</v>
          </cell>
          <cell r="D1062" t="str">
            <v>0329</v>
          </cell>
          <cell r="E1062">
            <v>0</v>
          </cell>
          <cell r="F1062">
            <v>0</v>
          </cell>
          <cell r="G1062" t="str">
            <v>95705</v>
          </cell>
          <cell r="H1062" t="str">
            <v>PERFURATRIZ SOBRE ESTEIRA, TORQUE MÁXIMO 600 KGF, POTÊNCIA ENTRE 50 E 60 HP, DIÂMETRO MÁXIMO 10 - JUROS. AF_11/2016</v>
          </cell>
        </row>
        <row r="1063">
          <cell r="A1063" t="str">
            <v>CUSTOS HORÁRIOS DE MÁQUINAS E EQUIPAMENTOS</v>
          </cell>
          <cell r="B1063" t="str">
            <v>CHOR</v>
          </cell>
          <cell r="C1063" t="str">
            <v>COMPOSIÇÕES AUXILIARES</v>
          </cell>
          <cell r="D1063" t="str">
            <v>0329</v>
          </cell>
          <cell r="E1063">
            <v>0</v>
          </cell>
          <cell r="F1063">
            <v>0</v>
          </cell>
          <cell r="G1063" t="str">
            <v>95706</v>
          </cell>
          <cell r="H1063" t="str">
            <v>PERFURATRIZ SOBRE ESTEIRA, TORQUE MÁXIMO 600 KGF, POTÊNCIA ENTRE 50 E 60 HP, DIÂMETRO MÁXIMO 10 - MANUTENÇÃO. AF_11/2016</v>
          </cell>
        </row>
        <row r="1064">
          <cell r="A1064" t="str">
            <v>CUSTOS HORÁRIOS DE MÁQUINAS E EQUIPAMENTOS</v>
          </cell>
          <cell r="B1064" t="str">
            <v>CHOR</v>
          </cell>
          <cell r="C1064" t="str">
            <v>COMPOSIÇÕES AUXILIARES</v>
          </cell>
          <cell r="D1064" t="str">
            <v>0329</v>
          </cell>
          <cell r="E1064">
            <v>0</v>
          </cell>
          <cell r="F1064">
            <v>0</v>
          </cell>
          <cell r="G1064" t="str">
            <v>95707</v>
          </cell>
          <cell r="H1064" t="str">
            <v>PERFURATRIZ SOBRE ESTEIRA, TORQUE MÁXIMO 600 KGF, POTÊNCIA ENTRE 50 E 60 HP, DIÂMETRO MÁXIMO 10 - MATERIAIS NA OPERAÇÃO. AF_11/2016</v>
          </cell>
        </row>
        <row r="1065">
          <cell r="A1065" t="str">
            <v>CUSTOS HORÁRIOS DE MÁQUINAS E EQUIPAMENTOS</v>
          </cell>
          <cell r="B1065" t="str">
            <v>CHOR</v>
          </cell>
          <cell r="C1065" t="str">
            <v>COMPOSIÇÕES AUXILIARES</v>
          </cell>
          <cell r="D1065" t="str">
            <v>0329</v>
          </cell>
          <cell r="E1065">
            <v>0</v>
          </cell>
          <cell r="F1065">
            <v>0</v>
          </cell>
          <cell r="G1065" t="str">
            <v>95710</v>
          </cell>
          <cell r="H1065" t="str">
            <v>ESCAVADEIRA HIDRAULICA SOBRE ESTEIRA, COM GARRA GIRATORIA DE MANDIBULAS, PESO OPERACIONAL ENTRE 22,00 E 25,50 TON, POTENCIA LIQUIDA ENTRE 150 E 160 HP - DEPRECIAÇÃO. AF_11/2016</v>
          </cell>
        </row>
        <row r="1066">
          <cell r="A1066" t="str">
            <v>CUSTOS HORÁRIOS DE MÁQUINAS E EQUIPAMENTOS</v>
          </cell>
          <cell r="B1066" t="str">
            <v>CHOR</v>
          </cell>
          <cell r="C1066" t="str">
            <v>COMPOSIÇÕES AUXILIARES</v>
          </cell>
          <cell r="D1066" t="str">
            <v>0329</v>
          </cell>
          <cell r="E1066">
            <v>0</v>
          </cell>
          <cell r="F1066">
            <v>0</v>
          </cell>
          <cell r="G1066" t="str">
            <v>95711</v>
          </cell>
          <cell r="H1066" t="str">
            <v>ESCAVADEIRA HIDRAULICA SOBRE ESTEIRA, COM GARRA GIRATORIA DE MANDIBULAS, PESO OPERACIONAL ENTRE 22,00 E 25,50 TON, POTENCIA LIQUIDA ENTRE 150 E 160 HP - JUROS. AF_11/2016</v>
          </cell>
        </row>
        <row r="1067">
          <cell r="A1067" t="str">
            <v>CUSTOS HORÁRIOS DE MÁQUINAS E EQUIPAMENTOS</v>
          </cell>
          <cell r="B1067" t="str">
            <v>CHOR</v>
          </cell>
          <cell r="C1067" t="str">
            <v>COMPOSIÇÕES AUXILIARES</v>
          </cell>
          <cell r="D1067" t="str">
            <v>0329</v>
          </cell>
          <cell r="E1067">
            <v>0</v>
          </cell>
          <cell r="F1067">
            <v>0</v>
          </cell>
          <cell r="G1067" t="str">
            <v>95712</v>
          </cell>
          <cell r="H1067" t="str">
            <v>ESCAVADEIRA HIDRAULICA SOBRE ESTEIRA, COM GARRA GIRATORIA DE MANDIBULAS, PESO OPERACIONAL ENTRE 22,00 E 25,50 TON, POTENCIA LIQUIDA ENTRE 150 E 160 HP - MANUTENÇÃO. AF_11/2016</v>
          </cell>
        </row>
        <row r="1068">
          <cell r="A1068" t="str">
            <v>CUSTOS HORÁRIOS DE MÁQUINAS E EQUIPAMENTOS</v>
          </cell>
          <cell r="B1068" t="str">
            <v>CHOR</v>
          </cell>
          <cell r="C1068" t="str">
            <v>COMPOSIÇÕES AUXILIARES</v>
          </cell>
          <cell r="D1068" t="str">
            <v>0329</v>
          </cell>
          <cell r="E1068">
            <v>0</v>
          </cell>
          <cell r="F1068">
            <v>0</v>
          </cell>
          <cell r="G1068" t="str">
            <v>95713</v>
          </cell>
          <cell r="H1068" t="str">
            <v>ESCAVADEIRA HIDRAULICA SOBRE ESTEIRA, COM GARRA GIRATORIA DE MANDIBULAS, PESO OPERACIONAL ENTRE 22,00 E 25,50 TON, POTENCIA LIQUIDA ENTRE 150 E 160 HP - MATERIAIS NA OPERAÇÃO. AF_11/2016</v>
          </cell>
        </row>
        <row r="1069">
          <cell r="A1069" t="str">
            <v>CUSTOS HORÁRIOS DE MÁQUINAS E EQUIPAMENTOS</v>
          </cell>
          <cell r="B1069" t="str">
            <v>CHOR</v>
          </cell>
          <cell r="C1069" t="str">
            <v>COMPOSIÇÕES AUXILIARES</v>
          </cell>
          <cell r="D1069" t="str">
            <v>0329</v>
          </cell>
          <cell r="E1069">
            <v>0</v>
          </cell>
          <cell r="F1069">
            <v>0</v>
          </cell>
          <cell r="G1069" t="str">
            <v>95716</v>
          </cell>
          <cell r="H1069" t="str">
            <v>ESCAVADEIRA HIDRAULICA SOBRE ESTEIRA, EQUIPADA COM CLAMSHELL, COM CAPACIDADE DA CAÇAMBA ENTRE 1,20 E 1,50 M3, PESO OPERACIONAL ENTRE 20,00 E 22,00 TON, POTENCIA LIQUIDA ENTRE 150 E 160 HP - DEPRECIAÇÃO. AF_11/2016</v>
          </cell>
        </row>
        <row r="1070">
          <cell r="A1070" t="str">
            <v>CUSTOS HORÁRIOS DE MÁQUINAS E EQUIPAMENTOS</v>
          </cell>
          <cell r="B1070" t="str">
            <v>CHOR</v>
          </cell>
          <cell r="C1070" t="str">
            <v>COMPOSIÇÕES AUXILIARES</v>
          </cell>
          <cell r="D1070" t="str">
            <v>0329</v>
          </cell>
          <cell r="E1070">
            <v>0</v>
          </cell>
          <cell r="F1070">
            <v>0</v>
          </cell>
          <cell r="G1070" t="str">
            <v>95717</v>
          </cell>
          <cell r="H1070" t="str">
            <v>ESCAVADEIRA HIDRAULICA SOBRE ESTEIRA, EQUIPADA COM CLAMSHELL, COM CAPACIDADE DA CAÇAMBA ENTRE 1,20 E 1,50 M3, PESO OPERACIONAL ENTRE 20,00 E 22,00 TON, POTENCIA LIQUIDA ENTRE 150 E 160 HP - JUROS. AF_11/2016</v>
          </cell>
        </row>
        <row r="1071">
          <cell r="A1071" t="str">
            <v>CUSTOS HORÁRIOS DE MÁQUINAS E EQUIPAMENTOS</v>
          </cell>
          <cell r="B1071" t="str">
            <v>CHOR</v>
          </cell>
          <cell r="C1071" t="str">
            <v>COMPOSIÇÕES AUXILIARES</v>
          </cell>
          <cell r="D1071" t="str">
            <v>0329</v>
          </cell>
          <cell r="E1071">
            <v>0</v>
          </cell>
          <cell r="F1071">
            <v>0</v>
          </cell>
          <cell r="G1071" t="str">
            <v>95718</v>
          </cell>
          <cell r="H1071" t="str">
            <v>ESCAVADEIRA HIDRAULICA SOBRE ESTEIRA, EQUIPADA COM CLAMSHELL, COM CAPACIDADE DA CAÇAMBA ENTRE 1,20 E 1,50 M3, PESO OPERACIONAL ENTRE 20,00 E 22,00 TON, POTENCIA LIQUIDA ENTRE 150 E 160 HP - MANUTENÇÃO. AF_11/2016</v>
          </cell>
        </row>
        <row r="1072">
          <cell r="A1072" t="str">
            <v>CUSTOS HORÁRIOS DE MÁQUINAS E EQUIPAMENTOS</v>
          </cell>
          <cell r="B1072" t="str">
            <v>CHOR</v>
          </cell>
          <cell r="C1072" t="str">
            <v>COMPOSIÇÕES AUXILIARES</v>
          </cell>
          <cell r="D1072" t="str">
            <v>0329</v>
          </cell>
          <cell r="E1072">
            <v>0</v>
          </cell>
          <cell r="F1072">
            <v>0</v>
          </cell>
          <cell r="G1072" t="str">
            <v>95719</v>
          </cell>
          <cell r="H1072" t="str">
            <v>ESCAVADEIRA HIDRAULICA SOBRE ESTEIRA, EQUIPADA COM CLAMSHELL, COM CAPACIDADE DA CAÇAMBA ENTRE 1,20 E 1,50 M3, PESO OPERACIONAL ENTRE 20,00 E 22,00 TON, POTENCIA LIQUIDA ENTRE 150 E 160 HP - MATERIAIS NA OPERAÇÃO. AF_11/2016</v>
          </cell>
        </row>
        <row r="1073">
          <cell r="A1073" t="str">
            <v>CUSTOS HORÁRIOS DE MÁQUINAS E EQUIPAMENTOS</v>
          </cell>
          <cell r="B1073" t="str">
            <v>CHOR</v>
          </cell>
          <cell r="C1073" t="str">
            <v>COMPOSIÇÕES AUXILIARES</v>
          </cell>
          <cell r="D1073" t="str">
            <v>0329</v>
          </cell>
          <cell r="E1073">
            <v>0</v>
          </cell>
          <cell r="F1073">
            <v>0</v>
          </cell>
          <cell r="G1073" t="str">
            <v>95869</v>
          </cell>
          <cell r="H1073" t="str">
            <v>GRUPO GERADOR COM CARENAGEM, MOTOR DIESEL POTÊNCIA STANDART ENTRE 250 E 260 KVA - JUROS. AF_12/2016</v>
          </cell>
        </row>
        <row r="1074">
          <cell r="A1074" t="str">
            <v>CUSTOS HORÁRIOS DE MÁQUINAS E EQUIPAMENTOS</v>
          </cell>
          <cell r="B1074" t="str">
            <v>CHOR</v>
          </cell>
          <cell r="C1074" t="str">
            <v>COMPOSIÇÕES AUXILIARES</v>
          </cell>
          <cell r="D1074" t="str">
            <v>0329</v>
          </cell>
          <cell r="E1074">
            <v>0</v>
          </cell>
          <cell r="F1074">
            <v>0</v>
          </cell>
          <cell r="G1074" t="str">
            <v>95870</v>
          </cell>
          <cell r="H1074" t="str">
            <v>GRUPO GERADOR COM CARENAGEM, MOTOR DIESEL POTÊNCIA STANDART ENTRE 250 E 260 KVA - MANUTENÇÃO. AF_12/2016</v>
          </cell>
        </row>
        <row r="1075">
          <cell r="A1075" t="str">
            <v>CUSTOS HORÁRIOS DE MÁQUINAS E EQUIPAMENTOS</v>
          </cell>
          <cell r="B1075" t="str">
            <v>CHOR</v>
          </cell>
          <cell r="C1075" t="str">
            <v>COMPOSIÇÕES AUXILIARES</v>
          </cell>
          <cell r="D1075" t="str">
            <v>0329</v>
          </cell>
          <cell r="E1075">
            <v>0</v>
          </cell>
          <cell r="F1075">
            <v>0</v>
          </cell>
          <cell r="G1075" t="str">
            <v>95871</v>
          </cell>
          <cell r="H1075" t="str">
            <v>GRUPO GERADOR COM CARENAGEM, MOTOR DIESEL POTÊNCIA STANDART ENTRE 250 E 260 KVA - MATERIAIS NA OPERAÇÃO. AF_12/2016</v>
          </cell>
        </row>
        <row r="1076">
          <cell r="A1076" t="str">
            <v>CUSTOS HORÁRIOS DE MÁQUINAS E EQUIPAMENTOS</v>
          </cell>
          <cell r="B1076" t="str">
            <v>CHOR</v>
          </cell>
          <cell r="C1076" t="str">
            <v>COMPOSIÇÕES AUXILIARES</v>
          </cell>
          <cell r="D1076" t="str">
            <v>0329</v>
          </cell>
          <cell r="E1076">
            <v>0</v>
          </cell>
          <cell r="F1076">
            <v>0</v>
          </cell>
          <cell r="G1076" t="str">
            <v>95874</v>
          </cell>
          <cell r="H1076" t="str">
            <v>GRUPO GERADOR COM CARENAGEM, MOTOR DIESEL POTÊNCIA STANDART ENTRE 250 E 260 KVA - DEPRECIAÇÃO. AF_12/2016</v>
          </cell>
        </row>
        <row r="1077">
          <cell r="A1077" t="str">
            <v>CUSTOS HORÁRIOS DE MÁQUINAS E EQUIPAMENTOS</v>
          </cell>
          <cell r="B1077" t="str">
            <v>CHOR</v>
          </cell>
          <cell r="C1077" t="str">
            <v>COMPOSIÇÕES AUXILIARES</v>
          </cell>
          <cell r="D1077" t="str">
            <v>0329</v>
          </cell>
          <cell r="E1077">
            <v>0</v>
          </cell>
          <cell r="F1077">
            <v>0</v>
          </cell>
          <cell r="G1077" t="str">
            <v>96008</v>
          </cell>
          <cell r="H1077" t="str">
            <v>TRATOR DE PNEUS COM POTÊNCIA DE 122 CV, TRAÇÃO 4X4, COM VASSOURA MECÂNICA ACOPLADA - DEPRECIAÇÃO. AF_02/2017</v>
          </cell>
        </row>
        <row r="1078">
          <cell r="A1078" t="str">
            <v>CUSTOS HORÁRIOS DE MÁQUINAS E EQUIPAMENTOS</v>
          </cell>
          <cell r="B1078" t="str">
            <v>CHOR</v>
          </cell>
          <cell r="C1078" t="str">
            <v>COMPOSIÇÕES AUXILIARES</v>
          </cell>
          <cell r="D1078" t="str">
            <v>0329</v>
          </cell>
          <cell r="E1078">
            <v>0</v>
          </cell>
          <cell r="F1078">
            <v>0</v>
          </cell>
          <cell r="G1078" t="str">
            <v>96009</v>
          </cell>
          <cell r="H1078" t="str">
            <v>TRATOR DE PNEUS COM POTÊNCIA DE 122 CV, TRAÇÃO 4X4, COM VASSOURA MECÂNICA ACOPLADA - JUROS. AF_02/2017</v>
          </cell>
        </row>
        <row r="1079">
          <cell r="A1079" t="str">
            <v>CUSTOS HORÁRIOS DE MÁQUINAS E EQUIPAMENTOS</v>
          </cell>
          <cell r="B1079" t="str">
            <v>CHOR</v>
          </cell>
          <cell r="C1079" t="str">
            <v>COMPOSIÇÕES AUXILIARES</v>
          </cell>
          <cell r="D1079" t="str">
            <v>0329</v>
          </cell>
          <cell r="E1079">
            <v>0</v>
          </cell>
          <cell r="F1079">
            <v>0</v>
          </cell>
          <cell r="G1079" t="str">
            <v>96011</v>
          </cell>
          <cell r="H1079" t="str">
            <v>TRATOR DE PNEUS COM POTÊNCIA DE 122 CV, TRAÇÃO 4X4, COM VASSOURA MECÂNICA ACOPLADA - MANUTENÇÃO. AF_02/2017</v>
          </cell>
        </row>
        <row r="1080">
          <cell r="A1080" t="str">
            <v>CUSTOS HORÁRIOS DE MÁQUINAS E EQUIPAMENTOS</v>
          </cell>
          <cell r="B1080" t="str">
            <v>CHOR</v>
          </cell>
          <cell r="C1080" t="str">
            <v>COMPOSIÇÕES AUXILIARES</v>
          </cell>
          <cell r="D1080" t="str">
            <v>0329</v>
          </cell>
          <cell r="E1080">
            <v>0</v>
          </cell>
          <cell r="F1080">
            <v>0</v>
          </cell>
          <cell r="G1080" t="str">
            <v>96012</v>
          </cell>
          <cell r="H1080" t="str">
            <v>TRATOR DE PNEUS COM POTÊNCIA DE 122 CV, TRAÇÃO 4X4, COM VASSOURA MECÂNICA ACOPLADA - MATERIAIS NA OPERAÇÃO. AF_02/2017</v>
          </cell>
        </row>
        <row r="1081">
          <cell r="A1081" t="str">
            <v>CUSTOS HORÁRIOS DE MÁQUINAS E EQUIPAMENTOS</v>
          </cell>
          <cell r="B1081" t="str">
            <v>CHOR</v>
          </cell>
          <cell r="C1081" t="str">
            <v>COMPOSIÇÕES AUXILIARES</v>
          </cell>
          <cell r="D1081" t="str">
            <v>0329</v>
          </cell>
          <cell r="E1081">
            <v>0</v>
          </cell>
          <cell r="F1081">
            <v>0</v>
          </cell>
          <cell r="G1081" t="str">
            <v>96015</v>
          </cell>
          <cell r="H1081" t="str">
            <v>TRATOR DE PNEUS COM POTÊNCIA DE 122 CV, TRAÇÃO 4X4, COM GRADE DE DISCOS ACOPLADA - DEPRECIAÇÃO. AF_02/2017</v>
          </cell>
        </row>
        <row r="1082">
          <cell r="A1082" t="str">
            <v>CUSTOS HORÁRIOS DE MÁQUINAS E EQUIPAMENTOS</v>
          </cell>
          <cell r="B1082" t="str">
            <v>CHOR</v>
          </cell>
          <cell r="C1082" t="str">
            <v>COMPOSIÇÕES AUXILIARES</v>
          </cell>
          <cell r="D1082" t="str">
            <v>0329</v>
          </cell>
          <cell r="E1082">
            <v>0</v>
          </cell>
          <cell r="F1082">
            <v>0</v>
          </cell>
          <cell r="G1082" t="str">
            <v>96016</v>
          </cell>
          <cell r="H1082" t="str">
            <v>TRATOR DE PNEUS COM POTÊNCIA DE 122 CV, TRAÇÃO 4X4, COM GRADE DE DISCOS ACOPLADA - JUROS. AF_02/2017</v>
          </cell>
        </row>
        <row r="1083">
          <cell r="A1083" t="str">
            <v>CUSTOS HORÁRIOS DE MÁQUINAS E EQUIPAMENTOS</v>
          </cell>
          <cell r="B1083" t="str">
            <v>CHOR</v>
          </cell>
          <cell r="C1083" t="str">
            <v>COMPOSIÇÕES AUXILIARES</v>
          </cell>
          <cell r="D1083" t="str">
            <v>0329</v>
          </cell>
          <cell r="E1083">
            <v>0</v>
          </cell>
          <cell r="F1083">
            <v>0</v>
          </cell>
          <cell r="G1083" t="str">
            <v>96018</v>
          </cell>
          <cell r="H1083" t="str">
            <v>TRATOR DE PNEUS COM POTÊNCIA DE 122 CV, TRAÇÃO 4X4, COM GRADE DE DISCOS ACOPLADA - MANUTENÇÃO. AF_02/2017</v>
          </cell>
        </row>
        <row r="1084">
          <cell r="A1084" t="str">
            <v>CUSTOS HORÁRIOS DE MÁQUINAS E EQUIPAMENTOS</v>
          </cell>
          <cell r="B1084" t="str">
            <v>CHOR</v>
          </cell>
          <cell r="C1084" t="str">
            <v>COMPOSIÇÕES AUXILIARES</v>
          </cell>
          <cell r="D1084" t="str">
            <v>0329</v>
          </cell>
          <cell r="E1084">
            <v>0</v>
          </cell>
          <cell r="F1084">
            <v>0</v>
          </cell>
          <cell r="G1084" t="str">
            <v>96019</v>
          </cell>
          <cell r="H1084" t="str">
            <v>TRATOR DE PNEUS COM POTÊNCIA DE 122 CV, TRAÇÃO 4X4, COM GRADE DE DISCOS ACOPLADA - MATERIAIS NA OPERAÇÃO. AF_02/2017</v>
          </cell>
        </row>
        <row r="1085">
          <cell r="A1085" t="str">
            <v>CUSTOS HORÁRIOS DE MÁQUINAS E EQUIPAMENTOS</v>
          </cell>
          <cell r="B1085" t="str">
            <v>CHOR</v>
          </cell>
          <cell r="C1085" t="str">
            <v>COMPOSIÇÕES AUXILIARES</v>
          </cell>
          <cell r="D1085" t="str">
            <v>0329</v>
          </cell>
          <cell r="E1085">
            <v>0</v>
          </cell>
          <cell r="F1085">
            <v>0</v>
          </cell>
          <cell r="G1085" t="str">
            <v>96023</v>
          </cell>
          <cell r="H1085" t="str">
            <v>TRATOR DE PNEUS COM POTÊNCIA DE 85 CV, TRAÇÃO 4X4, COM GRADE DE DISCOS ACOPLADA - DEPRECIAÇÃO. AF_02/2017</v>
          </cell>
        </row>
        <row r="1086">
          <cell r="A1086" t="str">
            <v>CUSTOS HORÁRIOS DE MÁQUINAS E EQUIPAMENTOS</v>
          </cell>
          <cell r="B1086" t="str">
            <v>CHOR</v>
          </cell>
          <cell r="C1086" t="str">
            <v>COMPOSIÇÕES AUXILIARES</v>
          </cell>
          <cell r="D1086" t="str">
            <v>0329</v>
          </cell>
          <cell r="E1086">
            <v>0</v>
          </cell>
          <cell r="F1086">
            <v>0</v>
          </cell>
          <cell r="G1086" t="str">
            <v>96024</v>
          </cell>
          <cell r="H1086" t="str">
            <v>TRATOR DE PNEUS COM POTÊNCIA DE 85 CV, TRAÇÃO 4X4, COM GRADE DE DISCOS ACOPLADA - JUROS. AF_02/2017</v>
          </cell>
        </row>
        <row r="1087">
          <cell r="A1087" t="str">
            <v>CUSTOS HORÁRIOS DE MÁQUINAS E EQUIPAMENTOS</v>
          </cell>
          <cell r="B1087" t="str">
            <v>CHOR</v>
          </cell>
          <cell r="C1087" t="str">
            <v>COMPOSIÇÕES AUXILIARES</v>
          </cell>
          <cell r="D1087" t="str">
            <v>0329</v>
          </cell>
          <cell r="E1087">
            <v>0</v>
          </cell>
          <cell r="F1087">
            <v>0</v>
          </cell>
          <cell r="G1087" t="str">
            <v>96026</v>
          </cell>
          <cell r="H1087" t="str">
            <v>TRATOR DE PNEUS COM POTÊNCIA DE 85 CV, TRAÇÃO 4X4, COM GRADE DE DISCOS ACOPLADA - MANUTENÇÃO. AF_02/2017</v>
          </cell>
        </row>
        <row r="1088">
          <cell r="A1088" t="str">
            <v>CUSTOS HORÁRIOS DE MÁQUINAS E EQUIPAMENTOS</v>
          </cell>
          <cell r="B1088" t="str">
            <v>CHOR</v>
          </cell>
          <cell r="C1088" t="str">
            <v>COMPOSIÇÕES AUXILIARES</v>
          </cell>
          <cell r="D1088" t="str">
            <v>0329</v>
          </cell>
          <cell r="E1088">
            <v>0</v>
          </cell>
          <cell r="F1088">
            <v>0</v>
          </cell>
          <cell r="G1088" t="str">
            <v>96027</v>
          </cell>
          <cell r="H1088" t="str">
            <v>TRATOR DE PNEUS COM POTÊNCIA DE 85 CV, TRAÇÃO 4X4, COM GRADE DE DISCOS ACOPLADA - MATERIAIS NA OPERAÇÃO. AF_02/2017</v>
          </cell>
        </row>
        <row r="1089">
          <cell r="A1089" t="str">
            <v>CUSTOS HORÁRIOS DE MÁQUINAS E EQUIPAMENTOS</v>
          </cell>
          <cell r="B1089" t="str">
            <v>CHOR</v>
          </cell>
          <cell r="C1089" t="str">
            <v>COMPOSIÇÕES AUXILIARES</v>
          </cell>
          <cell r="D1089" t="str">
            <v>0329</v>
          </cell>
          <cell r="E1089">
            <v>0</v>
          </cell>
          <cell r="F1089">
            <v>0</v>
          </cell>
          <cell r="G1089" t="str">
            <v>96030</v>
          </cell>
          <cell r="H1089" t="str">
            <v>CAMINHÃO BASCULANTE 10 M3, TRUCADO, POTÊNCIA 230 CV, INCLUSIVE CAÇAMBA METÁLICA, COM DISTRIBUIDOR DE AGREGADOS ACOPLADO - DEPRECIAÇÃO. AF_02/2017</v>
          </cell>
        </row>
        <row r="1090">
          <cell r="A1090" t="str">
            <v>CUSTOS HORÁRIOS DE MÁQUINAS E EQUIPAMENTOS</v>
          </cell>
          <cell r="B1090" t="str">
            <v>CHOR</v>
          </cell>
          <cell r="C1090" t="str">
            <v>COMPOSIÇÕES AUXILIARES</v>
          </cell>
          <cell r="D1090" t="str">
            <v>0329</v>
          </cell>
          <cell r="E1090">
            <v>0</v>
          </cell>
          <cell r="F1090">
            <v>0</v>
          </cell>
          <cell r="G1090" t="str">
            <v>96031</v>
          </cell>
          <cell r="H1090" t="str">
            <v>CAMINHÃO BASCULANTE 10 M3, TRUCADO, POTÊNCIA 230 CV, INCLUSIVE CAÇAMBA METÁLICA, COM DISTRIBUIDOR DE AGREGADOS ACOPLADO - JUROS. AF_02/2017</v>
          </cell>
        </row>
        <row r="1091">
          <cell r="A1091" t="str">
            <v>CUSTOS HORÁRIOS DE MÁQUINAS E EQUIPAMENTOS</v>
          </cell>
          <cell r="B1091" t="str">
            <v>CHOR</v>
          </cell>
          <cell r="C1091" t="str">
            <v>COMPOSIÇÕES AUXILIARES</v>
          </cell>
          <cell r="D1091" t="str">
            <v>0329</v>
          </cell>
          <cell r="E1091">
            <v>0</v>
          </cell>
          <cell r="F1091">
            <v>0</v>
          </cell>
          <cell r="G1091" t="str">
            <v>96032</v>
          </cell>
          <cell r="H1091" t="str">
            <v>CAMINHÃO BASCULANTE 10 M3, TRUCADO, POTÊNCIA 230 CV, INCLUSIVE CAÇAMBA METÁLICA, COM DISTRIBUIDOR DE AGREGADOS ACOPLADO - IMPOSTOS E SEGUROS. AF_02/2017</v>
          </cell>
        </row>
        <row r="1092">
          <cell r="A1092" t="str">
            <v>CUSTOS HORÁRIOS DE MÁQUINAS E EQUIPAMENTOS</v>
          </cell>
          <cell r="B1092" t="str">
            <v>CHOR</v>
          </cell>
          <cell r="C1092" t="str">
            <v>COMPOSIÇÕES AUXILIARES</v>
          </cell>
          <cell r="D1092" t="str">
            <v>0329</v>
          </cell>
          <cell r="E1092">
            <v>0</v>
          </cell>
          <cell r="F1092">
            <v>0</v>
          </cell>
          <cell r="G1092" t="str">
            <v>96033</v>
          </cell>
          <cell r="H1092" t="str">
            <v>CAMINHÃO BASCULANTE 10 M3, TRUCADO, POTÊNCIA 230 CV, INCLUSIVE CAÇAMBA METÁLICA, COM DISTRIBUIDOR DE AGREGADOS ACOPLADO - MANUTENÇÃO. AF_02/2017</v>
          </cell>
        </row>
        <row r="1093">
          <cell r="A1093" t="str">
            <v>CUSTOS HORÁRIOS DE MÁQUINAS E EQUIPAMENTOS</v>
          </cell>
          <cell r="B1093" t="str">
            <v>CHOR</v>
          </cell>
          <cell r="C1093" t="str">
            <v>COMPOSIÇÕES AUXILIARES</v>
          </cell>
          <cell r="D1093" t="str">
            <v>0329</v>
          </cell>
          <cell r="E1093">
            <v>0</v>
          </cell>
          <cell r="F1093">
            <v>0</v>
          </cell>
          <cell r="G1093" t="str">
            <v>96034</v>
          </cell>
          <cell r="H1093" t="str">
            <v>CAMINHÃO BASCULANTE 10 M3, TRUCADO, POTÊNCIA 230 CV, INCLUSIVE CAÇAMBA METÁLICA, COM DISTRIBUIDOR DE AGREGADOS ACOPLADO - MATERIAIS NA OPERAÇÃO. AF_02/2017</v>
          </cell>
        </row>
        <row r="1094">
          <cell r="A1094" t="str">
            <v>CUSTOS HORÁRIOS DE MÁQUINAS E EQUIPAMENTOS</v>
          </cell>
          <cell r="B1094" t="str">
            <v>CHOR</v>
          </cell>
          <cell r="C1094" t="str">
            <v>COMPOSIÇÕES AUXILIARES</v>
          </cell>
          <cell r="D1094" t="str">
            <v>0329</v>
          </cell>
          <cell r="E1094">
            <v>0</v>
          </cell>
          <cell r="F1094">
            <v>0</v>
          </cell>
          <cell r="G1094" t="str">
            <v>96053</v>
          </cell>
          <cell r="H1094" t="str">
            <v>TRATOR DE PNEUS COM POTÊNCIA DE 85 CV, TRAÇÃO 4X4, COM VASSOURA MECÂNICA ACOPLADA - DEPRECIAÇÃO. AF_03/2017</v>
          </cell>
        </row>
        <row r="1095">
          <cell r="A1095" t="str">
            <v>CUSTOS HORÁRIOS DE MÁQUINAS E EQUIPAMENTOS</v>
          </cell>
          <cell r="B1095" t="str">
            <v>CHOR</v>
          </cell>
          <cell r="C1095" t="str">
            <v>COMPOSIÇÕES AUXILIARES</v>
          </cell>
          <cell r="D1095" t="str">
            <v>0329</v>
          </cell>
          <cell r="E1095">
            <v>0</v>
          </cell>
          <cell r="F1095">
            <v>0</v>
          </cell>
          <cell r="G1095" t="str">
            <v>96054</v>
          </cell>
          <cell r="H1095" t="str">
            <v>MINICARREGADEIRA SOBRE RODAS POTENCIA 47HP CAPACIDADE OPERACAO 646 KG, COM VASSOURA MECÂNICA ACOPLADA - DEPRECIAÇÃO. AF_03/2017</v>
          </cell>
        </row>
        <row r="1096">
          <cell r="A1096" t="str">
            <v>CUSTOS HORÁRIOS DE MÁQUINAS E EQUIPAMENTOS</v>
          </cell>
          <cell r="B1096" t="str">
            <v>CHOR</v>
          </cell>
          <cell r="C1096" t="str">
            <v>COMPOSIÇÕES AUXILIARES</v>
          </cell>
          <cell r="D1096" t="str">
            <v>0329</v>
          </cell>
          <cell r="E1096">
            <v>0</v>
          </cell>
          <cell r="F1096">
            <v>0</v>
          </cell>
          <cell r="G1096" t="str">
            <v>96055</v>
          </cell>
          <cell r="H1096" t="str">
            <v>TRATOR DE PNEUS COM POTÊNCIA DE 85 CV, TRAÇÃO 4X4, COM VASSOURA MECÂNICA ACOPLADA - JUROS. AF_03/2017</v>
          </cell>
        </row>
        <row r="1097">
          <cell r="A1097" t="str">
            <v>CUSTOS HORÁRIOS DE MÁQUINAS E EQUIPAMENTOS</v>
          </cell>
          <cell r="B1097" t="str">
            <v>CHOR</v>
          </cell>
          <cell r="C1097" t="str">
            <v>COMPOSIÇÕES AUXILIARES</v>
          </cell>
          <cell r="D1097" t="str">
            <v>0329</v>
          </cell>
          <cell r="E1097">
            <v>0</v>
          </cell>
          <cell r="F1097">
            <v>0</v>
          </cell>
          <cell r="G1097" t="str">
            <v>96056</v>
          </cell>
          <cell r="H1097" t="str">
            <v>TRATOR DE PNEUS COM POTÊNCIA DE 85 CV, TRAÇÃO 4X4, COM VASSOURA MECÂNICA ACOPLADA - MANUTENÇÃO. AF_03/2017</v>
          </cell>
        </row>
        <row r="1098">
          <cell r="A1098" t="str">
            <v>CUSTOS HORÁRIOS DE MÁQUINAS E EQUIPAMENTOS</v>
          </cell>
          <cell r="B1098" t="str">
            <v>CHOR</v>
          </cell>
          <cell r="C1098" t="str">
            <v>COMPOSIÇÕES AUXILIARES</v>
          </cell>
          <cell r="D1098" t="str">
            <v>0329</v>
          </cell>
          <cell r="E1098">
            <v>0</v>
          </cell>
          <cell r="F1098">
            <v>0</v>
          </cell>
          <cell r="G1098" t="str">
            <v>96057</v>
          </cell>
          <cell r="H1098" t="str">
            <v>TRATOR DE PNEUS COM POTÊNCIA DE 85 CV, TRAÇÃO 4X4, COM VASSOURA MECÂNICA ACOPLADA - MATERIAIS NA OPERAÇÃO. AF_03/2017</v>
          </cell>
        </row>
        <row r="1099">
          <cell r="A1099" t="str">
            <v>CUSTOS HORÁRIOS DE MÁQUINAS E EQUIPAMENTOS</v>
          </cell>
          <cell r="B1099" t="str">
            <v>CHOR</v>
          </cell>
          <cell r="C1099" t="str">
            <v>COMPOSIÇÕES AUXILIARES</v>
          </cell>
          <cell r="D1099" t="str">
            <v>0329</v>
          </cell>
          <cell r="E1099">
            <v>0</v>
          </cell>
          <cell r="F1099">
            <v>0</v>
          </cell>
          <cell r="G1099" t="str">
            <v>96060</v>
          </cell>
          <cell r="H1099" t="str">
            <v>MINICARREGADEIRA SOBRE RODAS POTENCIA 47HP CAPACIDADE OPERACAO 646 KG, COM VASSOURA MECÂNICA ACOPLADA - JUROS. AF_03/2017</v>
          </cell>
        </row>
        <row r="1100">
          <cell r="A1100" t="str">
            <v>CUSTOS HORÁRIOS DE MÁQUINAS E EQUIPAMENTOS</v>
          </cell>
          <cell r="B1100" t="str">
            <v>CHOR</v>
          </cell>
          <cell r="C1100" t="str">
            <v>COMPOSIÇÕES AUXILIARES</v>
          </cell>
          <cell r="D1100" t="str">
            <v>0329</v>
          </cell>
          <cell r="E1100">
            <v>0</v>
          </cell>
          <cell r="F1100">
            <v>0</v>
          </cell>
          <cell r="G1100" t="str">
            <v>96061</v>
          </cell>
          <cell r="H1100" t="str">
            <v>MINICARREGADEIRA SOBRE RODAS POTENCIA 47HP CAPACIDADE OPERACAO 646 KG, COM VASSOURA MECÂNICA ACOPLADA - MANUTENÇÃO. AF_03/2017</v>
          </cell>
        </row>
        <row r="1101">
          <cell r="A1101" t="str">
            <v>CUSTOS HORÁRIOS DE MÁQUINAS E EQUIPAMENTOS</v>
          </cell>
          <cell r="B1101" t="str">
            <v>CHOR</v>
          </cell>
          <cell r="C1101" t="str">
            <v>COMPOSIÇÕES AUXILIARES</v>
          </cell>
          <cell r="D1101" t="str">
            <v>0329</v>
          </cell>
          <cell r="E1101">
            <v>0</v>
          </cell>
          <cell r="F1101">
            <v>0</v>
          </cell>
          <cell r="G1101" t="str">
            <v>96062</v>
          </cell>
          <cell r="H1101" t="str">
            <v>MINICARREGADEIRA SOBRE RODAS POTENCIA 47HP CAPACIDADE OPERACAO 646 KG, COM VASSOURA MECÂNICA ACOPLADA - MATERIAIS NA OPERAÇÃO. AF_03/2017</v>
          </cell>
        </row>
        <row r="1102">
          <cell r="A1102" t="str">
            <v>CUSTOS HORÁRIOS DE MÁQUINAS E EQUIPAMENTOS</v>
          </cell>
          <cell r="B1102" t="str">
            <v>CHOR</v>
          </cell>
          <cell r="C1102" t="str">
            <v>COMPOSIÇÕES AUXILIARES</v>
          </cell>
          <cell r="D1102" t="str">
            <v>0329</v>
          </cell>
          <cell r="E1102">
            <v>0</v>
          </cell>
          <cell r="F1102">
            <v>0</v>
          </cell>
          <cell r="G1102" t="str">
            <v>96241</v>
          </cell>
          <cell r="H1102" t="str">
            <v>MINIESCAVADEIRA SOBRE ESTEIRAS, POTENCIA LIQUIDA DE *30* HP, PESO OPERACIONAL DE *3.500* KG - DEPRECIACAO. AF_04/2017</v>
          </cell>
        </row>
        <row r="1103">
          <cell r="A1103" t="str">
            <v>CUSTOS HORÁRIOS DE MÁQUINAS E EQUIPAMENTOS</v>
          </cell>
          <cell r="B1103" t="str">
            <v>CHOR</v>
          </cell>
          <cell r="C1103" t="str">
            <v>COMPOSIÇÕES AUXILIARES</v>
          </cell>
          <cell r="D1103" t="str">
            <v>0329</v>
          </cell>
          <cell r="E1103">
            <v>0</v>
          </cell>
          <cell r="F1103">
            <v>0</v>
          </cell>
          <cell r="G1103" t="str">
            <v>96242</v>
          </cell>
          <cell r="H1103" t="str">
            <v>MINIESCAVADEIRA SOBRE ESTEIRAS, POTENCIA LIQUIDA DE *30* HP, PESO OPERACIONAL DE *3.500* KG - JUROS. AF_04/2017</v>
          </cell>
        </row>
        <row r="1104">
          <cell r="A1104" t="str">
            <v>CUSTOS HORÁRIOS DE MÁQUINAS E EQUIPAMENTOS</v>
          </cell>
          <cell r="B1104" t="str">
            <v>CHOR</v>
          </cell>
          <cell r="C1104" t="str">
            <v>COMPOSIÇÕES AUXILIARES</v>
          </cell>
          <cell r="D1104" t="str">
            <v>0329</v>
          </cell>
          <cell r="E1104">
            <v>0</v>
          </cell>
          <cell r="F1104">
            <v>0</v>
          </cell>
          <cell r="G1104" t="str">
            <v>96243</v>
          </cell>
          <cell r="H1104" t="str">
            <v>MINIESCAVADEIRA SOBRE ESTEIRAS, POTENCIA LIQUIDA DE *30* HP, PESO OPERACIONAL DE *3.500* KG - MANUTENCAO. AF_04/2017</v>
          </cell>
        </row>
        <row r="1105">
          <cell r="A1105" t="str">
            <v>CUSTOS HORÁRIOS DE MÁQUINAS E EQUIPAMENTOS</v>
          </cell>
          <cell r="B1105" t="str">
            <v>CHOR</v>
          </cell>
          <cell r="C1105" t="str">
            <v>COMPOSIÇÕES AUXILIARES</v>
          </cell>
          <cell r="D1105" t="str">
            <v>0329</v>
          </cell>
          <cell r="E1105">
            <v>0</v>
          </cell>
          <cell r="F1105">
            <v>0</v>
          </cell>
          <cell r="G1105" t="str">
            <v>96244</v>
          </cell>
          <cell r="H1105" t="str">
            <v>MINIESCAVADEIRA SOBRE ESTEIRAS, POTENCIA LIQUIDA DE *30* HP, PESO OPERACIONAL DE *3.500* KG - MATERIAIS NA OPERACAO. AF_04/2017</v>
          </cell>
        </row>
        <row r="1106">
          <cell r="A1106" t="str">
            <v>CUSTOS HORÁRIOS DE MÁQUINAS E EQUIPAMENTOS</v>
          </cell>
          <cell r="B1106" t="str">
            <v>CHOR</v>
          </cell>
          <cell r="C1106" t="str">
            <v>COMPOSIÇÕES AUXILIARES</v>
          </cell>
          <cell r="D1106" t="str">
            <v>0329</v>
          </cell>
          <cell r="E1106">
            <v>0</v>
          </cell>
          <cell r="F1106">
            <v>0</v>
          </cell>
          <cell r="G1106" t="str">
            <v>96298</v>
          </cell>
          <cell r="H1106" t="str">
            <v>PERFURATRIZ ROTATIVA SOBRE ESTEIRA, TORQUE MAXIMO 2500 KGM, POTENCIA 110 HP, MOTOR DIESEL - DEPRECIAÇÃO. AF_05/2017</v>
          </cell>
        </row>
        <row r="1107">
          <cell r="A1107" t="str">
            <v>CUSTOS HORÁRIOS DE MÁQUINAS E EQUIPAMENTOS</v>
          </cell>
          <cell r="B1107" t="str">
            <v>CHOR</v>
          </cell>
          <cell r="C1107" t="str">
            <v>COMPOSIÇÕES AUXILIARES</v>
          </cell>
          <cell r="D1107" t="str">
            <v>0329</v>
          </cell>
          <cell r="E1107">
            <v>0</v>
          </cell>
          <cell r="F1107">
            <v>0</v>
          </cell>
          <cell r="G1107" t="str">
            <v>96299</v>
          </cell>
          <cell r="H1107" t="str">
            <v>PERFURATRIZ ROTATIVA SOBRE ESTEIRA, TORQUE MAXIMO 2500 KGM, POTENCIA 110 HP, MOTOR DIESEL - JUROS. AF_05/2017</v>
          </cell>
        </row>
        <row r="1108">
          <cell r="A1108" t="str">
            <v>CUSTOS HORÁRIOS DE MÁQUINAS E EQUIPAMENTOS</v>
          </cell>
          <cell r="B1108" t="str">
            <v>CHOR</v>
          </cell>
          <cell r="C1108" t="str">
            <v>COMPOSIÇÕES AUXILIARES</v>
          </cell>
          <cell r="D1108" t="str">
            <v>0329</v>
          </cell>
          <cell r="E1108">
            <v>0</v>
          </cell>
          <cell r="F1108">
            <v>0</v>
          </cell>
          <cell r="G1108" t="str">
            <v>96300</v>
          </cell>
          <cell r="H1108" t="str">
            <v>PERFURATRIZ ROTATIVA SOBRE ESTEIRA, TORQUE MAXIMO 2500 KGM, POTENCIA 110 HP, MOTOR DIESEL - MANUTENÇÃO. AF_05/2017</v>
          </cell>
        </row>
        <row r="1109">
          <cell r="A1109" t="str">
            <v>CUSTOS HORÁRIOS DE MÁQUINAS E EQUIPAMENTOS</v>
          </cell>
          <cell r="B1109" t="str">
            <v>CHOR</v>
          </cell>
          <cell r="C1109" t="str">
            <v>COMPOSIÇÕES AUXILIARES</v>
          </cell>
          <cell r="D1109" t="str">
            <v>0329</v>
          </cell>
          <cell r="E1109">
            <v>0</v>
          </cell>
          <cell r="F1109">
            <v>0</v>
          </cell>
          <cell r="G1109" t="str">
            <v>96301</v>
          </cell>
          <cell r="H1109" t="str">
            <v>PERFURATRIZ ROTATIVA SOBRE ESTEIRA, TORQUE MAXIMO 2500 KGM, POTENCIA 110 HP, MOTOR DIESEL - MATERIAIS NA OPERAÇÃO. AF_05/2017</v>
          </cell>
        </row>
        <row r="1110">
          <cell r="A1110" t="str">
            <v>CUSTOS HORÁRIOS DE MÁQUINAS E EQUIPAMENTOS</v>
          </cell>
          <cell r="B1110" t="str">
            <v>CHOR</v>
          </cell>
          <cell r="C1110" t="str">
            <v>COMPOSIÇÕES AUXILIARES</v>
          </cell>
          <cell r="D1110" t="str">
            <v>0329</v>
          </cell>
          <cell r="E1110">
            <v>0</v>
          </cell>
          <cell r="F1110">
            <v>0</v>
          </cell>
          <cell r="G1110" t="str">
            <v>96304</v>
          </cell>
          <cell r="H1110" t="str">
            <v>COMPRESSOR DE AR, VAZAO DE 10 PCM, RESERVATORIO 100 L, PRESSAO DE TRABALHO ENTRE 6,9 E 9,7 BAR,  POTENCIA 2 HP, TENSAO 110/220 V - DEPRECIAÇÃO. AF_05/2017</v>
          </cell>
        </row>
        <row r="1111">
          <cell r="A1111" t="str">
            <v>CUSTOS HORÁRIOS DE MÁQUINAS E EQUIPAMENTOS</v>
          </cell>
          <cell r="B1111" t="str">
            <v>CHOR</v>
          </cell>
          <cell r="C1111" t="str">
            <v>COMPOSIÇÕES AUXILIARES</v>
          </cell>
          <cell r="D1111" t="str">
            <v>0329</v>
          </cell>
          <cell r="E1111">
            <v>0</v>
          </cell>
          <cell r="F1111">
            <v>0</v>
          </cell>
          <cell r="G1111" t="str">
            <v>96305</v>
          </cell>
          <cell r="H1111" t="str">
            <v>COMPRESSOR DE AR, VAZAO DE 10 PCM, RESERVATORIO 100 L, PRESSAO DE TRABALHO ENTRE 6,9 E 9,7 BAR,  POTENCIA 2 HP, TENSAO 110/220 V - JUROS. AF_05/2017</v>
          </cell>
        </row>
        <row r="1112">
          <cell r="A1112" t="str">
            <v>CUSTOS HORÁRIOS DE MÁQUINAS E EQUIPAMENTOS</v>
          </cell>
          <cell r="B1112" t="str">
            <v>CHOR</v>
          </cell>
          <cell r="C1112" t="str">
            <v>COMPOSIÇÕES AUXILIARES</v>
          </cell>
          <cell r="D1112" t="str">
            <v>0329</v>
          </cell>
          <cell r="E1112">
            <v>0</v>
          </cell>
          <cell r="F1112">
            <v>0</v>
          </cell>
          <cell r="G1112" t="str">
            <v>96306</v>
          </cell>
          <cell r="H1112" t="str">
            <v>COMPRESSOR DE AR, VAZAO DE 10 PCM, RESERVATORIO 100 L, PRESSAO DE TRABALHO ENTRE 6,9 E 9,7 BAR,  POTENCIA 2 HP, TENSAO 110/220 V - MANUTENÇÃO. AF_05/2017</v>
          </cell>
        </row>
        <row r="1113">
          <cell r="A1113" t="str">
            <v>CUSTOS HORÁRIOS DE MÁQUINAS E EQUIPAMENTOS</v>
          </cell>
          <cell r="B1113" t="str">
            <v>CHOR</v>
          </cell>
          <cell r="C1113" t="str">
            <v>COMPOSIÇÕES AUXILIARES</v>
          </cell>
          <cell r="D1113" t="str">
            <v>0329</v>
          </cell>
          <cell r="E1113">
            <v>0</v>
          </cell>
          <cell r="F1113">
            <v>0</v>
          </cell>
          <cell r="G1113" t="str">
            <v>96307</v>
          </cell>
          <cell r="H1113" t="str">
            <v>COMPRESSOR DE AR, VAZAO DE 10 PCM, RESERVATORIO 100 L, PRESSAO DE TRABALHO ENTRE 6,9 E 9,7 BAR, POTENCIA 2 HP, TENSAO 110/220 V - MATERIAIS NA OPERAÇÃO. AF_05/2017</v>
          </cell>
        </row>
        <row r="1114">
          <cell r="A1114" t="str">
            <v>CUSTOS HORÁRIOS DE MÁQUINAS E EQUIPAMENTOS</v>
          </cell>
          <cell r="B1114" t="str">
            <v>CHOR</v>
          </cell>
          <cell r="C1114" t="str">
            <v>COMPOSIÇÕES AUXILIARES</v>
          </cell>
          <cell r="D1114" t="str">
            <v>0329</v>
          </cell>
          <cell r="E1114">
            <v>0</v>
          </cell>
          <cell r="F1114">
            <v>0</v>
          </cell>
          <cell r="G1114" t="str">
            <v>96457</v>
          </cell>
          <cell r="H1114" t="str">
            <v>ROLO COMPACTADOR DE PNEUS, ESTATICO, PRESSAO VARIAVEL, POTENCIA 110 HP, PESO SEM/COM LASTRO 10,8/27 T, LARGURA DE ROLAGEM 2,30 M - MATERIAIS NA OPERACAO. AF_06/2017</v>
          </cell>
        </row>
        <row r="1115">
          <cell r="A1115" t="str">
            <v>CUSTOS HORÁRIOS DE MÁQUINAS E EQUIPAMENTOS</v>
          </cell>
          <cell r="B1115" t="str">
            <v>CHOR</v>
          </cell>
          <cell r="C1115" t="str">
            <v>COMPOSIÇÕES AUXILIARES</v>
          </cell>
          <cell r="D1115" t="str">
            <v>0329</v>
          </cell>
          <cell r="E1115">
            <v>0</v>
          </cell>
          <cell r="F1115">
            <v>0</v>
          </cell>
          <cell r="G1115" t="str">
            <v>96458</v>
          </cell>
          <cell r="H1115" t="str">
            <v>ROLO COMPACTADOR DE PNEUS, ESTATICO, PRESSAO VARIAVEL, POTENCIA 110 HP, PESO SEM/COM LASTRO 10,8/27 T, LARGURA DE ROLAGEM 2,30 M - MANUTENCAO. AF_06/2017</v>
          </cell>
        </row>
        <row r="1116">
          <cell r="A1116" t="str">
            <v>CUSTOS HORÁRIOS DE MÁQUINAS E EQUIPAMENTOS</v>
          </cell>
          <cell r="B1116" t="str">
            <v>CHOR</v>
          </cell>
          <cell r="C1116" t="str">
            <v>COMPOSIÇÕES AUXILIARES</v>
          </cell>
          <cell r="D1116" t="str">
            <v>0329</v>
          </cell>
          <cell r="E1116">
            <v>0</v>
          </cell>
          <cell r="F1116">
            <v>0</v>
          </cell>
          <cell r="G1116" t="str">
            <v>96459</v>
          </cell>
          <cell r="H1116" t="str">
            <v>ROLO COMPACTADOR DE PNEUS, ESTATICO, PRESSAO VARIAVEL, POTENCIA 110 HP, PESO SEM/COM LASTRO 10,8/27 T, LARGURA DE ROLAGEM 2,30 M - JUROS. AF_06/2017</v>
          </cell>
        </row>
        <row r="1117">
          <cell r="A1117" t="str">
            <v>CUSTOS HORÁRIOS DE MÁQUINAS E EQUIPAMENTOS</v>
          </cell>
          <cell r="B1117" t="str">
            <v>CHOR</v>
          </cell>
          <cell r="C1117" t="str">
            <v>COMPOSIÇÕES AUXILIARES</v>
          </cell>
          <cell r="D1117" t="str">
            <v>0329</v>
          </cell>
          <cell r="E1117">
            <v>0</v>
          </cell>
          <cell r="F1117">
            <v>0</v>
          </cell>
          <cell r="G1117" t="str">
            <v>96460</v>
          </cell>
          <cell r="H1117" t="str">
            <v>ROLO COMPACTADOR DE PNEUS, ESTATICO, PRESSAO VARIAVEL, POTENCIA 110 HP, PESO SEM/COM LASTRO 10,8/27 T, LARGURA DE ROLAGEM 2,30 M - DEPRECIAÇÃO. AF_06/2017</v>
          </cell>
        </row>
        <row r="1118">
          <cell r="A1118" t="str">
            <v>CUSTOS HORÁRIOS DE MÁQUINAS E EQUIPAMENTOS</v>
          </cell>
          <cell r="B1118" t="str">
            <v>CHOR</v>
          </cell>
          <cell r="C1118" t="str">
            <v>COMPOSIÇÕES AUXILIARES</v>
          </cell>
          <cell r="D1118" t="str">
            <v>0329</v>
          </cell>
          <cell r="E1118">
            <v>0</v>
          </cell>
          <cell r="F1118">
            <v>0</v>
          </cell>
          <cell r="G1118" t="str">
            <v>98760</v>
          </cell>
          <cell r="H1118" t="str">
            <v>INVERSOR DE SOLDA MONOFÁSICO DE 160 A, POTÊNCIA DE 5400 W, TENSÃO DE 220 V, PARA SOLDA COM ELETRODOS DE 2,0 A 4,0 MM E PROCESSO TIG - DEPRECIAÇÃO. AF_06/2018</v>
          </cell>
        </row>
        <row r="1119">
          <cell r="A1119" t="str">
            <v>CUSTOS HORÁRIOS DE MÁQUINAS E EQUIPAMENTOS</v>
          </cell>
          <cell r="B1119" t="str">
            <v>CHOR</v>
          </cell>
          <cell r="C1119" t="str">
            <v>COMPOSIÇÕES AUXILIARES</v>
          </cell>
          <cell r="D1119" t="str">
            <v>0329</v>
          </cell>
          <cell r="E1119">
            <v>0</v>
          </cell>
          <cell r="F1119">
            <v>0</v>
          </cell>
          <cell r="G1119" t="str">
            <v>98761</v>
          </cell>
          <cell r="H1119" t="str">
            <v>INVERSOR DE SOLDA MONOFÁSICO DE 160 A, POTÊNCIA DE 5400 W, TENSÃO DE 220 V, PARA SOLDA COM ELETRODOS DE 2,0 A 4,0 MM E PROCESSO TIG - JUROS. AF_06/2018</v>
          </cell>
        </row>
        <row r="1120">
          <cell r="A1120" t="str">
            <v>CUSTOS HORÁRIOS DE MÁQUINAS E EQUIPAMENTOS</v>
          </cell>
          <cell r="B1120" t="str">
            <v>CHOR</v>
          </cell>
          <cell r="C1120" t="str">
            <v>COMPOSIÇÕES AUXILIARES</v>
          </cell>
          <cell r="D1120" t="str">
            <v>0329</v>
          </cell>
          <cell r="E1120">
            <v>0</v>
          </cell>
          <cell r="F1120">
            <v>0</v>
          </cell>
          <cell r="G1120" t="str">
            <v>98762</v>
          </cell>
          <cell r="H1120" t="str">
            <v>INVERSOR DE SOLDA MONOFÁSICO DE 160 A, POTÊNCIA DE 5400 W, TENSÃO DE 220 V, PARA SOLDA COM ELETRODOS DE 2,0 A 4,0 MM E PROCESSO TIG - MANUTENÇÃO. AF_06/2018</v>
          </cell>
        </row>
        <row r="1121">
          <cell r="A1121" t="str">
            <v>CUSTOS HORÁRIOS DE MÁQUINAS E EQUIPAMENTOS</v>
          </cell>
          <cell r="B1121" t="str">
            <v>CHOR</v>
          </cell>
          <cell r="C1121" t="str">
            <v>COMPOSIÇÕES AUXILIARES</v>
          </cell>
          <cell r="D1121" t="str">
            <v>0329</v>
          </cell>
          <cell r="E1121">
            <v>0</v>
          </cell>
          <cell r="F1121">
            <v>0</v>
          </cell>
          <cell r="G1121" t="str">
            <v>98763</v>
          </cell>
          <cell r="H1121" t="str">
            <v>INVERSOR DE SOLDA MONOFÁSICO DE 160 A, POTÊNCIA DE 5400 W, TENSÃO DE 220 V, PARA SOLDA COM ELETRODOS DE 2,0 A 4,0 MM E PROCESSO TIG - MATERIAIS NA OPERAÇÃO. AF_06/2018</v>
          </cell>
        </row>
        <row r="1122">
          <cell r="A1122" t="str">
            <v>CUSTOS HORÁRIOS DE MÁQUINAS E EQUIPAMENTOS</v>
          </cell>
          <cell r="B1122" t="str">
            <v>CHOR</v>
          </cell>
          <cell r="C1122" t="str">
            <v>COMPOSIÇÕES AUXILIARES</v>
          </cell>
          <cell r="D1122" t="str">
            <v>0329</v>
          </cell>
          <cell r="E1122">
            <v>0</v>
          </cell>
          <cell r="F1122">
            <v>0</v>
          </cell>
          <cell r="G1122" t="str">
            <v>99829</v>
          </cell>
          <cell r="H1122" t="str">
            <v>LAVADORA DE ALTA PRESSAO (LAVA-JATO) PARA AGUA FRIA, PRESSAO DE OPERACAO ENTRE 1400 E 1900 LIB/POL2, VAZAO MAXIMA ENTRE 400 E 700 L/H - DEPRECIAÇÃO. AF_04/2019</v>
          </cell>
        </row>
        <row r="1123">
          <cell r="A1123" t="str">
            <v>CUSTOS HORÁRIOS DE MÁQUINAS E EQUIPAMENTOS</v>
          </cell>
          <cell r="B1123" t="str">
            <v>CHOR</v>
          </cell>
          <cell r="C1123" t="str">
            <v>COMPOSIÇÕES AUXILIARES</v>
          </cell>
          <cell r="D1123" t="str">
            <v>0329</v>
          </cell>
          <cell r="E1123">
            <v>0</v>
          </cell>
          <cell r="F1123">
            <v>0</v>
          </cell>
          <cell r="G1123" t="str">
            <v>99830</v>
          </cell>
          <cell r="H1123" t="str">
            <v>LAVADORA DE ALTA PRESSAO (LAVA-JATO) PARA AGUA FRIA, PRESSAO DE OPERACAO ENTRE 1400 E 1900 LIB/POL2, VAZAO MAXIMA ENTRE 400 E 700 L/H - JUROS. AF_04/2019</v>
          </cell>
        </row>
        <row r="1124">
          <cell r="A1124" t="str">
            <v>CUSTOS HORÁRIOS DE MÁQUINAS E EQUIPAMENTOS</v>
          </cell>
          <cell r="B1124" t="str">
            <v>CHOR</v>
          </cell>
          <cell r="C1124" t="str">
            <v>COMPOSIÇÕES AUXILIARES</v>
          </cell>
          <cell r="D1124" t="str">
            <v>0329</v>
          </cell>
          <cell r="E1124">
            <v>0</v>
          </cell>
          <cell r="F1124">
            <v>0</v>
          </cell>
          <cell r="G1124" t="str">
            <v>99831</v>
          </cell>
          <cell r="H1124" t="str">
            <v>LAVADORA DE ALTA PRESSAO (LAVA-JATO) PARA AGUA FRIA, PRESSAO DE OPERACAO ENTRE 1400 E 1900 LIB/POL2, VAZAO MAXIMA ENTRE 400 E 700 L/H - MANUTENÇÃO. AF_04/2019</v>
          </cell>
        </row>
        <row r="1125">
          <cell r="A1125" t="str">
            <v>CUSTOS HORÁRIOS DE MÁQUINAS E EQUIPAMENTOS</v>
          </cell>
          <cell r="B1125" t="str">
            <v>CHOR</v>
          </cell>
          <cell r="C1125" t="str">
            <v>COMPOSIÇÕES AUXILIARES</v>
          </cell>
          <cell r="D1125" t="str">
            <v>0329</v>
          </cell>
          <cell r="E1125">
            <v>0</v>
          </cell>
          <cell r="F1125">
            <v>0</v>
          </cell>
          <cell r="G1125" t="str">
            <v>99832</v>
          </cell>
          <cell r="H1125" t="str">
            <v>LAVADORA DE ALTA PRESSAO (LAVA-JATO) PARA AGUA FRIA, PRESSAO DE OPERACAO ENTRE 1400 E 1900 LIB/POL2, VAZAO MAXIMA ENTRE 400 E 700 L/H - MATERIAIS NA OPERAÇÃO. AF_04/2019</v>
          </cell>
        </row>
        <row r="1126">
          <cell r="A1126" t="str">
            <v>CUSTOS HORÁRIOS DE MÁQUINAS E EQUIPAMENTOS</v>
          </cell>
          <cell r="B1126" t="str">
            <v>CHOR</v>
          </cell>
          <cell r="C1126" t="str">
            <v>COMPOSIÇÕES AUXILIARES</v>
          </cell>
          <cell r="D1126" t="str">
            <v>0329</v>
          </cell>
          <cell r="E1126">
            <v>0</v>
          </cell>
          <cell r="F1126">
            <v>0</v>
          </cell>
          <cell r="G1126" t="str">
            <v>100637</v>
          </cell>
          <cell r="H1126" t="str">
            <v>USINA DE MISTURA ASFÁLTICA À QUENTE, TIPO CONTRA FLUXO, PROD 100 A 140 TON/HORA - DEPRECIAÇÃO. AF_12/2019</v>
          </cell>
        </row>
        <row r="1127">
          <cell r="A1127" t="str">
            <v>CUSTOS HORÁRIOS DE MÁQUINAS E EQUIPAMENTOS</v>
          </cell>
          <cell r="B1127" t="str">
            <v>CHOR</v>
          </cell>
          <cell r="C1127" t="str">
            <v>COMPOSIÇÕES AUXILIARES</v>
          </cell>
          <cell r="D1127" t="str">
            <v>0329</v>
          </cell>
          <cell r="E1127">
            <v>0</v>
          </cell>
          <cell r="F1127">
            <v>0</v>
          </cell>
          <cell r="G1127" t="str">
            <v>100638</v>
          </cell>
          <cell r="H1127" t="str">
            <v>USINA DE MISTURA ASFÁLTICA À QUENTE, TIPO CONTRA FLUXO, PROD 100 A 140 TON/HORA - JUROS. AF_12/2019</v>
          </cell>
        </row>
        <row r="1128">
          <cell r="A1128" t="str">
            <v>CUSTOS HORÁRIOS DE MÁQUINAS E EQUIPAMENTOS</v>
          </cell>
          <cell r="B1128" t="str">
            <v>CHOR</v>
          </cell>
          <cell r="C1128" t="str">
            <v>COMPOSIÇÕES AUXILIARES</v>
          </cell>
          <cell r="D1128" t="str">
            <v>0329</v>
          </cell>
          <cell r="E1128">
            <v>0</v>
          </cell>
          <cell r="F1128">
            <v>0</v>
          </cell>
          <cell r="G1128" t="str">
            <v>100639</v>
          </cell>
          <cell r="H1128" t="str">
            <v>USINA DE MISTURA ASFÁLTICA À QUENTE, TIPO CONTRA FLUXO, PROD 100 A 140 TON/HORA - MANUTENÇÃO. AF_12/2019</v>
          </cell>
        </row>
        <row r="1129">
          <cell r="A1129" t="str">
            <v>CUSTOS HORÁRIOS DE MÁQUINAS E EQUIPAMENTOS</v>
          </cell>
          <cell r="B1129" t="str">
            <v>CHOR</v>
          </cell>
          <cell r="C1129" t="str">
            <v>COMPOSIÇÕES AUXILIARES</v>
          </cell>
          <cell r="D1129" t="str">
            <v>0329</v>
          </cell>
          <cell r="E1129">
            <v>0</v>
          </cell>
          <cell r="F1129">
            <v>0</v>
          </cell>
          <cell r="G1129" t="str">
            <v>100640</v>
          </cell>
          <cell r="H1129" t="str">
            <v>USINA DE MISTURA ASFÁLTICA À QUENTE, TIPO CONTRA FLUXO, PROD 100 A 140 TON/HORA - MATERIAIS NA OPERAÇÃO. AF_12/2019</v>
          </cell>
        </row>
        <row r="1130">
          <cell r="A1130" t="str">
            <v>CUSTOS HORÁRIOS DE MÁQUINAS E EQUIPAMENTOS</v>
          </cell>
          <cell r="B1130" t="str">
            <v>CHOR</v>
          </cell>
          <cell r="C1130" t="str">
            <v>COMPOSIÇÕES AUXILIARES</v>
          </cell>
          <cell r="D1130" t="str">
            <v>0329</v>
          </cell>
          <cell r="E1130">
            <v>0</v>
          </cell>
          <cell r="F1130">
            <v>0</v>
          </cell>
          <cell r="G1130" t="str">
            <v>100643</v>
          </cell>
          <cell r="H1130" t="str">
            <v>USINA DE ASFALTO, TIPO GRAVIMÉTRICA, PROD 150 TON/HORA - DEPRECIAÇÃO. AF_12/2019</v>
          </cell>
        </row>
        <row r="1131">
          <cell r="A1131" t="str">
            <v>CUSTOS HORÁRIOS DE MÁQUINAS E EQUIPAMENTOS</v>
          </cell>
          <cell r="B1131" t="str">
            <v>CHOR</v>
          </cell>
          <cell r="C1131" t="str">
            <v>COMPOSIÇÕES AUXILIARES</v>
          </cell>
          <cell r="D1131" t="str">
            <v>0329</v>
          </cell>
          <cell r="E1131">
            <v>0</v>
          </cell>
          <cell r="F1131">
            <v>0</v>
          </cell>
          <cell r="G1131" t="str">
            <v>100644</v>
          </cell>
          <cell r="H1131" t="str">
            <v>USINA DE ASFALTO, TIPO GRAVIMÉTRICA, PROD 150 TON/HORA - JUROS. AF_12/2019</v>
          </cell>
        </row>
        <row r="1132">
          <cell r="A1132" t="str">
            <v>CUSTOS HORÁRIOS DE MÁQUINAS E EQUIPAMENTOS</v>
          </cell>
          <cell r="B1132" t="str">
            <v>CHOR</v>
          </cell>
          <cell r="C1132" t="str">
            <v>COMPOSIÇÕES AUXILIARES</v>
          </cell>
          <cell r="D1132" t="str">
            <v>0329</v>
          </cell>
          <cell r="E1132">
            <v>0</v>
          </cell>
          <cell r="F1132">
            <v>0</v>
          </cell>
          <cell r="G1132" t="str">
            <v>100645</v>
          </cell>
          <cell r="H1132" t="str">
            <v>USINA DE ASFALTO, TIPO GRAVIMÉTRICA, PROD 150 TON/HORA - MANUTENÇÃO. AF_12/2019</v>
          </cell>
        </row>
        <row r="1133">
          <cell r="A1133" t="str">
            <v>CUSTOS HORÁRIOS DE MÁQUINAS E EQUIPAMENTOS</v>
          </cell>
          <cell r="B1133" t="str">
            <v>CHOR</v>
          </cell>
          <cell r="C1133" t="str">
            <v>COMPOSIÇÕES AUXILIARES</v>
          </cell>
          <cell r="D1133" t="str">
            <v>0329</v>
          </cell>
          <cell r="E1133">
            <v>0</v>
          </cell>
          <cell r="F1133">
            <v>0</v>
          </cell>
          <cell r="G1133" t="str">
            <v>100646</v>
          </cell>
          <cell r="H1133" t="str">
            <v>USINA DE ASFALTO, TIPO GRAVIMÉTRICA, PROD 150 TON/HORA - MATERIAIS NA OPERAÇÃO. AF_12/2019</v>
          </cell>
        </row>
        <row r="1134">
          <cell r="A1134" t="str">
            <v>CUSTOS HORÁRIOS DE MÁQUINAS E EQUIPAMENTOS</v>
          </cell>
          <cell r="B1134" t="str">
            <v>CHOR</v>
          </cell>
          <cell r="C1134" t="str">
            <v>COMPOSIÇÕES AUXILIARES</v>
          </cell>
          <cell r="D1134" t="str">
            <v>0329</v>
          </cell>
          <cell r="E1134">
            <v>0</v>
          </cell>
          <cell r="F1134">
            <v>0</v>
          </cell>
          <cell r="G1134" t="str">
            <v>102270</v>
          </cell>
          <cell r="H1134" t="str">
            <v>MARTELO DEMOLIDOR ELÉTRICO, COM POTÊNCIA DE 2.000 W, 1.000 IMPACTOS POR MINUTO, PESO DE 30 KG - DEPRECIAÇÃO. AF_01/2021</v>
          </cell>
        </row>
        <row r="1135">
          <cell r="A1135" t="str">
            <v>CUSTOS HORÁRIOS DE MÁQUINAS E EQUIPAMENTOS</v>
          </cell>
          <cell r="B1135" t="str">
            <v>CHOR</v>
          </cell>
          <cell r="C1135" t="str">
            <v>COMPOSIÇÕES AUXILIARES</v>
          </cell>
          <cell r="D1135" t="str">
            <v>0329</v>
          </cell>
          <cell r="E1135">
            <v>0</v>
          </cell>
          <cell r="F1135">
            <v>0</v>
          </cell>
          <cell r="G1135" t="str">
            <v>102271</v>
          </cell>
          <cell r="H1135" t="str">
            <v>MARTELO DEMOLIDOR ELÉTRICO, COM POTÊNCIA DE 2.000 W, 1.000 IMPACTOS POR MINUTO, PESO DE 30 KG - JUROS. AF_01/2021</v>
          </cell>
        </row>
        <row r="1136">
          <cell r="A1136" t="str">
            <v>CUSTOS HORÁRIOS DE MÁQUINAS E EQUIPAMENTOS</v>
          </cell>
          <cell r="B1136" t="str">
            <v>CHOR</v>
          </cell>
          <cell r="C1136" t="str">
            <v>COMPOSIÇÕES AUXILIARES</v>
          </cell>
          <cell r="D1136" t="str">
            <v>0329</v>
          </cell>
          <cell r="E1136">
            <v>0</v>
          </cell>
          <cell r="F1136">
            <v>0</v>
          </cell>
          <cell r="G1136" t="str">
            <v>102272</v>
          </cell>
          <cell r="H1136" t="str">
            <v>MARTELO DEMOLIDOR ELÉTRICO, COM POTÊNCIA DE 2.000 W, 1.000 IMPACTOS POR MINUTO, PESO DE 30 KG - MANUTENÇÃO. AF_01/2021</v>
          </cell>
        </row>
        <row r="1137">
          <cell r="A1137" t="str">
            <v>CUSTOS HORÁRIOS DE MÁQUINAS E EQUIPAMENTOS</v>
          </cell>
          <cell r="B1137" t="str">
            <v>CHOR</v>
          </cell>
          <cell r="C1137" t="str">
            <v>COMPOSIÇÕES AUXILIARES</v>
          </cell>
          <cell r="D1137" t="str">
            <v>0329</v>
          </cell>
          <cell r="E1137">
            <v>0</v>
          </cell>
          <cell r="F1137">
            <v>0</v>
          </cell>
          <cell r="G1137" t="str">
            <v>102273</v>
          </cell>
          <cell r="H1137" t="str">
            <v>MARTELO DEMOLIDOR ELÉTRICO, COM POTÊNCIA DE 2.000 W, 1.000 IMPACTOS POR MINUTO, PESO DE 30 KG - MATERIAIS NA OPERAÇÃO. AF_01/2021</v>
          </cell>
        </row>
        <row r="1138">
          <cell r="A1138" t="str">
            <v>COBERTURA</v>
          </cell>
          <cell r="B1138" t="str">
            <v>COBE</v>
          </cell>
          <cell r="C1138" t="str">
            <v>MADEIRAMENTO</v>
          </cell>
          <cell r="D1138" t="str">
            <v>0073</v>
          </cell>
          <cell r="E1138">
            <v>0</v>
          </cell>
          <cell r="F1138">
            <v>0</v>
          </cell>
          <cell r="G1138" t="str">
            <v>92259</v>
          </cell>
          <cell r="H1138" t="str">
            <v>INSTALAÇÃO DE TESOURA (INTEIRA OU MEIA), BIAPOIADA, EM MADEIRA NÃO APARELHADA, PARA VÃOS MAIORES OU IGUAIS A 3,0 M E MENORES QUE 6,0 M, INCLUSO IÇAMENTO. AF_07/2019</v>
          </cell>
        </row>
        <row r="1139">
          <cell r="A1139" t="str">
            <v>COBERTURA</v>
          </cell>
          <cell r="B1139" t="str">
            <v>COBE</v>
          </cell>
          <cell r="C1139" t="str">
            <v>MADEIRAMENTO</v>
          </cell>
          <cell r="D1139" t="str">
            <v>0073</v>
          </cell>
          <cell r="E1139">
            <v>0</v>
          </cell>
          <cell r="F1139">
            <v>0</v>
          </cell>
          <cell r="G1139" t="str">
            <v>92260</v>
          </cell>
          <cell r="H1139" t="str">
            <v>INSTALAÇÃO DE TESOURA (INTEIRA OU MEIA), BIAPOIADA, EM MADEIRA NÃO APARELHADA, PARA VÃOS MAIORES OU IGUAIS A 6,0 M E MENORES QUE 8,0 M, INCLUSO IÇAMENTO. AF_07/2019</v>
          </cell>
        </row>
        <row r="1140">
          <cell r="A1140" t="str">
            <v>COBERTURA</v>
          </cell>
          <cell r="B1140" t="str">
            <v>COBE</v>
          </cell>
          <cell r="C1140" t="str">
            <v>MADEIRAMENTO</v>
          </cell>
          <cell r="D1140" t="str">
            <v>0073</v>
          </cell>
          <cell r="E1140">
            <v>0</v>
          </cell>
          <cell r="F1140">
            <v>0</v>
          </cell>
          <cell r="G1140" t="str">
            <v>92261</v>
          </cell>
          <cell r="H1140" t="str">
            <v>INSTALAÇÃO DE TESOURA (INTEIRA OU MEIA), BIAPOIADA, EM MADEIRA NÃO APARELHADA, PARA VÃOS MAIORES OU IGUAIS A 8,0 M E MENORES QUE 10,0 M, INCLUSO IÇAMENTO. AF_07/2019</v>
          </cell>
        </row>
        <row r="1141">
          <cell r="A1141" t="str">
            <v>COBERTURA</v>
          </cell>
          <cell r="B1141" t="str">
            <v>COBE</v>
          </cell>
          <cell r="C1141" t="str">
            <v>MADEIRAMENTO</v>
          </cell>
          <cell r="D1141" t="str">
            <v>0073</v>
          </cell>
          <cell r="E1141">
            <v>0</v>
          </cell>
          <cell r="F1141">
            <v>0</v>
          </cell>
          <cell r="G1141" t="str">
            <v>92262</v>
          </cell>
          <cell r="H1141" t="str">
            <v>INSTALAÇÃO DE TESOURA (INTEIRA OU MEIA), BIAPOIADA, EM MADEIRA NÃO APARELHADA, PARA VÃOS MAIORES OU IGUAIS A 10,0 M E MENORES QUE 12,0 M, INCLUSO IÇAMENTO. AF_07/2019</v>
          </cell>
        </row>
        <row r="1142">
          <cell r="A1142" t="str">
            <v>COBERTURA</v>
          </cell>
          <cell r="B1142" t="str">
            <v>COBE</v>
          </cell>
          <cell r="C1142" t="str">
            <v>MADEIRAMENTO</v>
          </cell>
          <cell r="D1142" t="str">
            <v>0073</v>
          </cell>
          <cell r="E1142">
            <v>0</v>
          </cell>
          <cell r="F1142">
            <v>0</v>
          </cell>
          <cell r="G1142" t="str">
            <v>92539</v>
          </cell>
          <cell r="H1142" t="str">
            <v>TRAMA DE MADEIRA COMPOSTA POR RIPAS, CAIBROS E TERÇAS PARA TELHADOS DE ATÉ 2 ÁGUAS PARA TELHA DE ENCAIXE DE CERÂMICA OU DE CONCRETO, INCLUSO TRANSPORTE VERTICAL. AF_07/2019</v>
          </cell>
        </row>
        <row r="1143">
          <cell r="A1143" t="str">
            <v>COBERTURA</v>
          </cell>
          <cell r="B1143" t="str">
            <v>COBE</v>
          </cell>
          <cell r="C1143" t="str">
            <v>MADEIRAMENTO</v>
          </cell>
          <cell r="D1143" t="str">
            <v>0073</v>
          </cell>
          <cell r="E1143">
            <v>0</v>
          </cell>
          <cell r="F1143">
            <v>0</v>
          </cell>
          <cell r="G1143" t="str">
            <v>92540</v>
          </cell>
          <cell r="H1143" t="str">
            <v>TRAMA DE MADEIRA COMPOSTA POR RIPAS, CAIBROS E TERÇAS PARA TELHADOS DE MAIS QUE 2 ÁGUAS PARA TELHA DE ENCAIXE DE CERÂMICA OU DE CONCRETO, INCLUSO TRANSPORTE VERTICAL. AF_07/2019</v>
          </cell>
        </row>
        <row r="1144">
          <cell r="A1144" t="str">
            <v>COBERTURA</v>
          </cell>
          <cell r="B1144" t="str">
            <v>COBE</v>
          </cell>
          <cell r="C1144" t="str">
            <v>MADEIRAMENTO</v>
          </cell>
          <cell r="D1144" t="str">
            <v>0073</v>
          </cell>
          <cell r="E1144">
            <v>0</v>
          </cell>
          <cell r="F1144">
            <v>0</v>
          </cell>
          <cell r="G1144" t="str">
            <v>92541</v>
          </cell>
          <cell r="H1144" t="str">
            <v>TRAMA DE MADEIRA COMPOSTA POR RIPAS, CAIBROS E TERÇAS PARA TELHADOS DE ATÉ 2 ÁGUAS PARA TELHA CERÂMICA CAPA-CANAL, INCLUSO TRANSPORTE VERTICAL. AF_07/2019</v>
          </cell>
        </row>
        <row r="1145">
          <cell r="A1145" t="str">
            <v>COBERTURA</v>
          </cell>
          <cell r="B1145" t="str">
            <v>COBE</v>
          </cell>
          <cell r="C1145" t="str">
            <v>MADEIRAMENTO</v>
          </cell>
          <cell r="D1145" t="str">
            <v>0073</v>
          </cell>
          <cell r="E1145">
            <v>0</v>
          </cell>
          <cell r="F1145">
            <v>0</v>
          </cell>
          <cell r="G1145" t="str">
            <v>92542</v>
          </cell>
          <cell r="H1145" t="str">
            <v>TRAMA DE MADEIRA COMPOSTA POR RIPAS, CAIBROS E TERÇAS PARA TELHADOS DE MAIS QUE 2 ÁGUAS PARA TELHA CERÂMICA CAPA-CANAL, INCLUSO TRANSPORTE VERTICAL. AF_07/2019</v>
          </cell>
        </row>
        <row r="1146">
          <cell r="A1146" t="str">
            <v>COBERTURA</v>
          </cell>
          <cell r="B1146" t="str">
            <v>COBE</v>
          </cell>
          <cell r="C1146" t="str">
            <v>MADEIRAMENTO</v>
          </cell>
          <cell r="D1146" t="str">
            <v>0073</v>
          </cell>
          <cell r="E1146">
            <v>0</v>
          </cell>
          <cell r="F1146">
            <v>0</v>
          </cell>
          <cell r="G1146" t="str">
            <v>92543</v>
          </cell>
          <cell r="H1146" t="str">
            <v>TRAMA DE MADEIRA COMPOSTA POR TERÇAS PARA TELHADOS DE ATÉ 2 ÁGUAS PARA TELHA ONDULADA DE FIBROCIMENTO, METÁLICA, PLÁSTICA OU TERMOACÚSTICA, INCLUSO TRANSPORTE VERTICAL. AF_07/2019</v>
          </cell>
        </row>
        <row r="1147">
          <cell r="A1147" t="str">
            <v>COBERTURA</v>
          </cell>
          <cell r="B1147" t="str">
            <v>COBE</v>
          </cell>
          <cell r="C1147" t="str">
            <v>MADEIRAMENTO</v>
          </cell>
          <cell r="D1147" t="str">
            <v>0073</v>
          </cell>
          <cell r="E1147">
            <v>0</v>
          </cell>
          <cell r="F1147">
            <v>0</v>
          </cell>
          <cell r="G1147" t="str">
            <v>92544</v>
          </cell>
          <cell r="H1147" t="str">
            <v>TRAMA DE MADEIRA COMPOSTA POR TERÇAS PARA TELHADOS DE ATÉ 2 ÁGUAS PARA TELHA ESTRUTURAL DE FIBROCIMENTO, INCLUSO TRANSPORTE VERTICAL. AF_07/2019</v>
          </cell>
        </row>
        <row r="1148">
          <cell r="A1148" t="str">
            <v>COBERTURA</v>
          </cell>
          <cell r="B1148" t="str">
            <v>COBE</v>
          </cell>
          <cell r="C1148" t="str">
            <v>MADEIRAMENTO</v>
          </cell>
          <cell r="D1148" t="str">
            <v>0073</v>
          </cell>
          <cell r="E1148">
            <v>0</v>
          </cell>
          <cell r="F1148">
            <v>0</v>
          </cell>
          <cell r="G1148" t="str">
            <v>92545</v>
          </cell>
          <cell r="H1148" t="str">
            <v>FABRICAÇÃO E INSTALAÇÃO DE TESOURA INTEIRA EM MADEIRA NÃO APARELHADA, VÃO DE 3 M, PARA TELHA CERÂMICA OU DE CONCRETO, INCLUSO IÇAMENTO. AF_07/2019</v>
          </cell>
        </row>
        <row r="1149">
          <cell r="A1149" t="str">
            <v>COBERTURA</v>
          </cell>
          <cell r="B1149" t="str">
            <v>COBE</v>
          </cell>
          <cell r="C1149" t="str">
            <v>MADEIRAMENTO</v>
          </cell>
          <cell r="D1149" t="str">
            <v>0073</v>
          </cell>
          <cell r="E1149">
            <v>0</v>
          </cell>
          <cell r="F1149">
            <v>0</v>
          </cell>
          <cell r="G1149" t="str">
            <v>92546</v>
          </cell>
          <cell r="H1149" t="str">
            <v>FABRICAÇÃO E INSTALAÇÃO DE TESOURA INTEIRA EM MADEIRA NÃO APARELHADA, VÃO DE 4 M, PARA TELHA CERÂMICA OU DE CONCRETO, INCLUSO IÇAMENTO. AF_07/2019</v>
          </cell>
        </row>
        <row r="1150">
          <cell r="A1150" t="str">
            <v>COBERTURA</v>
          </cell>
          <cell r="B1150" t="str">
            <v>COBE</v>
          </cell>
          <cell r="C1150" t="str">
            <v>MADEIRAMENTO</v>
          </cell>
          <cell r="D1150" t="str">
            <v>0073</v>
          </cell>
          <cell r="E1150">
            <v>0</v>
          </cell>
          <cell r="F1150">
            <v>0</v>
          </cell>
          <cell r="G1150" t="str">
            <v>92547</v>
          </cell>
          <cell r="H1150" t="str">
            <v>FABRICAÇÃO E INSTALAÇÃO DE TESOURA INTEIRA EM MADEIRA NÃO APARELHADA, VÃO DE 5 M, PARA TELHA CERÂMICA OU DE CONCRETO, INCLUSO IÇAMENTO. AF_07/2019</v>
          </cell>
        </row>
        <row r="1151">
          <cell r="A1151" t="str">
            <v>COBERTURA</v>
          </cell>
          <cell r="B1151" t="str">
            <v>COBE</v>
          </cell>
          <cell r="C1151" t="str">
            <v>MADEIRAMENTO</v>
          </cell>
          <cell r="D1151" t="str">
            <v>0073</v>
          </cell>
          <cell r="E1151">
            <v>0</v>
          </cell>
          <cell r="F1151">
            <v>0</v>
          </cell>
          <cell r="G1151" t="str">
            <v>92548</v>
          </cell>
          <cell r="H1151" t="str">
            <v>FABRICAÇÃO E INSTALAÇÃO DE TESOURA INTEIRA EM MADEIRA NÃO APARELHADA, VÃO DE 6 M, PARA TELHA CERÂMICA OU DE CONCRETO, INCLUSO IÇAMENTO. AF_07/2019</v>
          </cell>
        </row>
        <row r="1152">
          <cell r="A1152" t="str">
            <v>COBERTURA</v>
          </cell>
          <cell r="B1152" t="str">
            <v>COBE</v>
          </cell>
          <cell r="C1152" t="str">
            <v>MADEIRAMENTO</v>
          </cell>
          <cell r="D1152" t="str">
            <v>0073</v>
          </cell>
          <cell r="E1152">
            <v>0</v>
          </cell>
          <cell r="F1152">
            <v>0</v>
          </cell>
          <cell r="G1152" t="str">
            <v>92549</v>
          </cell>
          <cell r="H1152" t="str">
            <v>FABRICAÇÃO E INSTALAÇÃO DE TESOURA INTEIRA EM MADEIRA NÃO APARELHADA, VÃO DE 7 M, PARA TELHA CERÂMICA OU DE CONCRETO, INCLUSO IÇAMENTO. AF_07/2019</v>
          </cell>
        </row>
        <row r="1153">
          <cell r="A1153" t="str">
            <v>COBERTURA</v>
          </cell>
          <cell r="B1153" t="str">
            <v>COBE</v>
          </cell>
          <cell r="C1153" t="str">
            <v>MADEIRAMENTO</v>
          </cell>
          <cell r="D1153" t="str">
            <v>0073</v>
          </cell>
          <cell r="E1153">
            <v>0</v>
          </cell>
          <cell r="F1153">
            <v>0</v>
          </cell>
          <cell r="G1153" t="str">
            <v>92550</v>
          </cell>
          <cell r="H1153" t="str">
            <v>FABRICAÇÃO E INSTALAÇÃO DE TESOURA INTEIRA EM MADEIRA NÃO APARELHADA, VÃO DE 8 M, PARA TELHA CERÂMICA OU DE CONCRETO, INCLUSO IÇAMENTO. AF_07/2019</v>
          </cell>
        </row>
        <row r="1154">
          <cell r="A1154" t="str">
            <v>COBERTURA</v>
          </cell>
          <cell r="B1154" t="str">
            <v>COBE</v>
          </cell>
          <cell r="C1154" t="str">
            <v>MADEIRAMENTO</v>
          </cell>
          <cell r="D1154" t="str">
            <v>0073</v>
          </cell>
          <cell r="E1154">
            <v>0</v>
          </cell>
          <cell r="F1154">
            <v>0</v>
          </cell>
          <cell r="G1154" t="str">
            <v>92551</v>
          </cell>
          <cell r="H1154" t="str">
            <v>FABRICAÇÃO E INSTALAÇÃO DE TESOURA INTEIRA EM MADEIRA NÃO APARELHADA, VÃO DE 9 M, PARA TELHA CERÂMICA OU DE CONCRETO, INCLUSO IÇAMENTO. AF_07/2019</v>
          </cell>
        </row>
        <row r="1155">
          <cell r="A1155" t="str">
            <v>COBERTURA</v>
          </cell>
          <cell r="B1155" t="str">
            <v>COBE</v>
          </cell>
          <cell r="C1155" t="str">
            <v>MADEIRAMENTO</v>
          </cell>
          <cell r="D1155" t="str">
            <v>0073</v>
          </cell>
          <cell r="E1155">
            <v>0</v>
          </cell>
          <cell r="F1155">
            <v>0</v>
          </cell>
          <cell r="G1155" t="str">
            <v>92552</v>
          </cell>
          <cell r="H1155" t="str">
            <v>FABRICAÇÃO E INSTALAÇÃO DE TESOURA INTEIRA EM MADEIRA NÃO APARELHADA, VÃO DE 10 M, PARA TELHA CERÂMICA OU DE CONCRETO, INCLUSO IÇAMENTO. AF_07/2019</v>
          </cell>
        </row>
        <row r="1156">
          <cell r="A1156" t="str">
            <v>COBERTURA</v>
          </cell>
          <cell r="B1156" t="str">
            <v>COBE</v>
          </cell>
          <cell r="C1156" t="str">
            <v>MADEIRAMENTO</v>
          </cell>
          <cell r="D1156" t="str">
            <v>0073</v>
          </cell>
          <cell r="E1156">
            <v>0</v>
          </cell>
          <cell r="F1156">
            <v>0</v>
          </cell>
          <cell r="G1156" t="str">
            <v>92553</v>
          </cell>
          <cell r="H1156" t="str">
            <v>FABRICAÇÃO E INSTALAÇÃO DE TESOURA INTEIRA EM MADEIRA NÃO APARELHADA, VÃO DE 11 M, PARA TELHA CERÂMICA OU DE CONCRETO, INCLUSO IÇAMENTO. AF_07/2019</v>
          </cell>
        </row>
        <row r="1157">
          <cell r="A1157" t="str">
            <v>COBERTURA</v>
          </cell>
          <cell r="B1157" t="str">
            <v>COBE</v>
          </cell>
          <cell r="C1157" t="str">
            <v>MADEIRAMENTO</v>
          </cell>
          <cell r="D1157" t="str">
            <v>0073</v>
          </cell>
          <cell r="E1157">
            <v>0</v>
          </cell>
          <cell r="F1157">
            <v>0</v>
          </cell>
          <cell r="G1157" t="str">
            <v>92554</v>
          </cell>
          <cell r="H1157" t="str">
            <v>FABRICAÇÃO E INSTALAÇÃO DE TESOURA INTEIRA EM MADEIRA NÃO APARELHADA, VÃO DE 12 M, PARA TELHA CERÂMICA OU DE CONCRETO, INCLUSO IÇAMENTO. AF_07/2019</v>
          </cell>
        </row>
        <row r="1158">
          <cell r="A1158" t="str">
            <v>COBERTURA</v>
          </cell>
          <cell r="B1158" t="str">
            <v>COBE</v>
          </cell>
          <cell r="C1158" t="str">
            <v>MADEIRAMENTO</v>
          </cell>
          <cell r="D1158" t="str">
            <v>0073</v>
          </cell>
          <cell r="E1158">
            <v>0</v>
          </cell>
          <cell r="F1158">
            <v>0</v>
          </cell>
          <cell r="G1158" t="str">
            <v>92555</v>
          </cell>
          <cell r="H1158" t="str">
            <v>FABRICAÇÃO E INSTALAÇÃO DE TESOURA INTEIRA EM MADEIRA NÃO APARELHADA, VÃO DE 3 M, PARA TELHA ONDULADA DE FIBROCIMENTO, METÁLICA, PLÁSTICA OU TERMOACÚSTICA, INCLUSO IÇAMENTO. AF_07/2019</v>
          </cell>
        </row>
        <row r="1159">
          <cell r="A1159" t="str">
            <v>COBERTURA</v>
          </cell>
          <cell r="B1159" t="str">
            <v>COBE</v>
          </cell>
          <cell r="C1159" t="str">
            <v>MADEIRAMENTO</v>
          </cell>
          <cell r="D1159" t="str">
            <v>0073</v>
          </cell>
          <cell r="E1159">
            <v>0</v>
          </cell>
          <cell r="F1159">
            <v>0</v>
          </cell>
          <cell r="G1159" t="str">
            <v>92556</v>
          </cell>
          <cell r="H1159" t="str">
            <v>FABRICAÇÃO E INSTALAÇÃO DE TESOURA INTEIRA EM MADEIRA NÃO APARELHADA, VÃO DE 4 M, PARA TELHA ONDULADA DE FIBROCIMENTO, METÁLICA, PLÁSTICA OU TERMOACÚSTICA, INCLUSO IÇAMENTO. AF_07/2019</v>
          </cell>
        </row>
        <row r="1160">
          <cell r="A1160" t="str">
            <v>COBERTURA</v>
          </cell>
          <cell r="B1160" t="str">
            <v>COBE</v>
          </cell>
          <cell r="C1160" t="str">
            <v>MADEIRAMENTO</v>
          </cell>
          <cell r="D1160" t="str">
            <v>0073</v>
          </cell>
          <cell r="E1160">
            <v>0</v>
          </cell>
          <cell r="F1160">
            <v>0</v>
          </cell>
          <cell r="G1160" t="str">
            <v>92557</v>
          </cell>
          <cell r="H1160" t="str">
            <v>FABRICAÇÃO E INSTALAÇÃO DE TESOURA INTEIRA EM MADEIRA NÃO APARELHADA, VÃO DE 5 M, PARA TELHA ONDULADA DE FIBROCIMENTO, METÁLICA, PLÁSTICA OU TERMOACÚSTICA, INCLUSO IÇAMENTO. AF_07/2019</v>
          </cell>
        </row>
        <row r="1161">
          <cell r="A1161" t="str">
            <v>COBERTURA</v>
          </cell>
          <cell r="B1161" t="str">
            <v>COBE</v>
          </cell>
          <cell r="C1161" t="str">
            <v>MADEIRAMENTO</v>
          </cell>
          <cell r="D1161" t="str">
            <v>0073</v>
          </cell>
          <cell r="E1161">
            <v>0</v>
          </cell>
          <cell r="F1161">
            <v>0</v>
          </cell>
          <cell r="G1161" t="str">
            <v>92558</v>
          </cell>
          <cell r="H1161" t="str">
            <v>FABRICAÇÃO E INSTALAÇÃO DE TESOURA INTEIRA EM MADEIRA NÃO APARELHADA, VÃO DE 6 M, PARA TELHA ONDULADA DE FIBROCIMENTO, METÁLICA, PLÁSTICA OU TERMOACÚSTICA, INCLUSO IÇAMENTO. AF_07/2019</v>
          </cell>
        </row>
        <row r="1162">
          <cell r="A1162" t="str">
            <v>COBERTURA</v>
          </cell>
          <cell r="B1162" t="str">
            <v>COBE</v>
          </cell>
          <cell r="C1162" t="str">
            <v>MADEIRAMENTO</v>
          </cell>
          <cell r="D1162" t="str">
            <v>0073</v>
          </cell>
          <cell r="E1162">
            <v>0</v>
          </cell>
          <cell r="F1162">
            <v>0</v>
          </cell>
          <cell r="G1162" t="str">
            <v>92559</v>
          </cell>
          <cell r="H1162" t="str">
            <v>FABRICAÇÃO E INSTALAÇÃO DE TESOURA INTEIRA EM MADEIRA NÃO APARELHADA, VÃO DE 7 M, PARA TELHA ONDULADA DE FIBROCIMENTO, METÁLICA, PLÁSTICA OU TERMOACÚSTICA, INCLUSO IÇAMENTO. AF_07/2019</v>
          </cell>
        </row>
        <row r="1163">
          <cell r="A1163" t="str">
            <v>COBERTURA</v>
          </cell>
          <cell r="B1163" t="str">
            <v>COBE</v>
          </cell>
          <cell r="C1163" t="str">
            <v>MADEIRAMENTO</v>
          </cell>
          <cell r="D1163" t="str">
            <v>0073</v>
          </cell>
          <cell r="E1163">
            <v>0</v>
          </cell>
          <cell r="F1163">
            <v>0</v>
          </cell>
          <cell r="G1163" t="str">
            <v>92560</v>
          </cell>
          <cell r="H1163" t="str">
            <v>FABRICAÇÃO E INSTALAÇÃO DE TESOURA INTEIRA EM MADEIRA NÃO APARELHADA, VÃO DE 8 M, PARA TELHA ONDULADA DE FIBROCIMENTO, METÁLICA, PLÁSTICA OU TERMOACÚSTICA, INCLUSO IÇAMENTO. AF_07/2019</v>
          </cell>
        </row>
        <row r="1164">
          <cell r="A1164" t="str">
            <v>COBERTURA</v>
          </cell>
          <cell r="B1164" t="str">
            <v>COBE</v>
          </cell>
          <cell r="C1164" t="str">
            <v>MADEIRAMENTO</v>
          </cell>
          <cell r="D1164" t="str">
            <v>0073</v>
          </cell>
          <cell r="E1164">
            <v>0</v>
          </cell>
          <cell r="F1164">
            <v>0</v>
          </cell>
          <cell r="G1164" t="str">
            <v>92561</v>
          </cell>
          <cell r="H1164" t="str">
            <v>FABRICAÇÃO E INSTALAÇÃO DE TESOURA INTEIRA EM MADEIRA NÃO APARELHADA, VÃO DE 9 M, PARA TELHA ONDULADA DE FIBROCIMENTO, METÁLICA, PLÁSTICA OU TERMOACÚSTICA, INCLUSO IÇAMENTO. AF_07/2019</v>
          </cell>
        </row>
        <row r="1165">
          <cell r="A1165" t="str">
            <v>COBERTURA</v>
          </cell>
          <cell r="B1165" t="str">
            <v>COBE</v>
          </cell>
          <cell r="C1165" t="str">
            <v>MADEIRAMENTO</v>
          </cell>
          <cell r="D1165" t="str">
            <v>0073</v>
          </cell>
          <cell r="E1165">
            <v>0</v>
          </cell>
          <cell r="F1165">
            <v>0</v>
          </cell>
          <cell r="G1165" t="str">
            <v>92562</v>
          </cell>
          <cell r="H1165" t="str">
            <v>FABRICAÇÃO E INSTALAÇÃO DE TESOURA INTEIRA EM MADEIRA NÃO APARELHADA, VÃO DE 10 M, PARA TELHA ONDULADA DE FIBROCIMENTO, METÁLICA, PLÁSTICA OU TERMOACÚSTICA, INCLUSO IÇAMENTO. AF_07/2019</v>
          </cell>
        </row>
        <row r="1166">
          <cell r="A1166" t="str">
            <v>COBERTURA</v>
          </cell>
          <cell r="B1166" t="str">
            <v>COBE</v>
          </cell>
          <cell r="C1166" t="str">
            <v>MADEIRAMENTO</v>
          </cell>
          <cell r="D1166" t="str">
            <v>0073</v>
          </cell>
          <cell r="E1166">
            <v>0</v>
          </cell>
          <cell r="F1166">
            <v>0</v>
          </cell>
          <cell r="G1166" t="str">
            <v>92563</v>
          </cell>
          <cell r="H1166" t="str">
            <v>FABRICAÇÃO E INSTALAÇÃO DE TESOURA INTEIRA EM MADEIRA NÃO APARELHADA, VÃO DE 11 M, PARA TELHA ONDULADA DE FIBROCIMENTO, METÁLICA, PLÁSTICA OU TERMOACÚSTICA, INCLUSO IÇAMENTO. AF_07/2019</v>
          </cell>
        </row>
        <row r="1167">
          <cell r="A1167" t="str">
            <v>COBERTURA</v>
          </cell>
          <cell r="B1167" t="str">
            <v>COBE</v>
          </cell>
          <cell r="C1167" t="str">
            <v>MADEIRAMENTO</v>
          </cell>
          <cell r="D1167" t="str">
            <v>0073</v>
          </cell>
          <cell r="E1167">
            <v>0</v>
          </cell>
          <cell r="F1167">
            <v>0</v>
          </cell>
          <cell r="G1167" t="str">
            <v>92564</v>
          </cell>
          <cell r="H1167" t="str">
            <v>FABRICAÇÃO E INSTALAÇÃO DE TESOURA INTEIRA EM MADEIRA NÃO APARELHADA, VÃO DE 12 M, PARA TELHA ONDULADA DE FIBROCIMENTO, METÁLICA, PLÁSTICA OU TERMOACÚSTICA, INCLUSO IÇAMENTO. AF_07/2019</v>
          </cell>
        </row>
        <row r="1168">
          <cell r="A1168" t="str">
            <v>COBERTURA</v>
          </cell>
          <cell r="B1168" t="str">
            <v>COBE</v>
          </cell>
          <cell r="C1168" t="str">
            <v>MADEIRAMENTO</v>
          </cell>
          <cell r="D1168" t="str">
            <v>0073</v>
          </cell>
          <cell r="E1168">
            <v>0</v>
          </cell>
          <cell r="F1168">
            <v>0</v>
          </cell>
          <cell r="G1168" t="str">
            <v>92565</v>
          </cell>
          <cell r="H1168" t="str">
            <v>FABRICAÇÃO E INSTALAÇÃO DE ESTRUTURA PONTALETADA DE MADEIRA NÃO APARELHADA PARA TELHADOS COM ATÉ 2 ÁGUAS E PARA TELHA CERÂMICA OU DE CONCRETO, INCLUSO TRANSPORTE VERTICAL. AF_12/2015</v>
          </cell>
        </row>
        <row r="1169">
          <cell r="A1169" t="str">
            <v>COBERTURA</v>
          </cell>
          <cell r="B1169" t="str">
            <v>COBE</v>
          </cell>
          <cell r="C1169" t="str">
            <v>MADEIRAMENTO</v>
          </cell>
          <cell r="D1169" t="str">
            <v>0073</v>
          </cell>
          <cell r="E1169">
            <v>0</v>
          </cell>
          <cell r="F1169">
            <v>0</v>
          </cell>
          <cell r="G1169" t="str">
            <v>92566</v>
          </cell>
          <cell r="H1169" t="str">
            <v>FABRICAÇÃO E INSTALAÇÃO DE ESTRUTURA PONTALETADA DE MADEIRA NÃO APARELHADA PARA TELHADOS COM ATÉ 2 ÁGUAS E PARA TELHA ONDULADA DE FIBROCIMENTO, METÁLICA, PLÁSTICA OU TERMOACÚSTICA, INCLUSO TRANSPORTE VERTICAL. AF_12/2015</v>
          </cell>
        </row>
        <row r="1170">
          <cell r="A1170" t="str">
            <v>COBERTURA</v>
          </cell>
          <cell r="B1170" t="str">
            <v>COBE</v>
          </cell>
          <cell r="C1170" t="str">
            <v>MADEIRAMENTO</v>
          </cell>
          <cell r="D1170" t="str">
            <v>0073</v>
          </cell>
          <cell r="E1170">
            <v>0</v>
          </cell>
          <cell r="F1170">
            <v>0</v>
          </cell>
          <cell r="G1170" t="str">
            <v>92567</v>
          </cell>
          <cell r="H1170" t="str">
            <v>FABRICAÇÃO E INSTALAÇÃO DE ESTRUTURA PONTALETADA DE MADEIRA NÃO APARELHADA PARA TELHADOS COM MAIS QUE 2 ÁGUAS E PARA TELHA CERÂMICA OU DE CONCRETO, INCLUSO TRANSPORTE VERTICAL. AF_12/2015</v>
          </cell>
        </row>
        <row r="1171">
          <cell r="A1171" t="str">
            <v>COBERTURA</v>
          </cell>
          <cell r="B1171" t="str">
            <v>COBE</v>
          </cell>
          <cell r="C1171" t="str">
            <v>MADEIRAMENTO</v>
          </cell>
          <cell r="D1171" t="str">
            <v>0073</v>
          </cell>
          <cell r="E1171">
            <v>0</v>
          </cell>
          <cell r="F1171">
            <v>0</v>
          </cell>
          <cell r="G1171" t="str">
            <v>100379</v>
          </cell>
          <cell r="H1171" t="str">
            <v>FABRICAÇÃO E INSTALAÇÃO DE PONTALETES DE MADEIRA NÃO APARELHADA PARA TELHADOS COM ATÉ 2 ÁGUAS E COM TELHA CERÂMICA OU DE CONCRETO EM EDIFÍCIO RESIDENCIAL TÉRREO, INCLUSO TRANSPORTE VERTICAL. AF_07/2019</v>
          </cell>
        </row>
        <row r="1172">
          <cell r="A1172" t="str">
            <v>COBERTURA</v>
          </cell>
          <cell r="B1172" t="str">
            <v>COBE</v>
          </cell>
          <cell r="C1172" t="str">
            <v>MADEIRAMENTO</v>
          </cell>
          <cell r="D1172" t="str">
            <v>0073</v>
          </cell>
          <cell r="E1172">
            <v>0</v>
          </cell>
          <cell r="F1172">
            <v>0</v>
          </cell>
          <cell r="G1172" t="str">
            <v>100380</v>
          </cell>
          <cell r="H1172" t="str">
            <v>FABRICAÇÃO E INSTALAÇÃO DE PONTALETES DE MADEIRA NÃO APARELHADA PARA TELHADOS COM ATÉ 2 ÁGUAS E COM TELHA CERÂMICA OU DE CONCRETO EM EDIFÍCIO RESIDENCIAL DE MÚLTIPLOS PAVIMENTOS, INCLUSO TRANSPORTE VERTICAL. AF_07/2019</v>
          </cell>
        </row>
        <row r="1173">
          <cell r="A1173" t="str">
            <v>COBERTURA</v>
          </cell>
          <cell r="B1173" t="str">
            <v>COBE</v>
          </cell>
          <cell r="C1173" t="str">
            <v>MADEIRAMENTO</v>
          </cell>
          <cell r="D1173" t="str">
            <v>0073</v>
          </cell>
          <cell r="E1173">
            <v>0</v>
          </cell>
          <cell r="F1173">
            <v>0</v>
          </cell>
          <cell r="G1173" t="str">
            <v>100381</v>
          </cell>
          <cell r="H1173" t="str">
            <v>FABRICAÇÃO E INSTALAÇÃO DE PONTALETES DE MADEIRA NÃO APARELHADA PARA TELHADOS COM ATÉ 2 ÁGUAS E COM TELHA CERÂMICA OU DE CONCRETO EM EDIFÍCIO INSTITUCIONAL TÉRREO, INCLUSO TRANSPORTE VERTICAL. AF_07/2019</v>
          </cell>
        </row>
        <row r="1174">
          <cell r="A1174" t="str">
            <v>COBERTURA</v>
          </cell>
          <cell r="B1174" t="str">
            <v>COBE</v>
          </cell>
          <cell r="C1174" t="str">
            <v>MADEIRAMENTO</v>
          </cell>
          <cell r="D1174" t="str">
            <v>0073</v>
          </cell>
          <cell r="E1174">
            <v>0</v>
          </cell>
          <cell r="F1174">
            <v>0</v>
          </cell>
          <cell r="G1174" t="str">
            <v>100383</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row>
        <row r="1175">
          <cell r="A1175" t="str">
            <v>COBERTURA</v>
          </cell>
          <cell r="B1175" t="str">
            <v>COBE</v>
          </cell>
          <cell r="C1175" t="str">
            <v>MADEIRAMENTO</v>
          </cell>
          <cell r="D1175" t="str">
            <v>0073</v>
          </cell>
          <cell r="E1175">
            <v>0</v>
          </cell>
          <cell r="F1175">
            <v>0</v>
          </cell>
          <cell r="G1175" t="str">
            <v>100384</v>
          </cell>
          <cell r="H1175" t="str">
            <v>FABRICAÇÃO E INSTALAÇÃO DE PONTALETES DE MADEIRA NÃO APARELHADA PARA TELHADOS COM ATÉ 2 ÁGUAS E COM TELHA ONDULADA DE FIBROCIMENTO, ALUMÍNIO OU PLÁSTICA EM EDIFÍCIO INSTITUCIONAL TÉRREO, INCLUSO TRANSPORTE VERTICAL. AF_07/2019</v>
          </cell>
        </row>
        <row r="1176">
          <cell r="A1176" t="str">
            <v>COBERTURA</v>
          </cell>
          <cell r="B1176" t="str">
            <v>COBE</v>
          </cell>
          <cell r="C1176" t="str">
            <v>MADEIRAMENTO</v>
          </cell>
          <cell r="D1176" t="str">
            <v>0073</v>
          </cell>
          <cell r="E1176">
            <v>0</v>
          </cell>
          <cell r="F1176">
            <v>0</v>
          </cell>
          <cell r="G1176" t="str">
            <v>100385</v>
          </cell>
          <cell r="H1176" t="str">
            <v>FABRICAÇÃO E INSTALAÇÃO DE PONTALETES DE MADEIRA NÃO APARELHADA PARA TELHADOS COM MAIS QUE 2 ÁGUAS E COM TELHA CERÂMICA OU DE CONCRETO EM EDIFÍCIO RESIDENCIAL TÉRREO, INCLUSO TRANSPORTE VERTICAL. AF_07/2019</v>
          </cell>
        </row>
        <row r="1177">
          <cell r="A1177" t="str">
            <v>COBERTURA</v>
          </cell>
          <cell r="B1177" t="str">
            <v>COBE</v>
          </cell>
          <cell r="C1177" t="str">
            <v>MADEIRAMENTO</v>
          </cell>
          <cell r="D1177" t="str">
            <v>0073</v>
          </cell>
          <cell r="E1177">
            <v>0</v>
          </cell>
          <cell r="F1177">
            <v>0</v>
          </cell>
          <cell r="G1177" t="str">
            <v>100386</v>
          </cell>
          <cell r="H1177" t="str">
            <v>FABRICAÇÃO E INSTALAÇÃO DE PONTALETES DE MADEIRA NÃO APARELHADA PARA TELHADOS COM MAIS QUE 2 ÁGUAS E COM TELHA CERÂMICA OU DE CONCRETO EM EDIFÍCIO RESIDENCIAL DE MÚLTIPLOS PAVIMENTOS. AF_07/2019</v>
          </cell>
        </row>
        <row r="1178">
          <cell r="A1178" t="str">
            <v>COBERTURA</v>
          </cell>
          <cell r="B1178" t="str">
            <v>COBE</v>
          </cell>
          <cell r="C1178" t="str">
            <v>MADEIRAMENTO</v>
          </cell>
          <cell r="D1178" t="str">
            <v>0073</v>
          </cell>
          <cell r="E1178">
            <v>0</v>
          </cell>
          <cell r="F1178">
            <v>0</v>
          </cell>
          <cell r="G1178" t="str">
            <v>100387</v>
          </cell>
          <cell r="H1178" t="str">
            <v>FABRICAÇÃO E INSTALAÇÃO DE PONTALETES DE MADEIRA NÃO APARELHADA PARA TELHADOS COM MAIS QUE 2 ÁGUAS E COM TELHA CERÂMICA OU DE CONCRETO EM EDIFÍCIO INSTITUCIONAL TÉRREO, INCLUSO TRANSPORTE VERTICAL. AF_07/2019</v>
          </cell>
        </row>
        <row r="1179">
          <cell r="A1179" t="str">
            <v>COBERTURA</v>
          </cell>
          <cell r="B1179" t="str">
            <v>COBE</v>
          </cell>
          <cell r="C1179" t="str">
            <v>MADEIRAMENTO</v>
          </cell>
          <cell r="D1179" t="str">
            <v>0073</v>
          </cell>
          <cell r="E1179">
            <v>0</v>
          </cell>
          <cell r="F1179">
            <v>0</v>
          </cell>
          <cell r="G1179" t="str">
            <v>100388</v>
          </cell>
          <cell r="H1179" t="str">
            <v>RETIRADA E RECOLOCAÇÃO DE RIPA EM TELHADOS DE ATÉ 2 ÁGUAS COM TELHA CERÂMICA OU DE CONCRETO DE ENCAIXE, INCLUSO TRANSPORTE VERTICAL. AF_07/2019</v>
          </cell>
        </row>
        <row r="1180">
          <cell r="A1180" t="str">
            <v>COBERTURA</v>
          </cell>
          <cell r="B1180" t="str">
            <v>COBE</v>
          </cell>
          <cell r="C1180" t="str">
            <v>MADEIRAMENTO</v>
          </cell>
          <cell r="D1180" t="str">
            <v>0073</v>
          </cell>
          <cell r="E1180">
            <v>0</v>
          </cell>
          <cell r="F1180">
            <v>0</v>
          </cell>
          <cell r="G1180" t="str">
            <v>100389</v>
          </cell>
          <cell r="H1180" t="str">
            <v>RETIRADA E RECOLOCAÇÃO DE CAIBRO EM TELHADOS DE ATÉ 2 ÁGUAS COM TELHA CERÂMICA OU DE CONCRETO DE ENCAIXE, INCLUSO TRANSPORTE VERTICAL. AF_07/2019</v>
          </cell>
        </row>
        <row r="1181">
          <cell r="A1181" t="str">
            <v>COBERTURA</v>
          </cell>
          <cell r="B1181" t="str">
            <v>COBE</v>
          </cell>
          <cell r="C1181" t="str">
            <v>MADEIRAMENTO</v>
          </cell>
          <cell r="D1181" t="str">
            <v>0073</v>
          </cell>
          <cell r="E1181">
            <v>0</v>
          </cell>
          <cell r="F1181">
            <v>0</v>
          </cell>
          <cell r="G1181" t="str">
            <v>100390</v>
          </cell>
          <cell r="H1181" t="str">
            <v>RETIRADA E RECOLOCAÇÃO DE RIPA EM TELHADOS DE MAIS DE 2 ÁGUAS COM TELHA CERÂMICA OU DE CONCRETO DE ENCAIXE, INCLUSO TRANSPORTE VERTICAL. AF_07/2019</v>
          </cell>
        </row>
        <row r="1182">
          <cell r="A1182" t="str">
            <v>COBERTURA</v>
          </cell>
          <cell r="B1182" t="str">
            <v>COBE</v>
          </cell>
          <cell r="C1182" t="str">
            <v>MADEIRAMENTO</v>
          </cell>
          <cell r="D1182" t="str">
            <v>0073</v>
          </cell>
          <cell r="E1182">
            <v>0</v>
          </cell>
          <cell r="F1182">
            <v>0</v>
          </cell>
          <cell r="G1182" t="str">
            <v>100391</v>
          </cell>
          <cell r="H1182" t="str">
            <v>RETIRADA E RECOLOCAÇÃO DE CAIBRO EM TELHADOS DE MAIS DE 2 ÁGUAS COM TELHA CERÂMICA OU DE CONCRETO DE ENCAIXE, INCLUSO TRANSPORTE VERTICAL. AF_07/2019</v>
          </cell>
        </row>
        <row r="1183">
          <cell r="A1183" t="str">
            <v>COBERTURA</v>
          </cell>
          <cell r="B1183" t="str">
            <v>COBE</v>
          </cell>
          <cell r="C1183" t="str">
            <v>MADEIRAMENTO</v>
          </cell>
          <cell r="D1183" t="str">
            <v>0073</v>
          </cell>
          <cell r="E1183">
            <v>0</v>
          </cell>
          <cell r="F1183">
            <v>0</v>
          </cell>
          <cell r="G1183" t="str">
            <v>100392</v>
          </cell>
          <cell r="H1183" t="str">
            <v>RETIRADA E RECOLOCAÇÃO DE RIPA EM TELHADOS DE ATÉ 2 ÁGUAS COM TELHA CERÂMICA CAPA-CANAL, INCLUSO TRANSPORTE VERTICAL. AF_07/2019</v>
          </cell>
        </row>
        <row r="1184">
          <cell r="A1184" t="str">
            <v>COBERTURA</v>
          </cell>
          <cell r="B1184" t="str">
            <v>COBE</v>
          </cell>
          <cell r="C1184" t="str">
            <v>MADEIRAMENTO</v>
          </cell>
          <cell r="D1184" t="str">
            <v>0073</v>
          </cell>
          <cell r="E1184">
            <v>0</v>
          </cell>
          <cell r="F1184">
            <v>0</v>
          </cell>
          <cell r="G1184" t="str">
            <v>100393</v>
          </cell>
          <cell r="H1184" t="str">
            <v>RETIRADA E RECOLOCAÇÃO DE CAIBRO EM TELHADOS DE ATÉ 2 ÁGUAS COM TELHA CERÂMICA CAPA-CANAL, INCLUSO TRANSPORTE VERTICAL. AF_07/2019</v>
          </cell>
        </row>
        <row r="1185">
          <cell r="A1185" t="str">
            <v>COBERTURA</v>
          </cell>
          <cell r="B1185" t="str">
            <v>COBE</v>
          </cell>
          <cell r="C1185" t="str">
            <v>MADEIRAMENTO</v>
          </cell>
          <cell r="D1185" t="str">
            <v>0073</v>
          </cell>
          <cell r="E1185">
            <v>0</v>
          </cell>
          <cell r="F1185">
            <v>0</v>
          </cell>
          <cell r="G1185" t="str">
            <v>100394</v>
          </cell>
          <cell r="H1185" t="str">
            <v>RETIRADA E RECOLOCAÇÃO DE RIPA EM TELHADOS DE MAIS DE 2 ÁGUAS COM TELHA CERÂMICA CAPA-CANAL, INCLUSO TRANSPORTE VERTICAL. AF_07/2019</v>
          </cell>
        </row>
        <row r="1186">
          <cell r="A1186" t="str">
            <v>COBERTURA</v>
          </cell>
          <cell r="B1186" t="str">
            <v>COBE</v>
          </cell>
          <cell r="C1186" t="str">
            <v>MADEIRAMENTO</v>
          </cell>
          <cell r="D1186" t="str">
            <v>0073</v>
          </cell>
          <cell r="E1186">
            <v>0</v>
          </cell>
          <cell r="F1186">
            <v>0</v>
          </cell>
          <cell r="G1186" t="str">
            <v>100395</v>
          </cell>
          <cell r="H1186" t="str">
            <v>RETIRADA E RECOLOCAÇÃO DE CAIBRO EM TELHADOS DE MAIS DE 2 ÁGUAS COM TELHA CERÂMICA CAPA-CANAL, INCLUSO TRANSPORTE VERTICAL. AF_07/2019</v>
          </cell>
        </row>
        <row r="1187">
          <cell r="A1187" t="str">
            <v>COBERTURA</v>
          </cell>
          <cell r="B1187" t="str">
            <v>COBE</v>
          </cell>
          <cell r="C1187" t="str">
            <v>TELHAMENTO COM TELHA CERAMICA</v>
          </cell>
          <cell r="D1187" t="str">
            <v>0074</v>
          </cell>
          <cell r="E1187">
            <v>0</v>
          </cell>
          <cell r="F1187">
            <v>0</v>
          </cell>
          <cell r="G1187" t="str">
            <v>94189</v>
          </cell>
          <cell r="H1187" t="str">
            <v>TELHAMENTO COM TELHA DE CONCRETO DE ENCAIXE, COM ATÉ 2 ÁGUAS, INCLUSO TRANSPORTE VERTICAL. AF_07/2019</v>
          </cell>
        </row>
        <row r="1188">
          <cell r="A1188" t="str">
            <v>COBERTURA</v>
          </cell>
          <cell r="B1188" t="str">
            <v>COBE</v>
          </cell>
          <cell r="C1188" t="str">
            <v>TELHAMENTO COM TELHA CERAMICA</v>
          </cell>
          <cell r="D1188" t="str">
            <v>0074</v>
          </cell>
          <cell r="E1188">
            <v>0</v>
          </cell>
          <cell r="F1188">
            <v>0</v>
          </cell>
          <cell r="G1188" t="str">
            <v>94192</v>
          </cell>
          <cell r="H1188" t="str">
            <v>TELHAMENTO COM TELHA DE CONCRETO DE ENCAIXE, COM MAIS DE 2 ÁGUAS, INCLUSO TRANSPORTE VERTICAL. AF_07/2019</v>
          </cell>
        </row>
        <row r="1189">
          <cell r="A1189" t="str">
            <v>COBERTURA</v>
          </cell>
          <cell r="B1189" t="str">
            <v>COBE</v>
          </cell>
          <cell r="C1189" t="str">
            <v>TELHAMENTO COM TELHA CERAMICA</v>
          </cell>
          <cell r="D1189" t="str">
            <v>0074</v>
          </cell>
          <cell r="E1189">
            <v>0</v>
          </cell>
          <cell r="F1189">
            <v>0</v>
          </cell>
          <cell r="G1189" t="str">
            <v>94195</v>
          </cell>
          <cell r="H1189" t="str">
            <v>TELHAMENTO COM TELHA CERÂMICA DE ENCAIXE, TIPO PORTUGUESA, COM ATÉ 2 ÁGUAS, INCLUSO TRANSPORTE VERTICAL. AF_07/2019</v>
          </cell>
        </row>
        <row r="1190">
          <cell r="A1190" t="str">
            <v>COBERTURA</v>
          </cell>
          <cell r="B1190" t="str">
            <v>COBE</v>
          </cell>
          <cell r="C1190" t="str">
            <v>TELHAMENTO COM TELHA CERAMICA</v>
          </cell>
          <cell r="D1190" t="str">
            <v>0074</v>
          </cell>
          <cell r="E1190">
            <v>0</v>
          </cell>
          <cell r="F1190">
            <v>0</v>
          </cell>
          <cell r="G1190" t="str">
            <v>94198</v>
          </cell>
          <cell r="H1190" t="str">
            <v>TELHAMENTO COM TELHA CERÂMICA DE ENCAIXE, TIPO PORTUGUESA, COM MAIS DE 2 ÁGUAS, INCLUSO TRANSPORTE VERTICAL. AF_07/2019</v>
          </cell>
        </row>
        <row r="1191">
          <cell r="A1191" t="str">
            <v>COBERTURA</v>
          </cell>
          <cell r="B1191" t="str">
            <v>COBE</v>
          </cell>
          <cell r="C1191" t="str">
            <v>TELHAMENTO COM TELHA CERAMICA</v>
          </cell>
          <cell r="D1191" t="str">
            <v>0074</v>
          </cell>
          <cell r="E1191">
            <v>0</v>
          </cell>
          <cell r="F1191">
            <v>0</v>
          </cell>
          <cell r="G1191" t="str">
            <v>94201</v>
          </cell>
          <cell r="H1191" t="str">
            <v>TELHAMENTO COM TELHA CERÂMICA CAPA-CANAL, TIPO COLONIAL, COM ATÉ 2 ÁGUAS, INCLUSO TRANSPORTE VERTICAL. AF_07/2019</v>
          </cell>
        </row>
        <row r="1192">
          <cell r="A1192" t="str">
            <v>COBERTURA</v>
          </cell>
          <cell r="B1192" t="str">
            <v>COBE</v>
          </cell>
          <cell r="C1192" t="str">
            <v>TELHAMENTO COM TELHA CERAMICA</v>
          </cell>
          <cell r="D1192" t="str">
            <v>0074</v>
          </cell>
          <cell r="E1192">
            <v>0</v>
          </cell>
          <cell r="F1192">
            <v>0</v>
          </cell>
          <cell r="G1192" t="str">
            <v>94204</v>
          </cell>
          <cell r="H1192" t="str">
            <v>TELHAMENTO COM TELHA CERÂMICA CAPA-CANAL, TIPO COLONIAL, COM MAIS DE 2 ÁGUAS, INCLUSO TRANSPORTE VERTICAL. AF_07/2019</v>
          </cell>
        </row>
        <row r="1193">
          <cell r="A1193" t="str">
            <v>COBERTURA</v>
          </cell>
          <cell r="B1193" t="str">
            <v>COBE</v>
          </cell>
          <cell r="C1193" t="str">
            <v>TELHAMENTO COM TELHA CERAMICA</v>
          </cell>
          <cell r="D1193" t="str">
            <v>0074</v>
          </cell>
          <cell r="E1193">
            <v>0</v>
          </cell>
          <cell r="F1193">
            <v>0</v>
          </cell>
          <cell r="G1193" t="str">
            <v>94224</v>
          </cell>
          <cell r="H1193" t="str">
            <v>EMBOÇAMENTO COM ARGAMASSA TRAÇO 1:2:9 (CIMENTO, CAL E AREIA). AF_07/2019</v>
          </cell>
        </row>
        <row r="1194">
          <cell r="A1194" t="str">
            <v>COBERTURA</v>
          </cell>
          <cell r="B1194" t="str">
            <v>COBE</v>
          </cell>
          <cell r="C1194" t="str">
            <v>TELHAMENTO COM TELHA CERAMICA</v>
          </cell>
          <cell r="D1194" t="str">
            <v>0074</v>
          </cell>
          <cell r="E1194">
            <v>0</v>
          </cell>
          <cell r="F1194">
            <v>0</v>
          </cell>
          <cell r="G1194" t="str">
            <v>94225</v>
          </cell>
          <cell r="H1194" t="str">
            <v>ISOLAMENTO TERMOACÚSTICO COM LÃ MINERAL NA SUBCOBERTURA, INCLUSO TRANSPORTE VERTICAL. AF_07/2019</v>
          </cell>
        </row>
        <row r="1195">
          <cell r="A1195" t="str">
            <v>COBERTURA</v>
          </cell>
          <cell r="B1195" t="str">
            <v>COBE</v>
          </cell>
          <cell r="C1195" t="str">
            <v>TELHAMENTO COM TELHA CERAMICA</v>
          </cell>
          <cell r="D1195" t="str">
            <v>0074</v>
          </cell>
          <cell r="E1195">
            <v>0</v>
          </cell>
          <cell r="F1195">
            <v>0</v>
          </cell>
          <cell r="G1195" t="str">
            <v>94226</v>
          </cell>
          <cell r="H1195" t="str">
            <v>SUBCOBERTURA COM MANTA PLÁSTICA REVESTIDA POR PELÍCULA DE ALUMÍNO, INCLUSO TRANSPORTE VERTICAL. AF_07/2019</v>
          </cell>
        </row>
        <row r="1196">
          <cell r="A1196" t="str">
            <v>COBERTURA</v>
          </cell>
          <cell r="B1196" t="str">
            <v>COBE</v>
          </cell>
          <cell r="C1196" t="str">
            <v>TELHAMENTO COM TELHA CERAMICA</v>
          </cell>
          <cell r="D1196" t="str">
            <v>0074</v>
          </cell>
          <cell r="E1196">
            <v>0</v>
          </cell>
          <cell r="F1196">
            <v>0</v>
          </cell>
          <cell r="G1196" t="str">
            <v>94232</v>
          </cell>
          <cell r="H1196" t="str">
            <v>AMARRAÇÃO DE TELHAS CERÂMICAS OU DE CONCRETO. AF_07/2019</v>
          </cell>
        </row>
        <row r="1197">
          <cell r="A1197" t="str">
            <v>COBERTURA</v>
          </cell>
          <cell r="B1197" t="str">
            <v>COBE</v>
          </cell>
          <cell r="C1197" t="str">
            <v>TELHAMENTO COM TELHA CERAMICA</v>
          </cell>
          <cell r="D1197" t="str">
            <v>0074</v>
          </cell>
          <cell r="E1197">
            <v>0</v>
          </cell>
          <cell r="F1197">
            <v>0</v>
          </cell>
          <cell r="G1197" t="str">
            <v>94440</v>
          </cell>
          <cell r="H1197" t="str">
            <v>TELHAMENTO COM TELHA CERÂMICA DE ENCAIXE, TIPO FRANCESA, COM ATÉ 2 ÁGUAS, INCLUSO TRANSPORTE VERTICAL. AF_07/2019</v>
          </cell>
        </row>
        <row r="1198">
          <cell r="A1198" t="str">
            <v>COBERTURA</v>
          </cell>
          <cell r="B1198" t="str">
            <v>COBE</v>
          </cell>
          <cell r="C1198" t="str">
            <v>TELHAMENTO COM TELHA CERAMICA</v>
          </cell>
          <cell r="D1198" t="str">
            <v>0074</v>
          </cell>
          <cell r="E1198">
            <v>0</v>
          </cell>
          <cell r="F1198">
            <v>0</v>
          </cell>
          <cell r="G1198" t="str">
            <v>94441</v>
          </cell>
          <cell r="H1198" t="str">
            <v>TELHAMENTO COM TELHA CERÂMICA DE ENCAIXE, TIPO FRANCESA, COM MAIS DE 2 ÁGUAS, INCLUSO TRANSPORTE VERTICAL. AF_07/2019</v>
          </cell>
        </row>
        <row r="1199">
          <cell r="A1199" t="str">
            <v>COBERTURA</v>
          </cell>
          <cell r="B1199" t="str">
            <v>COBE</v>
          </cell>
          <cell r="C1199" t="str">
            <v>TELHAMENTO COM TELHA CERAMICA</v>
          </cell>
          <cell r="D1199" t="str">
            <v>0074</v>
          </cell>
          <cell r="E1199">
            <v>0</v>
          </cell>
          <cell r="F1199">
            <v>0</v>
          </cell>
          <cell r="G1199" t="str">
            <v>94442</v>
          </cell>
          <cell r="H1199" t="str">
            <v>TELHAMENTO COM TELHA CERÂMICA DE ENCAIXE, TIPO ROMANA, COM ATÉ 2 ÁGUAS, INCLUSO TRANSPORTE VERTICAL. AF_07/2019</v>
          </cell>
        </row>
        <row r="1200">
          <cell r="A1200" t="str">
            <v>COBERTURA</v>
          </cell>
          <cell r="B1200" t="str">
            <v>COBE</v>
          </cell>
          <cell r="C1200" t="str">
            <v>TELHAMENTO COM TELHA CERAMICA</v>
          </cell>
          <cell r="D1200" t="str">
            <v>0074</v>
          </cell>
          <cell r="E1200">
            <v>0</v>
          </cell>
          <cell r="F1200">
            <v>0</v>
          </cell>
          <cell r="G1200" t="str">
            <v>94443</v>
          </cell>
          <cell r="H1200" t="str">
            <v>TELHAMENTO COM TELHA CERÂMICA DE ENCAIXE, TIPO ROMANA, COM MAIS DE 2 ÁGUAS, INCLUSO TRANSPORTE VERTICAL. AF_07/2019</v>
          </cell>
        </row>
        <row r="1201">
          <cell r="A1201" t="str">
            <v>COBERTURA</v>
          </cell>
          <cell r="B1201" t="str">
            <v>COBE</v>
          </cell>
          <cell r="C1201" t="str">
            <v>TELHAMENTO COM TELHA CERAMICA</v>
          </cell>
          <cell r="D1201" t="str">
            <v>0074</v>
          </cell>
          <cell r="E1201">
            <v>0</v>
          </cell>
          <cell r="F1201">
            <v>0</v>
          </cell>
          <cell r="G1201" t="str">
            <v>94445</v>
          </cell>
          <cell r="H1201" t="str">
            <v>TELHAMENTO COM TELHA CERÂMICA CAPA-CANAL, TIPO PLAN, COM ATÉ 2 ÁGUAS, INCLUSO TRANSPORTE VERTICAL. AF_07/2019</v>
          </cell>
        </row>
        <row r="1202">
          <cell r="A1202" t="str">
            <v>COBERTURA</v>
          </cell>
          <cell r="B1202" t="str">
            <v>COBE</v>
          </cell>
          <cell r="C1202" t="str">
            <v>TELHAMENTO COM TELHA CERAMICA</v>
          </cell>
          <cell r="D1202" t="str">
            <v>0074</v>
          </cell>
          <cell r="E1202">
            <v>0</v>
          </cell>
          <cell r="F1202">
            <v>0</v>
          </cell>
          <cell r="G1202" t="str">
            <v>94446</v>
          </cell>
          <cell r="H1202" t="str">
            <v>TELHAMENTO COM TELHA CERÂMICA CAPA-CANAL, TIPO PLAN, COM MAIS DE 2 ÁGUAS, INCLUSO TRANSPORTE VERTICAL. AF_07/2019</v>
          </cell>
        </row>
        <row r="1203">
          <cell r="A1203" t="str">
            <v>COBERTURA</v>
          </cell>
          <cell r="B1203" t="str">
            <v>COBE</v>
          </cell>
          <cell r="C1203" t="str">
            <v>TELHAMENTO COM TELHA CERAMICA</v>
          </cell>
          <cell r="D1203" t="str">
            <v>0074</v>
          </cell>
          <cell r="E1203">
            <v>0</v>
          </cell>
          <cell r="F1203">
            <v>0</v>
          </cell>
          <cell r="G1203" t="str">
            <v>94447</v>
          </cell>
          <cell r="H1203" t="str">
            <v>TELHAMENTO COM TELHA CERÂMICA CAPA-CANAL, TIPO PAULISTA, COM ATÉ 2 ÁGUAS, INCLUSO TRANSPORTE VERTICAL. AF_07/2019</v>
          </cell>
        </row>
        <row r="1204">
          <cell r="A1204" t="str">
            <v>COBERTURA</v>
          </cell>
          <cell r="B1204" t="str">
            <v>COBE</v>
          </cell>
          <cell r="C1204" t="str">
            <v>TELHAMENTO COM TELHA CERAMICA</v>
          </cell>
          <cell r="D1204" t="str">
            <v>0074</v>
          </cell>
          <cell r="E1204">
            <v>0</v>
          </cell>
          <cell r="F1204">
            <v>0</v>
          </cell>
          <cell r="G1204" t="str">
            <v>94448</v>
          </cell>
          <cell r="H1204" t="str">
            <v>TELHAMENTO COM TELHA CERÂMICA CAPA-CANAL, TIPO PAULISTA, COM MAIS DE 2 ÁGUAS, INCLUSO TRANSPORTE VERTICAL. AF_07/2019</v>
          </cell>
        </row>
        <row r="1205">
          <cell r="A1205" t="str">
            <v>COBERTURA</v>
          </cell>
          <cell r="B1205" t="str">
            <v>COBE</v>
          </cell>
          <cell r="C1205" t="str">
            <v>TELHAMENTO COM TELHA DE FIBROCIMENTO</v>
          </cell>
          <cell r="D1205" t="str">
            <v>0075</v>
          </cell>
          <cell r="E1205">
            <v>0</v>
          </cell>
          <cell r="F1205">
            <v>0</v>
          </cell>
          <cell r="G1205" t="str">
            <v>94207</v>
          </cell>
          <cell r="H1205" t="str">
            <v>TELHAMENTO COM TELHA ONDULADA DE FIBROCIMENTO E = 6 MM, COM RECOBRIMENTO LATERAL DE 1/4 DE ONDA PARA TELHADO COM INCLINAÇÃO MAIOR QUE 10°, COM ATÉ 2 ÁGUAS, INCLUSO IÇAMENTO. AF_07/2019</v>
          </cell>
        </row>
        <row r="1206">
          <cell r="A1206" t="str">
            <v>COBERTURA</v>
          </cell>
          <cell r="B1206" t="str">
            <v>COBE</v>
          </cell>
          <cell r="C1206" t="str">
            <v>TELHAMENTO COM TELHA DE FIBROCIMENTO</v>
          </cell>
          <cell r="D1206" t="str">
            <v>0075</v>
          </cell>
          <cell r="E1206">
            <v>0</v>
          </cell>
          <cell r="F1206">
            <v>0</v>
          </cell>
          <cell r="G1206" t="str">
            <v>94210</v>
          </cell>
          <cell r="H1206" t="str">
            <v>TELHAMENTO COM TELHA ONDULADA DE FIBROCIMENTO E = 6 MM, COM RECOBRIMENTO LATERAL DE 1 1/4 DE ONDA PARA TELHADO COM INCLINAÇÃO MÁXIMA DE 10°, COM ATÉ 2 ÁGUAS, INCLUSO IÇAMENTO. AF_07/2019</v>
          </cell>
        </row>
        <row r="1207">
          <cell r="A1207" t="str">
            <v>COBERTURA</v>
          </cell>
          <cell r="B1207" t="str">
            <v>COBE</v>
          </cell>
          <cell r="C1207" t="str">
            <v>TELHAMENTO COM TELHA DE FIBROCIMENTO</v>
          </cell>
          <cell r="D1207" t="str">
            <v>0075</v>
          </cell>
          <cell r="E1207">
            <v>0</v>
          </cell>
          <cell r="F1207">
            <v>0</v>
          </cell>
          <cell r="G1207" t="str">
            <v>94218</v>
          </cell>
          <cell r="H1207" t="str">
            <v>TELHAMENTO COM TELHA ESTRUTURAL DE FIBROCIMENTO E= 6 MM, COM ATÉ 2 ÁGUAS, INCLUSO IÇAMENTO. AF_07/2019</v>
          </cell>
        </row>
        <row r="1208">
          <cell r="A1208" t="str">
            <v>COBERTURA</v>
          </cell>
          <cell r="B1208" t="str">
            <v>COBE</v>
          </cell>
          <cell r="C1208" t="str">
            <v>TELHAMENTO COM TELHA METALICA</v>
          </cell>
          <cell r="D1208" t="str">
            <v>0076</v>
          </cell>
          <cell r="E1208">
            <v>0</v>
          </cell>
          <cell r="F1208">
            <v>0</v>
          </cell>
          <cell r="G1208" t="str">
            <v>94213</v>
          </cell>
          <cell r="H1208" t="str">
            <v>TELHAMENTO COM TELHA DE AÇO/ALUMÍNIO E = 0,5 MM, COM ATÉ 2 ÁGUAS, INCLUSO IÇAMENTO. AF_07/2019</v>
          </cell>
        </row>
        <row r="1209">
          <cell r="A1209" t="str">
            <v>COBERTURA</v>
          </cell>
          <cell r="B1209" t="str">
            <v>COBE</v>
          </cell>
          <cell r="C1209" t="str">
            <v>TELHAMENTO COM TELHA METALICA</v>
          </cell>
          <cell r="D1209" t="str">
            <v>0076</v>
          </cell>
          <cell r="E1209">
            <v>0</v>
          </cell>
          <cell r="F1209">
            <v>0</v>
          </cell>
          <cell r="G1209" t="str">
            <v>94216</v>
          </cell>
          <cell r="H1209" t="str">
            <v>TELHAMENTO COM TELHA METÁLICA TERMOACÚSTICA E = 30 MM, COM ATÉ 2 ÁGUAS, INCLUSO IÇAMENTO. AF_07/2019</v>
          </cell>
        </row>
        <row r="1210">
          <cell r="A1210" t="str">
            <v>COBERTURA</v>
          </cell>
          <cell r="B1210" t="str">
            <v>COBE</v>
          </cell>
          <cell r="C1210" t="str">
            <v>CUMEEIRA CERAMICA</v>
          </cell>
          <cell r="D1210" t="str">
            <v>0079</v>
          </cell>
          <cell r="E1210">
            <v>0</v>
          </cell>
          <cell r="F1210">
            <v>0</v>
          </cell>
          <cell r="G1210" t="str">
            <v>94219</v>
          </cell>
          <cell r="H1210" t="str">
            <v>CUMEEIRA E ESPIGÃO PARA TELHA CERÂMICA EMBOÇADA COM ARGAMASSA TRAÇO 1:2:9 (CIMENTO, CAL E AREIA), PARA TELHADOS COM MAIS DE 2 ÁGUAS, INCLUSO TRANSPORTE VERTICAL. AF_07/2019</v>
          </cell>
        </row>
        <row r="1211">
          <cell r="A1211" t="str">
            <v>COBERTURA</v>
          </cell>
          <cell r="B1211" t="str">
            <v>COBE</v>
          </cell>
          <cell r="C1211" t="str">
            <v>CUMEEIRA CERAMICA</v>
          </cell>
          <cell r="D1211" t="str">
            <v>0079</v>
          </cell>
          <cell r="E1211">
            <v>0</v>
          </cell>
          <cell r="F1211">
            <v>0</v>
          </cell>
          <cell r="G1211" t="str">
            <v>94220</v>
          </cell>
          <cell r="H1211" t="str">
            <v>CUMEEIRA E ESPIGÃO PARA TELHA DE CONCRETO EMBOÇADA COM ARGAMASSA TRAÇO 1:2:9 (CIMENTO, CAL E AREIA), PARA TELHADOS COM MAIS DE 2 ÁGUAS, INCLUSO TRANSPORTE VERTICAL. AF_07/2019</v>
          </cell>
        </row>
        <row r="1212">
          <cell r="A1212" t="str">
            <v>COBERTURA</v>
          </cell>
          <cell r="B1212" t="str">
            <v>COBE</v>
          </cell>
          <cell r="C1212" t="str">
            <v>CUMEEIRA CERAMICA</v>
          </cell>
          <cell r="D1212" t="str">
            <v>0079</v>
          </cell>
          <cell r="E1212">
            <v>0</v>
          </cell>
          <cell r="F1212">
            <v>0</v>
          </cell>
          <cell r="G1212" t="str">
            <v>94221</v>
          </cell>
          <cell r="H1212" t="str">
            <v>CUMEEIRA PARA TELHA CERÂMICA EMBOÇADA COM ARGAMASSA TRAÇO 1:2:9 (CIMENTO, CAL E AREIA) PARA TELHADOS COM ATÉ 2 ÁGUAS, INCLUSO TRANSPORTE VERTICAL. AF_07/2019</v>
          </cell>
        </row>
        <row r="1213">
          <cell r="A1213" t="str">
            <v>COBERTURA</v>
          </cell>
          <cell r="B1213" t="str">
            <v>COBE</v>
          </cell>
          <cell r="C1213" t="str">
            <v>CUMEEIRA CERAMICA</v>
          </cell>
          <cell r="D1213" t="str">
            <v>0079</v>
          </cell>
          <cell r="E1213">
            <v>0</v>
          </cell>
          <cell r="F1213">
            <v>0</v>
          </cell>
          <cell r="G1213" t="str">
            <v>94222</v>
          </cell>
          <cell r="H1213" t="str">
            <v>CUMEEIRA PARA TELHA DE CONCRETO EMBOÇADA COM ARGAMASSA TRAÇO 1:2:9 (CIMENTO, CAL E AREIA) PARA TELHADOS COM ATÉ 2 ÁGUAS, INCLUSO TRANSPORTE VERTICAL. AF_07/2019</v>
          </cell>
        </row>
        <row r="1214">
          <cell r="A1214" t="str">
            <v>COBERTURA</v>
          </cell>
          <cell r="B1214" t="str">
            <v>COBE</v>
          </cell>
          <cell r="C1214" t="str">
            <v>CUMEEIRA DE FIBROCIMENTO</v>
          </cell>
          <cell r="D1214" t="str">
            <v>0080</v>
          </cell>
          <cell r="E1214">
            <v>0</v>
          </cell>
          <cell r="F1214">
            <v>0</v>
          </cell>
          <cell r="G1214" t="str">
            <v>94223</v>
          </cell>
          <cell r="H1214" t="str">
            <v>CUMEEIRA PARA TELHA DE FIBROCIMENTO ONDULADA E = 6 MM, INCLUSO ACESSÓRIOS DE FIXAÇÃO E IÇAMENTO. AF_07/2019</v>
          </cell>
        </row>
        <row r="1215">
          <cell r="A1215" t="str">
            <v>COBERTURA</v>
          </cell>
          <cell r="B1215" t="str">
            <v>COBE</v>
          </cell>
          <cell r="C1215" t="str">
            <v>CUMEEIRA DE FIBROCIMENTO</v>
          </cell>
          <cell r="D1215" t="str">
            <v>0080</v>
          </cell>
          <cell r="E1215">
            <v>0</v>
          </cell>
          <cell r="F1215">
            <v>0</v>
          </cell>
          <cell r="G1215" t="str">
            <v>94451</v>
          </cell>
          <cell r="H1215" t="str">
            <v>CUMEEIRA PARA TELHA DE FIBROCIMENTO ESTRUTURAL E = 6 MM, INCLUSO ACESSÓRIOS DE FIXAÇÃO E IÇAMENTO. AF_07/2019</v>
          </cell>
        </row>
        <row r="1216">
          <cell r="A1216" t="str">
            <v>COBERTURA</v>
          </cell>
          <cell r="B1216" t="str">
            <v>COBE</v>
          </cell>
          <cell r="C1216" t="str">
            <v>CUMEEIRA DE FIBROCIMENTO</v>
          </cell>
          <cell r="D1216" t="str">
            <v>0080</v>
          </cell>
          <cell r="E1216">
            <v>0</v>
          </cell>
          <cell r="F1216">
            <v>0</v>
          </cell>
          <cell r="G1216" t="str">
            <v>100325</v>
          </cell>
          <cell r="H1216" t="str">
            <v>CUMEEIRA SHED PARA TELHA ONDULADA DE FIBROCIMENTO, E = 6 MM, INCLUSO ACESSÓRIOS DE FIXAÇÃO E IÇAMENTO. AF_07/2019</v>
          </cell>
        </row>
        <row r="1217">
          <cell r="A1217" t="str">
            <v>COBERTURA</v>
          </cell>
          <cell r="B1217" t="str">
            <v>COBE</v>
          </cell>
          <cell r="C1217" t="str">
            <v>CUMEEIRA DE FIBROCIMENTO</v>
          </cell>
          <cell r="D1217" t="str">
            <v>0080</v>
          </cell>
          <cell r="E1217">
            <v>0</v>
          </cell>
          <cell r="F1217">
            <v>0</v>
          </cell>
          <cell r="G1217" t="str">
            <v>100327</v>
          </cell>
          <cell r="H1217" t="str">
            <v>RUFO EXTERNO/INTERNO EM CHAPA DE AÇO GALVANIZADO NÚMERO 26, CORTE DE 33 CM, INCLUSO IÇAMENTO. AF_07/2019</v>
          </cell>
        </row>
        <row r="1218">
          <cell r="A1218" t="str">
            <v>COBERTURA</v>
          </cell>
          <cell r="B1218" t="str">
            <v>COBE</v>
          </cell>
          <cell r="C1218" t="str">
            <v>CUMEEIRA DE FIBROCIMENTO</v>
          </cell>
          <cell r="D1218" t="str">
            <v>0080</v>
          </cell>
          <cell r="E1218">
            <v>0</v>
          </cell>
          <cell r="F1218">
            <v>0</v>
          </cell>
          <cell r="G1218" t="str">
            <v>100328</v>
          </cell>
          <cell r="H1218" t="str">
            <v>RETIRADA E RECOLOCAÇÃO DE  TELHA CERÂMICA DE ENCAIXE, COM ATÉ DUAS ÁGUAS, INCLUSO IÇAMENTO. AF_07/2019</v>
          </cell>
        </row>
        <row r="1219">
          <cell r="A1219" t="str">
            <v>COBERTURA</v>
          </cell>
          <cell r="B1219" t="str">
            <v>COBE</v>
          </cell>
          <cell r="C1219" t="str">
            <v>CUMEEIRA DE FIBROCIMENTO</v>
          </cell>
          <cell r="D1219" t="str">
            <v>0080</v>
          </cell>
          <cell r="E1219">
            <v>0</v>
          </cell>
          <cell r="F1219">
            <v>0</v>
          </cell>
          <cell r="G1219" t="str">
            <v>100329</v>
          </cell>
          <cell r="H1219" t="str">
            <v>RETIRADA E RECOLOCAÇÃO DE  TELHA CERÂMICA DE ENCAIXE, COM MAIS DE DUAS ÁGUAS, INCLUSO IÇAMENTO. AF_07/2019</v>
          </cell>
        </row>
        <row r="1220">
          <cell r="A1220" t="str">
            <v>COBERTURA</v>
          </cell>
          <cell r="B1220" t="str">
            <v>COBE</v>
          </cell>
          <cell r="C1220" t="str">
            <v>CUMEEIRA DE FIBROCIMENTO</v>
          </cell>
          <cell r="D1220" t="str">
            <v>0080</v>
          </cell>
          <cell r="E1220">
            <v>0</v>
          </cell>
          <cell r="F1220">
            <v>0</v>
          </cell>
          <cell r="G1220" t="str">
            <v>100330</v>
          </cell>
          <cell r="H1220" t="str">
            <v>RETIRADA E RECOLOCAÇÃO DE  TELHA CERÂMICA CAPA-CANAL, COM ATÉ DUAS ÁGUAS, INCLUSO IÇAMENTO. AF_07/2019</v>
          </cell>
        </row>
        <row r="1221">
          <cell r="A1221" t="str">
            <v>COBERTURA</v>
          </cell>
          <cell r="B1221" t="str">
            <v>COBE</v>
          </cell>
          <cell r="C1221" t="str">
            <v>CUMEEIRA DE FIBROCIMENTO</v>
          </cell>
          <cell r="D1221" t="str">
            <v>0080</v>
          </cell>
          <cell r="E1221">
            <v>0</v>
          </cell>
          <cell r="F1221">
            <v>0</v>
          </cell>
          <cell r="G1221" t="str">
            <v>100331</v>
          </cell>
          <cell r="H1221" t="str">
            <v>RETIRADA E RECOLOCAÇÃO DE  TELHA CERÂMICA CAPA-CANAL, COM MAIS DE DUAS ÁGUAS, INCLUSO IÇAMENTO. AF_07/2019</v>
          </cell>
        </row>
        <row r="1222">
          <cell r="A1222" t="str">
            <v>COBERTURA</v>
          </cell>
          <cell r="B1222" t="str">
            <v>COBE</v>
          </cell>
          <cell r="C1222" t="str">
            <v>CALHA DE PVC, PECAS E ACESSORIOS</v>
          </cell>
          <cell r="D1222" t="str">
            <v>0083</v>
          </cell>
          <cell r="E1222">
            <v>0</v>
          </cell>
          <cell r="F1222">
            <v>0</v>
          </cell>
          <cell r="G1222" t="str">
            <v>100434</v>
          </cell>
          <cell r="H1222" t="str">
            <v>CALHA DE BEIRAL, SEMICIRCULAR DE PVC, DIAMETRO 125 MM, INCLUINDO CABECEIRAS, EMENDAS, BOCAIS, SUPORTES E VEDAÇÕES, EXCLUINDO CONDUTORES, INCLUSO TRANSPORTE VERTICAL. AF_07/2019</v>
          </cell>
        </row>
        <row r="1223">
          <cell r="A1223" t="str">
            <v>COBERTURA</v>
          </cell>
          <cell r="B1223" t="str">
            <v>COBE</v>
          </cell>
          <cell r="C1223" t="str">
            <v>CALHA DE PVC, PECAS E ACESSORIOS</v>
          </cell>
          <cell r="D1223" t="str">
            <v>0083</v>
          </cell>
          <cell r="E1223">
            <v>0</v>
          </cell>
          <cell r="F1223">
            <v>0</v>
          </cell>
          <cell r="G1223" t="str">
            <v>100435</v>
          </cell>
          <cell r="H1223" t="str">
            <v>RUFO EM FIBROCIMENTO PARA TELHA ONDULADA E = 6 MM, ABA DE 26 CM, INCLUSO TRANSPORTE VERTICAL, EXCETO CONTRARRUFO. AF_07/2019</v>
          </cell>
        </row>
        <row r="1224">
          <cell r="A1224" t="str">
            <v>COBERTURA</v>
          </cell>
          <cell r="B1224" t="str">
            <v>COBE</v>
          </cell>
          <cell r="C1224" t="str">
            <v>CALHA METALICA</v>
          </cell>
          <cell r="D1224" t="str">
            <v>0084</v>
          </cell>
          <cell r="E1224">
            <v>0</v>
          </cell>
          <cell r="F1224">
            <v>0</v>
          </cell>
          <cell r="G1224" t="str">
            <v>94227</v>
          </cell>
          <cell r="H1224" t="str">
            <v>CALHA EM CHAPA DE AÇO GALVANIZADO NÚMERO 24, DESENVOLVIMENTO DE 33 CM, INCLUSO TRANSPORTE VERTICAL. AF_07/2019</v>
          </cell>
        </row>
        <row r="1225">
          <cell r="A1225" t="str">
            <v>COBERTURA</v>
          </cell>
          <cell r="B1225" t="str">
            <v>COBE</v>
          </cell>
          <cell r="C1225" t="str">
            <v>CALHA METALICA</v>
          </cell>
          <cell r="D1225" t="str">
            <v>0084</v>
          </cell>
          <cell r="E1225">
            <v>0</v>
          </cell>
          <cell r="F1225">
            <v>0</v>
          </cell>
          <cell r="G1225" t="str">
            <v>94228</v>
          </cell>
          <cell r="H1225" t="str">
            <v>CALHA EM CHAPA DE AÇO GALVANIZADO NÚMERO 24, DESENVOLVIMENTO DE 50 CM, INCLUSO TRANSPORTE VERTICAL. AF_07/2019</v>
          </cell>
        </row>
        <row r="1226">
          <cell r="A1226" t="str">
            <v>COBERTURA</v>
          </cell>
          <cell r="B1226" t="str">
            <v>COBE</v>
          </cell>
          <cell r="C1226" t="str">
            <v>CALHA METALICA</v>
          </cell>
          <cell r="D1226" t="str">
            <v>0084</v>
          </cell>
          <cell r="E1226">
            <v>0</v>
          </cell>
          <cell r="F1226">
            <v>0</v>
          </cell>
          <cell r="G1226" t="str">
            <v>94229</v>
          </cell>
          <cell r="H1226" t="str">
            <v>CALHA EM CHAPA DE AÇO GALVANIZADO NÚMERO 24, DESENVOLVIMENTO DE 100 CM, INCLUSO TRANSPORTE VERTICAL. AF_07/2019</v>
          </cell>
        </row>
        <row r="1227">
          <cell r="A1227" t="str">
            <v>COBERTURA</v>
          </cell>
          <cell r="B1227" t="str">
            <v>COBE</v>
          </cell>
          <cell r="C1227" t="str">
            <v>RUFO METALICO</v>
          </cell>
          <cell r="D1227" t="str">
            <v>0086</v>
          </cell>
          <cell r="E1227">
            <v>0</v>
          </cell>
          <cell r="F1227">
            <v>0</v>
          </cell>
          <cell r="G1227" t="str">
            <v>94231</v>
          </cell>
          <cell r="H1227" t="str">
            <v>RUFO EM CHAPA DE AÇO GALVANIZADO NÚMERO 24, CORTE DE 25 CM, INCLUSO TRANSPORTE VERTICAL. AF_07/2019</v>
          </cell>
        </row>
        <row r="1228">
          <cell r="A1228" t="str">
            <v>COBERTURA</v>
          </cell>
          <cell r="B1228" t="str">
            <v>COBE</v>
          </cell>
          <cell r="C1228" t="str">
            <v>TELHAMENTO COM TELHA DE FIBRA DE VIDRO</v>
          </cell>
          <cell r="D1228" t="str">
            <v>0252</v>
          </cell>
          <cell r="E1228">
            <v>0</v>
          </cell>
          <cell r="F1228">
            <v>0</v>
          </cell>
          <cell r="G1228" t="str">
            <v>94449</v>
          </cell>
          <cell r="H1228" t="str">
            <v>TELHAMENTO COM TELHA ONDULADA DE FIBRA DE VIDRO E = 0,6 MM, PARA TELHADO COM INCLINAÇÃO MAIOR QUE 10°, COM ATÉ 2 ÁGUAS, INCLUSO IÇAMENTO. AF_07/2019</v>
          </cell>
        </row>
        <row r="1229">
          <cell r="A1229" t="str">
            <v>COBERTURA</v>
          </cell>
          <cell r="B1229" t="str">
            <v>COBE</v>
          </cell>
          <cell r="C1229" t="str">
            <v>ESTRUTURA METALICA</v>
          </cell>
          <cell r="D1229" t="str">
            <v>0291</v>
          </cell>
          <cell r="E1229">
            <v>0</v>
          </cell>
          <cell r="F1229">
            <v>0</v>
          </cell>
          <cell r="G1229" t="str">
            <v>92255</v>
          </cell>
          <cell r="H1229" t="str">
            <v>INSTALAÇÃO DE TESOURA (INTEIRA OU MEIA), EM AÇO, PARA VÃOS MAIORES OU IGUAIS A 3,0 M E MENORES QUE 6,0 M, INCLUSO IÇAMENTO. AF_07/2019</v>
          </cell>
        </row>
        <row r="1230">
          <cell r="A1230" t="str">
            <v>COBERTURA</v>
          </cell>
          <cell r="B1230" t="str">
            <v>COBE</v>
          </cell>
          <cell r="C1230" t="str">
            <v>ESTRUTURA METALICA</v>
          </cell>
          <cell r="D1230" t="str">
            <v>0291</v>
          </cell>
          <cell r="E1230">
            <v>0</v>
          </cell>
          <cell r="F1230">
            <v>0</v>
          </cell>
          <cell r="G1230" t="str">
            <v>92256</v>
          </cell>
          <cell r="H1230" t="str">
            <v>INSTALAÇÃO DE TESOURA (INTEIRA OU MEIA), EM AÇO, PARA VÃOS MAIORES OU IGUAIS A 6,0 M E MENORES QUE 8,0 M, INCLUSO IÇAMENTO. AF_07/2019</v>
          </cell>
        </row>
        <row r="1231">
          <cell r="A1231" t="str">
            <v>COBERTURA</v>
          </cell>
          <cell r="B1231" t="str">
            <v>COBE</v>
          </cell>
          <cell r="C1231" t="str">
            <v>ESTRUTURA METALICA</v>
          </cell>
          <cell r="D1231" t="str">
            <v>0291</v>
          </cell>
          <cell r="E1231">
            <v>0</v>
          </cell>
          <cell r="F1231">
            <v>0</v>
          </cell>
          <cell r="G1231" t="str">
            <v>92257</v>
          </cell>
          <cell r="H1231" t="str">
            <v>INSTALAÇÃO DE TESOURA (INTEIRA OU MEIA), EM AÇO, PARA VÃOS MAIORES OU IGUAIS A 8,0 M E MENORES QUE 10,0 M, INCLUSO IÇAMENTO. AF_07/2019</v>
          </cell>
        </row>
        <row r="1232">
          <cell r="A1232" t="str">
            <v>COBERTURA</v>
          </cell>
          <cell r="B1232" t="str">
            <v>COBE</v>
          </cell>
          <cell r="C1232" t="str">
            <v>ESTRUTURA METALICA</v>
          </cell>
          <cell r="D1232" t="str">
            <v>0291</v>
          </cell>
          <cell r="E1232">
            <v>0</v>
          </cell>
          <cell r="F1232">
            <v>0</v>
          </cell>
          <cell r="G1232" t="str">
            <v>92258</v>
          </cell>
          <cell r="H1232" t="str">
            <v>INSTALAÇÃO DE TESOURA (INTEIRA OU MEIA), EM AÇO, PARA VÃOS MAIORES OU IGUAIS A 10,0 M E MENORES QUE 12,0 M, INCLUSO IÇAMENTO. AF_07/2019</v>
          </cell>
        </row>
        <row r="1233">
          <cell r="A1233" t="str">
            <v>COBERTURA</v>
          </cell>
          <cell r="B1233" t="str">
            <v>COBE</v>
          </cell>
          <cell r="C1233" t="str">
            <v>ESTRUTURA METALICA</v>
          </cell>
          <cell r="D1233" t="str">
            <v>0291</v>
          </cell>
          <cell r="E1233">
            <v>0</v>
          </cell>
          <cell r="F1233">
            <v>0</v>
          </cell>
          <cell r="G1233" t="str">
            <v>92568</v>
          </cell>
          <cell r="H1233" t="str">
            <v>TRAMA DE AÇO COMPOSTA POR RIPAS, CAIBROS E TERÇAS PARA TELHADOS DE ATÉ 2 ÁGUAS PARA TELHA DE ENCAIXE DE CERÂMICA OU DE CONCRETO, INCLUSO TRANSPORTE VERTICAL. AF_07/2019</v>
          </cell>
        </row>
        <row r="1234">
          <cell r="A1234" t="str">
            <v>COBERTURA</v>
          </cell>
          <cell r="B1234" t="str">
            <v>COBE</v>
          </cell>
          <cell r="C1234" t="str">
            <v>ESTRUTURA METALICA</v>
          </cell>
          <cell r="D1234" t="str">
            <v>0291</v>
          </cell>
          <cell r="E1234">
            <v>0</v>
          </cell>
          <cell r="F1234">
            <v>0</v>
          </cell>
          <cell r="G1234" t="str">
            <v>92569</v>
          </cell>
          <cell r="H1234" t="str">
            <v>TRAMA DE AÇO COMPOSTA POR RIPAS E CAIBROS PARA TELHADOS DE ATÉ 2 ÁGUAS PARA TELHA DE ENCAIXE DE CERÂMICA OU DE CONCRETO, INCLUSO TRANSPORTE VERTICAL. AF_07/2019</v>
          </cell>
        </row>
        <row r="1235">
          <cell r="A1235" t="str">
            <v>COBERTURA</v>
          </cell>
          <cell r="B1235" t="str">
            <v>COBE</v>
          </cell>
          <cell r="C1235" t="str">
            <v>ESTRUTURA METALICA</v>
          </cell>
          <cell r="D1235" t="str">
            <v>0291</v>
          </cell>
          <cell r="E1235">
            <v>0</v>
          </cell>
          <cell r="F1235">
            <v>0</v>
          </cell>
          <cell r="G1235" t="str">
            <v>92570</v>
          </cell>
          <cell r="H1235" t="str">
            <v>TRAMA DE AÇO COMPOSTA POR RIPAS PARA TELHADOS DE ATÉ 2 ÁGUAS PARA TELHA DE ENCAIXE DE CERÂMICA OU DE CONCRETO, INCLUSO TRANSPORTE VERTICAL. AF_07/2019</v>
          </cell>
        </row>
        <row r="1236">
          <cell r="A1236" t="str">
            <v>COBERTURA</v>
          </cell>
          <cell r="B1236" t="str">
            <v>COBE</v>
          </cell>
          <cell r="C1236" t="str">
            <v>ESTRUTURA METALICA</v>
          </cell>
          <cell r="D1236" t="str">
            <v>0291</v>
          </cell>
          <cell r="E1236">
            <v>0</v>
          </cell>
          <cell r="F1236">
            <v>0</v>
          </cell>
          <cell r="G1236" t="str">
            <v>92571</v>
          </cell>
          <cell r="H1236" t="str">
            <v>TRAMA DE AÇO COMPOSTA POR RIPAS, CAIBROS E TERÇAS PARA TELHADOS DE MAIS DE 2 ÁGUAS PARA TELHA DE ENCAIXE DE CERÂMICA OU DE CONCRETO, INCLUSO TRANSPORTE VERTICAL. AF_07/2019</v>
          </cell>
        </row>
        <row r="1237">
          <cell r="A1237" t="str">
            <v>COBERTURA</v>
          </cell>
          <cell r="B1237" t="str">
            <v>COBE</v>
          </cell>
          <cell r="C1237" t="str">
            <v>ESTRUTURA METALICA</v>
          </cell>
          <cell r="D1237" t="str">
            <v>0291</v>
          </cell>
          <cell r="E1237">
            <v>0</v>
          </cell>
          <cell r="F1237">
            <v>0</v>
          </cell>
          <cell r="G1237" t="str">
            <v>92572</v>
          </cell>
          <cell r="H1237" t="str">
            <v>TRAMA DE AÇO COMPOSTA POR RIPAS E CAIBROS PARA TELHADOS DE MAIS DE 2 ÁGUAS PARA TELHA DE ENCAIXE DE CERÂMICA OU DE CONCRETO, INCLUSO TRANSPORTE VERTICAL. AF_07/2019</v>
          </cell>
        </row>
        <row r="1238">
          <cell r="A1238" t="str">
            <v>COBERTURA</v>
          </cell>
          <cell r="B1238" t="str">
            <v>COBE</v>
          </cell>
          <cell r="C1238" t="str">
            <v>ESTRUTURA METALICA</v>
          </cell>
          <cell r="D1238" t="str">
            <v>0291</v>
          </cell>
          <cell r="E1238">
            <v>0</v>
          </cell>
          <cell r="F1238">
            <v>0</v>
          </cell>
          <cell r="G1238" t="str">
            <v>92573</v>
          </cell>
          <cell r="H1238" t="str">
            <v>TRAMA DE AÇO COMPOSTA POR RIPAS PARA TELHADOS DE MAIS DE 2 ÁGUAS PARA TELHA DE ENCAIXE DE CERÂMICA OU DE CONCRETO, INCLUSO TRANSPORTE VERTICAL, INCLUSO TRANSPORTE VERTICAL. AF_07/2019</v>
          </cell>
        </row>
        <row r="1239">
          <cell r="A1239" t="str">
            <v>COBERTURA</v>
          </cell>
          <cell r="B1239" t="str">
            <v>COBE</v>
          </cell>
          <cell r="C1239" t="str">
            <v>ESTRUTURA METALICA</v>
          </cell>
          <cell r="D1239" t="str">
            <v>0291</v>
          </cell>
          <cell r="E1239">
            <v>0</v>
          </cell>
          <cell r="F1239">
            <v>0</v>
          </cell>
          <cell r="G1239" t="str">
            <v>92574</v>
          </cell>
          <cell r="H1239" t="str">
            <v>TRAMA DE AÇO COMPOSTA POR RIPAS, CAIBROS E TERÇAS PARA TELHADOS DE ATÉ 2 ÁGUAS PARA TELHA CERÂMICA CAPA-CANAL, INCLUSO TRANSPORTE VERTICAL. AF_07/2019</v>
          </cell>
        </row>
        <row r="1240">
          <cell r="A1240" t="str">
            <v>COBERTURA</v>
          </cell>
          <cell r="B1240" t="str">
            <v>COBE</v>
          </cell>
          <cell r="C1240" t="str">
            <v>ESTRUTURA METALICA</v>
          </cell>
          <cell r="D1240" t="str">
            <v>0291</v>
          </cell>
          <cell r="E1240">
            <v>0</v>
          </cell>
          <cell r="F1240">
            <v>0</v>
          </cell>
          <cell r="G1240" t="str">
            <v>92575</v>
          </cell>
          <cell r="H1240" t="str">
            <v>TRAMA DE AÇO COMPOSTA POR RIPAS E CAIBROS PARA TELHADOS DE ATÉ 2 ÁGUAS PARA TELHA CERÂMICA CAPA-CANAL, INCLUSO TRANSPORTE VERTICAL. AF_07/2019</v>
          </cell>
        </row>
        <row r="1241">
          <cell r="A1241" t="str">
            <v>COBERTURA</v>
          </cell>
          <cell r="B1241" t="str">
            <v>COBE</v>
          </cell>
          <cell r="C1241" t="str">
            <v>ESTRUTURA METALICA</v>
          </cell>
          <cell r="D1241" t="str">
            <v>0291</v>
          </cell>
          <cell r="E1241">
            <v>0</v>
          </cell>
          <cell r="F1241">
            <v>0</v>
          </cell>
          <cell r="G1241" t="str">
            <v>92576</v>
          </cell>
          <cell r="H1241" t="str">
            <v>TRAMA DE AÇO COMPOSTA POR RIPAS PARA TELHADOS DE ATÉ 2 ÁGUAS PARA TELHA CERÂMICA CAPA-CANAL, INCLUSO TRANSPORTE VERTICAL. AF_07/2019</v>
          </cell>
        </row>
        <row r="1242">
          <cell r="A1242" t="str">
            <v>COBERTURA</v>
          </cell>
          <cell r="B1242" t="str">
            <v>COBE</v>
          </cell>
          <cell r="C1242" t="str">
            <v>ESTRUTURA METALICA</v>
          </cell>
          <cell r="D1242" t="str">
            <v>0291</v>
          </cell>
          <cell r="E1242">
            <v>0</v>
          </cell>
          <cell r="F1242">
            <v>0</v>
          </cell>
          <cell r="G1242" t="str">
            <v>92577</v>
          </cell>
          <cell r="H1242" t="str">
            <v>TRAMA DE AÇO COMPOSTA POR RIPAS, CAIBROS E TERÇAS PARA TELHADOS DE MAIS DE 2 ÁGUAS PARA TELHA CERÂMICA CAPA-CANAL, INCLUSO TRANSPORTE VERTICAL. AF_07/2019</v>
          </cell>
        </row>
        <row r="1243">
          <cell r="A1243" t="str">
            <v>COBERTURA</v>
          </cell>
          <cell r="B1243" t="str">
            <v>COBE</v>
          </cell>
          <cell r="C1243" t="str">
            <v>ESTRUTURA METALICA</v>
          </cell>
          <cell r="D1243" t="str">
            <v>0291</v>
          </cell>
          <cell r="E1243">
            <v>0</v>
          </cell>
          <cell r="F1243">
            <v>0</v>
          </cell>
          <cell r="G1243" t="str">
            <v>92578</v>
          </cell>
          <cell r="H1243" t="str">
            <v>TRAMA DE AÇO COMPOSTA POR RIPAS E CAIBROS PARA TELHADOS DE MAIS DE 2 ÁGUAS PARA TELHA CERÂMICA CAPA-CANAL, INCLUSO TRANSPORTE VERTICAL. AF_07/2019</v>
          </cell>
        </row>
        <row r="1244">
          <cell r="A1244" t="str">
            <v>COBERTURA</v>
          </cell>
          <cell r="B1244" t="str">
            <v>COBE</v>
          </cell>
          <cell r="C1244" t="str">
            <v>ESTRUTURA METALICA</v>
          </cell>
          <cell r="D1244" t="str">
            <v>0291</v>
          </cell>
          <cell r="E1244">
            <v>0</v>
          </cell>
          <cell r="F1244">
            <v>0</v>
          </cell>
          <cell r="G1244" t="str">
            <v>92579</v>
          </cell>
          <cell r="H1244" t="str">
            <v>TRAMA DE AÇO COMPOSTA POR RIPAS PARA TELHADOS DE MAIS DE 2 ÁGUAS PARA TELHA CERÂMICA CAPA-CANAL, INCLUSO TRANSPORTE VERTICAL. AF_07/2019</v>
          </cell>
        </row>
        <row r="1245">
          <cell r="A1245" t="str">
            <v>COBERTURA</v>
          </cell>
          <cell r="B1245" t="str">
            <v>COBE</v>
          </cell>
          <cell r="C1245" t="str">
            <v>ESTRUTURA METALICA</v>
          </cell>
          <cell r="D1245" t="str">
            <v>0291</v>
          </cell>
          <cell r="E1245">
            <v>0</v>
          </cell>
          <cell r="F1245">
            <v>0</v>
          </cell>
          <cell r="G1245" t="str">
            <v>92580</v>
          </cell>
          <cell r="H1245" t="str">
            <v>TRAMA DE AÇO COMPOSTA POR TERÇAS PARA TELHADOS DE ATÉ 2 ÁGUAS PARA TELHA ONDULADA DE FIBROCIMENTO, METÁLICA, PLÁSTICA OU TERMOACÚSTICA, INCLUSO TRANSPORTE VERTICAL. AF_07/2019</v>
          </cell>
        </row>
        <row r="1246">
          <cell r="A1246" t="str">
            <v>COBERTURA</v>
          </cell>
          <cell r="B1246" t="str">
            <v>COBE</v>
          </cell>
          <cell r="C1246" t="str">
            <v>ESTRUTURA METALICA</v>
          </cell>
          <cell r="D1246" t="str">
            <v>0291</v>
          </cell>
          <cell r="E1246">
            <v>0</v>
          </cell>
          <cell r="F1246">
            <v>0</v>
          </cell>
          <cell r="G1246" t="str">
            <v>92581</v>
          </cell>
          <cell r="H1246" t="str">
            <v>TRAMA DE AÇO COMPOSTA POR TERÇAS PARA TELHADOS DE ATÉ 2 ÁGUAS PARA TELHA ESTRUTURAL DE FIBROCIMENTO, INCLUSO TRANSPORTE VERTICAL. AF_07/2019</v>
          </cell>
        </row>
        <row r="1247">
          <cell r="A1247" t="str">
            <v>COBERTURA</v>
          </cell>
          <cell r="B1247" t="str">
            <v>COBE</v>
          </cell>
          <cell r="C1247" t="str">
            <v>ESTRUTURA METALICA</v>
          </cell>
          <cell r="D1247" t="str">
            <v>0291</v>
          </cell>
          <cell r="E1247">
            <v>0</v>
          </cell>
          <cell r="F1247">
            <v>0</v>
          </cell>
          <cell r="G1247" t="str">
            <v>92582</v>
          </cell>
          <cell r="H1247" t="str">
            <v>FABRICAÇÃO E INSTALAÇÃO DE TESOURA INTEIRA EM AÇO, VÃO DE 3 M, PARA TELHA CERÂMICA OU DE CONCRETO, INCLUSO IÇAMENTO. AF_12/2015</v>
          </cell>
        </row>
        <row r="1248">
          <cell r="A1248" t="str">
            <v>COBERTURA</v>
          </cell>
          <cell r="B1248" t="str">
            <v>COBE</v>
          </cell>
          <cell r="C1248" t="str">
            <v>ESTRUTURA METALICA</v>
          </cell>
          <cell r="D1248" t="str">
            <v>0291</v>
          </cell>
          <cell r="E1248">
            <v>0</v>
          </cell>
          <cell r="F1248">
            <v>0</v>
          </cell>
          <cell r="G1248" t="str">
            <v>92584</v>
          </cell>
          <cell r="H1248" t="str">
            <v>FABRICAÇÃO E INSTALAÇÃO DE TESOURA INTEIRA EM AÇO, VÃO DE 4 M, PARA TELHA CERÂMICA OU DE CONCRETO, INCLUSO IÇAMENTO. AF_12/2015</v>
          </cell>
        </row>
        <row r="1249">
          <cell r="A1249" t="str">
            <v>COBERTURA</v>
          </cell>
          <cell r="B1249" t="str">
            <v>COBE</v>
          </cell>
          <cell r="C1249" t="str">
            <v>ESTRUTURA METALICA</v>
          </cell>
          <cell r="D1249" t="str">
            <v>0291</v>
          </cell>
          <cell r="E1249">
            <v>0</v>
          </cell>
          <cell r="F1249">
            <v>0</v>
          </cell>
          <cell r="G1249" t="str">
            <v>92586</v>
          </cell>
          <cell r="H1249" t="str">
            <v>FABRICAÇÃO E INSTALAÇÃO DE TESOURA INTEIRA EM AÇO, VÃO DE 5 M, PARA TELHA CERÂMICA OU DE CONCRETO, INCLUSO IÇAMENTO. AF_12/2015</v>
          </cell>
        </row>
        <row r="1250">
          <cell r="A1250" t="str">
            <v>COBERTURA</v>
          </cell>
          <cell r="B1250" t="str">
            <v>COBE</v>
          </cell>
          <cell r="C1250" t="str">
            <v>ESTRUTURA METALICA</v>
          </cell>
          <cell r="D1250" t="str">
            <v>0291</v>
          </cell>
          <cell r="E1250">
            <v>0</v>
          </cell>
          <cell r="F1250">
            <v>0</v>
          </cell>
          <cell r="G1250" t="str">
            <v>92588</v>
          </cell>
          <cell r="H1250" t="str">
            <v>FABRICAÇÃO E INSTALAÇÃO DE TESOURA INTEIRA EM AÇO, VÃO DE 6 M, PARA TELHA CERÂMICA OU DE CONCRETO, INCLUSO IÇAMENTO. AF_12/2015</v>
          </cell>
        </row>
        <row r="1251">
          <cell r="A1251" t="str">
            <v>COBERTURA</v>
          </cell>
          <cell r="B1251" t="str">
            <v>COBE</v>
          </cell>
          <cell r="C1251" t="str">
            <v>ESTRUTURA METALICA</v>
          </cell>
          <cell r="D1251" t="str">
            <v>0291</v>
          </cell>
          <cell r="E1251">
            <v>0</v>
          </cell>
          <cell r="F1251">
            <v>0</v>
          </cell>
          <cell r="G1251" t="str">
            <v>92590</v>
          </cell>
          <cell r="H1251" t="str">
            <v>FABRICAÇÃO E INSTALAÇÃO DE TESOURA INTEIRA EM AÇO, VÃO DE 7 M, PARA TELHA CERÂMICA OU DE CONCRETO, INCLUSO IÇAMENTO. AF_12/2015</v>
          </cell>
        </row>
        <row r="1252">
          <cell r="A1252" t="str">
            <v>COBERTURA</v>
          </cell>
          <cell r="B1252" t="str">
            <v>COBE</v>
          </cell>
          <cell r="C1252" t="str">
            <v>ESTRUTURA METALICA</v>
          </cell>
          <cell r="D1252" t="str">
            <v>0291</v>
          </cell>
          <cell r="E1252">
            <v>0</v>
          </cell>
          <cell r="F1252">
            <v>0</v>
          </cell>
          <cell r="G1252" t="str">
            <v>92592</v>
          </cell>
          <cell r="H1252" t="str">
            <v>FABRICAÇÃO E INSTALAÇÃO DE TESOURA INTEIRA EM AÇO, VÃO DE 8 M, PARA TELHA CERÂMICA OU DE CONCRETO, INCLUSO IÇAMENTO. AF_12/2015</v>
          </cell>
        </row>
        <row r="1253">
          <cell r="A1253" t="str">
            <v>COBERTURA</v>
          </cell>
          <cell r="B1253" t="str">
            <v>COBE</v>
          </cell>
          <cell r="C1253" t="str">
            <v>ESTRUTURA METALICA</v>
          </cell>
          <cell r="D1253" t="str">
            <v>0291</v>
          </cell>
          <cell r="E1253">
            <v>0</v>
          </cell>
          <cell r="F1253">
            <v>0</v>
          </cell>
          <cell r="G1253" t="str">
            <v>92593</v>
          </cell>
          <cell r="H1253" t="str">
            <v>(COMPOSIÇÃO REPRESENTATIVA) FABRICAÇÃO E INSTALAÇÃO DE TESOURA INTEIRA EM AÇO, PARA VÃOS DE 3 A 12 M E PARA QUALQUER TIPO DE TELHA, INCLUSO IÇAMENTO. AF_12/2015</v>
          </cell>
        </row>
        <row r="1254">
          <cell r="A1254" t="str">
            <v>COBERTURA</v>
          </cell>
          <cell r="B1254" t="str">
            <v>COBE</v>
          </cell>
          <cell r="C1254" t="str">
            <v>ESTRUTURA METALICA</v>
          </cell>
          <cell r="D1254" t="str">
            <v>0291</v>
          </cell>
          <cell r="E1254">
            <v>0</v>
          </cell>
          <cell r="F1254">
            <v>0</v>
          </cell>
          <cell r="G1254" t="str">
            <v>92594</v>
          </cell>
          <cell r="H1254" t="str">
            <v>FABRICAÇÃO E INSTALAÇÃO DE TESOURA INTEIRA EM AÇO, VÃO DE 9 M, PARA TELHA CERÂMICA OU DE CONCRETO, INCLUSO IÇAMENTO. AF_12/2015</v>
          </cell>
        </row>
        <row r="1255">
          <cell r="A1255" t="str">
            <v>COBERTURA</v>
          </cell>
          <cell r="B1255" t="str">
            <v>COBE</v>
          </cell>
          <cell r="C1255" t="str">
            <v>ESTRUTURA METALICA</v>
          </cell>
          <cell r="D1255" t="str">
            <v>0291</v>
          </cell>
          <cell r="E1255">
            <v>0</v>
          </cell>
          <cell r="F1255">
            <v>0</v>
          </cell>
          <cell r="G1255" t="str">
            <v>92596</v>
          </cell>
          <cell r="H1255" t="str">
            <v>FABRICAÇÃO E INSTALAÇÃO DE TESOURA INTEIRA EM AÇO, VÃO DE 10 M, PARA TELHA CERÂMICA OU DE CONCRETO, INCLUSO IÇAMENTO. AF_12/2015</v>
          </cell>
        </row>
        <row r="1256">
          <cell r="A1256" t="str">
            <v>COBERTURA</v>
          </cell>
          <cell r="B1256" t="str">
            <v>COBE</v>
          </cell>
          <cell r="C1256" t="str">
            <v>ESTRUTURA METALICA</v>
          </cell>
          <cell r="D1256" t="str">
            <v>0291</v>
          </cell>
          <cell r="E1256">
            <v>0</v>
          </cell>
          <cell r="F1256">
            <v>0</v>
          </cell>
          <cell r="G1256" t="str">
            <v>92598</v>
          </cell>
          <cell r="H1256" t="str">
            <v>FABRICAÇÃO E INSTALAÇÃO DE TESOURA INTEIRA EM AÇO, VÃO DE 11 M, PARA TELHA CERÂMICA OU DE CONCRETO, INCLUSO IÇAMENTO. AF_12/2015</v>
          </cell>
        </row>
        <row r="1257">
          <cell r="A1257" t="str">
            <v>COBERTURA</v>
          </cell>
          <cell r="B1257" t="str">
            <v>COBE</v>
          </cell>
          <cell r="C1257" t="str">
            <v>ESTRUTURA METALICA</v>
          </cell>
          <cell r="D1257" t="str">
            <v>0291</v>
          </cell>
          <cell r="E1257">
            <v>0</v>
          </cell>
          <cell r="F1257">
            <v>0</v>
          </cell>
          <cell r="G1257" t="str">
            <v>92600</v>
          </cell>
          <cell r="H1257" t="str">
            <v>FABRICAÇÃO E INSTALAÇÃO DE TESOURA INTEIRA EM AÇO, VÃO DE 12 M, PARA TELHA CERÂMICA OU DE CONCRETO, INCLUSO IÇAMENTO. AF_12/2015</v>
          </cell>
        </row>
        <row r="1258">
          <cell r="A1258" t="str">
            <v>COBERTURA</v>
          </cell>
          <cell r="B1258" t="str">
            <v>COBE</v>
          </cell>
          <cell r="C1258" t="str">
            <v>ESTRUTURA METALICA</v>
          </cell>
          <cell r="D1258" t="str">
            <v>0291</v>
          </cell>
          <cell r="E1258">
            <v>0</v>
          </cell>
          <cell r="F1258">
            <v>0</v>
          </cell>
          <cell r="G1258" t="str">
            <v>92602</v>
          </cell>
          <cell r="H1258" t="str">
            <v>FABRICAÇÃO E INSTALAÇÃO DE TESOURA INTEIRA EM AÇO, VÃO DE 3 M, PARA TELHA ONDULADA DE FIBROCIMENTO, METÁLICA, PLÁSTICA OU TERMOACÚSTICA, INCLUSO IÇAMENTO.. AF_12/2015</v>
          </cell>
        </row>
        <row r="1259">
          <cell r="A1259" t="str">
            <v>COBERTURA</v>
          </cell>
          <cell r="B1259" t="str">
            <v>COBE</v>
          </cell>
          <cell r="C1259" t="str">
            <v>ESTRUTURA METALICA</v>
          </cell>
          <cell r="D1259" t="str">
            <v>0291</v>
          </cell>
          <cell r="E1259">
            <v>0</v>
          </cell>
          <cell r="F1259">
            <v>0</v>
          </cell>
          <cell r="G1259" t="str">
            <v>92604</v>
          </cell>
          <cell r="H1259" t="str">
            <v>FABRICAÇÃO E INSTALAÇÃO DE TESOURA INTEIRA EM AÇO, VÃO DE 4 M, PARA TELHA ONDULADA DE FIBROCIMENTO, METÁLICA, PLÁSTICA OU TERMOACÚSTICA, INCLUSO IÇAMENTO. AF_12/2015</v>
          </cell>
        </row>
        <row r="1260">
          <cell r="A1260" t="str">
            <v>COBERTURA</v>
          </cell>
          <cell r="B1260" t="str">
            <v>COBE</v>
          </cell>
          <cell r="C1260" t="str">
            <v>ESTRUTURA METALICA</v>
          </cell>
          <cell r="D1260" t="str">
            <v>0291</v>
          </cell>
          <cell r="E1260">
            <v>0</v>
          </cell>
          <cell r="F1260">
            <v>0</v>
          </cell>
          <cell r="G1260" t="str">
            <v>92606</v>
          </cell>
          <cell r="H1260" t="str">
            <v>FABRICAÇÃO E INSTALAÇÃO DE TESOURA INTEIRA EM AÇO, VÃO DE 5 M, PARA TELHA ONDULADA DE FIBROCIMENTO, METÁLICA, PLÁSTICA OU TERMOACÚSTICA, INCLUSO IÇAMENTO. AF_12/2015</v>
          </cell>
        </row>
        <row r="1261">
          <cell r="A1261" t="str">
            <v>COBERTURA</v>
          </cell>
          <cell r="B1261" t="str">
            <v>COBE</v>
          </cell>
          <cell r="C1261" t="str">
            <v>ESTRUTURA METALICA</v>
          </cell>
          <cell r="D1261" t="str">
            <v>0291</v>
          </cell>
          <cell r="E1261">
            <v>0</v>
          </cell>
          <cell r="F1261">
            <v>0</v>
          </cell>
          <cell r="G1261" t="str">
            <v>92608</v>
          </cell>
          <cell r="H1261" t="str">
            <v>FABRICAÇÃO E INSTALAÇÃO DE TESOURA INTEIRA EM AÇO, VÃO DE 6 M, PARA TELHA ONDULADA DE FIBROCIMENTO, METÁLICA, PLÁSTICA OU TERMOACÚSTICA, INCLUSO IÇAMENTO. AF_12/2015</v>
          </cell>
        </row>
        <row r="1262">
          <cell r="A1262" t="str">
            <v>COBERTURA</v>
          </cell>
          <cell r="B1262" t="str">
            <v>COBE</v>
          </cell>
          <cell r="C1262" t="str">
            <v>ESTRUTURA METALICA</v>
          </cell>
          <cell r="D1262" t="str">
            <v>0291</v>
          </cell>
          <cell r="E1262">
            <v>0</v>
          </cell>
          <cell r="F1262">
            <v>0</v>
          </cell>
          <cell r="G1262" t="str">
            <v>92610</v>
          </cell>
          <cell r="H1262" t="str">
            <v>FABRICAÇÃO E INSTALAÇÃO DE TESOURA INTEIRA EM AÇO, VÃO DE 7 M, PARA TELHA ONDULADA DE FIBROCIMENTO, METÁLICA, PLÁSTICA OU TERMOACÚSTICA, INCLUSO IÇAMENTO. AF_12/2015</v>
          </cell>
        </row>
        <row r="1263">
          <cell r="A1263" t="str">
            <v>COBERTURA</v>
          </cell>
          <cell r="B1263" t="str">
            <v>COBE</v>
          </cell>
          <cell r="C1263" t="str">
            <v>ESTRUTURA METALICA</v>
          </cell>
          <cell r="D1263" t="str">
            <v>0291</v>
          </cell>
          <cell r="E1263">
            <v>0</v>
          </cell>
          <cell r="F1263">
            <v>0</v>
          </cell>
          <cell r="G1263" t="str">
            <v>92612</v>
          </cell>
          <cell r="H1263" t="str">
            <v>FABRICAÇÃO E INSTALAÇÃO DE TESOURA INTEIRA EM AÇO, VÃO DE 8 M, PARA TELHA ONDULADA DE FIBROCIMENTO, METÁLICA, PLÁSTICA OU TERMOACÚSTICA, INCLUSO IÇAMENTO, INCLUSO IÇAMENTO. AF_12/2015</v>
          </cell>
        </row>
        <row r="1264">
          <cell r="A1264" t="str">
            <v>COBERTURA</v>
          </cell>
          <cell r="B1264" t="str">
            <v>COBE</v>
          </cell>
          <cell r="C1264" t="str">
            <v>ESTRUTURA METALICA</v>
          </cell>
          <cell r="D1264" t="str">
            <v>0291</v>
          </cell>
          <cell r="E1264">
            <v>0</v>
          </cell>
          <cell r="F1264">
            <v>0</v>
          </cell>
          <cell r="G1264" t="str">
            <v>92614</v>
          </cell>
          <cell r="H1264" t="str">
            <v>FABRICAÇÃO E INSTALAÇÃO DE TESOURA INTEIRA EM AÇO, VÃO DE 9 M, PARA TELHA ONDULADA DE FIBROCIMENTO, METÁLICA, PLÁSTICA OU TERMOACÚSTICA, INCLUSO IÇAMENTO. AF_12/2015</v>
          </cell>
        </row>
        <row r="1265">
          <cell r="A1265" t="str">
            <v>COBERTURA</v>
          </cell>
          <cell r="B1265" t="str">
            <v>COBE</v>
          </cell>
          <cell r="C1265" t="str">
            <v>ESTRUTURA METALICA</v>
          </cell>
          <cell r="D1265" t="str">
            <v>0291</v>
          </cell>
          <cell r="E1265">
            <v>0</v>
          </cell>
          <cell r="F1265">
            <v>0</v>
          </cell>
          <cell r="G1265" t="str">
            <v>92616</v>
          </cell>
          <cell r="H1265" t="str">
            <v>FABRICAÇÃO E INSTALAÇÃO DE TESOURA INTEIRA EM AÇO, VÃO DE 10 M, PARA TELHA ONDULADA DE FIBROCIMENTO, METÁLICA, PLÁSTICA OU TERMOACÚSTICA, INCLUSO IÇAMENTO. AF_12/2015</v>
          </cell>
        </row>
        <row r="1266">
          <cell r="A1266" t="str">
            <v>COBERTURA</v>
          </cell>
          <cell r="B1266" t="str">
            <v>COBE</v>
          </cell>
          <cell r="C1266" t="str">
            <v>ESTRUTURA METALICA</v>
          </cell>
          <cell r="D1266" t="str">
            <v>0291</v>
          </cell>
          <cell r="E1266">
            <v>0</v>
          </cell>
          <cell r="F1266">
            <v>0</v>
          </cell>
          <cell r="G1266" t="str">
            <v>92618</v>
          </cell>
          <cell r="H1266" t="str">
            <v>FABRICAÇÃO E INSTALAÇÃO DE TESOURA INTEIRA EM AÇO, VÃO DE 11 M, PARA TELHA ONDULADA DE FIBROCIMENTO, METÁLICA, PLÁSTICA OU TERMOACÚSTICA, INCLUSO IÇAMENTO. AF_12/2015</v>
          </cell>
        </row>
        <row r="1267">
          <cell r="A1267" t="str">
            <v>COBERTURA</v>
          </cell>
          <cell r="B1267" t="str">
            <v>COBE</v>
          </cell>
          <cell r="C1267" t="str">
            <v>ESTRUTURA METALICA</v>
          </cell>
          <cell r="D1267" t="str">
            <v>0291</v>
          </cell>
          <cell r="E1267">
            <v>0</v>
          </cell>
          <cell r="F1267">
            <v>0</v>
          </cell>
          <cell r="G1267" t="str">
            <v>92620</v>
          </cell>
          <cell r="H1267" t="str">
            <v>FABRICAÇÃO E INSTALAÇÃO DE TESOURA INTEIRA EM AÇO, VÃO DE 12 M, PARA TELHA ONDULADA DE FIBROCIMENTO, METÁLICA, PLÁSTICA OU TERMOACÚSTICA, INCLUSO IÇAMENTO. AF_12/2015</v>
          </cell>
        </row>
        <row r="1268">
          <cell r="A1268" t="str">
            <v>COBERTURA</v>
          </cell>
          <cell r="B1268" t="str">
            <v>COBE</v>
          </cell>
          <cell r="C1268" t="str">
            <v>ESTRUTURA METALICA</v>
          </cell>
          <cell r="D1268" t="str">
            <v>0291</v>
          </cell>
          <cell r="E1268">
            <v>0</v>
          </cell>
          <cell r="F1268">
            <v>0</v>
          </cell>
          <cell r="G1268" t="str">
            <v>100357</v>
          </cell>
          <cell r="H1268" t="str">
            <v>FABRICAÇÃO E INSTALAÇÃO DE MEIA TESOURA DE MADEIRA NÃO APARELHADA, COM VÃO DE 3 M, PARA TELHA CERÂMICA OU DE CONCRETO, INCLUSO IÇAMENTO. AF_07/2019</v>
          </cell>
        </row>
        <row r="1269">
          <cell r="A1269" t="str">
            <v>COBERTURA</v>
          </cell>
          <cell r="B1269" t="str">
            <v>COBE</v>
          </cell>
          <cell r="C1269" t="str">
            <v>ESTRUTURA METALICA</v>
          </cell>
          <cell r="D1269" t="str">
            <v>0291</v>
          </cell>
          <cell r="E1269">
            <v>0</v>
          </cell>
          <cell r="F1269">
            <v>0</v>
          </cell>
          <cell r="G1269" t="str">
            <v>100358</v>
          </cell>
          <cell r="H1269" t="str">
            <v>FABRICAÇÃO E INSTALAÇÃO DE MEIA TESOURA DE MADEIRA NÃO APARELHADA, COM VÃO DE 4 M, PARA TELHA CERÂMICA OU DE CONCRETO, INCLUSO IÇAMENTO. AF_07/2019</v>
          </cell>
        </row>
        <row r="1270">
          <cell r="A1270" t="str">
            <v>COBERTURA</v>
          </cell>
          <cell r="B1270" t="str">
            <v>COBE</v>
          </cell>
          <cell r="C1270" t="str">
            <v>ESTRUTURA METALICA</v>
          </cell>
          <cell r="D1270" t="str">
            <v>0291</v>
          </cell>
          <cell r="E1270">
            <v>0</v>
          </cell>
          <cell r="F1270">
            <v>0</v>
          </cell>
          <cell r="G1270" t="str">
            <v>100359</v>
          </cell>
          <cell r="H1270" t="str">
            <v>FABRICAÇÃO E INSTALAÇÃO DE MEIA TESOURA DE MADEIRA NÃO APARELHADA, COM VÃO DE 5 M, PARA TELHA CERÂMICA OU DE CONCRETO, INCLUSO IÇAMENTO. AF_07/2019</v>
          </cell>
        </row>
        <row r="1271">
          <cell r="A1271" t="str">
            <v>COBERTURA</v>
          </cell>
          <cell r="B1271" t="str">
            <v>COBE</v>
          </cell>
          <cell r="C1271" t="str">
            <v>ESTRUTURA METALICA</v>
          </cell>
          <cell r="D1271" t="str">
            <v>0291</v>
          </cell>
          <cell r="E1271">
            <v>0</v>
          </cell>
          <cell r="F1271">
            <v>0</v>
          </cell>
          <cell r="G1271" t="str">
            <v>100360</v>
          </cell>
          <cell r="H1271" t="str">
            <v>FABRICAÇÃO E INSTALAÇÃO DE MEIA TESOURA DE MADEIRA NÃO APARELHADA, COM VÃO DE 6 M, PARA TELHA CERÂMICA OU DE CONCRETO, INCLUSO IÇAMENTO. AF_07/2019</v>
          </cell>
        </row>
        <row r="1272">
          <cell r="A1272" t="str">
            <v>COBERTURA</v>
          </cell>
          <cell r="B1272" t="str">
            <v>COBE</v>
          </cell>
          <cell r="C1272" t="str">
            <v>ESTRUTURA METALICA</v>
          </cell>
          <cell r="D1272" t="str">
            <v>0291</v>
          </cell>
          <cell r="E1272">
            <v>0</v>
          </cell>
          <cell r="F1272">
            <v>0</v>
          </cell>
          <cell r="G1272" t="str">
            <v>100361</v>
          </cell>
          <cell r="H1272" t="str">
            <v>FABRICAÇÃO E INSTALAÇÃO DE MEIA TESOURA DE MADEIRA NÃO APARELHADA, COM VÃO DE 7 M, PARA TELHA CERÂMICA OU DE CONCRETO, INCLUSO IÇAMENTO. AF_07/2019</v>
          </cell>
        </row>
        <row r="1273">
          <cell r="A1273" t="str">
            <v>COBERTURA</v>
          </cell>
          <cell r="B1273" t="str">
            <v>COBE</v>
          </cell>
          <cell r="C1273" t="str">
            <v>ESTRUTURA METALICA</v>
          </cell>
          <cell r="D1273" t="str">
            <v>0291</v>
          </cell>
          <cell r="E1273">
            <v>0</v>
          </cell>
          <cell r="F1273">
            <v>0</v>
          </cell>
          <cell r="G1273" t="str">
            <v>100362</v>
          </cell>
          <cell r="H1273" t="str">
            <v>FABRICAÇÃO E INSTALAÇÃO DE MEIA TESOURA DE MADEIRA NÃO APARELHADA, COM VÃO DE 8 M, PARA TELHA CERÂMICA OU DE CONCRETO, INCLUSO IÇAMENTO. AF_07/2019</v>
          </cell>
        </row>
        <row r="1274">
          <cell r="A1274" t="str">
            <v>COBERTURA</v>
          </cell>
          <cell r="B1274" t="str">
            <v>COBE</v>
          </cell>
          <cell r="C1274" t="str">
            <v>ESTRUTURA METALICA</v>
          </cell>
          <cell r="D1274" t="str">
            <v>0291</v>
          </cell>
          <cell r="E1274">
            <v>0</v>
          </cell>
          <cell r="F1274">
            <v>0</v>
          </cell>
          <cell r="G1274" t="str">
            <v>100363</v>
          </cell>
          <cell r="H1274" t="str">
            <v>FABRICAÇÃO E INSTALAÇÃO DE MEIA TESOURA DE MADEIRA NÃO APARELHADA, COM VÃO DE 9 M, PARA TELHA CERÂMICA OU DE CONCRETO, INCLUSO IÇAMENTO. AF_07/2019</v>
          </cell>
        </row>
        <row r="1275">
          <cell r="A1275" t="str">
            <v>COBERTURA</v>
          </cell>
          <cell r="B1275" t="str">
            <v>COBE</v>
          </cell>
          <cell r="C1275" t="str">
            <v>ESTRUTURA METALICA</v>
          </cell>
          <cell r="D1275" t="str">
            <v>0291</v>
          </cell>
          <cell r="E1275">
            <v>0</v>
          </cell>
          <cell r="F1275">
            <v>0</v>
          </cell>
          <cell r="G1275" t="str">
            <v>100364</v>
          </cell>
          <cell r="H1275" t="str">
            <v>FABRICAÇÃO E INSTALAÇÃO DE MEIA TESOURA DE MADEIRA NÃO APARELHADA, COM VÃO DE 10 M, PARA TELHA CERÂMICA OU DE CONCRETO, INCLUSO IÇAMENTO. AF_07/2019</v>
          </cell>
        </row>
        <row r="1276">
          <cell r="A1276" t="str">
            <v>COBERTURA</v>
          </cell>
          <cell r="B1276" t="str">
            <v>COBE</v>
          </cell>
          <cell r="C1276" t="str">
            <v>ESTRUTURA METALICA</v>
          </cell>
          <cell r="D1276" t="str">
            <v>0291</v>
          </cell>
          <cell r="E1276">
            <v>0</v>
          </cell>
          <cell r="F1276">
            <v>0</v>
          </cell>
          <cell r="G1276" t="str">
            <v>100365</v>
          </cell>
          <cell r="H1276" t="str">
            <v>FABRICAÇÃO E INSTALAÇÃO DE MEIA TESOURA DE MADEIRA NÃO APARELHADA, COM VÃO DE 11 M, PARA TELHA CERÂMICA OU DE CONCRETO, INCLUSO IÇAMENTO. AF_07/2019</v>
          </cell>
        </row>
        <row r="1277">
          <cell r="A1277" t="str">
            <v>COBERTURA</v>
          </cell>
          <cell r="B1277" t="str">
            <v>COBE</v>
          </cell>
          <cell r="C1277" t="str">
            <v>ESTRUTURA METALICA</v>
          </cell>
          <cell r="D1277" t="str">
            <v>0291</v>
          </cell>
          <cell r="E1277">
            <v>0</v>
          </cell>
          <cell r="F1277">
            <v>0</v>
          </cell>
          <cell r="G1277" t="str">
            <v>100366</v>
          </cell>
          <cell r="H1277" t="str">
            <v>FABRICAÇÃO E INSTALAÇÃO DE MEIA TESOURA DE MADEIRA NÃO APARELHADA, COM VÃO DE 12 M, PARA TELHA CERÂMICA OU DE CONCRETO, INCLUSO IÇAMENTO. AF_07/2019</v>
          </cell>
        </row>
        <row r="1278">
          <cell r="A1278" t="str">
            <v>COBERTURA</v>
          </cell>
          <cell r="B1278" t="str">
            <v>COBE</v>
          </cell>
          <cell r="C1278" t="str">
            <v>ESTRUTURA METALICA</v>
          </cell>
          <cell r="D1278" t="str">
            <v>0291</v>
          </cell>
          <cell r="E1278">
            <v>0</v>
          </cell>
          <cell r="F1278">
            <v>0</v>
          </cell>
          <cell r="G1278" t="str">
            <v>100367</v>
          </cell>
          <cell r="H1278" t="str">
            <v>FABRICAÇÃO E INSTALAÇÃO DE MEIA TESOURA DE MADEIRA NÃO APARELHADA, COM VÃO DE 3 M, PARA TELHA ONDULADA DE FIBROCIMENTO, ALUMÍNIO, PLÁSTICA OU TERMOACÚSTICA, INCLUSO IÇAMENTO. AF_07/2019</v>
          </cell>
        </row>
        <row r="1279">
          <cell r="A1279" t="str">
            <v>COBERTURA</v>
          </cell>
          <cell r="B1279" t="str">
            <v>COBE</v>
          </cell>
          <cell r="C1279" t="str">
            <v>ESTRUTURA METALICA</v>
          </cell>
          <cell r="D1279" t="str">
            <v>0291</v>
          </cell>
          <cell r="E1279">
            <v>0</v>
          </cell>
          <cell r="F1279">
            <v>0</v>
          </cell>
          <cell r="G1279" t="str">
            <v>100368</v>
          </cell>
          <cell r="H1279" t="str">
            <v>FABRICAÇÃO E INSTALAÇÃO DE MEIA TESOURA DE MADEIRA NÃO APARELHADA, COM VÃO DE 4 M, PARA TELHA ONDULADA DE FIBROCIMENTO, ALUMÍNIO, PLÁSTICA OU TERMOACÚSTICA, INCLUSO IÇAMENTO. AF_07/2019</v>
          </cell>
        </row>
        <row r="1280">
          <cell r="A1280" t="str">
            <v>COBERTURA</v>
          </cell>
          <cell r="B1280" t="str">
            <v>COBE</v>
          </cell>
          <cell r="C1280" t="str">
            <v>ESTRUTURA METALICA</v>
          </cell>
          <cell r="D1280" t="str">
            <v>0291</v>
          </cell>
          <cell r="E1280">
            <v>0</v>
          </cell>
          <cell r="F1280">
            <v>0</v>
          </cell>
          <cell r="G1280" t="str">
            <v>100369</v>
          </cell>
          <cell r="H1280" t="str">
            <v>FABRICAÇÃO E INSTALAÇÃO DE MEIA TESOURA DE MADEIRA NÃO APARELHADA, COM VÃO DE 5 M, PARA TELHA ONDULADA DE FIBROCIMENTO, ALUMÍNIO, PLÁSTICA OU TERMOACÚSTICA, INCLUSO IÇAMENTO. AF_07/2019</v>
          </cell>
        </row>
        <row r="1281">
          <cell r="A1281" t="str">
            <v>COBERTURA</v>
          </cell>
          <cell r="B1281" t="str">
            <v>COBE</v>
          </cell>
          <cell r="C1281" t="str">
            <v>ESTRUTURA METALICA</v>
          </cell>
          <cell r="D1281" t="str">
            <v>0291</v>
          </cell>
          <cell r="E1281">
            <v>0</v>
          </cell>
          <cell r="F1281">
            <v>0</v>
          </cell>
          <cell r="G1281" t="str">
            <v>100370</v>
          </cell>
          <cell r="H1281" t="str">
            <v>FABRICAÇÃO E INSTALAÇÃO DE MEIA TESOURA DE MADEIRA NÃO APARELHADA, COM VÃO DE 6 M, PARA TELHA ONDULADA DE FIBROCIMENTO, ALUMÍNIO, PLÁSTICA OU TERMOACÚSTICA, INCLUSO IÇAMENTO. AF_07/2019</v>
          </cell>
        </row>
        <row r="1282">
          <cell r="A1282" t="str">
            <v>COBERTURA</v>
          </cell>
          <cell r="B1282" t="str">
            <v>COBE</v>
          </cell>
          <cell r="C1282" t="str">
            <v>ESTRUTURA METALICA</v>
          </cell>
          <cell r="D1282" t="str">
            <v>0291</v>
          </cell>
          <cell r="E1282">
            <v>0</v>
          </cell>
          <cell r="F1282">
            <v>0</v>
          </cell>
          <cell r="G1282" t="str">
            <v>100371</v>
          </cell>
          <cell r="H1282" t="str">
            <v>FABRICAÇÃO E INSTALAÇÃO DE MEIA TESOURA DE MADEIRA NÃO APARELHADA, COM VÃO DE 7 M, PARA TELHA ONDULADA DE FIBROCIMENTO, ALUMÍNIO, PLÁSTICA OU TERMOACÚSTICA, INCLUSO IÇAMENTO. AF_07/2019</v>
          </cell>
        </row>
        <row r="1283">
          <cell r="A1283" t="str">
            <v>COBERTURA</v>
          </cell>
          <cell r="B1283" t="str">
            <v>COBE</v>
          </cell>
          <cell r="C1283" t="str">
            <v>ESTRUTURA METALICA</v>
          </cell>
          <cell r="D1283" t="str">
            <v>0291</v>
          </cell>
          <cell r="E1283">
            <v>0</v>
          </cell>
          <cell r="F1283">
            <v>0</v>
          </cell>
          <cell r="G1283" t="str">
            <v>100372</v>
          </cell>
          <cell r="H1283" t="str">
            <v>FABRICAÇÃO E INSTALAÇÃO DE MEIA TESOURA DE MADEIRA NÃO APARELHADA, COM VÃO DE 8 M, PARA TELHA ONDULADA DE FIBROCIMENTO, ALUMÍNIO, PLÁSTICA OU TERMOACÚSTICA, INCLUSO IÇAMENTO. AF_07/2019</v>
          </cell>
        </row>
        <row r="1284">
          <cell r="A1284" t="str">
            <v>COBERTURA</v>
          </cell>
          <cell r="B1284" t="str">
            <v>COBE</v>
          </cell>
          <cell r="C1284" t="str">
            <v>ESTRUTURA METALICA</v>
          </cell>
          <cell r="D1284" t="str">
            <v>0291</v>
          </cell>
          <cell r="E1284">
            <v>0</v>
          </cell>
          <cell r="F1284">
            <v>0</v>
          </cell>
          <cell r="G1284" t="str">
            <v>100373</v>
          </cell>
          <cell r="H1284" t="str">
            <v>FABRICAÇÃO E INSTALAÇÃO DE MEIA TESOURA DE MADEIRA NÃO APARELHADA, COM VÃO DE 9 M, PARA TELHA ONDULADA DE FIBROCIMENTO, ALUMÍNIO, PLÁSTICA OU TERMOACÚSTICA, INCLUSO IÇAMENTO. AF_07/2019</v>
          </cell>
        </row>
        <row r="1285">
          <cell r="A1285" t="str">
            <v>COBERTURA</v>
          </cell>
          <cell r="B1285" t="str">
            <v>COBE</v>
          </cell>
          <cell r="C1285" t="str">
            <v>ESTRUTURA METALICA</v>
          </cell>
          <cell r="D1285" t="str">
            <v>0291</v>
          </cell>
          <cell r="E1285">
            <v>0</v>
          </cell>
          <cell r="F1285">
            <v>0</v>
          </cell>
          <cell r="G1285" t="str">
            <v>100374</v>
          </cell>
          <cell r="H1285" t="str">
            <v>FABRICAÇÃO E INSTALAÇÃO DE MEIA TESOURA DE MADEIRA NÃO APARELHADA, COM VÃO DE 10 M, PARA TELHA ONDULADA DE FIBROCIMENTO, ALUMÍNIO, PLÁSTICA OU TERMOACÚSTICA, INCLUSO IÇAMENTO. AF_07/2019</v>
          </cell>
        </row>
        <row r="1286">
          <cell r="A1286" t="str">
            <v>COBERTURA</v>
          </cell>
          <cell r="B1286" t="str">
            <v>COBE</v>
          </cell>
          <cell r="C1286" t="str">
            <v>ESTRUTURA METALICA</v>
          </cell>
          <cell r="D1286" t="str">
            <v>0291</v>
          </cell>
          <cell r="E1286">
            <v>0</v>
          </cell>
          <cell r="F1286">
            <v>0</v>
          </cell>
          <cell r="G1286" t="str">
            <v>100375</v>
          </cell>
          <cell r="H1286" t="str">
            <v>FABRICAÇÃO E INSTALAÇÃO DE MEIA TESOURA DE MADEIRA NÃO APARELHADA, COM VÃO DE 11 M, PARA TELHA ONDULADA DE FIBROCIMENTO, ALUMÍNIO, PLÁSTICA OU TERMOACÚSTICA, INCLUSO IÇAMENTO. AF_07/2019</v>
          </cell>
        </row>
        <row r="1287">
          <cell r="A1287" t="str">
            <v>COBERTURA</v>
          </cell>
          <cell r="B1287" t="str">
            <v>COBE</v>
          </cell>
          <cell r="C1287" t="str">
            <v>ESTRUTURA METALICA</v>
          </cell>
          <cell r="D1287" t="str">
            <v>0291</v>
          </cell>
          <cell r="E1287">
            <v>0</v>
          </cell>
          <cell r="F1287">
            <v>0</v>
          </cell>
          <cell r="G1287" t="str">
            <v>100376</v>
          </cell>
          <cell r="H1287" t="str">
            <v>FABRICAÇÃO E INSTALAÇÃO DE MEIA TESOURA DE MADEIRA NÃO APARELHADA, COM VÃO DE 12 M, PARA TELHA ONDULADA DE FIBROCIMENTO, ALUMÍNIO, PLÁSTICA OU TERMOACÚSTICA, INCLUSO IÇAMENTO. AF_07/2019</v>
          </cell>
        </row>
        <row r="1288">
          <cell r="A1288" t="str">
            <v>COBERTURA</v>
          </cell>
          <cell r="B1288" t="str">
            <v>COBE</v>
          </cell>
          <cell r="C1288" t="str">
            <v>ESTRUTURA METALICA</v>
          </cell>
          <cell r="D1288" t="str">
            <v>0291</v>
          </cell>
          <cell r="E1288">
            <v>0</v>
          </cell>
          <cell r="F1288">
            <v>0</v>
          </cell>
          <cell r="G1288" t="str">
            <v>100377</v>
          </cell>
          <cell r="H1288" t="str">
            <v>FABRICAÇÃO E INSTALAÇÃO DE TESOURA (INTEIRA OU MEIA) EM AÇO, VÃOS MAIORES OU IGUAIS A 3,0 M E MENORES OU IGUAL A 6,0 M, INCLUSO IÇAMENTO. AF_07/2019</v>
          </cell>
        </row>
        <row r="1289">
          <cell r="A1289" t="str">
            <v>COBERTURA</v>
          </cell>
          <cell r="B1289" t="str">
            <v>COBE</v>
          </cell>
          <cell r="C1289" t="str">
            <v>ESTRUTURA METALICA</v>
          </cell>
          <cell r="D1289" t="str">
            <v>0291</v>
          </cell>
          <cell r="E1289">
            <v>0</v>
          </cell>
          <cell r="F1289">
            <v>0</v>
          </cell>
          <cell r="G1289" t="str">
            <v>100378</v>
          </cell>
          <cell r="H1289" t="str">
            <v>FABRICAÇÃO E INSTALAÇÃO DE TESOURA (INTEIRA OU MEIA) EM AÇO, VÃOS MAIORES QUE 6,0 M E MENORES QUE 12,0 M, INCLUSO IÇAMENTO. AF_07/2019</v>
          </cell>
        </row>
        <row r="1290">
          <cell r="A1290" t="str">
            <v>COBERTURA</v>
          </cell>
          <cell r="B1290" t="str">
            <v>COBE</v>
          </cell>
          <cell r="C1290" t="str">
            <v>ESTRUTURA METALICA</v>
          </cell>
          <cell r="D1290" t="str">
            <v>0291</v>
          </cell>
          <cell r="E1290">
            <v>0</v>
          </cell>
          <cell r="F1290">
            <v>0</v>
          </cell>
          <cell r="G1290" t="str">
            <v>100382</v>
          </cell>
          <cell r="H1290" t="str">
            <v>FABRICAÇÃO E INSTALAÇÃO DE PONTALETES DE MADEIRA NÃO APARELHADA PARA TELHADOS COM ATÉ 2 ÁGUAS E COM TELHA ONDULADA DE FIBROCIMENTO, ALUMÍNIO OU PLÁSTICA EM EDIFÍCIO RESIDENCIAL TÉRREO, INCLUSO TRANSPORTE VERTICAL. AF_07/2019</v>
          </cell>
        </row>
        <row r="1291">
          <cell r="A1291" t="str">
            <v>COBERTURA</v>
          </cell>
          <cell r="B1291" t="str">
            <v>COBE</v>
          </cell>
          <cell r="C1291" t="str">
            <v>TELHAMENTO COM TELHA DE VIDRO</v>
          </cell>
          <cell r="D1291" t="str">
            <v>0302</v>
          </cell>
          <cell r="E1291">
            <v>0</v>
          </cell>
          <cell r="F1291">
            <v>0</v>
          </cell>
          <cell r="G1291" t="str">
            <v>94444</v>
          </cell>
          <cell r="H1291" t="str">
            <v>TELHAMENTO COM TELHA DE ENCAIXE, TIPO FRANCESA DE VIDRO, COM ATÉ 2 ÁGUAS, INCLUSO TRANSPORTE VERTICAL. AF_07/2019</v>
          </cell>
        </row>
        <row r="1292">
          <cell r="A1292" t="str">
            <v>DRENAGEM/OBRAS DE CONTENCAO/POCOS DE VISITA E CAIXAS</v>
          </cell>
          <cell r="B1292" t="str">
            <v>DROP</v>
          </cell>
          <cell r="C1292" t="str">
            <v>DRENOS</v>
          </cell>
          <cell r="D1292" t="str">
            <v>0028</v>
          </cell>
          <cell r="E1292">
            <v>73881</v>
          </cell>
          <cell r="F1292" t="str">
            <v>DRENO COM MANTA GEOTEXTIL</v>
          </cell>
          <cell r="G1292" t="str">
            <v>73881/1</v>
          </cell>
          <cell r="H1292" t="str">
            <v>EXECUCAO DE DRENO COM MANTA GEOTEXTIL 200 G/M2</v>
          </cell>
        </row>
        <row r="1293">
          <cell r="A1293" t="str">
            <v>DRENAGEM/OBRAS DE CONTENCAO/POCOS DE VISITA E CAIXAS</v>
          </cell>
          <cell r="B1293" t="str">
            <v>DROP</v>
          </cell>
          <cell r="C1293" t="str">
            <v>DRENOS</v>
          </cell>
          <cell r="D1293" t="str">
            <v>0028</v>
          </cell>
          <cell r="E1293">
            <v>73883</v>
          </cell>
          <cell r="F1293" t="str">
            <v>DRENO FRANCES C/MATERIAL FILTRANTE</v>
          </cell>
          <cell r="G1293" t="str">
            <v>73883/2</v>
          </cell>
          <cell r="H1293" t="str">
            <v>EXECUCAO DE DRENO FRANCES COM BRITA NUM 2</v>
          </cell>
        </row>
        <row r="1294">
          <cell r="A1294" t="str">
            <v>DRENAGEM/OBRAS DE CONTENCAO/POCOS DE VISITA E CAIXAS</v>
          </cell>
          <cell r="B1294" t="str">
            <v>DROP</v>
          </cell>
          <cell r="C1294" t="str">
            <v>GABIOES</v>
          </cell>
          <cell r="D1294" t="str">
            <v>0031</v>
          </cell>
          <cell r="E1294">
            <v>0</v>
          </cell>
          <cell r="F1294">
            <v>0</v>
          </cell>
          <cell r="G1294" t="str">
            <v>92743</v>
          </cell>
          <cell r="H1294" t="str">
            <v>MURO DE GABIÃO, ENCHIMENTO COM PEDRA DE MÃO TIPO RACHÃO, DE GRAVIDADE, COM GAIOLAS DE COMPRIMENTO IGUAL A 2 M, PARA MUROS COM ALTURA MENOR OU IGUAL A 4 M  FORNECIMENTO E EXECUÇÃO. AF_12/2015</v>
          </cell>
        </row>
        <row r="1295">
          <cell r="A1295" t="str">
            <v>DRENAGEM/OBRAS DE CONTENCAO/POCOS DE VISITA E CAIXAS</v>
          </cell>
          <cell r="B1295" t="str">
            <v>DROP</v>
          </cell>
          <cell r="C1295" t="str">
            <v>GABIOES</v>
          </cell>
          <cell r="D1295" t="str">
            <v>0031</v>
          </cell>
          <cell r="E1295">
            <v>0</v>
          </cell>
          <cell r="F1295">
            <v>0</v>
          </cell>
          <cell r="G1295" t="str">
            <v>92744</v>
          </cell>
          <cell r="H1295" t="str">
            <v>MURO DE GABIÃO, ENCHIMENTO COM PEDRA DE MÃO TIPO RACHÃO, DE GRAVIDADE, COM GAIOLAS DE COMPRIMENTO IGUAL A 5 M, PARA MUROS COM ALTURA MENOR OU IGUAL A 4 M  FORNECIMENTO E EXECUÇÃO. AF_12/2015</v>
          </cell>
        </row>
        <row r="1296">
          <cell r="A1296" t="str">
            <v>DRENAGEM/OBRAS DE CONTENCAO/POCOS DE VISITA E CAIXAS</v>
          </cell>
          <cell r="B1296" t="str">
            <v>DROP</v>
          </cell>
          <cell r="C1296" t="str">
            <v>GABIOES</v>
          </cell>
          <cell r="D1296" t="str">
            <v>0031</v>
          </cell>
          <cell r="E1296">
            <v>0</v>
          </cell>
          <cell r="F1296">
            <v>0</v>
          </cell>
          <cell r="G1296" t="str">
            <v>92745</v>
          </cell>
          <cell r="H1296" t="str">
            <v>MURO DE GABIÃO, ENCHIMENTO COM PEDRA DE MÃO TIPO RACHÃO, DE GRAVIDADE, COM GAIOLAS DE COMPRIMENTO IGUAL A 2 M, PARA MUROS COM ALTURA MAIOR QUE 4 M E MENOR OU IGUAL A 6 M  FORNECIMENTO E EXECUÇÃO. AF_12/2015</v>
          </cell>
        </row>
        <row r="1297">
          <cell r="A1297" t="str">
            <v>DRENAGEM/OBRAS DE CONTENCAO/POCOS DE VISITA E CAIXAS</v>
          </cell>
          <cell r="B1297" t="str">
            <v>DROP</v>
          </cell>
          <cell r="C1297" t="str">
            <v>GABIOES</v>
          </cell>
          <cell r="D1297" t="str">
            <v>0031</v>
          </cell>
          <cell r="E1297">
            <v>0</v>
          </cell>
          <cell r="F1297">
            <v>0</v>
          </cell>
          <cell r="G1297" t="str">
            <v>92746</v>
          </cell>
          <cell r="H1297" t="str">
            <v>MURO DE GABIÃO, ENCHIMENTO COM PEDRA DE MÃO TIPO RACHÃO, DE GRAVIDADE, COM GAIOLAS DE COMPRIMENTO IGUAL A 5 M, PARA MUROS COM ALTURA MAIOR QUE 4 M E MENOR OU IGUAL A 6 M   FORNECIMENTO E EXECUÇÃO. AF_12/2015</v>
          </cell>
        </row>
        <row r="1298">
          <cell r="A1298" t="str">
            <v>DRENAGEM/OBRAS DE CONTENCAO/POCOS DE VISITA E CAIXAS</v>
          </cell>
          <cell r="B1298" t="str">
            <v>DROP</v>
          </cell>
          <cell r="C1298" t="str">
            <v>GABIOES</v>
          </cell>
          <cell r="D1298" t="str">
            <v>0031</v>
          </cell>
          <cell r="E1298">
            <v>0</v>
          </cell>
          <cell r="F1298">
            <v>0</v>
          </cell>
          <cell r="G1298" t="str">
            <v>92747</v>
          </cell>
          <cell r="H1298" t="str">
            <v>MURO DE GABIÃO, ENCHIMENTO COM PEDRA DE MÃO TIPO RACHÃO, DE GRAVIDADE, COM GAIOLAS DE COMPRIMENTO IGUAL A 2 M, PARA MUROS COM ALTURA MAIOR QUE 6 M E MENOR OU IGUAL A 10 M   FORNECIMENTO E EXECUÇÃO. AF_12/2015</v>
          </cell>
        </row>
        <row r="1299">
          <cell r="A1299" t="str">
            <v>DRENAGEM/OBRAS DE CONTENCAO/POCOS DE VISITA E CAIXAS</v>
          </cell>
          <cell r="B1299" t="str">
            <v>DROP</v>
          </cell>
          <cell r="C1299" t="str">
            <v>GABIOES</v>
          </cell>
          <cell r="D1299" t="str">
            <v>0031</v>
          </cell>
          <cell r="E1299">
            <v>0</v>
          </cell>
          <cell r="F1299">
            <v>0</v>
          </cell>
          <cell r="G1299" t="str">
            <v>92748</v>
          </cell>
          <cell r="H1299" t="str">
            <v>MURO DE GABIÃO, ENCHIMENTO COM PEDRA DE MÃO TIPO RACHÃO, DE GRAVIDADE, COM GAIOLAS DE COMPRIMENTO IGUAL A 5 M, PARA MUROS COM ALTURA MAIOR QUE 6 M E MENOR OU IGUAL A 10 M FORNECIMENTO E EXECUÇÃO. AF_12/2015</v>
          </cell>
        </row>
        <row r="1300">
          <cell r="A1300" t="str">
            <v>DRENAGEM/OBRAS DE CONTENCAO/POCOS DE VISITA E CAIXAS</v>
          </cell>
          <cell r="B1300" t="str">
            <v>DROP</v>
          </cell>
          <cell r="C1300" t="str">
            <v>GABIOES</v>
          </cell>
          <cell r="D1300" t="str">
            <v>0031</v>
          </cell>
          <cell r="E1300">
            <v>0</v>
          </cell>
          <cell r="F1300">
            <v>0</v>
          </cell>
          <cell r="G1300" t="str">
            <v>92749</v>
          </cell>
          <cell r="H1300" t="str">
            <v>MURO DE GABIÃO, ENCHIMENTO COM PEDRA DE MÃO TIPO RACHÃO, COM SOLO REFORÇADO, PARA MUROS COM ALTURA MENOR OU IGUAL A 4 M   FORNECIMENTO E EXECUÇÃO. AF_12/2015</v>
          </cell>
        </row>
        <row r="1301">
          <cell r="A1301" t="str">
            <v>DRENAGEM/OBRAS DE CONTENCAO/POCOS DE VISITA E CAIXAS</v>
          </cell>
          <cell r="B1301" t="str">
            <v>DROP</v>
          </cell>
          <cell r="C1301" t="str">
            <v>GABIOES</v>
          </cell>
          <cell r="D1301" t="str">
            <v>0031</v>
          </cell>
          <cell r="E1301">
            <v>0</v>
          </cell>
          <cell r="F1301">
            <v>0</v>
          </cell>
          <cell r="G1301" t="str">
            <v>92750</v>
          </cell>
          <cell r="H1301" t="str">
            <v>MURO DE GABIÃO, ENCHIMENTO COM PEDRA DE MÃO TIPO RACHÃO, COM SOLO REFORÇADO, PARA MUROS COM ALTURA MAIOR QUE 4 M E MENOR OU IGUAL A 12 M   FORNECIMENTO E EXECUÇÃO. AF_12/2015</v>
          </cell>
        </row>
        <row r="1302">
          <cell r="A1302" t="str">
            <v>DRENAGEM/OBRAS DE CONTENCAO/POCOS DE VISITA E CAIXAS</v>
          </cell>
          <cell r="B1302" t="str">
            <v>DROP</v>
          </cell>
          <cell r="C1302" t="str">
            <v>GABIOES</v>
          </cell>
          <cell r="D1302" t="str">
            <v>0031</v>
          </cell>
          <cell r="E1302">
            <v>0</v>
          </cell>
          <cell r="F1302">
            <v>0</v>
          </cell>
          <cell r="G1302" t="str">
            <v>92751</v>
          </cell>
          <cell r="H1302" t="str">
            <v>MURO DE GABIÃO, ENCHIMENTO COM PEDRA DE MÃO TIPO RACHÃO, COM SOLO REFORÇADO, PARA MUROS COM ALTURA MAIOR QUE 12 M E MENOR OU IGUAL A 20 M    FORNECIMENTO E EXECUÇÃO. AF_12/2015</v>
          </cell>
        </row>
        <row r="1303">
          <cell r="A1303" t="str">
            <v>DRENAGEM/OBRAS DE CONTENCAO/POCOS DE VISITA E CAIXAS</v>
          </cell>
          <cell r="B1303" t="str">
            <v>DROP</v>
          </cell>
          <cell r="C1303" t="str">
            <v>GABIOES</v>
          </cell>
          <cell r="D1303" t="str">
            <v>0031</v>
          </cell>
          <cell r="E1303">
            <v>0</v>
          </cell>
          <cell r="F1303">
            <v>0</v>
          </cell>
          <cell r="G1303" t="str">
            <v>92752</v>
          </cell>
          <cell r="H1303" t="str">
            <v>MURO DE GABIÃO, ENCHIMENTO COM PEDRA DE MÃO TIPO RACHÃO, COM SOLO REFORÇADO, PARA MUROS COM ALTURA MAIOR QUE 20 M E MENOR OU IGUAL A 28 M   FORNECIMENTO E EXECUÇÃO. AF_12/2015</v>
          </cell>
        </row>
        <row r="1304">
          <cell r="A1304" t="str">
            <v>DRENAGEM/OBRAS DE CONTENCAO/POCOS DE VISITA E CAIXAS</v>
          </cell>
          <cell r="B1304" t="str">
            <v>DROP</v>
          </cell>
          <cell r="C1304" t="str">
            <v>GABIOES</v>
          </cell>
          <cell r="D1304" t="str">
            <v>0031</v>
          </cell>
          <cell r="E1304">
            <v>0</v>
          </cell>
          <cell r="F1304">
            <v>0</v>
          </cell>
          <cell r="G1304" t="str">
            <v>92753</v>
          </cell>
          <cell r="H1304" t="str">
            <v>MURO DE GABIÃO, ENCHIMENTO COM RESÍDUO DE CONSTRUÇÃO E DEMOLIÇÃO, DE GRAVIDADE, COM GAIOLA TRAPEZOIDAL DE COMPRIMENTO IGUAL A 2 M, PARA MUROS COM ALTURA MENOR OU IGUAL A 2 M   FORNECIMENTO E EXECUÇÃO. AF_12/2015</v>
          </cell>
        </row>
        <row r="1305">
          <cell r="A1305" t="str">
            <v>DRENAGEM/OBRAS DE CONTENCAO/POCOS DE VISITA E CAIXAS</v>
          </cell>
          <cell r="B1305" t="str">
            <v>DROP</v>
          </cell>
          <cell r="C1305" t="str">
            <v>GABIOES</v>
          </cell>
          <cell r="D1305" t="str">
            <v>0031</v>
          </cell>
          <cell r="E1305">
            <v>0</v>
          </cell>
          <cell r="F1305">
            <v>0</v>
          </cell>
          <cell r="G1305" t="str">
            <v>92754</v>
          </cell>
          <cell r="H1305" t="str">
            <v>MURO DE GABIÃO, ENCHIMENTO COM RESÍDUO DE CONSTRUÇÃO E DEMOLIÇÃO, DE GRAVIDADE, COM GAIOLA TRAPEZOIDAL DE COMPRIMENTO IGUAL A 2 M, PARA MUROS COM ALTURA MAIOR QUE 2 M E MENOR OU IGUAL A 4 M    FORNECIMENTO E EXECUÇÃO. AF_12/2015</v>
          </cell>
        </row>
        <row r="1306">
          <cell r="A1306" t="str">
            <v>DRENAGEM/OBRAS DE CONTENCAO/POCOS DE VISITA E CAIXAS</v>
          </cell>
          <cell r="B1306" t="str">
            <v>DROP</v>
          </cell>
          <cell r="C1306" t="str">
            <v>GABIOES</v>
          </cell>
          <cell r="D1306" t="str">
            <v>0031</v>
          </cell>
          <cell r="E1306">
            <v>0</v>
          </cell>
          <cell r="F1306">
            <v>0</v>
          </cell>
          <cell r="G1306" t="str">
            <v>92755</v>
          </cell>
          <cell r="H1306" t="str">
            <v>PROTEÇÃO SUPERFICIAL DE CANAL EM GABIÃO TIPO COLCHÃO, ALTURA DE 17 CENTÍMETROS, ENCHIMENTO COM PEDRA DE MÃO TIPO RACHÃO - FORNECIMENTO E EXECUÇÃO. AF_12/2015</v>
          </cell>
        </row>
        <row r="1307">
          <cell r="A1307" t="str">
            <v>DRENAGEM/OBRAS DE CONTENCAO/POCOS DE VISITA E CAIXAS</v>
          </cell>
          <cell r="B1307" t="str">
            <v>DROP</v>
          </cell>
          <cell r="C1307" t="str">
            <v>GABIOES</v>
          </cell>
          <cell r="D1307" t="str">
            <v>0031</v>
          </cell>
          <cell r="E1307">
            <v>0</v>
          </cell>
          <cell r="F1307">
            <v>0</v>
          </cell>
          <cell r="G1307" t="str">
            <v>92756</v>
          </cell>
          <cell r="H1307" t="str">
            <v>PROTEÇÃO SUPERFICIAL DE CANAL EM GABIÃO TIPO COLCHÃO, ALTURA DE 23 CENTÍMETROS, ENCHIMENTO COM PEDRA DE MÃO TIPO RACHÃO - FORNECIMENTO E EXECUÇÃO. AF_12/2015</v>
          </cell>
        </row>
        <row r="1308">
          <cell r="A1308" t="str">
            <v>DRENAGEM/OBRAS DE CONTENCAO/POCOS DE VISITA E CAIXAS</v>
          </cell>
          <cell r="B1308" t="str">
            <v>DROP</v>
          </cell>
          <cell r="C1308" t="str">
            <v>GABIOES</v>
          </cell>
          <cell r="D1308" t="str">
            <v>0031</v>
          </cell>
          <cell r="E1308">
            <v>0</v>
          </cell>
          <cell r="F1308">
            <v>0</v>
          </cell>
          <cell r="G1308" t="str">
            <v>92757</v>
          </cell>
          <cell r="H1308" t="str">
            <v>PROTEÇÃO SUPERFICIAL DE CANAL EM GABIÃO TIPO COLCHÃO, ALTURA DE 30 CENTÍMETROS, ENCHIMENTO COM PEDRA DE MÃO TIPO RACHÃO - FORNECIMENTO E EXECUÇÃO. AF_12/2015</v>
          </cell>
        </row>
        <row r="1309">
          <cell r="A1309" t="str">
            <v>DRENAGEM/OBRAS DE CONTENCAO/POCOS DE VISITA E CAIXAS</v>
          </cell>
          <cell r="B1309" t="str">
            <v>DROP</v>
          </cell>
          <cell r="C1309" t="str">
            <v>GABIOES</v>
          </cell>
          <cell r="D1309" t="str">
            <v>0031</v>
          </cell>
          <cell r="E1309">
            <v>0</v>
          </cell>
          <cell r="F1309">
            <v>0</v>
          </cell>
          <cell r="G1309" t="str">
            <v>92758</v>
          </cell>
          <cell r="H1309" t="str">
            <v>PROTEÇÃO SUPERFICIAL DE CANAL EM GABIÃO TIPO SACO, DIÂMETRO DE 65 CENTÍMETROS, ENCHIMENTO MANUAL COM PEDRA DE MÃO TIPO RACHÃO - FORNECIMENTO E EXECUÇÃO. AF_12/2015</v>
          </cell>
        </row>
        <row r="1310">
          <cell r="A1310" t="str">
            <v>DRENAGEM/OBRAS DE CONTENCAO/POCOS DE VISITA E CAIXAS</v>
          </cell>
          <cell r="B1310" t="str">
            <v>DROP</v>
          </cell>
          <cell r="C1310" t="str">
            <v>MUROS DE ARRIMO</v>
          </cell>
          <cell r="D1310" t="str">
            <v>0032</v>
          </cell>
          <cell r="E1310">
            <v>0</v>
          </cell>
          <cell r="F1310">
            <v>0</v>
          </cell>
          <cell r="G1310" t="str">
            <v>91069</v>
          </cell>
          <cell r="H1310" t="str">
            <v>EXECUÇÃO DE REVESTIMENTO DE CONCRETO PROJETADO COM ESPESSURA DE 7 CM, ARMADO COM TELA, INCLINAÇÃO MENOR QUE 90°, APLICAÇÃO CONTÍNUA, UTILIZANDO EQUIPAMENTO DE PROJEÇÃO COM 6 M³/H DE CAPACIDADE. AF_01/2016</v>
          </cell>
        </row>
        <row r="1311">
          <cell r="A1311" t="str">
            <v>DRENAGEM/OBRAS DE CONTENCAO/POCOS DE VISITA E CAIXAS</v>
          </cell>
          <cell r="B1311" t="str">
            <v>DROP</v>
          </cell>
          <cell r="C1311" t="str">
            <v>MUROS DE ARRIMO</v>
          </cell>
          <cell r="D1311" t="str">
            <v>0032</v>
          </cell>
          <cell r="E1311">
            <v>0</v>
          </cell>
          <cell r="F1311">
            <v>0</v>
          </cell>
          <cell r="G1311" t="str">
            <v>91070</v>
          </cell>
          <cell r="H1311" t="str">
            <v>EXECUÇÃO DE REVESTIMENTO DE CONCRETO PROJETADO COM ESPESSURA DE 10 CM, ARMADO COM TELA, INCLINAÇÃO MENOR QUE 90°, APLICAÇÃO CONTÍNUA, UTILIZANDO EQUIPAMENTO DE PROJEÇÃO COM 6 M³/H DE CAPACIDADE. AF_01/2016</v>
          </cell>
        </row>
        <row r="1312">
          <cell r="A1312" t="str">
            <v>DRENAGEM/OBRAS DE CONTENCAO/POCOS DE VISITA E CAIXAS</v>
          </cell>
          <cell r="B1312" t="str">
            <v>DROP</v>
          </cell>
          <cell r="C1312" t="str">
            <v>MUROS DE ARRIMO</v>
          </cell>
          <cell r="D1312" t="str">
            <v>0032</v>
          </cell>
          <cell r="E1312">
            <v>0</v>
          </cell>
          <cell r="F1312">
            <v>0</v>
          </cell>
          <cell r="G1312" t="str">
            <v>91071</v>
          </cell>
          <cell r="H1312" t="str">
            <v>EXECUÇÃO DE REVESTIMENTO DE CONCRETO PROJETADO COM ESPESSURA DE 7 CM, ARMADO COM TELA, INCLINAÇÃO DE 90°, APLICAÇÃO CONTÍNUA, UTILIZANDO EQUIPAMENTO DE PROJEÇÃO COM 6 M³/H DE CAPACIDADE. AF_01/2016</v>
          </cell>
        </row>
        <row r="1313">
          <cell r="A1313" t="str">
            <v>DRENAGEM/OBRAS DE CONTENCAO/POCOS DE VISITA E CAIXAS</v>
          </cell>
          <cell r="B1313" t="str">
            <v>DROP</v>
          </cell>
          <cell r="C1313" t="str">
            <v>MUROS DE ARRIMO</v>
          </cell>
          <cell r="D1313" t="str">
            <v>0032</v>
          </cell>
          <cell r="E1313">
            <v>0</v>
          </cell>
          <cell r="F1313">
            <v>0</v>
          </cell>
          <cell r="G1313" t="str">
            <v>91072</v>
          </cell>
          <cell r="H1313" t="str">
            <v>EXECUÇÃO DE REVESTIMENTO DE CONCRETO PROJETADO COM ESPESSURA DE 10 CM, ARMADO COM TELA, INCLINAÇÃO DE 90°, APLICAÇÃO CONTÍNUA, UTILIZANDO EQUIPAMENTO DE PROJEÇÃO COM 6 M³/H DE CAPACIDADE. AF_01/2016</v>
          </cell>
        </row>
        <row r="1314">
          <cell r="A1314" t="str">
            <v>DRENAGEM/OBRAS DE CONTENCAO/POCOS DE VISITA E CAIXAS</v>
          </cell>
          <cell r="B1314" t="str">
            <v>DROP</v>
          </cell>
          <cell r="C1314" t="str">
            <v>MUROS DE ARRIMO</v>
          </cell>
          <cell r="D1314" t="str">
            <v>0032</v>
          </cell>
          <cell r="E1314">
            <v>0</v>
          </cell>
          <cell r="F1314">
            <v>0</v>
          </cell>
          <cell r="G1314" t="str">
            <v>91073</v>
          </cell>
          <cell r="H1314" t="str">
            <v>EXECUÇÃO DE REVESTIMENTO DE CONCRETO PROJETADO COM ESPESSURA DE 7 CM, ARMADO COM TELA, INCLINAÇÃO MENOR QUE 90°, APLICAÇÃO CONTÍNUA, UTILIZANDO EQUIPAMENTO DE PROJEÇÃO COM 3 M³/H DE CAPACIDADE. AF_01/2016</v>
          </cell>
        </row>
        <row r="1315">
          <cell r="A1315" t="str">
            <v>DRENAGEM/OBRAS DE CONTENCAO/POCOS DE VISITA E CAIXAS</v>
          </cell>
          <cell r="B1315" t="str">
            <v>DROP</v>
          </cell>
          <cell r="C1315" t="str">
            <v>MUROS DE ARRIMO</v>
          </cell>
          <cell r="D1315" t="str">
            <v>0032</v>
          </cell>
          <cell r="E1315">
            <v>0</v>
          </cell>
          <cell r="F1315">
            <v>0</v>
          </cell>
          <cell r="G1315" t="str">
            <v>91074</v>
          </cell>
          <cell r="H1315" t="str">
            <v>EXECUÇÃO DE REVESTIMENTO DE CONCRETO PROJETADO COM ESPESSURA DE 10 CM, ARMADO COM TELA, INCLINAÇÃO MENOR QUE 90°, APLICAÇÃO CONTÍNUA, UTILIZANDO EQUIPAMENTO DE PROJEÇÃO COM 3 M³/H DE CAPACIDADE. AF_01/2016</v>
          </cell>
        </row>
        <row r="1316">
          <cell r="A1316" t="str">
            <v>DRENAGEM/OBRAS DE CONTENCAO/POCOS DE VISITA E CAIXAS</v>
          </cell>
          <cell r="B1316" t="str">
            <v>DROP</v>
          </cell>
          <cell r="C1316" t="str">
            <v>MUROS DE ARRIMO</v>
          </cell>
          <cell r="D1316" t="str">
            <v>0032</v>
          </cell>
          <cell r="E1316">
            <v>0</v>
          </cell>
          <cell r="F1316">
            <v>0</v>
          </cell>
          <cell r="G1316" t="str">
            <v>91075</v>
          </cell>
          <cell r="H1316" t="str">
            <v>EXECUÇÃO DE REVESTIMENTO DE CONCRETO PROJETADO COM ESPESSURA DE 7 CM, ARMADO COM TELA, INCLINAÇÃO DE 90°, APLICAÇÃO CONTÍNUA, UTILIZANDO EQUIPAMENTO DE PROJEÇÃO COM 3 M³/H DE CAPACIDADE. AF_01/2016</v>
          </cell>
        </row>
        <row r="1317">
          <cell r="A1317" t="str">
            <v>DRENAGEM/OBRAS DE CONTENCAO/POCOS DE VISITA E CAIXAS</v>
          </cell>
          <cell r="B1317" t="str">
            <v>DROP</v>
          </cell>
          <cell r="C1317" t="str">
            <v>MUROS DE ARRIMO</v>
          </cell>
          <cell r="D1317" t="str">
            <v>0032</v>
          </cell>
          <cell r="E1317">
            <v>0</v>
          </cell>
          <cell r="F1317">
            <v>0</v>
          </cell>
          <cell r="G1317" t="str">
            <v>91076</v>
          </cell>
          <cell r="H1317" t="str">
            <v>EXECUÇÃO DE REVESTIMENTO DE CONCRETO PROJETADO COM ESPESSURA DE 10 CM, ARMADO COM TELA, INCLINAÇÃO DE 90°, APLICAÇÃO CONTÍNUA, UTILIZANDO EQUIPAMENTO DE PROJEÇÃO COM 3 M³/H DE CAPACIDADE. AF_01/2016</v>
          </cell>
        </row>
        <row r="1318">
          <cell r="A1318" t="str">
            <v>DRENAGEM/OBRAS DE CONTENCAO/POCOS DE VISITA E CAIXAS</v>
          </cell>
          <cell r="B1318" t="str">
            <v>DROP</v>
          </cell>
          <cell r="C1318" t="str">
            <v>MUROS DE ARRIMO</v>
          </cell>
          <cell r="D1318" t="str">
            <v>0032</v>
          </cell>
          <cell r="E1318">
            <v>0</v>
          </cell>
          <cell r="F1318">
            <v>0</v>
          </cell>
          <cell r="G1318" t="str">
            <v>91077</v>
          </cell>
          <cell r="H1318" t="str">
            <v>EXECUÇÃO DE REVESTIMENTO DE CONCRETO PROJETADO COM ESPESSURA DE 7 CM, ARMADO COM FIBRAS DE AÇO, INCLINAÇÃO MENOR QUE 90°, APLICAÇÃO CONTÍNUA, UTILIZANDO EQUIPAMENTO DE PROJEÇÃO COM 6 M³/H DE CAPACIDADE. AF_01/2016</v>
          </cell>
        </row>
        <row r="1319">
          <cell r="A1319" t="str">
            <v>DRENAGEM/OBRAS DE CONTENCAO/POCOS DE VISITA E CAIXAS</v>
          </cell>
          <cell r="B1319" t="str">
            <v>DROP</v>
          </cell>
          <cell r="C1319" t="str">
            <v>MUROS DE ARRIMO</v>
          </cell>
          <cell r="D1319" t="str">
            <v>0032</v>
          </cell>
          <cell r="E1319">
            <v>0</v>
          </cell>
          <cell r="F1319">
            <v>0</v>
          </cell>
          <cell r="G1319" t="str">
            <v>91078</v>
          </cell>
          <cell r="H1319" t="str">
            <v>EXECUÇÃO DE REVESTIMENTO DE CONCRETO PROJETADO COM ESPESSURA DE 10 CM, ARMADO COM FIBRAS DE AÇO, INCLINAÇÃO MENOR QUE 90°, APLICAÇÃO CONTÍNUA, UTILIZANDO EQUIPAMENTO DE PROJEÇÃO COM 6 M³/H DE CAPACIDADE. AF_01/2016</v>
          </cell>
        </row>
        <row r="1320">
          <cell r="A1320" t="str">
            <v>DRENAGEM/OBRAS DE CONTENCAO/POCOS DE VISITA E CAIXAS</v>
          </cell>
          <cell r="B1320" t="str">
            <v>DROP</v>
          </cell>
          <cell r="C1320" t="str">
            <v>MUROS DE ARRIMO</v>
          </cell>
          <cell r="D1320" t="str">
            <v>0032</v>
          </cell>
          <cell r="E1320">
            <v>0</v>
          </cell>
          <cell r="F1320">
            <v>0</v>
          </cell>
          <cell r="G1320" t="str">
            <v>91079</v>
          </cell>
          <cell r="H1320" t="str">
            <v>EXECUÇÃO DE REVESTIMENTO DE CONCRETO PROJETADO COM ESPESSURA DE 7 CM, ARMADO COM FIBRAS DE AÇO, INCLINAÇÃO DE 90°, APLICAÇÃO CONTÍNUA, UTILIZANDO EQUIPAMENTO DE PROJEÇÃO COM 6 M³/H DE CAPACIDADE. AF_01/2016</v>
          </cell>
        </row>
        <row r="1321">
          <cell r="A1321" t="str">
            <v>DRENAGEM/OBRAS DE CONTENCAO/POCOS DE VISITA E CAIXAS</v>
          </cell>
          <cell r="B1321" t="str">
            <v>DROP</v>
          </cell>
          <cell r="C1321" t="str">
            <v>MUROS DE ARRIMO</v>
          </cell>
          <cell r="D1321" t="str">
            <v>0032</v>
          </cell>
          <cell r="E1321">
            <v>0</v>
          </cell>
          <cell r="F1321">
            <v>0</v>
          </cell>
          <cell r="G1321" t="str">
            <v>91080</v>
          </cell>
          <cell r="H1321" t="str">
            <v>EXECUÇÃO DE REVESTIMENTO DE CONCRETO PROJETADO COM ESPESSURA DE 10 CM, ARMADO COM FIBRAS DE AÇO, INCLINAÇÃO DE 90°, APLICAÇÃO CONTÍNUA, UTILIZANDO EQUIPAMENTO DE PROJEÇÃO COM 6 M³/H DE CAPACIDADE. AF_01/2016</v>
          </cell>
        </row>
        <row r="1322">
          <cell r="A1322" t="str">
            <v>DRENAGEM/OBRAS DE CONTENCAO/POCOS DE VISITA E CAIXAS</v>
          </cell>
          <cell r="B1322" t="str">
            <v>DROP</v>
          </cell>
          <cell r="C1322" t="str">
            <v>MUROS DE ARRIMO</v>
          </cell>
          <cell r="D1322" t="str">
            <v>0032</v>
          </cell>
          <cell r="E1322">
            <v>0</v>
          </cell>
          <cell r="F1322">
            <v>0</v>
          </cell>
          <cell r="G1322" t="str">
            <v>91081</v>
          </cell>
          <cell r="H1322" t="str">
            <v>EXECUÇÃO DE REVESTIMENTO DE CONCRETO PROJETADO COM ESPESSURA DE 7 CM, ARMADO COM FIBRAS DE AÇO, INCLINAÇÃO MENOR QUE 90°, APLICAÇÃO CONTÍNUA, UTILIZANDO EQUIPAMENTO DE PROJEÇÃO COM 3 M³/H DE CAPACIDADE. AF_01/2016</v>
          </cell>
        </row>
        <row r="1323">
          <cell r="A1323" t="str">
            <v>DRENAGEM/OBRAS DE CONTENCAO/POCOS DE VISITA E CAIXAS</v>
          </cell>
          <cell r="B1323" t="str">
            <v>DROP</v>
          </cell>
          <cell r="C1323" t="str">
            <v>MUROS DE ARRIMO</v>
          </cell>
          <cell r="D1323" t="str">
            <v>0032</v>
          </cell>
          <cell r="E1323">
            <v>0</v>
          </cell>
          <cell r="F1323">
            <v>0</v>
          </cell>
          <cell r="G1323" t="str">
            <v>91082</v>
          </cell>
          <cell r="H1323" t="str">
            <v>EXECUÇÃO DE REVESTIMENTO DE CONCRETO PROJETADO COM ESPESSURA DE 10 CM, ARMADO COM FIBRAS DE AÇO, INCLINAÇÃO MENOR QUE 90°, APLICAÇÃO CONTÍNUA, UTILIZANDO EQUIPAMENTO DE PROJEÇÃO COM 3 M³/H DE CAPACIDADE. AF_01/2016</v>
          </cell>
        </row>
        <row r="1324">
          <cell r="A1324" t="str">
            <v>DRENAGEM/OBRAS DE CONTENCAO/POCOS DE VISITA E CAIXAS</v>
          </cell>
          <cell r="B1324" t="str">
            <v>DROP</v>
          </cell>
          <cell r="C1324" t="str">
            <v>MUROS DE ARRIMO</v>
          </cell>
          <cell r="D1324" t="str">
            <v>0032</v>
          </cell>
          <cell r="E1324">
            <v>0</v>
          </cell>
          <cell r="F1324">
            <v>0</v>
          </cell>
          <cell r="G1324" t="str">
            <v>91083</v>
          </cell>
          <cell r="H1324" t="str">
            <v>EXECUÇÃO DE REVESTIMENTO DE CONCRETO PROJETADO COM ESPESSURA DE 7 CM, ARMADO COM FIBRAS DE AÇO, INCLINAÇÃO DE 90°, APLICAÇÃO CONTÍNUA, UTILIZANDO EQUIPAMENTO DE PROJEÇÃO COM 3 M³/H DE CAPACIDADE. AF_01/2016</v>
          </cell>
        </row>
        <row r="1325">
          <cell r="A1325" t="str">
            <v>DRENAGEM/OBRAS DE CONTENCAO/POCOS DE VISITA E CAIXAS</v>
          </cell>
          <cell r="B1325" t="str">
            <v>DROP</v>
          </cell>
          <cell r="C1325" t="str">
            <v>MUROS DE ARRIMO</v>
          </cell>
          <cell r="D1325" t="str">
            <v>0032</v>
          </cell>
          <cell r="E1325">
            <v>0</v>
          </cell>
          <cell r="F1325">
            <v>0</v>
          </cell>
          <cell r="G1325" t="str">
            <v>91084</v>
          </cell>
          <cell r="H1325" t="str">
            <v>EXECUÇÃO DE REVESTIMENTO DE CONCRETO PROJETADO COM ESPESSURA DE 10 CM, ARMADO COM FIBRAS DE AÇO, INCLINAÇÃO DE 90°, APLICAÇÃO CONTÍNUA, UTILIZANDO EQUIPAMENTO DE PROJEÇÃO COM 3 M³/H DE CAPACIDADE. AF_01/2016</v>
          </cell>
        </row>
        <row r="1326">
          <cell r="A1326" t="str">
            <v>DRENAGEM/OBRAS DE CONTENCAO/POCOS DE VISITA E CAIXAS</v>
          </cell>
          <cell r="B1326" t="str">
            <v>DROP</v>
          </cell>
          <cell r="C1326" t="str">
            <v>MUROS DE ARRIMO</v>
          </cell>
          <cell r="D1326" t="str">
            <v>0032</v>
          </cell>
          <cell r="E1326">
            <v>0</v>
          </cell>
          <cell r="F1326">
            <v>0</v>
          </cell>
          <cell r="G1326" t="str">
            <v>91086</v>
          </cell>
          <cell r="H1326" t="str">
            <v>EXECUÇÃO DE REVESTIMENTO DE CONCRETO PROJETADO COM ESPESSURA DE 7 CM, ARMADO COM TELA, INCLINAÇÃO MENOR QUE 90°, APLICAÇÃO DESCONTÍNUA, UTILIZANDO EQUIPAMENTO DE PROJEÇÃO COM 6 M³/H DE CAPACIDADE. AF_01/2016</v>
          </cell>
        </row>
        <row r="1327">
          <cell r="A1327" t="str">
            <v>DRENAGEM/OBRAS DE CONTENCAO/POCOS DE VISITA E CAIXAS</v>
          </cell>
          <cell r="B1327" t="str">
            <v>DROP</v>
          </cell>
          <cell r="C1327" t="str">
            <v>MUROS DE ARRIMO</v>
          </cell>
          <cell r="D1327" t="str">
            <v>0032</v>
          </cell>
          <cell r="E1327">
            <v>0</v>
          </cell>
          <cell r="F1327">
            <v>0</v>
          </cell>
          <cell r="G1327" t="str">
            <v>91087</v>
          </cell>
          <cell r="H1327" t="str">
            <v>EXECUÇÃO DE REVESTIMENTO DE CONCRETO PROJETADO COM ESPESSURA DE 10 CM, ARMADO COM TELA, INCLINAÇÃO MENOR QUE 90°, APLICAÇÃO DESCONTÍNUA, UTILIZANDO EQUIPAMENTO DE PROJEÇÃO COM 6 M³/H DE CAPACIDADE. AF_01/2016</v>
          </cell>
        </row>
        <row r="1328">
          <cell r="A1328" t="str">
            <v>DRENAGEM/OBRAS DE CONTENCAO/POCOS DE VISITA E CAIXAS</v>
          </cell>
          <cell r="B1328" t="str">
            <v>DROP</v>
          </cell>
          <cell r="C1328" t="str">
            <v>MUROS DE ARRIMO</v>
          </cell>
          <cell r="D1328" t="str">
            <v>0032</v>
          </cell>
          <cell r="E1328">
            <v>0</v>
          </cell>
          <cell r="F1328">
            <v>0</v>
          </cell>
          <cell r="G1328" t="str">
            <v>91088</v>
          </cell>
          <cell r="H1328" t="str">
            <v>EXECUÇÃO DE REVESTIMENTO DE CONCRETO PROJETADO COM ESPESSURA DE 7 CM, ARMADO COM TELA, INCLINAÇÃO DE 90°, APLICAÇÃO DESCONTÍNUA, UTILIZANDO EQUIPAMENTO DE PROJEÇÃO COM 6 M³/H DE CAPACIDADE. AF_01/2016</v>
          </cell>
        </row>
        <row r="1329">
          <cell r="A1329" t="str">
            <v>DRENAGEM/OBRAS DE CONTENCAO/POCOS DE VISITA E CAIXAS</v>
          </cell>
          <cell r="B1329" t="str">
            <v>DROP</v>
          </cell>
          <cell r="C1329" t="str">
            <v>MUROS DE ARRIMO</v>
          </cell>
          <cell r="D1329" t="str">
            <v>0032</v>
          </cell>
          <cell r="E1329">
            <v>0</v>
          </cell>
          <cell r="F1329">
            <v>0</v>
          </cell>
          <cell r="G1329" t="str">
            <v>91089</v>
          </cell>
          <cell r="H1329" t="str">
            <v>EXECUÇÃO DE REVESTIMENTO DE CONCRETO PROJETADO COM ESPESSURA DE 10 CM, ARMADO COM TELA, INCLINAÇÃO DE 90°, APLICAÇÃO DESCONTÍNUA, UTILIZANDO EQUIPAMENTO DE PROJEÇÃO COM 6 M³/H DE CAPACIDADE. AF_01/2016</v>
          </cell>
        </row>
        <row r="1330">
          <cell r="A1330" t="str">
            <v>DRENAGEM/OBRAS DE CONTENCAO/POCOS DE VISITA E CAIXAS</v>
          </cell>
          <cell r="B1330" t="str">
            <v>DROP</v>
          </cell>
          <cell r="C1330" t="str">
            <v>MUROS DE ARRIMO</v>
          </cell>
          <cell r="D1330" t="str">
            <v>0032</v>
          </cell>
          <cell r="E1330">
            <v>0</v>
          </cell>
          <cell r="F1330">
            <v>0</v>
          </cell>
          <cell r="G1330" t="str">
            <v>91090</v>
          </cell>
          <cell r="H1330" t="str">
            <v>EXECUÇÃO DE REVESTIMENTO DE CONCRETO PROJETADO COM ESPESSURA DE 7 CM, ARMADO COM TELA, INCLINAÇÃO MENOR QUE 90°, APLICAÇÃO DESCONTÍNUA, UTILIZANDO EQUIPAMENTO DE PROJEÇÃO COM 3 M³/H DE CAPACIDADE. AF_01/2016</v>
          </cell>
        </row>
        <row r="1331">
          <cell r="A1331" t="str">
            <v>DRENAGEM/OBRAS DE CONTENCAO/POCOS DE VISITA E CAIXAS</v>
          </cell>
          <cell r="B1331" t="str">
            <v>DROP</v>
          </cell>
          <cell r="C1331" t="str">
            <v>MUROS DE ARRIMO</v>
          </cell>
          <cell r="D1331" t="str">
            <v>0032</v>
          </cell>
          <cell r="E1331">
            <v>0</v>
          </cell>
          <cell r="F1331">
            <v>0</v>
          </cell>
          <cell r="G1331" t="str">
            <v>91091</v>
          </cell>
          <cell r="H1331" t="str">
            <v>EXECUÇÃO DE REVESTIMENTO DE CONCRETO PROJETADO COM ESPESSURA DE 10 CM, ARMADO COM TELA, INCLINAÇÃO MENOR QUE 90°, APLICAÇÃO DESCONTÍNUA, UTILIZANDO EQUIPAMENTO DE PROJEÇÃO COM 3 M³/H DE CAPACIDADE. AF_01/2016</v>
          </cell>
        </row>
        <row r="1332">
          <cell r="A1332" t="str">
            <v>DRENAGEM/OBRAS DE CONTENCAO/POCOS DE VISITA E CAIXAS</v>
          </cell>
          <cell r="B1332" t="str">
            <v>DROP</v>
          </cell>
          <cell r="C1332" t="str">
            <v>MUROS DE ARRIMO</v>
          </cell>
          <cell r="D1332" t="str">
            <v>0032</v>
          </cell>
          <cell r="E1332">
            <v>0</v>
          </cell>
          <cell r="F1332">
            <v>0</v>
          </cell>
          <cell r="G1332" t="str">
            <v>91092</v>
          </cell>
          <cell r="H1332" t="str">
            <v>EXECUÇÃO DE REVESTIMENTO DE CONCRETO PROJETADO COM ESPESSURA DE 7 CM, ARMADO COM TELA, INCLINAÇÃO DE 90°, APLICAÇÃO DESCONTÍNUA, UTILIZANDO EQUIPAMENTO DE PROJEÇÃO COM 3 M³/H DE CAPACIDADE. AF_01/2016</v>
          </cell>
        </row>
        <row r="1333">
          <cell r="A1333" t="str">
            <v>DRENAGEM/OBRAS DE CONTENCAO/POCOS DE VISITA E CAIXAS</v>
          </cell>
          <cell r="B1333" t="str">
            <v>DROP</v>
          </cell>
          <cell r="C1333" t="str">
            <v>MUROS DE ARRIMO</v>
          </cell>
          <cell r="D1333" t="str">
            <v>0032</v>
          </cell>
          <cell r="E1333">
            <v>0</v>
          </cell>
          <cell r="F1333">
            <v>0</v>
          </cell>
          <cell r="G1333" t="str">
            <v>91093</v>
          </cell>
          <cell r="H1333" t="str">
            <v>EXECUÇÃO DE REVESTIMENTO DE CONCRETO PROJETADO COM ESPESSURA DE 10 CM, ARMADO COM TELA, INCLINAÇÃO DE 90°, APLICAÇÃO DESCONTÍNUA, UTILIZANDO EQUIPAMENTO DE PROJEÇÃO COM 3 M³/H DE CAPACIDADE. AF_01/2016</v>
          </cell>
        </row>
        <row r="1334">
          <cell r="A1334" t="str">
            <v>DRENAGEM/OBRAS DE CONTENCAO/POCOS DE VISITA E CAIXAS</v>
          </cell>
          <cell r="B1334" t="str">
            <v>DROP</v>
          </cell>
          <cell r="C1334" t="str">
            <v>MUROS DE ARRIMO</v>
          </cell>
          <cell r="D1334" t="str">
            <v>0032</v>
          </cell>
          <cell r="E1334">
            <v>0</v>
          </cell>
          <cell r="F1334">
            <v>0</v>
          </cell>
          <cell r="G1334" t="str">
            <v>91094</v>
          </cell>
          <cell r="H1334" t="str">
            <v>EXECUÇÃO DE REVESTIMENTO DE CONCRETO PROJETADO COM ESPESSURA DE 7 CM, ARMADO COM FIBRAS DE AÇO, INCLINAÇÃO MENOR QUE 90°, APLICAÇÃO DESCONTÍNUA, UTILIZANDO EQUIPAMENTO DE PROJEÇÃO COM 6 M³/H DE CAPACIDADE. AF_01/2016</v>
          </cell>
        </row>
        <row r="1335">
          <cell r="A1335" t="str">
            <v>DRENAGEM/OBRAS DE CONTENCAO/POCOS DE VISITA E CAIXAS</v>
          </cell>
          <cell r="B1335" t="str">
            <v>DROP</v>
          </cell>
          <cell r="C1335" t="str">
            <v>MUROS DE ARRIMO</v>
          </cell>
          <cell r="D1335" t="str">
            <v>0032</v>
          </cell>
          <cell r="E1335">
            <v>0</v>
          </cell>
          <cell r="F1335">
            <v>0</v>
          </cell>
          <cell r="G1335" t="str">
            <v>91095</v>
          </cell>
          <cell r="H1335" t="str">
            <v>EXECUÇÃO DE REVESTIMENTO DE CONCRETO PROJETADO COM ESPESSURA DE 10 CM, ARMADO COM FIBRAS DE AÇO, INCLINAÇÃO MENOR QUE 90°, APLICAÇÃO DESCONTÍNUA, UTILIZANDO EQUIPAMENTO DE PROJEÇÃO COM 6 M³/H DE CAPACIDADE. AF_01/2016</v>
          </cell>
        </row>
        <row r="1336">
          <cell r="A1336" t="str">
            <v>DRENAGEM/OBRAS DE CONTENCAO/POCOS DE VISITA E CAIXAS</v>
          </cell>
          <cell r="B1336" t="str">
            <v>DROP</v>
          </cell>
          <cell r="C1336" t="str">
            <v>MUROS DE ARRIMO</v>
          </cell>
          <cell r="D1336" t="str">
            <v>0032</v>
          </cell>
          <cell r="E1336">
            <v>0</v>
          </cell>
          <cell r="F1336">
            <v>0</v>
          </cell>
          <cell r="G1336" t="str">
            <v>91096</v>
          </cell>
          <cell r="H1336" t="str">
            <v>EXECUÇÃO DE REVESTIMENTO DE CONCRETO PROJETADO COM ESPESSURA DE 7 CM, ARMADO COM FIBRAS DE AÇO, INCLINAÇÃO DE 90°, APLICAÇÃO DESCONTÍNUA, UTILIZANDO EQUIPAMENTO DE PROJEÇÃO COM 6 M³/H DE CAPACIDADE. AF_01/2016</v>
          </cell>
        </row>
        <row r="1337">
          <cell r="A1337" t="str">
            <v>DRENAGEM/OBRAS DE CONTENCAO/POCOS DE VISITA E CAIXAS</v>
          </cell>
          <cell r="B1337" t="str">
            <v>DROP</v>
          </cell>
          <cell r="C1337" t="str">
            <v>MUROS DE ARRIMO</v>
          </cell>
          <cell r="D1337" t="str">
            <v>0032</v>
          </cell>
          <cell r="E1337">
            <v>0</v>
          </cell>
          <cell r="F1337">
            <v>0</v>
          </cell>
          <cell r="G1337" t="str">
            <v>91097</v>
          </cell>
          <cell r="H1337" t="str">
            <v>EXECUÇÃO DE REVESTIMENTO DE CONCRETO PROJETADO COM ESPESSURA DE 10 CM, ARMADO COM FIBRAS DE AÇO, INCLINAÇÃO DE 90°, APLICAÇÃO DESCONTÍNUA, UTILIZANDO EQUIPAMENTO DE PROJEÇÃO COM 6 M³/H DE CAPACIDADE. AF_01/2016</v>
          </cell>
        </row>
        <row r="1338">
          <cell r="A1338" t="str">
            <v>DRENAGEM/OBRAS DE CONTENCAO/POCOS DE VISITA E CAIXAS</v>
          </cell>
          <cell r="B1338" t="str">
            <v>DROP</v>
          </cell>
          <cell r="C1338" t="str">
            <v>MUROS DE ARRIMO</v>
          </cell>
          <cell r="D1338" t="str">
            <v>0032</v>
          </cell>
          <cell r="E1338">
            <v>0</v>
          </cell>
          <cell r="F1338">
            <v>0</v>
          </cell>
          <cell r="G1338" t="str">
            <v>91098</v>
          </cell>
          <cell r="H1338" t="str">
            <v>EXECUÇÃO DE REVESTIMENTO DE CONCRETO PROJETADO COM ESPESSURA DE 7 CM, ARMADO COM FIBRAS DE AÇO, INCLINAÇÃO MENOR QUE 90°, APLICAÇÃO DESCONTÍNUA, UTILIZANDO EQUIPAMENTO DE PROJEÇÃO COM 3 M³/H DE CAPACIDADE. AF_01/2016</v>
          </cell>
        </row>
        <row r="1339">
          <cell r="A1339" t="str">
            <v>DRENAGEM/OBRAS DE CONTENCAO/POCOS DE VISITA E CAIXAS</v>
          </cell>
          <cell r="B1339" t="str">
            <v>DROP</v>
          </cell>
          <cell r="C1339" t="str">
            <v>MUROS DE ARRIMO</v>
          </cell>
          <cell r="D1339" t="str">
            <v>0032</v>
          </cell>
          <cell r="E1339">
            <v>0</v>
          </cell>
          <cell r="F1339">
            <v>0</v>
          </cell>
          <cell r="G1339" t="str">
            <v>91099</v>
          </cell>
          <cell r="H1339" t="str">
            <v>EXECUÇÃO DE REVESTIMENTO DE CONCRETO PROJETADO COM ESPESSURA DE 10 CM, ARMADO COM FIBRAS DE AÇO, INCLINAÇÃO MENOR QUE 90°, APLICAÇÃO DESCONTÍNUA, UTILIZANDO EQUIPAMENTO DE PROJEÇÃO COM 3 M³/H DE CAPACIDADE. AF_01/2016</v>
          </cell>
        </row>
        <row r="1340">
          <cell r="A1340" t="str">
            <v>DRENAGEM/OBRAS DE CONTENCAO/POCOS DE VISITA E CAIXAS</v>
          </cell>
          <cell r="B1340" t="str">
            <v>DROP</v>
          </cell>
          <cell r="C1340" t="str">
            <v>MUROS DE ARRIMO</v>
          </cell>
          <cell r="D1340" t="str">
            <v>0032</v>
          </cell>
          <cell r="E1340">
            <v>0</v>
          </cell>
          <cell r="F1340">
            <v>0</v>
          </cell>
          <cell r="G1340" t="str">
            <v>91100</v>
          </cell>
          <cell r="H1340" t="str">
            <v>EXECUÇÃO DE REVESTIMENTO DE CONCRETO PROJETADO COM ESPESSURA DE 7 CM, ARMADO COM FIBRAS DE AÇO, INCLINAÇÃO DE 90°, APLICAÇÃO DESCONTÍNUA, UTILIZANDO EQUIPAMENTO DE PROJEÇÃO COM 3 M³/H DE CAPACIDADE. AF_01/2016</v>
          </cell>
        </row>
        <row r="1341">
          <cell r="A1341" t="str">
            <v>DRENAGEM/OBRAS DE CONTENCAO/POCOS DE VISITA E CAIXAS</v>
          </cell>
          <cell r="B1341" t="str">
            <v>DROP</v>
          </cell>
          <cell r="C1341" t="str">
            <v>MUROS DE ARRIMO</v>
          </cell>
          <cell r="D1341" t="str">
            <v>0032</v>
          </cell>
          <cell r="E1341">
            <v>0</v>
          </cell>
          <cell r="F1341">
            <v>0</v>
          </cell>
          <cell r="G1341" t="str">
            <v>91101</v>
          </cell>
          <cell r="H1341" t="str">
            <v>EXECUÇÃO DE REVESTIMENTO DE CONCRETO PROJETADO COM ESPESSURA DE 10 CM, ARMADO COM FIBRAS DE AÇO, INCLINAÇÃO DE 90°, APLICAÇÃO DESCONTÍNUA, UTILIZANDO EQUIPAMENTO DE PROJEÇÃO COM 3 M³/H DE CAPACIDADE. AF_01/2016</v>
          </cell>
        </row>
        <row r="1342">
          <cell r="A1342" t="str">
            <v>DRENAGEM/OBRAS DE CONTENCAO/POCOS DE VISITA E CAIXAS</v>
          </cell>
          <cell r="B1342" t="str">
            <v>DROP</v>
          </cell>
          <cell r="C1342" t="str">
            <v>MUROS DE ARRIMO</v>
          </cell>
          <cell r="D1342" t="str">
            <v>0032</v>
          </cell>
          <cell r="E1342">
            <v>0</v>
          </cell>
          <cell r="F1342">
            <v>0</v>
          </cell>
          <cell r="G1342" t="str">
            <v>93952</v>
          </cell>
          <cell r="H1342" t="str">
            <v>EXECUÇÃO DE GRAMPO PARA SOLO GRAMPEADO COM COMPRIMENTO MENOR OU IGUAL A 4 M, DIÂMETRO DE 10 CM, PERFURAÇÃO COM EQUIPAMENTO MANUAL E ARMADURA COM DIÂMETRO DE 16 MM. AF_05/2016</v>
          </cell>
        </row>
        <row r="1343">
          <cell r="A1343" t="str">
            <v>DRENAGEM/OBRAS DE CONTENCAO/POCOS DE VISITA E CAIXAS</v>
          </cell>
          <cell r="B1343" t="str">
            <v>DROP</v>
          </cell>
          <cell r="C1343" t="str">
            <v>MUROS DE ARRIMO</v>
          </cell>
          <cell r="D1343" t="str">
            <v>0032</v>
          </cell>
          <cell r="E1343">
            <v>0</v>
          </cell>
          <cell r="F1343">
            <v>0</v>
          </cell>
          <cell r="G1343" t="str">
            <v>93953</v>
          </cell>
          <cell r="H1343" t="str">
            <v>EXECUÇÃO DE GRAMPO PARA SOLO GRAMPEADO COM COMPRIMENTO MAIOR QUE 4 M E MENOR OU IGUAL A 6 M, DIÂMETRO DE 10 CM, PERFURAÇÃO COM EQUIPAMENTO MANUAL E ARMADURA COM DIÂMETRO DE 16 MM. AF_05/2016</v>
          </cell>
        </row>
        <row r="1344">
          <cell r="A1344" t="str">
            <v>DRENAGEM/OBRAS DE CONTENCAO/POCOS DE VISITA E CAIXAS</v>
          </cell>
          <cell r="B1344" t="str">
            <v>DROP</v>
          </cell>
          <cell r="C1344" t="str">
            <v>MUROS DE ARRIMO</v>
          </cell>
          <cell r="D1344" t="str">
            <v>0032</v>
          </cell>
          <cell r="E1344">
            <v>0</v>
          </cell>
          <cell r="F1344">
            <v>0</v>
          </cell>
          <cell r="G1344" t="str">
            <v>93954</v>
          </cell>
          <cell r="H1344" t="str">
            <v>EXECUÇÃO DE GRAMPO PARA SOLO GRAMPEADO COM COMPRIMENTO MAIOR QUE 6 M E MENOR OU IGUAL A 8 M, DIÂMETRO DE 10 CM, PERFURAÇÃO COM EQUIPAMENTO MANUAL E ARMADURA COM DIÂMETRO DE 16 MM. AF_05/2016</v>
          </cell>
        </row>
        <row r="1345">
          <cell r="A1345" t="str">
            <v>DRENAGEM/OBRAS DE CONTENCAO/POCOS DE VISITA E CAIXAS</v>
          </cell>
          <cell r="B1345" t="str">
            <v>DROP</v>
          </cell>
          <cell r="C1345" t="str">
            <v>MUROS DE ARRIMO</v>
          </cell>
          <cell r="D1345" t="str">
            <v>0032</v>
          </cell>
          <cell r="E1345">
            <v>0</v>
          </cell>
          <cell r="F1345">
            <v>0</v>
          </cell>
          <cell r="G1345" t="str">
            <v>93955</v>
          </cell>
          <cell r="H1345" t="str">
            <v>EXECUÇÃO DE GRAMPO PARA SOLO GRAMPEADO COM COMPRIMENTO MAIOR QUE 8 M E MENOR OU IGUAL A 10 M, DIÂMETRO DE 10 CM, PERFURAÇÃO COM EQUIPAMENTO MANUAL E ARMADURA COM DIÂMETRO DE 16 MM. AF_05/2016</v>
          </cell>
        </row>
        <row r="1346">
          <cell r="A1346" t="str">
            <v>DRENAGEM/OBRAS DE CONTENCAO/POCOS DE VISITA E CAIXAS</v>
          </cell>
          <cell r="B1346" t="str">
            <v>DROP</v>
          </cell>
          <cell r="C1346" t="str">
            <v>MUROS DE ARRIMO</v>
          </cell>
          <cell r="D1346" t="str">
            <v>0032</v>
          </cell>
          <cell r="E1346">
            <v>0</v>
          </cell>
          <cell r="F1346">
            <v>0</v>
          </cell>
          <cell r="G1346" t="str">
            <v>93956</v>
          </cell>
          <cell r="H1346" t="str">
            <v>EXECUÇÃO DE GRAMPO PARA SOLO GRAMPEADO COM COMPRIMENTO MAIOR QUE 10 M, DIÂMETRO DE 10 CM, PERFURAÇÃO COM EQUIPAMENTO MANUAL E ARMADURA COM DIÂMETRO DE 16 MM. AF_05/2016</v>
          </cell>
        </row>
        <row r="1347">
          <cell r="A1347" t="str">
            <v>DRENAGEM/OBRAS DE CONTENCAO/POCOS DE VISITA E CAIXAS</v>
          </cell>
          <cell r="B1347" t="str">
            <v>DROP</v>
          </cell>
          <cell r="C1347" t="str">
            <v>MUROS DE ARRIMO</v>
          </cell>
          <cell r="D1347" t="str">
            <v>0032</v>
          </cell>
          <cell r="E1347">
            <v>0</v>
          </cell>
          <cell r="F1347">
            <v>0</v>
          </cell>
          <cell r="G1347" t="str">
            <v>93957</v>
          </cell>
          <cell r="H1347" t="str">
            <v>EXECUÇÃO DE GRAMPO PARA SOLO GRAMPEADO COM COMPRIMENTO MENOR OU IGUAL A 4 M, DIÂMETRO DE 10 CM, PERFURAÇÃO COM EQUIPAMENTO MANUAL E ARMADURA COM DIÂMETRO DE 20 MM. AF_05/2016</v>
          </cell>
        </row>
        <row r="1348">
          <cell r="A1348" t="str">
            <v>DRENAGEM/OBRAS DE CONTENCAO/POCOS DE VISITA E CAIXAS</v>
          </cell>
          <cell r="B1348" t="str">
            <v>DROP</v>
          </cell>
          <cell r="C1348" t="str">
            <v>MUROS DE ARRIMO</v>
          </cell>
          <cell r="D1348" t="str">
            <v>0032</v>
          </cell>
          <cell r="E1348">
            <v>0</v>
          </cell>
          <cell r="F1348">
            <v>0</v>
          </cell>
          <cell r="G1348" t="str">
            <v>93958</v>
          </cell>
          <cell r="H1348" t="str">
            <v>EXECUÇÃO DE GRAMPO PARA SOLO GRAMPEADO COM COMPRIMENTO MAIOR QUE 4 M E MENOR OU IGUAL A 6 M, DIÂMETRO DE 10 CM, PERFURAÇÃO COM EQUIPAMENTO MANUAL E ARMADURA COM DIÂMETRO DE 20 MM. AF_05/2016</v>
          </cell>
        </row>
        <row r="1349">
          <cell r="A1349" t="str">
            <v>DRENAGEM/OBRAS DE CONTENCAO/POCOS DE VISITA E CAIXAS</v>
          </cell>
          <cell r="B1349" t="str">
            <v>DROP</v>
          </cell>
          <cell r="C1349" t="str">
            <v>MUROS DE ARRIMO</v>
          </cell>
          <cell r="D1349" t="str">
            <v>0032</v>
          </cell>
          <cell r="E1349">
            <v>0</v>
          </cell>
          <cell r="F1349">
            <v>0</v>
          </cell>
          <cell r="G1349" t="str">
            <v>93959</v>
          </cell>
          <cell r="H1349" t="str">
            <v>EXECUÇÃO DE GRAMPO PARA SOLO GRAMPEADO COM COMPRIMENTO MAIOR QUE 6 M E MENOR OU IGUAL A 8 M, DIÂMETRO DE 10 CM, PERFURAÇÃO COM EQUIPAMENTO MANUAL E ARMADURA COM DIÂMETRO DE 20 MM. AF_05/2016</v>
          </cell>
        </row>
        <row r="1350">
          <cell r="A1350" t="str">
            <v>DRENAGEM/OBRAS DE CONTENCAO/POCOS DE VISITA E CAIXAS</v>
          </cell>
          <cell r="B1350" t="str">
            <v>DROP</v>
          </cell>
          <cell r="C1350" t="str">
            <v>MUROS DE ARRIMO</v>
          </cell>
          <cell r="D1350" t="str">
            <v>0032</v>
          </cell>
          <cell r="E1350">
            <v>0</v>
          </cell>
          <cell r="F1350">
            <v>0</v>
          </cell>
          <cell r="G1350" t="str">
            <v>93960</v>
          </cell>
          <cell r="H1350" t="str">
            <v>EXECUÇÃO DE GRAMPO PARA SOLO GRAMPEADO COM COMPRIMENTO MAIOR QUE 8 M E MENOR OU IGUAL A 10 M, DIÂMETRO DE 10 CM, PERFURAÇÃO COM EQUIPAMENTO MANUAL E ARMADURA COM DIÂMETRO DE 20 MM. AF_05/2016</v>
          </cell>
        </row>
        <row r="1351">
          <cell r="A1351" t="str">
            <v>DRENAGEM/OBRAS DE CONTENCAO/POCOS DE VISITA E CAIXAS</v>
          </cell>
          <cell r="B1351" t="str">
            <v>DROP</v>
          </cell>
          <cell r="C1351" t="str">
            <v>MUROS DE ARRIMO</v>
          </cell>
          <cell r="D1351" t="str">
            <v>0032</v>
          </cell>
          <cell r="E1351">
            <v>0</v>
          </cell>
          <cell r="F1351">
            <v>0</v>
          </cell>
          <cell r="G1351" t="str">
            <v>93961</v>
          </cell>
          <cell r="H1351" t="str">
            <v>EXECUÇÃO DE GRAMPO PARA SOLO GRAMPEADO COM COMPRIMENTO MAIOR QUE 10 M, DIÂMETRO DE 10 CM, PERFURAÇÃO COM EQUIPAMENTO MANUAL E ARMADURA COM DIÂMETRO DE 20 MM. AF_05/2016</v>
          </cell>
        </row>
        <row r="1352">
          <cell r="A1352" t="str">
            <v>DRENAGEM/OBRAS DE CONTENCAO/POCOS DE VISITA E CAIXAS</v>
          </cell>
          <cell r="B1352" t="str">
            <v>DROP</v>
          </cell>
          <cell r="C1352" t="str">
            <v>MUROS DE ARRIMO</v>
          </cell>
          <cell r="D1352" t="str">
            <v>0032</v>
          </cell>
          <cell r="E1352">
            <v>0</v>
          </cell>
          <cell r="F1352">
            <v>0</v>
          </cell>
          <cell r="G1352" t="str">
            <v>93962</v>
          </cell>
          <cell r="H1352" t="str">
            <v>EXECUÇÃO DE GRAMPO PARA SOLO GRAMPEADO COM COMPRIMENTO MENOR OU IGUAL A 4 M, DIÂMETRO DE 7 CM, PERFURAÇÃO COM EQUIPAMENTO MANUAL E ARMADURA COM DIÂMETRO DE 16 MM. AF_05/2016</v>
          </cell>
        </row>
        <row r="1353">
          <cell r="A1353" t="str">
            <v>DRENAGEM/OBRAS DE CONTENCAO/POCOS DE VISITA E CAIXAS</v>
          </cell>
          <cell r="B1353" t="str">
            <v>DROP</v>
          </cell>
          <cell r="C1353" t="str">
            <v>MUROS DE ARRIMO</v>
          </cell>
          <cell r="D1353" t="str">
            <v>0032</v>
          </cell>
          <cell r="E1353">
            <v>0</v>
          </cell>
          <cell r="F1353">
            <v>0</v>
          </cell>
          <cell r="G1353" t="str">
            <v>93963</v>
          </cell>
          <cell r="H1353" t="str">
            <v>EXECUÇÃO DE GRAMPO PARA SOLO GRAMPEADO COM COMPRIMENTO MAIOR QUE 4 E MENOR OU IGUAL A 6 M, DIÂMETRO DE 7 CM, PERFURAÇÃO COM EQUIPAMENTO MANUAL E ARMADURA COM DIÂMETRO DE 16 MM. AF_05/2016</v>
          </cell>
        </row>
        <row r="1354">
          <cell r="A1354" t="str">
            <v>DRENAGEM/OBRAS DE CONTENCAO/POCOS DE VISITA E CAIXAS</v>
          </cell>
          <cell r="B1354" t="str">
            <v>DROP</v>
          </cell>
          <cell r="C1354" t="str">
            <v>MUROS DE ARRIMO</v>
          </cell>
          <cell r="D1354" t="str">
            <v>0032</v>
          </cell>
          <cell r="E1354">
            <v>0</v>
          </cell>
          <cell r="F1354">
            <v>0</v>
          </cell>
          <cell r="G1354" t="str">
            <v>93964</v>
          </cell>
          <cell r="H1354" t="str">
            <v>EXECUÇÃO DE GRAMPO PARA SOLO GRAMPEADO COM COMPRIMENTO MAIOR QUE 6 M E MENOR OU IGUAL A 8 M, DIÂMETRO DE 7 CM, PERFURAÇÃO COM EQUIPAMENTO MANUAL E ARMADURA COM DIÂMETRO DE 16 MM. AF_05/2016</v>
          </cell>
        </row>
        <row r="1355">
          <cell r="A1355" t="str">
            <v>DRENAGEM/OBRAS DE CONTENCAO/POCOS DE VISITA E CAIXAS</v>
          </cell>
          <cell r="B1355" t="str">
            <v>DROP</v>
          </cell>
          <cell r="C1355" t="str">
            <v>MUROS DE ARRIMO</v>
          </cell>
          <cell r="D1355" t="str">
            <v>0032</v>
          </cell>
          <cell r="E1355">
            <v>0</v>
          </cell>
          <cell r="F1355">
            <v>0</v>
          </cell>
          <cell r="G1355" t="str">
            <v>93965</v>
          </cell>
          <cell r="H1355" t="str">
            <v>EXECUÇÃO DE GRAMPO PARA SOLO GRAMPEADO COM COMPRIMENTO MAIOR QUE 8 M E MENOR OU IGUAL A 10 M, DIÂMETRO DE 7 CM, PERFURAÇÃO COM EQUIPAMENTO MANUAL E ARMADURA COM DIÂMETRO DE 16 MM. AF_05/2016</v>
          </cell>
        </row>
        <row r="1356">
          <cell r="A1356" t="str">
            <v>DRENAGEM/OBRAS DE CONTENCAO/POCOS DE VISITA E CAIXAS</v>
          </cell>
          <cell r="B1356" t="str">
            <v>DROP</v>
          </cell>
          <cell r="C1356" t="str">
            <v>MUROS DE ARRIMO</v>
          </cell>
          <cell r="D1356" t="str">
            <v>0032</v>
          </cell>
          <cell r="E1356">
            <v>0</v>
          </cell>
          <cell r="F1356">
            <v>0</v>
          </cell>
          <cell r="G1356" t="str">
            <v>93966</v>
          </cell>
          <cell r="H1356" t="str">
            <v>EXECUÇÃO DE GRAMPO PARA SOLO GRAMPEADO COM COMPRIMENTO MAIOR QUE 10 M, DIÂMETRO DE 7 CM, PERFURAÇÃO COM EQUIPAMENTO MANUAL E ARMADURA COM DIÂMETRO DE 16 MM. AF_05/2016</v>
          </cell>
        </row>
        <row r="1357">
          <cell r="A1357" t="str">
            <v>DRENAGEM/OBRAS DE CONTENCAO/POCOS DE VISITA E CAIXAS</v>
          </cell>
          <cell r="B1357" t="str">
            <v>DROP</v>
          </cell>
          <cell r="C1357" t="str">
            <v>MUROS DE ARRIMO</v>
          </cell>
          <cell r="D1357" t="str">
            <v>0032</v>
          </cell>
          <cell r="E1357">
            <v>0</v>
          </cell>
          <cell r="F1357">
            <v>0</v>
          </cell>
          <cell r="G1357" t="str">
            <v>93967</v>
          </cell>
          <cell r="H1357" t="str">
            <v>EXECUÇÃO DE GRAMPO PARA SOLO GRAMPEADO COM COMPRIMENTO MENOR OU IGUAL A 4 M, DIÂMETRO DE 7 CM, PERFURAÇÃO COM EQUIPAMENTO MANUAL E ARMADURA COM DIÂMETRO DE 20 MM. AF_05/2016</v>
          </cell>
        </row>
        <row r="1358">
          <cell r="A1358" t="str">
            <v>DRENAGEM/OBRAS DE CONTENCAO/POCOS DE VISITA E CAIXAS</v>
          </cell>
          <cell r="B1358" t="str">
            <v>DROP</v>
          </cell>
          <cell r="C1358" t="str">
            <v>MUROS DE ARRIMO</v>
          </cell>
          <cell r="D1358" t="str">
            <v>0032</v>
          </cell>
          <cell r="E1358">
            <v>0</v>
          </cell>
          <cell r="F1358">
            <v>0</v>
          </cell>
          <cell r="G1358" t="str">
            <v>93968</v>
          </cell>
          <cell r="H1358" t="str">
            <v>EXECUÇÃO DE GRAMPO PARA SOLO GRAMPEADO COM COMPRIMENTO MAIOR QUE 4 E MENOR OU IGUAL A 6 M, DIÂMETRO DE 7 CM, PERFURAÇÃO COM EQUIPAMENTO MANUAL E ARMADURA COM DIÂMETRO DE 20 MM. AF_05/2016</v>
          </cell>
        </row>
        <row r="1359">
          <cell r="A1359" t="str">
            <v>DRENAGEM/OBRAS DE CONTENCAO/POCOS DE VISITA E CAIXAS</v>
          </cell>
          <cell r="B1359" t="str">
            <v>DROP</v>
          </cell>
          <cell r="C1359" t="str">
            <v>MUROS DE ARRIMO</v>
          </cell>
          <cell r="D1359" t="str">
            <v>0032</v>
          </cell>
          <cell r="E1359">
            <v>0</v>
          </cell>
          <cell r="F1359">
            <v>0</v>
          </cell>
          <cell r="G1359" t="str">
            <v>93969</v>
          </cell>
          <cell r="H1359" t="str">
            <v>EXECUÇÃO DE GRAMPO PARA SOLO GRAMPEADO COM COMPRIMENTO MAIOR QUE 6 M E MENOR OU IGUAL A 8 M, DIÂMETRO DE 7 CM, PERFURAÇÃO COM EQUIPAMENTO MANUAL E ARMADURA COM DIÂMETRO DE 20 MM. AF_05/2016</v>
          </cell>
        </row>
        <row r="1360">
          <cell r="A1360" t="str">
            <v>DRENAGEM/OBRAS DE CONTENCAO/POCOS DE VISITA E CAIXAS</v>
          </cell>
          <cell r="B1360" t="str">
            <v>DROP</v>
          </cell>
          <cell r="C1360" t="str">
            <v>MUROS DE ARRIMO</v>
          </cell>
          <cell r="D1360" t="str">
            <v>0032</v>
          </cell>
          <cell r="E1360">
            <v>0</v>
          </cell>
          <cell r="F1360">
            <v>0</v>
          </cell>
          <cell r="G1360" t="str">
            <v>93970</v>
          </cell>
          <cell r="H1360" t="str">
            <v>EXECUÇÃO DE GRAMPO PARA SOLO GRAMPEADO COM COMPRIMENTO MAIOR QUE 8 MENOR OU IGUAL A 10 M, DIÂMETRO DE 7 CM, PERFURAÇÃO COM EQUIPAMENTO MANUAL E ARMADURA COM DIÂMETRO DE 20 MM. AF_05/2016</v>
          </cell>
        </row>
        <row r="1361">
          <cell r="A1361" t="str">
            <v>DRENAGEM/OBRAS DE CONTENCAO/POCOS DE VISITA E CAIXAS</v>
          </cell>
          <cell r="B1361" t="str">
            <v>DROP</v>
          </cell>
          <cell r="C1361" t="str">
            <v>MUROS DE ARRIMO</v>
          </cell>
          <cell r="D1361" t="str">
            <v>0032</v>
          </cell>
          <cell r="E1361">
            <v>0</v>
          </cell>
          <cell r="F1361">
            <v>0</v>
          </cell>
          <cell r="G1361" t="str">
            <v>93971</v>
          </cell>
          <cell r="H1361" t="str">
            <v>EXECUÇÃO DE GRAMPO PARA SOLO GRAMPEADO COM COMPRIMENTO MAIOR QUE 10 M, DIÂMETRO DE 7 CM, PERFURAÇÃO COM EQUIPAMENTO MANUAL E ARMADURA COM DIÂMETRO DE 20 MM. AF_05/2016</v>
          </cell>
        </row>
        <row r="1362">
          <cell r="A1362" t="str">
            <v>DRENAGEM/OBRAS DE CONTENCAO/POCOS DE VISITA E CAIXAS</v>
          </cell>
          <cell r="B1362" t="str">
            <v>DROP</v>
          </cell>
          <cell r="C1362" t="str">
            <v>MUROS DE ARRIMO</v>
          </cell>
          <cell r="D1362" t="str">
            <v>0032</v>
          </cell>
          <cell r="E1362">
            <v>0</v>
          </cell>
          <cell r="F1362">
            <v>0</v>
          </cell>
          <cell r="G1362" t="str">
            <v>95108</v>
          </cell>
          <cell r="H1362" t="str">
            <v>EXECUÇÃO DE PROTEÇÃO DA CABEÇA DO TIRANTE COM USO DE FÔRMAS EM CHAPA COMPENSADA PLASTIFICADA DE MADEIRA E CONCRETO FCK =15 MPA. AF_07/2016</v>
          </cell>
        </row>
        <row r="1363">
          <cell r="A1363" t="str">
            <v>DRENAGEM/OBRAS DE CONTENCAO/POCOS DE VISITA E CAIXAS</v>
          </cell>
          <cell r="B1363" t="str">
            <v>DROP</v>
          </cell>
          <cell r="C1363" t="str">
            <v>MUROS DE ARRIMO</v>
          </cell>
          <cell r="D1363" t="str">
            <v>0032</v>
          </cell>
          <cell r="E1363">
            <v>0</v>
          </cell>
          <cell r="F1363">
            <v>0</v>
          </cell>
          <cell r="G1363" t="str">
            <v>100332</v>
          </cell>
          <cell r="H1363" t="str">
            <v>CONTENÇÃO EM PERFIL PRANCHADO COM PRANCHÃO DE MADEIRA, PERFIS ESPAÇADOS A 1,5 M PARA 1 SUBSOLO. AF_07/2019</v>
          </cell>
        </row>
        <row r="1364">
          <cell r="A1364" t="str">
            <v>DRENAGEM/OBRAS DE CONTENCAO/POCOS DE VISITA E CAIXAS</v>
          </cell>
          <cell r="B1364" t="str">
            <v>DROP</v>
          </cell>
          <cell r="C1364" t="str">
            <v>MUROS DE ARRIMO</v>
          </cell>
          <cell r="D1364" t="str">
            <v>0032</v>
          </cell>
          <cell r="E1364">
            <v>0</v>
          </cell>
          <cell r="F1364">
            <v>0</v>
          </cell>
          <cell r="G1364" t="str">
            <v>100333</v>
          </cell>
          <cell r="H1364" t="str">
            <v>CONTENÇÃO EM PERFIL PRANCHADO COM PRANCHÃO DE MADEIRA, PERFIS ESPAÇADOS A 1,5 M PARA 2 OU MAIS SUBSOLOS. AF_07/2019</v>
          </cell>
        </row>
        <row r="1365">
          <cell r="A1365" t="str">
            <v>DRENAGEM/OBRAS DE CONTENCAO/POCOS DE VISITA E CAIXAS</v>
          </cell>
          <cell r="B1365" t="str">
            <v>DROP</v>
          </cell>
          <cell r="C1365" t="str">
            <v>MUROS DE ARRIMO</v>
          </cell>
          <cell r="D1365" t="str">
            <v>0032</v>
          </cell>
          <cell r="E1365">
            <v>0</v>
          </cell>
          <cell r="F1365">
            <v>0</v>
          </cell>
          <cell r="G1365" t="str">
            <v>100334</v>
          </cell>
          <cell r="H1365" t="str">
            <v>CONTENÇÃO EM PERFIL PRANCHADO COM PRANCHÃO DE MADEIRA, PERFIS ESPAÇADOS A 2 M PARA 1 SUBSOLO. AF_07/2019</v>
          </cell>
        </row>
        <row r="1366">
          <cell r="A1366" t="str">
            <v>DRENAGEM/OBRAS DE CONTENCAO/POCOS DE VISITA E CAIXAS</v>
          </cell>
          <cell r="B1366" t="str">
            <v>DROP</v>
          </cell>
          <cell r="C1366" t="str">
            <v>MUROS DE ARRIMO</v>
          </cell>
          <cell r="D1366" t="str">
            <v>0032</v>
          </cell>
          <cell r="E1366">
            <v>0</v>
          </cell>
          <cell r="F1366">
            <v>0</v>
          </cell>
          <cell r="G1366" t="str">
            <v>100335</v>
          </cell>
          <cell r="H1366" t="str">
            <v>CONTENÇÃO EM PERFIL PRANCHADO COM PRANCHÃO DE MADEIRA, PERFIS ESPAÇADOS A 2 M PARA 2 OU MAIS SUBSOLOS. AF_07/2019</v>
          </cell>
        </row>
        <row r="1367">
          <cell r="A1367" t="str">
            <v>DRENAGEM/OBRAS DE CONTENCAO/POCOS DE VISITA E CAIXAS</v>
          </cell>
          <cell r="B1367" t="str">
            <v>DROP</v>
          </cell>
          <cell r="C1367" t="str">
            <v>MUROS DE ARRIMO</v>
          </cell>
          <cell r="D1367" t="str">
            <v>0032</v>
          </cell>
          <cell r="E1367">
            <v>0</v>
          </cell>
          <cell r="F1367">
            <v>0</v>
          </cell>
          <cell r="G1367" t="str">
            <v>100341</v>
          </cell>
          <cell r="H1367" t="str">
            <v>FABRICAÇÃO, MONTAGEM E DESMONTAGEM DE FÔRMA PARA CORTINA DE CONTENÇÃO, EM CHAPA DE MADEIRA COMPENSADA PLASTIFICADA, E = 18 MM, 10 UTILIZAÇÕES. AF_07/2019</v>
          </cell>
        </row>
        <row r="1368">
          <cell r="A1368" t="str">
            <v>DRENAGEM/OBRAS DE CONTENCAO/POCOS DE VISITA E CAIXAS</v>
          </cell>
          <cell r="B1368" t="str">
            <v>DROP</v>
          </cell>
          <cell r="C1368" t="str">
            <v>MUROS DE ARRIMO</v>
          </cell>
          <cell r="D1368" t="str">
            <v>0032</v>
          </cell>
          <cell r="E1368">
            <v>0</v>
          </cell>
          <cell r="F1368">
            <v>0</v>
          </cell>
          <cell r="G1368" t="str">
            <v>100342</v>
          </cell>
          <cell r="H1368" t="str">
            <v>ARMAÇÃO DE CORTINA DE CONTENÇÃO EM CONCRETO ARMADO, COM AÇO CA-50 DE 6,3 MM - MONTAGEM. AF_07/2019</v>
          </cell>
        </row>
        <row r="1369">
          <cell r="A1369" t="str">
            <v>DRENAGEM/OBRAS DE CONTENCAO/POCOS DE VISITA E CAIXAS</v>
          </cell>
          <cell r="B1369" t="str">
            <v>DROP</v>
          </cell>
          <cell r="C1369" t="str">
            <v>MUROS DE ARRIMO</v>
          </cell>
          <cell r="D1369" t="str">
            <v>0032</v>
          </cell>
          <cell r="E1369">
            <v>0</v>
          </cell>
          <cell r="F1369">
            <v>0</v>
          </cell>
          <cell r="G1369" t="str">
            <v>100343</v>
          </cell>
          <cell r="H1369" t="str">
            <v>ARMAÇÃO DE CORTINA DE CONTENÇÃO EM CONCRETO ARMADO, COM AÇO CA-50 DE 8 MM - MONTAGEM. AF_07/2019</v>
          </cell>
        </row>
        <row r="1370">
          <cell r="A1370" t="str">
            <v>DRENAGEM/OBRAS DE CONTENCAO/POCOS DE VISITA E CAIXAS</v>
          </cell>
          <cell r="B1370" t="str">
            <v>DROP</v>
          </cell>
          <cell r="C1370" t="str">
            <v>MUROS DE ARRIMO</v>
          </cell>
          <cell r="D1370" t="str">
            <v>0032</v>
          </cell>
          <cell r="E1370">
            <v>0</v>
          </cell>
          <cell r="F1370">
            <v>0</v>
          </cell>
          <cell r="G1370" t="str">
            <v>100344</v>
          </cell>
          <cell r="H1370" t="str">
            <v>ARMAÇÃO DE CORTINA DE CONTENÇÃO EM CONCRETO ARMADO, COM AÇO CA-50 DE 10 MM - MONTAGEM. AF_07/2019</v>
          </cell>
        </row>
        <row r="1371">
          <cell r="A1371" t="str">
            <v>DRENAGEM/OBRAS DE CONTENCAO/POCOS DE VISITA E CAIXAS</v>
          </cell>
          <cell r="B1371" t="str">
            <v>DROP</v>
          </cell>
          <cell r="C1371" t="str">
            <v>MUROS DE ARRIMO</v>
          </cell>
          <cell r="D1371" t="str">
            <v>0032</v>
          </cell>
          <cell r="E1371">
            <v>0</v>
          </cell>
          <cell r="F1371">
            <v>0</v>
          </cell>
          <cell r="G1371" t="str">
            <v>100345</v>
          </cell>
          <cell r="H1371" t="str">
            <v>ARMAÇÃO DE CORTINA DE CONTENÇÃO EM CONCRETO ARMADO, COM AÇO CA-50 DE 12,5 MM - MONTAGEM. AF_07/2019</v>
          </cell>
        </row>
        <row r="1372">
          <cell r="A1372" t="str">
            <v>DRENAGEM/OBRAS DE CONTENCAO/POCOS DE VISITA E CAIXAS</v>
          </cell>
          <cell r="B1372" t="str">
            <v>DROP</v>
          </cell>
          <cell r="C1372" t="str">
            <v>MUROS DE ARRIMO</v>
          </cell>
          <cell r="D1372" t="str">
            <v>0032</v>
          </cell>
          <cell r="E1372">
            <v>0</v>
          </cell>
          <cell r="F1372">
            <v>0</v>
          </cell>
          <cell r="G1372" t="str">
            <v>100346</v>
          </cell>
          <cell r="H1372" t="str">
            <v>ARMAÇÃO DE CORTINA DE CONTENÇÃO EM CONCRETO ARMADO, COM AÇO CA-50 DE 16 MM - MONTAGEM. AF_07/2019</v>
          </cell>
        </row>
        <row r="1373">
          <cell r="A1373" t="str">
            <v>DRENAGEM/OBRAS DE CONTENCAO/POCOS DE VISITA E CAIXAS</v>
          </cell>
          <cell r="B1373" t="str">
            <v>DROP</v>
          </cell>
          <cell r="C1373" t="str">
            <v>MUROS DE ARRIMO</v>
          </cell>
          <cell r="D1373" t="str">
            <v>0032</v>
          </cell>
          <cell r="E1373">
            <v>0</v>
          </cell>
          <cell r="F1373">
            <v>0</v>
          </cell>
          <cell r="G1373" t="str">
            <v>100347</v>
          </cell>
          <cell r="H1373" t="str">
            <v>ARMAÇÃO DE CORTINA DE CONTENÇÃO EM CONCRETO ARMADO, COM AÇO CA-50 DE 20 MM - MONTAGEM. AF_07/2019</v>
          </cell>
        </row>
        <row r="1374">
          <cell r="A1374" t="str">
            <v>DRENAGEM/OBRAS DE CONTENCAO/POCOS DE VISITA E CAIXAS</v>
          </cell>
          <cell r="B1374" t="str">
            <v>DROP</v>
          </cell>
          <cell r="C1374" t="str">
            <v>MUROS DE ARRIMO</v>
          </cell>
          <cell r="D1374" t="str">
            <v>0032</v>
          </cell>
          <cell r="E1374">
            <v>0</v>
          </cell>
          <cell r="F1374">
            <v>0</v>
          </cell>
          <cell r="G1374" t="str">
            <v>100348</v>
          </cell>
          <cell r="H1374" t="str">
            <v>ARMAÇÃO DE CORTINA DE CONTENÇÃO EM CONCRETO ARMADO, COM AÇO CA-50 DE 25 MM - MONTAGEM. AF_07/2019</v>
          </cell>
        </row>
        <row r="1375">
          <cell r="A1375" t="str">
            <v>DRENAGEM/OBRAS DE CONTENCAO/POCOS DE VISITA E CAIXAS</v>
          </cell>
          <cell r="B1375" t="str">
            <v>DROP</v>
          </cell>
          <cell r="C1375" t="str">
            <v>MUROS DE ARRIMO</v>
          </cell>
          <cell r="D1375" t="str">
            <v>0032</v>
          </cell>
          <cell r="E1375">
            <v>0</v>
          </cell>
          <cell r="F1375">
            <v>0</v>
          </cell>
          <cell r="G1375" t="str">
            <v>100349</v>
          </cell>
          <cell r="H1375" t="str">
            <v>CONCRETAGEM DE CORTINA DE CONTENÇÃO, ATRAVÉS DE BOMBA   LANÇAMENTO, ADENSAMENTO E ACABAMENTO. AF_07/2019</v>
          </cell>
        </row>
        <row r="1376">
          <cell r="A1376" t="str">
            <v>DRENAGEM/OBRAS DE CONTENCAO/POCOS DE VISITA E CAIXAS</v>
          </cell>
          <cell r="B1376" t="str">
            <v>DROP</v>
          </cell>
          <cell r="C1376" t="str">
            <v>POCOS DE VISITA/BOCAS DE LOBO/CX. DE PASSAGEM/CX. DIVERSAS</v>
          </cell>
          <cell r="D1376" t="str">
            <v>0036</v>
          </cell>
          <cell r="E1376">
            <v>73856</v>
          </cell>
          <cell r="F1376" t="str">
            <v>BOCA PARA BUEIRO TUBULAR DE CONCRETO SIMPLES</v>
          </cell>
          <cell r="G1376" t="str">
            <v>73856/1</v>
          </cell>
          <cell r="H1376" t="str">
            <v>BOCA P/BUEIRO SIMPLES TUBULAR D=0,40M EM CONCRETO CICLOPICO, INCLINDO FORMAS, ESCAVACAO, REATERRO E MATERIAIS, EXCLUINDO MATERIAL REATERRO JAZIDA E TRANSPORTE</v>
          </cell>
        </row>
        <row r="1377">
          <cell r="A1377" t="str">
            <v>DRENAGEM/OBRAS DE CONTENCAO/POCOS DE VISITA E CAIXAS</v>
          </cell>
          <cell r="B1377" t="str">
            <v>DROP</v>
          </cell>
          <cell r="C1377" t="str">
            <v>POCOS DE VISITA/BOCAS DE LOBO/CX. DE PASSAGEM/CX. DIVERSAS</v>
          </cell>
          <cell r="D1377" t="str">
            <v>0036</v>
          </cell>
          <cell r="E1377">
            <v>73856</v>
          </cell>
          <cell r="F1377" t="str">
            <v>BOCA PARA BUEIRO TUBULAR DE CONCRETO SIMPLES</v>
          </cell>
          <cell r="G1377" t="str">
            <v>73856/2</v>
          </cell>
          <cell r="H1377" t="str">
            <v>BOCA PARA BUEIRO SIMPLES TUBULAR, DIAMETRO =0,60M, EM CONCRETO CICLOPICO, INCLUINDO FORMAS, ESCAVACAO, REATERRO E MATERIAIS, EXCLUINDO MATERIAL REATERRO JAZIDA E TRANSPORTE.</v>
          </cell>
        </row>
        <row r="1378">
          <cell r="A1378" t="str">
            <v>DRENAGEM/OBRAS DE CONTENCAO/POCOS DE VISITA E CAIXAS</v>
          </cell>
          <cell r="B1378" t="str">
            <v>DROP</v>
          </cell>
          <cell r="C1378" t="str">
            <v>POCOS DE VISITA/BOCAS DE LOBO/CX. DE PASSAGEM/CX. DIVERSAS</v>
          </cell>
          <cell r="D1378" t="str">
            <v>0036</v>
          </cell>
          <cell r="E1378">
            <v>73856</v>
          </cell>
          <cell r="F1378" t="str">
            <v>BOCA PARA BUEIRO TUBULAR DE CONCRETO SIMPLES</v>
          </cell>
          <cell r="G1378" t="str">
            <v>73856/3</v>
          </cell>
          <cell r="H1378" t="str">
            <v>BOCA PARA BUEIRO SIMPLES TUBULAR, DIAMETRO =0,80M, EM CONCRETO CICLOPICO, INCLUINDO FORMAS, ESCAVACAO, REATERRO E MATERIAIS, EXCLUINDO MATERIAL REATERRO JAZIDA E TRANSPORTE.</v>
          </cell>
        </row>
        <row r="1379">
          <cell r="A1379" t="str">
            <v>DRENAGEM/OBRAS DE CONTENCAO/POCOS DE VISITA E CAIXAS</v>
          </cell>
          <cell r="B1379" t="str">
            <v>DROP</v>
          </cell>
          <cell r="C1379" t="str">
            <v>POCOS DE VISITA/BOCAS DE LOBO/CX. DE PASSAGEM/CX. DIVERSAS</v>
          </cell>
          <cell r="D1379" t="str">
            <v>0036</v>
          </cell>
          <cell r="E1379">
            <v>73856</v>
          </cell>
          <cell r="F1379" t="str">
            <v>BOCA PARA BUEIRO TUBULAR DE CONCRETO SIMPLES</v>
          </cell>
          <cell r="G1379" t="str">
            <v>73856/4</v>
          </cell>
          <cell r="H1379" t="str">
            <v>BOCA PARA BUEIRO SIMPLES TUBULAR, DIAMETRO =1,00M, EM CONCRETO CICLOPICO, INCLUINDO FORMAS, ESCAVACAO, REATERRO E MATERIAIS, EXCLUINDO MATERIAL REATERRO JAZIDA E TRANSPORTE.</v>
          </cell>
        </row>
        <row r="1380">
          <cell r="A1380" t="str">
            <v>DRENAGEM/OBRAS DE CONTENCAO/POCOS DE VISITA E CAIXAS</v>
          </cell>
          <cell r="B1380" t="str">
            <v>DROP</v>
          </cell>
          <cell r="C1380" t="str">
            <v>POCOS DE VISITA/BOCAS DE LOBO/CX. DE PASSAGEM/CX. DIVERSAS</v>
          </cell>
          <cell r="D1380" t="str">
            <v>0036</v>
          </cell>
          <cell r="E1380">
            <v>0</v>
          </cell>
          <cell r="F1380">
            <v>0</v>
          </cell>
          <cell r="G1380" t="str">
            <v>83716</v>
          </cell>
          <cell r="H1380" t="str">
            <v>GRELHA FF 30X90CM, 135KG, P/ CX RALO COM ASSENTAMENTO DE ARGAMASSA CIMENTO/AREIA 1:4 - FORNECIMENTO E INSTALAÇÃO</v>
          </cell>
        </row>
        <row r="1381">
          <cell r="A1381" t="str">
            <v>DRENAGEM/OBRAS DE CONTENCAO/POCOS DE VISITA E CAIXAS</v>
          </cell>
          <cell r="B1381" t="str">
            <v>DROP</v>
          </cell>
          <cell r="C1381" t="str">
            <v>POCOS DE VISITA/BOCAS DE LOBO/CX. DE PASSAGEM/CX. DIVERSAS</v>
          </cell>
          <cell r="D1381" t="str">
            <v>0036</v>
          </cell>
          <cell r="E1381">
            <v>0</v>
          </cell>
          <cell r="F1381">
            <v>0</v>
          </cell>
          <cell r="G1381" t="str">
            <v>97933</v>
          </cell>
          <cell r="H1381" t="str">
            <v>CAIXA COM GRELHA SIMPLES RETANGULAR, EM CONCRETO PRÉ-MOLDADO, DIMENSÕES INTERNAS: 0,6X1,0X1,0 M. AF_12/2020</v>
          </cell>
        </row>
        <row r="1382">
          <cell r="A1382" t="str">
            <v>DRENAGEM/OBRAS DE CONTENCAO/POCOS DE VISITA E CAIXAS</v>
          </cell>
          <cell r="B1382" t="str">
            <v>DROP</v>
          </cell>
          <cell r="C1382" t="str">
            <v>POCOS DE VISITA/BOCAS DE LOBO/CX. DE PASSAGEM/CX. DIVERSAS</v>
          </cell>
          <cell r="D1382" t="str">
            <v>0036</v>
          </cell>
          <cell r="E1382">
            <v>0</v>
          </cell>
          <cell r="F1382">
            <v>0</v>
          </cell>
          <cell r="G1382" t="str">
            <v>97934</v>
          </cell>
          <cell r="H1382" t="str">
            <v>CAIXA COM GRELHA DUPLA RETANGULAR, EM CONCRETO PRÉ-MOLDADO, DIMENSÕES INTERNAS: 0,6X2,2X1,0 M. AF_12/2020</v>
          </cell>
        </row>
        <row r="1383">
          <cell r="A1383" t="str">
            <v>DRENAGEM/OBRAS DE CONTENCAO/POCOS DE VISITA E CAIXAS</v>
          </cell>
          <cell r="B1383" t="str">
            <v>DROP</v>
          </cell>
          <cell r="C1383" t="str">
            <v>POCOS DE VISITA/BOCAS DE LOBO/CX. DE PASSAGEM/CX. DIVERSAS</v>
          </cell>
          <cell r="D1383" t="str">
            <v>0036</v>
          </cell>
          <cell r="E1383">
            <v>0</v>
          </cell>
          <cell r="F1383">
            <v>0</v>
          </cell>
          <cell r="G1383" t="str">
            <v>97935</v>
          </cell>
          <cell r="H1383" t="str">
            <v>CAIXA PARA BOCA DE LOBO SIMPLES RETANGULAR, EM CONCRETO PRÉ-MOLDADO, DIMENSÕES INTERNAS: 0,6X1,0X1,2 M. AF_12/2020</v>
          </cell>
        </row>
        <row r="1384">
          <cell r="A1384" t="str">
            <v>DRENAGEM/OBRAS DE CONTENCAO/POCOS DE VISITA E CAIXAS</v>
          </cell>
          <cell r="B1384" t="str">
            <v>DROP</v>
          </cell>
          <cell r="C1384" t="str">
            <v>POCOS DE VISITA/BOCAS DE LOBO/CX. DE PASSAGEM/CX. DIVERSAS</v>
          </cell>
          <cell r="D1384" t="str">
            <v>0036</v>
          </cell>
          <cell r="E1384">
            <v>0</v>
          </cell>
          <cell r="F1384">
            <v>0</v>
          </cell>
          <cell r="G1384" t="str">
            <v>97936</v>
          </cell>
          <cell r="H1384" t="str">
            <v>CAIXA PARA BOCA DE LOBO DUPLA RETANGULAR, EM CONCRETO PRÉ-MOLDADO, DIMENSÕES INTERNAS: 0,6X2,2X1,2 M. AF_12/2020</v>
          </cell>
        </row>
        <row r="1385">
          <cell r="A1385" t="str">
            <v>DRENAGEM/OBRAS DE CONTENCAO/POCOS DE VISITA E CAIXAS</v>
          </cell>
          <cell r="B1385" t="str">
            <v>DROP</v>
          </cell>
          <cell r="C1385" t="str">
            <v>POCOS DE VISITA/BOCAS DE LOBO/CX. DE PASSAGEM/CX. DIVERSAS</v>
          </cell>
          <cell r="D1385" t="str">
            <v>0036</v>
          </cell>
          <cell r="E1385">
            <v>0</v>
          </cell>
          <cell r="F1385">
            <v>0</v>
          </cell>
          <cell r="G1385" t="str">
            <v>97947</v>
          </cell>
          <cell r="H1385" t="str">
            <v>CAIXA COM GRELHA SIMPLES RETANGULAR, EM ALVENARIA COM TIJOLOS CERÂMICOS MACIÇOS, DIMENSÕES INTERNAS: 0,5X1X1 M. AF_12/2020</v>
          </cell>
        </row>
        <row r="1386">
          <cell r="A1386" t="str">
            <v>DRENAGEM/OBRAS DE CONTENCAO/POCOS DE VISITA E CAIXAS</v>
          </cell>
          <cell r="B1386" t="str">
            <v>DROP</v>
          </cell>
          <cell r="C1386" t="str">
            <v>POCOS DE VISITA/BOCAS DE LOBO/CX. DE PASSAGEM/CX. DIVERSAS</v>
          </cell>
          <cell r="D1386" t="str">
            <v>0036</v>
          </cell>
          <cell r="E1386">
            <v>0</v>
          </cell>
          <cell r="F1386">
            <v>0</v>
          </cell>
          <cell r="G1386" t="str">
            <v>97948</v>
          </cell>
          <cell r="H1386" t="str">
            <v>CAIXA COM GRELHA DUPLA RETANGULAR, EM ALVENARIA COM TIJOLOS CERÂMICOS MACIÇOS, DIMENSÕES INTERNAS: 0,5X2,2X1 M. AF_12/2020</v>
          </cell>
        </row>
        <row r="1387">
          <cell r="A1387" t="str">
            <v>DRENAGEM/OBRAS DE CONTENCAO/POCOS DE VISITA E CAIXAS</v>
          </cell>
          <cell r="B1387" t="str">
            <v>DROP</v>
          </cell>
          <cell r="C1387" t="str">
            <v>POCOS DE VISITA/BOCAS DE LOBO/CX. DE PASSAGEM/CX. DIVERSAS</v>
          </cell>
          <cell r="D1387" t="str">
            <v>0036</v>
          </cell>
          <cell r="E1387">
            <v>0</v>
          </cell>
          <cell r="F1387">
            <v>0</v>
          </cell>
          <cell r="G1387" t="str">
            <v>97949</v>
          </cell>
          <cell r="H1387" t="str">
            <v>CAIXA PARA BOCA DE LOBO SIMPLES RETANGULAR, EM ALVENARIA COM TIJOLOS CERÂMICOS MACIÇOS, DIMENSÕES INTERNAS: 0,6X1X1,2 M. AF_12/2020</v>
          </cell>
        </row>
        <row r="1388">
          <cell r="A1388" t="str">
            <v>DRENAGEM/OBRAS DE CONTENCAO/POCOS DE VISITA E CAIXAS</v>
          </cell>
          <cell r="B1388" t="str">
            <v>DROP</v>
          </cell>
          <cell r="C1388" t="str">
            <v>POCOS DE VISITA/BOCAS DE LOBO/CX. DE PASSAGEM/CX. DIVERSAS</v>
          </cell>
          <cell r="D1388" t="str">
            <v>0036</v>
          </cell>
          <cell r="E1388">
            <v>0</v>
          </cell>
          <cell r="F1388">
            <v>0</v>
          </cell>
          <cell r="G1388" t="str">
            <v>97950</v>
          </cell>
          <cell r="H1388" t="str">
            <v>CAIXA PARA BOCA DE LOBO DUPLA RETANGULAR, EM ALVENARIA COM TIJOLOS CERÂMICOS MACIÇOS, DIMENSÕES INTERNAS: 0,6X2,2X1,2 M. AF_12/2020</v>
          </cell>
        </row>
        <row r="1389">
          <cell r="A1389" t="str">
            <v>DRENAGEM/OBRAS DE CONTENCAO/POCOS DE VISITA E CAIXAS</v>
          </cell>
          <cell r="B1389" t="str">
            <v>DROP</v>
          </cell>
          <cell r="C1389" t="str">
            <v>POCOS DE VISITA/BOCAS DE LOBO/CX. DE PASSAGEM/CX. DIVERSAS</v>
          </cell>
          <cell r="D1389" t="str">
            <v>0036</v>
          </cell>
          <cell r="E1389">
            <v>0</v>
          </cell>
          <cell r="F1389">
            <v>0</v>
          </cell>
          <cell r="G1389" t="str">
            <v>97951</v>
          </cell>
          <cell r="H1389" t="str">
            <v>CAIXA PARA BOCA DE LOBO COMBINADA COM GRELHA RETANGULAR, EM ALVENARIA COM TIJOLOS CERÂMICOS MACIÇOS, DIMENSÕES INTERNAS: 1,3X1X1,2 M. AF_12/2020</v>
          </cell>
        </row>
        <row r="1390">
          <cell r="A1390" t="str">
            <v>DRENAGEM/OBRAS DE CONTENCAO/POCOS DE VISITA E CAIXAS</v>
          </cell>
          <cell r="B1390" t="str">
            <v>DROP</v>
          </cell>
          <cell r="C1390" t="str">
            <v>POCOS DE VISITA/BOCAS DE LOBO/CX. DE PASSAGEM/CX. DIVERSAS</v>
          </cell>
          <cell r="D1390" t="str">
            <v>0036</v>
          </cell>
          <cell r="E1390">
            <v>0</v>
          </cell>
          <cell r="F1390">
            <v>0</v>
          </cell>
          <cell r="G1390" t="str">
            <v>97952</v>
          </cell>
          <cell r="H1390" t="str">
            <v>CAIXA PARA BOCA DE LOBO DUPLA COMBINADA COM GRELHA RETANGULAR, EM ALVENARIA COM TIJOLOS CERÂMICOS MACIÇOS, DIMENSÕES INTERNAS: 1,3X2,2X1,2 M. AF_12/2020</v>
          </cell>
        </row>
        <row r="1391">
          <cell r="A1391" t="str">
            <v>DRENAGEM/OBRAS DE CONTENCAO/POCOS DE VISITA E CAIXAS</v>
          </cell>
          <cell r="B1391" t="str">
            <v>DROP</v>
          </cell>
          <cell r="C1391" t="str">
            <v>POCOS DE VISITA/BOCAS DE LOBO/CX. DE PASSAGEM/CX. DIVERSAS</v>
          </cell>
          <cell r="D1391" t="str">
            <v>0036</v>
          </cell>
          <cell r="E1391">
            <v>0</v>
          </cell>
          <cell r="F1391">
            <v>0</v>
          </cell>
          <cell r="G1391" t="str">
            <v>97953</v>
          </cell>
          <cell r="H1391" t="str">
            <v>CAIXA COM GRELHA SIMPLES RETANGULAR, EM ALVENARIA COM BLOCOS DE CONCRETO, DIMENSÕES INTERNAS: 0,5X1X1 M. AF_12/2020</v>
          </cell>
        </row>
        <row r="1392">
          <cell r="A1392" t="str">
            <v>DRENAGEM/OBRAS DE CONTENCAO/POCOS DE VISITA E CAIXAS</v>
          </cell>
          <cell r="B1392" t="str">
            <v>DROP</v>
          </cell>
          <cell r="C1392" t="str">
            <v>POCOS DE VISITA/BOCAS DE LOBO/CX. DE PASSAGEM/CX. DIVERSAS</v>
          </cell>
          <cell r="D1392" t="str">
            <v>0036</v>
          </cell>
          <cell r="E1392">
            <v>0</v>
          </cell>
          <cell r="F1392">
            <v>0</v>
          </cell>
          <cell r="G1392" t="str">
            <v>97955</v>
          </cell>
          <cell r="H1392" t="str">
            <v>CAIXA COM GRELHA DUPLA RETANGULAR, EM ALVENARIA COM BLOCOS DE CONCRETO, DIMENSÕES INTERNAS: 0,5X2,2X1 M. AF_12/2020</v>
          </cell>
        </row>
        <row r="1393">
          <cell r="A1393" t="str">
            <v>DRENAGEM/OBRAS DE CONTENCAO/POCOS DE VISITA E CAIXAS</v>
          </cell>
          <cell r="B1393" t="str">
            <v>DROP</v>
          </cell>
          <cell r="C1393" t="str">
            <v>POCOS DE VISITA/BOCAS DE LOBO/CX. DE PASSAGEM/CX. DIVERSAS</v>
          </cell>
          <cell r="D1393" t="str">
            <v>0036</v>
          </cell>
          <cell r="E1393">
            <v>0</v>
          </cell>
          <cell r="F1393">
            <v>0</v>
          </cell>
          <cell r="G1393" t="str">
            <v>97956</v>
          </cell>
          <cell r="H1393" t="str">
            <v>CAIXA PARA BOCA DE LOBO SIMPLES RETANGULAR, EM ALVENARIA COM BLOCOS DE CONCRETO, DIMENSÕES INTERNAS: 0,6X1X1,2 M. AF_12/2020</v>
          </cell>
        </row>
        <row r="1394">
          <cell r="A1394" t="str">
            <v>DRENAGEM/OBRAS DE CONTENCAO/POCOS DE VISITA E CAIXAS</v>
          </cell>
          <cell r="B1394" t="str">
            <v>DROP</v>
          </cell>
          <cell r="C1394" t="str">
            <v>POCOS DE VISITA/BOCAS DE LOBO/CX. DE PASSAGEM/CX. DIVERSAS</v>
          </cell>
          <cell r="D1394" t="str">
            <v>0036</v>
          </cell>
          <cell r="E1394">
            <v>0</v>
          </cell>
          <cell r="F1394">
            <v>0</v>
          </cell>
          <cell r="G1394" t="str">
            <v>97957</v>
          </cell>
          <cell r="H1394" t="str">
            <v>CAIXA PARA BOCA DE LOBO DUPLA RETANGULAR, EM ALVENARIA COM BLOCOS DE CONCRETO, DIMENSÕES INTERNAS: 0,6X2,2X1,2 M. AF_12/2020</v>
          </cell>
        </row>
        <row r="1395">
          <cell r="A1395" t="str">
            <v>DRENAGEM/OBRAS DE CONTENCAO/POCOS DE VISITA E CAIXAS</v>
          </cell>
          <cell r="B1395" t="str">
            <v>DROP</v>
          </cell>
          <cell r="C1395" t="str">
            <v>POCOS DE VISITA/BOCAS DE LOBO/CX. DE PASSAGEM/CX. DIVERSAS</v>
          </cell>
          <cell r="D1395" t="str">
            <v>0036</v>
          </cell>
          <cell r="E1395">
            <v>0</v>
          </cell>
          <cell r="F1395">
            <v>0</v>
          </cell>
          <cell r="G1395" t="str">
            <v>97961</v>
          </cell>
          <cell r="H1395" t="str">
            <v>CAIXA PARA BOCA DE LOBO COMBINADA COM GRELHA RETANGULAR, EM ALVENARIA COM BLOCOS DE CONCRETO, DIMENSÕES INTERNAS: 1,3X1X1,2 M. AF_12/2020</v>
          </cell>
        </row>
        <row r="1396">
          <cell r="A1396" t="str">
            <v>DRENAGEM/OBRAS DE CONTENCAO/POCOS DE VISITA E CAIXAS</v>
          </cell>
          <cell r="B1396" t="str">
            <v>DROP</v>
          </cell>
          <cell r="C1396" t="str">
            <v>POCOS DE VISITA/BOCAS DE LOBO/CX. DE PASSAGEM/CX. DIVERSAS</v>
          </cell>
          <cell r="D1396" t="str">
            <v>0036</v>
          </cell>
          <cell r="E1396">
            <v>0</v>
          </cell>
          <cell r="F1396">
            <v>0</v>
          </cell>
          <cell r="G1396" t="str">
            <v>97973</v>
          </cell>
          <cell r="H1396" t="str">
            <v>CAIXA PARA BOCA DE LOBO DUPLA COMBINADA COM GRELHA RETANGULAR, EM ALVENARIA COM BLOCOS DE CONCRETO, DIMENSÕES INTERNAS: 1,3X2,2X1,2 M. AF_12/2020</v>
          </cell>
        </row>
        <row r="1397">
          <cell r="A1397" t="str">
            <v>DRENAGEM/OBRAS DE CONTENCAO/POCOS DE VISITA E CAIXAS</v>
          </cell>
          <cell r="B1397" t="str">
            <v>DROP</v>
          </cell>
          <cell r="C1397" t="str">
            <v>POCOS DE VISITA/BOCAS DE LOBO/CX. DE PASSAGEM/CX. DIVERSAS</v>
          </cell>
          <cell r="D1397" t="str">
            <v>0036</v>
          </cell>
          <cell r="E1397">
            <v>0</v>
          </cell>
          <cell r="F1397">
            <v>0</v>
          </cell>
          <cell r="G1397" t="str">
            <v>97974</v>
          </cell>
          <cell r="H1397" t="str">
            <v>POÇO DE INSPEÇÃO CIRCULAR PARA ESGOTO, EM CONCRETO PRÉ-MOLDADO, DIÂMETRO INTERNO = 0,6 M, PROFUNDIDADE = 1 M, EXCLUINDO TAMPÃO. AF_12/2020</v>
          </cell>
        </row>
        <row r="1398">
          <cell r="A1398" t="str">
            <v>DRENAGEM/OBRAS DE CONTENCAO/POCOS DE VISITA E CAIXAS</v>
          </cell>
          <cell r="B1398" t="str">
            <v>DROP</v>
          </cell>
          <cell r="C1398" t="str">
            <v>POCOS DE VISITA/BOCAS DE LOBO/CX. DE PASSAGEM/CX. DIVERSAS</v>
          </cell>
          <cell r="D1398" t="str">
            <v>0036</v>
          </cell>
          <cell r="E1398">
            <v>0</v>
          </cell>
          <cell r="F1398">
            <v>0</v>
          </cell>
          <cell r="G1398" t="str">
            <v>97975</v>
          </cell>
          <cell r="H1398" t="str">
            <v>POÇO DE INSPEÇÃO CIRCULAR PARA ESGOTO, EM CONCRETO PRÉ-MOLDADO, DIÂMETRO INTERNO = 0,6 M, PROFUNDIDADE = 1,5 M, EXCLUINDO TAMPÃO. AF_12/2020</v>
          </cell>
        </row>
        <row r="1399">
          <cell r="A1399" t="str">
            <v>DRENAGEM/OBRAS DE CONTENCAO/POCOS DE VISITA E CAIXAS</v>
          </cell>
          <cell r="B1399" t="str">
            <v>DROP</v>
          </cell>
          <cell r="C1399" t="str">
            <v>POCOS DE VISITA/BOCAS DE LOBO/CX. DE PASSAGEM/CX. DIVERSAS</v>
          </cell>
          <cell r="D1399" t="str">
            <v>0036</v>
          </cell>
          <cell r="E1399">
            <v>0</v>
          </cell>
          <cell r="F1399">
            <v>0</v>
          </cell>
          <cell r="G1399" t="str">
            <v>97976</v>
          </cell>
          <cell r="H1399" t="str">
            <v>POÇO DE INSPEÇÃO CIRCULAR PARA ESGOTO, EM ALVENARIA COM TIJOLOS CERÂMICOS MACIÇOS, DIÂMETRO INTERNO = 0,6 M, PROFUNDIDADE = 1 M, EXCLUINDO TAMPÃO. AF_12/2020</v>
          </cell>
        </row>
        <row r="1400">
          <cell r="A1400" t="str">
            <v>DRENAGEM/OBRAS DE CONTENCAO/POCOS DE VISITA E CAIXAS</v>
          </cell>
          <cell r="B1400" t="str">
            <v>DROP</v>
          </cell>
          <cell r="C1400" t="str">
            <v>POCOS DE VISITA/BOCAS DE LOBO/CX. DE PASSAGEM/CX. DIVERSAS</v>
          </cell>
          <cell r="D1400" t="str">
            <v>0036</v>
          </cell>
          <cell r="E1400">
            <v>0</v>
          </cell>
          <cell r="F1400">
            <v>0</v>
          </cell>
          <cell r="G1400" t="str">
            <v>97977</v>
          </cell>
          <cell r="H1400" t="str">
            <v>POÇO DE INSPEÇÃO CIRCULAR PARA ESGOTO, EM ALVENARIA COM TIJOLOS CERÂMICOS MACIÇOS, DIÂMETRO INTERNO = 0,6 M, PROFUNDIDADE = 1,5 M, EXCLUINDO TAMPÃO. AF_12/2020</v>
          </cell>
        </row>
        <row r="1401">
          <cell r="A1401" t="str">
            <v>DRENAGEM/OBRAS DE CONTENCAO/POCOS DE VISITA E CAIXAS</v>
          </cell>
          <cell r="B1401" t="str">
            <v>DROP</v>
          </cell>
          <cell r="C1401" t="str">
            <v>POCOS DE VISITA/BOCAS DE LOBO/CX. DE PASSAGEM/CX. DIVERSAS</v>
          </cell>
          <cell r="D1401" t="str">
            <v>0036</v>
          </cell>
          <cell r="E1401">
            <v>0</v>
          </cell>
          <cell r="F1401">
            <v>0</v>
          </cell>
          <cell r="G1401" t="str">
            <v>97978</v>
          </cell>
          <cell r="H1401" t="str">
            <v>BASE PARA POÇO DE VISITA CIRCULAR PARA ESGOTO, EM CONCRETO PRÉ-MOLDADO, DIÂMETRO INTERNO = 0,8 M, PROFUNDIDADE = 1,45 M, EXCLUINDO TAMPÃO. AF_12/2020</v>
          </cell>
        </row>
        <row r="1402">
          <cell r="A1402" t="str">
            <v>DRENAGEM/OBRAS DE CONTENCAO/POCOS DE VISITA E CAIXAS</v>
          </cell>
          <cell r="B1402" t="str">
            <v>DROP</v>
          </cell>
          <cell r="C1402" t="str">
            <v>POCOS DE VISITA/BOCAS DE LOBO/CX. DE PASSAGEM/CX. DIVERSAS</v>
          </cell>
          <cell r="D1402" t="str">
            <v>0036</v>
          </cell>
          <cell r="E1402">
            <v>0</v>
          </cell>
          <cell r="F1402">
            <v>0</v>
          </cell>
          <cell r="G1402" t="str">
            <v>97980</v>
          </cell>
          <cell r="H1402" t="str">
            <v>BASE PARA POÇO DE VISITA CIRCULAR PARA  ESGOTO, EM ALVENARIA COM TIJOLOS CERÂMICOS MACIÇOS, DIÂMETRO INTERNO = 0,8 M, PROFUNDIDADE = 1,45 M, EXCLUINDO TAMPÃO. AF_12/2020</v>
          </cell>
        </row>
        <row r="1403">
          <cell r="A1403" t="str">
            <v>DRENAGEM/OBRAS DE CONTENCAO/POCOS DE VISITA E CAIXAS</v>
          </cell>
          <cell r="B1403" t="str">
            <v>DROP</v>
          </cell>
          <cell r="C1403" t="str">
            <v>POCOS DE VISITA/BOCAS DE LOBO/CX. DE PASSAGEM/CX. DIVERSAS</v>
          </cell>
          <cell r="D1403" t="str">
            <v>0036</v>
          </cell>
          <cell r="E1403">
            <v>0</v>
          </cell>
          <cell r="F1403">
            <v>0</v>
          </cell>
          <cell r="G1403" t="str">
            <v>97981</v>
          </cell>
          <cell r="H1403" t="str">
            <v>ACRÉSCIMO PARA POÇO DE VISITA CIRCULAR PARA ESGOTO, EM ALVENARIA COM TIJOLOS CERÂMICOS MACIÇOS, DIÂMETRO INTERNO = 0,8 M. AF_12/2020</v>
          </cell>
        </row>
        <row r="1404">
          <cell r="A1404" t="str">
            <v>DRENAGEM/OBRAS DE CONTENCAO/POCOS DE VISITA E CAIXAS</v>
          </cell>
          <cell r="B1404" t="str">
            <v>DROP</v>
          </cell>
          <cell r="C1404" t="str">
            <v>POCOS DE VISITA/BOCAS DE LOBO/CX. DE PASSAGEM/CX. DIVERSAS</v>
          </cell>
          <cell r="D1404" t="str">
            <v>0036</v>
          </cell>
          <cell r="E1404">
            <v>0</v>
          </cell>
          <cell r="F1404">
            <v>0</v>
          </cell>
          <cell r="G1404" t="str">
            <v>97983</v>
          </cell>
          <cell r="H1404" t="str">
            <v>ACRÉSCIMO PARA POÇO DE VISITA CIRCULAR PARA ESGOTO, EM CONCRETO PRÉ-MOLDADO, DIÂMETRO INTERNO = 1 M. AF_12/2020</v>
          </cell>
        </row>
        <row r="1405">
          <cell r="A1405" t="str">
            <v>DRENAGEM/OBRAS DE CONTENCAO/POCOS DE VISITA E CAIXAS</v>
          </cell>
          <cell r="B1405" t="str">
            <v>DROP</v>
          </cell>
          <cell r="C1405" t="str">
            <v>POCOS DE VISITA/BOCAS DE LOBO/CX. DE PASSAGEM/CX. DIVERSAS</v>
          </cell>
          <cell r="D1405" t="str">
            <v>0036</v>
          </cell>
          <cell r="E1405">
            <v>0</v>
          </cell>
          <cell r="F1405">
            <v>0</v>
          </cell>
          <cell r="G1405" t="str">
            <v>97985</v>
          </cell>
          <cell r="H1405" t="str">
            <v>ACRÉSCIMO PARA POÇO DE VISITA CIRCULAR PARA  ESGOTO, EM ALVENARIA COM TIJOLOS CERÂMICOS MACIÇOS, DIÂMETRO INTERNO = 1 M. AF_12/2020</v>
          </cell>
        </row>
        <row r="1406">
          <cell r="A1406" t="str">
            <v>DRENAGEM/OBRAS DE CONTENCAO/POCOS DE VISITA E CAIXAS</v>
          </cell>
          <cell r="B1406" t="str">
            <v>DROP</v>
          </cell>
          <cell r="C1406" t="str">
            <v>POCOS DE VISITA/BOCAS DE LOBO/CX. DE PASSAGEM/CX. DIVERSAS</v>
          </cell>
          <cell r="D1406" t="str">
            <v>0036</v>
          </cell>
          <cell r="E1406">
            <v>0</v>
          </cell>
          <cell r="F1406">
            <v>0</v>
          </cell>
          <cell r="G1406" t="str">
            <v>97987</v>
          </cell>
          <cell r="H1406" t="str">
            <v>ACRÉSCIMO PARA POÇO DE VISITA CIRCULAR PARA ESGOTO, EM CONCRETO PRÉ-MOLDADO, DIÂMETRO INTERNO = 1,2 M. AF_12/2020</v>
          </cell>
        </row>
        <row r="1407">
          <cell r="A1407" t="str">
            <v>DRENAGEM/OBRAS DE CONTENCAO/POCOS DE VISITA E CAIXAS</v>
          </cell>
          <cell r="B1407" t="str">
            <v>DROP</v>
          </cell>
          <cell r="C1407" t="str">
            <v>POCOS DE VISITA/BOCAS DE LOBO/CX. DE PASSAGEM/CX. DIVERSAS</v>
          </cell>
          <cell r="D1407" t="str">
            <v>0036</v>
          </cell>
          <cell r="E1407">
            <v>0</v>
          </cell>
          <cell r="F1407">
            <v>0</v>
          </cell>
          <cell r="G1407" t="str">
            <v>97988</v>
          </cell>
          <cell r="H1407" t="str">
            <v>BASE PARA POÇO DE VISITA CIRCULAR PARA  ESGOTO, EM ALVENARIA COM TIJOLOS CERÂMICOS MACIÇOS, DIÂMETRO INTERNO = 1,2 M, PROFUNDIDADE = 1,45 M, EXCLUINDO TAMPÃO. AF_12/2020</v>
          </cell>
        </row>
        <row r="1408">
          <cell r="A1408" t="str">
            <v>DRENAGEM/OBRAS DE CONTENCAO/POCOS DE VISITA E CAIXAS</v>
          </cell>
          <cell r="B1408" t="str">
            <v>DROP</v>
          </cell>
          <cell r="C1408" t="str">
            <v>POCOS DE VISITA/BOCAS DE LOBO/CX. DE PASSAGEM/CX. DIVERSAS</v>
          </cell>
          <cell r="D1408" t="str">
            <v>0036</v>
          </cell>
          <cell r="E1408">
            <v>0</v>
          </cell>
          <cell r="F1408">
            <v>0</v>
          </cell>
          <cell r="G1408" t="str">
            <v>97989</v>
          </cell>
          <cell r="H1408" t="str">
            <v>ACRÉSCIMO PARA POÇO DE VISITA CIRCULAR PARA ESGOTO, EM ALVENARIA COM TIJOLOS CERÂMICOS MACIÇOS, DIÂMETRO INTERNO = 1,2 M. AF_12/2020</v>
          </cell>
        </row>
        <row r="1409">
          <cell r="A1409" t="str">
            <v>DRENAGEM/OBRAS DE CONTENCAO/POCOS DE VISITA E CAIXAS</v>
          </cell>
          <cell r="B1409" t="str">
            <v>DROP</v>
          </cell>
          <cell r="C1409" t="str">
            <v>POCOS DE VISITA/BOCAS DE LOBO/CX. DE PASSAGEM/CX. DIVERSAS</v>
          </cell>
          <cell r="D1409" t="str">
            <v>0036</v>
          </cell>
          <cell r="E1409">
            <v>0</v>
          </cell>
          <cell r="F1409">
            <v>0</v>
          </cell>
          <cell r="G1409" t="str">
            <v>97991</v>
          </cell>
          <cell r="H1409" t="str">
            <v>ACRÉSCIMO PARA POÇO DE VISITA CIRCULAR PARA  ESGOTO, EM CONCRETO PRÉ-MOLDADO, DIÂMETRO INTERNO = 1,5 M. AF_12/2020</v>
          </cell>
        </row>
        <row r="1410">
          <cell r="A1410" t="str">
            <v>DRENAGEM/OBRAS DE CONTENCAO/POCOS DE VISITA E CAIXAS</v>
          </cell>
          <cell r="B1410" t="str">
            <v>DROP</v>
          </cell>
          <cell r="C1410" t="str">
            <v>POCOS DE VISITA/BOCAS DE LOBO/CX. DE PASSAGEM/CX. DIVERSAS</v>
          </cell>
          <cell r="D1410" t="str">
            <v>0036</v>
          </cell>
          <cell r="E1410">
            <v>0</v>
          </cell>
          <cell r="F1410">
            <v>0</v>
          </cell>
          <cell r="G1410" t="str">
            <v>97992</v>
          </cell>
          <cell r="H1410" t="str">
            <v>BASE PARA POÇO DE VISITA CIRCULAR PARA ESGOTO, EM ALVENARIA COM TIJOLOS CERÂMICOS MACIÇOS, DIÂMETRO INTERNO = 1,5 M, PROFUNDIDADE = 1,45 M, EXCLUINDO TAMPÃO. AF_12/2020</v>
          </cell>
        </row>
        <row r="1411">
          <cell r="A1411" t="str">
            <v>DRENAGEM/OBRAS DE CONTENCAO/POCOS DE VISITA E CAIXAS</v>
          </cell>
          <cell r="B1411" t="str">
            <v>DROP</v>
          </cell>
          <cell r="C1411" t="str">
            <v>POCOS DE VISITA/BOCAS DE LOBO/CX. DE PASSAGEM/CX. DIVERSAS</v>
          </cell>
          <cell r="D1411" t="str">
            <v>0036</v>
          </cell>
          <cell r="E1411">
            <v>0</v>
          </cell>
          <cell r="F1411">
            <v>0</v>
          </cell>
          <cell r="G1411" t="str">
            <v>97993</v>
          </cell>
          <cell r="H1411" t="str">
            <v>ACRÉSCIMO PARA POÇO DE VISITA CIRCULAR PARA  ESGOTO, EM ALVENARIA COM TIJOLOS CERÂMICOS MACIÇOS, DIÂMETRO INTERNO = 1,5 M. AF_12/2020</v>
          </cell>
        </row>
        <row r="1412">
          <cell r="A1412" t="str">
            <v>DRENAGEM/OBRAS DE CONTENCAO/POCOS DE VISITA E CAIXAS</v>
          </cell>
          <cell r="B1412" t="str">
            <v>DROP</v>
          </cell>
          <cell r="C1412" t="str">
            <v>POCOS DE VISITA/BOCAS DE LOBO/CX. DE PASSAGEM/CX. DIVERSAS</v>
          </cell>
          <cell r="D1412" t="str">
            <v>0036</v>
          </cell>
          <cell r="E1412">
            <v>0</v>
          </cell>
          <cell r="F1412">
            <v>0</v>
          </cell>
          <cell r="G1412" t="str">
            <v>97994</v>
          </cell>
          <cell r="H1412" t="str">
            <v>BASE PARA POÇO DE VISITA RETANGULAR PARA  ESGOTO, EM ALVENARIA COM BLOCOS DE CONCRETO, DIMENSÕES INTERNAS = 1X1 M, PROFUNDIDADE = 1,45 M, EXCLUINDO TAMPÃO. AF_12/2020</v>
          </cell>
        </row>
        <row r="1413">
          <cell r="A1413" t="str">
            <v>DRENAGEM/OBRAS DE CONTENCAO/POCOS DE VISITA E CAIXAS</v>
          </cell>
          <cell r="B1413" t="str">
            <v>DROP</v>
          </cell>
          <cell r="C1413" t="str">
            <v>POCOS DE VISITA/BOCAS DE LOBO/CX. DE PASSAGEM/CX. DIVERSAS</v>
          </cell>
          <cell r="D1413" t="str">
            <v>0036</v>
          </cell>
          <cell r="E1413">
            <v>0</v>
          </cell>
          <cell r="F1413">
            <v>0</v>
          </cell>
          <cell r="G1413" t="str">
            <v>97995</v>
          </cell>
          <cell r="H1413" t="str">
            <v>ACRÉSCIMO PARA POÇO DE VISITA RETANGULAR PARA ESGOTO, EM ALVENARIA COM BLOCOS DE CONCRETO, DIMENSÕES INTERNAS = 1X1 M. AF_12/2020</v>
          </cell>
        </row>
        <row r="1414">
          <cell r="A1414" t="str">
            <v>DRENAGEM/OBRAS DE CONTENCAO/POCOS DE VISITA E CAIXAS</v>
          </cell>
          <cell r="B1414" t="str">
            <v>DROP</v>
          </cell>
          <cell r="C1414" t="str">
            <v>POCOS DE VISITA/BOCAS DE LOBO/CX. DE PASSAGEM/CX. DIVERSAS</v>
          </cell>
          <cell r="D1414" t="str">
            <v>0036</v>
          </cell>
          <cell r="E1414">
            <v>0</v>
          </cell>
          <cell r="F1414">
            <v>0</v>
          </cell>
          <cell r="G1414" t="str">
            <v>97996</v>
          </cell>
          <cell r="H1414" t="str">
            <v>BASE PARA POÇO DE VISITA RETANGULAR PARA ESGOTO, EM ALVENARIA COM BLOCOS DE CONCRETO, DIMENSÕES INTERNAS = 1X1,5 M, PROFUNDIDADE = 1,45 M, EXCLUINDO TAMPÃO. AF_12/2020</v>
          </cell>
        </row>
        <row r="1415">
          <cell r="A1415" t="str">
            <v>DRENAGEM/OBRAS DE CONTENCAO/POCOS DE VISITA E CAIXAS</v>
          </cell>
          <cell r="B1415" t="str">
            <v>DROP</v>
          </cell>
          <cell r="C1415" t="str">
            <v>POCOS DE VISITA/BOCAS DE LOBO/CX. DE PASSAGEM/CX. DIVERSAS</v>
          </cell>
          <cell r="D1415" t="str">
            <v>0036</v>
          </cell>
          <cell r="E1415">
            <v>0</v>
          </cell>
          <cell r="F1415">
            <v>0</v>
          </cell>
          <cell r="G1415" t="str">
            <v>97997</v>
          </cell>
          <cell r="H1415" t="str">
            <v>ACRÉSCIMO PARA POÇO DE VISITA RETANGULAR PARA ESGOTO, EM ALVENARIA COM BLOCOS DE CONCRETO, DIMENSÕES INTERNAS = 1X1,5 M. AF_12/2020</v>
          </cell>
        </row>
        <row r="1416">
          <cell r="A1416" t="str">
            <v>DRENAGEM/OBRAS DE CONTENCAO/POCOS DE VISITA E CAIXAS</v>
          </cell>
          <cell r="B1416" t="str">
            <v>DROP</v>
          </cell>
          <cell r="C1416" t="str">
            <v>POCOS DE VISITA/BOCAS DE LOBO/CX. DE PASSAGEM/CX. DIVERSAS</v>
          </cell>
          <cell r="D1416" t="str">
            <v>0036</v>
          </cell>
          <cell r="E1416">
            <v>0</v>
          </cell>
          <cell r="F1416">
            <v>0</v>
          </cell>
          <cell r="G1416" t="str">
            <v>97999</v>
          </cell>
          <cell r="H1416" t="str">
            <v>ACRÉSCIMO PARA POÇO DE VISITA RETANGULAR PARA ESGOTO, EM ALVENARIA COM BLOCOS DE CONCRETO, DIMENSÕES INTERNAS = 1X2 M. AF_12/2020</v>
          </cell>
        </row>
        <row r="1417">
          <cell r="A1417" t="str">
            <v>DRENAGEM/OBRAS DE CONTENCAO/POCOS DE VISITA E CAIXAS</v>
          </cell>
          <cell r="B1417" t="str">
            <v>DROP</v>
          </cell>
          <cell r="C1417" t="str">
            <v>POCOS DE VISITA/BOCAS DE LOBO/CX. DE PASSAGEM/CX. DIVERSAS</v>
          </cell>
          <cell r="D1417" t="str">
            <v>0036</v>
          </cell>
          <cell r="E1417">
            <v>0</v>
          </cell>
          <cell r="F1417">
            <v>0</v>
          </cell>
          <cell r="G1417" t="str">
            <v>98001</v>
          </cell>
          <cell r="H1417" t="str">
            <v>ACRÉSCIMO PARA POÇO DE VISITA RETANGULAR PARA ESGOTO, EM ALVENARIA COM BLOCOS DE CONCRETO, DIMENSÕES INTERNAS = 1X2,5 M. AF_12/2020</v>
          </cell>
        </row>
        <row r="1418">
          <cell r="A1418" t="str">
            <v>DRENAGEM/OBRAS DE CONTENCAO/POCOS DE VISITA E CAIXAS</v>
          </cell>
          <cell r="B1418" t="str">
            <v>DROP</v>
          </cell>
          <cell r="C1418" t="str">
            <v>POCOS DE VISITA/BOCAS DE LOBO/CX. DE PASSAGEM/CX. DIVERSAS</v>
          </cell>
          <cell r="D1418" t="str">
            <v>0036</v>
          </cell>
          <cell r="E1418">
            <v>0</v>
          </cell>
          <cell r="F1418">
            <v>0</v>
          </cell>
          <cell r="G1418" t="str">
            <v>98002</v>
          </cell>
          <cell r="H1418" t="str">
            <v>BASE PARA POÇO DE VISITA RETANGULAR PARA ESGOTO, EM ALVENARIA COM BLOCOS DE CONCRETO, DIMENSÕES INTERNAS = 1X3 M, PROFUNDIDADE = 1,45 M, EXCLUINDO TAMPÃO. AF_12/2020</v>
          </cell>
        </row>
        <row r="1419">
          <cell r="A1419" t="str">
            <v>DRENAGEM/OBRAS DE CONTENCAO/POCOS DE VISITA E CAIXAS</v>
          </cell>
          <cell r="B1419" t="str">
            <v>DROP</v>
          </cell>
          <cell r="C1419" t="str">
            <v>POCOS DE VISITA/BOCAS DE LOBO/CX. DE PASSAGEM/CX. DIVERSAS</v>
          </cell>
          <cell r="D1419" t="str">
            <v>0036</v>
          </cell>
          <cell r="E1419">
            <v>0</v>
          </cell>
          <cell r="F1419">
            <v>0</v>
          </cell>
          <cell r="G1419" t="str">
            <v>98003</v>
          </cell>
          <cell r="H1419" t="str">
            <v>ACRÉSCIMO PARA POÇO DE VISITA RETANGULAR PARA ESGOTO, EM ALVENARIA COM BLOCOS DE CONCRETO, DIMENSÕES INTERNAS = 1X3 M. AF_12/2020</v>
          </cell>
        </row>
        <row r="1420">
          <cell r="A1420" t="str">
            <v>DRENAGEM/OBRAS DE CONTENCAO/POCOS DE VISITA E CAIXAS</v>
          </cell>
          <cell r="B1420" t="str">
            <v>DROP</v>
          </cell>
          <cell r="C1420" t="str">
            <v>POCOS DE VISITA/BOCAS DE LOBO/CX. DE PASSAGEM/CX. DIVERSAS</v>
          </cell>
          <cell r="D1420" t="str">
            <v>0036</v>
          </cell>
          <cell r="E1420">
            <v>0</v>
          </cell>
          <cell r="F1420">
            <v>0</v>
          </cell>
          <cell r="G1420" t="str">
            <v>98005</v>
          </cell>
          <cell r="H1420" t="str">
            <v>ACRÉSCIMO PARA POÇO DE VISITA RETANGULAR PARA ESGOTO, EM ALVENARIA COM BLOCOS DE CONCRETO, DIMENSÕES INTERNAS = 1X3,5 M. AF_12/2020</v>
          </cell>
        </row>
        <row r="1421">
          <cell r="A1421" t="str">
            <v>DRENAGEM/OBRAS DE CONTENCAO/POCOS DE VISITA E CAIXAS</v>
          </cell>
          <cell r="B1421" t="str">
            <v>DROP</v>
          </cell>
          <cell r="C1421" t="str">
            <v>POCOS DE VISITA/BOCAS DE LOBO/CX. DE PASSAGEM/CX. DIVERSAS</v>
          </cell>
          <cell r="D1421" t="str">
            <v>0036</v>
          </cell>
          <cell r="E1421">
            <v>0</v>
          </cell>
          <cell r="F1421">
            <v>0</v>
          </cell>
          <cell r="G1421" t="str">
            <v>98006</v>
          </cell>
          <cell r="H1421" t="str">
            <v>BASE PARA POÇO DE VISITA RETANGULAR PARA ESGOTO, EM ALVENARIA COM BLOCOS DE CONCRETO, DIMENSÕES INTERNAS = 1X4 M, PROFUNDIDADE = 1,45 M, EXCLUINDO TAMPÃO. AF_12/2020</v>
          </cell>
        </row>
        <row r="1422">
          <cell r="A1422" t="str">
            <v>DRENAGEM/OBRAS DE CONTENCAO/POCOS DE VISITA E CAIXAS</v>
          </cell>
          <cell r="B1422" t="str">
            <v>DROP</v>
          </cell>
          <cell r="C1422" t="str">
            <v>POCOS DE VISITA/BOCAS DE LOBO/CX. DE PASSAGEM/CX. DIVERSAS</v>
          </cell>
          <cell r="D1422" t="str">
            <v>0036</v>
          </cell>
          <cell r="E1422">
            <v>0</v>
          </cell>
          <cell r="F1422">
            <v>0</v>
          </cell>
          <cell r="G1422" t="str">
            <v>98007</v>
          </cell>
          <cell r="H1422" t="str">
            <v>ACRÉSCIMO PARA POÇO DE VISITA RETANGULAR PARA ESGOTO, EM ALVENARIA COM BLOCOS DE CONCRETO, DIMENSÕES INTERNAS = 1X4 M. AF_12/2020</v>
          </cell>
        </row>
        <row r="1423">
          <cell r="A1423" t="str">
            <v>DRENAGEM/OBRAS DE CONTENCAO/POCOS DE VISITA E CAIXAS</v>
          </cell>
          <cell r="B1423" t="str">
            <v>DROP</v>
          </cell>
          <cell r="C1423" t="str">
            <v>POCOS DE VISITA/BOCAS DE LOBO/CX. DE PASSAGEM/CX. DIVERSAS</v>
          </cell>
          <cell r="D1423" t="str">
            <v>0036</v>
          </cell>
          <cell r="E1423">
            <v>0</v>
          </cell>
          <cell r="F1423">
            <v>0</v>
          </cell>
          <cell r="G1423" t="str">
            <v>98008</v>
          </cell>
          <cell r="H1423" t="str">
            <v>BASE PARA POÇO DE VISITA RETANGULAR PARA ESGOTO, EM ALVENARIA COM BLOCOS DE CONCRETO, DIMENSÕES INTERNAS = 1,5X1,5 M, PROFUNDIDADE = 1,45 M, EXCLUINDO TAMPÃO . AF_12/2020</v>
          </cell>
        </row>
        <row r="1424">
          <cell r="A1424" t="str">
            <v>DRENAGEM/OBRAS DE CONTENCAO/POCOS DE VISITA E CAIXAS</v>
          </cell>
          <cell r="B1424" t="str">
            <v>DROP</v>
          </cell>
          <cell r="C1424" t="str">
            <v>POCOS DE VISITA/BOCAS DE LOBO/CX. DE PASSAGEM/CX. DIVERSAS</v>
          </cell>
          <cell r="D1424" t="str">
            <v>0036</v>
          </cell>
          <cell r="E1424">
            <v>0</v>
          </cell>
          <cell r="F1424">
            <v>0</v>
          </cell>
          <cell r="G1424" t="str">
            <v>98009</v>
          </cell>
          <cell r="H1424" t="str">
            <v>ACRÉSCIMO PARA POÇO DE VISITA RETANGULAR PARA ESGOTO, EM ALVENARIA COM BLOCOS DE CONCRETO, DIMENSÕES INTERNAS = 1,5X1,5 M. AF_12/2020</v>
          </cell>
        </row>
        <row r="1425">
          <cell r="A1425" t="str">
            <v>DRENAGEM/OBRAS DE CONTENCAO/POCOS DE VISITA E CAIXAS</v>
          </cell>
          <cell r="B1425" t="str">
            <v>DROP</v>
          </cell>
          <cell r="C1425" t="str">
            <v>POCOS DE VISITA/BOCAS DE LOBO/CX. DE PASSAGEM/CX. DIVERSAS</v>
          </cell>
          <cell r="D1425" t="str">
            <v>0036</v>
          </cell>
          <cell r="E1425">
            <v>0</v>
          </cell>
          <cell r="F1425">
            <v>0</v>
          </cell>
          <cell r="G1425" t="str">
            <v>98010</v>
          </cell>
          <cell r="H1425" t="str">
            <v>BASE PARA POÇO DE VISITA RETANGULAR PARA ESGOTO, EM ALVENARIA COM BLOCOS DE CONCRETO, DIMENSÕES INTERNAS = 1,5X2 M, PROFUNDIDADE = 1,45 M, EXCLUINDO TAMPÃO. AF_12/2020</v>
          </cell>
        </row>
        <row r="1426">
          <cell r="A1426" t="str">
            <v>DRENAGEM/OBRAS DE CONTENCAO/POCOS DE VISITA E CAIXAS</v>
          </cell>
          <cell r="B1426" t="str">
            <v>DROP</v>
          </cell>
          <cell r="C1426" t="str">
            <v>POCOS DE VISITA/BOCAS DE LOBO/CX. DE PASSAGEM/CX. DIVERSAS</v>
          </cell>
          <cell r="D1426" t="str">
            <v>0036</v>
          </cell>
          <cell r="E1426">
            <v>0</v>
          </cell>
          <cell r="F1426">
            <v>0</v>
          </cell>
          <cell r="G1426" t="str">
            <v>98011</v>
          </cell>
          <cell r="H1426" t="str">
            <v>ACRÉSCIMO PARA POÇO DE VISITA RETANGULAR PARA ESGOTO, EM ALVENARIA COM BLOCOS DE CONCRETO, DIMENSÕES INTERNAS = 1,5X2 M. AF_12/2020</v>
          </cell>
        </row>
        <row r="1427">
          <cell r="A1427" t="str">
            <v>DRENAGEM/OBRAS DE CONTENCAO/POCOS DE VISITA E CAIXAS</v>
          </cell>
          <cell r="B1427" t="str">
            <v>DROP</v>
          </cell>
          <cell r="C1427" t="str">
            <v>POCOS DE VISITA/BOCAS DE LOBO/CX. DE PASSAGEM/CX. DIVERSAS</v>
          </cell>
          <cell r="D1427" t="str">
            <v>0036</v>
          </cell>
          <cell r="E1427">
            <v>0</v>
          </cell>
          <cell r="F1427">
            <v>0</v>
          </cell>
          <cell r="G1427" t="str">
            <v>98012</v>
          </cell>
          <cell r="H1427" t="str">
            <v>BASE PARA POÇO DE VISITA RETANGULAR PARA ESGOTO, EM ALVENARIA COM BLOCOS DE CONCRETO, DIMENSÕES INTERNAS = 1,5X2,5 M, PROFUNDIDADE = 1,45 M, EXCLUINDO TAMPÃO. AF_12/2020</v>
          </cell>
        </row>
        <row r="1428">
          <cell r="A1428" t="str">
            <v>DRENAGEM/OBRAS DE CONTENCAO/POCOS DE VISITA E CAIXAS</v>
          </cell>
          <cell r="B1428" t="str">
            <v>DROP</v>
          </cell>
          <cell r="C1428" t="str">
            <v>POCOS DE VISITA/BOCAS DE LOBO/CX. DE PASSAGEM/CX. DIVERSAS</v>
          </cell>
          <cell r="D1428" t="str">
            <v>0036</v>
          </cell>
          <cell r="E1428">
            <v>0</v>
          </cell>
          <cell r="F1428">
            <v>0</v>
          </cell>
          <cell r="G1428" t="str">
            <v>98013</v>
          </cell>
          <cell r="H1428" t="str">
            <v>ACRÉSCIMO PARA POÇO DE VISITA RETANGULAR PARA ESGOTO, EM ALVENARIA COM BLOCOS DE CONCRETO, DIMENSÕES INTERNAS = 1,5X2,5 M. AF_12/2020</v>
          </cell>
        </row>
        <row r="1429">
          <cell r="A1429" t="str">
            <v>DRENAGEM/OBRAS DE CONTENCAO/POCOS DE VISITA E CAIXAS</v>
          </cell>
          <cell r="B1429" t="str">
            <v>DROP</v>
          </cell>
          <cell r="C1429" t="str">
            <v>POCOS DE VISITA/BOCAS DE LOBO/CX. DE PASSAGEM/CX. DIVERSAS</v>
          </cell>
          <cell r="D1429" t="str">
            <v>0036</v>
          </cell>
          <cell r="E1429">
            <v>0</v>
          </cell>
          <cell r="F1429">
            <v>0</v>
          </cell>
          <cell r="G1429" t="str">
            <v>98014</v>
          </cell>
          <cell r="H1429" t="str">
            <v>BASE PARA POÇO DE VISITA RETANGULAR PARA ESGOTO, EM ALVENARIA COM BLOCOS DE CONCRETO, DIMENSÕES INTERNAS = 1,5X3 M, PROFUNDIDADE = 1,45 M, EXCLUINDO TAMPÃO. AF_12/2020</v>
          </cell>
        </row>
        <row r="1430">
          <cell r="A1430" t="str">
            <v>DRENAGEM/OBRAS DE CONTENCAO/POCOS DE VISITA E CAIXAS</v>
          </cell>
          <cell r="B1430" t="str">
            <v>DROP</v>
          </cell>
          <cell r="C1430" t="str">
            <v>POCOS DE VISITA/BOCAS DE LOBO/CX. DE PASSAGEM/CX. DIVERSAS</v>
          </cell>
          <cell r="D1430" t="str">
            <v>0036</v>
          </cell>
          <cell r="E1430">
            <v>0</v>
          </cell>
          <cell r="F1430">
            <v>0</v>
          </cell>
          <cell r="G1430" t="str">
            <v>98015</v>
          </cell>
          <cell r="H1430" t="str">
            <v>ACRÉSCIMO PARA POÇO DE VISITA RETANGULAR PARA ESGOTO, EM ALVENARIA COM BLOCOS DE CONCRETO, DIMENSÕES INTERNAS = 1,5X3 M. AF_12/2020</v>
          </cell>
        </row>
        <row r="1431">
          <cell r="A1431" t="str">
            <v>DRENAGEM/OBRAS DE CONTENCAO/POCOS DE VISITA E CAIXAS</v>
          </cell>
          <cell r="B1431" t="str">
            <v>DROP</v>
          </cell>
          <cell r="C1431" t="str">
            <v>POCOS DE VISITA/BOCAS DE LOBO/CX. DE PASSAGEM/CX. DIVERSAS</v>
          </cell>
          <cell r="D1431" t="str">
            <v>0036</v>
          </cell>
          <cell r="E1431">
            <v>0</v>
          </cell>
          <cell r="F1431">
            <v>0</v>
          </cell>
          <cell r="G1431" t="str">
            <v>98016</v>
          </cell>
          <cell r="H1431" t="str">
            <v>BASE PARA POÇO DE VISITA RETANGULAR PARA ESGOTO, EM ALVENARIA COM BLOCOS DE CONCRETO, DIMENSÕES INTERNAS = 1,5X3,5 M, PROFUNDIDADE = 1,45 M, EXCLUINDO TAMPÃO. AF_12/2020</v>
          </cell>
        </row>
        <row r="1432">
          <cell r="A1432" t="str">
            <v>DRENAGEM/OBRAS DE CONTENCAO/POCOS DE VISITA E CAIXAS</v>
          </cell>
          <cell r="B1432" t="str">
            <v>DROP</v>
          </cell>
          <cell r="C1432" t="str">
            <v>POCOS DE VISITA/BOCAS DE LOBO/CX. DE PASSAGEM/CX. DIVERSAS</v>
          </cell>
          <cell r="D1432" t="str">
            <v>0036</v>
          </cell>
          <cell r="E1432">
            <v>0</v>
          </cell>
          <cell r="F1432">
            <v>0</v>
          </cell>
          <cell r="G1432" t="str">
            <v>98017</v>
          </cell>
          <cell r="H1432" t="str">
            <v>ACRÉSCIMO PARA POÇO DE VISITA RETANGULAR PARA ESGOTO, EM ALVENARIA COM BLOCOS DE CONCRETO, DIMENSÕES INTERNAS = 1,5X3,5 M. AF_12/2020</v>
          </cell>
        </row>
        <row r="1433">
          <cell r="A1433" t="str">
            <v>DRENAGEM/OBRAS DE CONTENCAO/POCOS DE VISITA E CAIXAS</v>
          </cell>
          <cell r="B1433" t="str">
            <v>DROP</v>
          </cell>
          <cell r="C1433" t="str">
            <v>POCOS DE VISITA/BOCAS DE LOBO/CX. DE PASSAGEM/CX. DIVERSAS</v>
          </cell>
          <cell r="D1433" t="str">
            <v>0036</v>
          </cell>
          <cell r="E1433">
            <v>0</v>
          </cell>
          <cell r="F1433">
            <v>0</v>
          </cell>
          <cell r="G1433" t="str">
            <v>98018</v>
          </cell>
          <cell r="H1433" t="str">
            <v>BASE PARA POÇO DE VISITA RETANGULAR PARA ESGOTO, EM ALVENARIA COM BLOCOS DE CONCRETO, DIMENSÕES INTERNAS = 1,5X4 M, PROFUNDIDADE = 1,45 M, EXCLUINDO TAMPÃO. AF_12/2020</v>
          </cell>
        </row>
        <row r="1434">
          <cell r="A1434" t="str">
            <v>DRENAGEM/OBRAS DE CONTENCAO/POCOS DE VISITA E CAIXAS</v>
          </cell>
          <cell r="B1434" t="str">
            <v>DROP</v>
          </cell>
          <cell r="C1434" t="str">
            <v>POCOS DE VISITA/BOCAS DE LOBO/CX. DE PASSAGEM/CX. DIVERSAS</v>
          </cell>
          <cell r="D1434" t="str">
            <v>0036</v>
          </cell>
          <cell r="E1434">
            <v>0</v>
          </cell>
          <cell r="F1434">
            <v>0</v>
          </cell>
          <cell r="G1434" t="str">
            <v>98019</v>
          </cell>
          <cell r="H1434" t="str">
            <v>ACRÉSCIMO PARA POÇO DE VISITA RETANGULAR PARA ESGOTO, EM ALVENARIA COM BLOCOS DE CONCRETO, DIMENSÕES INTERNAS = 1,5X4 M. AF_12/2020</v>
          </cell>
        </row>
        <row r="1435">
          <cell r="A1435" t="str">
            <v>DRENAGEM/OBRAS DE CONTENCAO/POCOS DE VISITA E CAIXAS</v>
          </cell>
          <cell r="B1435" t="str">
            <v>DROP</v>
          </cell>
          <cell r="C1435" t="str">
            <v>POCOS DE VISITA/BOCAS DE LOBO/CX. DE PASSAGEM/CX. DIVERSAS</v>
          </cell>
          <cell r="D1435" t="str">
            <v>0036</v>
          </cell>
          <cell r="E1435">
            <v>0</v>
          </cell>
          <cell r="F1435">
            <v>0</v>
          </cell>
          <cell r="G1435" t="str">
            <v>98020</v>
          </cell>
          <cell r="H1435" t="str">
            <v>BASE PARA POÇO DE VISITA RETANGULAR PARA ESGOTO, EM ALVENARIA COM BLOCOS DE CONCRETO, DIMENSÕES INTERNAS = 2X2 M, PROFUNDIDADE = 1,45 M, EXCLUINDO TAMPÃO. AF_12/2020</v>
          </cell>
        </row>
        <row r="1436">
          <cell r="A1436" t="str">
            <v>DRENAGEM/OBRAS DE CONTENCAO/POCOS DE VISITA E CAIXAS</v>
          </cell>
          <cell r="B1436" t="str">
            <v>DROP</v>
          </cell>
          <cell r="C1436" t="str">
            <v>POCOS DE VISITA/BOCAS DE LOBO/CX. DE PASSAGEM/CX. DIVERSAS</v>
          </cell>
          <cell r="D1436" t="str">
            <v>0036</v>
          </cell>
          <cell r="E1436">
            <v>0</v>
          </cell>
          <cell r="F1436">
            <v>0</v>
          </cell>
          <cell r="G1436" t="str">
            <v>98021</v>
          </cell>
          <cell r="H1436" t="str">
            <v>ACRÉSCIMO PARA POÇO DE VISITA RETANGULAR PARA ESGOTO, EM ALVENARIA COM BLOCOS DE CONCRETO, DIMENSÕES INTERNAS = 2X2 M. AF_12/2020</v>
          </cell>
        </row>
        <row r="1437">
          <cell r="A1437" t="str">
            <v>DRENAGEM/OBRAS DE CONTENCAO/POCOS DE VISITA E CAIXAS</v>
          </cell>
          <cell r="B1437" t="str">
            <v>DROP</v>
          </cell>
          <cell r="C1437" t="str">
            <v>POCOS DE VISITA/BOCAS DE LOBO/CX. DE PASSAGEM/CX. DIVERSAS</v>
          </cell>
          <cell r="D1437" t="str">
            <v>0036</v>
          </cell>
          <cell r="E1437">
            <v>0</v>
          </cell>
          <cell r="F1437">
            <v>0</v>
          </cell>
          <cell r="G1437" t="str">
            <v>98022</v>
          </cell>
          <cell r="H1437" t="str">
            <v>BASE PARA POÇO DE VISITA RETANGULAR PARA ESGOTO, EM ALVENARIA COM BLOCOS DE CONCRETO, DIMENSÕES INTERNAS = 2X2,5 M, PROFUNDIDADE = 1,45 M, EXCLUINDO TAMPÃO. AF_12/2020</v>
          </cell>
        </row>
        <row r="1438">
          <cell r="A1438" t="str">
            <v>DRENAGEM/OBRAS DE CONTENCAO/POCOS DE VISITA E CAIXAS</v>
          </cell>
          <cell r="B1438" t="str">
            <v>DROP</v>
          </cell>
          <cell r="C1438" t="str">
            <v>POCOS DE VISITA/BOCAS DE LOBO/CX. DE PASSAGEM/CX. DIVERSAS</v>
          </cell>
          <cell r="D1438" t="str">
            <v>0036</v>
          </cell>
          <cell r="E1438">
            <v>0</v>
          </cell>
          <cell r="F1438">
            <v>0</v>
          </cell>
          <cell r="G1438" t="str">
            <v>98023</v>
          </cell>
          <cell r="H1438" t="str">
            <v>ACRÉSCIMO PARA POÇO DE VISITA RETANGULAR PARA ESGOTO, EM ALVENARIA COM BLOCOS DE CONCRETO, DIMENSÕES INTERNAS = 2X2,5 M. AF_12/2020</v>
          </cell>
        </row>
        <row r="1439">
          <cell r="A1439" t="str">
            <v>DRENAGEM/OBRAS DE CONTENCAO/POCOS DE VISITA E CAIXAS</v>
          </cell>
          <cell r="B1439" t="str">
            <v>DROP</v>
          </cell>
          <cell r="C1439" t="str">
            <v>POCOS DE VISITA/BOCAS DE LOBO/CX. DE PASSAGEM/CX. DIVERSAS</v>
          </cell>
          <cell r="D1439" t="str">
            <v>0036</v>
          </cell>
          <cell r="E1439">
            <v>0</v>
          </cell>
          <cell r="F1439">
            <v>0</v>
          </cell>
          <cell r="G1439" t="str">
            <v>98024</v>
          </cell>
          <cell r="H1439" t="str">
            <v>BASE PARA POÇO DE VISITA RETANGULAR PARA ESGOTO, EM ALVENARIA COM BLOCOS DE CONCRETO, DIMENSÕES INTERNAS = 2X3 M, PROFUNDIDADE = 1,45 M, EXCLUINDO TAMPÃO. AF_12/2020</v>
          </cell>
        </row>
        <row r="1440">
          <cell r="A1440" t="str">
            <v>DRENAGEM/OBRAS DE CONTENCAO/POCOS DE VISITA E CAIXAS</v>
          </cell>
          <cell r="B1440" t="str">
            <v>DROP</v>
          </cell>
          <cell r="C1440" t="str">
            <v>POCOS DE VISITA/BOCAS DE LOBO/CX. DE PASSAGEM/CX. DIVERSAS</v>
          </cell>
          <cell r="D1440" t="str">
            <v>0036</v>
          </cell>
          <cell r="E1440">
            <v>0</v>
          </cell>
          <cell r="F1440">
            <v>0</v>
          </cell>
          <cell r="G1440" t="str">
            <v>98025</v>
          </cell>
          <cell r="H1440" t="str">
            <v>ACRÉSCIMO PARA POÇO DE VISITA RETANGULAR PARA ESGOTO, EM ALVENARIA COM BLOCOS DE CONCRETO, DIMENSÕES INTERNAS = 2X3 M. AF_12/2020</v>
          </cell>
        </row>
        <row r="1441">
          <cell r="A1441" t="str">
            <v>DRENAGEM/OBRAS DE CONTENCAO/POCOS DE VISITA E CAIXAS</v>
          </cell>
          <cell r="B1441" t="str">
            <v>DROP</v>
          </cell>
          <cell r="C1441" t="str">
            <v>POCOS DE VISITA/BOCAS DE LOBO/CX. DE PASSAGEM/CX. DIVERSAS</v>
          </cell>
          <cell r="D1441" t="str">
            <v>0036</v>
          </cell>
          <cell r="E1441">
            <v>0</v>
          </cell>
          <cell r="F1441">
            <v>0</v>
          </cell>
          <cell r="G1441" t="str">
            <v>98026</v>
          </cell>
          <cell r="H1441" t="str">
            <v>BASE PARA POÇO DE VISITA RETANGULAR PARA ESGOTO, EM ALVENARIA COM BLOCOS DE CONCRETO, DIMENSÕES INTERNAS = 2X3,5 M, PROFUNDIDADE = 1,45 M, EXCLUINDO TAMPÃO. AF_12/2020</v>
          </cell>
        </row>
        <row r="1442">
          <cell r="A1442" t="str">
            <v>DRENAGEM/OBRAS DE CONTENCAO/POCOS DE VISITA E CAIXAS</v>
          </cell>
          <cell r="B1442" t="str">
            <v>DROP</v>
          </cell>
          <cell r="C1442" t="str">
            <v>POCOS DE VISITA/BOCAS DE LOBO/CX. DE PASSAGEM/CX. DIVERSAS</v>
          </cell>
          <cell r="D1442" t="str">
            <v>0036</v>
          </cell>
          <cell r="E1442">
            <v>0</v>
          </cell>
          <cell r="F1442">
            <v>0</v>
          </cell>
          <cell r="G1442" t="str">
            <v>98027</v>
          </cell>
          <cell r="H1442" t="str">
            <v>ACRÉSCIMO PARA POÇO DE VISITA RETANGULAR PARA ESGOTO, EM ALVENARIA COM BLOCOS DE CONCRETO, DIMENSÕES INTERNAS = 2X3,5 M. AF_12/2020</v>
          </cell>
        </row>
        <row r="1443">
          <cell r="A1443" t="str">
            <v>DRENAGEM/OBRAS DE CONTENCAO/POCOS DE VISITA E CAIXAS</v>
          </cell>
          <cell r="B1443" t="str">
            <v>DROP</v>
          </cell>
          <cell r="C1443" t="str">
            <v>POCOS DE VISITA/BOCAS DE LOBO/CX. DE PASSAGEM/CX. DIVERSAS</v>
          </cell>
          <cell r="D1443" t="str">
            <v>0036</v>
          </cell>
          <cell r="E1443">
            <v>0</v>
          </cell>
          <cell r="F1443">
            <v>0</v>
          </cell>
          <cell r="G1443" t="str">
            <v>98028</v>
          </cell>
          <cell r="H1443" t="str">
            <v>BASE PARA POÇO DE VISITA RETANGULAR PARA ESGOTO, EM ALVENARIA COM BLOCOS DE CONCRETO, DIMENSÕES INTERNAS = 2X4 M, PROFUNDIDADE = 1,45 M, EXCLUINDO TAMPÃO. AF_12/2020</v>
          </cell>
        </row>
        <row r="1444">
          <cell r="A1444" t="str">
            <v>DRENAGEM/OBRAS DE CONTENCAO/POCOS DE VISITA E CAIXAS</v>
          </cell>
          <cell r="B1444" t="str">
            <v>DROP</v>
          </cell>
          <cell r="C1444" t="str">
            <v>POCOS DE VISITA/BOCAS DE LOBO/CX. DE PASSAGEM/CX. DIVERSAS</v>
          </cell>
          <cell r="D1444" t="str">
            <v>0036</v>
          </cell>
          <cell r="E1444">
            <v>0</v>
          </cell>
          <cell r="F1444">
            <v>0</v>
          </cell>
          <cell r="G1444" t="str">
            <v>98029</v>
          </cell>
          <cell r="H1444" t="str">
            <v>ACRÉSCIMO PARA POÇO DE VISITA RETANGULAR PARA ESGOTO, EM ALVENARIA COM BLOCOS DE CONCRETO, DIMENSÕES INTERNAS = 2X4 M. AF_12/2020</v>
          </cell>
        </row>
        <row r="1445">
          <cell r="A1445" t="str">
            <v>DRENAGEM/OBRAS DE CONTENCAO/POCOS DE VISITA E CAIXAS</v>
          </cell>
          <cell r="B1445" t="str">
            <v>DROP</v>
          </cell>
          <cell r="C1445" t="str">
            <v>POCOS DE VISITA/BOCAS DE LOBO/CX. DE PASSAGEM/CX. DIVERSAS</v>
          </cell>
          <cell r="D1445" t="str">
            <v>0036</v>
          </cell>
          <cell r="E1445">
            <v>0</v>
          </cell>
          <cell r="F1445">
            <v>0</v>
          </cell>
          <cell r="G1445" t="str">
            <v>98030</v>
          </cell>
          <cell r="H1445" t="str">
            <v>BASE PARA POÇO DE VISITA RETANGULAR PARA ESGOTO, EM ALVENARIA COM BLOCOS DE CONCRETO, DIMENSÕES INTERNAS = 2,5X2,5 M, PROFUNDIDADE = 1,45 M, EXCLUINDO TAMPÃO. AF_12/2020</v>
          </cell>
        </row>
        <row r="1446">
          <cell r="A1446" t="str">
            <v>DRENAGEM/OBRAS DE CONTENCAO/POCOS DE VISITA E CAIXAS</v>
          </cell>
          <cell r="B1446" t="str">
            <v>DROP</v>
          </cell>
          <cell r="C1446" t="str">
            <v>POCOS DE VISITA/BOCAS DE LOBO/CX. DE PASSAGEM/CX. DIVERSAS</v>
          </cell>
          <cell r="D1446" t="str">
            <v>0036</v>
          </cell>
          <cell r="E1446">
            <v>0</v>
          </cell>
          <cell r="F1446">
            <v>0</v>
          </cell>
          <cell r="G1446" t="str">
            <v>98031</v>
          </cell>
          <cell r="H1446" t="str">
            <v>ACRÉSCIMO PARA POÇO DE VISITA RETANGULAR PARA ESGOTO, EM ALVENARIA COM BLOCOS DE CONCRETO, DIMENSÕES INTERNAS = 2,5X2,5 M. AF_12/2020</v>
          </cell>
        </row>
        <row r="1447">
          <cell r="A1447" t="str">
            <v>DRENAGEM/OBRAS DE CONTENCAO/POCOS DE VISITA E CAIXAS</v>
          </cell>
          <cell r="B1447" t="str">
            <v>DROP</v>
          </cell>
          <cell r="C1447" t="str">
            <v>POCOS DE VISITA/BOCAS DE LOBO/CX. DE PASSAGEM/CX. DIVERSAS</v>
          </cell>
          <cell r="D1447" t="str">
            <v>0036</v>
          </cell>
          <cell r="E1447">
            <v>0</v>
          </cell>
          <cell r="F1447">
            <v>0</v>
          </cell>
          <cell r="G1447" t="str">
            <v>98032</v>
          </cell>
          <cell r="H1447" t="str">
            <v>BASE PARA POÇO DE VISITA RETANGULAR PARA ESGOTO, EM ALVENARIA COM BLOCOS DE CONCRETO, DIMENSÕES INTERNAS = 2,5X3 M, PROFUNDIDADE = 1,45 M, EXCLUINDO TAMPÃO. AF_12/2020</v>
          </cell>
        </row>
        <row r="1448">
          <cell r="A1448" t="str">
            <v>DRENAGEM/OBRAS DE CONTENCAO/POCOS DE VISITA E CAIXAS</v>
          </cell>
          <cell r="B1448" t="str">
            <v>DROP</v>
          </cell>
          <cell r="C1448" t="str">
            <v>POCOS DE VISITA/BOCAS DE LOBO/CX. DE PASSAGEM/CX. DIVERSAS</v>
          </cell>
          <cell r="D1448" t="str">
            <v>0036</v>
          </cell>
          <cell r="E1448">
            <v>0</v>
          </cell>
          <cell r="F1448">
            <v>0</v>
          </cell>
          <cell r="G1448" t="str">
            <v>98033</v>
          </cell>
          <cell r="H1448" t="str">
            <v>ACRÉSCIMO PARA POÇO DE VISITA RETANGULAR PARA ESGOTO, EM ALVENARIA COM BLOCOS DE CONCRETO, DIMENSÕES INTERNAS = 2,5X3 M. AF_12/2020</v>
          </cell>
        </row>
        <row r="1449">
          <cell r="A1449" t="str">
            <v>DRENAGEM/OBRAS DE CONTENCAO/POCOS DE VISITA E CAIXAS</v>
          </cell>
          <cell r="B1449" t="str">
            <v>DROP</v>
          </cell>
          <cell r="C1449" t="str">
            <v>POCOS DE VISITA/BOCAS DE LOBO/CX. DE PASSAGEM/CX. DIVERSAS</v>
          </cell>
          <cell r="D1449" t="str">
            <v>0036</v>
          </cell>
          <cell r="E1449">
            <v>0</v>
          </cell>
          <cell r="F1449">
            <v>0</v>
          </cell>
          <cell r="G1449" t="str">
            <v>98034</v>
          </cell>
          <cell r="H1449" t="str">
            <v>BASE PARA POÇO DE VISITA RETANGULAR PARA ESGOTO, EM ALVENARIA COM BLOCOS DE CONCRETO, DIMENSÕES INTERNAS = 2,5X3,5 M, PROFUNDIDADE = 1,45 M, EXCLUINDO TAMPÃO. AF_12/2020</v>
          </cell>
        </row>
        <row r="1450">
          <cell r="A1450" t="str">
            <v>DRENAGEM/OBRAS DE CONTENCAO/POCOS DE VISITA E CAIXAS</v>
          </cell>
          <cell r="B1450" t="str">
            <v>DROP</v>
          </cell>
          <cell r="C1450" t="str">
            <v>POCOS DE VISITA/BOCAS DE LOBO/CX. DE PASSAGEM/CX. DIVERSAS</v>
          </cell>
          <cell r="D1450" t="str">
            <v>0036</v>
          </cell>
          <cell r="E1450">
            <v>0</v>
          </cell>
          <cell r="F1450">
            <v>0</v>
          </cell>
          <cell r="G1450" t="str">
            <v>98035</v>
          </cell>
          <cell r="H1450" t="str">
            <v>ACRÉSCIMO PARA POÇO DE VISITA RETANGULAR PARA ESGOTO, EM ALVENARIA COM BLOCOS DE CONCRETO, DIMENSÕES INTERNAS = 2,5X3,5 M. AF_12/2020</v>
          </cell>
        </row>
        <row r="1451">
          <cell r="A1451" t="str">
            <v>DRENAGEM/OBRAS DE CONTENCAO/POCOS DE VISITA E CAIXAS</v>
          </cell>
          <cell r="B1451" t="str">
            <v>DROP</v>
          </cell>
          <cell r="C1451" t="str">
            <v>POCOS DE VISITA/BOCAS DE LOBO/CX. DE PASSAGEM/CX. DIVERSAS</v>
          </cell>
          <cell r="D1451" t="str">
            <v>0036</v>
          </cell>
          <cell r="E1451">
            <v>0</v>
          </cell>
          <cell r="F1451">
            <v>0</v>
          </cell>
          <cell r="G1451" t="str">
            <v>98036</v>
          </cell>
          <cell r="H1451" t="str">
            <v>BASE PARA POÇO DE VISITA RETANGULAR PARA ESGOTO, EM ALVENARIA COM BLOCOS DE CONCRETO, DIMENSÕES INTERNAS = 2,5X4 M, PROFUNDIDADE = 1,45 M, EXCLUINDO TAMPÃO. AF_12/2020</v>
          </cell>
        </row>
        <row r="1452">
          <cell r="A1452" t="str">
            <v>DRENAGEM/OBRAS DE CONTENCAO/POCOS DE VISITA E CAIXAS</v>
          </cell>
          <cell r="B1452" t="str">
            <v>DROP</v>
          </cell>
          <cell r="C1452" t="str">
            <v>POCOS DE VISITA/BOCAS DE LOBO/CX. DE PASSAGEM/CX. DIVERSAS</v>
          </cell>
          <cell r="D1452" t="str">
            <v>0036</v>
          </cell>
          <cell r="E1452">
            <v>0</v>
          </cell>
          <cell r="F1452">
            <v>0</v>
          </cell>
          <cell r="G1452" t="str">
            <v>98037</v>
          </cell>
          <cell r="H1452" t="str">
            <v>ACRÉSCIMO PARA POÇO DE VISITA RETANGULAR PARA ESGOTO, EM ALVENARIA COM BLOCOS DE CONCRETO, DIMENSÕES INTERNAS = 2,5X4 M. AF_12/2020</v>
          </cell>
        </row>
        <row r="1453">
          <cell r="A1453" t="str">
            <v>DRENAGEM/OBRAS DE CONTENCAO/POCOS DE VISITA E CAIXAS</v>
          </cell>
          <cell r="B1453" t="str">
            <v>DROP</v>
          </cell>
          <cell r="C1453" t="str">
            <v>POCOS DE VISITA/BOCAS DE LOBO/CX. DE PASSAGEM/CX. DIVERSAS</v>
          </cell>
          <cell r="D1453" t="str">
            <v>0036</v>
          </cell>
          <cell r="E1453">
            <v>0</v>
          </cell>
          <cell r="F1453">
            <v>0</v>
          </cell>
          <cell r="G1453" t="str">
            <v>98038</v>
          </cell>
          <cell r="H1453" t="str">
            <v>BASE PARA POÇO DE VISITA RETANGULAR PARA ESGOTO, EM ALVENARIA COM BLOCOS DE CONCRETO, DIMENSÕES INTERNAS = 3X3 M, PROFUNDIDADE = 1,45 M, EXCLUINDO TAMPÃO. AF_12/2020</v>
          </cell>
        </row>
        <row r="1454">
          <cell r="A1454" t="str">
            <v>DRENAGEM/OBRAS DE CONTENCAO/POCOS DE VISITA E CAIXAS</v>
          </cell>
          <cell r="B1454" t="str">
            <v>DROP</v>
          </cell>
          <cell r="C1454" t="str">
            <v>POCOS DE VISITA/BOCAS DE LOBO/CX. DE PASSAGEM/CX. DIVERSAS</v>
          </cell>
          <cell r="D1454" t="str">
            <v>0036</v>
          </cell>
          <cell r="E1454">
            <v>0</v>
          </cell>
          <cell r="F1454">
            <v>0</v>
          </cell>
          <cell r="G1454" t="str">
            <v>98039</v>
          </cell>
          <cell r="H1454" t="str">
            <v>ACRÉSCIMO PARA POÇO DE VISITA RETANGULAR PARA ESGOTO, EM ALVENARIA COM BLOCOS DE CONCRETO, DIMENSÕES INTERNAS = 3X3 M. AF_12/2020</v>
          </cell>
        </row>
        <row r="1455">
          <cell r="A1455" t="str">
            <v>DRENAGEM/OBRAS DE CONTENCAO/POCOS DE VISITA E CAIXAS</v>
          </cell>
          <cell r="B1455" t="str">
            <v>DROP</v>
          </cell>
          <cell r="C1455" t="str">
            <v>POCOS DE VISITA/BOCAS DE LOBO/CX. DE PASSAGEM/CX. DIVERSAS</v>
          </cell>
          <cell r="D1455" t="str">
            <v>0036</v>
          </cell>
          <cell r="E1455">
            <v>0</v>
          </cell>
          <cell r="F1455">
            <v>0</v>
          </cell>
          <cell r="G1455" t="str">
            <v>98040</v>
          </cell>
          <cell r="H1455" t="str">
            <v>BASE PARA POÇO DE VISITA RETANGULAR PARA ESGOTO, EM ALVENARIA COM BLOCOS DE CONCRETO, DIMENSÕES INTERNAS = 3X3,5 M, PROFUNDIDADE = 1,45 M, EXCLUINDO TAMPÃO. AF_12/2020</v>
          </cell>
        </row>
        <row r="1456">
          <cell r="A1456" t="str">
            <v>DRENAGEM/OBRAS DE CONTENCAO/POCOS DE VISITA E CAIXAS</v>
          </cell>
          <cell r="B1456" t="str">
            <v>DROP</v>
          </cell>
          <cell r="C1456" t="str">
            <v>POCOS DE VISITA/BOCAS DE LOBO/CX. DE PASSAGEM/CX. DIVERSAS</v>
          </cell>
          <cell r="D1456" t="str">
            <v>0036</v>
          </cell>
          <cell r="E1456">
            <v>0</v>
          </cell>
          <cell r="F1456">
            <v>0</v>
          </cell>
          <cell r="G1456" t="str">
            <v>98041</v>
          </cell>
          <cell r="H1456" t="str">
            <v>ACRÉSCIMO PARA POÇO DE VISITA RETANGULAR PARA ESGOTO, EM ALVENARIA COM BLOCOS DE CONCRETO, DIMENSÕES INTERNAS = 3X3,5 M. AF_12/2020</v>
          </cell>
        </row>
        <row r="1457">
          <cell r="A1457" t="str">
            <v>DRENAGEM/OBRAS DE CONTENCAO/POCOS DE VISITA E CAIXAS</v>
          </cell>
          <cell r="B1457" t="str">
            <v>DROP</v>
          </cell>
          <cell r="C1457" t="str">
            <v>POCOS DE VISITA/BOCAS DE LOBO/CX. DE PASSAGEM/CX. DIVERSAS</v>
          </cell>
          <cell r="D1457" t="str">
            <v>0036</v>
          </cell>
          <cell r="E1457">
            <v>0</v>
          </cell>
          <cell r="F1457">
            <v>0</v>
          </cell>
          <cell r="G1457" t="str">
            <v>98042</v>
          </cell>
          <cell r="H1457" t="str">
            <v>BASE PARA POÇO DE VISITA RETANGULAR PARA ESGOTO, EM ALVENARIA COM BLOCOS DE CONCRETO, DIMENSÕES INTERNAS = 3X4 M, PROFUNDIDADE = 1,45 M, EXCLUINDO TAMPÃO. AF_12/2020</v>
          </cell>
        </row>
        <row r="1458">
          <cell r="A1458" t="str">
            <v>DRENAGEM/OBRAS DE CONTENCAO/POCOS DE VISITA E CAIXAS</v>
          </cell>
          <cell r="B1458" t="str">
            <v>DROP</v>
          </cell>
          <cell r="C1458" t="str">
            <v>POCOS DE VISITA/BOCAS DE LOBO/CX. DE PASSAGEM/CX. DIVERSAS</v>
          </cell>
          <cell r="D1458" t="str">
            <v>0036</v>
          </cell>
          <cell r="E1458">
            <v>0</v>
          </cell>
          <cell r="F1458">
            <v>0</v>
          </cell>
          <cell r="G1458" t="str">
            <v>98043</v>
          </cell>
          <cell r="H1458" t="str">
            <v>ACRÉSCIMO PARA POÇO DE VISITA RETANGULAR PARA ESGOTO, EM ALVENARIA COM BLOCOS DE CONCRETO, DIMENSÕES INTERNAS = 3X4 M. AF_12/2020</v>
          </cell>
        </row>
        <row r="1459">
          <cell r="A1459" t="str">
            <v>DRENAGEM/OBRAS DE CONTENCAO/POCOS DE VISITA E CAIXAS</v>
          </cell>
          <cell r="B1459" t="str">
            <v>DROP</v>
          </cell>
          <cell r="C1459" t="str">
            <v>POCOS DE VISITA/BOCAS DE LOBO/CX. DE PASSAGEM/CX. DIVERSAS</v>
          </cell>
          <cell r="D1459" t="str">
            <v>0036</v>
          </cell>
          <cell r="E1459">
            <v>0</v>
          </cell>
          <cell r="F1459">
            <v>0</v>
          </cell>
          <cell r="G1459" t="str">
            <v>98044</v>
          </cell>
          <cell r="H1459" t="str">
            <v>BASE PARA POÇO DE VISITA RETANGULAR PARA ESGOTO, EM ALVENARIA COM BLOCOS DE CONCRETO, DIMENSÕES INTERNAS = 3,5X3,5 M, PROFUNDIDADE = 1,45 M, EXCLUINDO TAMPÃO. AF_12/2020</v>
          </cell>
        </row>
        <row r="1460">
          <cell r="A1460" t="str">
            <v>DRENAGEM/OBRAS DE CONTENCAO/POCOS DE VISITA E CAIXAS</v>
          </cell>
          <cell r="B1460" t="str">
            <v>DROP</v>
          </cell>
          <cell r="C1460" t="str">
            <v>POCOS DE VISITA/BOCAS DE LOBO/CX. DE PASSAGEM/CX. DIVERSAS</v>
          </cell>
          <cell r="D1460" t="str">
            <v>0036</v>
          </cell>
          <cell r="E1460">
            <v>0</v>
          </cell>
          <cell r="F1460">
            <v>0</v>
          </cell>
          <cell r="G1460" t="str">
            <v>98045</v>
          </cell>
          <cell r="H1460" t="str">
            <v>ACRÉSCIMO PARA POÇO DE VISITA RETANGULAR PARA ESGOTO, EM ALVENARIA COM BLOCOS DE CONCRETO, DIMENSÕES INTERNAS = 3,5X3,5 M. AF_12/2020</v>
          </cell>
        </row>
        <row r="1461">
          <cell r="A1461" t="str">
            <v>DRENAGEM/OBRAS DE CONTENCAO/POCOS DE VISITA E CAIXAS</v>
          </cell>
          <cell r="B1461" t="str">
            <v>DROP</v>
          </cell>
          <cell r="C1461" t="str">
            <v>POCOS DE VISITA/BOCAS DE LOBO/CX. DE PASSAGEM/CX. DIVERSAS</v>
          </cell>
          <cell r="D1461" t="str">
            <v>0036</v>
          </cell>
          <cell r="E1461">
            <v>0</v>
          </cell>
          <cell r="F1461">
            <v>0</v>
          </cell>
          <cell r="G1461" t="str">
            <v>98046</v>
          </cell>
          <cell r="H1461" t="str">
            <v>BASE PARA POÇO DE VISITA RETANGULAR PARA ESGOTO, EM ALVENARIA COM BLOCOS DE CONCRETO, DIMENSÕES INTERNAS = 3,5X4 M, PROFUNDIDADE = 1,45 M, EXCLUINDO TAMPÃO. AF_12/2020</v>
          </cell>
        </row>
        <row r="1462">
          <cell r="A1462" t="str">
            <v>DRENAGEM/OBRAS DE CONTENCAO/POCOS DE VISITA E CAIXAS</v>
          </cell>
          <cell r="B1462" t="str">
            <v>DROP</v>
          </cell>
          <cell r="C1462" t="str">
            <v>POCOS DE VISITA/BOCAS DE LOBO/CX. DE PASSAGEM/CX. DIVERSAS</v>
          </cell>
          <cell r="D1462" t="str">
            <v>0036</v>
          </cell>
          <cell r="E1462">
            <v>0</v>
          </cell>
          <cell r="F1462">
            <v>0</v>
          </cell>
          <cell r="G1462" t="str">
            <v>98047</v>
          </cell>
          <cell r="H1462" t="str">
            <v>ACRÉSCIMO PARA POÇO DE VISITA RETANGULAR PARA ESGOTO, EM ALVENARIA COM BLOCOS DE CONCRETO, DIMENSÕES INTERNAS = 3,5X4 M. AF_12/2020</v>
          </cell>
        </row>
        <row r="1463">
          <cell r="A1463" t="str">
            <v>DRENAGEM/OBRAS DE CONTENCAO/POCOS DE VISITA E CAIXAS</v>
          </cell>
          <cell r="B1463" t="str">
            <v>DROP</v>
          </cell>
          <cell r="C1463" t="str">
            <v>POCOS DE VISITA/BOCAS DE LOBO/CX. DE PASSAGEM/CX. DIVERSAS</v>
          </cell>
          <cell r="D1463" t="str">
            <v>0036</v>
          </cell>
          <cell r="E1463">
            <v>0</v>
          </cell>
          <cell r="F1463">
            <v>0</v>
          </cell>
          <cell r="G1463" t="str">
            <v>98048</v>
          </cell>
          <cell r="H1463" t="str">
            <v>BASE PARA POÇO DE VISITA RETANGULAR PARA ESGOTO, EM ALVENARIA COM BLOCOS DE CONCRETO, DIMENSÕES INTERNAS = 4X4 M, PROFUNDIDADE = 1,45 M, EXCLUINDO TAMPÃO. AF_12/2020</v>
          </cell>
        </row>
        <row r="1464">
          <cell r="A1464" t="str">
            <v>DRENAGEM/OBRAS DE CONTENCAO/POCOS DE VISITA E CAIXAS</v>
          </cell>
          <cell r="B1464" t="str">
            <v>DROP</v>
          </cell>
          <cell r="C1464" t="str">
            <v>POCOS DE VISITA/BOCAS DE LOBO/CX. DE PASSAGEM/CX. DIVERSAS</v>
          </cell>
          <cell r="D1464" t="str">
            <v>0036</v>
          </cell>
          <cell r="E1464">
            <v>0</v>
          </cell>
          <cell r="F1464">
            <v>0</v>
          </cell>
          <cell r="G1464" t="str">
            <v>98049</v>
          </cell>
          <cell r="H1464" t="str">
            <v>ACRÉSCIMO PARA POÇO DE VISITA RETANGULAR PARA ESGOTO, EM ALVENARIA COM BLOCOS DE CONCRETO, DIMENSÕES INTERNAS = 4X4 M. AF_12/2020</v>
          </cell>
        </row>
        <row r="1465">
          <cell r="A1465" t="str">
            <v>DRENAGEM/OBRAS DE CONTENCAO/POCOS DE VISITA E CAIXAS</v>
          </cell>
          <cell r="B1465" t="str">
            <v>DROP</v>
          </cell>
          <cell r="C1465" t="str">
            <v>POCOS DE VISITA/BOCAS DE LOBO/CX. DE PASSAGEM/CX. DIVERSAS</v>
          </cell>
          <cell r="D1465" t="str">
            <v>0036</v>
          </cell>
          <cell r="E1465">
            <v>0</v>
          </cell>
          <cell r="F1465">
            <v>0</v>
          </cell>
          <cell r="G1465" t="str">
            <v>98050</v>
          </cell>
          <cell r="H1465" t="str">
            <v>CHAMINÉ CIRCULAR PARA POÇO DE VISITA PARA ESGOTO, EM CONCRETO PRÉ-MOLDADO, DIÂMETRO INTERNO = 0,6 M. AF_12/2020</v>
          </cell>
        </row>
        <row r="1466">
          <cell r="A1466" t="str">
            <v>DRENAGEM/OBRAS DE CONTENCAO/POCOS DE VISITA E CAIXAS</v>
          </cell>
          <cell r="B1466" t="str">
            <v>DROP</v>
          </cell>
          <cell r="C1466" t="str">
            <v>POCOS DE VISITA/BOCAS DE LOBO/CX. DE PASSAGEM/CX. DIVERSAS</v>
          </cell>
          <cell r="D1466" t="str">
            <v>0036</v>
          </cell>
          <cell r="E1466">
            <v>0</v>
          </cell>
          <cell r="F1466">
            <v>0</v>
          </cell>
          <cell r="G1466" t="str">
            <v>98051</v>
          </cell>
          <cell r="H1466" t="str">
            <v>CHAMINÉ CIRCULAR PARA POÇO DE VISITA PARA ESGOTO, EM ALVENARIA COM TIJOLOS CERÂMICOS MACIÇOS, DIÂMETRO INTERNO = 0,6 M. AF_12/2020</v>
          </cell>
        </row>
        <row r="1467">
          <cell r="A1467" t="str">
            <v>DRENAGEM/OBRAS DE CONTENCAO/POCOS DE VISITA E CAIXAS</v>
          </cell>
          <cell r="B1467" t="str">
            <v>DROP</v>
          </cell>
          <cell r="C1467" t="str">
            <v>POCOS DE VISITA/BOCAS DE LOBO/CX. DE PASSAGEM/CX. DIVERSAS</v>
          </cell>
          <cell r="D1467" t="str">
            <v>0036</v>
          </cell>
          <cell r="E1467">
            <v>0</v>
          </cell>
          <cell r="F1467">
            <v>0</v>
          </cell>
          <cell r="G1467" t="str">
            <v>98405</v>
          </cell>
          <cell r="H1467" t="str">
            <v>BASE PARA POÇO DE VISITA CIRCULAR PARA  ESGOTO, EM ALVENARIA COM TIJOLOS CERÂMICOS MACIÇOS, DIÂMETRO INTERNO = 1 M, PROFUNDIDADE = 1,45 M, EXCLUINDO TAMPÃO. AF_12/2020</v>
          </cell>
        </row>
        <row r="1468">
          <cell r="A1468" t="str">
            <v>DRENAGEM/OBRAS DE CONTENCAO/POCOS DE VISITA E CAIXAS</v>
          </cell>
          <cell r="B1468" t="str">
            <v>DROP</v>
          </cell>
          <cell r="C1468" t="str">
            <v>POCOS DE VISITA/BOCAS DE LOBO/CX. DE PASSAGEM/CX. DIVERSAS</v>
          </cell>
          <cell r="D1468" t="str">
            <v>0036</v>
          </cell>
          <cell r="E1468">
            <v>0</v>
          </cell>
          <cell r="F1468">
            <v>0</v>
          </cell>
          <cell r="G1468" t="str">
            <v>98406</v>
          </cell>
          <cell r="H1468" t="str">
            <v>BASE PARA POÇO DE VISITA RETANGULAR PARA ESGOTO, EM ALVENARIA COM BLOCOS DE CONCRETO, DIMENSÕES INTERNAS = 1X3,5 M, PROFUNDIDADE = 1,45 M, EXCLUINDO TAMPÃO. AF_12/2020</v>
          </cell>
        </row>
        <row r="1469">
          <cell r="A1469" t="str">
            <v>DRENAGEM/OBRAS DE CONTENCAO/POCOS DE VISITA E CAIXAS</v>
          </cell>
          <cell r="B1469" t="str">
            <v>DROP</v>
          </cell>
          <cell r="C1469" t="str">
            <v>POCOS DE VISITA/BOCAS DE LOBO/CX. DE PASSAGEM/CX. DIVERSAS</v>
          </cell>
          <cell r="D1469" t="str">
            <v>0036</v>
          </cell>
          <cell r="E1469">
            <v>0</v>
          </cell>
          <cell r="F1469">
            <v>0</v>
          </cell>
          <cell r="G1469" t="str">
            <v>98407</v>
          </cell>
          <cell r="H1469" t="str">
            <v>BASE PARA POÇO DE VISITA RETANGULAR PARA ESGOTO, EM ALVENARIA COM BLOCOS DE CONCRETO, DIMENSÕES INTERNAS = 1X2 M, PROFUNDIDADE = 1,45 M, EXCLUINDO TAMPÃO. AF_12/2020</v>
          </cell>
        </row>
        <row r="1470">
          <cell r="A1470" t="str">
            <v>DRENAGEM/OBRAS DE CONTENCAO/POCOS DE VISITA E CAIXAS</v>
          </cell>
          <cell r="B1470" t="str">
            <v>DROP</v>
          </cell>
          <cell r="C1470" t="str">
            <v>POCOS DE VISITA/BOCAS DE LOBO/CX. DE PASSAGEM/CX. DIVERSAS</v>
          </cell>
          <cell r="D1470" t="str">
            <v>0036</v>
          </cell>
          <cell r="E1470">
            <v>0</v>
          </cell>
          <cell r="F1470">
            <v>0</v>
          </cell>
          <cell r="G1470" t="str">
            <v>98408</v>
          </cell>
          <cell r="H1470" t="str">
            <v>BASE PARA POÇO DE VISITA RETANGULAR PARA ESGOTO, EM ALVENARIA COM BLOCOS DE CONCRETO, DIMENSÕES INTERNAS = 1X2,5 M, PROFUNDIDADE = 1,45 M, EXCLUINDO TAMPÃO. AF_12/2020</v>
          </cell>
        </row>
        <row r="1471">
          <cell r="A1471" t="str">
            <v>DRENAGEM/OBRAS DE CONTENCAO/POCOS DE VISITA E CAIXAS</v>
          </cell>
          <cell r="B1471" t="str">
            <v>DROP</v>
          </cell>
          <cell r="C1471" t="str">
            <v>POCOS DE VISITA/BOCAS DE LOBO/CX. DE PASSAGEM/CX. DIVERSAS</v>
          </cell>
          <cell r="D1471" t="str">
            <v>0036</v>
          </cell>
          <cell r="E1471">
            <v>0</v>
          </cell>
          <cell r="F1471">
            <v>0</v>
          </cell>
          <cell r="G1471" t="str">
            <v>98409</v>
          </cell>
          <cell r="H1471" t="str">
            <v>ACRÉSCIMO PARA POÇO DE VISITA CIRCULAR PARA ESGOTO, EM CONCRETO PRÉ-MOLDADO, DIÂMETRO INTERNO = 0,8 M. AF_12/2020</v>
          </cell>
        </row>
        <row r="1472">
          <cell r="A1472" t="str">
            <v>DRENAGEM/OBRAS DE CONTENCAO/POCOS DE VISITA E CAIXAS</v>
          </cell>
          <cell r="B1472" t="str">
            <v>DROP</v>
          </cell>
          <cell r="C1472" t="str">
            <v>POCOS DE VISITA/BOCAS DE LOBO/CX. DE PASSAGEM/CX. DIVERSAS</v>
          </cell>
          <cell r="D1472" t="str">
            <v>0036</v>
          </cell>
          <cell r="E1472">
            <v>0</v>
          </cell>
          <cell r="F1472">
            <v>0</v>
          </cell>
          <cell r="G1472" t="str">
            <v>98410</v>
          </cell>
          <cell r="H1472" t="str">
            <v>BASE PARA POÇO DE VISITA CIRCULAR PARA ESGOTO, EM CONCRETO PRÉ-MOLDADO, DIÂMETRO INTERNO = 1 M, PROFUNDIDADE = 1,45 M, EXCLUINDO TAMPÃO. AF_12/2020</v>
          </cell>
        </row>
        <row r="1473">
          <cell r="A1473" t="str">
            <v>DRENAGEM/OBRAS DE CONTENCAO/POCOS DE VISITA E CAIXAS</v>
          </cell>
          <cell r="B1473" t="str">
            <v>DROP</v>
          </cell>
          <cell r="C1473" t="str">
            <v>POCOS DE VISITA/BOCAS DE LOBO/CX. DE PASSAGEM/CX. DIVERSAS</v>
          </cell>
          <cell r="D1473" t="str">
            <v>0036</v>
          </cell>
          <cell r="E1473">
            <v>0</v>
          </cell>
          <cell r="F1473">
            <v>0</v>
          </cell>
          <cell r="G1473" t="str">
            <v>98414</v>
          </cell>
          <cell r="H1473" t="str">
            <v>BASE PARA POÇO DE VISITA CIRCULAR PARA  ESGOTO, EM CONCRETO PRÉ-MOLDADO, DIÂMETRO INTERNO = 1 M, PROFUNDIDADE = 1,45 M, EXCLUINDO TAMPÃO. AF_12/2020</v>
          </cell>
        </row>
        <row r="1474">
          <cell r="A1474" t="str">
            <v>DRENAGEM/OBRAS DE CONTENCAO/POCOS DE VISITA E CAIXAS</v>
          </cell>
          <cell r="B1474" t="str">
            <v>DROP</v>
          </cell>
          <cell r="C1474" t="str">
            <v>POCOS DE VISITA/BOCAS DE LOBO/CX. DE PASSAGEM/CX. DIVERSAS</v>
          </cell>
          <cell r="D1474" t="str">
            <v>0036</v>
          </cell>
          <cell r="E1474">
            <v>0</v>
          </cell>
          <cell r="F1474">
            <v>0</v>
          </cell>
          <cell r="G1474" t="str">
            <v>98415</v>
          </cell>
          <cell r="H1474" t="str">
            <v>(COMPOSIÇÃO REPRESENTATIVA) POÇO DE VISITA CIRCULAR PARA ESGOTO, EM CONCRETO PRÉ-MOLDADO, DIÂMETRO INTERNO = 1,0 M, PROFUNDIDADE ATÉ 1,50 M, EXCLUINDO TAMPÃO. AF_04/2018</v>
          </cell>
        </row>
        <row r="1475">
          <cell r="A1475" t="str">
            <v>DRENAGEM/OBRAS DE CONTENCAO/POCOS DE VISITA E CAIXAS</v>
          </cell>
          <cell r="B1475" t="str">
            <v>DROP</v>
          </cell>
          <cell r="C1475" t="str">
            <v>POCOS DE VISITA/BOCAS DE LOBO/CX. DE PASSAGEM/CX. DIVERSAS</v>
          </cell>
          <cell r="D1475" t="str">
            <v>0036</v>
          </cell>
          <cell r="E1475">
            <v>0</v>
          </cell>
          <cell r="F1475">
            <v>0</v>
          </cell>
          <cell r="G1475" t="str">
            <v>98416</v>
          </cell>
          <cell r="H1475" t="str">
            <v>(COMPOSIÇÃO REPRESENTATIVA) POÇO DE VISITA CIRCULAR PARA ESGOTO, EM CONCRETO PRÉ-MOLDADO, DIÂMETRO INTERNO = 1,0 M, PROFUNDIDADE DE 1,50 A 2,00 M, EXCLUINDO TAMPÃO. AF_04/2018</v>
          </cell>
        </row>
        <row r="1476">
          <cell r="A1476" t="str">
            <v>DRENAGEM/OBRAS DE CONTENCAO/POCOS DE VISITA E CAIXAS</v>
          </cell>
          <cell r="B1476" t="str">
            <v>DROP</v>
          </cell>
          <cell r="C1476" t="str">
            <v>POCOS DE VISITA/BOCAS DE LOBO/CX. DE PASSAGEM/CX. DIVERSAS</v>
          </cell>
          <cell r="D1476" t="str">
            <v>0036</v>
          </cell>
          <cell r="E1476">
            <v>0</v>
          </cell>
          <cell r="F1476">
            <v>0</v>
          </cell>
          <cell r="G1476" t="str">
            <v>98417</v>
          </cell>
          <cell r="H1476" t="str">
            <v>(COMPOSIÇÃO REPRESENTATIVA) POÇO DE VISITA CIRCULAR PARA ESGOTO, EM CONCRETO PRÉ-MOLDADO, DIÂMETRO INTERNO = 1,0 M, PROFUNDIDADE DE 2,00 A 2,50 M, EXCLUINDO TAMPÃO. AF_04/2018</v>
          </cell>
        </row>
        <row r="1477">
          <cell r="A1477" t="str">
            <v>DRENAGEM/OBRAS DE CONTENCAO/POCOS DE VISITA E CAIXAS</v>
          </cell>
          <cell r="B1477" t="str">
            <v>DROP</v>
          </cell>
          <cell r="C1477" t="str">
            <v>POCOS DE VISITA/BOCAS DE LOBO/CX. DE PASSAGEM/CX. DIVERSAS</v>
          </cell>
          <cell r="D1477" t="str">
            <v>0036</v>
          </cell>
          <cell r="E1477">
            <v>0</v>
          </cell>
          <cell r="F1477">
            <v>0</v>
          </cell>
          <cell r="G1477" t="str">
            <v>98418</v>
          </cell>
          <cell r="H1477" t="str">
            <v>(COMPOSIÇÃO REPRESENTATIVA) POÇO DE VISITA CIRCULAR PARA ESGOTO, EM CONCRETO PRÉ-MOLDADO, DIÂMETRO INTERNO = 1,0 M, PROFUNDIDADE DE 2,50 A 3,00 M, EXCLUINDO TAMPÃO. AF_04/2018</v>
          </cell>
        </row>
        <row r="1478">
          <cell r="A1478" t="str">
            <v>DRENAGEM/OBRAS DE CONTENCAO/POCOS DE VISITA E CAIXAS</v>
          </cell>
          <cell r="B1478" t="str">
            <v>DROP</v>
          </cell>
          <cell r="C1478" t="str">
            <v>POCOS DE VISITA/BOCAS DE LOBO/CX. DE PASSAGEM/CX. DIVERSAS</v>
          </cell>
          <cell r="D1478" t="str">
            <v>0036</v>
          </cell>
          <cell r="E1478">
            <v>0</v>
          </cell>
          <cell r="F1478">
            <v>0</v>
          </cell>
          <cell r="G1478" t="str">
            <v>98419</v>
          </cell>
          <cell r="H1478" t="str">
            <v>(COMPOSIÇÃO REPRESENTATIVA) POÇO DE VISITA CIRCULAR PARA ESGOTO, EM CONCRETO PRÉ-MOLDADO, DIÂMETRO INTERNO = 1,0 M, PROFUNDIDADE DE 3,00 A 3,50 M, EXCLUINDO TAMPÃO. AF_04/2018</v>
          </cell>
        </row>
        <row r="1479">
          <cell r="A1479" t="str">
            <v>DRENAGEM/OBRAS DE CONTENCAO/POCOS DE VISITA E CAIXAS</v>
          </cell>
          <cell r="B1479" t="str">
            <v>DROP</v>
          </cell>
          <cell r="C1479" t="str">
            <v>POCOS DE VISITA/BOCAS DE LOBO/CX. DE PASSAGEM/CX. DIVERSAS</v>
          </cell>
          <cell r="D1479" t="str">
            <v>0036</v>
          </cell>
          <cell r="E1479">
            <v>0</v>
          </cell>
          <cell r="F1479">
            <v>0</v>
          </cell>
          <cell r="G1479" t="str">
            <v>98420</v>
          </cell>
          <cell r="H1479" t="str">
            <v>(COMPOSIÇÃO REPRESENTATIVA) POÇO DE VISITA CIRCULAR PARA ESGOTO, EM CONCRETO PRÉ-MOLDADO, DIÂMETRO INTERNO = 1,0 M, PROFUNDIDADE ATÉ 1,50 M, INCLUINDO TAMPÃO DE FERRO FUNDIDO, DIÂMETRO DE 60 CM. AF_04/2018</v>
          </cell>
        </row>
        <row r="1480">
          <cell r="A1480" t="str">
            <v>DRENAGEM/OBRAS DE CONTENCAO/POCOS DE VISITA E CAIXAS</v>
          </cell>
          <cell r="B1480" t="str">
            <v>DROP</v>
          </cell>
          <cell r="C1480" t="str">
            <v>POCOS DE VISITA/BOCAS DE LOBO/CX. DE PASSAGEM/CX. DIVERSAS</v>
          </cell>
          <cell r="D1480" t="str">
            <v>0036</v>
          </cell>
          <cell r="E1480">
            <v>0</v>
          </cell>
          <cell r="F1480">
            <v>0</v>
          </cell>
          <cell r="G1480" t="str">
            <v>98421</v>
          </cell>
          <cell r="H1480" t="str">
            <v>(COMPOSIÇÃO REPRESENTATIVA) POÇO DE VISITA CIRCULAR PARA ESGOTO, EM CONCRETO PRÉ-MOLDADO, DIÂMETRO INTERNO = 1,0 M, PROFUNDIDADE DE 1,50 A 2,00 M, INCLUINDO TAMPÃO DE FERRO FUNDIDO, DIÂMETRO DE 60 CM. AF_04/2018</v>
          </cell>
        </row>
        <row r="1481">
          <cell r="A1481" t="str">
            <v>DRENAGEM/OBRAS DE CONTENCAO/POCOS DE VISITA E CAIXAS</v>
          </cell>
          <cell r="B1481" t="str">
            <v>DROP</v>
          </cell>
          <cell r="C1481" t="str">
            <v>POCOS DE VISITA/BOCAS DE LOBO/CX. DE PASSAGEM/CX. DIVERSAS</v>
          </cell>
          <cell r="D1481" t="str">
            <v>0036</v>
          </cell>
          <cell r="E1481">
            <v>0</v>
          </cell>
          <cell r="F1481">
            <v>0</v>
          </cell>
          <cell r="G1481" t="str">
            <v>98422</v>
          </cell>
          <cell r="H1481" t="str">
            <v>(COMPOSIÇÃO REPRESENTATIVA) POÇO DE VISITA CIRCULAR PARA ESGOTO, EM CONCRETO PRÉ-MOLDADO, DIÂMETRO INTERNO = 1,0 M, PROFUNDIDADE DE 2,00 A 2,50 M, INCLUINDO TAMPÃO DE FERRO FUNDIDO, DIÂMETRO DE 60 CM. AF_04/2018</v>
          </cell>
        </row>
        <row r="1482">
          <cell r="A1482" t="str">
            <v>DRENAGEM/OBRAS DE CONTENCAO/POCOS DE VISITA E CAIXAS</v>
          </cell>
          <cell r="B1482" t="str">
            <v>DROP</v>
          </cell>
          <cell r="C1482" t="str">
            <v>POCOS DE VISITA/BOCAS DE LOBO/CX. DE PASSAGEM/CX. DIVERSAS</v>
          </cell>
          <cell r="D1482" t="str">
            <v>0036</v>
          </cell>
          <cell r="E1482">
            <v>0</v>
          </cell>
          <cell r="F1482">
            <v>0</v>
          </cell>
          <cell r="G1482" t="str">
            <v>98423</v>
          </cell>
          <cell r="H1482" t="str">
            <v>(COMPOSIÇÃO REPRESENTATIVA) POÇO DE VISITA CIRCULAR PARA ESGOTO, EM CONCRETO PRÉ-MOLDADO, DIÂMETRO INTERNO = 1,0 M, PROFUNDIDADE DE 2,50 A 3,00 M, INCLUINDO TAMPÃO DE FERRO FUNDIDO, DIÂMETRO DE 60 CM. AF_04/2018</v>
          </cell>
        </row>
        <row r="1483">
          <cell r="A1483" t="str">
            <v>DRENAGEM/OBRAS DE CONTENCAO/POCOS DE VISITA E CAIXAS</v>
          </cell>
          <cell r="B1483" t="str">
            <v>DROP</v>
          </cell>
          <cell r="C1483" t="str">
            <v>POCOS DE VISITA/BOCAS DE LOBO/CX. DE PASSAGEM/CX. DIVERSAS</v>
          </cell>
          <cell r="D1483" t="str">
            <v>0036</v>
          </cell>
          <cell r="E1483">
            <v>0</v>
          </cell>
          <cell r="F1483">
            <v>0</v>
          </cell>
          <cell r="G1483" t="str">
            <v>98424</v>
          </cell>
          <cell r="H1483" t="str">
            <v>(COMPOSIÇÃO REPRESENTATIVA) POÇO DE VISITA CIRCULAR PARA ESGOTO, EM CONCRETO PRÉ-MOLDADO, DIÂMETRO INTERNO = 1,0 M, PROFUNDIDADE DE 3,00 A 3,50 M, INCLUINDO TAMPÃO DE FERRO FUNDIDO, DIÂMETRO DE 60 CM. AF_04/2018</v>
          </cell>
        </row>
        <row r="1484">
          <cell r="A1484" t="str">
            <v>DRENAGEM/OBRAS DE CONTENCAO/POCOS DE VISITA E CAIXAS</v>
          </cell>
          <cell r="B1484" t="str">
            <v>DROP</v>
          </cell>
          <cell r="C1484" t="str">
            <v>POCOS DE VISITA/BOCAS DE LOBO/CX. DE PASSAGEM/CX. DIVERSAS</v>
          </cell>
          <cell r="D1484" t="str">
            <v>0036</v>
          </cell>
          <cell r="E1484">
            <v>0</v>
          </cell>
          <cell r="F1484">
            <v>0</v>
          </cell>
          <cell r="G1484" t="str">
            <v>98425</v>
          </cell>
          <cell r="H1484" t="str">
            <v>(COMPOSIÇÃO REPRESENTATIVA) POÇO DE VISITA CIRCULAR PARA ESGOTO, EM ALVENARIA COM TIJOLOS CERÂMICOS MACIÇOS, DIÂMETRO INTERNO = 1,2 M, PROFUNDIDADE ATÉ 1,50 M, EXCLUINDO TAMPÃO. AF_04/2018</v>
          </cell>
        </row>
        <row r="1485">
          <cell r="A1485" t="str">
            <v>DRENAGEM/OBRAS DE CONTENCAO/POCOS DE VISITA E CAIXAS</v>
          </cell>
          <cell r="B1485" t="str">
            <v>DROP</v>
          </cell>
          <cell r="C1485" t="str">
            <v>POCOS DE VISITA/BOCAS DE LOBO/CX. DE PASSAGEM/CX. DIVERSAS</v>
          </cell>
          <cell r="D1485" t="str">
            <v>0036</v>
          </cell>
          <cell r="E1485">
            <v>0</v>
          </cell>
          <cell r="F1485">
            <v>0</v>
          </cell>
          <cell r="G1485" t="str">
            <v>98426</v>
          </cell>
          <cell r="H1485" t="str">
            <v>(COMPOSIÇÃO REPRESENTATIVA) POÇO DE VISITA CIRCULAR PARA ESGOTO, EM ALVENARIA COM TIJOLOS CERÂMICOS MACIÇOS, DIÂMETRO INTERNO = 1,2 M, PROFUNDIDADE DE 1,50 A 2,00 M, EXCLUINDO TAMPÃO. AF_04/2018</v>
          </cell>
        </row>
        <row r="1486">
          <cell r="A1486" t="str">
            <v>DRENAGEM/OBRAS DE CONTENCAO/POCOS DE VISITA E CAIXAS</v>
          </cell>
          <cell r="B1486" t="str">
            <v>DROP</v>
          </cell>
          <cell r="C1486" t="str">
            <v>POCOS DE VISITA/BOCAS DE LOBO/CX. DE PASSAGEM/CX. DIVERSAS</v>
          </cell>
          <cell r="D1486" t="str">
            <v>0036</v>
          </cell>
          <cell r="E1486">
            <v>0</v>
          </cell>
          <cell r="F1486">
            <v>0</v>
          </cell>
          <cell r="G1486" t="str">
            <v>98427</v>
          </cell>
          <cell r="H1486" t="str">
            <v>(COMPOSIÇÃO REPRESENTATIVA) POÇO DE VISITA CIRCULAR PARA ESGOTO, EM ALVENARIA COM TIJOLOS CERÂMICOS MACIÇOS, DIÂMETRO INTERNO = 1,2 M, PROFUNDIDADE DE 2,00 A 2,50 M, EXCLUINDO TAMPÃO. AF_04/2018</v>
          </cell>
        </row>
        <row r="1487">
          <cell r="A1487" t="str">
            <v>DRENAGEM/OBRAS DE CONTENCAO/POCOS DE VISITA E CAIXAS</v>
          </cell>
          <cell r="B1487" t="str">
            <v>DROP</v>
          </cell>
          <cell r="C1487" t="str">
            <v>POCOS DE VISITA/BOCAS DE LOBO/CX. DE PASSAGEM/CX. DIVERSAS</v>
          </cell>
          <cell r="D1487" t="str">
            <v>0036</v>
          </cell>
          <cell r="E1487">
            <v>0</v>
          </cell>
          <cell r="F1487">
            <v>0</v>
          </cell>
          <cell r="G1487" t="str">
            <v>98428</v>
          </cell>
          <cell r="H1487" t="str">
            <v>(COMPOSIÇÃO REPRESENTATIVA) POÇO DE VISITA CIRCULAR PARA ESGOTO, EM ALVENARIA COM TIJOLOS CERÂMICOS MACIÇOS, DIÂMETRO INTERNO = 1,2 M, PROFUNDIDADE DE 2,50 A 3,00 M, EXCLUINDO TAMPÃO. AF_04/2018</v>
          </cell>
        </row>
        <row r="1488">
          <cell r="A1488" t="str">
            <v>DRENAGEM/OBRAS DE CONTENCAO/POCOS DE VISITA E CAIXAS</v>
          </cell>
          <cell r="B1488" t="str">
            <v>DROP</v>
          </cell>
          <cell r="C1488" t="str">
            <v>POCOS DE VISITA/BOCAS DE LOBO/CX. DE PASSAGEM/CX. DIVERSAS</v>
          </cell>
          <cell r="D1488" t="str">
            <v>0036</v>
          </cell>
          <cell r="E1488">
            <v>0</v>
          </cell>
          <cell r="F1488">
            <v>0</v>
          </cell>
          <cell r="G1488" t="str">
            <v>98429</v>
          </cell>
          <cell r="H1488" t="str">
            <v>(COMPOSIÇÃO REPRESENTATIVA) POÇO DE VISITA CIRCULAR PARA ESGOTO, EM ALVENARIA COM TIJOLOS CERÂMICOS MACIÇOS, DIÂMETRO INTERNO = 1,2 M, PROFUNDIDADE DE 3,00 A 3,50 M, EXCLUINDO TAMPÃO. AF_04/2018</v>
          </cell>
        </row>
        <row r="1489">
          <cell r="A1489" t="str">
            <v>DRENAGEM/OBRAS DE CONTENCAO/POCOS DE VISITA E CAIXAS</v>
          </cell>
          <cell r="B1489" t="str">
            <v>DROP</v>
          </cell>
          <cell r="C1489" t="str">
            <v>POCOS DE VISITA/BOCAS DE LOBO/CX. DE PASSAGEM/CX. DIVERSAS</v>
          </cell>
          <cell r="D1489" t="str">
            <v>0036</v>
          </cell>
          <cell r="E1489">
            <v>0</v>
          </cell>
          <cell r="F1489">
            <v>0</v>
          </cell>
          <cell r="G1489" t="str">
            <v>98430</v>
          </cell>
          <cell r="H1489" t="str">
            <v>(COMPOSIÇÃO REPRESENTATIVA) POÇO DE VISITA CIRCULAR PARA ESGOTO, EM ALVENARIA COM TIJOLOS CERÂMICOS MACIÇOS, DIÂMETRO INTERNO = 1,2 M, PROFUNDIDADE ATÉ 1,50 M, INCLUINDO TAMPÃO DE FERRO FUNDIDO, DIÂMETRO DE 60 CM. AF_04/2018</v>
          </cell>
        </row>
        <row r="1490">
          <cell r="A1490" t="str">
            <v>DRENAGEM/OBRAS DE CONTENCAO/POCOS DE VISITA E CAIXAS</v>
          </cell>
          <cell r="B1490" t="str">
            <v>DROP</v>
          </cell>
          <cell r="C1490" t="str">
            <v>POCOS DE VISITA/BOCAS DE LOBO/CX. DE PASSAGEM/CX. DIVERSAS</v>
          </cell>
          <cell r="D1490" t="str">
            <v>0036</v>
          </cell>
          <cell r="E1490">
            <v>0</v>
          </cell>
          <cell r="F1490">
            <v>0</v>
          </cell>
          <cell r="G1490" t="str">
            <v>98431</v>
          </cell>
          <cell r="H1490" t="str">
            <v>(COMPOSIÇÃO REPRESENTATIVA) POÇO DE VISITA CIRCULAR PARA ESGOTO, EM ALVENARIA COM TIJOLOS CERÂMICOS MACIÇOS, DIÂMETRO INTERNO = 1,2 M, PROFUNDIDADE DE 1,50 A 2,00 M, INCLUINDO TAMPÃO DE FERRO FUNDIDO, DIÂMETRO DE 60 CM. AF_04/2018</v>
          </cell>
        </row>
        <row r="1491">
          <cell r="A1491" t="str">
            <v>DRENAGEM/OBRAS DE CONTENCAO/POCOS DE VISITA E CAIXAS</v>
          </cell>
          <cell r="B1491" t="str">
            <v>DROP</v>
          </cell>
          <cell r="C1491" t="str">
            <v>POCOS DE VISITA/BOCAS DE LOBO/CX. DE PASSAGEM/CX. DIVERSAS</v>
          </cell>
          <cell r="D1491" t="str">
            <v>0036</v>
          </cell>
          <cell r="E1491">
            <v>0</v>
          </cell>
          <cell r="F1491">
            <v>0</v>
          </cell>
          <cell r="G1491" t="str">
            <v>98432</v>
          </cell>
          <cell r="H1491" t="str">
            <v>(COMPOSIÇÃO REPRESENTATIVA) POÇO DE VISITA CIRCULAR PARA ESGOTO, EM ALVENARIA COM TIJOLOS CERÂMICOS MACIÇOS, DIÂMETRO INTERNO = 1,2 M, PROFUNDIDADE DE 2,00 A 2,50 M, INCLUINDO TAMPÃO DE FERRO FUNDIDO, DIÂMETRO DE 60 CM. AF_04/2018</v>
          </cell>
        </row>
        <row r="1492">
          <cell r="A1492" t="str">
            <v>DRENAGEM/OBRAS DE CONTENCAO/POCOS DE VISITA E CAIXAS</v>
          </cell>
          <cell r="B1492" t="str">
            <v>DROP</v>
          </cell>
          <cell r="C1492" t="str">
            <v>POCOS DE VISITA/BOCAS DE LOBO/CX. DE PASSAGEM/CX. DIVERSAS</v>
          </cell>
          <cell r="D1492" t="str">
            <v>0036</v>
          </cell>
          <cell r="E1492">
            <v>0</v>
          </cell>
          <cell r="F1492">
            <v>0</v>
          </cell>
          <cell r="G1492" t="str">
            <v>98433</v>
          </cell>
          <cell r="H1492" t="str">
            <v>(COMPOSIÇÃO REPRESENTATIVA) POÇO DE VISITA CIRCULAR PARA ESGOTO, EM ALVENARIA COM TIJOLOS CERÂMICOS MACIÇOS, DIÂMETRO INTERNO = 1,2 M, PROFUNDIDADE DE 2,50 A 3,00 M, INCLUINDO TAMPÃO DE FERRO FUNDIDO, DIÂMETRO DE 60 CM. AF_04/2018</v>
          </cell>
        </row>
        <row r="1493">
          <cell r="A1493" t="str">
            <v>DRENAGEM/OBRAS DE CONTENCAO/POCOS DE VISITA E CAIXAS</v>
          </cell>
          <cell r="B1493" t="str">
            <v>DROP</v>
          </cell>
          <cell r="C1493" t="str">
            <v>POCOS DE VISITA/BOCAS DE LOBO/CX. DE PASSAGEM/CX. DIVERSAS</v>
          </cell>
          <cell r="D1493" t="str">
            <v>0036</v>
          </cell>
          <cell r="E1493">
            <v>0</v>
          </cell>
          <cell r="F1493">
            <v>0</v>
          </cell>
          <cell r="G1493" t="str">
            <v>98434</v>
          </cell>
          <cell r="H1493" t="str">
            <v>(COMPOSIÇÃO REPRESENTATIVA) POÇO DE VISITA CIRCULAR PARA ESGOTO, EM ALVENARIA COM TIJOLOS CERÂMICOS MACIÇOS, DIÂMETRO INTERNO = 1,2 M, PROFUNDIDADE DE 3,00 A 3,50 M, INCLUINDO TAMPÃO DE FERRO FUNDIDO, DIÂMETRO DE 60 CM. AF_04/2018</v>
          </cell>
        </row>
        <row r="1494">
          <cell r="A1494" t="str">
            <v>DRENAGEM/OBRAS DE CONTENCAO/POCOS DE VISITA E CAIXAS</v>
          </cell>
          <cell r="B1494" t="str">
            <v>DROP</v>
          </cell>
          <cell r="C1494" t="str">
            <v>POCOS DE VISITA/BOCAS DE LOBO/CX. DE PASSAGEM/CX. DIVERSAS</v>
          </cell>
          <cell r="D1494" t="str">
            <v>0036</v>
          </cell>
          <cell r="E1494">
            <v>0</v>
          </cell>
          <cell r="F1494">
            <v>0</v>
          </cell>
          <cell r="G1494" t="str">
            <v>99240</v>
          </cell>
          <cell r="H1494" t="str">
            <v>ACRÉSCIMO PARA POÇO DE VISITA CIRCULAR PARA DRENAGEM, EM CONCRETO PRÉ-MOLDADO, DIÂMETRO INTERNO = 1,2 M. AF_12/2020</v>
          </cell>
        </row>
        <row r="1495">
          <cell r="A1495" t="str">
            <v>DRENAGEM/OBRAS DE CONTENCAO/POCOS DE VISITA E CAIXAS</v>
          </cell>
          <cell r="B1495" t="str">
            <v>DROP</v>
          </cell>
          <cell r="C1495" t="str">
            <v>POCOS DE VISITA/BOCAS DE LOBO/CX. DE PASSAGEM/CX. DIVERSAS</v>
          </cell>
          <cell r="D1495" t="str">
            <v>0036</v>
          </cell>
          <cell r="E1495">
            <v>0</v>
          </cell>
          <cell r="F1495">
            <v>0</v>
          </cell>
          <cell r="G1495" t="str">
            <v>99241</v>
          </cell>
          <cell r="H1495" t="str">
            <v>ACRÉSCIMO PARA POÇO DE VISITA RETANGULAR PARA DRENAGEM, EM ALVENARIA COM BLOCOS DE CONCRETO, DIMENSÕES INTERNAS = 1,5X1,5 M. AF_12/2020</v>
          </cell>
        </row>
        <row r="1496">
          <cell r="A1496" t="str">
            <v>DRENAGEM/OBRAS DE CONTENCAO/POCOS DE VISITA E CAIXAS</v>
          </cell>
          <cell r="B1496" t="str">
            <v>DROP</v>
          </cell>
          <cell r="C1496" t="str">
            <v>POCOS DE VISITA/BOCAS DE LOBO/CX. DE PASSAGEM/CX. DIVERSAS</v>
          </cell>
          <cell r="D1496" t="str">
            <v>0036</v>
          </cell>
          <cell r="E1496">
            <v>0</v>
          </cell>
          <cell r="F1496">
            <v>0</v>
          </cell>
          <cell r="G1496" t="str">
            <v>99242</v>
          </cell>
          <cell r="H1496" t="str">
            <v>BASE PARA POÇO DE VISITA CIRCULAR PARA DRENAGEM, EM ALVENARIA COM TIJOLOS CERÂMICOS MACIÇOS, DIÂMETRO INTERNO = 1,2 M, PROFUNDIDADE = 1,45 M, EXCLUINDO TAMPÃO. AF_12/2020</v>
          </cell>
        </row>
        <row r="1497">
          <cell r="A1497" t="str">
            <v>DRENAGEM/OBRAS DE CONTENCAO/POCOS DE VISITA E CAIXAS</v>
          </cell>
          <cell r="B1497" t="str">
            <v>DROP</v>
          </cell>
          <cell r="C1497" t="str">
            <v>POCOS DE VISITA/BOCAS DE LOBO/CX. DE PASSAGEM/CX. DIVERSAS</v>
          </cell>
          <cell r="D1497" t="str">
            <v>0036</v>
          </cell>
          <cell r="E1497">
            <v>0</v>
          </cell>
          <cell r="F1497">
            <v>0</v>
          </cell>
          <cell r="G1497" t="str">
            <v>99243</v>
          </cell>
          <cell r="H1497" t="str">
            <v>ACRÉSCIMO PARA POÇO DE VISITA CIRCULAR PARA DRENAGEM, EM ALVENARIA COM TIJOLOS CERÂMICOS MACIÇOS, DIÂMETRO INTERNO = 1,2 M. AF_12/2020</v>
          </cell>
        </row>
        <row r="1498">
          <cell r="A1498" t="str">
            <v>DRENAGEM/OBRAS DE CONTENCAO/POCOS DE VISITA E CAIXAS</v>
          </cell>
          <cell r="B1498" t="str">
            <v>DROP</v>
          </cell>
          <cell r="C1498" t="str">
            <v>POCOS DE VISITA/BOCAS DE LOBO/CX. DE PASSAGEM/CX. DIVERSAS</v>
          </cell>
          <cell r="D1498" t="str">
            <v>0036</v>
          </cell>
          <cell r="E1498">
            <v>0</v>
          </cell>
          <cell r="F1498">
            <v>0</v>
          </cell>
          <cell r="G1498" t="str">
            <v>99244</v>
          </cell>
          <cell r="H1498" t="str">
            <v>BASE PARA POÇO DE VISITA RETANGULAR PARA DRENAGEM, EM ALVENARIA COM BLOCOS DE CONCRETO, DIMENSÕES INTERNAS = 1,5X2 M, PROFUNDIDADE = 1,45 M, EXCLUINDO TAMPÃO. AF_12/2020</v>
          </cell>
        </row>
        <row r="1499">
          <cell r="A1499" t="str">
            <v>DRENAGEM/OBRAS DE CONTENCAO/POCOS DE VISITA E CAIXAS</v>
          </cell>
          <cell r="B1499" t="str">
            <v>DROP</v>
          </cell>
          <cell r="C1499" t="str">
            <v>POCOS DE VISITA/BOCAS DE LOBO/CX. DE PASSAGEM/CX. DIVERSAS</v>
          </cell>
          <cell r="D1499" t="str">
            <v>0036</v>
          </cell>
          <cell r="E1499">
            <v>0</v>
          </cell>
          <cell r="F1499">
            <v>0</v>
          </cell>
          <cell r="G1499" t="str">
            <v>99246</v>
          </cell>
          <cell r="H1499" t="str">
            <v>ACRÉSCIMO PARA POÇO DE VISITA CIRCULAR PARA DRENAGEM, EM CONCRETO PRÉ-MOLDADO, DIÂMETRO INTERNO = 1,5 M. AF_12/2020</v>
          </cell>
        </row>
        <row r="1500">
          <cell r="A1500" t="str">
            <v>DRENAGEM/OBRAS DE CONTENCAO/POCOS DE VISITA E CAIXAS</v>
          </cell>
          <cell r="B1500" t="str">
            <v>DROP</v>
          </cell>
          <cell r="C1500" t="str">
            <v>POCOS DE VISITA/BOCAS DE LOBO/CX. DE PASSAGEM/CX. DIVERSAS</v>
          </cell>
          <cell r="D1500" t="str">
            <v>0036</v>
          </cell>
          <cell r="E1500">
            <v>0</v>
          </cell>
          <cell r="F1500">
            <v>0</v>
          </cell>
          <cell r="G1500" t="str">
            <v>99247</v>
          </cell>
          <cell r="H1500" t="str">
            <v>ACRÉSCIMO PARA POÇO DE VISITA RETANGULAR PARA DRENAGEM, EM ALVENARIA COM BLOCOS DE CONCRETO, DIMENSÕES INTERNAS = 1,5X2 M. AF_12/2020</v>
          </cell>
        </row>
        <row r="1501">
          <cell r="A1501" t="str">
            <v>DRENAGEM/OBRAS DE CONTENCAO/POCOS DE VISITA E CAIXAS</v>
          </cell>
          <cell r="B1501" t="str">
            <v>DROP</v>
          </cell>
          <cell r="C1501" t="str">
            <v>POCOS DE VISITA/BOCAS DE LOBO/CX. DE PASSAGEM/CX. DIVERSAS</v>
          </cell>
          <cell r="D1501" t="str">
            <v>0036</v>
          </cell>
          <cell r="E1501">
            <v>0</v>
          </cell>
          <cell r="F1501">
            <v>0</v>
          </cell>
          <cell r="G1501" t="str">
            <v>99248</v>
          </cell>
          <cell r="H1501" t="str">
            <v>BASE PARA POÇO DE VISITA CIRCULAR PARA DRENAGEM, EM ALVENARIA COM TIJOLOS CERÂMICOS MACIÇOS, DIÂMETRO INTERNO = 1,5 M, PROFUNDIDADE = 1,45 M, EXCLUINDO TAMPÃO. AF_12/2020</v>
          </cell>
        </row>
        <row r="1502">
          <cell r="A1502" t="str">
            <v>DRENAGEM/OBRAS DE CONTENCAO/POCOS DE VISITA E CAIXAS</v>
          </cell>
          <cell r="B1502" t="str">
            <v>DROP</v>
          </cell>
          <cell r="C1502" t="str">
            <v>POCOS DE VISITA/BOCAS DE LOBO/CX. DE PASSAGEM/CX. DIVERSAS</v>
          </cell>
          <cell r="D1502" t="str">
            <v>0036</v>
          </cell>
          <cell r="E1502">
            <v>0</v>
          </cell>
          <cell r="F1502">
            <v>0</v>
          </cell>
          <cell r="G1502" t="str">
            <v>99249</v>
          </cell>
          <cell r="H1502" t="str">
            <v>ACRÉSCIMO PARA POÇO DE VISITA CIRCULAR PARA DRENAGEM, EM ALVENARIA COM TIJOLOS CERÂMICOS MACIÇOS, DIÂMETRO INTERNO = 1,5 M. AF_12/2020</v>
          </cell>
        </row>
        <row r="1503">
          <cell r="A1503" t="str">
            <v>DRENAGEM/OBRAS DE CONTENCAO/POCOS DE VISITA E CAIXAS</v>
          </cell>
          <cell r="B1503" t="str">
            <v>DROP</v>
          </cell>
          <cell r="C1503" t="str">
            <v>POCOS DE VISITA/BOCAS DE LOBO/CX. DE PASSAGEM/CX. DIVERSAS</v>
          </cell>
          <cell r="D1503" t="str">
            <v>0036</v>
          </cell>
          <cell r="E1503">
            <v>0</v>
          </cell>
          <cell r="F1503">
            <v>0</v>
          </cell>
          <cell r="G1503" t="str">
            <v>99252</v>
          </cell>
          <cell r="H1503" t="str">
            <v>BASE PARA POÇO DE VISITA RETANGULAR PARA DRENAGEM, EM ALVENARIA COM BLOCOS DE CONCRETO, DIMENSÕES INTERNAS = 1X1 M, PROFUNDIDADE = 1,45 M, EXCLUINDO TAMPÃO. AF_12/2020</v>
          </cell>
        </row>
        <row r="1504">
          <cell r="A1504" t="str">
            <v>DRENAGEM/OBRAS DE CONTENCAO/POCOS DE VISITA E CAIXAS</v>
          </cell>
          <cell r="B1504" t="str">
            <v>DROP</v>
          </cell>
          <cell r="C1504" t="str">
            <v>POCOS DE VISITA/BOCAS DE LOBO/CX. DE PASSAGEM/CX. DIVERSAS</v>
          </cell>
          <cell r="D1504" t="str">
            <v>0036</v>
          </cell>
          <cell r="E1504">
            <v>0</v>
          </cell>
          <cell r="F1504">
            <v>0</v>
          </cell>
          <cell r="G1504" t="str">
            <v>99254</v>
          </cell>
          <cell r="H1504" t="str">
            <v>ACRÉSCIMO PARA POÇO DE VISITA RETANGULAR PARA DRENAGEM, EM ALVENARIA COM BLOCOS DE CONCRETO, DIMENSÕES INTERNAS = 1X1 M. AF_12/2020</v>
          </cell>
        </row>
        <row r="1505">
          <cell r="A1505" t="str">
            <v>DRENAGEM/OBRAS DE CONTENCAO/POCOS DE VISITA E CAIXAS</v>
          </cell>
          <cell r="B1505" t="str">
            <v>DROP</v>
          </cell>
          <cell r="C1505" t="str">
            <v>POCOS DE VISITA/BOCAS DE LOBO/CX. DE PASSAGEM/CX. DIVERSAS</v>
          </cell>
          <cell r="D1505" t="str">
            <v>0036</v>
          </cell>
          <cell r="E1505">
            <v>0</v>
          </cell>
          <cell r="F1505">
            <v>0</v>
          </cell>
          <cell r="G1505" t="str">
            <v>99256</v>
          </cell>
          <cell r="H1505" t="str">
            <v>BASE PARA POÇO DE VISITA RETANGULAR PARA DRENAGEM, EM ALVENARIA COM BLOCOS DE CONCRETO, DIMENSÕES INTERNAS = 1,5X2,5 M, PROFUNDIDADE = 1,45 M, EXCLUINDO TAMPÃO. AF_12/2020</v>
          </cell>
        </row>
        <row r="1506">
          <cell r="A1506" t="str">
            <v>DRENAGEM/OBRAS DE CONTENCAO/POCOS DE VISITA E CAIXAS</v>
          </cell>
          <cell r="B1506" t="str">
            <v>DROP</v>
          </cell>
          <cell r="C1506" t="str">
            <v>POCOS DE VISITA/BOCAS DE LOBO/CX. DE PASSAGEM/CX. DIVERSAS</v>
          </cell>
          <cell r="D1506" t="str">
            <v>0036</v>
          </cell>
          <cell r="E1506">
            <v>0</v>
          </cell>
          <cell r="F1506">
            <v>0</v>
          </cell>
          <cell r="G1506" t="str">
            <v>99259</v>
          </cell>
          <cell r="H1506" t="str">
            <v>BASE PARA POÇO DE VISITA RETANGULAR PARA DRENAGEM, EM ALVENARIA COM BLOCOS DE CONCRETO, DIMENSÕES INTERNAS = 1X1,5 M, PROFUNDIDADE = 1,45 M, EXCLUINDO TAMPÃO. AF_12/2020</v>
          </cell>
        </row>
        <row r="1507">
          <cell r="A1507" t="str">
            <v>DRENAGEM/OBRAS DE CONTENCAO/POCOS DE VISITA E CAIXAS</v>
          </cell>
          <cell r="B1507" t="str">
            <v>DROP</v>
          </cell>
          <cell r="C1507" t="str">
            <v>POCOS DE VISITA/BOCAS DE LOBO/CX. DE PASSAGEM/CX. DIVERSAS</v>
          </cell>
          <cell r="D1507" t="str">
            <v>0036</v>
          </cell>
          <cell r="E1507">
            <v>0</v>
          </cell>
          <cell r="F1507">
            <v>0</v>
          </cell>
          <cell r="G1507" t="str">
            <v>99261</v>
          </cell>
          <cell r="H1507" t="str">
            <v>ACRÉSCIMO PARA POÇO DE VISITA RETANGULAR PARA DRENAGEM, EM ALVENARIA COM BLOCOS DE CONCRETO, DIMENSÕES INTERNAS = 1X1,5 M. AF_12/2020</v>
          </cell>
        </row>
        <row r="1508">
          <cell r="A1508" t="str">
            <v>DRENAGEM/OBRAS DE CONTENCAO/POCOS DE VISITA E CAIXAS</v>
          </cell>
          <cell r="B1508" t="str">
            <v>DROP</v>
          </cell>
          <cell r="C1508" t="str">
            <v>POCOS DE VISITA/BOCAS DE LOBO/CX. DE PASSAGEM/CX. DIVERSAS</v>
          </cell>
          <cell r="D1508" t="str">
            <v>0036</v>
          </cell>
          <cell r="E1508">
            <v>0</v>
          </cell>
          <cell r="F1508">
            <v>0</v>
          </cell>
          <cell r="G1508" t="str">
            <v>99263</v>
          </cell>
          <cell r="H1508" t="str">
            <v>ACRÉSCIMO PARA POÇO DE VISITA RETANGULAR PARA DRENAGEM, EM ALVENARIA COM BLOCOS DE CONCRETO, DIMENSÕES INTERNAS = 1,5X2,5 M. AF_12/2020</v>
          </cell>
        </row>
        <row r="1509">
          <cell r="A1509" t="str">
            <v>DRENAGEM/OBRAS DE CONTENCAO/POCOS DE VISITA E CAIXAS</v>
          </cell>
          <cell r="B1509" t="str">
            <v>DROP</v>
          </cell>
          <cell r="C1509" t="str">
            <v>POCOS DE VISITA/BOCAS DE LOBO/CX. DE PASSAGEM/CX. DIVERSAS</v>
          </cell>
          <cell r="D1509" t="str">
            <v>0036</v>
          </cell>
          <cell r="E1509">
            <v>0</v>
          </cell>
          <cell r="F1509">
            <v>0</v>
          </cell>
          <cell r="G1509" t="str">
            <v>99265</v>
          </cell>
          <cell r="H1509" t="str">
            <v>BASE PARA POÇO DE VISITA RETANGULAR PARA DRENAGEM, EM ALVENARIA COM BLOCOS DE CONCRETO, DIMENSÕES INTERNAS = 1X2 M, PROFUNDIDADE = 1,45 M, EXCLUINDO TAMPÃO. AF_12/2020</v>
          </cell>
        </row>
        <row r="1510">
          <cell r="A1510" t="str">
            <v>DRENAGEM/OBRAS DE CONTENCAO/POCOS DE VISITA E CAIXAS</v>
          </cell>
          <cell r="B1510" t="str">
            <v>DROP</v>
          </cell>
          <cell r="C1510" t="str">
            <v>POCOS DE VISITA/BOCAS DE LOBO/CX. DE PASSAGEM/CX. DIVERSAS</v>
          </cell>
          <cell r="D1510" t="str">
            <v>0036</v>
          </cell>
          <cell r="E1510">
            <v>0</v>
          </cell>
          <cell r="F1510">
            <v>0</v>
          </cell>
          <cell r="G1510" t="str">
            <v>99266</v>
          </cell>
          <cell r="H1510" t="str">
            <v>ACRÉSCIMO PARA POÇO DE VISITA RETANGULAR PARA DRENAGEM, EM ALVENARIA COM BLOCOS DE CONCRETO, DIMENSÕES INTERNAS = 1X2 M. AF_12/2020</v>
          </cell>
        </row>
        <row r="1511">
          <cell r="A1511" t="str">
            <v>DRENAGEM/OBRAS DE CONTENCAO/POCOS DE VISITA E CAIXAS</v>
          </cell>
          <cell r="B1511" t="str">
            <v>DROP</v>
          </cell>
          <cell r="C1511" t="str">
            <v>POCOS DE VISITA/BOCAS DE LOBO/CX. DE PASSAGEM/CX. DIVERSAS</v>
          </cell>
          <cell r="D1511" t="str">
            <v>0036</v>
          </cell>
          <cell r="E1511">
            <v>0</v>
          </cell>
          <cell r="F1511">
            <v>0</v>
          </cell>
          <cell r="G1511" t="str">
            <v>99267</v>
          </cell>
          <cell r="H1511" t="str">
            <v>BASE PARA POÇO DE VISITA RETANGULAR PARA DRENAGEM, EM ALVENARIA COM BLOCOS DE CONCRETO, DIMENSÕES INTERNAS = 1X2,5 M, PROFUNDIDADE = 1,45 M, EXCLUINDO TAMPÃO. AF_12/2020</v>
          </cell>
        </row>
        <row r="1512">
          <cell r="A1512" t="str">
            <v>DRENAGEM/OBRAS DE CONTENCAO/POCOS DE VISITA E CAIXAS</v>
          </cell>
          <cell r="B1512" t="str">
            <v>DROP</v>
          </cell>
          <cell r="C1512" t="str">
            <v>POCOS DE VISITA/BOCAS DE LOBO/CX. DE PASSAGEM/CX. DIVERSAS</v>
          </cell>
          <cell r="D1512" t="str">
            <v>0036</v>
          </cell>
          <cell r="E1512">
            <v>0</v>
          </cell>
          <cell r="F1512">
            <v>0</v>
          </cell>
          <cell r="G1512" t="str">
            <v>99268</v>
          </cell>
          <cell r="H1512" t="str">
            <v>POÇO DE INSPEÇÃO CIRCULAR PARA DRENAGEM, EM CONCRETO PRÉ-MOLDADO, DIÂMETRO INTERNO = 0,6 M, PROFUNDIDADE = 1 M, EXCLUINDO TAMPÃO. AF_12/2020</v>
          </cell>
        </row>
        <row r="1513">
          <cell r="A1513" t="str">
            <v>DRENAGEM/OBRAS DE CONTENCAO/POCOS DE VISITA E CAIXAS</v>
          </cell>
          <cell r="B1513" t="str">
            <v>DROP</v>
          </cell>
          <cell r="C1513" t="str">
            <v>POCOS DE VISITA/BOCAS DE LOBO/CX. DE PASSAGEM/CX. DIVERSAS</v>
          </cell>
          <cell r="D1513" t="str">
            <v>0036</v>
          </cell>
          <cell r="E1513">
            <v>0</v>
          </cell>
          <cell r="F1513">
            <v>0</v>
          </cell>
          <cell r="G1513" t="str">
            <v>99269</v>
          </cell>
          <cell r="H1513" t="str">
            <v>ACRÉSCIMO PARA POÇO DE VISITA RETANGULAR PARA DRENAGEM, EM ALVENARIA COM BLOCOS DE CONCRETO, DIMENSÕES INTERNAS = 1X2,5 M. AF_12/2020</v>
          </cell>
        </row>
        <row r="1514">
          <cell r="A1514" t="str">
            <v>DRENAGEM/OBRAS DE CONTENCAO/POCOS DE VISITA E CAIXAS</v>
          </cell>
          <cell r="B1514" t="str">
            <v>DROP</v>
          </cell>
          <cell r="C1514" t="str">
            <v>POCOS DE VISITA/BOCAS DE LOBO/CX. DE PASSAGEM/CX. DIVERSAS</v>
          </cell>
          <cell r="D1514" t="str">
            <v>0036</v>
          </cell>
          <cell r="E1514">
            <v>0</v>
          </cell>
          <cell r="F1514">
            <v>0</v>
          </cell>
          <cell r="G1514" t="str">
            <v>99270</v>
          </cell>
          <cell r="H1514" t="str">
            <v>POÇO DE INSPEÇÃO CIRCULAR PARA DRENAGEM, EM CONCRETO PRÉ-MOLDADO, DIÂMETRO INTERNO = 0,6 M, PROFUNDIDADE = 1,5 M, EXCLUINDO TAMPÃO. AF_12/2020</v>
          </cell>
        </row>
        <row r="1515">
          <cell r="A1515" t="str">
            <v>DRENAGEM/OBRAS DE CONTENCAO/POCOS DE VISITA E CAIXAS</v>
          </cell>
          <cell r="B1515" t="str">
            <v>DROP</v>
          </cell>
          <cell r="C1515" t="str">
            <v>POCOS DE VISITA/BOCAS DE LOBO/CX. DE PASSAGEM/CX. DIVERSAS</v>
          </cell>
          <cell r="D1515" t="str">
            <v>0036</v>
          </cell>
          <cell r="E1515">
            <v>0</v>
          </cell>
          <cell r="F1515">
            <v>0</v>
          </cell>
          <cell r="G1515" t="str">
            <v>99271</v>
          </cell>
          <cell r="H1515" t="str">
            <v>BASE PARA POÇO DE VISITA RETANGULAR PARA DRENAGEM, EM ALVENARIA COM BLOCOS DE CONCRETO, DIMENSÕES INTERNAS = 1,5X3 M, PROFUNDIDADE = 1,45 M, EXCLUINDO TAMPÃO. AF_12/2020</v>
          </cell>
        </row>
        <row r="1516">
          <cell r="A1516" t="str">
            <v>DRENAGEM/OBRAS DE CONTENCAO/POCOS DE VISITA E CAIXAS</v>
          </cell>
          <cell r="B1516" t="str">
            <v>DROP</v>
          </cell>
          <cell r="C1516" t="str">
            <v>POCOS DE VISITA/BOCAS DE LOBO/CX. DE PASSAGEM/CX. DIVERSAS</v>
          </cell>
          <cell r="D1516" t="str">
            <v>0036</v>
          </cell>
          <cell r="E1516">
            <v>0</v>
          </cell>
          <cell r="F1516">
            <v>0</v>
          </cell>
          <cell r="G1516" t="str">
            <v>99272</v>
          </cell>
          <cell r="H1516" t="str">
            <v>POÇO DE INSPEÇÃO CIRCULAR PARA DRENAGEM, EM ALVENARIA COM TIJOLOS CERÂMICOS MACIÇOS, DIÂMETRO INTERNO = 0,6 M, PROFUNDIDADE = 1 M, EXCLUINDO TAMPÃO. AF_12/2020</v>
          </cell>
        </row>
        <row r="1517">
          <cell r="A1517" t="str">
            <v>DRENAGEM/OBRAS DE CONTENCAO/POCOS DE VISITA E CAIXAS</v>
          </cell>
          <cell r="B1517" t="str">
            <v>DROP</v>
          </cell>
          <cell r="C1517" t="str">
            <v>POCOS DE VISITA/BOCAS DE LOBO/CX. DE PASSAGEM/CX. DIVERSAS</v>
          </cell>
          <cell r="D1517" t="str">
            <v>0036</v>
          </cell>
          <cell r="E1517">
            <v>0</v>
          </cell>
          <cell r="F1517">
            <v>0</v>
          </cell>
          <cell r="G1517" t="str">
            <v>99273</v>
          </cell>
          <cell r="H1517" t="str">
            <v>POÇO DE INSPEÇÃO CIRCULAR PARA DRENAGEM, EM ALVENARIA COM TIJOLOS CERÂMICOS MACIÇOS, DIÂMETRO INTERNO = 0,6 M, PROFUNDIDADE = 1,5 M, EXCLUINDO TAMPÃO. AF_12/2020</v>
          </cell>
        </row>
        <row r="1518">
          <cell r="A1518" t="str">
            <v>DRENAGEM/OBRAS DE CONTENCAO/POCOS DE VISITA E CAIXAS</v>
          </cell>
          <cell r="B1518" t="str">
            <v>DROP</v>
          </cell>
          <cell r="C1518" t="str">
            <v>POCOS DE VISITA/BOCAS DE LOBO/CX. DE PASSAGEM/CX. DIVERSAS</v>
          </cell>
          <cell r="D1518" t="str">
            <v>0036</v>
          </cell>
          <cell r="E1518">
            <v>0</v>
          </cell>
          <cell r="F1518">
            <v>0</v>
          </cell>
          <cell r="G1518" t="str">
            <v>99274</v>
          </cell>
          <cell r="H1518" t="str">
            <v>BASE PARA POÇO DE VISITA RETANGULAR PARA DRENAGEM, EM ALVENARIA COM BLOCOS DE CONCRETO, DIMENSÕES INTERNAS = 1X3 M, PROFUNDIDADE = 1,45 M, EXCLUINDO TAMPÃO. AF_12/2020</v>
          </cell>
        </row>
        <row r="1519">
          <cell r="A1519" t="str">
            <v>DRENAGEM/OBRAS DE CONTENCAO/POCOS DE VISITA E CAIXAS</v>
          </cell>
          <cell r="B1519" t="str">
            <v>DROP</v>
          </cell>
          <cell r="C1519" t="str">
            <v>POCOS DE VISITA/BOCAS DE LOBO/CX. DE PASSAGEM/CX. DIVERSAS</v>
          </cell>
          <cell r="D1519" t="str">
            <v>0036</v>
          </cell>
          <cell r="E1519">
            <v>0</v>
          </cell>
          <cell r="F1519">
            <v>0</v>
          </cell>
          <cell r="G1519" t="str">
            <v>99275</v>
          </cell>
          <cell r="H1519" t="str">
            <v>BASE PARA POÇO DE VISITA CIRCULAR PARA DRENAGEM, EM CONCRETO PRÉ-MOLDADO, DIÂMETRO INTERNO = 0,8 M, PROFUNDIDADE = 1,45 M, EXCLUINDO TAMPÃO. AF_12/2020</v>
          </cell>
        </row>
        <row r="1520">
          <cell r="A1520" t="str">
            <v>DRENAGEM/OBRAS DE CONTENCAO/POCOS DE VISITA E CAIXAS</v>
          </cell>
          <cell r="B1520" t="str">
            <v>DROP</v>
          </cell>
          <cell r="C1520" t="str">
            <v>POCOS DE VISITA/BOCAS DE LOBO/CX. DE PASSAGEM/CX. DIVERSAS</v>
          </cell>
          <cell r="D1520" t="str">
            <v>0036</v>
          </cell>
          <cell r="E1520">
            <v>0</v>
          </cell>
          <cell r="F1520">
            <v>0</v>
          </cell>
          <cell r="G1520" t="str">
            <v>99276</v>
          </cell>
          <cell r="H1520" t="str">
            <v>ACRÉSCIMO PARA POÇO DE VISITA RETANGULAR PARA DRENAGEM, EM ALVENARIA COM BLOCOS DE CONCRETO, DIMENSÕES INTERNAS = 1,5X3 M. AF_12/2020</v>
          </cell>
        </row>
        <row r="1521">
          <cell r="A1521" t="str">
            <v>DRENAGEM/OBRAS DE CONTENCAO/POCOS DE VISITA E CAIXAS</v>
          </cell>
          <cell r="B1521" t="str">
            <v>DROP</v>
          </cell>
          <cell r="C1521" t="str">
            <v>POCOS DE VISITA/BOCAS DE LOBO/CX. DE PASSAGEM/CX. DIVERSAS</v>
          </cell>
          <cell r="D1521" t="str">
            <v>0036</v>
          </cell>
          <cell r="E1521">
            <v>0</v>
          </cell>
          <cell r="F1521">
            <v>0</v>
          </cell>
          <cell r="G1521" t="str">
            <v>99277</v>
          </cell>
          <cell r="H1521" t="str">
            <v>ACRÉSCIMO PARA POÇO DE VISITA RETANGULAR PARA DRENAGEM, EM ALVENARIA COM BLOCOS DE CONCRETO, DIMENSÕES INTERNAS = 1X3 M. AF_12/2020</v>
          </cell>
        </row>
        <row r="1522">
          <cell r="A1522" t="str">
            <v>DRENAGEM/OBRAS DE CONTENCAO/POCOS DE VISITA E CAIXAS</v>
          </cell>
          <cell r="B1522" t="str">
            <v>DROP</v>
          </cell>
          <cell r="C1522" t="str">
            <v>POCOS DE VISITA/BOCAS DE LOBO/CX. DE PASSAGEM/CX. DIVERSAS</v>
          </cell>
          <cell r="D1522" t="str">
            <v>0036</v>
          </cell>
          <cell r="E1522">
            <v>0</v>
          </cell>
          <cell r="F1522">
            <v>0</v>
          </cell>
          <cell r="G1522" t="str">
            <v>99278</v>
          </cell>
          <cell r="H1522" t="str">
            <v>ACRÉSCIMO PARA POÇO DE VISITA CIRCULAR PARA DRENAGEM, EM CONCRETO PRÉ-MOLDADO, DIÂMETRO INTERNO = 0,8 M. AF_12/2020</v>
          </cell>
        </row>
        <row r="1523">
          <cell r="A1523" t="str">
            <v>DRENAGEM/OBRAS DE CONTENCAO/POCOS DE VISITA E CAIXAS</v>
          </cell>
          <cell r="B1523" t="str">
            <v>DROP</v>
          </cell>
          <cell r="C1523" t="str">
            <v>POCOS DE VISITA/BOCAS DE LOBO/CX. DE PASSAGEM/CX. DIVERSAS</v>
          </cell>
          <cell r="D1523" t="str">
            <v>0036</v>
          </cell>
          <cell r="E1523">
            <v>0</v>
          </cell>
          <cell r="F1523">
            <v>0</v>
          </cell>
          <cell r="G1523" t="str">
            <v>99279</v>
          </cell>
          <cell r="H1523" t="str">
            <v>BASE PARA POÇO DE VISITA RETANGULAR PARA DRENAGEM, EM ALVENARIA COM BLOCOS DE CONCRETO, DIMENSÕES INTERNAS = 1X3,5 M, PROFUNDIDADE = 1,45 M, EXCLUINDO TAMPÃO. AF_12/2020</v>
          </cell>
        </row>
        <row r="1524">
          <cell r="A1524" t="str">
            <v>DRENAGEM/OBRAS DE CONTENCAO/POCOS DE VISITA E CAIXAS</v>
          </cell>
          <cell r="B1524" t="str">
            <v>DROP</v>
          </cell>
          <cell r="C1524" t="str">
            <v>POCOS DE VISITA/BOCAS DE LOBO/CX. DE PASSAGEM/CX. DIVERSAS</v>
          </cell>
          <cell r="D1524" t="str">
            <v>0036</v>
          </cell>
          <cell r="E1524">
            <v>0</v>
          </cell>
          <cell r="F1524">
            <v>0</v>
          </cell>
          <cell r="G1524" t="str">
            <v>99280</v>
          </cell>
          <cell r="H1524" t="str">
            <v>BASE PARA POÇO DE VISITA CIRCULAR PARA DRENAGEM, EM ALVENARIA COM TIJOLOS CERÂMICOS MACIÇOS, DIÂMETRO INTERNO = 0,8 M, PROFUNDIDADE = 1,45 M, EXCLUINDO TAMPÃO. AF_12/2020</v>
          </cell>
        </row>
        <row r="1525">
          <cell r="A1525" t="str">
            <v>DRENAGEM/OBRAS DE CONTENCAO/POCOS DE VISITA E CAIXAS</v>
          </cell>
          <cell r="B1525" t="str">
            <v>DROP</v>
          </cell>
          <cell r="C1525" t="str">
            <v>POCOS DE VISITA/BOCAS DE LOBO/CX. DE PASSAGEM/CX. DIVERSAS</v>
          </cell>
          <cell r="D1525" t="str">
            <v>0036</v>
          </cell>
          <cell r="E1525">
            <v>0</v>
          </cell>
          <cell r="F1525">
            <v>0</v>
          </cell>
          <cell r="G1525" t="str">
            <v>99281</v>
          </cell>
          <cell r="H1525" t="str">
            <v>ACRÉSCIMO PARA POÇO DE VISITA RETANGULAR PARA DRENAGEM, EM ALVENARIA COM BLOCOS DE CONCRETO, DIMENSÕES INTERNAS = 1X3,5 M. AF_12/2020</v>
          </cell>
        </row>
        <row r="1526">
          <cell r="A1526" t="str">
            <v>DRENAGEM/OBRAS DE CONTENCAO/POCOS DE VISITA E CAIXAS</v>
          </cell>
          <cell r="B1526" t="str">
            <v>DROP</v>
          </cell>
          <cell r="C1526" t="str">
            <v>POCOS DE VISITA/BOCAS DE LOBO/CX. DE PASSAGEM/CX. DIVERSAS</v>
          </cell>
          <cell r="D1526" t="str">
            <v>0036</v>
          </cell>
          <cell r="E1526">
            <v>0</v>
          </cell>
          <cell r="F1526">
            <v>0</v>
          </cell>
          <cell r="G1526" t="str">
            <v>99282</v>
          </cell>
          <cell r="H1526" t="str">
            <v>ACRÉSCIMO PARA POÇO DE VISITA RETANGULAR PARA DRENAGEM, EM ALVENARIA COM BLOCOS DE CONCRETO, DIMENSÕES INTERNAS = 2,5X2,5 M. AF_12/2020</v>
          </cell>
        </row>
        <row r="1527">
          <cell r="A1527" t="str">
            <v>DRENAGEM/OBRAS DE CONTENCAO/POCOS DE VISITA E CAIXAS</v>
          </cell>
          <cell r="B1527" t="str">
            <v>DROP</v>
          </cell>
          <cell r="C1527" t="str">
            <v>POCOS DE VISITA/BOCAS DE LOBO/CX. DE PASSAGEM/CX. DIVERSAS</v>
          </cell>
          <cell r="D1527" t="str">
            <v>0036</v>
          </cell>
          <cell r="E1527">
            <v>0</v>
          </cell>
          <cell r="F1527">
            <v>0</v>
          </cell>
          <cell r="G1527" t="str">
            <v>99283</v>
          </cell>
          <cell r="H1527" t="str">
            <v>ACRÉSCIMO PARA POÇO DE VISITA CIRCULAR PARA DRENAGEM, EM ALVENARIA COM TIJOLOS CERÂMICOS MACIÇOS, DIÂMETRO INTERNO = 0,8 M. AF_12/2020</v>
          </cell>
        </row>
        <row r="1528">
          <cell r="A1528" t="str">
            <v>DRENAGEM/OBRAS DE CONTENCAO/POCOS DE VISITA E CAIXAS</v>
          </cell>
          <cell r="B1528" t="str">
            <v>DROP</v>
          </cell>
          <cell r="C1528" t="str">
            <v>POCOS DE VISITA/BOCAS DE LOBO/CX. DE PASSAGEM/CX. DIVERSAS</v>
          </cell>
          <cell r="D1528" t="str">
            <v>0036</v>
          </cell>
          <cell r="E1528">
            <v>0</v>
          </cell>
          <cell r="F1528">
            <v>0</v>
          </cell>
          <cell r="G1528" t="str">
            <v>99284</v>
          </cell>
          <cell r="H1528" t="str">
            <v>BASE PARA POÇO DE VISITA RETANGULAR PARA DRENAGEM, EM ALVENARIA COM BLOCOS DE CONCRETO, DIMENSÕES INTERNAS = 1,5X3,5 M, PROFUNDIDADE = 1,45 M, EXCLUINDO TAMPÃO. AF_12/2020</v>
          </cell>
        </row>
        <row r="1529">
          <cell r="A1529" t="str">
            <v>DRENAGEM/OBRAS DE CONTENCAO/POCOS DE VISITA E CAIXAS</v>
          </cell>
          <cell r="B1529" t="str">
            <v>DROP</v>
          </cell>
          <cell r="C1529" t="str">
            <v>POCOS DE VISITA/BOCAS DE LOBO/CX. DE PASSAGEM/CX. DIVERSAS</v>
          </cell>
          <cell r="D1529" t="str">
            <v>0036</v>
          </cell>
          <cell r="E1529">
            <v>0</v>
          </cell>
          <cell r="F1529">
            <v>0</v>
          </cell>
          <cell r="G1529" t="str">
            <v>99285</v>
          </cell>
          <cell r="H1529" t="str">
            <v>BASE PARA POÇO DE VISITA CIRCULAR PARA DRENAGEM, EM CONCRETO PRÉ-MOLDADO, DIÂMETRO INTERNO = 1 M, PROFUNDIDADE = 1,45 M, EXCLUINDO TAMPÃO. AF_05/2018</v>
          </cell>
        </row>
        <row r="1530">
          <cell r="A1530" t="str">
            <v>DRENAGEM/OBRAS DE CONTENCAO/POCOS DE VISITA E CAIXAS</v>
          </cell>
          <cell r="B1530" t="str">
            <v>DROP</v>
          </cell>
          <cell r="C1530" t="str">
            <v>POCOS DE VISITA/BOCAS DE LOBO/CX. DE PASSAGEM/CX. DIVERSAS</v>
          </cell>
          <cell r="D1530" t="str">
            <v>0036</v>
          </cell>
          <cell r="E1530">
            <v>0</v>
          </cell>
          <cell r="F1530">
            <v>0</v>
          </cell>
          <cell r="G1530" t="str">
            <v>99286</v>
          </cell>
          <cell r="H1530" t="str">
            <v>BASE PARA POÇO DE VISITA RETANGULAR PARA DRENAGEM, EM ALVENARIA COM BLOCOS DE CONCRETO, DIMENSÕES INTERNAS = 1X4 M, PROFUNDIDADE = 1,45 M, EXCLUINDO TAMPÃO. AF_12/2020</v>
          </cell>
        </row>
        <row r="1531">
          <cell r="A1531" t="str">
            <v>DRENAGEM/OBRAS DE CONTENCAO/POCOS DE VISITA E CAIXAS</v>
          </cell>
          <cell r="B1531" t="str">
            <v>DROP</v>
          </cell>
          <cell r="C1531" t="str">
            <v>POCOS DE VISITA/BOCAS DE LOBO/CX. DE PASSAGEM/CX. DIVERSAS</v>
          </cell>
          <cell r="D1531" t="str">
            <v>0036</v>
          </cell>
          <cell r="E1531">
            <v>0</v>
          </cell>
          <cell r="F1531">
            <v>0</v>
          </cell>
          <cell r="G1531" t="str">
            <v>99287</v>
          </cell>
          <cell r="H1531" t="str">
            <v>BASE PARA POÇO DE VISITA RETANGULAR PARA DRENAGEM, EM ALVENARIA COM BLOCOS DE CONCRETO, DIMENSÕES INTERNAS = 2,5X3 M, PROFUNDIDADE = 1,45 M, EXCLUINDO TAMPÃO. AF_12/2020</v>
          </cell>
        </row>
        <row r="1532">
          <cell r="A1532" t="str">
            <v>DRENAGEM/OBRAS DE CONTENCAO/POCOS DE VISITA E CAIXAS</v>
          </cell>
          <cell r="B1532" t="str">
            <v>DROP</v>
          </cell>
          <cell r="C1532" t="str">
            <v>POCOS DE VISITA/BOCAS DE LOBO/CX. DE PASSAGEM/CX. DIVERSAS</v>
          </cell>
          <cell r="D1532" t="str">
            <v>0036</v>
          </cell>
          <cell r="E1532">
            <v>0</v>
          </cell>
          <cell r="F1532">
            <v>0</v>
          </cell>
          <cell r="G1532" t="str">
            <v>99288</v>
          </cell>
          <cell r="H1532" t="str">
            <v>ACRÉSCIMO PARA POÇO DE VISITA CIRCULAR PARA DRENAGEM, EM CONCRETO PRÉ-MOLDADO, DIÂMETRO INTERNO = 1 M. AF_12/2020</v>
          </cell>
        </row>
        <row r="1533">
          <cell r="A1533" t="str">
            <v>DRENAGEM/OBRAS DE CONTENCAO/POCOS DE VISITA E CAIXAS</v>
          </cell>
          <cell r="B1533" t="str">
            <v>DROP</v>
          </cell>
          <cell r="C1533" t="str">
            <v>POCOS DE VISITA/BOCAS DE LOBO/CX. DE PASSAGEM/CX. DIVERSAS</v>
          </cell>
          <cell r="D1533" t="str">
            <v>0036</v>
          </cell>
          <cell r="E1533">
            <v>0</v>
          </cell>
          <cell r="F1533">
            <v>0</v>
          </cell>
          <cell r="G1533" t="str">
            <v>99289</v>
          </cell>
          <cell r="H1533" t="str">
            <v>ACRÉSCIMO PARA POÇO DE VISITA RETANGULAR PARA DRENAGEM, EM ALVENARIA COM BLOCOS DE CONCRETO, DIMENSÕES INTERNAS = 1X4 M. AF_12/2020</v>
          </cell>
        </row>
        <row r="1534">
          <cell r="A1534" t="str">
            <v>DRENAGEM/OBRAS DE CONTENCAO/POCOS DE VISITA E CAIXAS</v>
          </cell>
          <cell r="B1534" t="str">
            <v>DROP</v>
          </cell>
          <cell r="C1534" t="str">
            <v>POCOS DE VISITA/BOCAS DE LOBO/CX. DE PASSAGEM/CX. DIVERSAS</v>
          </cell>
          <cell r="D1534" t="str">
            <v>0036</v>
          </cell>
          <cell r="E1534">
            <v>0</v>
          </cell>
          <cell r="F1534">
            <v>0</v>
          </cell>
          <cell r="G1534" t="str">
            <v>99290</v>
          </cell>
          <cell r="H1534" t="str">
            <v>BASE PARA POÇO DE VISITA RETANGULAR PARA DRENAGEM, EM ALVENARIA COM BLOCOS DE CONCRETO, DIMENSÕES INTERNAS = 1,5X1,5 M, PROFUNDIDADE = 1,45 M, EXCLUINDO TAMPÃO. AF_12/2020</v>
          </cell>
        </row>
        <row r="1535">
          <cell r="A1535" t="str">
            <v>DRENAGEM/OBRAS DE CONTENCAO/POCOS DE VISITA E CAIXAS</v>
          </cell>
          <cell r="B1535" t="str">
            <v>DROP</v>
          </cell>
          <cell r="C1535" t="str">
            <v>POCOS DE VISITA/BOCAS DE LOBO/CX. DE PASSAGEM/CX. DIVERSAS</v>
          </cell>
          <cell r="D1535" t="str">
            <v>0036</v>
          </cell>
          <cell r="E1535">
            <v>0</v>
          </cell>
          <cell r="F1535">
            <v>0</v>
          </cell>
          <cell r="G1535" t="str">
            <v>99291</v>
          </cell>
          <cell r="H1535" t="str">
            <v>ACRÉSCIMO PARA POÇO DE VISITA RETANGULAR PARA DRENAGEM, EM ALVENARIA COM BLOCOS DE CONCRETO, DIMENSÕES INTERNAS = 1,5X3,5 M. AF_12/2020</v>
          </cell>
        </row>
        <row r="1536">
          <cell r="A1536" t="str">
            <v>DRENAGEM/OBRAS DE CONTENCAO/POCOS DE VISITA E CAIXAS</v>
          </cell>
          <cell r="B1536" t="str">
            <v>DROP</v>
          </cell>
          <cell r="C1536" t="str">
            <v>POCOS DE VISITA/BOCAS DE LOBO/CX. DE PASSAGEM/CX. DIVERSAS</v>
          </cell>
          <cell r="D1536" t="str">
            <v>0036</v>
          </cell>
          <cell r="E1536">
            <v>0</v>
          </cell>
          <cell r="F1536">
            <v>0</v>
          </cell>
          <cell r="G1536" t="str">
            <v>99292</v>
          </cell>
          <cell r="H1536" t="str">
            <v>BASE PARA POÇO DE VISITA CIRCULAR PARA DRENAGEM, EM ALVENARIA COM TIJOLOS CERÂMICOS MACIÇOS, DIÂMETRO INTERNO = 1 M, PROFUNDIDADE = 1,45 M, EXCLUINDO TAMPÃO. AF_12/2020</v>
          </cell>
        </row>
        <row r="1537">
          <cell r="A1537" t="str">
            <v>DRENAGEM/OBRAS DE CONTENCAO/POCOS DE VISITA E CAIXAS</v>
          </cell>
          <cell r="B1537" t="str">
            <v>DROP</v>
          </cell>
          <cell r="C1537" t="str">
            <v>POCOS DE VISITA/BOCAS DE LOBO/CX. DE PASSAGEM/CX. DIVERSAS</v>
          </cell>
          <cell r="D1537" t="str">
            <v>0036</v>
          </cell>
          <cell r="E1537">
            <v>0</v>
          </cell>
          <cell r="F1537">
            <v>0</v>
          </cell>
          <cell r="G1537" t="str">
            <v>99293</v>
          </cell>
          <cell r="H1537" t="str">
            <v>ACRÉSCIMO PARA POÇO DE VISITA CIRCULAR PARA DRENAGEM, EM ALVENARIA COM TIJOLOS CERÂMICOS MACIÇOS, DIÂMETRO INTERNO = 1 M. AF_12/2020</v>
          </cell>
        </row>
        <row r="1538">
          <cell r="A1538" t="str">
            <v>DRENAGEM/OBRAS DE CONTENCAO/POCOS DE VISITA E CAIXAS</v>
          </cell>
          <cell r="B1538" t="str">
            <v>DROP</v>
          </cell>
          <cell r="C1538" t="str">
            <v>POCOS DE VISITA/BOCAS DE LOBO/CX. DE PASSAGEM/CX. DIVERSAS</v>
          </cell>
          <cell r="D1538" t="str">
            <v>0036</v>
          </cell>
          <cell r="E1538">
            <v>0</v>
          </cell>
          <cell r="F1538">
            <v>0</v>
          </cell>
          <cell r="G1538" t="str">
            <v>99294</v>
          </cell>
          <cell r="H1538" t="str">
            <v>BASE PARA POÇO DE VISITA RETANGULAR PARA DRENAGEM, EM ALVENARIA COM BLOCOS DE CONCRETO, DIMENSÕES INTERNAS = 1,5X4 M, PROFUNDIDADE = 1,45 M, EXCLUINDO TAMPÃO. AF_12/2020</v>
          </cell>
        </row>
        <row r="1539">
          <cell r="A1539" t="str">
            <v>DRENAGEM/OBRAS DE CONTENCAO/POCOS DE VISITA E CAIXAS</v>
          </cell>
          <cell r="B1539" t="str">
            <v>DROP</v>
          </cell>
          <cell r="C1539" t="str">
            <v>POCOS DE VISITA/BOCAS DE LOBO/CX. DE PASSAGEM/CX. DIVERSAS</v>
          </cell>
          <cell r="D1539" t="str">
            <v>0036</v>
          </cell>
          <cell r="E1539">
            <v>0</v>
          </cell>
          <cell r="F1539">
            <v>0</v>
          </cell>
          <cell r="G1539" t="str">
            <v>99296</v>
          </cell>
          <cell r="H1539" t="str">
            <v>ACRÉSCIMO PARA POÇO DE VISITA RETANGULAR PARA DRENAGEM, EM ALVENARIA COM BLOCOS DE CONCRETO, DIMENSÕES INTERNAS = 2,5X3 M. AF_12/2020</v>
          </cell>
        </row>
        <row r="1540">
          <cell r="A1540" t="str">
            <v>DRENAGEM/OBRAS DE CONTENCAO/POCOS DE VISITA E CAIXAS</v>
          </cell>
          <cell r="B1540" t="str">
            <v>DROP</v>
          </cell>
          <cell r="C1540" t="str">
            <v>POCOS DE VISITA/BOCAS DE LOBO/CX. DE PASSAGEM/CX. DIVERSAS</v>
          </cell>
          <cell r="D1540" t="str">
            <v>0036</v>
          </cell>
          <cell r="E1540">
            <v>0</v>
          </cell>
          <cell r="F1540">
            <v>0</v>
          </cell>
          <cell r="G1540" t="str">
            <v>99297</v>
          </cell>
          <cell r="H1540" t="str">
            <v>ACRÉSCIMO PARA POÇO DE VISITA RETANGULAR PARA DRENAGEM, EM ALVENARIA COM BLOCOS DE CONCRETO, DIMENSÕES INTERNAS = 1,5X4 M. AF_12/2020</v>
          </cell>
        </row>
        <row r="1541">
          <cell r="A1541" t="str">
            <v>DRENAGEM/OBRAS DE CONTENCAO/POCOS DE VISITA E CAIXAS</v>
          </cell>
          <cell r="B1541" t="str">
            <v>DROP</v>
          </cell>
          <cell r="C1541" t="str">
            <v>POCOS DE VISITA/BOCAS DE LOBO/CX. DE PASSAGEM/CX. DIVERSAS</v>
          </cell>
          <cell r="D1541" t="str">
            <v>0036</v>
          </cell>
          <cell r="E1541">
            <v>0</v>
          </cell>
          <cell r="F1541">
            <v>0</v>
          </cell>
          <cell r="G1541" t="str">
            <v>99298</v>
          </cell>
          <cell r="H1541" t="str">
            <v>BASE PARA POÇO DE VISITA RETANGULAR PARA DRENAGEM, EM ALVENARIA COM BLOCOS DE CONCRETO, DIMENSÕES INTERNAS = 2,5X3,5 M, PROFUNDIDADE = 1,45 M, EXCLUINDO TAMPÃO. AF_12/2020</v>
          </cell>
        </row>
        <row r="1542">
          <cell r="A1542" t="str">
            <v>DRENAGEM/OBRAS DE CONTENCAO/POCOS DE VISITA E CAIXAS</v>
          </cell>
          <cell r="B1542" t="str">
            <v>DROP</v>
          </cell>
          <cell r="C1542" t="str">
            <v>POCOS DE VISITA/BOCAS DE LOBO/CX. DE PASSAGEM/CX. DIVERSAS</v>
          </cell>
          <cell r="D1542" t="str">
            <v>0036</v>
          </cell>
          <cell r="E1542">
            <v>0</v>
          </cell>
          <cell r="F1542">
            <v>0</v>
          </cell>
          <cell r="G1542" t="str">
            <v>99299</v>
          </cell>
          <cell r="H1542" t="str">
            <v>ACRÉSCIMO PARA POÇO DE VISITA RETANGULAR PARA DRENAGEM, EM ALVENARIA COM BLOCOS DE CONCRETO, DIMENSÕES INTERNAS = 2,5X3,5 M. AF_12/2020</v>
          </cell>
        </row>
        <row r="1543">
          <cell r="A1543" t="str">
            <v>DRENAGEM/OBRAS DE CONTENCAO/POCOS DE VISITA E CAIXAS</v>
          </cell>
          <cell r="B1543" t="str">
            <v>DROP</v>
          </cell>
          <cell r="C1543" t="str">
            <v>POCOS DE VISITA/BOCAS DE LOBO/CX. DE PASSAGEM/CX. DIVERSAS</v>
          </cell>
          <cell r="D1543" t="str">
            <v>0036</v>
          </cell>
          <cell r="E1543">
            <v>0</v>
          </cell>
          <cell r="F1543">
            <v>0</v>
          </cell>
          <cell r="G1543" t="str">
            <v>99300</v>
          </cell>
          <cell r="H1543" t="str">
            <v>BASE PARA POÇO DE VISITA RETANGULAR PARA DRENAGEM, EM ALVENARIA COM BLOCOS DE CONCRETO, DIMENSÕES INTERNAS = 2,5X4 M, PROFUNDIDADE = 1,45 M, EXCLUINDO TAMPÃO. AF_12/2020</v>
          </cell>
        </row>
        <row r="1544">
          <cell r="A1544" t="str">
            <v>DRENAGEM/OBRAS DE CONTENCAO/POCOS DE VISITA E CAIXAS</v>
          </cell>
          <cell r="B1544" t="str">
            <v>DROP</v>
          </cell>
          <cell r="C1544" t="str">
            <v>POCOS DE VISITA/BOCAS DE LOBO/CX. DE PASSAGEM/CX. DIVERSAS</v>
          </cell>
          <cell r="D1544" t="str">
            <v>0036</v>
          </cell>
          <cell r="E1544">
            <v>0</v>
          </cell>
          <cell r="F1544">
            <v>0</v>
          </cell>
          <cell r="G1544" t="str">
            <v>99301</v>
          </cell>
          <cell r="H1544" t="str">
            <v>BASE PARA POÇO DE VISITA RETANGULAR PARA DRENAGEM, EM ALVENARIA COM BLOCOS DE CONCRETO, DIMENSÕES INTERNAS = 2X2 M, PROFUNDIDADE = 1,45 M, EXCLUINDO TAMPÃO. AF_12/2020</v>
          </cell>
        </row>
        <row r="1545">
          <cell r="A1545" t="str">
            <v>DRENAGEM/OBRAS DE CONTENCAO/POCOS DE VISITA E CAIXAS</v>
          </cell>
          <cell r="B1545" t="str">
            <v>DROP</v>
          </cell>
          <cell r="C1545" t="str">
            <v>POCOS DE VISITA/BOCAS DE LOBO/CX. DE PASSAGEM/CX. DIVERSAS</v>
          </cell>
          <cell r="D1545" t="str">
            <v>0036</v>
          </cell>
          <cell r="E1545">
            <v>0</v>
          </cell>
          <cell r="F1545">
            <v>0</v>
          </cell>
          <cell r="G1545" t="str">
            <v>99302</v>
          </cell>
          <cell r="H1545" t="str">
            <v>ACRÉSCIMO PARA POÇO DE VISITA RETANGULAR PARA DRENAGEM, EM ALVENARIA COM BLOCOS DE CONCRETO, DIMENSÕES INTERNAS = 2,5X4 M. AF_12/2020</v>
          </cell>
        </row>
        <row r="1546">
          <cell r="A1546" t="str">
            <v>DRENAGEM/OBRAS DE CONTENCAO/POCOS DE VISITA E CAIXAS</v>
          </cell>
          <cell r="B1546" t="str">
            <v>DROP</v>
          </cell>
          <cell r="C1546" t="str">
            <v>POCOS DE VISITA/BOCAS DE LOBO/CX. DE PASSAGEM/CX. DIVERSAS</v>
          </cell>
          <cell r="D1546" t="str">
            <v>0036</v>
          </cell>
          <cell r="E1546">
            <v>0</v>
          </cell>
          <cell r="F1546">
            <v>0</v>
          </cell>
          <cell r="G1546" t="str">
            <v>99303</v>
          </cell>
          <cell r="H1546" t="str">
            <v>BASE PARA POÇO DE VISITA RETANGULAR PARA DRENAGEM, EM ALVENARIA COM BLOCOS DE CONCRETO, DIMENSÕES INTERNAS = 3X3 M, PROFUNDIDADE = 1,45 M, EXCLUINDO TAMPÃO. AF_12/2020</v>
          </cell>
        </row>
        <row r="1547">
          <cell r="A1547" t="str">
            <v>DRENAGEM/OBRAS DE CONTENCAO/POCOS DE VISITA E CAIXAS</v>
          </cell>
          <cell r="B1547" t="str">
            <v>DROP</v>
          </cell>
          <cell r="C1547" t="str">
            <v>POCOS DE VISITA/BOCAS DE LOBO/CX. DE PASSAGEM/CX. DIVERSAS</v>
          </cell>
          <cell r="D1547" t="str">
            <v>0036</v>
          </cell>
          <cell r="E1547">
            <v>0</v>
          </cell>
          <cell r="F1547">
            <v>0</v>
          </cell>
          <cell r="G1547" t="str">
            <v>99304</v>
          </cell>
          <cell r="H1547" t="str">
            <v>ACRÉSCIMO PARA POÇO DE VISITA RETANGULAR PARA DRENAGEM, EM ALVENARIA COM BLOCOS DE CONCRETO, DIMENSÕES INTERNAS = 3X3 M. AF_12/2020</v>
          </cell>
        </row>
        <row r="1548">
          <cell r="A1548" t="str">
            <v>DRENAGEM/OBRAS DE CONTENCAO/POCOS DE VISITA E CAIXAS</v>
          </cell>
          <cell r="B1548" t="str">
            <v>DROP</v>
          </cell>
          <cell r="C1548" t="str">
            <v>POCOS DE VISITA/BOCAS DE LOBO/CX. DE PASSAGEM/CX. DIVERSAS</v>
          </cell>
          <cell r="D1548" t="str">
            <v>0036</v>
          </cell>
          <cell r="E1548">
            <v>0</v>
          </cell>
          <cell r="F1548">
            <v>0</v>
          </cell>
          <cell r="G1548" t="str">
            <v>99305</v>
          </cell>
          <cell r="H1548" t="str">
            <v>BASE PARA POÇO DE VISITA RETANGULAR PARA DRENAGEM, EM ALVENARIA COM BLOCOS DE CONCRETO, DIMENSÕES INTERNAS = 3X3,5 M, PROFUNDIDADE = 1,45 M, EXCLUINDO TAMPÃO. AF_12/2020</v>
          </cell>
        </row>
        <row r="1549">
          <cell r="A1549" t="str">
            <v>DRENAGEM/OBRAS DE CONTENCAO/POCOS DE VISITA E CAIXAS</v>
          </cell>
          <cell r="B1549" t="str">
            <v>DROP</v>
          </cell>
          <cell r="C1549" t="str">
            <v>POCOS DE VISITA/BOCAS DE LOBO/CX. DE PASSAGEM/CX. DIVERSAS</v>
          </cell>
          <cell r="D1549" t="str">
            <v>0036</v>
          </cell>
          <cell r="E1549">
            <v>0</v>
          </cell>
          <cell r="F1549">
            <v>0</v>
          </cell>
          <cell r="G1549" t="str">
            <v>99306</v>
          </cell>
          <cell r="H1549" t="str">
            <v>ACRÉSCIMO PARA POÇO DE VISITA RETANGULAR PARA DRENAGEM, EM ALVENARIA COM BLOCOS DE CONCRETO, DIMENSÕES INTERNAS = 3X3,5 M. AF_12/2020</v>
          </cell>
        </row>
        <row r="1550">
          <cell r="A1550" t="str">
            <v>DRENAGEM/OBRAS DE CONTENCAO/POCOS DE VISITA E CAIXAS</v>
          </cell>
          <cell r="B1550" t="str">
            <v>DROP</v>
          </cell>
          <cell r="C1550" t="str">
            <v>POCOS DE VISITA/BOCAS DE LOBO/CX. DE PASSAGEM/CX. DIVERSAS</v>
          </cell>
          <cell r="D1550" t="str">
            <v>0036</v>
          </cell>
          <cell r="E1550">
            <v>0</v>
          </cell>
          <cell r="F1550">
            <v>0</v>
          </cell>
          <cell r="G1550" t="str">
            <v>99307</v>
          </cell>
          <cell r="H1550" t="str">
            <v>ACRÉSCIMO PARA POÇO DE VISITA RETANGULAR PARA DRENAGEM, EM ALVENARIA COM BLOCOS DE CONCRETO, DIMENSÕES INTERNAS = 2X2 M. AF_12/2020</v>
          </cell>
        </row>
        <row r="1551">
          <cell r="A1551" t="str">
            <v>DRENAGEM/OBRAS DE CONTENCAO/POCOS DE VISITA E CAIXAS</v>
          </cell>
          <cell r="B1551" t="str">
            <v>DROP</v>
          </cell>
          <cell r="C1551" t="str">
            <v>POCOS DE VISITA/BOCAS DE LOBO/CX. DE PASSAGEM/CX. DIVERSAS</v>
          </cell>
          <cell r="D1551" t="str">
            <v>0036</v>
          </cell>
          <cell r="E1551">
            <v>0</v>
          </cell>
          <cell r="F1551">
            <v>0</v>
          </cell>
          <cell r="G1551" t="str">
            <v>99308</v>
          </cell>
          <cell r="H1551" t="str">
            <v>BASE PARA POÇO DE VISITA RETANGULAR PARA DRENAGEM, EM ALVENARIA COM BLOCOS DE CONCRETO, DIMENSÕES INTERNAS = 3X4 M, PROFUNDIDADE = 1,45 M, EXCLUINDO TAMPÃO. AF_12/2020</v>
          </cell>
        </row>
        <row r="1552">
          <cell r="A1552" t="str">
            <v>DRENAGEM/OBRAS DE CONTENCAO/POCOS DE VISITA E CAIXAS</v>
          </cell>
          <cell r="B1552" t="str">
            <v>DROP</v>
          </cell>
          <cell r="C1552" t="str">
            <v>POCOS DE VISITA/BOCAS DE LOBO/CX. DE PASSAGEM/CX. DIVERSAS</v>
          </cell>
          <cell r="D1552" t="str">
            <v>0036</v>
          </cell>
          <cell r="E1552">
            <v>0</v>
          </cell>
          <cell r="F1552">
            <v>0</v>
          </cell>
          <cell r="G1552" t="str">
            <v>99309</v>
          </cell>
          <cell r="H1552" t="str">
            <v>ACRÉSCIMO PARA POÇO DE VISITA RETANGULAR PARA DRENAGEM, EM ALVENARIA COM BLOCOS DE CONCRETO, DIMENSÕES INTERNAS = 3X4 M. AF_12/2020</v>
          </cell>
        </row>
        <row r="1553">
          <cell r="A1553" t="str">
            <v>DRENAGEM/OBRAS DE CONTENCAO/POCOS DE VISITA E CAIXAS</v>
          </cell>
          <cell r="B1553" t="str">
            <v>DROP</v>
          </cell>
          <cell r="C1553" t="str">
            <v>POCOS DE VISITA/BOCAS DE LOBO/CX. DE PASSAGEM/CX. DIVERSAS</v>
          </cell>
          <cell r="D1553" t="str">
            <v>0036</v>
          </cell>
          <cell r="E1553">
            <v>0</v>
          </cell>
          <cell r="F1553">
            <v>0</v>
          </cell>
          <cell r="G1553" t="str">
            <v>99310</v>
          </cell>
          <cell r="H1553" t="str">
            <v>BASE PARA POÇO DE VISITA RETANGULAR PARA DRENAGEM, EM ALVENARIA COM BLOCOS DE CONCRETO, DIMENSÕES INTERNAS = 3,5X3,5 M, PROFUNDIDADE = 1,45 M, EXCLUINDO TAMPÃO. AF_12/2020</v>
          </cell>
        </row>
        <row r="1554">
          <cell r="A1554" t="str">
            <v>DRENAGEM/OBRAS DE CONTENCAO/POCOS DE VISITA E CAIXAS</v>
          </cell>
          <cell r="B1554" t="str">
            <v>DROP</v>
          </cell>
          <cell r="C1554" t="str">
            <v>POCOS DE VISITA/BOCAS DE LOBO/CX. DE PASSAGEM/CX. DIVERSAS</v>
          </cell>
          <cell r="D1554" t="str">
            <v>0036</v>
          </cell>
          <cell r="E1554">
            <v>0</v>
          </cell>
          <cell r="F1554">
            <v>0</v>
          </cell>
          <cell r="G1554" t="str">
            <v>99311</v>
          </cell>
          <cell r="H1554" t="str">
            <v>ACRÉSCIMO PARA POÇO DE VISITA RETANGULAR PARA DRENAGEM, EM ALVENARIA COM BLOCOS DE CONCRETO, DIMENSÕES INTERNAS = 3,5X3,5 M. AF_12/2020</v>
          </cell>
        </row>
        <row r="1555">
          <cell r="A1555" t="str">
            <v>DRENAGEM/OBRAS DE CONTENCAO/POCOS DE VISITA E CAIXAS</v>
          </cell>
          <cell r="B1555" t="str">
            <v>DROP</v>
          </cell>
          <cell r="C1555" t="str">
            <v>POCOS DE VISITA/BOCAS DE LOBO/CX. DE PASSAGEM/CX. DIVERSAS</v>
          </cell>
          <cell r="D1555" t="str">
            <v>0036</v>
          </cell>
          <cell r="E1555">
            <v>0</v>
          </cell>
          <cell r="F1555">
            <v>0</v>
          </cell>
          <cell r="G1555" t="str">
            <v>99312</v>
          </cell>
          <cell r="H1555" t="str">
            <v>BASE PARA POÇO DE VISITA RETANGULAR PARA DRENAGEM, EM ALVENARIA COM BLOCOS DE CONCRETO, DIMENSÕES INTERNAS = 2X2,5 M, PROFUNDIDADE = 1,45 M, EXCLUINDO TAMPÃO. AF_12/2020</v>
          </cell>
        </row>
        <row r="1556">
          <cell r="A1556" t="str">
            <v>DRENAGEM/OBRAS DE CONTENCAO/POCOS DE VISITA E CAIXAS</v>
          </cell>
          <cell r="B1556" t="str">
            <v>DROP</v>
          </cell>
          <cell r="C1556" t="str">
            <v>POCOS DE VISITA/BOCAS DE LOBO/CX. DE PASSAGEM/CX. DIVERSAS</v>
          </cell>
          <cell r="D1556" t="str">
            <v>0036</v>
          </cell>
          <cell r="E1556">
            <v>0</v>
          </cell>
          <cell r="F1556">
            <v>0</v>
          </cell>
          <cell r="G1556" t="str">
            <v>99313</v>
          </cell>
          <cell r="H1556" t="str">
            <v>BASE PARA POÇO DE VISITA RETANGULAR PARA DRENAGEM, EM ALVENARIA COM BLOCOS DE CONCRETO, DIMENSÕES INTERNAS = 3,5X4 M, PROFUNDIDADE = 1,45 M, EXCLUINDO TAMPÃO. AF_12/2020</v>
          </cell>
        </row>
        <row r="1557">
          <cell r="A1557" t="str">
            <v>DRENAGEM/OBRAS DE CONTENCAO/POCOS DE VISITA E CAIXAS</v>
          </cell>
          <cell r="B1557" t="str">
            <v>DROP</v>
          </cell>
          <cell r="C1557" t="str">
            <v>POCOS DE VISITA/BOCAS DE LOBO/CX. DE PASSAGEM/CX. DIVERSAS</v>
          </cell>
          <cell r="D1557" t="str">
            <v>0036</v>
          </cell>
          <cell r="E1557">
            <v>0</v>
          </cell>
          <cell r="F1557">
            <v>0</v>
          </cell>
          <cell r="G1557" t="str">
            <v>99314</v>
          </cell>
          <cell r="H1557" t="str">
            <v>ACRÉSCIMO PARA POÇO DE VISITA RETANGULAR PARA DRENAGEM, EM ALVENARIA COM BLOCOS DE CONCRETO, DIMENSÕES INTERNAS = 3,5X4 M. AF_12/2020</v>
          </cell>
        </row>
        <row r="1558">
          <cell r="A1558" t="str">
            <v>DRENAGEM/OBRAS DE CONTENCAO/POCOS DE VISITA E CAIXAS</v>
          </cell>
          <cell r="B1558" t="str">
            <v>DROP</v>
          </cell>
          <cell r="C1558" t="str">
            <v>POCOS DE VISITA/BOCAS DE LOBO/CX. DE PASSAGEM/CX. DIVERSAS</v>
          </cell>
          <cell r="D1558" t="str">
            <v>0036</v>
          </cell>
          <cell r="E1558">
            <v>0</v>
          </cell>
          <cell r="F1558">
            <v>0</v>
          </cell>
          <cell r="G1558" t="str">
            <v>99315</v>
          </cell>
          <cell r="H1558" t="str">
            <v>BASE PARA POÇO DE VISITA RETANGULAR PARA DRENAGEM, EM ALVENARIA COM BLOCOS DE CONCRETO, DIMENSÕES INTERNAS = 4X4 M, PROFUNDIDADE = 1,45 M, EXCLUINDO TAMPÃO. AF_12/2020</v>
          </cell>
        </row>
        <row r="1559">
          <cell r="A1559" t="str">
            <v>DRENAGEM/OBRAS DE CONTENCAO/POCOS DE VISITA E CAIXAS</v>
          </cell>
          <cell r="B1559" t="str">
            <v>DROP</v>
          </cell>
          <cell r="C1559" t="str">
            <v>POCOS DE VISITA/BOCAS DE LOBO/CX. DE PASSAGEM/CX. DIVERSAS</v>
          </cell>
          <cell r="D1559" t="str">
            <v>0036</v>
          </cell>
          <cell r="E1559">
            <v>0</v>
          </cell>
          <cell r="F1559">
            <v>0</v>
          </cell>
          <cell r="G1559" t="str">
            <v>99317</v>
          </cell>
          <cell r="H1559" t="str">
            <v>ACRÉSCIMO PARA POÇO DE VISITA RETANGULAR PARA DRENAGEM, EM ALVENARIA COM BLOCOS DE CONCRETO, DIMENSÕES INTERNAS = 2X2,5 M. AF_12/2020</v>
          </cell>
        </row>
        <row r="1560">
          <cell r="A1560" t="str">
            <v>DRENAGEM/OBRAS DE CONTENCAO/POCOS DE VISITA E CAIXAS</v>
          </cell>
          <cell r="B1560" t="str">
            <v>DROP</v>
          </cell>
          <cell r="C1560" t="str">
            <v>POCOS DE VISITA/BOCAS DE LOBO/CX. DE PASSAGEM/CX. DIVERSAS</v>
          </cell>
          <cell r="D1560" t="str">
            <v>0036</v>
          </cell>
          <cell r="E1560">
            <v>0</v>
          </cell>
          <cell r="F1560">
            <v>0</v>
          </cell>
          <cell r="G1560" t="str">
            <v>99318</v>
          </cell>
          <cell r="H1560" t="str">
            <v>CHAMINÉ CIRCULAR PARA POÇO DE VISITA PARA DRENAGEM, EM CONCRETO PRÉ-MOLDADO, DIÂMETRO INTERNO = 0,6 M. AF_12/2020</v>
          </cell>
        </row>
        <row r="1561">
          <cell r="A1561" t="str">
            <v>DRENAGEM/OBRAS DE CONTENCAO/POCOS DE VISITA E CAIXAS</v>
          </cell>
          <cell r="B1561" t="str">
            <v>DROP</v>
          </cell>
          <cell r="C1561" t="str">
            <v>POCOS DE VISITA/BOCAS DE LOBO/CX. DE PASSAGEM/CX. DIVERSAS</v>
          </cell>
          <cell r="D1561" t="str">
            <v>0036</v>
          </cell>
          <cell r="E1561">
            <v>0</v>
          </cell>
          <cell r="F1561">
            <v>0</v>
          </cell>
          <cell r="G1561" t="str">
            <v>99319</v>
          </cell>
          <cell r="H1561" t="str">
            <v>CHAMINÉ CIRCULAR PARA POÇO DE VISITA PARA DRENAGEM, EM ALVENARIA COM TIJOLOS CERÂMICOS MACIÇOS, DIÂMETRO INTERNO = 0,6 M. AF_12/2020</v>
          </cell>
        </row>
        <row r="1562">
          <cell r="A1562" t="str">
            <v>DRENAGEM/OBRAS DE CONTENCAO/POCOS DE VISITA E CAIXAS</v>
          </cell>
          <cell r="B1562" t="str">
            <v>DROP</v>
          </cell>
          <cell r="C1562" t="str">
            <v>POCOS DE VISITA/BOCAS DE LOBO/CX. DE PASSAGEM/CX. DIVERSAS</v>
          </cell>
          <cell r="D1562" t="str">
            <v>0036</v>
          </cell>
          <cell r="E1562">
            <v>0</v>
          </cell>
          <cell r="F1562">
            <v>0</v>
          </cell>
          <cell r="G1562" t="str">
            <v>99320</v>
          </cell>
          <cell r="H1562" t="str">
            <v>BASE PARA POÇO DE VISITA RETANGULAR PARA DRENAGEM, EM ALVENARIA COM BLOCOS DE CONCRETO, DIMENSÕES INTERNAS = 2X3 M, PROFUNDIDADE = 1,45 M, EXCLUINDO TAMPÃO. AF_12/2020</v>
          </cell>
        </row>
        <row r="1563">
          <cell r="A1563" t="str">
            <v>DRENAGEM/OBRAS DE CONTENCAO/POCOS DE VISITA E CAIXAS</v>
          </cell>
          <cell r="B1563" t="str">
            <v>DROP</v>
          </cell>
          <cell r="C1563" t="str">
            <v>POCOS DE VISITA/BOCAS DE LOBO/CX. DE PASSAGEM/CX. DIVERSAS</v>
          </cell>
          <cell r="D1563" t="str">
            <v>0036</v>
          </cell>
          <cell r="E1563">
            <v>0</v>
          </cell>
          <cell r="F1563">
            <v>0</v>
          </cell>
          <cell r="G1563" t="str">
            <v>99321</v>
          </cell>
          <cell r="H1563" t="str">
            <v>ACRÉSCIMO PARA POÇO DE VISITA RETANGULAR PARA DRENAGEM, EM ALVENARIA COM BLOCOS DE CONCRETO, DIMENSÕES INTERNAS = 2X3 M. AF_12/2020</v>
          </cell>
        </row>
        <row r="1564">
          <cell r="A1564" t="str">
            <v>DRENAGEM/OBRAS DE CONTENCAO/POCOS DE VISITA E CAIXAS</v>
          </cell>
          <cell r="B1564" t="str">
            <v>DROP</v>
          </cell>
          <cell r="C1564" t="str">
            <v>POCOS DE VISITA/BOCAS DE LOBO/CX. DE PASSAGEM/CX. DIVERSAS</v>
          </cell>
          <cell r="D1564" t="str">
            <v>0036</v>
          </cell>
          <cell r="E1564">
            <v>0</v>
          </cell>
          <cell r="F1564">
            <v>0</v>
          </cell>
          <cell r="G1564" t="str">
            <v>99322</v>
          </cell>
          <cell r="H1564" t="str">
            <v>BASE PARA POÇO DE VISITA RETANGULAR PARA DRENAGEM, EM ALVENARIA COM BLOCOS DE CONCRETO, DIMENSÕES INTERNAS = 2X3,5 M, PROFUNDIDADE = 1,45 M, EXCLUINDO TAMPÃO. AF_12/2020</v>
          </cell>
        </row>
        <row r="1565">
          <cell r="A1565" t="str">
            <v>DRENAGEM/OBRAS DE CONTENCAO/POCOS DE VISITA E CAIXAS</v>
          </cell>
          <cell r="B1565" t="str">
            <v>DROP</v>
          </cell>
          <cell r="C1565" t="str">
            <v>POCOS DE VISITA/BOCAS DE LOBO/CX. DE PASSAGEM/CX. DIVERSAS</v>
          </cell>
          <cell r="D1565" t="str">
            <v>0036</v>
          </cell>
          <cell r="E1565">
            <v>0</v>
          </cell>
          <cell r="F1565">
            <v>0</v>
          </cell>
          <cell r="G1565" t="str">
            <v>99323</v>
          </cell>
          <cell r="H1565" t="str">
            <v>ACRÉSCIMO PARA POÇO DE VISITA RETANGULAR PARA DRENAGEM, EM ALVENARIA COM BLOCOS DE CONCRETO, DIMENSÕES INTERNAS = 2X3,5 M. AF_12/2020</v>
          </cell>
        </row>
        <row r="1566">
          <cell r="A1566" t="str">
            <v>DRENAGEM/OBRAS DE CONTENCAO/POCOS DE VISITA E CAIXAS</v>
          </cell>
          <cell r="B1566" t="str">
            <v>DROP</v>
          </cell>
          <cell r="C1566" t="str">
            <v>POCOS DE VISITA/BOCAS DE LOBO/CX. DE PASSAGEM/CX. DIVERSAS</v>
          </cell>
          <cell r="D1566" t="str">
            <v>0036</v>
          </cell>
          <cell r="E1566">
            <v>0</v>
          </cell>
          <cell r="F1566">
            <v>0</v>
          </cell>
          <cell r="G1566" t="str">
            <v>99324</v>
          </cell>
          <cell r="H1566" t="str">
            <v>BASE PARA POÇO DE VISITA RETANGULAR PARA DRENAGEM, EM ALVENARIA COM BLOCOS DE CONCRETO, DIMENSÕES INTERNAS = 2X4 M, PROFUNDIDADE = 1,45 M, EXCLUINDO TAMPÃO. AF_12/2020</v>
          </cell>
        </row>
        <row r="1567">
          <cell r="A1567" t="str">
            <v>DRENAGEM/OBRAS DE CONTENCAO/POCOS DE VISITA E CAIXAS</v>
          </cell>
          <cell r="B1567" t="str">
            <v>DROP</v>
          </cell>
          <cell r="C1567" t="str">
            <v>POCOS DE VISITA/BOCAS DE LOBO/CX. DE PASSAGEM/CX. DIVERSAS</v>
          </cell>
          <cell r="D1567" t="str">
            <v>0036</v>
          </cell>
          <cell r="E1567">
            <v>0</v>
          </cell>
          <cell r="F1567">
            <v>0</v>
          </cell>
          <cell r="G1567" t="str">
            <v>99325</v>
          </cell>
          <cell r="H1567" t="str">
            <v>ACRÉSCIMO PARA POÇO DE VISITA RETANGULAR PARA DRENAGEM, EM ALVENARIA COM BLOCOS DE CONCRETO, DIMENSÕES INTERNAS = 2X4 M. AF_12/2020</v>
          </cell>
        </row>
        <row r="1568">
          <cell r="A1568" t="str">
            <v>DRENAGEM/OBRAS DE CONTENCAO/POCOS DE VISITA E CAIXAS</v>
          </cell>
          <cell r="B1568" t="str">
            <v>DROP</v>
          </cell>
          <cell r="C1568" t="str">
            <v>POCOS DE VISITA/BOCAS DE LOBO/CX. DE PASSAGEM/CX. DIVERSAS</v>
          </cell>
          <cell r="D1568" t="str">
            <v>0036</v>
          </cell>
          <cell r="E1568">
            <v>0</v>
          </cell>
          <cell r="F1568">
            <v>0</v>
          </cell>
          <cell r="G1568" t="str">
            <v>99326</v>
          </cell>
          <cell r="H1568" t="str">
            <v>BASE PARA POÇO DE VISITA RETANGULAR PARA DRENAGEM, EM ALVENARIA COM BLOCOS DE CONCRETO, DIMENSÕES INTERNAS = 2,5X2,5 M, PROFUNDIDADE = 1,45 M, EXCLUINDO TAMPÃO. AF_12/2020</v>
          </cell>
        </row>
        <row r="1569">
          <cell r="A1569" t="str">
            <v>DRENAGEM/OBRAS DE CONTENCAO/POCOS DE VISITA E CAIXAS</v>
          </cell>
          <cell r="B1569" t="str">
            <v>DROP</v>
          </cell>
          <cell r="C1569" t="str">
            <v>POCOS DE VISITA/BOCAS DE LOBO/CX. DE PASSAGEM/CX. DIVERSAS</v>
          </cell>
          <cell r="D1569" t="str">
            <v>0036</v>
          </cell>
          <cell r="E1569">
            <v>0</v>
          </cell>
          <cell r="F1569">
            <v>0</v>
          </cell>
          <cell r="G1569" t="str">
            <v>99327</v>
          </cell>
          <cell r="H1569" t="str">
            <v>ACRÉSCIMO PARA POÇO DE VISITA RETANGULAR PARA DRENAGEM, EM ALVENARIA COM BLOCOS DE CONCRETO, DIMENSÕES INTERNAS = 4X4 M. AF_12/2020</v>
          </cell>
        </row>
        <row r="1570">
          <cell r="A1570" t="str">
            <v>DRENAGEM/OBRAS DE CONTENCAO/POCOS DE VISITA E CAIXAS</v>
          </cell>
          <cell r="B1570" t="str">
            <v>DROP</v>
          </cell>
          <cell r="C1570" t="str">
            <v>POCOS DE VISITA/BOCAS DE LOBO/CX. DE PASSAGEM/CX. DIVERSAS</v>
          </cell>
          <cell r="D1570" t="str">
            <v>0036</v>
          </cell>
          <cell r="E1570">
            <v>0</v>
          </cell>
          <cell r="F1570">
            <v>0</v>
          </cell>
          <cell r="G1570" t="str">
            <v>101800</v>
          </cell>
          <cell r="H1570" t="str">
            <v>CAIXA COM GRELHA RETANGULAR DE FERRO FUNDIDO, EM ALVENARIA COM TIJOLOS CERÂMICOS MACIÇOS, DIMENSÕES INTERNAS: 0,30 X 1,00 X 1,00. AF_12/2020</v>
          </cell>
        </row>
        <row r="1571">
          <cell r="A1571" t="str">
            <v>DRENAGEM/OBRAS DE CONTENCAO/POCOS DE VISITA E CAIXAS</v>
          </cell>
          <cell r="B1571" t="str">
            <v>DROP</v>
          </cell>
          <cell r="C1571" t="str">
            <v>POCOS DE VISITA/BOCAS DE LOBO/CX. DE PASSAGEM/CX. DIVERSAS</v>
          </cell>
          <cell r="D1571" t="str">
            <v>0036</v>
          </cell>
          <cell r="E1571">
            <v>0</v>
          </cell>
          <cell r="F1571">
            <v>0</v>
          </cell>
          <cell r="G1571" t="str">
            <v>101801</v>
          </cell>
          <cell r="H1571" t="str">
            <v>CAIXA COM GRELHA RETANGULAR DE FERRO FUNDIDO, EM ALVENARIA COM BLOCOS DE CONCRETO, DIMENSÕES INTERNAS: 0,30 X 1,00 X 1,00. AF_12/2020</v>
          </cell>
        </row>
        <row r="1572">
          <cell r="A1572" t="str">
            <v>DRENAGEM/OBRAS DE CONTENCAO/POCOS DE VISITA E CAIXAS</v>
          </cell>
          <cell r="B1572" t="str">
            <v>DROP</v>
          </cell>
          <cell r="C1572" t="str">
            <v>POCOS DE VISITA/BOCAS DE LOBO/CX. DE PASSAGEM/CX. DIVERSAS</v>
          </cell>
          <cell r="D1572" t="str">
            <v>0036</v>
          </cell>
          <cell r="E1572">
            <v>0</v>
          </cell>
          <cell r="F1572">
            <v>0</v>
          </cell>
          <cell r="G1572" t="str">
            <v>101806</v>
          </cell>
          <cell r="H1572" t="str">
            <v>CAIXA ENTERRADA DISTRIBUIDORA DE VAZÃO (SUMIDOUROS MÚLTIPLOS), RETANGULAR, EM ALVENARIA COM TIJOLOS MACIÇOS, DIMENSÕES INTERNAS: 0,60 X 0,60 X 0,50 M. AF_12/2020</v>
          </cell>
        </row>
        <row r="1573">
          <cell r="A1573" t="str">
            <v>DRENAGEM/OBRAS DE CONTENCAO/POCOS DE VISITA E CAIXAS</v>
          </cell>
          <cell r="B1573" t="str">
            <v>DROP</v>
          </cell>
          <cell r="C1573" t="str">
            <v>POCOS DE VISITA/BOCAS DE LOBO/CX. DE PASSAGEM/CX. DIVERSAS</v>
          </cell>
          <cell r="D1573" t="str">
            <v>0036</v>
          </cell>
          <cell r="E1573">
            <v>0</v>
          </cell>
          <cell r="F1573">
            <v>0</v>
          </cell>
          <cell r="G1573" t="str">
            <v>101807</v>
          </cell>
          <cell r="H1573" t="str">
            <v>CAIXA ENTERRADA DISTRIBUIDORA DE VAZÃO (SUMIDOUROS MÚLTIPLOS), RETANGULAR, EM ALVENARIA COM BLOCOS DE CONCRETO, DIMENSÕES INTERNAS: 0,60 X 0,60 X 0,50 M. AF_12/2020</v>
          </cell>
        </row>
        <row r="1574">
          <cell r="A1574" t="str">
            <v>DRENAGEM/OBRAS DE CONTENCAO/POCOS DE VISITA E CAIXAS</v>
          </cell>
          <cell r="B1574" t="str">
            <v>DROP</v>
          </cell>
          <cell r="C1574" t="str">
            <v>POCOS DE VISITA/BOCAS DE LOBO/CX. DE PASSAGEM/CX. DIVERSAS</v>
          </cell>
          <cell r="D1574" t="str">
            <v>0036</v>
          </cell>
          <cell r="E1574">
            <v>0</v>
          </cell>
          <cell r="F1574">
            <v>0</v>
          </cell>
          <cell r="G1574" t="str">
            <v>101808</v>
          </cell>
          <cell r="H1574" t="str">
            <v>CAIXA ENTERRADA DISTRIBUIDORA DE VAZÃO (SUMIDOUROS MÚLTIPLOS), RETANGULAR, EM CONCRETO PRÉ-MOLDADO, DIMENSÕES INTERNAS: 0,60 X 0,60 X 0,50 M. AF_12/2020</v>
          </cell>
        </row>
        <row r="1575">
          <cell r="A1575" t="str">
            <v>DRENAGEM/OBRAS DE CONTENCAO/POCOS DE VISITA E CAIXAS</v>
          </cell>
          <cell r="B1575" t="str">
            <v>DROP</v>
          </cell>
          <cell r="C1575" t="str">
            <v>POCOS DE VISITA/BOCAS DE LOBO/CX. DE PASSAGEM/CX. DIVERSAS</v>
          </cell>
          <cell r="D1575" t="str">
            <v>0036</v>
          </cell>
          <cell r="E1575">
            <v>0</v>
          </cell>
          <cell r="F1575">
            <v>0</v>
          </cell>
          <cell r="G1575" t="str">
            <v>101809</v>
          </cell>
          <cell r="H1575" t="str">
            <v>BASE PARA POCO DE VISITA RETANGULAR PARA ESGOTO E DRENAGEM, EM CONCRETO ESTRUTURAL, DIMENSÕES INTERNAS DE 90X150 M, PROFUNDIDADE DE 1,25 M, EXCLUINDO TAMPÃO. AF_12/2020</v>
          </cell>
        </row>
        <row r="1576">
          <cell r="A1576" t="str">
            <v>DRENAGEM/OBRAS DE CONTENCAO/POCOS DE VISITA E CAIXAS</v>
          </cell>
          <cell r="B1576" t="str">
            <v>DROP</v>
          </cell>
          <cell r="C1576" t="str">
            <v>POCOS DE VISITA/BOCAS DE LOBO/CX. DE PASSAGEM/CX. DIVERSAS</v>
          </cell>
          <cell r="D1576" t="str">
            <v>0036</v>
          </cell>
          <cell r="E1576">
            <v>0</v>
          </cell>
          <cell r="F1576">
            <v>0</v>
          </cell>
          <cell r="G1576" t="str">
            <v>102139</v>
          </cell>
          <cell r="H1576" t="str">
            <v>BASE PARA POÇO DE VISITA CIRCULAR PARA  ESGOTO, EM CONCRETO PRÉ-MOLDADO, DIÂMETRO INTERNO = 1,2 M, PROFUNDIDADE = 1,45 M, EXCLUINDO TAMPÃO. AF_12/2020</v>
          </cell>
        </row>
        <row r="1577">
          <cell r="A1577" t="str">
            <v>DRENAGEM/OBRAS DE CONTENCAO/POCOS DE VISITA E CAIXAS</v>
          </cell>
          <cell r="B1577" t="str">
            <v>DROP</v>
          </cell>
          <cell r="C1577" t="str">
            <v>POCOS DE VISITA/BOCAS DE LOBO/CX. DE PASSAGEM/CX. DIVERSAS</v>
          </cell>
          <cell r="D1577" t="str">
            <v>0036</v>
          </cell>
          <cell r="E1577">
            <v>0</v>
          </cell>
          <cell r="F1577">
            <v>0</v>
          </cell>
          <cell r="G1577" t="str">
            <v>102140</v>
          </cell>
          <cell r="H1577" t="str">
            <v>BASE PARA POÇO DE VISITA CIRCULAR PARA DRENAGEM, EM ALVENARIA COM TIJOLOS CERÂMICOS MACIÇOS, DIÂMETRO INTERNO = 1 M, PROFUNDIDADE = 1,45 M, EXCLUINDO TAMPÃO. AF_12/2020</v>
          </cell>
        </row>
        <row r="1578">
          <cell r="A1578" t="str">
            <v>DRENAGEM/OBRAS DE CONTENCAO/POCOS DE VISITA E CAIXAS</v>
          </cell>
          <cell r="B1578" t="str">
            <v>DROP</v>
          </cell>
          <cell r="C1578" t="str">
            <v>POCOS DE VISITA/BOCAS DE LOBO/CX. DE PASSAGEM/CX. DIVERSAS</v>
          </cell>
          <cell r="D1578" t="str">
            <v>0036</v>
          </cell>
          <cell r="E1578">
            <v>0</v>
          </cell>
          <cell r="F1578">
            <v>0</v>
          </cell>
          <cell r="G1578" t="str">
            <v>102141</v>
          </cell>
          <cell r="H1578" t="str">
            <v>BASE PARA POÇO DE VISITA CIRCULAR PARA  ESGOTO, EM CONCRETO PRÉ-MOLDADO, DIÂMETRO INTERNO = 1,5 M, PROFUNDIDADE = 1,45 M, EXCLUINDO TAMPÃO. AF_12/2020</v>
          </cell>
        </row>
        <row r="1579">
          <cell r="A1579" t="str">
            <v>DRENAGEM/OBRAS DE CONTENCAO/POCOS DE VISITA E CAIXAS</v>
          </cell>
          <cell r="B1579" t="str">
            <v>DROP</v>
          </cell>
          <cell r="C1579" t="str">
            <v>POCOS DE VISITA/BOCAS DE LOBO/CX. DE PASSAGEM/CX. DIVERSAS</v>
          </cell>
          <cell r="D1579" t="str">
            <v>0036</v>
          </cell>
          <cell r="E1579">
            <v>0</v>
          </cell>
          <cell r="F1579">
            <v>0</v>
          </cell>
          <cell r="G1579" t="str">
            <v>102142</v>
          </cell>
          <cell r="H1579" t="str">
            <v>BASE PARA POÇO DE VISITA CIRCULAR PARA DRENAGEM, EM CONCRETO PRÉ-MOLDADO, DIÂMETRO INTERNO = 1,5 M, PROFUNDIDADE = 1,45 M, EXCLUINDO TAMPÃO. AF_12/2020</v>
          </cell>
        </row>
        <row r="1580">
          <cell r="A1580" t="str">
            <v>DRENAGEM/OBRAS DE CONTENCAO/POCOS DE VISITA E CAIXAS</v>
          </cell>
          <cell r="B1580" t="str">
            <v>DROP</v>
          </cell>
          <cell r="C1580" t="str">
            <v>MEIO FIO, LINHA D'AGUA E SARJERTA</v>
          </cell>
          <cell r="D1580" t="str">
            <v>0037</v>
          </cell>
          <cell r="E1580">
            <v>0</v>
          </cell>
          <cell r="F1580">
            <v>0</v>
          </cell>
          <cell r="G1580" t="str">
            <v>94263</v>
          </cell>
          <cell r="H1580" t="str">
            <v>GUIA (MEIO-FIO) CONCRETO, MOLDADA  IN LOCO  EM TRECHO RETO COM EXTRUSORA, 13 CM BASE X 22 CM ALTURA. AF_06/2016</v>
          </cell>
        </row>
        <row r="1581">
          <cell r="A1581" t="str">
            <v>DRENAGEM/OBRAS DE CONTENCAO/POCOS DE VISITA E CAIXAS</v>
          </cell>
          <cell r="B1581" t="str">
            <v>DROP</v>
          </cell>
          <cell r="C1581" t="str">
            <v>MEIO FIO, LINHA D'AGUA E SARJERTA</v>
          </cell>
          <cell r="D1581" t="str">
            <v>0037</v>
          </cell>
          <cell r="E1581">
            <v>0</v>
          </cell>
          <cell r="F1581">
            <v>0</v>
          </cell>
          <cell r="G1581" t="str">
            <v>94264</v>
          </cell>
          <cell r="H1581" t="str">
            <v>GUIA (MEIO-FIO) CONCRETO, MOLDADA  IN LOCO  EM TRECHO CURVO COM EXTRUSORA, 13 CM BASE X 22 CM ALTURA. AF_06/2016</v>
          </cell>
        </row>
        <row r="1582">
          <cell r="A1582" t="str">
            <v>DRENAGEM/OBRAS DE CONTENCAO/POCOS DE VISITA E CAIXAS</v>
          </cell>
          <cell r="B1582" t="str">
            <v>DROP</v>
          </cell>
          <cell r="C1582" t="str">
            <v>MEIO FIO, LINHA D'AGUA E SARJERTA</v>
          </cell>
          <cell r="D1582" t="str">
            <v>0037</v>
          </cell>
          <cell r="E1582">
            <v>0</v>
          </cell>
          <cell r="F1582">
            <v>0</v>
          </cell>
          <cell r="G1582" t="str">
            <v>94265</v>
          </cell>
          <cell r="H1582" t="str">
            <v>GUIA (MEIO-FIO) CONCRETO, MOLDADA  IN LOCO  EM TRECHO RETO COM EXTRUSORA, 15 CM BASE X 30 CM ALTURA. AF_06/2016</v>
          </cell>
        </row>
        <row r="1583">
          <cell r="A1583" t="str">
            <v>DRENAGEM/OBRAS DE CONTENCAO/POCOS DE VISITA E CAIXAS</v>
          </cell>
          <cell r="B1583" t="str">
            <v>DROP</v>
          </cell>
          <cell r="C1583" t="str">
            <v>MEIO FIO, LINHA D'AGUA E SARJERTA</v>
          </cell>
          <cell r="D1583" t="str">
            <v>0037</v>
          </cell>
          <cell r="E1583">
            <v>0</v>
          </cell>
          <cell r="F1583">
            <v>0</v>
          </cell>
          <cell r="G1583" t="str">
            <v>94266</v>
          </cell>
          <cell r="H1583" t="str">
            <v>GUIA (MEIO-FIO) CONCRETO, MOLDADA  IN LOCO  EM TRECHO CURVO COM EXTRUSORA, 15 CM BASE X 30 CM ALTURA. AF_06/2016</v>
          </cell>
        </row>
        <row r="1584">
          <cell r="A1584" t="str">
            <v>DRENAGEM/OBRAS DE CONTENCAO/POCOS DE VISITA E CAIXAS</v>
          </cell>
          <cell r="B1584" t="str">
            <v>DROP</v>
          </cell>
          <cell r="C1584" t="str">
            <v>MEIO FIO, LINHA D'AGUA E SARJERTA</v>
          </cell>
          <cell r="D1584" t="str">
            <v>0037</v>
          </cell>
          <cell r="E1584">
            <v>0</v>
          </cell>
          <cell r="F1584">
            <v>0</v>
          </cell>
          <cell r="G1584" t="str">
            <v>94267</v>
          </cell>
          <cell r="H1584" t="str">
            <v>GUIA (MEIO-FIO) E SARJETA CONJUGADOS DE CONCRETO, MOLDADA  IN LOCO  EM TRECHO RETO COM EXTRUSORA, 45 CM BASE (15 CM BASE DA GUIA + 30 CM BASE DA SARJETA) X 22 CM ALTURA. AF_06/2016</v>
          </cell>
        </row>
        <row r="1585">
          <cell r="A1585" t="str">
            <v>DRENAGEM/OBRAS DE CONTENCAO/POCOS DE VISITA E CAIXAS</v>
          </cell>
          <cell r="B1585" t="str">
            <v>DROP</v>
          </cell>
          <cell r="C1585" t="str">
            <v>MEIO FIO, LINHA D'AGUA E SARJERTA</v>
          </cell>
          <cell r="D1585" t="str">
            <v>0037</v>
          </cell>
          <cell r="E1585">
            <v>0</v>
          </cell>
          <cell r="F1585">
            <v>0</v>
          </cell>
          <cell r="G1585" t="str">
            <v>94268</v>
          </cell>
          <cell r="H1585" t="str">
            <v>GUIA (MEIO-FIO) E SARJETA CONJUGADOS DE CONCRETO, MOLDADA  IN LOCO  EM TRECHO CURVO COM EXTRUSORA, 45 CM BASE (15 CM BASE DA GUIA + 30 CM BASE DA SARJETA) X 22 CM ALTURA. AF_06/2016</v>
          </cell>
        </row>
        <row r="1586">
          <cell r="A1586" t="str">
            <v>DRENAGEM/OBRAS DE CONTENCAO/POCOS DE VISITA E CAIXAS</v>
          </cell>
          <cell r="B1586" t="str">
            <v>DROP</v>
          </cell>
          <cell r="C1586" t="str">
            <v>MEIO FIO, LINHA D'AGUA E SARJERTA</v>
          </cell>
          <cell r="D1586" t="str">
            <v>0037</v>
          </cell>
          <cell r="E1586">
            <v>0</v>
          </cell>
          <cell r="F1586">
            <v>0</v>
          </cell>
          <cell r="G1586" t="str">
            <v>94269</v>
          </cell>
          <cell r="H1586" t="str">
            <v>GUIA (MEIO-FIO) E SARJETA CONJUGADOS DE CONCRETO, MOLDADA  IN LOCO  EM TRECHO RETO COM EXTRUSORA, 60 CM BASE (15 CM BASE DA GUIA + 45 CM BASE DA SARJETA) X 26 CM ALTURA. AF_06/2016</v>
          </cell>
        </row>
        <row r="1587">
          <cell r="A1587" t="str">
            <v>DRENAGEM/OBRAS DE CONTENCAO/POCOS DE VISITA E CAIXAS</v>
          </cell>
          <cell r="B1587" t="str">
            <v>DROP</v>
          </cell>
          <cell r="C1587" t="str">
            <v>MEIO FIO, LINHA D'AGUA E SARJERTA</v>
          </cell>
          <cell r="D1587" t="str">
            <v>0037</v>
          </cell>
          <cell r="E1587">
            <v>0</v>
          </cell>
          <cell r="F1587">
            <v>0</v>
          </cell>
          <cell r="G1587" t="str">
            <v>94270</v>
          </cell>
          <cell r="H1587" t="str">
            <v>GUIA (MEIO-FIO) E SARJETA CONJUGADOS DE CONCRETO, MOLDADA IN LOCO  EM TRECHO CURVO COM EXTRUSORA, 60 CM BASE (15 CM BASE DA GUIA + 45 CM BASE DA SARJETA) X 26 CM ALTURA. AF_06/2016</v>
          </cell>
        </row>
        <row r="1588">
          <cell r="A1588" t="str">
            <v>DRENAGEM/OBRAS DE CONTENCAO/POCOS DE VISITA E CAIXAS</v>
          </cell>
          <cell r="B1588" t="str">
            <v>DROP</v>
          </cell>
          <cell r="C1588" t="str">
            <v>MEIO FIO, LINHA D'AGUA E SARJERTA</v>
          </cell>
          <cell r="D1588" t="str">
            <v>0037</v>
          </cell>
          <cell r="E1588">
            <v>0</v>
          </cell>
          <cell r="F1588">
            <v>0</v>
          </cell>
          <cell r="G1588" t="str">
            <v>94271</v>
          </cell>
          <cell r="H1588" t="str">
            <v>GUIA (MEIO-FIO) E SARJETA CONJUGADOS DE CONCRETO, MOLDADA  IN LOCO  EM TRECHO RETO COM EXTRUSORA, 65 CM BASE (15 CM BASE DA GUIA + 50 CM BASE DA SARJETA) X 26 CM ALTURA. AF_06/2016</v>
          </cell>
        </row>
        <row r="1589">
          <cell r="A1589" t="str">
            <v>DRENAGEM/OBRAS DE CONTENCAO/POCOS DE VISITA E CAIXAS</v>
          </cell>
          <cell r="B1589" t="str">
            <v>DROP</v>
          </cell>
          <cell r="C1589" t="str">
            <v>MEIO FIO, LINHA D'AGUA E SARJERTA</v>
          </cell>
          <cell r="D1589" t="str">
            <v>0037</v>
          </cell>
          <cell r="E1589">
            <v>0</v>
          </cell>
          <cell r="F1589">
            <v>0</v>
          </cell>
          <cell r="G1589" t="str">
            <v>94272</v>
          </cell>
          <cell r="H1589" t="str">
            <v>GUIA (MEIO-FIO) E SARJETA CONJUGADOS DE CONCRETO, MOLDADA  IN LOCO  EM TRECHO CURVO COM EXTRUSORA, 65 CM BASE (15 CM BASE DA GUIA + 50 CM BASE DA SARJETA) X 26 CM ALTURA. AF_06/2016</v>
          </cell>
        </row>
        <row r="1590">
          <cell r="A1590" t="str">
            <v>DRENAGEM/OBRAS DE CONTENCAO/POCOS DE VISITA E CAIXAS</v>
          </cell>
          <cell r="B1590" t="str">
            <v>DROP</v>
          </cell>
          <cell r="C1590" t="str">
            <v>MEIO FIO, LINHA D'AGUA E SARJERTA</v>
          </cell>
          <cell r="D1590" t="str">
            <v>0037</v>
          </cell>
          <cell r="E1590">
            <v>0</v>
          </cell>
          <cell r="F1590">
            <v>0</v>
          </cell>
          <cell r="G1590" t="str">
            <v>94273</v>
          </cell>
          <cell r="H1590" t="str">
            <v>ASSENTAMENTO DE GUIA (MEIO-FIO) EM TRECHO RETO, CONFECCIONADA EM CONCRETO PRÉ-FABRICADO, DIMENSÕES 100X15X13X30 CM (COMPRIMENTO X BASE INFERIOR X BASE SUPERIOR X ALTURA), PARA VIAS URBANAS (USO VIÁRIO). AF_06/2016</v>
          </cell>
        </row>
        <row r="1591">
          <cell r="A1591" t="str">
            <v>DRENAGEM/OBRAS DE CONTENCAO/POCOS DE VISITA E CAIXAS</v>
          </cell>
          <cell r="B1591" t="str">
            <v>DROP</v>
          </cell>
          <cell r="C1591" t="str">
            <v>MEIO FIO, LINHA D'AGUA E SARJERTA</v>
          </cell>
          <cell r="D1591" t="str">
            <v>0037</v>
          </cell>
          <cell r="E1591">
            <v>0</v>
          </cell>
          <cell r="F1591">
            <v>0</v>
          </cell>
          <cell r="G1591" t="str">
            <v>94274</v>
          </cell>
          <cell r="H1591" t="str">
            <v>ASSENTAMENTO DE GUIA (MEIO-FIO) EM TRECHO CURVO, CONFECCIONADA EM CONCRETO PRÉ-FABRICADO, DIMENSÕES 100X15X13X30 CM (COMPRIMENTO X BASE INFERIOR X BASE SUPERIOR X ALTURA), PARA VIAS URBANAS (USO VIÁRIO). AF_06/2016</v>
          </cell>
        </row>
        <row r="1592">
          <cell r="A1592" t="str">
            <v>DRENAGEM/OBRAS DE CONTENCAO/POCOS DE VISITA E CAIXAS</v>
          </cell>
          <cell r="B1592" t="str">
            <v>DROP</v>
          </cell>
          <cell r="C1592" t="str">
            <v>MEIO FIO, LINHA D'AGUA E SARJERTA</v>
          </cell>
          <cell r="D1592" t="str">
            <v>0037</v>
          </cell>
          <cell r="E1592">
            <v>0</v>
          </cell>
          <cell r="F1592">
            <v>0</v>
          </cell>
          <cell r="G1592" t="str">
            <v>94275</v>
          </cell>
          <cell r="H1592" t="str">
            <v>ASSENTAMENTO DE GUIA (MEIO-FIO) EM TRECHO RETO, CONFECCIONADA EM CONCRETO PRÉ-FABRICADO, DIMENSÕES 100X15X13X20 CM (COMPRIMENTO X BASE INFERIOR X BASE SUPERIOR X ALTURA), PARA URBANIZAÇÃO INTERNA DE EMPREENDIMENTOS. AF_06/2016_P</v>
          </cell>
        </row>
        <row r="1593">
          <cell r="A1593" t="str">
            <v>DRENAGEM/OBRAS DE CONTENCAO/POCOS DE VISITA E CAIXAS</v>
          </cell>
          <cell r="B1593" t="str">
            <v>DROP</v>
          </cell>
          <cell r="C1593" t="str">
            <v>MEIO FIO, LINHA D'AGUA E SARJERTA</v>
          </cell>
          <cell r="D1593" t="str">
            <v>0037</v>
          </cell>
          <cell r="E1593">
            <v>0</v>
          </cell>
          <cell r="F1593">
            <v>0</v>
          </cell>
          <cell r="G1593" t="str">
            <v>94276</v>
          </cell>
          <cell r="H1593" t="str">
            <v>ASSENTAMENTO DE GUIA (MEIO-FIO) EM TRECHO CURVO, CONFECCIONADA EM CONCRETO PRÉ-FABRICADO, DIMENSÕES 100X15X13X20 CM (COMPRIMENTO X BASE INFERIOR X BASE SUPERIOR X ALTURA), PARA URBANIZAÇÃO INTERNA DE EMPREENDIMENTOS. AF_06/2016_P</v>
          </cell>
        </row>
        <row r="1594">
          <cell r="A1594" t="str">
            <v>DRENAGEM/OBRAS DE CONTENCAO/POCOS DE VISITA E CAIXAS</v>
          </cell>
          <cell r="B1594" t="str">
            <v>DROP</v>
          </cell>
          <cell r="C1594" t="str">
            <v>MEIO FIO, LINHA D'AGUA E SARJERTA</v>
          </cell>
          <cell r="D1594" t="str">
            <v>0037</v>
          </cell>
          <cell r="E1594">
            <v>0</v>
          </cell>
          <cell r="F1594">
            <v>0</v>
          </cell>
          <cell r="G1594" t="str">
            <v>94281</v>
          </cell>
          <cell r="H1594" t="str">
            <v>EXECUÇÃO DE SARJETA DE CONCRETO USINADO, MOLDADA  IN LOCO  EM TRECHO RETO, 30 CM BASE X 15 CM ALTURA. AF_06/2016</v>
          </cell>
        </row>
        <row r="1595">
          <cell r="A1595" t="str">
            <v>DRENAGEM/OBRAS DE CONTENCAO/POCOS DE VISITA E CAIXAS</v>
          </cell>
          <cell r="B1595" t="str">
            <v>DROP</v>
          </cell>
          <cell r="C1595" t="str">
            <v>MEIO FIO, LINHA D'AGUA E SARJERTA</v>
          </cell>
          <cell r="D1595" t="str">
            <v>0037</v>
          </cell>
          <cell r="E1595">
            <v>0</v>
          </cell>
          <cell r="F1595">
            <v>0</v>
          </cell>
          <cell r="G1595" t="str">
            <v>94282</v>
          </cell>
          <cell r="H1595" t="str">
            <v>EXECUÇÃO DE SARJETA DE CONCRETO USINADO, MOLDADA  IN LOCO  EM TRECHO CURVO, 30 CM BASE X 15 CM ALTURA. AF_06/2016</v>
          </cell>
        </row>
        <row r="1596">
          <cell r="A1596" t="str">
            <v>DRENAGEM/OBRAS DE CONTENCAO/POCOS DE VISITA E CAIXAS</v>
          </cell>
          <cell r="B1596" t="str">
            <v>DROP</v>
          </cell>
          <cell r="C1596" t="str">
            <v>MEIO FIO, LINHA D'AGUA E SARJERTA</v>
          </cell>
          <cell r="D1596" t="str">
            <v>0037</v>
          </cell>
          <cell r="E1596">
            <v>0</v>
          </cell>
          <cell r="F1596">
            <v>0</v>
          </cell>
          <cell r="G1596" t="str">
            <v>94283</v>
          </cell>
          <cell r="H1596" t="str">
            <v>EXECUÇÃO DE SARJETA DE CONCRETO USINADO, MOLDADA  IN LOCO  EM TRECHO RETO, 45 CM BASE X 15 CM ALTURA. AF_06/2016</v>
          </cell>
        </row>
        <row r="1597">
          <cell r="A1597" t="str">
            <v>DRENAGEM/OBRAS DE CONTENCAO/POCOS DE VISITA E CAIXAS</v>
          </cell>
          <cell r="B1597" t="str">
            <v>DROP</v>
          </cell>
          <cell r="C1597" t="str">
            <v>MEIO FIO, LINHA D'AGUA E SARJERTA</v>
          </cell>
          <cell r="D1597" t="str">
            <v>0037</v>
          </cell>
          <cell r="E1597">
            <v>0</v>
          </cell>
          <cell r="F1597">
            <v>0</v>
          </cell>
          <cell r="G1597" t="str">
            <v>94284</v>
          </cell>
          <cell r="H1597" t="str">
            <v>EXECUÇÃO DE SARJETA DE CONCRETO USINADO, MOLDADA  IN LOCO  EM TRECHO CURVO, 45 CM BASE X 15 CM ALTURA. AF_06/2016</v>
          </cell>
        </row>
        <row r="1598">
          <cell r="A1598" t="str">
            <v>DRENAGEM/OBRAS DE CONTENCAO/POCOS DE VISITA E CAIXAS</v>
          </cell>
          <cell r="B1598" t="str">
            <v>DROP</v>
          </cell>
          <cell r="C1598" t="str">
            <v>MEIO FIO, LINHA D'AGUA E SARJERTA</v>
          </cell>
          <cell r="D1598" t="str">
            <v>0037</v>
          </cell>
          <cell r="E1598">
            <v>0</v>
          </cell>
          <cell r="F1598">
            <v>0</v>
          </cell>
          <cell r="G1598" t="str">
            <v>94285</v>
          </cell>
          <cell r="H1598" t="str">
            <v>EXECUÇÃO DE SARJETA DE CONCRETO USINADO, MOLDADA  IN LOCO  EM TRECHO RETO, 60 CM BASE X 15 CM ALTURA. AF_06/2016</v>
          </cell>
        </row>
        <row r="1599">
          <cell r="A1599" t="str">
            <v>DRENAGEM/OBRAS DE CONTENCAO/POCOS DE VISITA E CAIXAS</v>
          </cell>
          <cell r="B1599" t="str">
            <v>DROP</v>
          </cell>
          <cell r="C1599" t="str">
            <v>MEIO FIO, LINHA D'AGUA E SARJERTA</v>
          </cell>
          <cell r="D1599" t="str">
            <v>0037</v>
          </cell>
          <cell r="E1599">
            <v>0</v>
          </cell>
          <cell r="F1599">
            <v>0</v>
          </cell>
          <cell r="G1599" t="str">
            <v>94286</v>
          </cell>
          <cell r="H1599" t="str">
            <v>EXECUÇÃO DE SARJETA DE CONCRETO USINADO, MOLDADA  IN LOCO  EM TRECHO CURVO, 60 CM BASE X 15 CM ALTURA. AF_06/2016</v>
          </cell>
        </row>
        <row r="1600">
          <cell r="A1600" t="str">
            <v>DRENAGEM/OBRAS DE CONTENCAO/POCOS DE VISITA E CAIXAS</v>
          </cell>
          <cell r="B1600" t="str">
            <v>DROP</v>
          </cell>
          <cell r="C1600" t="str">
            <v>MEIO FIO, LINHA D'AGUA E SARJERTA</v>
          </cell>
          <cell r="D1600" t="str">
            <v>0037</v>
          </cell>
          <cell r="E1600">
            <v>0</v>
          </cell>
          <cell r="F1600">
            <v>0</v>
          </cell>
          <cell r="G1600" t="str">
            <v>94287</v>
          </cell>
          <cell r="H1600" t="str">
            <v>EXECUÇÃO DE SARJETA DE CONCRETO USINADO, MOLDADA  IN LOCO  EM TRECHO RETO, 30 CM BASE X 10 CM ALTURA. AF_06/2016</v>
          </cell>
        </row>
        <row r="1601">
          <cell r="A1601" t="str">
            <v>DRENAGEM/OBRAS DE CONTENCAO/POCOS DE VISITA E CAIXAS</v>
          </cell>
          <cell r="B1601" t="str">
            <v>DROP</v>
          </cell>
          <cell r="C1601" t="str">
            <v>MEIO FIO, LINHA D'AGUA E SARJERTA</v>
          </cell>
          <cell r="D1601" t="str">
            <v>0037</v>
          </cell>
          <cell r="E1601">
            <v>0</v>
          </cell>
          <cell r="F1601">
            <v>0</v>
          </cell>
          <cell r="G1601" t="str">
            <v>94288</v>
          </cell>
          <cell r="H1601" t="str">
            <v>EXECUÇÃO DE SARJETA DE CONCRETO USINADO, MOLDADA  IN LOCO  EM TRECHO CURVO, 30 CM BASE X 10 CM ALTURA. AF_06/2016</v>
          </cell>
        </row>
        <row r="1602">
          <cell r="A1602" t="str">
            <v>DRENAGEM/OBRAS DE CONTENCAO/POCOS DE VISITA E CAIXAS</v>
          </cell>
          <cell r="B1602" t="str">
            <v>DROP</v>
          </cell>
          <cell r="C1602" t="str">
            <v>MEIO FIO, LINHA D'AGUA E SARJERTA</v>
          </cell>
          <cell r="D1602" t="str">
            <v>0037</v>
          </cell>
          <cell r="E1602">
            <v>0</v>
          </cell>
          <cell r="F1602">
            <v>0</v>
          </cell>
          <cell r="G1602" t="str">
            <v>94289</v>
          </cell>
          <cell r="H1602" t="str">
            <v>EXECUÇÃO DE SARJETA DE CONCRETO USINADO, MOLDADA  IN LOCO  EM TRECHO RETO, 45 CM BASE X 10 CM ALTURA. AF_06/2016</v>
          </cell>
        </row>
        <row r="1603">
          <cell r="A1603" t="str">
            <v>DRENAGEM/OBRAS DE CONTENCAO/POCOS DE VISITA E CAIXAS</v>
          </cell>
          <cell r="B1603" t="str">
            <v>DROP</v>
          </cell>
          <cell r="C1603" t="str">
            <v>MEIO FIO, LINHA D'AGUA E SARJERTA</v>
          </cell>
          <cell r="D1603" t="str">
            <v>0037</v>
          </cell>
          <cell r="E1603">
            <v>0</v>
          </cell>
          <cell r="F1603">
            <v>0</v>
          </cell>
          <cell r="G1603" t="str">
            <v>94290</v>
          </cell>
          <cell r="H1603" t="str">
            <v>EXECUÇÃO DE SARJETA DE CONCRETO USINADO, MOLDADA  IN LOCO  EM TRECHO CURVO, 45 CM BASE X 10 CM ALTURA. AF_06/2016</v>
          </cell>
        </row>
        <row r="1604">
          <cell r="A1604" t="str">
            <v>DRENAGEM/OBRAS DE CONTENCAO/POCOS DE VISITA E CAIXAS</v>
          </cell>
          <cell r="B1604" t="str">
            <v>DROP</v>
          </cell>
          <cell r="C1604" t="str">
            <v>MEIO FIO, LINHA D'AGUA E SARJERTA</v>
          </cell>
          <cell r="D1604" t="str">
            <v>0037</v>
          </cell>
          <cell r="E1604">
            <v>0</v>
          </cell>
          <cell r="F1604">
            <v>0</v>
          </cell>
          <cell r="G1604" t="str">
            <v>94291</v>
          </cell>
          <cell r="H1604" t="str">
            <v>EXECUÇÃO DE SARJETA DE CONCRETO USINADO, MOLDADA  IN LOCO  EM TRECHO RETO, 60 CM BASE X 10 CM ALTURA. AF_06/2016</v>
          </cell>
        </row>
        <row r="1605">
          <cell r="A1605" t="str">
            <v>DRENAGEM/OBRAS DE CONTENCAO/POCOS DE VISITA E CAIXAS</v>
          </cell>
          <cell r="B1605" t="str">
            <v>DROP</v>
          </cell>
          <cell r="C1605" t="str">
            <v>MEIO FIO, LINHA D'AGUA E SARJERTA</v>
          </cell>
          <cell r="D1605" t="str">
            <v>0037</v>
          </cell>
          <cell r="E1605">
            <v>0</v>
          </cell>
          <cell r="F1605">
            <v>0</v>
          </cell>
          <cell r="G1605" t="str">
            <v>94292</v>
          </cell>
          <cell r="H1605" t="str">
            <v>EXECUÇÃO DE SARJETA DE CONCRETO USINADO, MOLDADA  IN LOCO  EM TRECHO CURVO, 60 CM BASE X 10 CM ALTURA. AF_06/2016</v>
          </cell>
        </row>
        <row r="1606">
          <cell r="A1606" t="str">
            <v>DRENAGEM/OBRAS DE CONTENCAO/POCOS DE VISITA E CAIXAS</v>
          </cell>
          <cell r="B1606" t="str">
            <v>DROP</v>
          </cell>
          <cell r="C1606" t="str">
            <v>MEIO FIO, LINHA D'AGUA E SARJERTA</v>
          </cell>
          <cell r="D1606" t="str">
            <v>0037</v>
          </cell>
          <cell r="E1606">
            <v>0</v>
          </cell>
          <cell r="F1606">
            <v>0</v>
          </cell>
          <cell r="G1606" t="str">
            <v>94293</v>
          </cell>
          <cell r="H1606" t="str">
            <v>EXECUÇÃO DE SARJETÃO DE CONCRETO USINADO, MOLDADA  IN LOCO  EM TRECHO RETO, 100 CM BASE X 20 CM ALTURA. AF_06/2016</v>
          </cell>
        </row>
        <row r="1607">
          <cell r="A1607" t="str">
            <v>DRENAGEM/OBRAS DE CONTENCAO/POCOS DE VISITA E CAIXAS</v>
          </cell>
          <cell r="B1607" t="str">
            <v>DROP</v>
          </cell>
          <cell r="C1607" t="str">
            <v>MEIO FIO, LINHA D'AGUA E SARJERTA</v>
          </cell>
          <cell r="D1607" t="str">
            <v>0037</v>
          </cell>
          <cell r="E1607">
            <v>0</v>
          </cell>
          <cell r="F1607">
            <v>0</v>
          </cell>
          <cell r="G1607" t="str">
            <v>94294</v>
          </cell>
          <cell r="H1607" t="str">
            <v>EXECUÇÃO DE ESCORAS DE CONCRETO PARA CONTENÇÃO DE GUIAS PRÉ-FABRICADAS. AF_06/2016</v>
          </cell>
        </row>
        <row r="1608">
          <cell r="A1608" t="str">
            <v>ESCORAMENTO</v>
          </cell>
          <cell r="B1608" t="str">
            <v>ESCO</v>
          </cell>
          <cell r="C1608" t="str">
            <v>ESCORAMENTO DE MADEIRA EM VALAS</v>
          </cell>
          <cell r="D1608" t="str">
            <v>0023</v>
          </cell>
          <cell r="E1608">
            <v>0</v>
          </cell>
          <cell r="F1608">
            <v>0</v>
          </cell>
          <cell r="G1608" t="str">
            <v>101570</v>
          </cell>
          <cell r="H1608" t="str">
            <v>ESCORAMENTO DE VALA, TIPO PONTALETEAMENTO, COM PROFUNDIDADE DE 0 A 1,5 M, LARGURA MENOR QUE 1,5 M. AF_08/2020</v>
          </cell>
        </row>
        <row r="1609">
          <cell r="A1609" t="str">
            <v>ESCORAMENTO</v>
          </cell>
          <cell r="B1609" t="str">
            <v>ESCO</v>
          </cell>
          <cell r="C1609" t="str">
            <v>ESCORAMENTO DE MADEIRA EM VALAS</v>
          </cell>
          <cell r="D1609" t="str">
            <v>0023</v>
          </cell>
          <cell r="E1609">
            <v>0</v>
          </cell>
          <cell r="F1609">
            <v>0</v>
          </cell>
          <cell r="G1609" t="str">
            <v>101571</v>
          </cell>
          <cell r="H1609" t="str">
            <v>ESCORAMENTO DE VALA, TIPO PONTALETEAMENTO, COM PROFUNDIDADE DE 0 A 1,5 M, LARGURA MAIOR OU IGUAL A 1,5 M E MENOR QUE 2,5 M. AF_08/2020</v>
          </cell>
        </row>
        <row r="1610">
          <cell r="A1610" t="str">
            <v>ESCORAMENTO</v>
          </cell>
          <cell r="B1610" t="str">
            <v>ESCO</v>
          </cell>
          <cell r="C1610" t="str">
            <v>ESCORAMENTO DE MADEIRA EM VALAS</v>
          </cell>
          <cell r="D1610" t="str">
            <v>0023</v>
          </cell>
          <cell r="E1610">
            <v>0</v>
          </cell>
          <cell r="F1610">
            <v>0</v>
          </cell>
          <cell r="G1610" t="str">
            <v>101572</v>
          </cell>
          <cell r="H1610" t="str">
            <v>ESCORAMENTO DE VALA, TIPO PONTALETEAMENTO, COM PROFUNDIDADE DE 1,5 A 3,0 M, LARGURA MENOR QUE 1,5 M. AF_08/2020</v>
          </cell>
        </row>
        <row r="1611">
          <cell r="A1611" t="str">
            <v>ESCORAMENTO</v>
          </cell>
          <cell r="B1611" t="str">
            <v>ESCO</v>
          </cell>
          <cell r="C1611" t="str">
            <v>ESCORAMENTO DE MADEIRA EM VALAS</v>
          </cell>
          <cell r="D1611" t="str">
            <v>0023</v>
          </cell>
          <cell r="E1611">
            <v>0</v>
          </cell>
          <cell r="F1611">
            <v>0</v>
          </cell>
          <cell r="G1611" t="str">
            <v>101573</v>
          </cell>
          <cell r="H1611" t="str">
            <v>ESCORAMENTO DE VALA, TIPO PONTALETEAMENTO, COM PROFUNDIDADE DE 1,5 A 3,0 M, LARGURA MAIOR OU IGUAL A 1,5 M E MENOR QUE 2,5 M. AF_08/2020</v>
          </cell>
        </row>
        <row r="1612">
          <cell r="A1612" t="str">
            <v>ESCORAMENTO</v>
          </cell>
          <cell r="B1612" t="str">
            <v>ESCO</v>
          </cell>
          <cell r="C1612" t="str">
            <v>ESCORAMENTO DE MADEIRA EM VALAS</v>
          </cell>
          <cell r="D1612" t="str">
            <v>0023</v>
          </cell>
          <cell r="E1612">
            <v>0</v>
          </cell>
          <cell r="F1612">
            <v>0</v>
          </cell>
          <cell r="G1612" t="str">
            <v>101574</v>
          </cell>
          <cell r="H1612" t="str">
            <v>ESCORAMENTO DE VALA, TIPO PONTALETEAMENTO, COM PROFUNDIDADE DE 3,0 A 4,5 M, LARGURA MENOR QUE 1,5 M. AF_08/2020</v>
          </cell>
        </row>
        <row r="1613">
          <cell r="A1613" t="str">
            <v>ESCORAMENTO</v>
          </cell>
          <cell r="B1613" t="str">
            <v>ESCO</v>
          </cell>
          <cell r="C1613" t="str">
            <v>ESCORAMENTO DE MADEIRA EM VALAS</v>
          </cell>
          <cell r="D1613" t="str">
            <v>0023</v>
          </cell>
          <cell r="E1613">
            <v>0</v>
          </cell>
          <cell r="F1613">
            <v>0</v>
          </cell>
          <cell r="G1613" t="str">
            <v>101575</v>
          </cell>
          <cell r="H1613" t="str">
            <v>ESCORAMENTO DE VALA, TIPO PONTALETEAMENTO, COM PROFUNDIDADE DE 3,0 A 4,5 M, LARGURA MAIOR OU IGUAL A 1,5 M E MENOR QUE 2,5 M. AF_08/2020</v>
          </cell>
        </row>
        <row r="1614">
          <cell r="A1614" t="str">
            <v>ESCORAMENTO</v>
          </cell>
          <cell r="B1614" t="str">
            <v>ESCO</v>
          </cell>
          <cell r="C1614" t="str">
            <v>ESCORAMENTO DE MADEIRA EM VALAS</v>
          </cell>
          <cell r="D1614" t="str">
            <v>0023</v>
          </cell>
          <cell r="E1614">
            <v>0</v>
          </cell>
          <cell r="F1614">
            <v>0</v>
          </cell>
          <cell r="G1614" t="str">
            <v>101576</v>
          </cell>
          <cell r="H1614" t="str">
            <v>ESCORAMENTO DE VALA, TIPO DESCONTÍNUO, COM PROFUNDIDADE DE 0 A 1,5 M, LARGURA MENOR QUE 1,5 M. AF_08/2020</v>
          </cell>
        </row>
        <row r="1615">
          <cell r="A1615" t="str">
            <v>ESCORAMENTO</v>
          </cell>
          <cell r="B1615" t="str">
            <v>ESCO</v>
          </cell>
          <cell r="C1615" t="str">
            <v>ESCORAMENTO DE MADEIRA EM VALAS</v>
          </cell>
          <cell r="D1615" t="str">
            <v>0023</v>
          </cell>
          <cell r="E1615">
            <v>0</v>
          </cell>
          <cell r="F1615">
            <v>0</v>
          </cell>
          <cell r="G1615" t="str">
            <v>101577</v>
          </cell>
          <cell r="H1615" t="str">
            <v>ESCORAMENTO DE VALA, TIPO DESCONTÍNUO, COM PROFUNDIDADE DE 0 A 1,5 M, LARGURA MAIOR OU IGUAL A 1,5 M E MENOR QUE 2,5 M. AF_08/2020</v>
          </cell>
        </row>
        <row r="1616">
          <cell r="A1616" t="str">
            <v>ESCORAMENTO</v>
          </cell>
          <cell r="B1616" t="str">
            <v>ESCO</v>
          </cell>
          <cell r="C1616" t="str">
            <v>ESCORAMENTO DE MADEIRA EM VALAS</v>
          </cell>
          <cell r="D1616" t="str">
            <v>0023</v>
          </cell>
          <cell r="E1616">
            <v>0</v>
          </cell>
          <cell r="F1616">
            <v>0</v>
          </cell>
          <cell r="G1616" t="str">
            <v>101578</v>
          </cell>
          <cell r="H1616" t="str">
            <v>ESCORAMENTO DE VALA, TIPO DESCONTÍNUO, COM PROFUNDIDADE DE 1,5 M A 3,0 M, LARGURA MENOR QUE 1,5 M. AF_08/2020</v>
          </cell>
        </row>
        <row r="1617">
          <cell r="A1617" t="str">
            <v>ESCORAMENTO</v>
          </cell>
          <cell r="B1617" t="str">
            <v>ESCO</v>
          </cell>
          <cell r="C1617" t="str">
            <v>ESCORAMENTO DE MADEIRA EM VALAS</v>
          </cell>
          <cell r="D1617" t="str">
            <v>0023</v>
          </cell>
          <cell r="E1617">
            <v>0</v>
          </cell>
          <cell r="F1617">
            <v>0</v>
          </cell>
          <cell r="G1617" t="str">
            <v>101579</v>
          </cell>
          <cell r="H1617" t="str">
            <v>ESCORAMENTO DE VALA, TIPO DESCONTÍNUO, COM PROFUNDIDADE DE 1,5 A 3,0 M, LARGURA MAIOR OU IGUAL A 1,5 M E MENOR QUE 2,5 M. AF_08/2020</v>
          </cell>
        </row>
        <row r="1618">
          <cell r="A1618" t="str">
            <v>ESCORAMENTO</v>
          </cell>
          <cell r="B1618" t="str">
            <v>ESCO</v>
          </cell>
          <cell r="C1618" t="str">
            <v>ESCORAMENTO DE MADEIRA EM VALAS</v>
          </cell>
          <cell r="D1618" t="str">
            <v>0023</v>
          </cell>
          <cell r="E1618">
            <v>0</v>
          </cell>
          <cell r="F1618">
            <v>0</v>
          </cell>
          <cell r="G1618" t="str">
            <v>101580</v>
          </cell>
          <cell r="H1618" t="str">
            <v>ESCORAMENTO DE VALA, TIPO DESCONTÍNUO, COM PROFUNDIDADE DE 3,0 A 4,5 M, LARGURA MENOR QUE 1,5 M. AF_08/2020</v>
          </cell>
        </row>
        <row r="1619">
          <cell r="A1619" t="str">
            <v>ESCORAMENTO</v>
          </cell>
          <cell r="B1619" t="str">
            <v>ESCO</v>
          </cell>
          <cell r="C1619" t="str">
            <v>ESCORAMENTO DE MADEIRA EM VALAS</v>
          </cell>
          <cell r="D1619" t="str">
            <v>0023</v>
          </cell>
          <cell r="E1619">
            <v>0</v>
          </cell>
          <cell r="F1619">
            <v>0</v>
          </cell>
          <cell r="G1619" t="str">
            <v>101581</v>
          </cell>
          <cell r="H1619" t="str">
            <v>ESCORAMENTO DE VALA, TIPO DESCONTÍNUO, COM PROFUNDIDADE DE 3,0 A 4,5 M, LARGURA MAIOR OU IGUAL A 1,5 E MENOR QUE 2,5 M. AF_08/2020</v>
          </cell>
        </row>
        <row r="1620">
          <cell r="A1620" t="str">
            <v>ESCORAMENTO</v>
          </cell>
          <cell r="B1620" t="str">
            <v>ESCO</v>
          </cell>
          <cell r="C1620" t="str">
            <v>ESCORAMENTO DE MADEIRA EM VALAS</v>
          </cell>
          <cell r="D1620" t="str">
            <v>0023</v>
          </cell>
          <cell r="E1620">
            <v>0</v>
          </cell>
          <cell r="F1620">
            <v>0</v>
          </cell>
          <cell r="G1620" t="str">
            <v>101582</v>
          </cell>
          <cell r="H1620" t="str">
            <v>ESCORAMENTO DE VALA, TIPO CONTÍNUO, COM PROFUNDIDADE DE 0 A 1,5 M, LARGURA MENOR QUE 1,5 M. AF_08/2020</v>
          </cell>
        </row>
        <row r="1621">
          <cell r="A1621" t="str">
            <v>ESCORAMENTO</v>
          </cell>
          <cell r="B1621" t="str">
            <v>ESCO</v>
          </cell>
          <cell r="C1621" t="str">
            <v>ESCORAMENTO DE MADEIRA EM VALAS</v>
          </cell>
          <cell r="D1621" t="str">
            <v>0023</v>
          </cell>
          <cell r="E1621">
            <v>0</v>
          </cell>
          <cell r="F1621">
            <v>0</v>
          </cell>
          <cell r="G1621" t="str">
            <v>101583</v>
          </cell>
          <cell r="H1621" t="str">
            <v>ESCORAMENTO DE VALA, TIPO CONTÍNUO, COM PROFUNDIDADE DE 0 A 1,5 M, LARGURA MAIOR OU IGUAL A 1,5 M E MENOR QUE 2,5 M. AF_08/2020</v>
          </cell>
        </row>
        <row r="1622">
          <cell r="A1622" t="str">
            <v>ESCORAMENTO</v>
          </cell>
          <cell r="B1622" t="str">
            <v>ESCO</v>
          </cell>
          <cell r="C1622" t="str">
            <v>ESCORAMENTO DE MADEIRA EM VALAS</v>
          </cell>
          <cell r="D1622" t="str">
            <v>0023</v>
          </cell>
          <cell r="E1622">
            <v>0</v>
          </cell>
          <cell r="F1622">
            <v>0</v>
          </cell>
          <cell r="G1622" t="str">
            <v>101584</v>
          </cell>
          <cell r="H1622" t="str">
            <v>ESCORAMENTO DE VALA, TIPO CONTÍNUO, COM PROFUNDIDADE DE 1,5 M A 3,0 M, LARGURA MENOR QUE 1,5 M. AF_08/2020</v>
          </cell>
        </row>
        <row r="1623">
          <cell r="A1623" t="str">
            <v>ESCORAMENTO</v>
          </cell>
          <cell r="B1623" t="str">
            <v>ESCO</v>
          </cell>
          <cell r="C1623" t="str">
            <v>ESCORAMENTO DE MADEIRA EM VALAS</v>
          </cell>
          <cell r="D1623" t="str">
            <v>0023</v>
          </cell>
          <cell r="E1623">
            <v>0</v>
          </cell>
          <cell r="F1623">
            <v>0</v>
          </cell>
          <cell r="G1623" t="str">
            <v>101585</v>
          </cell>
          <cell r="H1623" t="str">
            <v>ESCORAMENTO DE VALA, TIPO CONTÍNUO, COM PROFUNDIDADE DE 1,5 A 3,0 M, LARGURA MAIOR OU IGUAL A 1,5 M E MENOR QUE 2,5 M. AF_08/2020</v>
          </cell>
        </row>
        <row r="1624">
          <cell r="A1624" t="str">
            <v>ESCORAMENTO</v>
          </cell>
          <cell r="B1624" t="str">
            <v>ESCO</v>
          </cell>
          <cell r="C1624" t="str">
            <v>ESCORAMENTO DE MADEIRA EM VALAS</v>
          </cell>
          <cell r="D1624" t="str">
            <v>0023</v>
          </cell>
          <cell r="E1624">
            <v>0</v>
          </cell>
          <cell r="F1624">
            <v>0</v>
          </cell>
          <cell r="G1624" t="str">
            <v>101586</v>
          </cell>
          <cell r="H1624" t="str">
            <v>ESCORAMENTO DE VALA, TIPO CONTÍNUO, COM PROFUNDIDADE DE 3,0 A 4,5 M, LARGURA MENOR QUE 1,5 M. AF_08/2020</v>
          </cell>
        </row>
        <row r="1625">
          <cell r="A1625" t="str">
            <v>ESCORAMENTO</v>
          </cell>
          <cell r="B1625" t="str">
            <v>ESCO</v>
          </cell>
          <cell r="C1625" t="str">
            <v>ESCORAMENTO DE MADEIRA EM VALAS</v>
          </cell>
          <cell r="D1625" t="str">
            <v>0023</v>
          </cell>
          <cell r="E1625">
            <v>0</v>
          </cell>
          <cell r="F1625">
            <v>0</v>
          </cell>
          <cell r="G1625" t="str">
            <v>101587</v>
          </cell>
          <cell r="H1625" t="str">
            <v>ESCORAMENTO DE VALA, TIPO CONTÍNUO, COM PROFUNDIDADE DE 3,0 A 4,5 M, LARGURA MAIOR OU IGUAL A 1,5 E MENOR QUE 2,5 M. AF_08/2020</v>
          </cell>
        </row>
        <row r="1626">
          <cell r="A1626" t="str">
            <v>ESCORAMENTO</v>
          </cell>
          <cell r="B1626" t="str">
            <v>ESCO</v>
          </cell>
          <cell r="C1626" t="str">
            <v>ESCORAMENTO METALICO EM VALAS OU POCOS</v>
          </cell>
          <cell r="D1626" t="str">
            <v>0024</v>
          </cell>
          <cell r="E1626">
            <v>0</v>
          </cell>
          <cell r="F1626">
            <v>0</v>
          </cell>
          <cell r="G1626" t="str">
            <v>101588</v>
          </cell>
          <cell r="H1626" t="str">
            <v>ESCORAMENTO DE VALA, TIPO CONTÍNUO COM PERFIL METÁLICO "U", COM PROFUNDIDADE DE 0 A 1,5 M, LARGURA MENOR QUE 1,5 M. AF_08/2020</v>
          </cell>
        </row>
        <row r="1627">
          <cell r="A1627" t="str">
            <v>ESCORAMENTO</v>
          </cell>
          <cell r="B1627" t="str">
            <v>ESCO</v>
          </cell>
          <cell r="C1627" t="str">
            <v>ESCORAMENTO METALICO EM VALAS OU POCOS</v>
          </cell>
          <cell r="D1627" t="str">
            <v>0024</v>
          </cell>
          <cell r="E1627">
            <v>0</v>
          </cell>
          <cell r="F1627">
            <v>0</v>
          </cell>
          <cell r="G1627" t="str">
            <v>101589</v>
          </cell>
          <cell r="H1627" t="str">
            <v>ESCORAMENTO DE VALA,TIPO CONTÍNUO COM PERFIL METÁLICO "U", COM PROFUNDIDADE DE 0 A 1,5 M, LARGURA MAIOR OU IGUAL A 1,5 E MENOR QUE 2,5 M. AF_08/2020</v>
          </cell>
        </row>
        <row r="1628">
          <cell r="A1628" t="str">
            <v>ESCORAMENTO</v>
          </cell>
          <cell r="B1628" t="str">
            <v>ESCO</v>
          </cell>
          <cell r="C1628" t="str">
            <v>ESCORAMENTO METALICO EM VALAS OU POCOS</v>
          </cell>
          <cell r="D1628" t="str">
            <v>0024</v>
          </cell>
          <cell r="E1628">
            <v>0</v>
          </cell>
          <cell r="F1628">
            <v>0</v>
          </cell>
          <cell r="G1628" t="str">
            <v>101590</v>
          </cell>
          <cell r="H1628" t="str">
            <v>ESCORAMENTO DE VALA, TIPO CONTÍNUO COM PERFIL METÁLICO "U", COM PROFUNDIDADE DE 1,5 A 3,0 M, LARGURA MENOR QUE 1,5 M. AF_08/2020</v>
          </cell>
        </row>
        <row r="1629">
          <cell r="A1629" t="str">
            <v>ESCORAMENTO</v>
          </cell>
          <cell r="B1629" t="str">
            <v>ESCO</v>
          </cell>
          <cell r="C1629" t="str">
            <v>ESCORAMENTO METALICO EM VALAS OU POCOS</v>
          </cell>
          <cell r="D1629" t="str">
            <v>0024</v>
          </cell>
          <cell r="E1629">
            <v>0</v>
          </cell>
          <cell r="F1629">
            <v>0</v>
          </cell>
          <cell r="G1629" t="str">
            <v>101591</v>
          </cell>
          <cell r="H1629" t="str">
            <v>ESCORAMENTO DE VALA, TIPO CONTÍNUO COM PERFIL METÁLICO "U", COM PROFUNDIDADE DE 1,5 A 3,0 M, LARGURA MAIOR OU IGUAL 1,5 M E MENOR QUE 2,5 M. AF_08/2020</v>
          </cell>
        </row>
        <row r="1630">
          <cell r="A1630" t="str">
            <v>ESCORAMENTO</v>
          </cell>
          <cell r="B1630" t="str">
            <v>ESCO</v>
          </cell>
          <cell r="C1630" t="str">
            <v>ESCORAMENTO METALICO EM VALAS OU POCOS</v>
          </cell>
          <cell r="D1630" t="str">
            <v>0024</v>
          </cell>
          <cell r="E1630">
            <v>0</v>
          </cell>
          <cell r="F1630">
            <v>0</v>
          </cell>
          <cell r="G1630" t="str">
            <v>101592</v>
          </cell>
          <cell r="H1630" t="str">
            <v>ESCORAMENTO DE VALA, TIPO CONTÍNUO COM PERFIL METÁLICO "U", COM PROFUNDIDADE DE 3,0 A 4,5 M, LARGURA MENOR QUE 1,5 M. AF_08/2020</v>
          </cell>
        </row>
        <row r="1631">
          <cell r="A1631" t="str">
            <v>ESCORAMENTO</v>
          </cell>
          <cell r="B1631" t="str">
            <v>ESCO</v>
          </cell>
          <cell r="C1631" t="str">
            <v>ESCORAMENTO METALICO EM VALAS OU POCOS</v>
          </cell>
          <cell r="D1631" t="str">
            <v>0024</v>
          </cell>
          <cell r="E1631">
            <v>0</v>
          </cell>
          <cell r="F1631">
            <v>0</v>
          </cell>
          <cell r="G1631" t="str">
            <v>101593</v>
          </cell>
          <cell r="H1631" t="str">
            <v>ESCORAMENTO DE VALA, TIPO CONTÍNUO COM PERFIL METÁLICO "U", COM PROFUNDIDADE DE 3,0 A 4,5 M, LARGURA MAIOR OU IGUAL A 1,5 M E MENOR QUE 2,5 M. AF_08/2020</v>
          </cell>
        </row>
        <row r="1632">
          <cell r="A1632" t="str">
            <v>ESCORAMENTO</v>
          </cell>
          <cell r="B1632" t="str">
            <v>ESCO</v>
          </cell>
          <cell r="C1632" t="str">
            <v>ESCORAMENTO METALICO EM VALAS OU POCOS</v>
          </cell>
          <cell r="D1632" t="str">
            <v>0024</v>
          </cell>
          <cell r="E1632">
            <v>0</v>
          </cell>
          <cell r="F1632">
            <v>0</v>
          </cell>
          <cell r="G1632" t="str">
            <v>101600</v>
          </cell>
          <cell r="H1632" t="str">
            <v>ESCORAMENTO DE VALA, TIPO BLINDAGEM, COM PROFUNDIDADE DE 0 A 1,5 M, LARGURA MENOR QUE 1,5 M - EXECUÇÃO, NÃO INCLUI MATERIAL. AF_08/2020</v>
          </cell>
        </row>
        <row r="1633">
          <cell r="A1633" t="str">
            <v>ESCORAMENTO</v>
          </cell>
          <cell r="B1633" t="str">
            <v>ESCO</v>
          </cell>
          <cell r="C1633" t="str">
            <v>ESCORAMENTO METALICO EM VALAS OU POCOS</v>
          </cell>
          <cell r="D1633" t="str">
            <v>0024</v>
          </cell>
          <cell r="E1633">
            <v>0</v>
          </cell>
          <cell r="F1633">
            <v>0</v>
          </cell>
          <cell r="G1633" t="str">
            <v>101601</v>
          </cell>
          <cell r="H1633" t="str">
            <v>ESCORAMENTO DE VALA, TIPO BLINDAGEM COM PROFUNDIDADE DE 0 A 1,5 M, LARGURA MAIOR OU IGUAL A 1,5 M E MENOR QUE 2,5 M - EXECUÇÃO, NÃO INCLUI MATERIAL. AF_08/2020</v>
          </cell>
        </row>
        <row r="1634">
          <cell r="A1634" t="str">
            <v>ESCORAMENTO</v>
          </cell>
          <cell r="B1634" t="str">
            <v>ESCO</v>
          </cell>
          <cell r="C1634" t="str">
            <v>ESCORAMENTO METALICO EM VALAS OU POCOS</v>
          </cell>
          <cell r="D1634" t="str">
            <v>0024</v>
          </cell>
          <cell r="E1634">
            <v>0</v>
          </cell>
          <cell r="F1634">
            <v>0</v>
          </cell>
          <cell r="G1634" t="str">
            <v>101602</v>
          </cell>
          <cell r="H1634" t="str">
            <v>ESCORAMENTO DE VALA, TIPO BLINDAGEM, COM PROFUNDIDADE DE 1,5 A 3,0 M, LARGURA MENOR QUE 1,5 M - EXECUÇÃO, NÃO INCLUI MATERIAL. AF_08/2020</v>
          </cell>
        </row>
        <row r="1635">
          <cell r="A1635" t="str">
            <v>ESCORAMENTO</v>
          </cell>
          <cell r="B1635" t="str">
            <v>ESCO</v>
          </cell>
          <cell r="C1635" t="str">
            <v>ESCORAMENTO METALICO EM VALAS OU POCOS</v>
          </cell>
          <cell r="D1635" t="str">
            <v>0024</v>
          </cell>
          <cell r="E1635">
            <v>0</v>
          </cell>
          <cell r="F1635">
            <v>0</v>
          </cell>
          <cell r="G1635" t="str">
            <v>101603</v>
          </cell>
          <cell r="H1635" t="str">
            <v>ESCORAMENTO DE VALA, TIPO BLINDAGEM, COM PROFUNDIDADE DE 1,5 A 3,0 M, LARGURA MAIOR OU IGUAL A 1,5 M E MENOR QUE 2,5 M - EXECUÇÃO, NÃO INCLUI MATERIAL. AF_08/2020</v>
          </cell>
        </row>
        <row r="1636">
          <cell r="A1636" t="str">
            <v>ESCORAMENTO</v>
          </cell>
          <cell r="B1636" t="str">
            <v>ESCO</v>
          </cell>
          <cell r="C1636" t="str">
            <v>ESCORAMENTO METALICO EM VALAS OU POCOS</v>
          </cell>
          <cell r="D1636" t="str">
            <v>0024</v>
          </cell>
          <cell r="E1636">
            <v>0</v>
          </cell>
          <cell r="F1636">
            <v>0</v>
          </cell>
          <cell r="G1636" t="str">
            <v>101604</v>
          </cell>
          <cell r="H1636" t="str">
            <v>ESCORAMENTO DE VALA, TIPO BLINDAGEM, COM PROFUNDIDADE DE 3,0 A 4,5 M, LARGURA MENOR QUE 1,5 M - EXECUÇÃO, NÃO INCLUI MATERIAL. AF_08/2020</v>
          </cell>
        </row>
        <row r="1637">
          <cell r="A1637" t="str">
            <v>ESCORAMENTO</v>
          </cell>
          <cell r="B1637" t="str">
            <v>ESCO</v>
          </cell>
          <cell r="C1637" t="str">
            <v>ESCORAMENTO METALICO EM VALAS OU POCOS</v>
          </cell>
          <cell r="D1637" t="str">
            <v>0024</v>
          </cell>
          <cell r="E1637">
            <v>0</v>
          </cell>
          <cell r="F1637">
            <v>0</v>
          </cell>
          <cell r="G1637" t="str">
            <v>101605</v>
          </cell>
          <cell r="H1637" t="str">
            <v>ESCORAMENTO DE VALA, TIPO BLINDAGEM, COM PROFUNDIDADE DE 3,0 A 4,5 M, LARGURA MAIOR OU IGUAL A 1,5 M E MENOR QUE 2,5 M - EXECUÇÃO, NÃO INCLUI MATERIAL. AF_08/2020</v>
          </cell>
        </row>
        <row r="1638">
          <cell r="A1638" t="str">
            <v>ESQUADRIAS/FERRAGENS/VIDROS</v>
          </cell>
          <cell r="B1638" t="str">
            <v>ESQV</v>
          </cell>
          <cell r="C1638" t="str">
            <v>PORTA DE MADEIRA</v>
          </cell>
          <cell r="D1638" t="str">
            <v>0089</v>
          </cell>
          <cell r="E1638">
            <v>0</v>
          </cell>
          <cell r="F1638">
            <v>0</v>
          </cell>
          <cell r="G1638" t="str">
            <v>90788</v>
          </cell>
          <cell r="H1638" t="str">
            <v>KIT DE PORTA-PRONTA DE MADEIRA EM ACABAMENTO MELAMÍNICO BRANCO, FOLHA LEVE OU MÉDIA, 60X210CM, EXCLUSIVE FECHADURA, FIXAÇÃO COM PREENCHIMENTO PARCIAL DE ESPUMA EXPANSIVA - FORNECIMENTO E INSTALAÇÃO. AF_12/2019</v>
          </cell>
        </row>
        <row r="1639">
          <cell r="A1639" t="str">
            <v>ESQUADRIAS/FERRAGENS/VIDROS</v>
          </cell>
          <cell r="B1639" t="str">
            <v>ESQV</v>
          </cell>
          <cell r="C1639" t="str">
            <v>PORTA DE MADEIRA</v>
          </cell>
          <cell r="D1639" t="str">
            <v>0089</v>
          </cell>
          <cell r="E1639">
            <v>0</v>
          </cell>
          <cell r="F1639">
            <v>0</v>
          </cell>
          <cell r="G1639" t="str">
            <v>90789</v>
          </cell>
          <cell r="H1639" t="str">
            <v>KIT DE PORTA-PRONTA DE MADEIRA EM ACABAMENTO MELAMÍNICO BRANCO, FOLHA LEVE OU MÉDIA, 70X210CM, EXCLUSIVE FECHADURA, FIXAÇÃO COM PREENCHIMENTO PARCIAL DE ESPUMA EXPANSIVA - FORNECIMENTO E INSTALAÇÃO. AF_12/2019</v>
          </cell>
        </row>
        <row r="1640">
          <cell r="A1640" t="str">
            <v>ESQUADRIAS/FERRAGENS/VIDROS</v>
          </cell>
          <cell r="B1640" t="str">
            <v>ESQV</v>
          </cell>
          <cell r="C1640" t="str">
            <v>PORTA DE MADEIRA</v>
          </cell>
          <cell r="D1640" t="str">
            <v>0089</v>
          </cell>
          <cell r="E1640">
            <v>0</v>
          </cell>
          <cell r="F1640">
            <v>0</v>
          </cell>
          <cell r="G1640" t="str">
            <v>90790</v>
          </cell>
          <cell r="H1640" t="str">
            <v>KIT DE PORTA-PRONTA DE MADEIRA EM ACABAMENTO MELAMÍNICO BRANCO, FOLHA LEVE OU MÉDIA, 80X210CM, EXCLUSIVE FECHADURA, FIXAÇÃO COM PREENCHIMENTO PARCIAL DE ESPUMA EXPANSIVA - FORNECIMENTO E INSTALAÇÃO. AF_12/2019</v>
          </cell>
        </row>
        <row r="1641">
          <cell r="A1641" t="str">
            <v>ESQUADRIAS/FERRAGENS/VIDROS</v>
          </cell>
          <cell r="B1641" t="str">
            <v>ESQV</v>
          </cell>
          <cell r="C1641" t="str">
            <v>PORTA DE MADEIRA</v>
          </cell>
          <cell r="D1641" t="str">
            <v>0089</v>
          </cell>
          <cell r="E1641">
            <v>0</v>
          </cell>
          <cell r="F1641">
            <v>0</v>
          </cell>
          <cell r="G1641" t="str">
            <v>90791</v>
          </cell>
          <cell r="H1641" t="str">
            <v>KIT DE PORTA-PRONTA DE MADEIRA EM ACABAMENTO MELAMÍNICO BRANCO, FOLHA PESADA OU SUPERPESADA, 80X210CM, FIXAÇÃO COM PREENCHIMENTO PARCIAL DE ESPUMA EXPANSIVA - FORNECIMENTO E INSTALAÇÃO. AF_12/2019</v>
          </cell>
        </row>
        <row r="1642">
          <cell r="A1642" t="str">
            <v>ESQUADRIAS/FERRAGENS/VIDROS</v>
          </cell>
          <cell r="B1642" t="str">
            <v>ESQV</v>
          </cell>
          <cell r="C1642" t="str">
            <v>PORTA DE MADEIRA</v>
          </cell>
          <cell r="D1642" t="str">
            <v>0089</v>
          </cell>
          <cell r="E1642">
            <v>0</v>
          </cell>
          <cell r="F1642">
            <v>0</v>
          </cell>
          <cell r="G1642" t="str">
            <v>90793</v>
          </cell>
          <cell r="H1642" t="str">
            <v>KIT DE PORTA-PRONTA DE MADEIRA EM ACABAMENTO MELAMÍNICO BRANCO, FOLHA PESADA OU SUPERPESADA, 90X210CM, FIXAÇÃO COM PREENCHIMENTO TOTAL DE ESPUMA EXPANSIVA - FORNECIMENTO E INSTALAÇÃO. AF_12/2019</v>
          </cell>
        </row>
        <row r="1643">
          <cell r="A1643" t="str">
            <v>ESQUADRIAS/FERRAGENS/VIDROS</v>
          </cell>
          <cell r="B1643" t="str">
            <v>ESQV</v>
          </cell>
          <cell r="C1643" t="str">
            <v>PORTA DE MADEIRA</v>
          </cell>
          <cell r="D1643" t="str">
            <v>0089</v>
          </cell>
          <cell r="E1643">
            <v>0</v>
          </cell>
          <cell r="F1643">
            <v>0</v>
          </cell>
          <cell r="G1643" t="str">
            <v>90794</v>
          </cell>
          <cell r="H1643" t="str">
            <v>KIT DE PORTA-PRONTA DE MADEIRA EM ACABAMENTO MELAMÍNICO BRANCO, FOLHA LEVE OU MÉDIA, E BATENTE METÁLICO, 60X210CM, FIXAÇÃO COM ARGAMASSA - FORNECIMENTO E INSTALAÇÃO. AF_12/2019</v>
          </cell>
        </row>
        <row r="1644">
          <cell r="A1644" t="str">
            <v>ESQUADRIAS/FERRAGENS/VIDROS</v>
          </cell>
          <cell r="B1644" t="str">
            <v>ESQV</v>
          </cell>
          <cell r="C1644" t="str">
            <v>PORTA DE MADEIRA</v>
          </cell>
          <cell r="D1644" t="str">
            <v>0089</v>
          </cell>
          <cell r="E1644">
            <v>0</v>
          </cell>
          <cell r="F1644">
            <v>0</v>
          </cell>
          <cell r="G1644" t="str">
            <v>90795</v>
          </cell>
          <cell r="H1644" t="str">
            <v>KIT DE PORTA-PRONTA DE MADEIRA EM ACABAMENTO MELAMÍNICO BRANCO, FOLHA LEVE OU MÉDIA, E BATENTE METÁLICO, 70X210CM, FIXAÇÃO COM ARGAMASSA - FORNECIMENTO E INSTALAÇÃO. AF_12/2019</v>
          </cell>
        </row>
        <row r="1645">
          <cell r="A1645" t="str">
            <v>ESQUADRIAS/FERRAGENS/VIDROS</v>
          </cell>
          <cell r="B1645" t="str">
            <v>ESQV</v>
          </cell>
          <cell r="C1645" t="str">
            <v>PORTA DE MADEIRA</v>
          </cell>
          <cell r="D1645" t="str">
            <v>0089</v>
          </cell>
          <cell r="E1645">
            <v>0</v>
          </cell>
          <cell r="F1645">
            <v>0</v>
          </cell>
          <cell r="G1645" t="str">
            <v>90796</v>
          </cell>
          <cell r="H1645" t="str">
            <v>KIT DE PORTA-PRONTA DE MADEIRA EM ACABAMENTO MELAMÍNICO BRANCO, FOLHA LEVE OU MÉDIA, E BATENTE METÁLICO, 80X210CM, FIXAÇÃO COM ARGAMASSA - FORNECIMENTO E INSTALAÇÃO. AF_12/2019</v>
          </cell>
        </row>
        <row r="1646">
          <cell r="A1646" t="str">
            <v>ESQUADRIAS/FERRAGENS/VIDROS</v>
          </cell>
          <cell r="B1646" t="str">
            <v>ESQV</v>
          </cell>
          <cell r="C1646" t="str">
            <v>PORTA DE MADEIRA</v>
          </cell>
          <cell r="D1646" t="str">
            <v>0089</v>
          </cell>
          <cell r="E1646">
            <v>0</v>
          </cell>
          <cell r="F1646">
            <v>0</v>
          </cell>
          <cell r="G1646" t="str">
            <v>90797</v>
          </cell>
          <cell r="H1646" t="str">
            <v>KIT DE PORTA-PRONTA DE MADEIRA EM ACABAMENTO MELAMÍNICO BRANCO, FOLHA LEVE OU MÉDIA, E BATENTE METÁLICO, 90X210CM, FIXAÇÃO COM ARGAMASSA - FORNECIMENTO E INSTALAÇÃO. AF_12/2019</v>
          </cell>
        </row>
        <row r="1647">
          <cell r="A1647" t="str">
            <v>ESQUADRIAS/FERRAGENS/VIDROS</v>
          </cell>
          <cell r="B1647" t="str">
            <v>ESQV</v>
          </cell>
          <cell r="C1647" t="str">
            <v>PORTA DE MADEIRA</v>
          </cell>
          <cell r="D1647" t="str">
            <v>0089</v>
          </cell>
          <cell r="E1647">
            <v>0</v>
          </cell>
          <cell r="F1647">
            <v>0</v>
          </cell>
          <cell r="G1647" t="str">
            <v>90798</v>
          </cell>
          <cell r="H1647" t="str">
            <v>KIT DE PORTA-PRONTA DE MADEIRA EM ACABAMENTO MELAMÍNICO BRANCO, FOLHA PESADA OU SUPERPESADA, E BATENTE METÁLICO, 80X210CM, FIXAÇÃO COM ARGAMASSA - FORNECIMENTO E INSTALAÇÃO. AF_12/2019</v>
          </cell>
        </row>
        <row r="1648">
          <cell r="A1648" t="str">
            <v>ESQUADRIAS/FERRAGENS/VIDROS</v>
          </cell>
          <cell r="B1648" t="str">
            <v>ESQV</v>
          </cell>
          <cell r="C1648" t="str">
            <v>PORTA DE MADEIRA</v>
          </cell>
          <cell r="D1648" t="str">
            <v>0089</v>
          </cell>
          <cell r="E1648">
            <v>0</v>
          </cell>
          <cell r="F1648">
            <v>0</v>
          </cell>
          <cell r="G1648" t="str">
            <v>90799</v>
          </cell>
          <cell r="H1648" t="str">
            <v>KIT DE PORTA-PRONTA DE MADEIRA EM ACABAMENTO MELAMÍNICO BRANCO, FOLHA PESADA OU SUPERPESADA, E BATENTE METÁLICO, 90X210CM, FIXAÇÃO COM ARGAMASSA - FORNECIMENTO E INSTALAÇÃO. AF_12/2019</v>
          </cell>
        </row>
        <row r="1649">
          <cell r="A1649" t="str">
            <v>ESQUADRIAS/FERRAGENS/VIDROS</v>
          </cell>
          <cell r="B1649" t="str">
            <v>ESQV</v>
          </cell>
          <cell r="C1649" t="str">
            <v>PORTA DE MADEIRA</v>
          </cell>
          <cell r="D1649" t="str">
            <v>0089</v>
          </cell>
          <cell r="E1649">
            <v>0</v>
          </cell>
          <cell r="F1649">
            <v>0</v>
          </cell>
          <cell r="G1649" t="str">
            <v>90801</v>
          </cell>
          <cell r="H1649" t="str">
            <v>BATENTE PARA PORTA DE MADEIRA, PADRÃO MÉDIO - FORNECIMENTO E MONTAGEM. AF_12/2019</v>
          </cell>
        </row>
        <row r="1650">
          <cell r="A1650" t="str">
            <v>ESQUADRIAS/FERRAGENS/VIDROS</v>
          </cell>
          <cell r="B1650" t="str">
            <v>ESQV</v>
          </cell>
          <cell r="C1650" t="str">
            <v>PORTA DE MADEIRA</v>
          </cell>
          <cell r="D1650" t="str">
            <v>0089</v>
          </cell>
          <cell r="E1650">
            <v>0</v>
          </cell>
          <cell r="F1650">
            <v>0</v>
          </cell>
          <cell r="G1650" t="str">
            <v>90806</v>
          </cell>
          <cell r="H1650" t="str">
            <v>BATENTE PARA PORTA DE MADEIRA, FIXAÇÃO COM ARGAMASSA, PADRÃO MÉDIO - FORNECIMENTO E INSTALAÇÃO. AF_12/2019_P</v>
          </cell>
        </row>
        <row r="1651">
          <cell r="A1651" t="str">
            <v>ESQUADRIAS/FERRAGENS/VIDROS</v>
          </cell>
          <cell r="B1651" t="str">
            <v>ESQV</v>
          </cell>
          <cell r="C1651" t="str">
            <v>PORTA DE MADEIRA</v>
          </cell>
          <cell r="D1651" t="str">
            <v>0089</v>
          </cell>
          <cell r="E1651">
            <v>0</v>
          </cell>
          <cell r="F1651">
            <v>0</v>
          </cell>
          <cell r="G1651" t="str">
            <v>90820</v>
          </cell>
          <cell r="H1651" t="str">
            <v>PORTA DE MADEIRA PARA PINTURA, SEMI-OCA (LEVE OU MÉDIA), 60X210CM, ESPESSURA DE 3,5CM, INCLUSO DOBRADIÇAS - FORNECIMENTO E INSTALAÇÃO. AF_12/2019</v>
          </cell>
        </row>
        <row r="1652">
          <cell r="A1652" t="str">
            <v>ESQUADRIAS/FERRAGENS/VIDROS</v>
          </cell>
          <cell r="B1652" t="str">
            <v>ESQV</v>
          </cell>
          <cell r="C1652" t="str">
            <v>PORTA DE MADEIRA</v>
          </cell>
          <cell r="D1652" t="str">
            <v>0089</v>
          </cell>
          <cell r="E1652">
            <v>0</v>
          </cell>
          <cell r="F1652">
            <v>0</v>
          </cell>
          <cell r="G1652" t="str">
            <v>90821</v>
          </cell>
          <cell r="H1652" t="str">
            <v>PORTA DE MADEIRA PARA PINTURA, SEMI-OCA (LEVE OU MÉDIA), 70X210CM, ESPESSURA DE 3,5CM, INCLUSO DOBRADIÇAS - FORNECIMENTO E INSTALAÇÃO. AF_12/2019</v>
          </cell>
        </row>
        <row r="1653">
          <cell r="A1653" t="str">
            <v>ESQUADRIAS/FERRAGENS/VIDROS</v>
          </cell>
          <cell r="B1653" t="str">
            <v>ESQV</v>
          </cell>
          <cell r="C1653" t="str">
            <v>PORTA DE MADEIRA</v>
          </cell>
          <cell r="D1653" t="str">
            <v>0089</v>
          </cell>
          <cell r="E1653">
            <v>0</v>
          </cell>
          <cell r="F1653">
            <v>0</v>
          </cell>
          <cell r="G1653" t="str">
            <v>90822</v>
          </cell>
          <cell r="H1653" t="str">
            <v>PORTA DE MADEIRA PARA PINTURA, SEMI-OCA (LEVE OU MÉDIA), 80X210CM, ESPESSURA DE 3,5CM, INCLUSO DOBRADIÇAS - FORNECIMENTO E INSTALAÇÃO. AF_12/2019</v>
          </cell>
        </row>
        <row r="1654">
          <cell r="A1654" t="str">
            <v>ESQUADRIAS/FERRAGENS/VIDROS</v>
          </cell>
          <cell r="B1654" t="str">
            <v>ESQV</v>
          </cell>
          <cell r="C1654" t="str">
            <v>PORTA DE MADEIRA</v>
          </cell>
          <cell r="D1654" t="str">
            <v>0089</v>
          </cell>
          <cell r="E1654">
            <v>0</v>
          </cell>
          <cell r="F1654">
            <v>0</v>
          </cell>
          <cell r="G1654" t="str">
            <v>90823</v>
          </cell>
          <cell r="H1654" t="str">
            <v>PORTA DE MADEIRA PARA PINTURA, SEMI-OCA (LEVE OU MÉDIA), 90X210CM, ESPESSURA DE 3,5CM, INCLUSO DOBRADIÇAS - FORNECIMENTO E INSTALAÇÃO. AF_12/2019</v>
          </cell>
        </row>
        <row r="1655">
          <cell r="A1655" t="str">
            <v>ESQUADRIAS/FERRAGENS/VIDROS</v>
          </cell>
          <cell r="B1655" t="str">
            <v>ESQV</v>
          </cell>
          <cell r="C1655" t="str">
            <v>PORTA DE MADEIRA</v>
          </cell>
          <cell r="D1655" t="str">
            <v>0089</v>
          </cell>
          <cell r="E1655">
            <v>0</v>
          </cell>
          <cell r="F1655">
            <v>0</v>
          </cell>
          <cell r="G1655" t="str">
            <v>90824</v>
          </cell>
          <cell r="H1655" t="str">
            <v>PORTA DE MADEIRA PARA PINTURA, SEMI-OCA (PESADA OU SUPERPESADA), 80X210CM, ESPESSURA DE 3,5CM, INCLUSO DOBRADIÇAS - FORNECIMENTO E INSTALAÇÃO. AF_12/2019</v>
          </cell>
        </row>
        <row r="1656">
          <cell r="A1656" t="str">
            <v>ESQUADRIAS/FERRAGENS/VIDROS</v>
          </cell>
          <cell r="B1656" t="str">
            <v>ESQV</v>
          </cell>
          <cell r="C1656" t="str">
            <v>PORTA DE MADEIRA</v>
          </cell>
          <cell r="D1656" t="str">
            <v>0089</v>
          </cell>
          <cell r="E1656">
            <v>0</v>
          </cell>
          <cell r="F1656">
            <v>0</v>
          </cell>
          <cell r="G1656" t="str">
            <v>90825</v>
          </cell>
          <cell r="H1656" t="str">
            <v>PORTA DE MADEIRA, MACIÇA (PESADA OU SUPERPESADA), 90X210CM, ESPESSURA DE 3,5CM, INCLUSO DOBRADIÇAS - FORNECIMENTO E INSTALAÇÃO. AF_12/2019</v>
          </cell>
        </row>
        <row r="1657">
          <cell r="A1657" t="str">
            <v>ESQUADRIAS/FERRAGENS/VIDROS</v>
          </cell>
          <cell r="B1657" t="str">
            <v>ESQV</v>
          </cell>
          <cell r="C1657" t="str">
            <v>PORTA DE MADEIRA</v>
          </cell>
          <cell r="D1657" t="str">
            <v>0089</v>
          </cell>
          <cell r="E1657">
            <v>0</v>
          </cell>
          <cell r="F1657">
            <v>0</v>
          </cell>
          <cell r="G1657" t="str">
            <v>90830</v>
          </cell>
          <cell r="H1657" t="str">
            <v>FECHADURA DE EMBUTIR COM CILINDRO, EXTERNA, COMPLETA, ACABAMENTO PADRÃO MÉDIO, INCLUSO EXECUÇÃO DE FURO - FORNECIMENTO E INSTALAÇÃO. AF_12/2019</v>
          </cell>
        </row>
        <row r="1658">
          <cell r="A1658" t="str">
            <v>ESQUADRIAS/FERRAGENS/VIDROS</v>
          </cell>
          <cell r="B1658" t="str">
            <v>ESQV</v>
          </cell>
          <cell r="C1658" t="str">
            <v>PORTA DE MADEIRA</v>
          </cell>
          <cell r="D1658" t="str">
            <v>0089</v>
          </cell>
          <cell r="E1658">
            <v>0</v>
          </cell>
          <cell r="F1658">
            <v>0</v>
          </cell>
          <cell r="G1658" t="str">
            <v>90831</v>
          </cell>
          <cell r="H1658" t="str">
            <v>FECHADURA DE EMBUTIR PARA PORTA DE BANHEIRO, COMPLETA, ACABAMENTO PADRÃO MÉDIO, INCLUSO EXECUÇÃO DE FURO - FORNECIMENTO E INSTALAÇÃO. AF_12/2019</v>
          </cell>
        </row>
        <row r="1659">
          <cell r="A1659" t="str">
            <v>ESQUADRIAS/FERRAGENS/VIDROS</v>
          </cell>
          <cell r="B1659" t="str">
            <v>ESQV</v>
          </cell>
          <cell r="C1659" t="str">
            <v>PORTA DE MADEIRA</v>
          </cell>
          <cell r="D1659" t="str">
            <v>0089</v>
          </cell>
          <cell r="E1659">
            <v>0</v>
          </cell>
          <cell r="F1659">
            <v>0</v>
          </cell>
          <cell r="G1659" t="str">
            <v>90841</v>
          </cell>
          <cell r="H1659" t="str">
            <v>KIT DE PORTA DE MADEIRA PARA PINTURA, SEMI-OCA (LEVE OU MÉDIA), PADRÃO MÉDIO, 60X210CM, ESPESSURA DE 3,5CM, ITENS INCLUSOS: DOBRADIÇAS, MONTAGEM E INSTALAÇÃO DO BATENTE, FECHADURA COM EXECUÇÃO DO FURO - FORNECIMENTO E INSTALAÇÃO. AF_12/2019</v>
          </cell>
        </row>
        <row r="1660">
          <cell r="A1660" t="str">
            <v>ESQUADRIAS/FERRAGENS/VIDROS</v>
          </cell>
          <cell r="B1660" t="str">
            <v>ESQV</v>
          </cell>
          <cell r="C1660" t="str">
            <v>PORTA DE MADEIRA</v>
          </cell>
          <cell r="D1660" t="str">
            <v>0089</v>
          </cell>
          <cell r="E1660">
            <v>0</v>
          </cell>
          <cell r="F1660">
            <v>0</v>
          </cell>
          <cell r="G1660" t="str">
            <v>90842</v>
          </cell>
          <cell r="H1660" t="str">
            <v>KIT DE PORTA DE MADEIRA PARA PINTURA, SEMI-OCA (LEVE OU MÉDIA), PADRÃO MÉDIO, 70X210CM, ESPESSURA DE 3,5CM, ITENS INCLUSOS: DOBRADIÇAS, MONTAGEM E INSTALAÇÃO DO BATENTE, FECHADURA COM EXECUÇÃO DO FURO - FORNECIMENTO E INSTALAÇÃO. AF_12/2019</v>
          </cell>
        </row>
        <row r="1661">
          <cell r="A1661" t="str">
            <v>ESQUADRIAS/FERRAGENS/VIDROS</v>
          </cell>
          <cell r="B1661" t="str">
            <v>ESQV</v>
          </cell>
          <cell r="C1661" t="str">
            <v>PORTA DE MADEIRA</v>
          </cell>
          <cell r="D1661" t="str">
            <v>0089</v>
          </cell>
          <cell r="E1661">
            <v>0</v>
          </cell>
          <cell r="F1661">
            <v>0</v>
          </cell>
          <cell r="G1661" t="str">
            <v>90843</v>
          </cell>
          <cell r="H1661" t="str">
            <v>KIT DE PORTA DE MADEIRA PARA PINTURA, SEMI-OCA (LEVE OU MÉDIA), PADRÃO MÉDIO, 80X210CM, ESPESSURA DE 3,5CM, ITENS INCLUSOS: DOBRADIÇAS, MONTAGEM E INSTALAÇÃO DO BATENTE, FECHADURA COM EXECUÇÃO DO FURO - FORNECIMENTO E INSTALAÇÃO. AF_12/2019</v>
          </cell>
        </row>
        <row r="1662">
          <cell r="A1662" t="str">
            <v>ESQUADRIAS/FERRAGENS/VIDROS</v>
          </cell>
          <cell r="B1662" t="str">
            <v>ESQV</v>
          </cell>
          <cell r="C1662" t="str">
            <v>PORTA DE MADEIRA</v>
          </cell>
          <cell r="D1662" t="str">
            <v>0089</v>
          </cell>
          <cell r="E1662">
            <v>0</v>
          </cell>
          <cell r="F1662">
            <v>0</v>
          </cell>
          <cell r="G1662" t="str">
            <v>90844</v>
          </cell>
          <cell r="H1662" t="str">
            <v>KIT DE PORTA DE MADEIRA PARA PINTURA, SEMI-OCA (LEVE OU MÉDIA), PADRÃO MÉDIO, 90X210CM, ESPESSURA DE 3,5CM, ITENS INCLUSOS: DOBRADIÇAS, MONTAGEM E INSTALAÇÃO DO BATENTE, FECHADURA COM EXECUÇÃO DO FURO - FORNECIMENTO E INSTALAÇÃO. AF_12/2019</v>
          </cell>
        </row>
        <row r="1663">
          <cell r="A1663" t="str">
            <v>ESQUADRIAS/FERRAGENS/VIDROS</v>
          </cell>
          <cell r="B1663" t="str">
            <v>ESQV</v>
          </cell>
          <cell r="C1663" t="str">
            <v>PORTA DE MADEIRA</v>
          </cell>
          <cell r="D1663" t="str">
            <v>0089</v>
          </cell>
          <cell r="E1663">
            <v>0</v>
          </cell>
          <cell r="F1663">
            <v>0</v>
          </cell>
          <cell r="G1663" t="str">
            <v>90845</v>
          </cell>
          <cell r="H1663" t="str">
            <v>KIT DE PORTA DE MADEIRA PARA PINTURA, SEMI-OCA (PESADA OU SUPERPESADA), PADRÃO MÉDIO, 80X210CM, ESPESSURA DE 3,5CM, ITENS INCLUSOS: DOBRADIÇAS, MONTAGEM E INSTALAÇÃO DO BATENTE, FECHADURA COM EXECUÇÃO DO FURO - FORNECIMENTO E INSTALAÇÃO. AF_12/2019</v>
          </cell>
        </row>
        <row r="1664">
          <cell r="A1664" t="str">
            <v>ESQUADRIAS/FERRAGENS/VIDROS</v>
          </cell>
          <cell r="B1664" t="str">
            <v>ESQV</v>
          </cell>
          <cell r="C1664" t="str">
            <v>PORTA DE MADEIRA</v>
          </cell>
          <cell r="D1664" t="str">
            <v>0089</v>
          </cell>
          <cell r="E1664">
            <v>0</v>
          </cell>
          <cell r="F1664">
            <v>0</v>
          </cell>
          <cell r="G1664" t="str">
            <v>90846</v>
          </cell>
          <cell r="H1664" t="str">
            <v>KIT DE PORTA DE MADEIRA PARA PINTURA, SEMI-OCA (PESADA OU SUPERPESADA), PADRÃO MÉDIO, 90X210CM, ESPESSURA DE 3,5CM, ITENS INCLUSOS: DOBRADIÇAS, MONTAGEM E INSTALAÇÃO DO BATENTE, FECHADURA COM EXECUÇÃO DO FURO - FORNECIMENTO E INSTALAÇÃO. AF_12/2019</v>
          </cell>
        </row>
        <row r="1665">
          <cell r="A1665" t="str">
            <v>ESQUADRIAS/FERRAGENS/VIDROS</v>
          </cell>
          <cell r="B1665" t="str">
            <v>ESQV</v>
          </cell>
          <cell r="C1665" t="str">
            <v>PORTA DE MADEIRA</v>
          </cell>
          <cell r="D1665" t="str">
            <v>0089</v>
          </cell>
          <cell r="E1665">
            <v>0</v>
          </cell>
          <cell r="F1665">
            <v>0</v>
          </cell>
          <cell r="G1665" t="str">
            <v>90847</v>
          </cell>
          <cell r="H1665" t="str">
            <v>KIT DE PORTA DE MADEIRA PARA PINTURA, SEMI-OCA (LEVE OU MÉDIA), PADRÃO MÉDIO, 60X210CM, ESPESSURA DE 3,5CM, ITENS INCLUSOS: DOBRADIÇAS, MONTAGEM E INSTALAÇÃO DO BATENTE, SEM FECHADURA - FORNECIMENTO E INSTALAÇÃO. AF_12/2019</v>
          </cell>
        </row>
        <row r="1666">
          <cell r="A1666" t="str">
            <v>ESQUADRIAS/FERRAGENS/VIDROS</v>
          </cell>
          <cell r="B1666" t="str">
            <v>ESQV</v>
          </cell>
          <cell r="C1666" t="str">
            <v>PORTA DE MADEIRA</v>
          </cell>
          <cell r="D1666" t="str">
            <v>0089</v>
          </cell>
          <cell r="E1666">
            <v>0</v>
          </cell>
          <cell r="F1666">
            <v>0</v>
          </cell>
          <cell r="G1666" t="str">
            <v>90848</v>
          </cell>
          <cell r="H1666" t="str">
            <v>KIT DE PORTA DE MADEIRA PARA PINTURA, SEMI-OCA (LEVE OU MÉDIA), PADRÃO MÉDIO, 70X210CM, ESPESSURA DE 3,5CM, ITENS INCLUSOS: DOBRADIÇAS, MONTAGEM E INSTALAÇÃO DO BATENTE, SEM FECHADURA - FORNECIMENTO E INSTALAÇÃO. AF_12/2019</v>
          </cell>
        </row>
        <row r="1667">
          <cell r="A1667" t="str">
            <v>ESQUADRIAS/FERRAGENS/VIDROS</v>
          </cell>
          <cell r="B1667" t="str">
            <v>ESQV</v>
          </cell>
          <cell r="C1667" t="str">
            <v>PORTA DE MADEIRA</v>
          </cell>
          <cell r="D1667" t="str">
            <v>0089</v>
          </cell>
          <cell r="E1667">
            <v>0</v>
          </cell>
          <cell r="F1667">
            <v>0</v>
          </cell>
          <cell r="G1667" t="str">
            <v>90849</v>
          </cell>
          <cell r="H1667" t="str">
            <v>KIT DE PORTA DE MADEIRA PARA PINTURA, SEMI-OCA (LEVE OU MÉDIA), PADRÃO MÉDIO, 80X210CM, ESPESSURA DE 3,5CM, ITENS INCLUSOS: DOBRADIÇAS, MONTAGEM E INSTALAÇÃO DO BATENTE, SEM FECHADURA - FORNECIMENTO E INSTALAÇÃO. AF_12/2019</v>
          </cell>
        </row>
        <row r="1668">
          <cell r="A1668" t="str">
            <v>ESQUADRIAS/FERRAGENS/VIDROS</v>
          </cell>
          <cell r="B1668" t="str">
            <v>ESQV</v>
          </cell>
          <cell r="C1668" t="str">
            <v>PORTA DE MADEIRA</v>
          </cell>
          <cell r="D1668" t="str">
            <v>0089</v>
          </cell>
          <cell r="E1668">
            <v>0</v>
          </cell>
          <cell r="F1668">
            <v>0</v>
          </cell>
          <cell r="G1668" t="str">
            <v>90850</v>
          </cell>
          <cell r="H1668" t="str">
            <v>KIT DE PORTA DE MADEIRA PARA PINTURA, SEMI-OCA (LEVE OU MÉDIA), PADRÃO MÉDIO, 90X210CM, ESPESSURA DE 3,5CM, ITENS INCLUSOS: DOBRADIÇAS, MONTAGEM E INSTALAÇÃO DO BATENTE, SEM FECHADURA - FORNECIMENTO E INSTALAÇÃO. AF_12/2019</v>
          </cell>
        </row>
        <row r="1669">
          <cell r="A1669" t="str">
            <v>ESQUADRIAS/FERRAGENS/VIDROS</v>
          </cell>
          <cell r="B1669" t="str">
            <v>ESQV</v>
          </cell>
          <cell r="C1669" t="str">
            <v>PORTA DE MADEIRA</v>
          </cell>
          <cell r="D1669" t="str">
            <v>0089</v>
          </cell>
          <cell r="E1669">
            <v>0</v>
          </cell>
          <cell r="F1669">
            <v>0</v>
          </cell>
          <cell r="G1669" t="str">
            <v>90851</v>
          </cell>
          <cell r="H1669" t="str">
            <v>KIT DE PORTA DE MADEIRA PARA PINTURA, SEMI-OCA (PESADA OU SUPERPESADA), PADRÃO MÉDIO, 80X210CM, ESPESSURA DE 3,5CM, ITENS INCLUSOS: DOBRADIÇAS, MONTAGEM E INSTALAÇÃO DO BATENTE, SEM FECHADURA - FORNECIMENTO E INSTALAÇÃO. AF_12/2019</v>
          </cell>
        </row>
        <row r="1670">
          <cell r="A1670" t="str">
            <v>ESQUADRIAS/FERRAGENS/VIDROS</v>
          </cell>
          <cell r="B1670" t="str">
            <v>ESQV</v>
          </cell>
          <cell r="C1670" t="str">
            <v>PORTA DE MADEIRA</v>
          </cell>
          <cell r="D1670" t="str">
            <v>0089</v>
          </cell>
          <cell r="E1670">
            <v>0</v>
          </cell>
          <cell r="F1670">
            <v>0</v>
          </cell>
          <cell r="G1670" t="str">
            <v>90852</v>
          </cell>
          <cell r="H1670" t="str">
            <v>KIT DE PORTA DE MADEIRA PARA PINTURA, SEMI-OCA (PESADA OU SUPERPESADA), PADRÃO MÉDIO, 90X210CM, ESPESSURA DE 3,5CM, ITENS INCLUSOS: DOBRADIÇAS, MONTAGEM E INSTALAÇÃO DO BATENTE, SEM FECHADURA - FORNECIMENTO E INSTALAÇÃO. AF_12/2019</v>
          </cell>
        </row>
        <row r="1671">
          <cell r="A1671" t="str">
            <v>ESQUADRIAS/FERRAGENS/VIDROS</v>
          </cell>
          <cell r="B1671" t="str">
            <v>ESQV</v>
          </cell>
          <cell r="C1671" t="str">
            <v>PORTA DE MADEIRA</v>
          </cell>
          <cell r="D1671" t="str">
            <v>0089</v>
          </cell>
          <cell r="E1671">
            <v>0</v>
          </cell>
          <cell r="F1671">
            <v>0</v>
          </cell>
          <cell r="G1671" t="str">
            <v>91009</v>
          </cell>
          <cell r="H1671" t="str">
            <v>PORTA DE MADEIRA PARA VERNIZ, SEMI-OCA (LEVE OU MÉDIA), 60X210CM, ESPESSURA DE 3,5CM, INCLUSO DOBRADIÇAS - FORNECIMENTO E INSTALAÇÃO. AF_12/2019</v>
          </cell>
        </row>
        <row r="1672">
          <cell r="A1672" t="str">
            <v>ESQUADRIAS/FERRAGENS/VIDROS</v>
          </cell>
          <cell r="B1672" t="str">
            <v>ESQV</v>
          </cell>
          <cell r="C1672" t="str">
            <v>PORTA DE MADEIRA</v>
          </cell>
          <cell r="D1672" t="str">
            <v>0089</v>
          </cell>
          <cell r="E1672">
            <v>0</v>
          </cell>
          <cell r="F1672">
            <v>0</v>
          </cell>
          <cell r="G1672" t="str">
            <v>91010</v>
          </cell>
          <cell r="H1672" t="str">
            <v>PORTA DE MADEIRA PARA VERNIZ, SEMI-OCA (LEVE OU MÉDIA), 70X210CM, ESPESSURA DE 3,5CM, INCLUSO DOBRADIÇAS - FORNECIMENTO E INSTALAÇÃO. AF_12/2019</v>
          </cell>
        </row>
        <row r="1673">
          <cell r="A1673" t="str">
            <v>ESQUADRIAS/FERRAGENS/VIDROS</v>
          </cell>
          <cell r="B1673" t="str">
            <v>ESQV</v>
          </cell>
          <cell r="C1673" t="str">
            <v>PORTA DE MADEIRA</v>
          </cell>
          <cell r="D1673" t="str">
            <v>0089</v>
          </cell>
          <cell r="E1673">
            <v>0</v>
          </cell>
          <cell r="F1673">
            <v>0</v>
          </cell>
          <cell r="G1673" t="str">
            <v>91011</v>
          </cell>
          <cell r="H1673" t="str">
            <v>PORTA DE MADEIRA PARA VERNIZ, SEMI-OCA (LEVE OU MÉDIA), 80X210CM, ESPESSURA DE 3,5CM, INCLUSO DOBRADIÇAS - FORNECIMENTO E INSTALAÇÃO. AF_12/2019</v>
          </cell>
        </row>
        <row r="1674">
          <cell r="A1674" t="str">
            <v>ESQUADRIAS/FERRAGENS/VIDROS</v>
          </cell>
          <cell r="B1674" t="str">
            <v>ESQV</v>
          </cell>
          <cell r="C1674" t="str">
            <v>PORTA DE MADEIRA</v>
          </cell>
          <cell r="D1674" t="str">
            <v>0089</v>
          </cell>
          <cell r="E1674">
            <v>0</v>
          </cell>
          <cell r="F1674">
            <v>0</v>
          </cell>
          <cell r="G1674" t="str">
            <v>91012</v>
          </cell>
          <cell r="H1674" t="str">
            <v>PORTA DE MADEIRA PARA VERNIZ, SEMI-OCA (LEVE OU MÉDIA), 90X210CM, ESPESSURA DE 3,5CM, INCLUSO DOBRADIÇAS - FORNECIMENTO E INSTALAÇÃO. AF_12/2019</v>
          </cell>
        </row>
        <row r="1675">
          <cell r="A1675" t="str">
            <v>ESQUADRIAS/FERRAGENS/VIDROS</v>
          </cell>
          <cell r="B1675" t="str">
            <v>ESQV</v>
          </cell>
          <cell r="C1675" t="str">
            <v>PORTA DE MADEIRA</v>
          </cell>
          <cell r="D1675" t="str">
            <v>0089</v>
          </cell>
          <cell r="E1675">
            <v>0</v>
          </cell>
          <cell r="F1675">
            <v>0</v>
          </cell>
          <cell r="G1675" t="str">
            <v>91013</v>
          </cell>
          <cell r="H1675" t="str">
            <v>KIT DE PORTA DE MADEIRA PARA VERNIZ, SEMI-OCA (LEVE OU MÉDIA), PADRÃO MÉDIO, 60X210CM, ESPESSURA DE 3,5CM, ITENS INCLUSOS: DOBRADIÇAS, MONTAGEM E INSTALAÇÃO DO BATENTE, SEM FECHADURA - FORNECIMENTO E INSTALAÇÃO. AF_12/2019</v>
          </cell>
        </row>
        <row r="1676">
          <cell r="A1676" t="str">
            <v>ESQUADRIAS/FERRAGENS/VIDROS</v>
          </cell>
          <cell r="B1676" t="str">
            <v>ESQV</v>
          </cell>
          <cell r="C1676" t="str">
            <v>PORTA DE MADEIRA</v>
          </cell>
          <cell r="D1676" t="str">
            <v>0089</v>
          </cell>
          <cell r="E1676">
            <v>0</v>
          </cell>
          <cell r="F1676">
            <v>0</v>
          </cell>
          <cell r="G1676" t="str">
            <v>91014</v>
          </cell>
          <cell r="H1676" t="str">
            <v>KIT DE PORTA DE MADEIRA PARA VERNIZ, SEMI-OCA (LEVE OU MÉDIA), PADRÃO MÉDIO, 70X210CM, ESPESSURA DE 3,5CM, ITENS INCLUSOS: DOBRADIÇAS, MONTAGEM E INSTALAÇÃO DO BATENTE, SEM FECHADURA - FORNECIMENTO E INSTALAÇÃO. AF_12/2019</v>
          </cell>
        </row>
        <row r="1677">
          <cell r="A1677" t="str">
            <v>ESQUADRIAS/FERRAGENS/VIDROS</v>
          </cell>
          <cell r="B1677" t="str">
            <v>ESQV</v>
          </cell>
          <cell r="C1677" t="str">
            <v>PORTA DE MADEIRA</v>
          </cell>
          <cell r="D1677" t="str">
            <v>0089</v>
          </cell>
          <cell r="E1677">
            <v>0</v>
          </cell>
          <cell r="F1677">
            <v>0</v>
          </cell>
          <cell r="G1677" t="str">
            <v>91015</v>
          </cell>
          <cell r="H1677" t="str">
            <v>KIT DE PORTA DE MADEIRA PARA VERNIZ, SEMI-OCA (LEVE OU MÉDIA), PADRÃO MÉDIO, 80X210CM, ESPESSURA DE 3,5CM, ITENS INCLUSOS: DOBRADIÇAS, MONTAGEM E INSTALAÇÃO DO BATENTE, SEM FECHADURA - FORNECIMENTO E INSTALAÇÃO. AF_12/2019</v>
          </cell>
        </row>
        <row r="1678">
          <cell r="A1678" t="str">
            <v>ESQUADRIAS/FERRAGENS/VIDROS</v>
          </cell>
          <cell r="B1678" t="str">
            <v>ESQV</v>
          </cell>
          <cell r="C1678" t="str">
            <v>PORTA DE MADEIRA</v>
          </cell>
          <cell r="D1678" t="str">
            <v>0089</v>
          </cell>
          <cell r="E1678">
            <v>0</v>
          </cell>
          <cell r="F1678">
            <v>0</v>
          </cell>
          <cell r="G1678" t="str">
            <v>91016</v>
          </cell>
          <cell r="H1678" t="str">
            <v>KIT DE PORTA DE MADEIRA PARA VERNIZ, SEMI-OCA (LEVE OU MÉDIA), PADRÃO MÉDIO, 90X210CM, ESPESSURA DE 3,5CM, ITENS INCLUSOS: DOBRADIÇAS, MONTAGEM E INSTALAÇÃO DO BATENTE, SEM FECHADURA - FORNECIMENTO E INSTALAÇÃO. AF_12/2019</v>
          </cell>
        </row>
        <row r="1679">
          <cell r="A1679" t="str">
            <v>ESQUADRIAS/FERRAGENS/VIDROS</v>
          </cell>
          <cell r="B1679" t="str">
            <v>ESQV</v>
          </cell>
          <cell r="C1679" t="str">
            <v>PORTA DE MADEIRA</v>
          </cell>
          <cell r="D1679" t="str">
            <v>0089</v>
          </cell>
          <cell r="E1679">
            <v>0</v>
          </cell>
          <cell r="F1679">
            <v>0</v>
          </cell>
          <cell r="G1679" t="str">
            <v>91287</v>
          </cell>
          <cell r="H1679" t="str">
            <v>BATENTE PARA PORTA DE MADEIRA, PADRÃO POPULAR - FORNECIMENTO E MONTAGEM. AF_12/2019</v>
          </cell>
        </row>
        <row r="1680">
          <cell r="A1680" t="str">
            <v>ESQUADRIAS/FERRAGENS/VIDROS</v>
          </cell>
          <cell r="B1680" t="str">
            <v>ESQV</v>
          </cell>
          <cell r="C1680" t="str">
            <v>PORTA DE MADEIRA</v>
          </cell>
          <cell r="D1680" t="str">
            <v>0089</v>
          </cell>
          <cell r="E1680">
            <v>0</v>
          </cell>
          <cell r="F1680">
            <v>0</v>
          </cell>
          <cell r="G1680" t="str">
            <v>91292</v>
          </cell>
          <cell r="H1680" t="str">
            <v>BATENTE PARA PORTA DE MADEIRA, FIXAÇÃO COM ARGAMASSA, PADRÃO POPULAR. FORNECIMENTO E INSTALAÇÃO. AF_12/2019_P</v>
          </cell>
        </row>
        <row r="1681">
          <cell r="A1681" t="str">
            <v>ESQUADRIAS/FERRAGENS/VIDROS</v>
          </cell>
          <cell r="B1681" t="str">
            <v>ESQV</v>
          </cell>
          <cell r="C1681" t="str">
            <v>PORTA DE MADEIRA</v>
          </cell>
          <cell r="D1681" t="str">
            <v>0089</v>
          </cell>
          <cell r="E1681">
            <v>0</v>
          </cell>
          <cell r="F1681">
            <v>0</v>
          </cell>
          <cell r="G1681" t="str">
            <v>91295</v>
          </cell>
          <cell r="H1681" t="str">
            <v>PORTA DE MADEIRA FRISADA, SEMI-OCA (LEVE OU MÉDIA), 60X210CM, ESPESSURA DE 3CM, INCLUSO DOBRADIÇAS - FORNECIMENTO E INSTALAÇÃO. AF_12/2019</v>
          </cell>
        </row>
        <row r="1682">
          <cell r="A1682" t="str">
            <v>ESQUADRIAS/FERRAGENS/VIDROS</v>
          </cell>
          <cell r="B1682" t="str">
            <v>ESQV</v>
          </cell>
          <cell r="C1682" t="str">
            <v>PORTA DE MADEIRA</v>
          </cell>
          <cell r="D1682" t="str">
            <v>0089</v>
          </cell>
          <cell r="E1682">
            <v>0</v>
          </cell>
          <cell r="F1682">
            <v>0</v>
          </cell>
          <cell r="G1682" t="str">
            <v>91296</v>
          </cell>
          <cell r="H1682" t="str">
            <v>PORTA DE MADEIRA FRISADA, SEMI-OCA (LEVE OU MÉDIA), 70X210CM, ESPESSURA DE 3CM, INCLUSO DOBRADIÇAS - FORNECIMENTO E INSTALAÇÃO. AF_12/2019</v>
          </cell>
        </row>
        <row r="1683">
          <cell r="A1683" t="str">
            <v>ESQUADRIAS/FERRAGENS/VIDROS</v>
          </cell>
          <cell r="B1683" t="str">
            <v>ESQV</v>
          </cell>
          <cell r="C1683" t="str">
            <v>PORTA DE MADEIRA</v>
          </cell>
          <cell r="D1683" t="str">
            <v>0089</v>
          </cell>
          <cell r="E1683">
            <v>0</v>
          </cell>
          <cell r="F1683">
            <v>0</v>
          </cell>
          <cell r="G1683" t="str">
            <v>91297</v>
          </cell>
          <cell r="H1683" t="str">
            <v>PORTA DE MADEIRA FRISADA, SEMI-OCA (LEVE OU MÉDIA), 80X210CM, ESPESSURA DE 3,5CM, INCLUSO DOBRADIÇAS - FORNECIMENTO E INSTALAÇÃO. AF_12/2019</v>
          </cell>
        </row>
        <row r="1684">
          <cell r="A1684" t="str">
            <v>ESQUADRIAS/FERRAGENS/VIDROS</v>
          </cell>
          <cell r="B1684" t="str">
            <v>ESQV</v>
          </cell>
          <cell r="C1684" t="str">
            <v>PORTA DE MADEIRA</v>
          </cell>
          <cell r="D1684" t="str">
            <v>0089</v>
          </cell>
          <cell r="E1684">
            <v>0</v>
          </cell>
          <cell r="F1684">
            <v>0</v>
          </cell>
          <cell r="G1684" t="str">
            <v>91298</v>
          </cell>
          <cell r="H1684" t="str">
            <v>PORTA DE MADEIRA TIPO VENEZIANA, 80X210CM, ESPESSURA DE 3CM, INCLUSO DOBRADIÇAS - FORNECIMENTO E INSTALAÇÃO. AF_12/2019</v>
          </cell>
        </row>
        <row r="1685">
          <cell r="A1685" t="str">
            <v>ESQUADRIAS/FERRAGENS/VIDROS</v>
          </cell>
          <cell r="B1685" t="str">
            <v>ESQV</v>
          </cell>
          <cell r="C1685" t="str">
            <v>PORTA DE MADEIRA</v>
          </cell>
          <cell r="D1685" t="str">
            <v>0089</v>
          </cell>
          <cell r="E1685">
            <v>0</v>
          </cell>
          <cell r="F1685">
            <v>0</v>
          </cell>
          <cell r="G1685" t="str">
            <v>91299</v>
          </cell>
          <cell r="H1685" t="str">
            <v>PORTA DE MADEIRA, TIPO MEXICANA, MACIÇA (PESADA OU SUPERPESADA), 80X210CM, ESPESSURA DE 3,5CM, INCLUSO DOBRADIÇAS - FORNECIMENTO E INSTALAÇÃO. AF_12/2019</v>
          </cell>
        </row>
        <row r="1686">
          <cell r="A1686" t="str">
            <v>ESQUADRIAS/FERRAGENS/VIDROS</v>
          </cell>
          <cell r="B1686" t="str">
            <v>ESQV</v>
          </cell>
          <cell r="C1686" t="str">
            <v>PORTA DE MADEIRA</v>
          </cell>
          <cell r="D1686" t="str">
            <v>0089</v>
          </cell>
          <cell r="E1686">
            <v>0</v>
          </cell>
          <cell r="F1686">
            <v>0</v>
          </cell>
          <cell r="G1686" t="str">
            <v>91304</v>
          </cell>
          <cell r="H1686" t="str">
            <v>FECHADURA DE EMBUTIR COM CILINDRO, EXTERNA, COMPLETA, ACABAMENTO PADRÃO POPULAR, INCLUSO EXECUÇÃO DE FURO - FORNECIMENTO E INSTALAÇÃO. AF_12/2019</v>
          </cell>
        </row>
        <row r="1687">
          <cell r="A1687" t="str">
            <v>ESQUADRIAS/FERRAGENS/VIDROS</v>
          </cell>
          <cell r="B1687" t="str">
            <v>ESQV</v>
          </cell>
          <cell r="C1687" t="str">
            <v>PORTA DE MADEIRA</v>
          </cell>
          <cell r="D1687" t="str">
            <v>0089</v>
          </cell>
          <cell r="E1687">
            <v>0</v>
          </cell>
          <cell r="F1687">
            <v>0</v>
          </cell>
          <cell r="G1687" t="str">
            <v>91305</v>
          </cell>
          <cell r="H1687" t="str">
            <v>FECHADURA DE EMBUTIR PARA PORTA DE BANHEIRO, COMPLETA, ACABAMENTO PADRÃO POPULAR, INCLUSO EXECUÇÃO DE FURO - FORNECIMENTO E INSTALAÇÃO. AF_12/2019</v>
          </cell>
        </row>
        <row r="1688">
          <cell r="A1688" t="str">
            <v>ESQUADRIAS/FERRAGENS/VIDROS</v>
          </cell>
          <cell r="B1688" t="str">
            <v>ESQV</v>
          </cell>
          <cell r="C1688" t="str">
            <v>PORTA DE MADEIRA</v>
          </cell>
          <cell r="D1688" t="str">
            <v>0089</v>
          </cell>
          <cell r="E1688">
            <v>0</v>
          </cell>
          <cell r="F1688">
            <v>0</v>
          </cell>
          <cell r="G1688" t="str">
            <v>91306</v>
          </cell>
          <cell r="H1688" t="str">
            <v>FECHADURA DE EMBUTIR PARA PORTAS INTERNAS, COMPLETA, ACABAMENTO PADRÃO MÉDIO, COM EXECUÇÃO DE FURO - FORNECIMENTO E INSTALAÇÃO. AF_12/2019</v>
          </cell>
        </row>
        <row r="1689">
          <cell r="A1689" t="str">
            <v>ESQUADRIAS/FERRAGENS/VIDROS</v>
          </cell>
          <cell r="B1689" t="str">
            <v>ESQV</v>
          </cell>
          <cell r="C1689" t="str">
            <v>PORTA DE MADEIRA</v>
          </cell>
          <cell r="D1689" t="str">
            <v>0089</v>
          </cell>
          <cell r="E1689">
            <v>0</v>
          </cell>
          <cell r="F1689">
            <v>0</v>
          </cell>
          <cell r="G1689" t="str">
            <v>91307</v>
          </cell>
          <cell r="H1689" t="str">
            <v>FECHADURA DE EMBUTIR PARA PORTAS INTERNAS, COMPLETA, ACABAMENTO PADRÃO POPULAR, COM EXECUÇÃO DE FURO - FORNECIMENTO E INSTALAÇÃO. AF_12/2019</v>
          </cell>
        </row>
        <row r="1690">
          <cell r="A1690" t="str">
            <v>ESQUADRIAS/FERRAGENS/VIDROS</v>
          </cell>
          <cell r="B1690" t="str">
            <v>ESQV</v>
          </cell>
          <cell r="C1690" t="str">
            <v>PORTA DE MADEIRA</v>
          </cell>
          <cell r="D1690" t="str">
            <v>0089</v>
          </cell>
          <cell r="E1690">
            <v>0</v>
          </cell>
          <cell r="F1690">
            <v>0</v>
          </cell>
          <cell r="G1690" t="str">
            <v>91312</v>
          </cell>
          <cell r="H1690" t="str">
            <v>KIT DE PORTA DE MADEIRA PARA PINTURA, SEMI-OCA (LEVE OU MÉDIA), PADRÃO POPULAR, 60X210CM, ESPESSURA DE 3,5CM, ITENS INCLUSOS: DOBRADIÇAS, MONTAGEM E INSTALAÇÃO DO BATENTE, FECHADURA COM EXECUÇÃO DO FURO - FORNECIMENTO E INSTALAÇÃO. AF_12/2019</v>
          </cell>
        </row>
        <row r="1691">
          <cell r="A1691" t="str">
            <v>ESQUADRIAS/FERRAGENS/VIDROS</v>
          </cell>
          <cell r="B1691" t="str">
            <v>ESQV</v>
          </cell>
          <cell r="C1691" t="str">
            <v>PORTA DE MADEIRA</v>
          </cell>
          <cell r="D1691" t="str">
            <v>0089</v>
          </cell>
          <cell r="E1691">
            <v>0</v>
          </cell>
          <cell r="F1691">
            <v>0</v>
          </cell>
          <cell r="G1691" t="str">
            <v>91313</v>
          </cell>
          <cell r="H1691" t="str">
            <v>KIT DE PORTA DE MADEIRA PARA PINTURA, SEMI-OCA (LEVE OU MÉDIA), PADRÃO POPULAR, 70X210CM, ESPESSURA DE 3,5CM, ITENS INCLUSOS: DOBRADIÇAS, MONTAGEM E INSTALAÇÃO DO BATENTE, FECHADURA COM EXECUÇÃO DO FURO - FORNECIMENTO E INSTALAÇÃO. AF_12/2019</v>
          </cell>
        </row>
        <row r="1692">
          <cell r="A1692" t="str">
            <v>ESQUADRIAS/FERRAGENS/VIDROS</v>
          </cell>
          <cell r="B1692" t="str">
            <v>ESQV</v>
          </cell>
          <cell r="C1692" t="str">
            <v>PORTA DE MADEIRA</v>
          </cell>
          <cell r="D1692" t="str">
            <v>0089</v>
          </cell>
          <cell r="E1692">
            <v>0</v>
          </cell>
          <cell r="F1692">
            <v>0</v>
          </cell>
          <cell r="G1692" t="str">
            <v>91314</v>
          </cell>
          <cell r="H1692" t="str">
            <v>KIT DE PORTA DE MADEIRA PARA PINTURA, SEMI-OCA (LEVE OU MÉDIA), PADRÃO POPULAR, 80X210CM, ESPESSURA DE 3,5CM, ITENS INCLUSOS: DOBRADIÇAS, MONTAGEM E INSTALAÇÃO DO BATENTE, FECHADURA COM EXECUÇÃO DO FURO - FORNECIMENTO E INSTALAÇÃO. AF_12/2019</v>
          </cell>
        </row>
        <row r="1693">
          <cell r="A1693" t="str">
            <v>ESQUADRIAS/FERRAGENS/VIDROS</v>
          </cell>
          <cell r="B1693" t="str">
            <v>ESQV</v>
          </cell>
          <cell r="C1693" t="str">
            <v>PORTA DE MADEIRA</v>
          </cell>
          <cell r="D1693" t="str">
            <v>0089</v>
          </cell>
          <cell r="E1693">
            <v>0</v>
          </cell>
          <cell r="F1693">
            <v>0</v>
          </cell>
          <cell r="G1693" t="str">
            <v>91315</v>
          </cell>
          <cell r="H1693" t="str">
            <v>KIT DE PORTA DE MADEIRA PARA PINTURA, SEMI-OCA (LEVE OU MÉDIA), PADRÃO POPULAR, 90X210CM, ESPESSURA DE 3,5CM, ITENS INCLUSOS: DOBRADIÇAS, MONTAGEM E INSTALAÇÃO DO BATENTE, FECHADURA COM EXECUÇÃO DO FURO - FORNECIMENTO E INSTALAÇÃO. AF_12/2019</v>
          </cell>
        </row>
        <row r="1694">
          <cell r="A1694" t="str">
            <v>ESQUADRIAS/FERRAGENS/VIDROS</v>
          </cell>
          <cell r="B1694" t="str">
            <v>ESQV</v>
          </cell>
          <cell r="C1694" t="str">
            <v>PORTA DE MADEIRA</v>
          </cell>
          <cell r="D1694" t="str">
            <v>0089</v>
          </cell>
          <cell r="E1694">
            <v>0</v>
          </cell>
          <cell r="F1694">
            <v>0</v>
          </cell>
          <cell r="G1694" t="str">
            <v>91316</v>
          </cell>
          <cell r="H1694" t="str">
            <v>KIT DE PORTA DE MADEIRA PARA PINTURA, SEMI-OCA (PESADA OU SUPERPESADA), PADRÃO POPULAR, 80X210CM, ESPESSURA DE 3,5CM, ITENS INCLUSOS: DOBRADIÇAS, MONTAGEM E INSTALAÇÃO DO BATENTE, FECHADURA COM EXECUÇÃO DO FURO - FORNECIMENTO E INSTALAÇÃO. AF_12/2019</v>
          </cell>
        </row>
        <row r="1695">
          <cell r="A1695" t="str">
            <v>ESQUADRIAS/FERRAGENS/VIDROS</v>
          </cell>
          <cell r="B1695" t="str">
            <v>ESQV</v>
          </cell>
          <cell r="C1695" t="str">
            <v>PORTA DE MADEIRA</v>
          </cell>
          <cell r="D1695" t="str">
            <v>0089</v>
          </cell>
          <cell r="E1695">
            <v>0</v>
          </cell>
          <cell r="F1695">
            <v>0</v>
          </cell>
          <cell r="G1695" t="str">
            <v>91317</v>
          </cell>
          <cell r="H1695" t="str">
            <v>KIT DE PORTA DE MADEIRA PARA PINTURA, SEMI-OCA (PESADA OU SUPERPESADA), PADRÃO POPULAR, 90X210CM, ESPESSURA DE 3,5CM, ITENS INCLUSOS: DOBRADIÇAS, MONTAGEM E INSTALAÇÃO DO BATENTE, FECHADURA COM EXECUÇÃO DO FURO - FORNECIMENTO E INSTALAÇÃO. AF_12/2019</v>
          </cell>
        </row>
        <row r="1696">
          <cell r="A1696" t="str">
            <v>ESQUADRIAS/FERRAGENS/VIDROS</v>
          </cell>
          <cell r="B1696" t="str">
            <v>ESQV</v>
          </cell>
          <cell r="C1696" t="str">
            <v>PORTA DE MADEIRA</v>
          </cell>
          <cell r="D1696" t="str">
            <v>0089</v>
          </cell>
          <cell r="E1696">
            <v>0</v>
          </cell>
          <cell r="F1696">
            <v>0</v>
          </cell>
          <cell r="G1696" t="str">
            <v>91318</v>
          </cell>
          <cell r="H1696" t="str">
            <v>KIT DE PORTA DE MADEIRA PARA PINTURA, SEMI-OCA (LEVE OU MÉDIA), PADRÃO POPULAR, 60X210CM, ESPESSURA DE 3,5CM, ITENS INCLUSOS: DOBRADIÇAS, MONTAGEM E INSTALAÇÃO DO BATENTE, SEM FECHADURA - FORNECIMENTO E INSTALAÇÃO. AF_12/2019</v>
          </cell>
        </row>
        <row r="1697">
          <cell r="A1697" t="str">
            <v>ESQUADRIAS/FERRAGENS/VIDROS</v>
          </cell>
          <cell r="B1697" t="str">
            <v>ESQV</v>
          </cell>
          <cell r="C1697" t="str">
            <v>PORTA DE MADEIRA</v>
          </cell>
          <cell r="D1697" t="str">
            <v>0089</v>
          </cell>
          <cell r="E1697">
            <v>0</v>
          </cell>
          <cell r="F1697">
            <v>0</v>
          </cell>
          <cell r="G1697" t="str">
            <v>91319</v>
          </cell>
          <cell r="H1697" t="str">
            <v>KIT DE PORTA DE MADEIRA PARA PINTURA, SEMI-OCA (LEVE OU MÉDIA), PADRÃO POPULAR, 70X210CM, ESPESSURA DE 3,5CM, ITENS INCLUSOS: DOBRADIÇAS, MONTAGEM E INSTALAÇÃO DO BATENTE, SEM FECHADURA - FORNECIMENTO E INSTALAÇÃO. AF_12/2019</v>
          </cell>
        </row>
        <row r="1698">
          <cell r="A1698" t="str">
            <v>ESQUADRIAS/FERRAGENS/VIDROS</v>
          </cell>
          <cell r="B1698" t="str">
            <v>ESQV</v>
          </cell>
          <cell r="C1698" t="str">
            <v>PORTA DE MADEIRA</v>
          </cell>
          <cell r="D1698" t="str">
            <v>0089</v>
          </cell>
          <cell r="E1698">
            <v>0</v>
          </cell>
          <cell r="F1698">
            <v>0</v>
          </cell>
          <cell r="G1698" t="str">
            <v>91320</v>
          </cell>
          <cell r="H1698" t="str">
            <v>KIT DE PORTA DE MADEIRA PARA PINTURA, SEMI-OCA (LEVE OU MÉDIA), PADRÃO POPULAR, 80X210CM, ESPESSURA DE 3,5CM, ITENS INCLUSOS: DOBRADIÇAS, MONTAGEM E INSTALAÇÃO DO BATENTE, SEM FECHADURA - FORNECIMENTO E INSTALAÇÃO. AF_12/2019</v>
          </cell>
        </row>
        <row r="1699">
          <cell r="A1699" t="str">
            <v>ESQUADRIAS/FERRAGENS/VIDROS</v>
          </cell>
          <cell r="B1699" t="str">
            <v>ESQV</v>
          </cell>
          <cell r="C1699" t="str">
            <v>PORTA DE MADEIRA</v>
          </cell>
          <cell r="D1699" t="str">
            <v>0089</v>
          </cell>
          <cell r="E1699">
            <v>0</v>
          </cell>
          <cell r="F1699">
            <v>0</v>
          </cell>
          <cell r="G1699" t="str">
            <v>91321</v>
          </cell>
          <cell r="H1699" t="str">
            <v>KIT DE PORTA DE MADEIRA PARA PINTURA, SEMI-OCA (LEVE OU MÉDIA), PADRÃO POPULAR, 90X210CM, ESPESSURA DE 3,5CM, ITENS INCLUSOS: DOBRADIÇAS, MONTAGEM E INSTALAÇÃO DO BATENTE, SEM FECHADURA - FORNECIMENTO E INSTALAÇÃO. AF_12/2019</v>
          </cell>
        </row>
        <row r="1700">
          <cell r="A1700" t="str">
            <v>ESQUADRIAS/FERRAGENS/VIDROS</v>
          </cell>
          <cell r="B1700" t="str">
            <v>ESQV</v>
          </cell>
          <cell r="C1700" t="str">
            <v>PORTA DE MADEIRA</v>
          </cell>
          <cell r="D1700" t="str">
            <v>0089</v>
          </cell>
          <cell r="E1700">
            <v>0</v>
          </cell>
          <cell r="F1700">
            <v>0</v>
          </cell>
          <cell r="G1700" t="str">
            <v>91322</v>
          </cell>
          <cell r="H1700" t="str">
            <v>KIT DE PORTA DE MADEIRA PARA PINTURA, SEMI-OCA (PESADA OU SUPERPESADA), PADRÃO POPULAR, 80X210CM, ESPESSURA DE 3,5CM, ITENS INCLUSOS: DOBRADIÇAS, MONTAGEM E INSTALAÇÃO DO BATENTE, SEM FECHADURA - FORNECIMENTO E INSTALAÇÃO. AF_12/2019</v>
          </cell>
        </row>
        <row r="1701">
          <cell r="A1701" t="str">
            <v>ESQUADRIAS/FERRAGENS/VIDROS</v>
          </cell>
          <cell r="B1701" t="str">
            <v>ESQV</v>
          </cell>
          <cell r="C1701" t="str">
            <v>PORTA DE MADEIRA</v>
          </cell>
          <cell r="D1701" t="str">
            <v>0089</v>
          </cell>
          <cell r="E1701">
            <v>0</v>
          </cell>
          <cell r="F1701">
            <v>0</v>
          </cell>
          <cell r="G1701" t="str">
            <v>91323</v>
          </cell>
          <cell r="H1701" t="str">
            <v>KIT DE PORTA DE MADEIRA PARA PINTURA, SEMI-OCA (PESADA OU SUPERPESADA), PADRÃO POPULAR, 90X210CM, ESPESSURA DE 3,5CM, ITENS INCLUSOS: DOBRADIÇAS, MONTAGEM E INSTALAÇÃO DO BATENTE, SEM FECHADURA - FORNECIMENTO E INSTALAÇÃO. AF_12/2019</v>
          </cell>
        </row>
        <row r="1702">
          <cell r="A1702" t="str">
            <v>ESQUADRIAS/FERRAGENS/VIDROS</v>
          </cell>
          <cell r="B1702" t="str">
            <v>ESQV</v>
          </cell>
          <cell r="C1702" t="str">
            <v>PORTA DE MADEIRA</v>
          </cell>
          <cell r="D1702" t="str">
            <v>0089</v>
          </cell>
          <cell r="E1702">
            <v>0</v>
          </cell>
          <cell r="F1702">
            <v>0</v>
          </cell>
          <cell r="G1702" t="str">
            <v>91324</v>
          </cell>
          <cell r="H1702" t="str">
            <v>KIT DE PORTA DE MADEIRA PARA VERNIZ, SEMI-OCA (LEVE OU MÉDIA), PADRÃO POPULAR, 60X210CM, ESPESSURA DE 3,5CM, ITENS INCLUSOS: DOBRADIÇAS, MONTAGEM E INSTALAÇÃO DO BATENTE, SEM FECHADURA - FORNECIMENTO E INSTALAÇÃO. AF_12/2019</v>
          </cell>
        </row>
        <row r="1703">
          <cell r="A1703" t="str">
            <v>ESQUADRIAS/FERRAGENS/VIDROS</v>
          </cell>
          <cell r="B1703" t="str">
            <v>ESQV</v>
          </cell>
          <cell r="C1703" t="str">
            <v>PORTA DE MADEIRA</v>
          </cell>
          <cell r="D1703" t="str">
            <v>0089</v>
          </cell>
          <cell r="E1703">
            <v>0</v>
          </cell>
          <cell r="F1703">
            <v>0</v>
          </cell>
          <cell r="G1703" t="str">
            <v>91325</v>
          </cell>
          <cell r="H1703" t="str">
            <v>KIT DE PORTA DE MADEIRA PARA VERNIZ, SEMI-OCA (LEVE OU MÉDIA), PADRÃO POPULAR, 70X210CM, ESPESSURA DE 3,5CM, ITENS INCLUSOS: DOBRADIÇAS, MONTAGEM E INSTALAÇÃO DO BATENTE, SEM FECHADURA - FORNECIMENTO E INSTALAÇÃO. AF_12/2019</v>
          </cell>
        </row>
        <row r="1704">
          <cell r="A1704" t="str">
            <v>ESQUADRIAS/FERRAGENS/VIDROS</v>
          </cell>
          <cell r="B1704" t="str">
            <v>ESQV</v>
          </cell>
          <cell r="C1704" t="str">
            <v>PORTA DE MADEIRA</v>
          </cell>
          <cell r="D1704" t="str">
            <v>0089</v>
          </cell>
          <cell r="E1704">
            <v>0</v>
          </cell>
          <cell r="F1704">
            <v>0</v>
          </cell>
          <cell r="G1704" t="str">
            <v>91326</v>
          </cell>
          <cell r="H1704" t="str">
            <v>KIT DE PORTA DE MADEIRA PARA VERNIZ, SEMI-OCA (LEVE OU MÉDIA), PADRÃO POPULAR, 80X210CM, ESPESSURA DE 3,5CM, ITENS INCLUSOS: DOBRADIÇAS, MONTAGEM E INSTALAÇÃO DO BATENTE, SEM FECHADURA - FORNECIMENTO E INSTALAÇÃO. AF_12/2019</v>
          </cell>
        </row>
        <row r="1705">
          <cell r="A1705" t="str">
            <v>ESQUADRIAS/FERRAGENS/VIDROS</v>
          </cell>
          <cell r="B1705" t="str">
            <v>ESQV</v>
          </cell>
          <cell r="C1705" t="str">
            <v>PORTA DE MADEIRA</v>
          </cell>
          <cell r="D1705" t="str">
            <v>0089</v>
          </cell>
          <cell r="E1705">
            <v>0</v>
          </cell>
          <cell r="F1705">
            <v>0</v>
          </cell>
          <cell r="G1705" t="str">
            <v>91327</v>
          </cell>
          <cell r="H1705" t="str">
            <v>KIT DE PORTA DE MADEIRA PARA VERNIZ, SEMI-OCA (LEVE OU MÉDIA), PADRÃO POPULAR, 90X210CM, ESPESSURA DE 3,5CM, ITENS INCLUSOS: DOBRADIÇAS, MONTAGEM E INSTALAÇÃO DO BATENTE, SEM FECHADURA - FORNECIMENTO E INSTALAÇÃO. AF_12/2019</v>
          </cell>
        </row>
        <row r="1706">
          <cell r="A1706" t="str">
            <v>ESQUADRIAS/FERRAGENS/VIDROS</v>
          </cell>
          <cell r="B1706" t="str">
            <v>ESQV</v>
          </cell>
          <cell r="C1706" t="str">
            <v>PORTA DE MADEIRA</v>
          </cell>
          <cell r="D1706" t="str">
            <v>0089</v>
          </cell>
          <cell r="E1706">
            <v>0</v>
          </cell>
          <cell r="F1706">
            <v>0</v>
          </cell>
          <cell r="G1706" t="str">
            <v>91328</v>
          </cell>
          <cell r="H1706" t="str">
            <v>KIT DE PORTA DE MADEIRA FRISADA, SEMI-OCA (LEVE OU MÉDIA), PADRÃO MÉDIO 60X210CM, ESPESSURA DE 3CM, ITENS INCLUSOS: DOBRADIÇAS, MONTAGEM E INSTALAÇÃO DO BATENTE, SEM FECHADURA - FORNECIMENTO E INSTALAÇÃO. AF_12/2019</v>
          </cell>
        </row>
        <row r="1707">
          <cell r="A1707" t="str">
            <v>ESQUADRIAS/FERRAGENS/VIDROS</v>
          </cell>
          <cell r="B1707" t="str">
            <v>ESQV</v>
          </cell>
          <cell r="C1707" t="str">
            <v>PORTA DE MADEIRA</v>
          </cell>
          <cell r="D1707" t="str">
            <v>0089</v>
          </cell>
          <cell r="E1707">
            <v>0</v>
          </cell>
          <cell r="F1707">
            <v>0</v>
          </cell>
          <cell r="G1707" t="str">
            <v>91329</v>
          </cell>
          <cell r="H1707" t="str">
            <v>KIT DE PORTA DE MADEIRA FRISADA, SEMI-OCA (LEVE OU MÉDIA), PADRÃO POPULAR, 60X210CM, ESPESSURA DE 3CM, ITENS INCLUSOS: DOBRADIÇAS, MONTAGEM E INSTALAÇÃO DO BATENTE, SEM FECHADURA - FORNECIMENTO E INSTALAÇÃO. AF_12/2019</v>
          </cell>
        </row>
        <row r="1708">
          <cell r="A1708" t="str">
            <v>ESQUADRIAS/FERRAGENS/VIDROS</v>
          </cell>
          <cell r="B1708" t="str">
            <v>ESQV</v>
          </cell>
          <cell r="C1708" t="str">
            <v>PORTA DE MADEIRA</v>
          </cell>
          <cell r="D1708" t="str">
            <v>0089</v>
          </cell>
          <cell r="E1708">
            <v>0</v>
          </cell>
          <cell r="F1708">
            <v>0</v>
          </cell>
          <cell r="G1708" t="str">
            <v>91330</v>
          </cell>
          <cell r="H1708" t="str">
            <v>KIT DE PORTA DE MADEIRA FRISADA, SEMI-OCA (LEVE OU MÉDIA), PADRÃO MÉDIO, 70X210CM, ESPESSURA DE 3CM, ITENS INCLUSOS: DOBRADIÇAS, MONTAGEM E INSTALAÇÃO DO BATENTE, SEM FECHADURA - FORNECIMENTO E INSTALAÇÃO. AF_12/2019</v>
          </cell>
        </row>
        <row r="1709">
          <cell r="A1709" t="str">
            <v>ESQUADRIAS/FERRAGENS/VIDROS</v>
          </cell>
          <cell r="B1709" t="str">
            <v>ESQV</v>
          </cell>
          <cell r="C1709" t="str">
            <v>PORTA DE MADEIRA</v>
          </cell>
          <cell r="D1709" t="str">
            <v>0089</v>
          </cell>
          <cell r="E1709">
            <v>0</v>
          </cell>
          <cell r="F1709">
            <v>0</v>
          </cell>
          <cell r="G1709" t="str">
            <v>91331</v>
          </cell>
          <cell r="H1709" t="str">
            <v>KIT DE PORTA DE MADEIRA FRISADA, SEMI-OCA (LEVE OU MÉDIA), PADRÃO POPULAR, 70X210CM, ESPESSURA DE 3CM, ITENS INCLUSOS: DOBRADIÇAS, MONTAGEM E INSTALAÇÃO DO BATENTE, SEM FECHADURA - FORNECIMENTO E INSTALAÇÃO. AF_12/2019</v>
          </cell>
        </row>
        <row r="1710">
          <cell r="A1710" t="str">
            <v>ESQUADRIAS/FERRAGENS/VIDROS</v>
          </cell>
          <cell r="B1710" t="str">
            <v>ESQV</v>
          </cell>
          <cell r="C1710" t="str">
            <v>PORTA DE MADEIRA</v>
          </cell>
          <cell r="D1710" t="str">
            <v>0089</v>
          </cell>
          <cell r="E1710">
            <v>0</v>
          </cell>
          <cell r="F1710">
            <v>0</v>
          </cell>
          <cell r="G1710" t="str">
            <v>91332</v>
          </cell>
          <cell r="H1710" t="str">
            <v>KIT DE PORTA DE MADEIRA FRISADA, SEMI-OCA (LEVE OU MÉDIA), PADRÃO MÉDIO, 80X210CM, ESPESSURA DE 3,5CM, ITENS INCLUSOS: DOBRADIÇAS, MONTAGEM E INSTALAÇÃO DO BATENTE, SEM FECHADURA - FORNECIMENTO E INSTALAÇÃO. AF_12/2019</v>
          </cell>
        </row>
        <row r="1711">
          <cell r="A1711" t="str">
            <v>ESQUADRIAS/FERRAGENS/VIDROS</v>
          </cell>
          <cell r="B1711" t="str">
            <v>ESQV</v>
          </cell>
          <cell r="C1711" t="str">
            <v>PORTA DE MADEIRA</v>
          </cell>
          <cell r="D1711" t="str">
            <v>0089</v>
          </cell>
          <cell r="E1711">
            <v>0</v>
          </cell>
          <cell r="F1711">
            <v>0</v>
          </cell>
          <cell r="G1711" t="str">
            <v>91333</v>
          </cell>
          <cell r="H1711" t="str">
            <v>KIT DE PORTA DE MADEIRA FRISADA, SEMI-OCA (LEVE OU MÉDIA), PADRÃO POPULAR, 80X210CM, ESPESSURA DE 3,5CM, ITENS INCLUSOS: DOBRADIÇAS, MONTAGEM E INSTALAÇÃO DO BATENTE, SEM FECHADURA - FORNECIMENTO E INSTALAÇÃO. AF_12/2019</v>
          </cell>
        </row>
        <row r="1712">
          <cell r="A1712" t="str">
            <v>ESQUADRIAS/FERRAGENS/VIDROS</v>
          </cell>
          <cell r="B1712" t="str">
            <v>ESQV</v>
          </cell>
          <cell r="C1712" t="str">
            <v>PORTA DE MADEIRA</v>
          </cell>
          <cell r="D1712" t="str">
            <v>0089</v>
          </cell>
          <cell r="E1712">
            <v>0</v>
          </cell>
          <cell r="F1712">
            <v>0</v>
          </cell>
          <cell r="G1712" t="str">
            <v>91334</v>
          </cell>
          <cell r="H1712" t="str">
            <v>KIT DE PORTA DE MADEIRA TIPO VENEZIANA, PADRÃO MÉDIO, 80X210CM, ESPESSURA DE 3CM, ITENS INCLUSOS: DOBRADIÇAS, MONTAGEM E INSTALAÇÃO DO BATENTE, SEM FECHADURA - FORNECIMENTO E INSTALAÇÃO. AF_12/2019</v>
          </cell>
        </row>
        <row r="1713">
          <cell r="A1713" t="str">
            <v>ESQUADRIAS/FERRAGENS/VIDROS</v>
          </cell>
          <cell r="B1713" t="str">
            <v>ESQV</v>
          </cell>
          <cell r="C1713" t="str">
            <v>PORTA DE MADEIRA</v>
          </cell>
          <cell r="D1713" t="str">
            <v>0089</v>
          </cell>
          <cell r="E1713">
            <v>0</v>
          </cell>
          <cell r="F1713">
            <v>0</v>
          </cell>
          <cell r="G1713" t="str">
            <v>91335</v>
          </cell>
          <cell r="H1713" t="str">
            <v>KIT DE PORTA DE MADEIRA TIPO VENEZIANA, PADRÃO POPULAR, 80X210CM, ESPESSURA DE 3CM, ITENS INCLUSOS: DOBRADIÇAS, MONTAGEM E INSTALAÇÃO DO BATENTE, SEM FECHADURA - FORNECIMENTO E INSTALAÇÃO. AF_12/2019</v>
          </cell>
        </row>
        <row r="1714">
          <cell r="A1714" t="str">
            <v>ESQUADRIAS/FERRAGENS/VIDROS</v>
          </cell>
          <cell r="B1714" t="str">
            <v>ESQV</v>
          </cell>
          <cell r="C1714" t="str">
            <v>PORTA DE MADEIRA</v>
          </cell>
          <cell r="D1714" t="str">
            <v>0089</v>
          </cell>
          <cell r="E1714">
            <v>0</v>
          </cell>
          <cell r="F1714">
            <v>0</v>
          </cell>
          <cell r="G1714" t="str">
            <v>91336</v>
          </cell>
          <cell r="H1714" t="str">
            <v>KIT DE PORTA DE MADEIRA TIPO MEXICANA, MACIÇA (PESADA OU SUPERPESADA), PADRÃO MÉDIO, 80X210CM, ESPESSURA DE 3CM, ITENS INCLUSOS: DOBRADIÇAS, MONTAGEM E INSTALAÇÃO DO BATENTE, SEM FECHADURA - FORNECIMENTO E INSTALAÇÃO. AF_12/2019</v>
          </cell>
        </row>
        <row r="1715">
          <cell r="A1715" t="str">
            <v>ESQUADRIAS/FERRAGENS/VIDROS</v>
          </cell>
          <cell r="B1715" t="str">
            <v>ESQV</v>
          </cell>
          <cell r="C1715" t="str">
            <v>PORTA DE MADEIRA</v>
          </cell>
          <cell r="D1715" t="str">
            <v>0089</v>
          </cell>
          <cell r="E1715">
            <v>0</v>
          </cell>
          <cell r="F1715">
            <v>0</v>
          </cell>
          <cell r="G1715" t="str">
            <v>91337</v>
          </cell>
          <cell r="H1715" t="str">
            <v>KIT DE PORTA DE MADEIRA TIPO MEXICANA, MACIÇA (PESADA OU SUPERPESADA), PADRÃO POPULAR, 80X210CM, ESPESSURA DE 3CM, ITENS INCLUSOS: DOBRADIÇAS, MONTAGEM E INSTALAÇÃO DO BATENTE, SEM FECHADURA - FORNECIMENTO E INSTALAÇÃO. AF_12/2019</v>
          </cell>
        </row>
        <row r="1716">
          <cell r="A1716" t="str">
            <v>ESQUADRIAS/FERRAGENS/VIDROS</v>
          </cell>
          <cell r="B1716" t="str">
            <v>ESQV</v>
          </cell>
          <cell r="C1716" t="str">
            <v>PORTA DE MADEIRA</v>
          </cell>
          <cell r="D1716" t="str">
            <v>0089</v>
          </cell>
          <cell r="E1716">
            <v>0</v>
          </cell>
          <cell r="F1716">
            <v>0</v>
          </cell>
          <cell r="G1716" t="str">
            <v>100659</v>
          </cell>
          <cell r="H1716" t="str">
            <v>ALIZAR DE 5X1,5CM PARA PORTA FIXADO COM PREGOS, PADRÃO MÉDIO - FORNECIMENTO E INSTALAÇÃO. AF_12/2019</v>
          </cell>
        </row>
        <row r="1717">
          <cell r="A1717" t="str">
            <v>ESQUADRIAS/FERRAGENS/VIDROS</v>
          </cell>
          <cell r="B1717" t="str">
            <v>ESQV</v>
          </cell>
          <cell r="C1717" t="str">
            <v>PORTA DE MADEIRA</v>
          </cell>
          <cell r="D1717" t="str">
            <v>0089</v>
          </cell>
          <cell r="E1717">
            <v>0</v>
          </cell>
          <cell r="F1717">
            <v>0</v>
          </cell>
          <cell r="G1717" t="str">
            <v>100660</v>
          </cell>
          <cell r="H1717" t="str">
            <v>ALIZAR DE 5X1,5CM PARA PORTA FIXADO COM PREGOS, PADRÃO POPULAR - FORNECIMENTO E INSTALAÇÃO. AF_12/2019</v>
          </cell>
        </row>
        <row r="1718">
          <cell r="A1718" t="str">
            <v>ESQUADRIAS/FERRAGENS/VIDROS</v>
          </cell>
          <cell r="B1718" t="str">
            <v>ESQV</v>
          </cell>
          <cell r="C1718" t="str">
            <v>PORTA DE MADEIRA</v>
          </cell>
          <cell r="D1718" t="str">
            <v>0089</v>
          </cell>
          <cell r="E1718">
            <v>0</v>
          </cell>
          <cell r="F1718">
            <v>0</v>
          </cell>
          <cell r="G1718" t="str">
            <v>100675</v>
          </cell>
          <cell r="H1718" t="str">
            <v>KIT DE PORTA-PRONTA DE MADEIRA EM ACABAMENTO MELAMÍNICO BRANCO, FOLHA LEVE OU MÉDIA, 90X210, EXCLUSIVE FECHADURA, FIXAÇÃO COM PREENCHIMENTO TOTAL DE ESPUMA EXPANSIVA - FORNECIMENTO E INSTALAÇÃO. AF_12/2019</v>
          </cell>
        </row>
        <row r="1719">
          <cell r="A1719" t="str">
            <v>ESQUADRIAS/FERRAGENS/VIDROS</v>
          </cell>
          <cell r="B1719" t="str">
            <v>ESQV</v>
          </cell>
          <cell r="C1719" t="str">
            <v>PORTA DE MADEIRA</v>
          </cell>
          <cell r="D1719" t="str">
            <v>0089</v>
          </cell>
          <cell r="E1719">
            <v>0</v>
          </cell>
          <cell r="F1719">
            <v>0</v>
          </cell>
          <cell r="G1719" t="str">
            <v>100676</v>
          </cell>
          <cell r="H1719" t="str">
            <v>BATENTE PARA PORTA COM BANDEIRA, FIXAÇÃO COM PARAFUSO E BUCHA. AF_12/2019</v>
          </cell>
        </row>
        <row r="1720">
          <cell r="A1720" t="str">
            <v>ESQUADRIAS/FERRAGENS/VIDROS</v>
          </cell>
          <cell r="B1720" t="str">
            <v>ESQV</v>
          </cell>
          <cell r="C1720" t="str">
            <v>PORTA DE MADEIRA</v>
          </cell>
          <cell r="D1720" t="str">
            <v>0089</v>
          </cell>
          <cell r="E1720">
            <v>0</v>
          </cell>
          <cell r="F1720">
            <v>0</v>
          </cell>
          <cell r="G1720" t="str">
            <v>100678</v>
          </cell>
          <cell r="H1720" t="str">
            <v>KIT DE PORTA DE MADEIRA PARA VERNIZ, SEMI-OCA (LEVE OU MÉDIA), PADRÃO MÉDIO, 60X210CM, ESPESSURA DE 3,5CM, ITENS INCLUSOS: DOBRADIÇAS, MONTAGEM E INSTALAÇÃO DE BATENTE, FECHADURA COM EXECUÇÃO DO FURO - FORNECIMENTO E INSTALAÇÃO. AF_12/2019</v>
          </cell>
        </row>
        <row r="1721">
          <cell r="A1721" t="str">
            <v>ESQUADRIAS/FERRAGENS/VIDROS</v>
          </cell>
          <cell r="B1721" t="str">
            <v>ESQV</v>
          </cell>
          <cell r="C1721" t="str">
            <v>PORTA DE MADEIRA</v>
          </cell>
          <cell r="D1721" t="str">
            <v>0089</v>
          </cell>
          <cell r="E1721">
            <v>0</v>
          </cell>
          <cell r="F1721">
            <v>0</v>
          </cell>
          <cell r="G1721" t="str">
            <v>100679</v>
          </cell>
          <cell r="H1721" t="str">
            <v>KIT DE PORTA DE MADEIRA PARA VERNIZ, SEMI-OCA (LEVE OU MÉDIA), PADRÃO POPULAR, 60X210CM, ESPESSURA DE 3,5CM, ITENS INCLUSOS: DOBRADIÇAS, MONTAGEM E INSTALAÇÃO DE BATENTE, FECHADURA COM EXECUÇÃO DO FURO - FORNECIMENTO E INSTALAÇÃO. AF_12/2019</v>
          </cell>
        </row>
        <row r="1722">
          <cell r="A1722" t="str">
            <v>ESQUADRIAS/FERRAGENS/VIDROS</v>
          </cell>
          <cell r="B1722" t="str">
            <v>ESQV</v>
          </cell>
          <cell r="C1722" t="str">
            <v>PORTA DE MADEIRA</v>
          </cell>
          <cell r="D1722" t="str">
            <v>0089</v>
          </cell>
          <cell r="E1722">
            <v>0</v>
          </cell>
          <cell r="F1722">
            <v>0</v>
          </cell>
          <cell r="G1722" t="str">
            <v>100680</v>
          </cell>
          <cell r="H1722" t="str">
            <v>KIT DE PORTA DE MADEIRA PARA VERNIZ, SEMI-OCA (LEVE OU MÉDIA), PADRÃO MÉDIO, 70X210CM, ESPESSURA DE 3,5CM, ITENS INCLUSOS: DOBRADIÇAS, MONTAGEM E INSTALAÇÃO DE BATENTE, FECHADURA COM EXECUÇÃO DO FURO - FORNECIMENTO E INSTALAÇÃO. AF_12/2019</v>
          </cell>
        </row>
        <row r="1723">
          <cell r="A1723" t="str">
            <v>ESQUADRIAS/FERRAGENS/VIDROS</v>
          </cell>
          <cell r="B1723" t="str">
            <v>ESQV</v>
          </cell>
          <cell r="C1723" t="str">
            <v>PORTA DE MADEIRA</v>
          </cell>
          <cell r="D1723" t="str">
            <v>0089</v>
          </cell>
          <cell r="E1723">
            <v>0</v>
          </cell>
          <cell r="F1723">
            <v>0</v>
          </cell>
          <cell r="G1723" t="str">
            <v>100681</v>
          </cell>
          <cell r="H1723" t="str">
            <v>KIT DE PORTA DE MADEIRA FRISADA, SEMI-OCA (LEVE OU MÉDIA), PADRÃO MÉDIO, 70X210CM, ESPESSURA DE 3CM, ITENS INCLUSOS: DOBRADIÇAS, MONTAGEM E INSTALAÇÃO DE BATENTE, FECHADURA COM EXECUÇÃO DO FURO - FORNECIMENTO E INSTALAÇÃO. AF_12/2019</v>
          </cell>
        </row>
        <row r="1724">
          <cell r="A1724" t="str">
            <v>ESQUADRIAS/FERRAGENS/VIDROS</v>
          </cell>
          <cell r="B1724" t="str">
            <v>ESQV</v>
          </cell>
          <cell r="C1724" t="str">
            <v>PORTA DE MADEIRA</v>
          </cell>
          <cell r="D1724" t="str">
            <v>0089</v>
          </cell>
          <cell r="E1724">
            <v>0</v>
          </cell>
          <cell r="F1724">
            <v>0</v>
          </cell>
          <cell r="G1724" t="str">
            <v>100682</v>
          </cell>
          <cell r="H1724" t="str">
            <v>KIT DE PORTA DE MADEIRA FRISADA, SEMI-OCA (LEVE OU MÉDIA), PADRÃO POPULAR, 70X210CM, ESPESSURA DE 3CM, ITENS INCLUSOS: DOBRADIÇAS, MONTAGEM E INSTALAÇÃO DE BATENTE, FECHADURA COM EXECUÇÃO DO FURO - FORNECIMENTO E INSTALAÇÃO. AF_12/2019</v>
          </cell>
        </row>
        <row r="1725">
          <cell r="A1725" t="str">
            <v>ESQUADRIAS/FERRAGENS/VIDROS</v>
          </cell>
          <cell r="B1725" t="str">
            <v>ESQV</v>
          </cell>
          <cell r="C1725" t="str">
            <v>PORTA DE MADEIRA</v>
          </cell>
          <cell r="D1725" t="str">
            <v>0089</v>
          </cell>
          <cell r="E1725">
            <v>0</v>
          </cell>
          <cell r="F1725">
            <v>0</v>
          </cell>
          <cell r="G1725" t="str">
            <v>100683</v>
          </cell>
          <cell r="H1725" t="str">
            <v>KIT DE PORTA DE MADEIRA PARA VERNIZ, SEMI-OCA (LEVE OU MÉDIA), PADRÃO MÉDIO, 80X210CM, ESPESSURA DE 3,5CM, ITENS INCLUSOS: DOBRADIÇAS, MONTAGEM E INSTALAÇÃO DE BATENTE, FECHADURA COM EXECUÇÃO DO FURO - FORNECIMENTO E INSTALAÇÃO. AF_12/2019</v>
          </cell>
        </row>
        <row r="1726">
          <cell r="A1726" t="str">
            <v>ESQUADRIAS/FERRAGENS/VIDROS</v>
          </cell>
          <cell r="B1726" t="str">
            <v>ESQV</v>
          </cell>
          <cell r="C1726" t="str">
            <v>PORTA DE MADEIRA</v>
          </cell>
          <cell r="D1726" t="str">
            <v>0089</v>
          </cell>
          <cell r="E1726">
            <v>0</v>
          </cell>
          <cell r="F1726">
            <v>0</v>
          </cell>
          <cell r="G1726" t="str">
            <v>100684</v>
          </cell>
          <cell r="H1726" t="str">
            <v>KIT DE PORTA DE MADEIRA PARA VERNIZ, SEMI-OCA (LEVE OU MÉDIA), PADRÃO POPULAR, 80X210CM, ESPESSURA DE 3,5CM, ITENS INCLUSOS: DOBRADIÇAS, MONTAGEM E INSTALAÇÃO DE BATENTE, FECHADURA COM EXECUÇÃO DO FURO - FORNECIMENTO E INSTALAÇÃO. AF_12/2019</v>
          </cell>
        </row>
        <row r="1727">
          <cell r="A1727" t="str">
            <v>ESQUADRIAS/FERRAGENS/VIDROS</v>
          </cell>
          <cell r="B1727" t="str">
            <v>ESQV</v>
          </cell>
          <cell r="C1727" t="str">
            <v>PORTA DE MADEIRA</v>
          </cell>
          <cell r="D1727" t="str">
            <v>0089</v>
          </cell>
          <cell r="E1727">
            <v>0</v>
          </cell>
          <cell r="F1727">
            <v>0</v>
          </cell>
          <cell r="G1727" t="str">
            <v>100685</v>
          </cell>
          <cell r="H1727" t="str">
            <v>KIT DE PORTA DE MADEIRA PARA VERNIZ, SEMI-OCA (LEVE OU MÉDIA), PADRÃO MÉDIO, 90X210CM, ESPESSURA DE 3,5CM, ITENS INCLUSOS: DOBRADIÇAS, MONTAGEM E INSTALAÇÃO DE BATENTE, FECHADURA COM EXECUÇÃO DO FURO - FORNECIMENTO E INSTALAÇÃO. AF_12/2019</v>
          </cell>
        </row>
        <row r="1728">
          <cell r="A1728" t="str">
            <v>ESQUADRIAS/FERRAGENS/VIDROS</v>
          </cell>
          <cell r="B1728" t="str">
            <v>ESQV</v>
          </cell>
          <cell r="C1728" t="str">
            <v>PORTA DE MADEIRA</v>
          </cell>
          <cell r="D1728" t="str">
            <v>0089</v>
          </cell>
          <cell r="E1728">
            <v>0</v>
          </cell>
          <cell r="F1728">
            <v>0</v>
          </cell>
          <cell r="G1728" t="str">
            <v>100686</v>
          </cell>
          <cell r="H1728" t="str">
            <v>KIT DE PORTA DE MADEIRA PARA VERNIZ, SEMI-OCA (LEVE OU MÉDIA), PADRÃO POPULAR, 90X210CM, ESPESSURA DE 3CM, ITENS INCLUSOS: DOBRADIÇAS, MONTAGEM E INSTALAÇÃO DE BATENTE, FECHADURA COM EXECUÇÃO DO FURO - FORNECIMENTO E INSTALAÇÃO. AF_12/2019</v>
          </cell>
        </row>
        <row r="1729">
          <cell r="A1729" t="str">
            <v>ESQUADRIAS/FERRAGENS/VIDROS</v>
          </cell>
          <cell r="B1729" t="str">
            <v>ESQV</v>
          </cell>
          <cell r="C1729" t="str">
            <v>PORTA DE MADEIRA</v>
          </cell>
          <cell r="D1729" t="str">
            <v>0089</v>
          </cell>
          <cell r="E1729">
            <v>0</v>
          </cell>
          <cell r="F1729">
            <v>0</v>
          </cell>
          <cell r="G1729" t="str">
            <v>100687</v>
          </cell>
          <cell r="H1729" t="str">
            <v>KIT DE PORTA DE MADEIRA FRISADA, SEMI-OCA (LEVE OU MÉDIA), PADRÃO MÉDIO, 60X210CM, ESPESSURA DE 3,5CM, ITENS INCLUSOS: DOBRADIÇAS, MONTAGEM E INSTALAÇÃO DE BATENTE, FECHADURA COM EXECUÇÃO DO FURO - FORNECIMENTO E INSTALAÇÃO. AF_12/2019</v>
          </cell>
        </row>
        <row r="1730">
          <cell r="A1730" t="str">
            <v>ESQUADRIAS/FERRAGENS/VIDROS</v>
          </cell>
          <cell r="B1730" t="str">
            <v>ESQV</v>
          </cell>
          <cell r="C1730" t="str">
            <v>PORTA DE MADEIRA</v>
          </cell>
          <cell r="D1730" t="str">
            <v>0089</v>
          </cell>
          <cell r="E1730">
            <v>0</v>
          </cell>
          <cell r="F1730">
            <v>0</v>
          </cell>
          <cell r="G1730" t="str">
            <v>100688</v>
          </cell>
          <cell r="H1730" t="str">
            <v>KIT DE PORTA DE MADEIRA FRISADA, SEMI-OCA (LEVE OU MÉDIA), PADRÃO POPULAR, 60X210CM, ESPESSURA DE 3CM, ITENS INCLUSOS: DOBRADIÇAS, MONTAGEM E INSTALAÇÃO DE BATENTE, FECHADURA COM EXECUÇÃO DO FURO - FORNECIMENTO E INSTALAÇÃO. AF_12/2019</v>
          </cell>
        </row>
        <row r="1731">
          <cell r="A1731" t="str">
            <v>ESQUADRIAS/FERRAGENS/VIDROS</v>
          </cell>
          <cell r="B1731" t="str">
            <v>ESQV</v>
          </cell>
          <cell r="C1731" t="str">
            <v>PORTA DE MADEIRA</v>
          </cell>
          <cell r="D1731" t="str">
            <v>0089</v>
          </cell>
          <cell r="E1731">
            <v>0</v>
          </cell>
          <cell r="F1731">
            <v>0</v>
          </cell>
          <cell r="G1731" t="str">
            <v>100689</v>
          </cell>
          <cell r="H1731" t="str">
            <v>KIT DE PORTA DE MADEIRA FRISADA, SEMI-OCA (LEVE OU MÉDIA), PADRÃO MÉDIO, 80X210CM, ESPESSURA DE 3,5CM, ITENS INCLUSOS: DOBRADIÇAS, MONTAGEM E INSTALAÇÃO DE BATENTE, FECHADURA COM EXECUÇÃO DO FURO - FORNECIMENTO E INSTALAÇÃO. AF_12/2019</v>
          </cell>
        </row>
        <row r="1732">
          <cell r="A1732" t="str">
            <v>ESQUADRIAS/FERRAGENS/VIDROS</v>
          </cell>
          <cell r="B1732" t="str">
            <v>ESQV</v>
          </cell>
          <cell r="C1732" t="str">
            <v>PORTA DE MADEIRA</v>
          </cell>
          <cell r="D1732" t="str">
            <v>0089</v>
          </cell>
          <cell r="E1732">
            <v>0</v>
          </cell>
          <cell r="F1732">
            <v>0</v>
          </cell>
          <cell r="G1732" t="str">
            <v>100690</v>
          </cell>
          <cell r="H1732" t="str">
            <v>KIT DE PORTA DE MADEIRA FRISADA, SEMI-OCA (LEVE OU MÉDIA), PADRÃO POPULAR, 80X210CM, ESPESSURA DE 3,5CM, ITENS INCLUSOS: DOBRADIÇAS, MONTAGEM E INSTALAÇÃO DE BATENTE, FECHADURA COM EXECUÇÃO DO FURO - FORNECIMENTO E INSTALAÇÃO. AF_12/2019</v>
          </cell>
        </row>
        <row r="1733">
          <cell r="A1733" t="str">
            <v>ESQUADRIAS/FERRAGENS/VIDROS</v>
          </cell>
          <cell r="B1733" t="str">
            <v>ESQV</v>
          </cell>
          <cell r="C1733" t="str">
            <v>PORTA DE MADEIRA</v>
          </cell>
          <cell r="D1733" t="str">
            <v>0089</v>
          </cell>
          <cell r="E1733">
            <v>0</v>
          </cell>
          <cell r="F1733">
            <v>0</v>
          </cell>
          <cell r="G1733" t="str">
            <v>100691</v>
          </cell>
          <cell r="H1733" t="str">
            <v>KIT DE PORTA DE MADEIRA TIPO VENEZIANA, 80X210CM (ESPESSURA DE 3CM), PADRÃO MÉDIO, ITENS INCLUSOS: DOBRADIÇAS, MONTAGEM E INSTALAÇÃO DE BATENTE, FECHADURA COM EXECUÇÃO DO FURO - FORNECIMENTO E INSTALAÇÃO. AF_12/2019</v>
          </cell>
        </row>
        <row r="1734">
          <cell r="A1734" t="str">
            <v>ESQUADRIAS/FERRAGENS/VIDROS</v>
          </cell>
          <cell r="B1734" t="str">
            <v>ESQV</v>
          </cell>
          <cell r="C1734" t="str">
            <v>PORTA DE MADEIRA</v>
          </cell>
          <cell r="D1734" t="str">
            <v>0089</v>
          </cell>
          <cell r="E1734">
            <v>0</v>
          </cell>
          <cell r="F1734">
            <v>0</v>
          </cell>
          <cell r="G1734" t="str">
            <v>100692</v>
          </cell>
          <cell r="H1734" t="str">
            <v>KIT DE PORTA DE MADEIRA TIPO VENEZIANA, 80X210CM (ESPESSURA DE 3CM), PADRÃO POPULAR, ITENS INCLUSOS: DOBRADIÇAS, MONTAGEM E INSTALAÇÃO DE BATENTE, FECHADURA COM EXECUÇÃO DO FURO - FORNECIMENTO E INSTALAÇÃO. AF_12/2019</v>
          </cell>
        </row>
        <row r="1735">
          <cell r="A1735" t="str">
            <v>ESQUADRIAS/FERRAGENS/VIDROS</v>
          </cell>
          <cell r="B1735" t="str">
            <v>ESQV</v>
          </cell>
          <cell r="C1735" t="str">
            <v>PORTA DE MADEIRA</v>
          </cell>
          <cell r="D1735" t="str">
            <v>0089</v>
          </cell>
          <cell r="E1735">
            <v>0</v>
          </cell>
          <cell r="F1735">
            <v>0</v>
          </cell>
          <cell r="G1735" t="str">
            <v>100693</v>
          </cell>
          <cell r="H1735" t="str">
            <v>KIT DE PORTA DE MADEIRA TIPO MEXICANA, MACIÇA (PESADA OU SUPERPESADA), PADRÃO MÉDIO, 80X210CM, ESPESSURA DE 3,5CM, ITENS INCLUSOS: DOBRADIÇAS, MONTAGEM E INSTALAÇÃO DE BATENTE, FECHADURA COM EXECUÇÃO DO FURO - FORNECIMENTO E INSTALAÇÃO. AF_12/2019</v>
          </cell>
        </row>
        <row r="1736">
          <cell r="A1736" t="str">
            <v>ESQUADRIAS/FERRAGENS/VIDROS</v>
          </cell>
          <cell r="B1736" t="str">
            <v>ESQV</v>
          </cell>
          <cell r="C1736" t="str">
            <v>PORTA DE MADEIRA</v>
          </cell>
          <cell r="D1736" t="str">
            <v>0089</v>
          </cell>
          <cell r="E1736">
            <v>0</v>
          </cell>
          <cell r="F1736">
            <v>0</v>
          </cell>
          <cell r="G1736" t="str">
            <v>100694</v>
          </cell>
          <cell r="H1736" t="str">
            <v>KIT DE PORTA DE MADEIRA TIPO MEXICANA, MACIÇA (PESADA OU SUPERPESADA), PADRÃO POPULAR, 80X210CM, ESPESSURA DE 3,5CM, ITENS INCLUSOS: DOBRADIÇAS, MONTAGEM E INSTALAÇÃO DE BATENTE, FECHADURA COM EXECUÇÃO DO FURO - FORNECIMENTO E INSTALAÇÃO. AF_12/2019</v>
          </cell>
        </row>
        <row r="1737">
          <cell r="A1737" t="str">
            <v>ESQUADRIAS/FERRAGENS/VIDROS</v>
          </cell>
          <cell r="B1737" t="str">
            <v>ESQV</v>
          </cell>
          <cell r="C1737" t="str">
            <v>PORTA DE MADEIRA</v>
          </cell>
          <cell r="D1737" t="str">
            <v>0089</v>
          </cell>
          <cell r="E1737">
            <v>0</v>
          </cell>
          <cell r="F1737">
            <v>0</v>
          </cell>
          <cell r="G1737" t="str">
            <v>100695</v>
          </cell>
          <cell r="H1737" t="str">
            <v>RECOLOCAÇÃO DE FOLHAS DE PORTA DE MADEIRA LEVE OU MÉDIA DE 60CM DE LARGURA, CONSIDERANDO REAPROVEITAMENTO DO MATERIAL. AF_12/2019</v>
          </cell>
        </row>
        <row r="1738">
          <cell r="A1738" t="str">
            <v>ESQUADRIAS/FERRAGENS/VIDROS</v>
          </cell>
          <cell r="B1738" t="str">
            <v>ESQV</v>
          </cell>
          <cell r="C1738" t="str">
            <v>PORTA DE MADEIRA</v>
          </cell>
          <cell r="D1738" t="str">
            <v>0089</v>
          </cell>
          <cell r="E1738">
            <v>0</v>
          </cell>
          <cell r="F1738">
            <v>0</v>
          </cell>
          <cell r="G1738" t="str">
            <v>100696</v>
          </cell>
          <cell r="H1738" t="str">
            <v>RECOLOCAÇÃO DE FOLHAS DE PORTA DE MADEIRA LEVE OU MÉDIA DE 70CM DE LARGURA, CONSIDERANDO REAPROVEITAMENTO DO MATERIAL. AF_12/2019</v>
          </cell>
        </row>
        <row r="1739">
          <cell r="A1739" t="str">
            <v>ESQUADRIAS/FERRAGENS/VIDROS</v>
          </cell>
          <cell r="B1739" t="str">
            <v>ESQV</v>
          </cell>
          <cell r="C1739" t="str">
            <v>PORTA DE MADEIRA</v>
          </cell>
          <cell r="D1739" t="str">
            <v>0089</v>
          </cell>
          <cell r="E1739">
            <v>0</v>
          </cell>
          <cell r="F1739">
            <v>0</v>
          </cell>
          <cell r="G1739" t="str">
            <v>100697</v>
          </cell>
          <cell r="H1739" t="str">
            <v>RECOLOCAÇÃO DE FOLHAS DE PORTA DE MADEIRA LEVE OU MÉDIA DE 80CM DE LARGURA, CONSIDERANDO REAPROVEITAMENTO DO MATERIAL. AF_12/2019</v>
          </cell>
        </row>
        <row r="1740">
          <cell r="A1740" t="str">
            <v>ESQUADRIAS/FERRAGENS/VIDROS</v>
          </cell>
          <cell r="B1740" t="str">
            <v>ESQV</v>
          </cell>
          <cell r="C1740" t="str">
            <v>PORTA DE MADEIRA</v>
          </cell>
          <cell r="D1740" t="str">
            <v>0089</v>
          </cell>
          <cell r="E1740">
            <v>0</v>
          </cell>
          <cell r="F1740">
            <v>0</v>
          </cell>
          <cell r="G1740" t="str">
            <v>100698</v>
          </cell>
          <cell r="H1740" t="str">
            <v>RECOLOCAÇÃO DE FOLHAS DE PORTA DE MADEIRA LEVE OU MÉDIA DE 90CM DE LARGURA, CONSIDERANDO REAPROVEITAMENTO DO MATERIAL. AF_12/2019</v>
          </cell>
        </row>
        <row r="1741">
          <cell r="A1741" t="str">
            <v>ESQUADRIAS/FERRAGENS/VIDROS</v>
          </cell>
          <cell r="B1741" t="str">
            <v>ESQV</v>
          </cell>
          <cell r="C1741" t="str">
            <v>PORTA DE MADEIRA</v>
          </cell>
          <cell r="D1741" t="str">
            <v>0089</v>
          </cell>
          <cell r="E1741">
            <v>0</v>
          </cell>
          <cell r="F1741">
            <v>0</v>
          </cell>
          <cell r="G1741" t="str">
            <v>100699</v>
          </cell>
          <cell r="H1741" t="str">
            <v>RECOLOCAÇÃO DE FOLHAS DE PORTA DE MADEIRA PESADA OU SUPERPESADA DE 80CM DE LARGURA, CONSIDERANDO REAPROVEITAMENTO DO MATERIAL. AF_12/2019</v>
          </cell>
        </row>
        <row r="1742">
          <cell r="A1742" t="str">
            <v>ESQUADRIAS/FERRAGENS/VIDROS</v>
          </cell>
          <cell r="B1742" t="str">
            <v>ESQV</v>
          </cell>
          <cell r="C1742" t="str">
            <v>PORTA DE MADEIRA</v>
          </cell>
          <cell r="D1742" t="str">
            <v>0089</v>
          </cell>
          <cell r="E1742">
            <v>0</v>
          </cell>
          <cell r="F1742">
            <v>0</v>
          </cell>
          <cell r="G1742" t="str">
            <v>100700</v>
          </cell>
          <cell r="H1742" t="str">
            <v>PORTA DE MADEIRA COMPENSADA LISA PARA PINTURA, 120X210X3,5CM, 2 FOLHAS, INCLUSO ADUELA 2A, ALIZAR 2A E DOBRADIÇAS. AF_12/2019</v>
          </cell>
        </row>
        <row r="1743">
          <cell r="A1743" t="str">
            <v>ESQUADRIAS/FERRAGENS/VIDROS</v>
          </cell>
          <cell r="B1743" t="str">
            <v>ESQV</v>
          </cell>
          <cell r="C1743" t="str">
            <v>PORTA DE MADEIRA</v>
          </cell>
          <cell r="D1743" t="str">
            <v>0089</v>
          </cell>
          <cell r="E1743">
            <v>0</v>
          </cell>
          <cell r="F1743">
            <v>0</v>
          </cell>
          <cell r="G1743" t="str">
            <v>100712</v>
          </cell>
          <cell r="H1743" t="str">
            <v>KIT DE PORTA DE MADEIRA PARA VERNIZ, SEMI-OCA (LEVE OU MÉDIA), PADRÃO POPULAR, 70X210CM, ESPESSURA DE 3,5CM, ITENS INCLUSOS: DOBRADIÇAS, MONTAGEM E INSTALAÇÃO DE BATENTE, FECHADURA COM EXECUÇÃO DO FURO - FORNECIMENTO E INSTALAÇÃO. AF_12/2019</v>
          </cell>
        </row>
        <row r="1744">
          <cell r="A1744" t="str">
            <v>ESQUADRIAS/FERRAGENS/VIDROS</v>
          </cell>
          <cell r="B1744" t="str">
            <v>ESQV</v>
          </cell>
          <cell r="C1744" t="str">
            <v>JANELA DE MADEIRA</v>
          </cell>
          <cell r="D1744" t="str">
            <v>0090</v>
          </cell>
          <cell r="E1744">
            <v>0</v>
          </cell>
          <cell r="F1744">
            <v>0</v>
          </cell>
          <cell r="G1744" t="str">
            <v>100665</v>
          </cell>
          <cell r="H1744" t="str">
            <v>JANELA DE MADEIRA - CEDRINHO/ANGELIM OU EQUIVALENTE DA REGIÃO - DE ABRIR COM 4 FOLHAS (2 VENEZIANAS E 2 GUILHOTINAS PARA VIDRO), COM BATENTE, ALIZAR E FERRAGENS. EXCLUSIVE VIDROS, ACABAMENTO E CONTRAMARCO. FORNECIMENTO E INSTALAÇÃO. AF_12/2019</v>
          </cell>
        </row>
        <row r="1745">
          <cell r="A1745" t="str">
            <v>ESQUADRIAS/FERRAGENS/VIDROS</v>
          </cell>
          <cell r="B1745" t="str">
            <v>ESQV</v>
          </cell>
          <cell r="C1745" t="str">
            <v>JANELA DE MADEIRA</v>
          </cell>
          <cell r="D1745" t="str">
            <v>0090</v>
          </cell>
          <cell r="E1745">
            <v>0</v>
          </cell>
          <cell r="F1745">
            <v>0</v>
          </cell>
          <cell r="G1745" t="str">
            <v>100666</v>
          </cell>
          <cell r="H1745" t="str">
            <v>JANELA DE MADEIRA (PINUS/EUCALIPTO OU EQUIV.) DE ABRIR COM 4 FOLHAS (2 VENEZIANAS E 2 GUILHOTINAS PARA VIDRO), COM BATENTE, ALIZAR E FERRAGENS. EXCLUSIVE VIDROS, ACABAMENTO E CONTRAMARCO. FORNECIMENTO E INSTALAÇÃO. AF_12/2019</v>
          </cell>
        </row>
        <row r="1746">
          <cell r="A1746" t="str">
            <v>ESQUADRIAS/FERRAGENS/VIDROS</v>
          </cell>
          <cell r="B1746" t="str">
            <v>ESQV</v>
          </cell>
          <cell r="C1746" t="str">
            <v>JANELA DE MADEIRA</v>
          </cell>
          <cell r="D1746" t="str">
            <v>0090</v>
          </cell>
          <cell r="E1746">
            <v>0</v>
          </cell>
          <cell r="F1746">
            <v>0</v>
          </cell>
          <cell r="G1746" t="str">
            <v>100667</v>
          </cell>
          <cell r="H1746" t="str">
            <v>JANELA DE MADEIRA (IMBUIA/CEDRO OU EQUIV.) DE ABRIR COM 4 FOLHAS (2 VENEZIANAS E 2 GUILHOTINAS PARA VIDRO), COM BATENTE, ALIZAR E FERRAGENS. EXCLUSIVE VIDROS, ACABAMENTO E CONTRAMARCO. FORNECIMENTO E INSTALAÇÃO. AF_12/2019</v>
          </cell>
        </row>
        <row r="1747">
          <cell r="A1747" t="str">
            <v>ESQUADRIAS/FERRAGENS/VIDROS</v>
          </cell>
          <cell r="B1747" t="str">
            <v>ESQV</v>
          </cell>
          <cell r="C1747" t="str">
            <v>JANELA DE MADEIRA</v>
          </cell>
          <cell r="D1747" t="str">
            <v>0090</v>
          </cell>
          <cell r="E1747">
            <v>0</v>
          </cell>
          <cell r="F1747">
            <v>0</v>
          </cell>
          <cell r="G1747" t="str">
            <v>100668</v>
          </cell>
          <cell r="H1747" t="str">
            <v>JANELA DE MADEIRA (CEDRINHO/ANGELIM OU EQUIV.) TIPO MAXIM-AR, PARA VIDRO, COM BATENTE, ALIZAR E FERRAGENS. EXCLUSIVE VIDRO, ACABAMENTO E CONTRAMARCO. FORNECIMENTO E INSTALAÇÃO. AF_12/2019</v>
          </cell>
        </row>
        <row r="1748">
          <cell r="A1748" t="str">
            <v>ESQUADRIAS/FERRAGENS/VIDROS</v>
          </cell>
          <cell r="B1748" t="str">
            <v>ESQV</v>
          </cell>
          <cell r="C1748" t="str">
            <v>JANELA DE MADEIRA</v>
          </cell>
          <cell r="D1748" t="str">
            <v>0090</v>
          </cell>
          <cell r="E1748">
            <v>0</v>
          </cell>
          <cell r="F1748">
            <v>0</v>
          </cell>
          <cell r="G1748" t="str">
            <v>100669</v>
          </cell>
          <cell r="H1748" t="str">
            <v>JANELA DE MADEIRA (PINUS/EUCALIPTO OU EQUIV.) TIPO BASCULANTE COM 2 FOLHAS PARA VIDRO, COM BATENTE, ALIZAR E FERRAGENS. EXCLUSIVE VIDROS, ACABAMENTO E CONTRAMARCO. FORNECIMENTO E INSTALAÇÃO. AF_12/2019</v>
          </cell>
        </row>
        <row r="1749">
          <cell r="A1749" t="str">
            <v>ESQUADRIAS/FERRAGENS/VIDROS</v>
          </cell>
          <cell r="B1749" t="str">
            <v>ESQV</v>
          </cell>
          <cell r="C1749" t="str">
            <v>JANELA DE MADEIRA</v>
          </cell>
          <cell r="D1749" t="str">
            <v>0090</v>
          </cell>
          <cell r="E1749">
            <v>0</v>
          </cell>
          <cell r="F1749">
            <v>0</v>
          </cell>
          <cell r="G1749" t="str">
            <v>100670</v>
          </cell>
          <cell r="H1749" t="str">
            <v>JANELA DE MADEIRA (CEDRINHO/ANGELIM OU EQUIV.) DE CORRER COM 6 FOLHAS (2 VENEZ. FIXAS, 2 VENEZ. DE CORRER E 2 DE CORRER PARA VIDRO), COM BATENTE, ALIZAR E FERRAGENS. EXCLUSIVE VIDROS, ACABAMENTO E CONTRAMARCO. FORNECIMENTO E INSTALAÇÃO. AF_12/2019</v>
          </cell>
        </row>
        <row r="1750">
          <cell r="A1750" t="str">
            <v>ESQUADRIAS/FERRAGENS/VIDROS</v>
          </cell>
          <cell r="B1750" t="str">
            <v>ESQV</v>
          </cell>
          <cell r="C1750" t="str">
            <v>JANELA DE MADEIRA</v>
          </cell>
          <cell r="D1750" t="str">
            <v>0090</v>
          </cell>
          <cell r="E1750">
            <v>0</v>
          </cell>
          <cell r="F1750">
            <v>0</v>
          </cell>
          <cell r="G1750" t="str">
            <v>100671</v>
          </cell>
          <cell r="H1750" t="str">
            <v>JANELA DE MADEIRA (IMBUIA/CEDRO OU EQUIV) DE CORRER COM 6 FOLHAS (2 VENEZIANAS FIXAS, 2 VENEZIANAS DE CORRER E 2 DE CORRER PARA VIDRO), COM BATENTE, ALIZAR E FERRAGENS. EXCLUSIVE VIDROS, ACABAMENTO E CONTRAMARCO. FORNECIMENTO E INSTALAÇÃO. AF_12/2019</v>
          </cell>
        </row>
        <row r="1751">
          <cell r="A1751" t="str">
            <v>ESQUADRIAS/FERRAGENS/VIDROS</v>
          </cell>
          <cell r="B1751" t="str">
            <v>ESQV</v>
          </cell>
          <cell r="C1751" t="str">
            <v>JANELA DE MADEIRA</v>
          </cell>
          <cell r="D1751" t="str">
            <v>0090</v>
          </cell>
          <cell r="E1751">
            <v>0</v>
          </cell>
          <cell r="F1751">
            <v>0</v>
          </cell>
          <cell r="G1751" t="str">
            <v>100672</v>
          </cell>
          <cell r="H1751" t="str">
            <v>JANELA DE MADEIRA (PINUS/EUCALIPTO OU EQUIV.) DE CORRER COM 6 FOLHAS (2 VENEZ. FIXAS, 2 VENEZ. DE CORRER E 2 DE CORRER PARA VIDRO), COM BATENTE, ALIZAR E FERRAGENS. EXCLUSIVE VIDROS, ACABAMENTO E CONTRAMARCO. FORNECIMENTO EINSTALAÇÃO. AF_12/2019</v>
          </cell>
        </row>
        <row r="1752">
          <cell r="A1752" t="str">
            <v>ESQUADRIAS/FERRAGENS/VIDROS</v>
          </cell>
          <cell r="B1752" t="str">
            <v>ESQV</v>
          </cell>
          <cell r="C1752" t="str">
            <v>PORTA E/OU TAMPA DE FERRO</v>
          </cell>
          <cell r="D1752" t="str">
            <v>0092</v>
          </cell>
          <cell r="E1752">
            <v>0</v>
          </cell>
          <cell r="F1752">
            <v>0</v>
          </cell>
          <cell r="G1752" t="str">
            <v>100701</v>
          </cell>
          <cell r="H1752" t="str">
            <v>PORTA DE FERRO, DE ABRIR, TIPO GRADE COM CHAPA, COM GUARNIÇÕES. AF_12/2019</v>
          </cell>
        </row>
        <row r="1753">
          <cell r="A1753" t="str">
            <v>ESQUADRIAS/FERRAGENS/VIDROS</v>
          </cell>
          <cell r="B1753" t="str">
            <v>ESQV</v>
          </cell>
          <cell r="C1753" t="str">
            <v>JANELA DE FERRO</v>
          </cell>
          <cell r="D1753" t="str">
            <v>0093</v>
          </cell>
          <cell r="E1753">
            <v>0</v>
          </cell>
          <cell r="F1753">
            <v>0</v>
          </cell>
          <cell r="G1753" t="str">
            <v>94559</v>
          </cell>
          <cell r="H1753" t="str">
            <v>JANELA DE AÇO TIPO BASCULANTE PARA VIDROS, COM BATENTE, FERRAGENS E PINTURA ANTICORROSIVA. EXCLUSIVE VIDROS, ACABAMENTO, ALIZAR E CONTRAMARCO. FORNECIMENTO E INSTALAÇÃO. AF_12/2019</v>
          </cell>
        </row>
        <row r="1754">
          <cell r="A1754" t="str">
            <v>ESQUADRIAS/FERRAGENS/VIDROS</v>
          </cell>
          <cell r="B1754" t="str">
            <v>ESQV</v>
          </cell>
          <cell r="C1754" t="str">
            <v>JANELA DE FERRO</v>
          </cell>
          <cell r="D1754" t="str">
            <v>0093</v>
          </cell>
          <cell r="E1754">
            <v>0</v>
          </cell>
          <cell r="F1754">
            <v>0</v>
          </cell>
          <cell r="G1754" t="str">
            <v>94560</v>
          </cell>
          <cell r="H1754" t="str">
            <v>JANELA DE AÇO DE CORRER COM 2 FOLHAS PARA VIDRO, COM VIDROS, BATENTE, FERRAGENS E PINTURAS ANTICORROSIVA E DE ACABAMENTO. EXCLUSIVE ALIZAR E CONTRAMARCO. FORNECIMENTO E INSTALAÇÃO. AF_12/2019</v>
          </cell>
        </row>
        <row r="1755">
          <cell r="A1755" t="str">
            <v>ESQUADRIAS/FERRAGENS/VIDROS</v>
          </cell>
          <cell r="B1755" t="str">
            <v>ESQV</v>
          </cell>
          <cell r="C1755" t="str">
            <v>JANELA DE FERRO</v>
          </cell>
          <cell r="D1755" t="str">
            <v>0093</v>
          </cell>
          <cell r="E1755">
            <v>0</v>
          </cell>
          <cell r="F1755">
            <v>0</v>
          </cell>
          <cell r="G1755" t="str">
            <v>94562</v>
          </cell>
          <cell r="H1755" t="str">
            <v>JANELA DE AÇO DE CORRER COM 4 FOLHAS PARA VIDRO, COM BATENTE, FERRAGENS E PINTURA ANTICORROSIVA. EXCLUSIVE VIDROS, ALIZAR E CONTRAMARCO. FORNECIMENTO E INSTALAÇÃO. AF_12/2019</v>
          </cell>
        </row>
        <row r="1756">
          <cell r="A1756" t="str">
            <v>ESQUADRIAS/FERRAGENS/VIDROS</v>
          </cell>
          <cell r="B1756" t="str">
            <v>ESQV</v>
          </cell>
          <cell r="C1756" t="str">
            <v>JANELA DE FERRO</v>
          </cell>
          <cell r="D1756" t="str">
            <v>0093</v>
          </cell>
          <cell r="E1756">
            <v>0</v>
          </cell>
          <cell r="F1756">
            <v>0</v>
          </cell>
          <cell r="G1756" t="str">
            <v>94563</v>
          </cell>
          <cell r="H1756" t="str">
            <v>JANELA DE AÇO DE CORRER COM 6 FOLHAS (4 VENEZIANAS E 2 PARA VIDRO), COM VIDROS, BATENTE, FERRAGENS E PINTURAS ANTICORROSIVA E DE ACABAMENTO. EXCLUSIVE ALIZAR E CONTRAMARCO. FORNECIMENTO E INSTALAÇÃO. AF_12/2019</v>
          </cell>
        </row>
        <row r="1757">
          <cell r="A1757" t="str">
            <v>ESQUADRIAS/FERRAGENS/VIDROS</v>
          </cell>
          <cell r="B1757" t="str">
            <v>ESQV</v>
          </cell>
          <cell r="C1757" t="str">
            <v>JANELA DE FERRO</v>
          </cell>
          <cell r="D1757" t="str">
            <v>0093</v>
          </cell>
          <cell r="E1757">
            <v>0</v>
          </cell>
          <cell r="F1757">
            <v>0</v>
          </cell>
          <cell r="G1757" t="str">
            <v>94587</v>
          </cell>
          <cell r="H1757" t="str">
            <v>CONTRAMARCO DE AÇO, FIXAÇÃO COM ARGAMASSA - FORNECIMENTO E INSTALAÇÃO. AF_12/2019</v>
          </cell>
        </row>
        <row r="1758">
          <cell r="A1758" t="str">
            <v>ESQUADRIAS/FERRAGENS/VIDROS</v>
          </cell>
          <cell r="B1758" t="str">
            <v>ESQV</v>
          </cell>
          <cell r="C1758" t="str">
            <v>JANELA DE FERRO</v>
          </cell>
          <cell r="D1758" t="str">
            <v>0093</v>
          </cell>
          <cell r="E1758">
            <v>0</v>
          </cell>
          <cell r="F1758">
            <v>0</v>
          </cell>
          <cell r="G1758" t="str">
            <v>94588</v>
          </cell>
          <cell r="H1758" t="str">
            <v>CONTRAMARCO DE AÇO, FIXAÇÃO COM PARAFUSO - FORNECIMENTO E INSTALAÇÃO. AF_12/2019</v>
          </cell>
        </row>
        <row r="1759">
          <cell r="A1759" t="str">
            <v>ESQUADRIAS/FERRAGENS/VIDROS</v>
          </cell>
          <cell r="B1759" t="str">
            <v>ESQV</v>
          </cell>
          <cell r="C1759" t="str">
            <v>GUARDA-CORPO DE FERRO</v>
          </cell>
          <cell r="D1759" t="str">
            <v>0095</v>
          </cell>
          <cell r="E1759">
            <v>0</v>
          </cell>
          <cell r="F1759">
            <v>0</v>
          </cell>
          <cell r="G1759" t="str">
            <v>99837</v>
          </cell>
          <cell r="H1759" t="str">
            <v>GUARDA-CORPO DE AÇO GALVANIZADO DE 1,10M, MONTANTES TUBULARES DE 1.1/4" ESPAÇADOS DE 1,20M, TRAVESSA SUPERIOR DE 1.1/2", GRADIL FORMADO POR TUBOS HORIZONTAIS DE 1" E VERTICAIS DE 3/4", FIXADO COM CHUMBADOR MECÂNICO. AF_04/2019_P</v>
          </cell>
        </row>
        <row r="1760">
          <cell r="A1760" t="str">
            <v>ESQUADRIAS/FERRAGENS/VIDROS</v>
          </cell>
          <cell r="B1760" t="str">
            <v>ESQV</v>
          </cell>
          <cell r="C1760" t="str">
            <v>GUARDA-CORPO DE FERRO</v>
          </cell>
          <cell r="D1760" t="str">
            <v>0095</v>
          </cell>
          <cell r="E1760">
            <v>0</v>
          </cell>
          <cell r="F1760">
            <v>0</v>
          </cell>
          <cell r="G1760" t="str">
            <v>99839</v>
          </cell>
          <cell r="H1760" t="str">
            <v>GUARDA-CORPO DE AÇO GALVANIZADO DE 1,10M DE ALTURA, MONTANTES TUBULARES DE 1.1/2 ESPAÇADOS DE 1,20M, TRAVESSA SUPERIOR DE 2, GRADIL FORMADO POR BARRAS CHATAS EM FERRO DE 32X4,8MM, FIXADO COM CHUMBADOR MECÂNICO. AF_04/2019_P</v>
          </cell>
        </row>
        <row r="1761">
          <cell r="A1761" t="str">
            <v>ESQUADRIAS/FERRAGENS/VIDROS</v>
          </cell>
          <cell r="B1761" t="str">
            <v>ESQV</v>
          </cell>
          <cell r="C1761" t="str">
            <v>GUARDA-CORPO DE FERRO</v>
          </cell>
          <cell r="D1761" t="str">
            <v>0095</v>
          </cell>
          <cell r="E1761">
            <v>0</v>
          </cell>
          <cell r="F1761">
            <v>0</v>
          </cell>
          <cell r="G1761" t="str">
            <v>99841</v>
          </cell>
          <cell r="H1761" t="str">
            <v>GUARDA-CORPO PANORÂMICO COM PERFIS DE ALUMÍNIO E VIDRO LAMINADO 8 MM, FIXADO COM CHUMBADOR MECÂNICO. AF_04/2019_P</v>
          </cell>
        </row>
        <row r="1762">
          <cell r="A1762" t="str">
            <v>ESQUADRIAS/FERRAGENS/VIDROS</v>
          </cell>
          <cell r="B1762" t="str">
            <v>ESQV</v>
          </cell>
          <cell r="C1762" t="str">
            <v>GUARDA-CORPO DE FERRO</v>
          </cell>
          <cell r="D1762" t="str">
            <v>0095</v>
          </cell>
          <cell r="E1762">
            <v>0</v>
          </cell>
          <cell r="F1762">
            <v>0</v>
          </cell>
          <cell r="G1762" t="str">
            <v>99855</v>
          </cell>
          <cell r="H1762" t="str">
            <v>CORRIMÃO SIMPLES, DIÂMETRO EXTERNO = 1 1/2", EM AÇO GALVANIZADO. AF_04/2019_P</v>
          </cell>
        </row>
        <row r="1763">
          <cell r="A1763" t="str">
            <v>ESQUADRIAS/FERRAGENS/VIDROS</v>
          </cell>
          <cell r="B1763" t="str">
            <v>ESQV</v>
          </cell>
          <cell r="C1763" t="str">
            <v>GUARDA-CORPO DE FERRO</v>
          </cell>
          <cell r="D1763" t="str">
            <v>0095</v>
          </cell>
          <cell r="E1763">
            <v>0</v>
          </cell>
          <cell r="F1763">
            <v>0</v>
          </cell>
          <cell r="G1763" t="str">
            <v>99857</v>
          </cell>
          <cell r="H1763" t="str">
            <v>CORRIMÃO SIMPLES, DIÂMETRO EXTERNO = 1 1/2", EM ALUMÍNIO. AF_04/2019_P</v>
          </cell>
        </row>
        <row r="1764">
          <cell r="A1764" t="str">
            <v>ESQUADRIAS/FERRAGENS/VIDROS</v>
          </cell>
          <cell r="B1764" t="str">
            <v>ESQV</v>
          </cell>
          <cell r="C1764" t="str">
            <v>GUARDA-CORPO DE FERRO</v>
          </cell>
          <cell r="D1764" t="str">
            <v>0095</v>
          </cell>
          <cell r="E1764">
            <v>0</v>
          </cell>
          <cell r="F1764">
            <v>0</v>
          </cell>
          <cell r="G1764" t="str">
            <v>99861</v>
          </cell>
          <cell r="H1764" t="str">
            <v>GRADIL EM FERRO FIXADO EM VÃOS DE JANELAS, FORMADO POR BARRAS CHATAS DE 25X4,8 MM. AF_04/2019</v>
          </cell>
        </row>
        <row r="1765">
          <cell r="A1765" t="str">
            <v>ESQUADRIAS/FERRAGENS/VIDROS</v>
          </cell>
          <cell r="B1765" t="str">
            <v>ESQV</v>
          </cell>
          <cell r="C1765" t="str">
            <v>GUARDA-CORPO DE FERRO</v>
          </cell>
          <cell r="D1765" t="str">
            <v>0095</v>
          </cell>
          <cell r="E1765">
            <v>0</v>
          </cell>
          <cell r="F1765">
            <v>0</v>
          </cell>
          <cell r="G1765" t="str">
            <v>99862</v>
          </cell>
          <cell r="H1765" t="str">
            <v>GRADIL EM ALUMÍNIO FIXADO EM VÃOS DE JANELAS, FORMADO POR TUBOS DE 3/4". AF_04/2019</v>
          </cell>
        </row>
        <row r="1766">
          <cell r="A1766" t="str">
            <v>ESQUADRIAS/FERRAGENS/VIDROS</v>
          </cell>
          <cell r="B1766" t="str">
            <v>ESQV</v>
          </cell>
          <cell r="C1766" t="str">
            <v>PORTA E/OU TAMPA DE ALUMINIO</v>
          </cell>
          <cell r="D1766" t="str">
            <v>0098</v>
          </cell>
          <cell r="E1766">
            <v>0</v>
          </cell>
          <cell r="F1766">
            <v>0</v>
          </cell>
          <cell r="G1766" t="str">
            <v>90838</v>
          </cell>
          <cell r="H1766" t="str">
            <v>PORTA CORTA-FOGO 90X210X4CM - FORNECIMENTO E INSTALAÇÃO. AF_12/2019</v>
          </cell>
        </row>
        <row r="1767">
          <cell r="A1767" t="str">
            <v>ESQUADRIAS/FERRAGENS/VIDROS</v>
          </cell>
          <cell r="B1767" t="str">
            <v>ESQV</v>
          </cell>
          <cell r="C1767" t="str">
            <v>PORTA E/OU TAMPA DE ALUMINIO</v>
          </cell>
          <cell r="D1767" t="str">
            <v>0098</v>
          </cell>
          <cell r="E1767">
            <v>0</v>
          </cell>
          <cell r="F1767">
            <v>0</v>
          </cell>
          <cell r="G1767" t="str">
            <v>91338</v>
          </cell>
          <cell r="H1767" t="str">
            <v>PORTA DE ALUMÍNIO DE ABRIR COM LAMBRI, COM GUARNIÇÃO, FIXAÇÃO COM PARAFUSOS - FORNECIMENTO E INSTALAÇÃO. AF_12/2019</v>
          </cell>
        </row>
        <row r="1768">
          <cell r="A1768" t="str">
            <v>ESQUADRIAS/FERRAGENS/VIDROS</v>
          </cell>
          <cell r="B1768" t="str">
            <v>ESQV</v>
          </cell>
          <cell r="C1768" t="str">
            <v>PORTA E/OU TAMPA DE ALUMINIO</v>
          </cell>
          <cell r="D1768" t="str">
            <v>0098</v>
          </cell>
          <cell r="E1768">
            <v>0</v>
          </cell>
          <cell r="F1768">
            <v>0</v>
          </cell>
          <cell r="G1768" t="str">
            <v>91341</v>
          </cell>
          <cell r="H1768" t="str">
            <v>PORTA EM ALUMÍNIO DE ABRIR TIPO VENEZIANA COM GUARNIÇÃO, FIXAÇÃO COM PARAFUSOS - FORNECIMENTO E INSTALAÇÃO. AF_12/2019</v>
          </cell>
        </row>
        <row r="1769">
          <cell r="A1769" t="str">
            <v>ESQUADRIAS/FERRAGENS/VIDROS</v>
          </cell>
          <cell r="B1769" t="str">
            <v>ESQV</v>
          </cell>
          <cell r="C1769" t="str">
            <v>PORTA E/OU TAMPA DE ALUMINIO</v>
          </cell>
          <cell r="D1769" t="str">
            <v>0098</v>
          </cell>
          <cell r="E1769">
            <v>0</v>
          </cell>
          <cell r="F1769">
            <v>0</v>
          </cell>
          <cell r="G1769" t="str">
            <v>94805</v>
          </cell>
          <cell r="H1769" t="str">
            <v>PORTA DE ALUMÍNIO DE ABRIR PARA VIDRO SEM GUARNIÇÃO, 87X210CM, FIXAÇÃO COM PARAFUSOS, INCLUSIVE VIDROS - FORNECIMENTO E INSTALAÇÃO. AF_12/2019</v>
          </cell>
        </row>
        <row r="1770">
          <cell r="A1770" t="str">
            <v>ESQUADRIAS/FERRAGENS/VIDROS</v>
          </cell>
          <cell r="B1770" t="str">
            <v>ESQV</v>
          </cell>
          <cell r="C1770" t="str">
            <v>PORTA E/OU TAMPA DE ALUMINIO</v>
          </cell>
          <cell r="D1770" t="str">
            <v>0098</v>
          </cell>
          <cell r="E1770">
            <v>0</v>
          </cell>
          <cell r="F1770">
            <v>0</v>
          </cell>
          <cell r="G1770" t="str">
            <v>94806</v>
          </cell>
          <cell r="H1770" t="str">
            <v>PORTA EM AÇO DE ABRIR PARA VIDRO SEM GUARNIÇÃO, 87X210CM, FIXAÇÃO COM PARAFUSOS, EXCLUSIVE VIDROS - FORNECIMENTO E INSTALAÇÃO. AF_12/2019</v>
          </cell>
        </row>
        <row r="1771">
          <cell r="A1771" t="str">
            <v>ESQUADRIAS/FERRAGENS/VIDROS</v>
          </cell>
          <cell r="B1771" t="str">
            <v>ESQV</v>
          </cell>
          <cell r="C1771" t="str">
            <v>PORTA E/OU TAMPA DE ALUMINIO</v>
          </cell>
          <cell r="D1771" t="str">
            <v>0098</v>
          </cell>
          <cell r="E1771">
            <v>0</v>
          </cell>
          <cell r="F1771">
            <v>0</v>
          </cell>
          <cell r="G1771" t="str">
            <v>94807</v>
          </cell>
          <cell r="H1771" t="str">
            <v>PORTA EM AÇO DE ABRIR TIPO VENEZIANA SEM GUARNIÇÃO, 87X210CM, FIXAÇÃO COM PARAFUSOS - FORNECIMENTO E INSTALAÇÃO. AF_12/2019</v>
          </cell>
        </row>
        <row r="1772">
          <cell r="A1772" t="str">
            <v>ESQUADRIAS/FERRAGENS/VIDROS</v>
          </cell>
          <cell r="B1772" t="str">
            <v>ESQV</v>
          </cell>
          <cell r="C1772" t="str">
            <v>PORTA E/OU TAMPA DE ALUMINIO</v>
          </cell>
          <cell r="D1772" t="str">
            <v>0098</v>
          </cell>
          <cell r="E1772">
            <v>0</v>
          </cell>
          <cell r="F1772">
            <v>0</v>
          </cell>
          <cell r="G1772" t="str">
            <v>100702</v>
          </cell>
          <cell r="H1772" t="str">
            <v>PORTA DE CORRER DE ALUMÍNIO, COM DUAS FOLHAS PARA VIDRO, INCLUSO VIDRO LISO INCOLOR, FECHADURA E PUXADOR, SEM ALIZAR. AF_12/2019</v>
          </cell>
        </row>
        <row r="1773">
          <cell r="A1773" t="str">
            <v>ESQUADRIAS/FERRAGENS/VIDROS</v>
          </cell>
          <cell r="B1773" t="str">
            <v>ESQV</v>
          </cell>
          <cell r="C1773" t="str">
            <v>FERRAGENS PARA PORTAS</v>
          </cell>
          <cell r="D1773" t="str">
            <v>0100</v>
          </cell>
          <cell r="E1773">
            <v>0</v>
          </cell>
          <cell r="F1773">
            <v>0</v>
          </cell>
          <cell r="G1773" t="str">
            <v>102188</v>
          </cell>
          <cell r="H1773" t="str">
            <v>MOLA HIDRAULICA DE PISO PARA PORTA DE VIDRO TEMPERADO. AF_01/2021</v>
          </cell>
        </row>
        <row r="1774">
          <cell r="A1774" t="str">
            <v>ESQUADRIAS/FERRAGENS/VIDROS</v>
          </cell>
          <cell r="B1774" t="str">
            <v>ESQV</v>
          </cell>
          <cell r="C1774" t="str">
            <v>FERRAGENS PARA PORTAS</v>
          </cell>
          <cell r="D1774" t="str">
            <v>0100</v>
          </cell>
          <cell r="E1774">
            <v>0</v>
          </cell>
          <cell r="F1774">
            <v>0</v>
          </cell>
          <cell r="G1774" t="str">
            <v>102189</v>
          </cell>
          <cell r="H1774" t="str">
            <v>JOGO DE FERRAGENS CROMADAS PARA PORTA DE VIDRO TEMPERADO, UMA FOLHA COMPOSTO DE DOBRADICAS SUPERIOR E INFERIOR, TRINCO, FECHADURA, CONTRA FECHADURA COM CAPUCHINHO SEM MOLA E PUXADOR. AF_01/2021</v>
          </cell>
        </row>
        <row r="1775">
          <cell r="A1775" t="str">
            <v>ESQUADRIAS/FERRAGENS/VIDROS</v>
          </cell>
          <cell r="B1775" t="str">
            <v>ESQV</v>
          </cell>
          <cell r="C1775" t="str">
            <v>FERRAGENS DIVERSAS</v>
          </cell>
          <cell r="D1775" t="str">
            <v>0102</v>
          </cell>
          <cell r="E1775">
            <v>0</v>
          </cell>
          <cell r="F1775">
            <v>0</v>
          </cell>
          <cell r="G1775" t="str">
            <v>100703</v>
          </cell>
          <cell r="H1775" t="str">
            <v>PUXADOR CENTRAL PARA ESQUADRIA DE MADEIRA. AF_12/2019</v>
          </cell>
        </row>
        <row r="1776">
          <cell r="A1776" t="str">
            <v>ESQUADRIAS/FERRAGENS/VIDROS</v>
          </cell>
          <cell r="B1776" t="str">
            <v>ESQV</v>
          </cell>
          <cell r="C1776" t="str">
            <v>FERRAGENS DIVERSAS</v>
          </cell>
          <cell r="D1776" t="str">
            <v>0102</v>
          </cell>
          <cell r="E1776">
            <v>0</v>
          </cell>
          <cell r="F1776">
            <v>0</v>
          </cell>
          <cell r="G1776" t="str">
            <v>100704</v>
          </cell>
          <cell r="H1776" t="str">
            <v>PORTA CADEADO ZINCADO OXIDADO PRETO COM CADEADO DE AÇO INOX, LARGURA DE *50* MM. AF_12/2019</v>
          </cell>
        </row>
        <row r="1777">
          <cell r="A1777" t="str">
            <v>ESQUADRIAS/FERRAGENS/VIDROS</v>
          </cell>
          <cell r="B1777" t="str">
            <v>ESQV</v>
          </cell>
          <cell r="C1777" t="str">
            <v>FERRAGENS DIVERSAS</v>
          </cell>
          <cell r="D1777" t="str">
            <v>0102</v>
          </cell>
          <cell r="E1777">
            <v>0</v>
          </cell>
          <cell r="F1777">
            <v>0</v>
          </cell>
          <cell r="G1777" t="str">
            <v>100705</v>
          </cell>
          <cell r="H1777" t="str">
            <v>TARJETA TIPO LIVRE/OCUPADO PARA PORTA DE BANHEIRO. AF_12/2019</v>
          </cell>
        </row>
        <row r="1778">
          <cell r="A1778" t="str">
            <v>ESQUADRIAS/FERRAGENS/VIDROS</v>
          </cell>
          <cell r="B1778" t="str">
            <v>ESQV</v>
          </cell>
          <cell r="C1778" t="str">
            <v>FERRAGENS DIVERSAS</v>
          </cell>
          <cell r="D1778" t="str">
            <v>0102</v>
          </cell>
          <cell r="E1778">
            <v>0</v>
          </cell>
          <cell r="F1778">
            <v>0</v>
          </cell>
          <cell r="G1778" t="str">
            <v>100706</v>
          </cell>
          <cell r="H1778" t="str">
            <v>CREMONA EM LATÃO CROMADO OU POLIDO, COMPLETA. AF_12/2019</v>
          </cell>
        </row>
        <row r="1779">
          <cell r="A1779" t="str">
            <v>ESQUADRIAS/FERRAGENS/VIDROS</v>
          </cell>
          <cell r="B1779" t="str">
            <v>ESQV</v>
          </cell>
          <cell r="C1779" t="str">
            <v>FERRAGENS DIVERSAS</v>
          </cell>
          <cell r="D1779" t="str">
            <v>0102</v>
          </cell>
          <cell r="E1779">
            <v>0</v>
          </cell>
          <cell r="F1779">
            <v>0</v>
          </cell>
          <cell r="G1779" t="str">
            <v>100707</v>
          </cell>
          <cell r="H1779" t="str">
            <v>FECHO DE EMBUTIR TIPO UNHA 22CM. AF_12/2019</v>
          </cell>
        </row>
        <row r="1780">
          <cell r="A1780" t="str">
            <v>ESQUADRIAS/FERRAGENS/VIDROS</v>
          </cell>
          <cell r="B1780" t="str">
            <v>ESQV</v>
          </cell>
          <cell r="C1780" t="str">
            <v>FERRAGENS DIVERSAS</v>
          </cell>
          <cell r="D1780" t="str">
            <v>0102</v>
          </cell>
          <cell r="E1780">
            <v>0</v>
          </cell>
          <cell r="F1780">
            <v>0</v>
          </cell>
          <cell r="G1780" t="str">
            <v>100708</v>
          </cell>
          <cell r="H1780" t="str">
            <v>FECHO DE EMBUTIR TIPO UNHA 40CM. AF_12/2019</v>
          </cell>
        </row>
        <row r="1781">
          <cell r="A1781" t="str">
            <v>ESQUADRIAS/FERRAGENS/VIDROS</v>
          </cell>
          <cell r="B1781" t="str">
            <v>ESQV</v>
          </cell>
          <cell r="C1781" t="str">
            <v>FERRAGENS DIVERSAS</v>
          </cell>
          <cell r="D1781" t="str">
            <v>0102</v>
          </cell>
          <cell r="E1781">
            <v>0</v>
          </cell>
          <cell r="F1781">
            <v>0</v>
          </cell>
          <cell r="G1781" t="str">
            <v>100709</v>
          </cell>
          <cell r="H1781" t="str">
            <v>DOBRADIÇA EM AÇO/FERRO, 3" X 21/2", E=1,9 A 2MM, SEN ANEL, CROMADO OU ZINCADO, TAMPA BOLA, COM PARAFUSOS. AF_12/2019</v>
          </cell>
        </row>
        <row r="1782">
          <cell r="A1782" t="str">
            <v>ESQUADRIAS/FERRAGENS/VIDROS</v>
          </cell>
          <cell r="B1782" t="str">
            <v>ESQV</v>
          </cell>
          <cell r="C1782" t="str">
            <v>FERRAGENS DIVERSAS</v>
          </cell>
          <cell r="D1782" t="str">
            <v>0102</v>
          </cell>
          <cell r="E1782">
            <v>0</v>
          </cell>
          <cell r="F1782">
            <v>0</v>
          </cell>
          <cell r="G1782" t="str">
            <v>100710</v>
          </cell>
          <cell r="H1782" t="str">
            <v>DOBRADIÇA TIPO VAI E VEM EM LATÃO POLIDO 3". AF_12/2019</v>
          </cell>
        </row>
        <row r="1783">
          <cell r="A1783" t="str">
            <v>ESQUADRIAS/FERRAGENS/VIDROS</v>
          </cell>
          <cell r="B1783" t="str">
            <v>ESQV</v>
          </cell>
          <cell r="C1783" t="str">
            <v>VIDROS/ESPELHOS</v>
          </cell>
          <cell r="D1783" t="str">
            <v>0103</v>
          </cell>
          <cell r="E1783">
            <v>0</v>
          </cell>
          <cell r="F1783">
            <v>0</v>
          </cell>
          <cell r="G1783" t="str">
            <v>102151</v>
          </cell>
          <cell r="H1783" t="str">
            <v>INSTALAÇÃO DE VIDRO LISO INCOLOR, E = 3 MM, EM ESQUADRIA DE MADEIRA, FIXADO COM BAGUETE. AF_01/2021</v>
          </cell>
        </row>
        <row r="1784">
          <cell r="A1784" t="str">
            <v>ESQUADRIAS/FERRAGENS/VIDROS</v>
          </cell>
          <cell r="B1784" t="str">
            <v>ESQV</v>
          </cell>
          <cell r="C1784" t="str">
            <v>VIDROS/ESPELHOS</v>
          </cell>
          <cell r="D1784" t="str">
            <v>0103</v>
          </cell>
          <cell r="E1784">
            <v>0</v>
          </cell>
          <cell r="F1784">
            <v>0</v>
          </cell>
          <cell r="G1784" t="str">
            <v>102152</v>
          </cell>
          <cell r="H1784" t="str">
            <v>INSTALAÇÃO DE VIDRO LISO, E = 4 MM, EM ESQUADRIA DE MADEIRA, FIXADO COM BAGUETE. AF_01/2021</v>
          </cell>
        </row>
        <row r="1785">
          <cell r="A1785" t="str">
            <v>ESQUADRIAS/FERRAGENS/VIDROS</v>
          </cell>
          <cell r="B1785" t="str">
            <v>ESQV</v>
          </cell>
          <cell r="C1785" t="str">
            <v>VIDROS/ESPELHOS</v>
          </cell>
          <cell r="D1785" t="str">
            <v>0103</v>
          </cell>
          <cell r="E1785">
            <v>0</v>
          </cell>
          <cell r="F1785">
            <v>0</v>
          </cell>
          <cell r="G1785" t="str">
            <v>102153</v>
          </cell>
          <cell r="H1785" t="str">
            <v>INSTALAÇÃO DE VIDRO LISO FUME, E = 4 MM, EM ESQUADRIA DE MADEIRA, FIXADO COM BAGUETE. AF_01/2021</v>
          </cell>
        </row>
        <row r="1786">
          <cell r="A1786" t="str">
            <v>ESQUADRIAS/FERRAGENS/VIDROS</v>
          </cell>
          <cell r="B1786" t="str">
            <v>ESQV</v>
          </cell>
          <cell r="C1786" t="str">
            <v>VIDROS/ESPELHOS</v>
          </cell>
          <cell r="D1786" t="str">
            <v>0103</v>
          </cell>
          <cell r="E1786">
            <v>0</v>
          </cell>
          <cell r="F1786">
            <v>0</v>
          </cell>
          <cell r="G1786" t="str">
            <v>102154</v>
          </cell>
          <cell r="H1786" t="str">
            <v>INSTALAÇÃO DE VIDRO LISO INCOLOR, E = 5 MM, EM ESQUADRIA DE MADEIRA, FIXADO COM BAGUETE. AF_01/2021</v>
          </cell>
        </row>
        <row r="1787">
          <cell r="A1787" t="str">
            <v>ESQUADRIAS/FERRAGENS/VIDROS</v>
          </cell>
          <cell r="B1787" t="str">
            <v>ESQV</v>
          </cell>
          <cell r="C1787" t="str">
            <v>VIDROS/ESPELHOS</v>
          </cell>
          <cell r="D1787" t="str">
            <v>0103</v>
          </cell>
          <cell r="E1787">
            <v>0</v>
          </cell>
          <cell r="F1787">
            <v>0</v>
          </cell>
          <cell r="G1787" t="str">
            <v>102155</v>
          </cell>
          <cell r="H1787" t="str">
            <v>INSTALAÇÃO DE VIDRO LISO FUME, E = 5 MM, EM ESQUADRIA DE MADEIRA, FIXADO COM BAGUETE. AF_01/2021</v>
          </cell>
        </row>
        <row r="1788">
          <cell r="A1788" t="str">
            <v>ESQUADRIAS/FERRAGENS/VIDROS</v>
          </cell>
          <cell r="B1788" t="str">
            <v>ESQV</v>
          </cell>
          <cell r="C1788" t="str">
            <v>VIDROS/ESPELHOS</v>
          </cell>
          <cell r="D1788" t="str">
            <v>0103</v>
          </cell>
          <cell r="E1788">
            <v>0</v>
          </cell>
          <cell r="F1788">
            <v>0</v>
          </cell>
          <cell r="G1788" t="str">
            <v>102156</v>
          </cell>
          <cell r="H1788" t="str">
            <v>INSTALAÇÃO DE VIDRO LISO INCOLOR, E = 6 MM, EM ESQUADRIA DE MADEIRA, FIXADO COM BAGUETE. AF_01/2021</v>
          </cell>
        </row>
        <row r="1789">
          <cell r="A1789" t="str">
            <v>ESQUADRIAS/FERRAGENS/VIDROS</v>
          </cell>
          <cell r="B1789" t="str">
            <v>ESQV</v>
          </cell>
          <cell r="C1789" t="str">
            <v>VIDROS/ESPELHOS</v>
          </cell>
          <cell r="D1789" t="str">
            <v>0103</v>
          </cell>
          <cell r="E1789">
            <v>0</v>
          </cell>
          <cell r="F1789">
            <v>0</v>
          </cell>
          <cell r="G1789" t="str">
            <v>102157</v>
          </cell>
          <cell r="H1789" t="str">
            <v>INSTALAÇÃO DE VIDRO LISO FUME, E = 6 MM, EM ESQUADRIA DE MADEIRA, FIXADO COM BAGUETE. AF_01/2021</v>
          </cell>
        </row>
        <row r="1790">
          <cell r="A1790" t="str">
            <v>ESQUADRIAS/FERRAGENS/VIDROS</v>
          </cell>
          <cell r="B1790" t="str">
            <v>ESQV</v>
          </cell>
          <cell r="C1790" t="str">
            <v>VIDROS/ESPELHOS</v>
          </cell>
          <cell r="D1790" t="str">
            <v>0103</v>
          </cell>
          <cell r="E1790">
            <v>0</v>
          </cell>
          <cell r="F1790">
            <v>0</v>
          </cell>
          <cell r="G1790" t="str">
            <v>102158</v>
          </cell>
          <cell r="H1790" t="str">
            <v>INSTALAÇÃO DE VIDRO LISO INCOLOR, E = 8 MM, EM ESQUADRIA DE MADEIRA, FIXADO COM BAGUETE. AF_01/2021</v>
          </cell>
        </row>
        <row r="1791">
          <cell r="A1791" t="str">
            <v>ESQUADRIAS/FERRAGENS/VIDROS</v>
          </cell>
          <cell r="B1791" t="str">
            <v>ESQV</v>
          </cell>
          <cell r="C1791" t="str">
            <v>VIDROS/ESPELHOS</v>
          </cell>
          <cell r="D1791" t="str">
            <v>0103</v>
          </cell>
          <cell r="E1791">
            <v>0</v>
          </cell>
          <cell r="F1791">
            <v>0</v>
          </cell>
          <cell r="G1791" t="str">
            <v>102159</v>
          </cell>
          <cell r="H1791" t="str">
            <v>INSTALAÇÃO DE VIDRO LISO INCOLOR, E = 10 MM, EM ESQUADRIA DE MADEIRA, FIXADO COM BAGUETE. AF_01/2021</v>
          </cell>
        </row>
        <row r="1792">
          <cell r="A1792" t="str">
            <v>ESQUADRIAS/FERRAGENS/VIDROS</v>
          </cell>
          <cell r="B1792" t="str">
            <v>ESQV</v>
          </cell>
          <cell r="C1792" t="str">
            <v>VIDROS/ESPELHOS</v>
          </cell>
          <cell r="D1792" t="str">
            <v>0103</v>
          </cell>
          <cell r="E1792">
            <v>0</v>
          </cell>
          <cell r="F1792">
            <v>0</v>
          </cell>
          <cell r="G1792" t="str">
            <v>102160</v>
          </cell>
          <cell r="H1792" t="str">
            <v>INSTALAÇÃO DE VIDRO IMPRESSO, E = 4 MM, EM ESQUADRIA DE MADEIRA, FIXADO COM BAGUETE. AF_01/2021</v>
          </cell>
        </row>
        <row r="1793">
          <cell r="A1793" t="str">
            <v>ESQUADRIAS/FERRAGENS/VIDROS</v>
          </cell>
          <cell r="B1793" t="str">
            <v>ESQV</v>
          </cell>
          <cell r="C1793" t="str">
            <v>VIDROS/ESPELHOS</v>
          </cell>
          <cell r="D1793" t="str">
            <v>0103</v>
          </cell>
          <cell r="E1793">
            <v>0</v>
          </cell>
          <cell r="F1793">
            <v>0</v>
          </cell>
          <cell r="G1793" t="str">
            <v>102161</v>
          </cell>
          <cell r="H1793" t="str">
            <v>INSTALAÇÃO DE VIDRO LISO INCOLOR, E = 3 MM, EM ESQUADRIA DE ALUMÍNIO OU PVC, FIXADO COM BAGUETE. AF_01/2021_P</v>
          </cell>
        </row>
        <row r="1794">
          <cell r="A1794" t="str">
            <v>ESQUADRIAS/FERRAGENS/VIDROS</v>
          </cell>
          <cell r="B1794" t="str">
            <v>ESQV</v>
          </cell>
          <cell r="C1794" t="str">
            <v>VIDROS/ESPELHOS</v>
          </cell>
          <cell r="D1794" t="str">
            <v>0103</v>
          </cell>
          <cell r="E1794">
            <v>0</v>
          </cell>
          <cell r="F1794">
            <v>0</v>
          </cell>
          <cell r="G1794" t="str">
            <v>102162</v>
          </cell>
          <cell r="H1794" t="str">
            <v>INSTALAÇÃO DE VIDRO LISO INCOLOR, E = 4 MM, EM ESQUADRIA DE ALUMÍNIO OU PVC, FIXADO COM BAGUETE. AF_01/2021_P</v>
          </cell>
        </row>
        <row r="1795">
          <cell r="A1795" t="str">
            <v>ESQUADRIAS/FERRAGENS/VIDROS</v>
          </cell>
          <cell r="B1795" t="str">
            <v>ESQV</v>
          </cell>
          <cell r="C1795" t="str">
            <v>VIDROS/ESPELHOS</v>
          </cell>
          <cell r="D1795" t="str">
            <v>0103</v>
          </cell>
          <cell r="E1795">
            <v>0</v>
          </cell>
          <cell r="F1795">
            <v>0</v>
          </cell>
          <cell r="G1795" t="str">
            <v>102163</v>
          </cell>
          <cell r="H1795" t="str">
            <v>INSTALAÇÃO DE VIDRO LISO FUME, E = 4 MM, EM ESQUADRIA DE ALUMÍNIO OU PVC, FIXADO COM BAGUETE. AF_01/2021_P</v>
          </cell>
        </row>
        <row r="1796">
          <cell r="A1796" t="str">
            <v>ESQUADRIAS/FERRAGENS/VIDROS</v>
          </cell>
          <cell r="B1796" t="str">
            <v>ESQV</v>
          </cell>
          <cell r="C1796" t="str">
            <v>VIDROS/ESPELHOS</v>
          </cell>
          <cell r="D1796" t="str">
            <v>0103</v>
          </cell>
          <cell r="E1796">
            <v>0</v>
          </cell>
          <cell r="F1796">
            <v>0</v>
          </cell>
          <cell r="G1796" t="str">
            <v>102164</v>
          </cell>
          <cell r="H1796" t="str">
            <v>INSTALAÇÃO DE VIDRO LISO INCOLOR, E = 5 MM, EM ESQUADRIA DE ALUMÍNIO OU PVC, FIXADO COM BAGUETE. AF_01/2021_P</v>
          </cell>
        </row>
        <row r="1797">
          <cell r="A1797" t="str">
            <v>ESQUADRIAS/FERRAGENS/VIDROS</v>
          </cell>
          <cell r="B1797" t="str">
            <v>ESQV</v>
          </cell>
          <cell r="C1797" t="str">
            <v>VIDROS/ESPELHOS</v>
          </cell>
          <cell r="D1797" t="str">
            <v>0103</v>
          </cell>
          <cell r="E1797">
            <v>0</v>
          </cell>
          <cell r="F1797">
            <v>0</v>
          </cell>
          <cell r="G1797" t="str">
            <v>102165</v>
          </cell>
          <cell r="H1797" t="str">
            <v>INSTALAÇÃO DE VIDRO LISO FUME, E = 5 MM, EM ESQUADRIA DE ALUMÍNIO OU PVC, FIXADO COM BAGUETE. AF_01/2021_P</v>
          </cell>
        </row>
        <row r="1798">
          <cell r="A1798" t="str">
            <v>ESQUADRIAS/FERRAGENS/VIDROS</v>
          </cell>
          <cell r="B1798" t="str">
            <v>ESQV</v>
          </cell>
          <cell r="C1798" t="str">
            <v>VIDROS/ESPELHOS</v>
          </cell>
          <cell r="D1798" t="str">
            <v>0103</v>
          </cell>
          <cell r="E1798">
            <v>0</v>
          </cell>
          <cell r="F1798">
            <v>0</v>
          </cell>
          <cell r="G1798" t="str">
            <v>102166</v>
          </cell>
          <cell r="H1798" t="str">
            <v>INSTALAÇÃO DE VIDRO LISO INCOLOR, E = 6 MM, EM ESQUADRIA DE ALUMÍNIO OU PVC, FIXADO COM BAGUETE. AF_01/2021_P</v>
          </cell>
        </row>
        <row r="1799">
          <cell r="A1799" t="str">
            <v>ESQUADRIAS/FERRAGENS/VIDROS</v>
          </cell>
          <cell r="B1799" t="str">
            <v>ESQV</v>
          </cell>
          <cell r="C1799" t="str">
            <v>VIDROS/ESPELHOS</v>
          </cell>
          <cell r="D1799" t="str">
            <v>0103</v>
          </cell>
          <cell r="E1799">
            <v>0</v>
          </cell>
          <cell r="F1799">
            <v>0</v>
          </cell>
          <cell r="G1799" t="str">
            <v>102167</v>
          </cell>
          <cell r="H1799" t="str">
            <v>INSTALAÇÃO DE VIDRO LISO FUME, E = 6 MM, EM ESQUADRIA DE ALUMÍNIO OU PVC, FIXADO COM BAGUETE. AF_01/2021_P</v>
          </cell>
        </row>
        <row r="1800">
          <cell r="A1800" t="str">
            <v>ESQUADRIAS/FERRAGENS/VIDROS</v>
          </cell>
          <cell r="B1800" t="str">
            <v>ESQV</v>
          </cell>
          <cell r="C1800" t="str">
            <v>VIDROS/ESPELHOS</v>
          </cell>
          <cell r="D1800" t="str">
            <v>0103</v>
          </cell>
          <cell r="E1800">
            <v>0</v>
          </cell>
          <cell r="F1800">
            <v>0</v>
          </cell>
          <cell r="G1800" t="str">
            <v>102168</v>
          </cell>
          <cell r="H1800" t="str">
            <v>INSTALAÇÃO DE VIDRO LISO INCOLOR, E = 8 MM, EM ESQUADRIA DE ALUMÍNIO OU PVC, FIXADO COM BAGUETE. AF_01/2021_P</v>
          </cell>
        </row>
        <row r="1801">
          <cell r="A1801" t="str">
            <v>ESQUADRIAS/FERRAGENS/VIDROS</v>
          </cell>
          <cell r="B1801" t="str">
            <v>ESQV</v>
          </cell>
          <cell r="C1801" t="str">
            <v>VIDROS/ESPELHOS</v>
          </cell>
          <cell r="D1801" t="str">
            <v>0103</v>
          </cell>
          <cell r="E1801">
            <v>0</v>
          </cell>
          <cell r="F1801">
            <v>0</v>
          </cell>
          <cell r="G1801" t="str">
            <v>102169</v>
          </cell>
          <cell r="H1801" t="str">
            <v>INSTALAÇÃO DE VIDRO LISO INCOLOR, E = 10 MM, EM ESQUADRIA DE ALUMÍNIO OU PVC, FIXADO COM BAGUETE. AF_01/2021_P</v>
          </cell>
        </row>
        <row r="1802">
          <cell r="A1802" t="str">
            <v>ESQUADRIAS/FERRAGENS/VIDROS</v>
          </cell>
          <cell r="B1802" t="str">
            <v>ESQV</v>
          </cell>
          <cell r="C1802" t="str">
            <v>VIDROS/ESPELHOS</v>
          </cell>
          <cell r="D1802" t="str">
            <v>0103</v>
          </cell>
          <cell r="E1802">
            <v>0</v>
          </cell>
          <cell r="F1802">
            <v>0</v>
          </cell>
          <cell r="G1802" t="str">
            <v>102170</v>
          </cell>
          <cell r="H1802" t="str">
            <v>INSTALAÇÃO DE VIDRO IMPRESSO, E = 4 MM, EM ESQUADRIA DE ALUMÍNIO OU PVC, FIXADO COM BAGUETE. AF_01/2021_P</v>
          </cell>
        </row>
        <row r="1803">
          <cell r="A1803" t="str">
            <v>ESQUADRIAS/FERRAGENS/VIDROS</v>
          </cell>
          <cell r="B1803" t="str">
            <v>ESQV</v>
          </cell>
          <cell r="C1803" t="str">
            <v>VIDROS/ESPELHOS</v>
          </cell>
          <cell r="D1803" t="str">
            <v>0103</v>
          </cell>
          <cell r="E1803">
            <v>0</v>
          </cell>
          <cell r="F1803">
            <v>0</v>
          </cell>
          <cell r="G1803" t="str">
            <v>102171</v>
          </cell>
          <cell r="H1803" t="str">
            <v>INSTALAÇÃO DE VIDRO ARAMADO, E = 6 MM, EM ESQUADRIA DE ALUMÍNIO OU PVC, FIXADO COM BAGUETE. AF_01/2021_P</v>
          </cell>
        </row>
        <row r="1804">
          <cell r="A1804" t="str">
            <v>ESQUADRIAS/FERRAGENS/VIDROS</v>
          </cell>
          <cell r="B1804" t="str">
            <v>ESQV</v>
          </cell>
          <cell r="C1804" t="str">
            <v>VIDROS/ESPELHOS</v>
          </cell>
          <cell r="D1804" t="str">
            <v>0103</v>
          </cell>
          <cell r="E1804">
            <v>0</v>
          </cell>
          <cell r="F1804">
            <v>0</v>
          </cell>
          <cell r="G1804" t="str">
            <v>102172</v>
          </cell>
          <cell r="H1804" t="str">
            <v>INSTALAÇÃO DE VIDRO ARAMADO, E = 7 MM, EM ESQUADRIA DE ALUMÍNIO OU PVC, FIXADO COM BAGUETE. AF_01/2021_P</v>
          </cell>
        </row>
        <row r="1805">
          <cell r="A1805" t="str">
            <v>ESQUADRIAS/FERRAGENS/VIDROS</v>
          </cell>
          <cell r="B1805" t="str">
            <v>ESQV</v>
          </cell>
          <cell r="C1805" t="str">
            <v>VIDROS/ESPELHOS</v>
          </cell>
          <cell r="D1805" t="str">
            <v>0103</v>
          </cell>
          <cell r="E1805">
            <v>0</v>
          </cell>
          <cell r="F1805">
            <v>0</v>
          </cell>
          <cell r="G1805" t="str">
            <v>102176</v>
          </cell>
          <cell r="H1805" t="str">
            <v>INSTALAÇÃO DE VIDRO LAMINADO, E = 8 MM (4+4), ENCAIXADO EM PERFIL U. AF_01/2021_P</v>
          </cell>
        </row>
        <row r="1806">
          <cell r="A1806" t="str">
            <v>ESQUADRIAS/FERRAGENS/VIDROS</v>
          </cell>
          <cell r="B1806" t="str">
            <v>ESQV</v>
          </cell>
          <cell r="C1806" t="str">
            <v>VIDROS/ESPELHOS</v>
          </cell>
          <cell r="D1806" t="str">
            <v>0103</v>
          </cell>
          <cell r="E1806">
            <v>0</v>
          </cell>
          <cell r="F1806">
            <v>0</v>
          </cell>
          <cell r="G1806" t="str">
            <v>102177</v>
          </cell>
          <cell r="H1806" t="str">
            <v>INSTALAÇÃO DE VIDRO LAMINADO, E = 12 MM (4+4+4), ENCAIXADO EM PERFIL U. AF_01/2021_P</v>
          </cell>
        </row>
        <row r="1807">
          <cell r="A1807" t="str">
            <v>ESQUADRIAS/FERRAGENS/VIDROS</v>
          </cell>
          <cell r="B1807" t="str">
            <v>ESQV</v>
          </cell>
          <cell r="C1807" t="str">
            <v>VIDROS/ESPELHOS</v>
          </cell>
          <cell r="D1807" t="str">
            <v>0103</v>
          </cell>
          <cell r="E1807">
            <v>0</v>
          </cell>
          <cell r="F1807">
            <v>0</v>
          </cell>
          <cell r="G1807" t="str">
            <v>102178</v>
          </cell>
          <cell r="H1807" t="str">
            <v>INSTALAÇÃO DE VIDRO LAMINADO, E = 15 MM (5+5+5), ENCAIXADO EM PERFIL U. AF_01/2021_P</v>
          </cell>
        </row>
        <row r="1808">
          <cell r="A1808" t="str">
            <v>ESQUADRIAS/FERRAGENS/VIDROS</v>
          </cell>
          <cell r="B1808" t="str">
            <v>ESQV</v>
          </cell>
          <cell r="C1808" t="str">
            <v>VIDROS/ESPELHOS</v>
          </cell>
          <cell r="D1808" t="str">
            <v>0103</v>
          </cell>
          <cell r="E1808">
            <v>0</v>
          </cell>
          <cell r="F1808">
            <v>0</v>
          </cell>
          <cell r="G1808" t="str">
            <v>102179</v>
          </cell>
          <cell r="H1808" t="str">
            <v>INSTALAÇÃO DE VIDRO TEMPERADO, E = 6 MM, ENCAIXADO EM PERFIL U. AF_01/2021_P</v>
          </cell>
        </row>
        <row r="1809">
          <cell r="A1809" t="str">
            <v>ESQUADRIAS/FERRAGENS/VIDROS</v>
          </cell>
          <cell r="B1809" t="str">
            <v>ESQV</v>
          </cell>
          <cell r="C1809" t="str">
            <v>VIDROS/ESPELHOS</v>
          </cell>
          <cell r="D1809" t="str">
            <v>0103</v>
          </cell>
          <cell r="E1809">
            <v>0</v>
          </cell>
          <cell r="F1809">
            <v>0</v>
          </cell>
          <cell r="G1809" t="str">
            <v>102180</v>
          </cell>
          <cell r="H1809" t="str">
            <v>INSTALAÇÃO DE VIDRO TEMPERADO, E = 8 MM, ENCAIXADO EM PERFIL U. AF_01/2021_P</v>
          </cell>
        </row>
        <row r="1810">
          <cell r="A1810" t="str">
            <v>ESQUADRIAS/FERRAGENS/VIDROS</v>
          </cell>
          <cell r="B1810" t="str">
            <v>ESQV</v>
          </cell>
          <cell r="C1810" t="str">
            <v>VIDROS/ESPELHOS</v>
          </cell>
          <cell r="D1810" t="str">
            <v>0103</v>
          </cell>
          <cell r="E1810">
            <v>0</v>
          </cell>
          <cell r="F1810">
            <v>0</v>
          </cell>
          <cell r="G1810" t="str">
            <v>102181</v>
          </cell>
          <cell r="H1810" t="str">
            <v>INSTALAÇÃO DE VIDRO TEMPERADO, E = 10 MM, ENCAIXADO EM PERFIL U. AF_01/2021_P</v>
          </cell>
        </row>
        <row r="1811">
          <cell r="A1811" t="str">
            <v>ESQUADRIAS/FERRAGENS/VIDROS</v>
          </cell>
          <cell r="B1811" t="str">
            <v>ESQV</v>
          </cell>
          <cell r="C1811" t="str">
            <v>VIDROS/ESPELHOS</v>
          </cell>
          <cell r="D1811" t="str">
            <v>0103</v>
          </cell>
          <cell r="E1811">
            <v>0</v>
          </cell>
          <cell r="F1811">
            <v>0</v>
          </cell>
          <cell r="G1811" t="str">
            <v>102182</v>
          </cell>
          <cell r="H1811" t="str">
            <v>PORTA PIVOTANTE DE VIDRO TEMPERADO, 90X210 CM, ESPESSURA 10 MM, INCLUSIVE ACESSÓRIOS. AF_01/2021</v>
          </cell>
        </row>
        <row r="1812">
          <cell r="A1812" t="str">
            <v>ESQUADRIAS/FERRAGENS/VIDROS</v>
          </cell>
          <cell r="B1812" t="str">
            <v>ESQV</v>
          </cell>
          <cell r="C1812" t="str">
            <v>VIDROS/ESPELHOS</v>
          </cell>
          <cell r="D1812" t="str">
            <v>0103</v>
          </cell>
          <cell r="E1812">
            <v>0</v>
          </cell>
          <cell r="F1812">
            <v>0</v>
          </cell>
          <cell r="G1812" t="str">
            <v>102183</v>
          </cell>
          <cell r="H1812" t="str">
            <v>PORTA PIVOTANTE DE VIDRO TEMPERADO, 2 FOLHAS DE 90X210 CM, ESPESSURA DE 10MM, INCLUSIVE ACESSÓRIOS. AF_01/2021</v>
          </cell>
        </row>
        <row r="1813">
          <cell r="A1813" t="str">
            <v>ESQUADRIAS/FERRAGENS/VIDROS</v>
          </cell>
          <cell r="B1813" t="str">
            <v>ESQV</v>
          </cell>
          <cell r="C1813" t="str">
            <v>VIDROS/ESPELHOS</v>
          </cell>
          <cell r="D1813" t="str">
            <v>0103</v>
          </cell>
          <cell r="E1813">
            <v>0</v>
          </cell>
          <cell r="F1813">
            <v>0</v>
          </cell>
          <cell r="G1813" t="str">
            <v>102184</v>
          </cell>
          <cell r="H1813" t="str">
            <v>PORTA DE ABRIR COM MOLA HIDRÁULICA, EM VIDRO TEMPERADO, 90X210 CM, ESPESSURA 10 MM, INCLUSIVE ACESSÓRIOS. AF_01/2021</v>
          </cell>
        </row>
        <row r="1814">
          <cell r="A1814" t="str">
            <v>ESQUADRIAS/FERRAGENS/VIDROS</v>
          </cell>
          <cell r="B1814" t="str">
            <v>ESQV</v>
          </cell>
          <cell r="C1814" t="str">
            <v>VIDROS/ESPELHOS</v>
          </cell>
          <cell r="D1814" t="str">
            <v>0103</v>
          </cell>
          <cell r="E1814">
            <v>0</v>
          </cell>
          <cell r="F1814">
            <v>0</v>
          </cell>
          <cell r="G1814" t="str">
            <v>102185</v>
          </cell>
          <cell r="H1814" t="str">
            <v>PORTA DE ABRIR COM MOLA HIDRÁULICA, EM VIDRO TEMPERADO, 2 FOLHAS DE 90X210 CM, ESPESSURA DD 10MM, INCLUSIVE ACESSÓRIOS. AF_01/2021</v>
          </cell>
        </row>
        <row r="1815">
          <cell r="A1815" t="str">
            <v>ESQUADRIAS/FERRAGENS/VIDROS</v>
          </cell>
          <cell r="B1815" t="str">
            <v>ESQV</v>
          </cell>
          <cell r="C1815" t="str">
            <v>VIDROS/ESPELHOS</v>
          </cell>
          <cell r="D1815" t="str">
            <v>0103</v>
          </cell>
          <cell r="E1815">
            <v>0</v>
          </cell>
          <cell r="F1815">
            <v>0</v>
          </cell>
          <cell r="G1815" t="str">
            <v>102190</v>
          </cell>
          <cell r="H1815" t="str">
            <v>REMOÇÃO DE VIDRO LISO COMUM DE ESQUADRIA COM BAGUETE DE MADEIRA. AF_01/2021</v>
          </cell>
        </row>
        <row r="1816">
          <cell r="A1816" t="str">
            <v>ESQUADRIAS/FERRAGENS/VIDROS</v>
          </cell>
          <cell r="B1816" t="str">
            <v>ESQV</v>
          </cell>
          <cell r="C1816" t="str">
            <v>VIDROS/ESPELHOS</v>
          </cell>
          <cell r="D1816" t="str">
            <v>0103</v>
          </cell>
          <cell r="E1816">
            <v>0</v>
          </cell>
          <cell r="F1816">
            <v>0</v>
          </cell>
          <cell r="G1816" t="str">
            <v>102191</v>
          </cell>
          <cell r="H1816" t="str">
            <v>REMOÇÃO DE VIDRO LISO COMUM DE ESQUADRIA COM BAGUETE DE ALUMÍNIO OU PVC. AF_01/2021</v>
          </cell>
        </row>
        <row r="1817">
          <cell r="A1817" t="str">
            <v>ESQUADRIAS/FERRAGENS/VIDROS</v>
          </cell>
          <cell r="B1817" t="str">
            <v>ESQV</v>
          </cell>
          <cell r="C1817" t="str">
            <v>VIDROS/ESPELHOS</v>
          </cell>
          <cell r="D1817" t="str">
            <v>0103</v>
          </cell>
          <cell r="E1817">
            <v>0</v>
          </cell>
          <cell r="F1817">
            <v>0</v>
          </cell>
          <cell r="G1817" t="str">
            <v>102192</v>
          </cell>
          <cell r="H1817" t="str">
            <v>REMOÇÃO DE VIDRO TEMPERADO FIXADO EM PERFIL U. AF_01/2021</v>
          </cell>
        </row>
        <row r="1818">
          <cell r="A1818" t="str">
            <v>ESQUADRIAS/FERRAGENS/VIDROS</v>
          </cell>
          <cell r="B1818" t="str">
            <v>ESQV</v>
          </cell>
          <cell r="C1818" t="str">
            <v>JANELA DE ALUMINIO</v>
          </cell>
          <cell r="D1818" t="str">
            <v>0222</v>
          </cell>
          <cell r="E1818">
            <v>0</v>
          </cell>
          <cell r="F1818">
            <v>0</v>
          </cell>
          <cell r="G1818" t="str">
            <v>94569</v>
          </cell>
          <cell r="H1818" t="str">
            <v>JANELA DE ALUMÍNIO TIPO MAXIM-AR, COM VIDROS, BATENTE E FERRAGENS. EXCLUSIVE ALIZAR, ACABAMENTO E CONTRAMARCO. FORNECIMENTO E INSTALAÇÃO. AF_12/2019</v>
          </cell>
        </row>
        <row r="1819">
          <cell r="A1819" t="str">
            <v>ESQUADRIAS/FERRAGENS/VIDROS</v>
          </cell>
          <cell r="B1819" t="str">
            <v>ESQV</v>
          </cell>
          <cell r="C1819" t="str">
            <v>JANELA DE ALUMINIO</v>
          </cell>
          <cell r="D1819" t="str">
            <v>0222</v>
          </cell>
          <cell r="E1819">
            <v>0</v>
          </cell>
          <cell r="F1819">
            <v>0</v>
          </cell>
          <cell r="G1819" t="str">
            <v>94570</v>
          </cell>
          <cell r="H1819" t="str">
            <v>JANELA DE ALUMÍNIO DE CORRER COM 2 FOLHAS PARA VIDROS, COM VIDROS, BATENTE, ACABAMENTO COM ACETATO OU BRILHANTE E FERRAGENS. EXCLUSIVE ALIZAR E CONTRAMARCO. FORNECIMENTO E INSTALAÇÃO. AF_12/2019</v>
          </cell>
        </row>
        <row r="1820">
          <cell r="A1820" t="str">
            <v>ESQUADRIAS/FERRAGENS/VIDROS</v>
          </cell>
          <cell r="B1820" t="str">
            <v>ESQV</v>
          </cell>
          <cell r="C1820" t="str">
            <v>JANELA DE ALUMINIO</v>
          </cell>
          <cell r="D1820" t="str">
            <v>0222</v>
          </cell>
          <cell r="E1820">
            <v>0</v>
          </cell>
          <cell r="F1820">
            <v>0</v>
          </cell>
          <cell r="G1820" t="str">
            <v>94572</v>
          </cell>
          <cell r="H1820" t="str">
            <v>JANELA DE ALUMÍNIO DE CORRER COM 3 FOLHAS (2 VENEZIANAS E 1 PARA VIDRO), COM VIDROS, BATENTE E FERRAGENS. EXCLUSIVE ACABAMENTO, ALIZAR E CONTRAMARCO. FORNECIMENTO E INSTALAÇÃO. AF_12/2019</v>
          </cell>
        </row>
        <row r="1821">
          <cell r="A1821" t="str">
            <v>ESQUADRIAS/FERRAGENS/VIDROS</v>
          </cell>
          <cell r="B1821" t="str">
            <v>ESQV</v>
          </cell>
          <cell r="C1821" t="str">
            <v>JANELA DE ALUMINIO</v>
          </cell>
          <cell r="D1821" t="str">
            <v>0222</v>
          </cell>
          <cell r="E1821">
            <v>0</v>
          </cell>
          <cell r="F1821">
            <v>0</v>
          </cell>
          <cell r="G1821" t="str">
            <v>94573</v>
          </cell>
          <cell r="H1821" t="str">
            <v>JANELA DE ALUMÍNIO DE CORRER COM 4 FOLHAS PARA VIDROS, COM VIDROS, BATENTE, ACABAMENTO COM ACETATO OU BRILHANTE E FERRAGENS. EXCLUSIVE ALIZAR E CONTRAMARCO. FORNECIMENTO E INSTALAÇÃO. AF_12/2019</v>
          </cell>
        </row>
        <row r="1822">
          <cell r="A1822" t="str">
            <v>ESQUADRIAS/FERRAGENS/VIDROS</v>
          </cell>
          <cell r="B1822" t="str">
            <v>ESQV</v>
          </cell>
          <cell r="C1822" t="str">
            <v>JANELA DE ALUMINIO</v>
          </cell>
          <cell r="D1822" t="str">
            <v>0222</v>
          </cell>
          <cell r="E1822">
            <v>0</v>
          </cell>
          <cell r="F1822">
            <v>0</v>
          </cell>
          <cell r="G1822" t="str">
            <v>94580</v>
          </cell>
          <cell r="H1822" t="str">
            <v>JANELA DE ALUMÍNIO DE CORRER COM 6 FOLHAS (2 VENEZIANAS FIXAS, 2 VENEZIANAS DE CORRER E 2 PARA VIDRO), COM VIDROS, BATENTE, ACABAMENTO COM ACETATO OU BRILHANTE E FERRAGENS. EXCLUSIVE ALIZAR E CONTRAMARCO. FORNECIMENTO E INSTALAÇÃO. AF_12/2019</v>
          </cell>
        </row>
        <row r="1823">
          <cell r="A1823" t="str">
            <v>ESQUADRIAS/FERRAGENS/VIDROS</v>
          </cell>
          <cell r="B1823" t="str">
            <v>ESQV</v>
          </cell>
          <cell r="C1823" t="str">
            <v>JANELA DE ALUMINIO</v>
          </cell>
          <cell r="D1823" t="str">
            <v>0222</v>
          </cell>
          <cell r="E1823">
            <v>0</v>
          </cell>
          <cell r="F1823">
            <v>0</v>
          </cell>
          <cell r="G1823" t="str">
            <v>100674</v>
          </cell>
          <cell r="H1823" t="str">
            <v>JANELA FIXA DE ALUMÍNIO PARA VIDRO, COM VIDRO, BATENTE E FERRAGENS. EXCLUSIVE ACABAMENTO, ALIZAR E CONTRAMARCO. FORNECIMENTO E INSTALAÇÃO. AF_12/2019</v>
          </cell>
        </row>
        <row r="1824">
          <cell r="A1824" t="str">
            <v>FUNDACOES E ESTRUTURAS</v>
          </cell>
          <cell r="B1824" t="str">
            <v>FUES</v>
          </cell>
          <cell r="C1824" t="str">
            <v>TUBULOES</v>
          </cell>
          <cell r="D1824" t="str">
            <v>0038</v>
          </cell>
          <cell r="E1824">
            <v>0</v>
          </cell>
          <cell r="F1824">
            <v>0</v>
          </cell>
          <cell r="G1824" t="str">
            <v>101096</v>
          </cell>
          <cell r="H1824" t="str">
            <v>TUBULÃO A CÉU ABERTO, DIÂMETRO DO FUSTE DE 70CM, ESCAVAÇÃO MANUAL, SEM ALARGAMENTO DE BASE, CONCRETO FEITO EM OBRA E LANÇADO COM JERICA. AF_05/2020</v>
          </cell>
        </row>
        <row r="1825">
          <cell r="A1825" t="str">
            <v>FUNDACOES E ESTRUTURAS</v>
          </cell>
          <cell r="B1825" t="str">
            <v>FUES</v>
          </cell>
          <cell r="C1825" t="str">
            <v>TUBULOES</v>
          </cell>
          <cell r="D1825" t="str">
            <v>0038</v>
          </cell>
          <cell r="E1825">
            <v>0</v>
          </cell>
          <cell r="F1825">
            <v>0</v>
          </cell>
          <cell r="G1825" t="str">
            <v>101097</v>
          </cell>
          <cell r="H1825" t="str">
            <v>TUBULÃO A CÉU ABERTO, DIÂMETRO DO FUSTE DE 80CM, ESCAVAÇÃO MANUAL, SEM ALARGAMENTO DE BASE, CONCRETO FEITO EM OBRA E LANÇADO COM JERICA. AF_05/2020</v>
          </cell>
        </row>
        <row r="1826">
          <cell r="A1826" t="str">
            <v>FUNDACOES E ESTRUTURAS</v>
          </cell>
          <cell r="B1826" t="str">
            <v>FUES</v>
          </cell>
          <cell r="C1826" t="str">
            <v>TUBULOES</v>
          </cell>
          <cell r="D1826" t="str">
            <v>0038</v>
          </cell>
          <cell r="E1826">
            <v>0</v>
          </cell>
          <cell r="F1826">
            <v>0</v>
          </cell>
          <cell r="G1826" t="str">
            <v>101098</v>
          </cell>
          <cell r="H1826" t="str">
            <v>TUBULÃO A CÉU ABERTO, DIÂMETRO DO FUSTE DE 100CM, ESCAVAÇÃO MANUAL, SEM ALARGAMENTO DE BASE, CONCRETO FEITO EM OBRA E LANÇADO COM JERICA. AF_05/2020</v>
          </cell>
        </row>
        <row r="1827">
          <cell r="A1827" t="str">
            <v>FUNDACOES E ESTRUTURAS</v>
          </cell>
          <cell r="B1827" t="str">
            <v>FUES</v>
          </cell>
          <cell r="C1827" t="str">
            <v>TUBULOES</v>
          </cell>
          <cell r="D1827" t="str">
            <v>0038</v>
          </cell>
          <cell r="E1827">
            <v>0</v>
          </cell>
          <cell r="F1827">
            <v>0</v>
          </cell>
          <cell r="G1827" t="str">
            <v>101099</v>
          </cell>
          <cell r="H1827" t="str">
            <v>TUBULÃO A CÉU ABERTO, DIÂMETRO DO FUSTE DE 120CM, ESCAVAÇÃO MANUAL, SEM ALARGAMENTO DE BASE, CONCRETO FEITO EM OBRA E LANÇADO COM JERICA. AF_05/2020</v>
          </cell>
        </row>
        <row r="1828">
          <cell r="A1828" t="str">
            <v>FUNDACOES E ESTRUTURAS</v>
          </cell>
          <cell r="B1828" t="str">
            <v>FUES</v>
          </cell>
          <cell r="C1828" t="str">
            <v>TUBULOES</v>
          </cell>
          <cell r="D1828" t="str">
            <v>0038</v>
          </cell>
          <cell r="E1828">
            <v>0</v>
          </cell>
          <cell r="F1828">
            <v>0</v>
          </cell>
          <cell r="G1828" t="str">
            <v>101100</v>
          </cell>
          <cell r="H1828" t="str">
            <v>TUBULÃO A CÉU ABERTO, DIÂMETRO DO FUSTE DE 70CM, ESCAVAÇÃO MECÂNICA, SEM ALARGAMENTO DE BASE, CONCRETO FEITO EM OBRA E LANÇADO COM JERICA. AF_05/2020</v>
          </cell>
        </row>
        <row r="1829">
          <cell r="A1829" t="str">
            <v>FUNDACOES E ESTRUTURAS</v>
          </cell>
          <cell r="B1829" t="str">
            <v>FUES</v>
          </cell>
          <cell r="C1829" t="str">
            <v>TUBULOES</v>
          </cell>
          <cell r="D1829" t="str">
            <v>0038</v>
          </cell>
          <cell r="E1829">
            <v>0</v>
          </cell>
          <cell r="F1829">
            <v>0</v>
          </cell>
          <cell r="G1829" t="str">
            <v>101101</v>
          </cell>
          <cell r="H1829" t="str">
            <v>TUBULÃO A CÉU ABERTO, DIÂMETRO DO FUSTE DE 80CM, ESCAVAÇÃO MECÂNICA, SEM ALARGAMENTO DE BASE, CONCRETO FEITO EM OBRA E LANÇADO COM JERICA. AF_05/2020</v>
          </cell>
        </row>
        <row r="1830">
          <cell r="A1830" t="str">
            <v>FUNDACOES E ESTRUTURAS</v>
          </cell>
          <cell r="B1830" t="str">
            <v>FUES</v>
          </cell>
          <cell r="C1830" t="str">
            <v>TUBULOES</v>
          </cell>
          <cell r="D1830" t="str">
            <v>0038</v>
          </cell>
          <cell r="E1830">
            <v>0</v>
          </cell>
          <cell r="F1830">
            <v>0</v>
          </cell>
          <cell r="G1830" t="str">
            <v>101102</v>
          </cell>
          <cell r="H1830" t="str">
            <v>TUBULÃO A CÉU ABERTO, DIÂMETRO DO FUSTE DE 100CM, ESCAVAÇÃO MECÂNICA, SEM ALARGAMENTO DE BASE, CONCRETO FEITO EM OBRA E LANÇADO COM JERICA. AF_05/2020</v>
          </cell>
        </row>
        <row r="1831">
          <cell r="A1831" t="str">
            <v>FUNDACOES E ESTRUTURAS</v>
          </cell>
          <cell r="B1831" t="str">
            <v>FUES</v>
          </cell>
          <cell r="C1831" t="str">
            <v>TUBULOES</v>
          </cell>
          <cell r="D1831" t="str">
            <v>0038</v>
          </cell>
          <cell r="E1831">
            <v>0</v>
          </cell>
          <cell r="F1831">
            <v>0</v>
          </cell>
          <cell r="G1831" t="str">
            <v>101103</v>
          </cell>
          <cell r="H1831" t="str">
            <v>TUBULÃO A CÉU ABERTO, DIÂMETRO DO FUSTE DE 120CM, ESCAVAÇÃO MECÂNICA, SEM ALARGAMENTO DE BASE, CONCRETO FEITO EM OBRA E LANÇADO COM JERICA. AF_05/2020</v>
          </cell>
        </row>
        <row r="1832">
          <cell r="A1832" t="str">
            <v>FUNDACOES E ESTRUTURAS</v>
          </cell>
          <cell r="B1832" t="str">
            <v>FUES</v>
          </cell>
          <cell r="C1832" t="str">
            <v>TUBULOES</v>
          </cell>
          <cell r="D1832" t="str">
            <v>0038</v>
          </cell>
          <cell r="E1832">
            <v>0</v>
          </cell>
          <cell r="F1832">
            <v>0</v>
          </cell>
          <cell r="G1832" t="str">
            <v>101104</v>
          </cell>
          <cell r="H1832" t="str">
            <v>TUBULÃO A CÉU ABERTO, DIÂMETRO DO FUSTE DE 70CM, ESCAVAÇÃO MANUAL, SEM ALARGAMENTO DE BASE, CONCRETO USINADO E LANÇADO COM BOMBA OU DIRETAMENTE DO CAMINHÃO. AF_05/2020</v>
          </cell>
        </row>
        <row r="1833">
          <cell r="A1833" t="str">
            <v>FUNDACOES E ESTRUTURAS</v>
          </cell>
          <cell r="B1833" t="str">
            <v>FUES</v>
          </cell>
          <cell r="C1833" t="str">
            <v>TUBULOES</v>
          </cell>
          <cell r="D1833" t="str">
            <v>0038</v>
          </cell>
          <cell r="E1833">
            <v>0</v>
          </cell>
          <cell r="F1833">
            <v>0</v>
          </cell>
          <cell r="G1833" t="str">
            <v>101105</v>
          </cell>
          <cell r="H1833" t="str">
            <v>TUBULÃO A CÉU ABERTO, DIÂMETRO DO FUSTE DE 80CM, ESCAVAÇÃO MANUAL, SEM ALARGAMENTO DE BASE, CONCRETO USINADO E LANÇADO COM BOMBA OU DIRETAMENTE DO CAMINHÃO. AF_05/2020</v>
          </cell>
        </row>
        <row r="1834">
          <cell r="A1834" t="str">
            <v>FUNDACOES E ESTRUTURAS</v>
          </cell>
          <cell r="B1834" t="str">
            <v>FUES</v>
          </cell>
          <cell r="C1834" t="str">
            <v>TUBULOES</v>
          </cell>
          <cell r="D1834" t="str">
            <v>0038</v>
          </cell>
          <cell r="E1834">
            <v>0</v>
          </cell>
          <cell r="F1834">
            <v>0</v>
          </cell>
          <cell r="G1834" t="str">
            <v>101106</v>
          </cell>
          <cell r="H1834" t="str">
            <v>TUBULÃO A CÉU ABERTO, DIÂMETRO DO FUSTE DE 100CM, ESCAVAÇÃO MANUAL, SEM ALARGAMENTO DE BASE, CONCRETO USINADO E LANÇADO COM BOMBA OU DIRETAMENTE DO CAMINHÃO. AF_05/2020</v>
          </cell>
        </row>
        <row r="1835">
          <cell r="A1835" t="str">
            <v>FUNDACOES E ESTRUTURAS</v>
          </cell>
          <cell r="B1835" t="str">
            <v>FUES</v>
          </cell>
          <cell r="C1835" t="str">
            <v>TUBULOES</v>
          </cell>
          <cell r="D1835" t="str">
            <v>0038</v>
          </cell>
          <cell r="E1835">
            <v>0</v>
          </cell>
          <cell r="F1835">
            <v>0</v>
          </cell>
          <cell r="G1835" t="str">
            <v>101107</v>
          </cell>
          <cell r="H1835" t="str">
            <v>TUBULÃO A CÉU ABERTO, DIÂMETRO DO FUSTE DE 120CM, ESCAVAÇÃO MANUAL, SEM ALARGAMENTO DE BASE, CONCRETO USINADO E LANÇADO COM BOMBA OU DIRETAMENTE DO CAMINHÃO. AF_05/2020</v>
          </cell>
        </row>
        <row r="1836">
          <cell r="A1836" t="str">
            <v>FUNDACOES E ESTRUTURAS</v>
          </cell>
          <cell r="B1836" t="str">
            <v>FUES</v>
          </cell>
          <cell r="C1836" t="str">
            <v>TUBULOES</v>
          </cell>
          <cell r="D1836" t="str">
            <v>0038</v>
          </cell>
          <cell r="E1836">
            <v>0</v>
          </cell>
          <cell r="F1836">
            <v>0</v>
          </cell>
          <cell r="G1836" t="str">
            <v>101108</v>
          </cell>
          <cell r="H1836" t="str">
            <v>TUBULÃO A CÉU ABERTO, DIÂMETRO DO FUSTE DE 70CM, ESCAVAÇÃO MECÂNICA, SEM ALARGAMENTO DE BASE, CONCRETO USINADO E LANÇADO COM BOMBA OU DIRETAMENTE DO CAMINHÃO. AF_05/2020</v>
          </cell>
        </row>
        <row r="1837">
          <cell r="A1837" t="str">
            <v>FUNDACOES E ESTRUTURAS</v>
          </cell>
          <cell r="B1837" t="str">
            <v>FUES</v>
          </cell>
          <cell r="C1837" t="str">
            <v>TUBULOES</v>
          </cell>
          <cell r="D1837" t="str">
            <v>0038</v>
          </cell>
          <cell r="E1837">
            <v>0</v>
          </cell>
          <cell r="F1837">
            <v>0</v>
          </cell>
          <cell r="G1837" t="str">
            <v>101109</v>
          </cell>
          <cell r="H1837" t="str">
            <v>TUBULÃO A CÉU ABERTO, DIÂMETRO DO FUSTE DE 80CM, ESCAVAÇÃO MECÂNICA, SEM ALARGAMENTO DE BASE, CONCRETO USINADO E LANÇADO COM BOMBA OU DIRETAMENTE DO CAMINHÃO. AF_05/2020</v>
          </cell>
        </row>
        <row r="1838">
          <cell r="A1838" t="str">
            <v>FUNDACOES E ESTRUTURAS</v>
          </cell>
          <cell r="B1838" t="str">
            <v>FUES</v>
          </cell>
          <cell r="C1838" t="str">
            <v>TUBULOES</v>
          </cell>
          <cell r="D1838" t="str">
            <v>0038</v>
          </cell>
          <cell r="E1838">
            <v>0</v>
          </cell>
          <cell r="F1838">
            <v>0</v>
          </cell>
          <cell r="G1838" t="str">
            <v>101110</v>
          </cell>
          <cell r="H1838" t="str">
            <v>TUBULÃO A CÉU ABERTO, DIÂMETRO DO FUSTE DE 100CM, ESCAVAÇÃO MECÂNICA, SEM ALARGAMENTO DE BASE, CONCRETO USINADO E LANÇADO COM BOMBA OU DIRETAMENTE DO CAMINHÃO. AF_05/2020</v>
          </cell>
        </row>
        <row r="1839">
          <cell r="A1839" t="str">
            <v>FUNDACOES E ESTRUTURAS</v>
          </cell>
          <cell r="B1839" t="str">
            <v>FUES</v>
          </cell>
          <cell r="C1839" t="str">
            <v>TUBULOES</v>
          </cell>
          <cell r="D1839" t="str">
            <v>0038</v>
          </cell>
          <cell r="E1839">
            <v>0</v>
          </cell>
          <cell r="F1839">
            <v>0</v>
          </cell>
          <cell r="G1839" t="str">
            <v>101111</v>
          </cell>
          <cell r="H1839" t="str">
            <v>TUBULÃO A CÉU ABERTO, DIÂMETRO DO FUSTE DE 120CM, ESCAVAÇÃO MECÂNICA, SEM ALARGAMENTO DE BASE, CONCRETO USINADO E LANÇADO COM BOMBA OU DIRETAMENTE DO CAMINHÃO. AF_05/2020</v>
          </cell>
        </row>
        <row r="1840">
          <cell r="A1840" t="str">
            <v>FUNDACOES E ESTRUTURAS</v>
          </cell>
          <cell r="B1840" t="str">
            <v>FUES</v>
          </cell>
          <cell r="C1840" t="str">
            <v>TUBULOES</v>
          </cell>
          <cell r="D1840" t="str">
            <v>0038</v>
          </cell>
          <cell r="E1840">
            <v>0</v>
          </cell>
          <cell r="F1840">
            <v>0</v>
          </cell>
          <cell r="G1840" t="str">
            <v>101112</v>
          </cell>
          <cell r="H1840" t="str">
            <v>ALARGAMENTO DE BASE DE TUBULÃO A CÉU ABERTO, ESCAVAÇÃO MANUAL, CONCRETO FEITO EM OBRA E LANÇADO COM JERICA. AF_05/2020</v>
          </cell>
        </row>
        <row r="1841">
          <cell r="A1841" t="str">
            <v>FUNDACOES E ESTRUTURAS</v>
          </cell>
          <cell r="B1841" t="str">
            <v>FUES</v>
          </cell>
          <cell r="C1841" t="str">
            <v>TUBULOES</v>
          </cell>
          <cell r="D1841" t="str">
            <v>0038</v>
          </cell>
          <cell r="E1841">
            <v>0</v>
          </cell>
          <cell r="F1841">
            <v>0</v>
          </cell>
          <cell r="G1841" t="str">
            <v>101113</v>
          </cell>
          <cell r="H1841" t="str">
            <v>ALARGAMENTO DE BASE DE TUBULÃO A CÉU ABERTO, ESCAVAÇÃO MANUAL, CONCRETO USINADO E LANÇADO COM BOMBA OU DIRETAMENTE DO CAMINHÃO. AF_05/2020</v>
          </cell>
        </row>
        <row r="1842">
          <cell r="A1842" t="str">
            <v>FUNDACOES E ESTRUTURAS</v>
          </cell>
          <cell r="B1842" t="str">
            <v>FUES</v>
          </cell>
          <cell r="C1842" t="str">
            <v>ESTACAS</v>
          </cell>
          <cell r="D1842" t="str">
            <v>0039</v>
          </cell>
          <cell r="E1842">
            <v>0</v>
          </cell>
          <cell r="F1842">
            <v>0</v>
          </cell>
          <cell r="G1842" t="str">
            <v>95601</v>
          </cell>
          <cell r="H1842" t="str">
            <v>ARRASAMENTO MECANICO DE ESTACA DE CONCRETO ARMADO, DIAMETROS DE ATÉ 40 CM. AF_11/2016</v>
          </cell>
        </row>
        <row r="1843">
          <cell r="A1843" t="str">
            <v>FUNDACOES E ESTRUTURAS</v>
          </cell>
          <cell r="B1843" t="str">
            <v>FUES</v>
          </cell>
          <cell r="C1843" t="str">
            <v>ESTACAS</v>
          </cell>
          <cell r="D1843" t="str">
            <v>0039</v>
          </cell>
          <cell r="E1843">
            <v>0</v>
          </cell>
          <cell r="F1843">
            <v>0</v>
          </cell>
          <cell r="G1843" t="str">
            <v>95602</v>
          </cell>
          <cell r="H1843" t="str">
            <v>ARRASAMENTO MECANICO DE ESTACA DE CONCRETO ARMADO, DIAMETROS DE 41 CM A 60 CM. AF_11/2016</v>
          </cell>
        </row>
        <row r="1844">
          <cell r="A1844" t="str">
            <v>FUNDACOES E ESTRUTURAS</v>
          </cell>
          <cell r="B1844" t="str">
            <v>FUES</v>
          </cell>
          <cell r="C1844" t="str">
            <v>ESTACAS</v>
          </cell>
          <cell r="D1844" t="str">
            <v>0039</v>
          </cell>
          <cell r="E1844">
            <v>0</v>
          </cell>
          <cell r="F1844">
            <v>0</v>
          </cell>
          <cell r="G1844" t="str">
            <v>95603</v>
          </cell>
          <cell r="H1844" t="str">
            <v>ARRASAMENTO MECANICO DE ESTACA DE CONCRETO ARMADO, DIAMETROS DE 61 CM A 80 CM. AF_11/2016</v>
          </cell>
        </row>
        <row r="1845">
          <cell r="A1845" t="str">
            <v>FUNDACOES E ESTRUTURAS</v>
          </cell>
          <cell r="B1845" t="str">
            <v>FUES</v>
          </cell>
          <cell r="C1845" t="str">
            <v>ESTACAS</v>
          </cell>
          <cell r="D1845" t="str">
            <v>0039</v>
          </cell>
          <cell r="E1845">
            <v>0</v>
          </cell>
          <cell r="F1845">
            <v>0</v>
          </cell>
          <cell r="G1845" t="str">
            <v>95604</v>
          </cell>
          <cell r="H1845" t="str">
            <v>ARRASAMENTO MECANICO DE ESTACA DE CONCRETO ARMADO, DIAMETROS DE 81 CM A 100 CM. AF_11/2016</v>
          </cell>
        </row>
        <row r="1846">
          <cell r="A1846" t="str">
            <v>FUNDACOES E ESTRUTURAS</v>
          </cell>
          <cell r="B1846" t="str">
            <v>FUES</v>
          </cell>
          <cell r="C1846" t="str">
            <v>ESTACAS</v>
          </cell>
          <cell r="D1846" t="str">
            <v>0039</v>
          </cell>
          <cell r="E1846">
            <v>0</v>
          </cell>
          <cell r="F1846">
            <v>0</v>
          </cell>
          <cell r="G1846" t="str">
            <v>95605</v>
          </cell>
          <cell r="H1846" t="str">
            <v>ARRASAMENTO MECANICO DE ESTACA DE CONCRETO ARMADO, DIAMETROS DE 101 CM A 150 CM. AF_11/2016</v>
          </cell>
        </row>
        <row r="1847">
          <cell r="A1847" t="str">
            <v>FUNDACOES E ESTRUTURAS</v>
          </cell>
          <cell r="B1847" t="str">
            <v>FUES</v>
          </cell>
          <cell r="C1847" t="str">
            <v>ESTACAS</v>
          </cell>
          <cell r="D1847" t="str">
            <v>0039</v>
          </cell>
          <cell r="E1847">
            <v>0</v>
          </cell>
          <cell r="F1847">
            <v>0</v>
          </cell>
          <cell r="G1847" t="str">
            <v>95607</v>
          </cell>
          <cell r="H1847" t="str">
            <v>ARRASAMENTO DE ESTACA METÁLICA, PERFIL LAMINADO TIPO I FAMÍLIA 250. AF_11/2016</v>
          </cell>
        </row>
        <row r="1848">
          <cell r="A1848" t="str">
            <v>FUNDACOES E ESTRUTURAS</v>
          </cell>
          <cell r="B1848" t="str">
            <v>FUES</v>
          </cell>
          <cell r="C1848" t="str">
            <v>ESTACAS</v>
          </cell>
          <cell r="D1848" t="str">
            <v>0039</v>
          </cell>
          <cell r="E1848">
            <v>0</v>
          </cell>
          <cell r="F1848">
            <v>0</v>
          </cell>
          <cell r="G1848" t="str">
            <v>95608</v>
          </cell>
          <cell r="H1848" t="str">
            <v>ARRASAMENTO DE ESTACA METÁLICA, PERFIL LAMINADO TIPO H FAMÍLIA 250. AF_11/2016</v>
          </cell>
        </row>
        <row r="1849">
          <cell r="A1849" t="str">
            <v>FUNDACOES E ESTRUTURAS</v>
          </cell>
          <cell r="B1849" t="str">
            <v>FUES</v>
          </cell>
          <cell r="C1849" t="str">
            <v>ESTACAS</v>
          </cell>
          <cell r="D1849" t="str">
            <v>0039</v>
          </cell>
          <cell r="E1849">
            <v>0</v>
          </cell>
          <cell r="F1849">
            <v>0</v>
          </cell>
          <cell r="G1849" t="str">
            <v>95609</v>
          </cell>
          <cell r="H1849" t="str">
            <v>ARRASAMENTO DE ESTACA METÁLICA, PERFIL LAMINADO TIPO H FAMÍLIA 310. AF_11/2016</v>
          </cell>
        </row>
        <row r="1850">
          <cell r="A1850" t="str">
            <v>FUNDACOES E ESTRUTURAS</v>
          </cell>
          <cell r="B1850" t="str">
            <v>FUES</v>
          </cell>
          <cell r="C1850" t="str">
            <v>ESTACAS</v>
          </cell>
          <cell r="D1850" t="str">
            <v>0039</v>
          </cell>
          <cell r="E1850">
            <v>0</v>
          </cell>
          <cell r="F1850">
            <v>0</v>
          </cell>
          <cell r="G1850" t="str">
            <v>100651</v>
          </cell>
          <cell r="H1850" t="str">
            <v>ESTACA HÉLICE CONTÍNUA, DIÂMETRO DE 30 CM, INCLUSO CONCRETO FCK=30MPA E ARMADURA MÍNIMA (EXCLUSIVE MOBILIZAÇÃO, DESMOBILIZAÇÃO E BOMBEAMENTO). AF_12/2019</v>
          </cell>
        </row>
        <row r="1851">
          <cell r="A1851" t="str">
            <v>FUNDACOES E ESTRUTURAS</v>
          </cell>
          <cell r="B1851" t="str">
            <v>FUES</v>
          </cell>
          <cell r="C1851" t="str">
            <v>ESTACAS</v>
          </cell>
          <cell r="D1851" t="str">
            <v>0039</v>
          </cell>
          <cell r="E1851">
            <v>0</v>
          </cell>
          <cell r="F1851">
            <v>0</v>
          </cell>
          <cell r="G1851" t="str">
            <v>100652</v>
          </cell>
          <cell r="H1851" t="str">
            <v>ESTACA HÉLICE CONTÍNUA , DIÂMETRO DE 50 CM, INCLUSO CONCRETO FCK=30MPA E ARMADURA MÍNIMA (EXCLUSIVE MOBILIZAÇÃO, DESMOBILIZAÇÃO E BOMBEAMENTO). AF_12/2019</v>
          </cell>
        </row>
        <row r="1852">
          <cell r="A1852" t="str">
            <v>FUNDACOES E ESTRUTURAS</v>
          </cell>
          <cell r="B1852" t="str">
            <v>FUES</v>
          </cell>
          <cell r="C1852" t="str">
            <v>ESTACAS</v>
          </cell>
          <cell r="D1852" t="str">
            <v>0039</v>
          </cell>
          <cell r="E1852">
            <v>0</v>
          </cell>
          <cell r="F1852">
            <v>0</v>
          </cell>
          <cell r="G1852" t="str">
            <v>100653</v>
          </cell>
          <cell r="H1852" t="str">
            <v>ESTACA HÉLICE CONTÍNUA, DIÂMETRO DE 70 CM, INCLUSO CONCRETO FCK=30MPA E ARMADURA MÍNIMA (EXCLUSIVE MOBILIZAÇÃO, DESMOBILIZAÇÃO E BOMBEAMENTO). AF_12/2019</v>
          </cell>
        </row>
        <row r="1853">
          <cell r="A1853" t="str">
            <v>FUNDACOES E ESTRUTURAS</v>
          </cell>
          <cell r="B1853" t="str">
            <v>FUES</v>
          </cell>
          <cell r="C1853" t="str">
            <v>ESTACAS</v>
          </cell>
          <cell r="D1853" t="str">
            <v>0039</v>
          </cell>
          <cell r="E1853">
            <v>0</v>
          </cell>
          <cell r="F1853">
            <v>0</v>
          </cell>
          <cell r="G1853" t="str">
            <v>100654</v>
          </cell>
          <cell r="H1853" t="str">
            <v>ESTACA HÉLICE CONTÍNUA, DIÂMETRO DE 80 CM, INCLUSO CONCRETO FCK=30MPA E ARMADURA MÍNIMA (EXCLUSIVE MOBILIZAÇÃO, DESMOBILIZAÇÃO E BOMBEAMENTO). AF_12/2019.</v>
          </cell>
        </row>
        <row r="1854">
          <cell r="A1854" t="str">
            <v>FUNDACOES E ESTRUTURAS</v>
          </cell>
          <cell r="B1854" t="str">
            <v>FUES</v>
          </cell>
          <cell r="C1854" t="str">
            <v>ESTACAS</v>
          </cell>
          <cell r="D1854" t="str">
            <v>0039</v>
          </cell>
          <cell r="E1854">
            <v>0</v>
          </cell>
          <cell r="F1854">
            <v>0</v>
          </cell>
          <cell r="G1854" t="str">
            <v>100655</v>
          </cell>
          <cell r="H1854" t="str">
            <v>ESTACA HÉLICE CONTÍNUA, DIÂMETRO DE 90 CM, INCLUSO CONCRETO FCK=30MPA E ARMADURA MÍNIMA (EXCLUSIVE MOBILIZAÇÃO, DESMOBILIZAÇÃO E BOMBEAMENTO). AF_12/2019.</v>
          </cell>
        </row>
        <row r="1855">
          <cell r="A1855" t="str">
            <v>FUNDACOES E ESTRUTURAS</v>
          </cell>
          <cell r="B1855" t="str">
            <v>FUES</v>
          </cell>
          <cell r="C1855" t="str">
            <v>ESTACAS</v>
          </cell>
          <cell r="D1855" t="str">
            <v>0039</v>
          </cell>
          <cell r="E1855">
            <v>0</v>
          </cell>
          <cell r="F1855">
            <v>0</v>
          </cell>
          <cell r="G1855" t="str">
            <v>100656</v>
          </cell>
          <cell r="H1855" t="str">
            <v>ESTACA PRÉ-MOLDADA DE CONCRETO, SEÇÃO QUADRADA, CAPACIDADE DE 25 TONELADAS, INCLUSO EMENDA (EXCLUSIVE MOBILIZAÇÃO E DESMOBILIZAÇÃO). AF_12/2019</v>
          </cell>
        </row>
        <row r="1856">
          <cell r="A1856" t="str">
            <v>FUNDACOES E ESTRUTURAS</v>
          </cell>
          <cell r="B1856" t="str">
            <v>FUES</v>
          </cell>
          <cell r="C1856" t="str">
            <v>ESTACAS</v>
          </cell>
          <cell r="D1856" t="str">
            <v>0039</v>
          </cell>
          <cell r="E1856">
            <v>0</v>
          </cell>
          <cell r="F1856">
            <v>0</v>
          </cell>
          <cell r="G1856" t="str">
            <v>100657</v>
          </cell>
          <cell r="H1856" t="str">
            <v>ESTACA PRÉ-MOLDADA DE CONCRETO SEÇÃO QUADRADA, CAPACIDADE DE 50 TONELADAS, INCLUSO EMENDA (EXCLUSIVE MOBILIZAÇÃO E DESMOBILIZAÇÃO). AF_12/2019</v>
          </cell>
        </row>
        <row r="1857">
          <cell r="A1857" t="str">
            <v>FUNDACOES E ESTRUTURAS</v>
          </cell>
          <cell r="B1857" t="str">
            <v>FUES</v>
          </cell>
          <cell r="C1857" t="str">
            <v>ESTACAS</v>
          </cell>
          <cell r="D1857" t="str">
            <v>0039</v>
          </cell>
          <cell r="E1857">
            <v>0</v>
          </cell>
          <cell r="F1857">
            <v>0</v>
          </cell>
          <cell r="G1857" t="str">
            <v>100658</v>
          </cell>
          <cell r="H1857" t="str">
            <v>ESTACA PRÉ-MOLDADA DE CONCRETO CENTRIFUGADO, SEÇÃO CIRCULAR, CAPACIDADE DE 100 TONELADAS, INCLUSO EMENDA (EXCLUSIVE MOBILIZAÇÃO E DESMOBILIZAÇÃO). AF_12/2019</v>
          </cell>
        </row>
        <row r="1858">
          <cell r="A1858" t="str">
            <v>FUNDACOES E ESTRUTURAS</v>
          </cell>
          <cell r="B1858" t="str">
            <v>FUES</v>
          </cell>
          <cell r="C1858" t="str">
            <v>ESTACAS</v>
          </cell>
          <cell r="D1858" t="str">
            <v>0039</v>
          </cell>
          <cell r="E1858">
            <v>0</v>
          </cell>
          <cell r="F1858">
            <v>0</v>
          </cell>
          <cell r="G1858" t="str">
            <v>100889</v>
          </cell>
          <cell r="H1858" t="str">
            <v>ESTACA METÁLICA PARA FUNDAÇÃO, UTILIZANDO PERFIL LAMINADO HP250X62 (EXCLUSIVE MOBILIZAÇÃO E DESMOBILIZAÇÃO). AF_01/2020</v>
          </cell>
        </row>
        <row r="1859">
          <cell r="A1859" t="str">
            <v>FUNDACOES E ESTRUTURAS</v>
          </cell>
          <cell r="B1859" t="str">
            <v>FUES</v>
          </cell>
          <cell r="C1859" t="str">
            <v>ESTACAS</v>
          </cell>
          <cell r="D1859" t="str">
            <v>0039</v>
          </cell>
          <cell r="E1859">
            <v>0</v>
          </cell>
          <cell r="F1859">
            <v>0</v>
          </cell>
          <cell r="G1859" t="str">
            <v>100890</v>
          </cell>
          <cell r="H1859" t="str">
            <v>ESTACA METÁLICA PARA FUNDAÇÃO, UTILIZANDO PERFIL LAMINADO HP310X79 (EXCLUSIVE MOBILIZAÇÃO E DESMOBILIZAÇÃO). AF_01/2020</v>
          </cell>
        </row>
        <row r="1860">
          <cell r="A1860" t="str">
            <v>FUNDACOES E ESTRUTURAS</v>
          </cell>
          <cell r="B1860" t="str">
            <v>FUES</v>
          </cell>
          <cell r="C1860" t="str">
            <v>ESTACAS</v>
          </cell>
          <cell r="D1860" t="str">
            <v>0039</v>
          </cell>
          <cell r="E1860">
            <v>0</v>
          </cell>
          <cell r="F1860">
            <v>0</v>
          </cell>
          <cell r="G1860" t="str">
            <v>100892</v>
          </cell>
          <cell r="H1860" t="str">
            <v>ESTACA METÁLICA PARA CONTENÇÃO, UTILIZANDO PERFIL LAMINADO W250X32,7 (EXCLUSIVE MOBILIZAÇÃO E DESMOBILIZAÇÃO). AF_01/2020</v>
          </cell>
        </row>
        <row r="1861">
          <cell r="A1861" t="str">
            <v>FUNDACOES E ESTRUTURAS</v>
          </cell>
          <cell r="B1861" t="str">
            <v>FUES</v>
          </cell>
          <cell r="C1861" t="str">
            <v>ESTACAS</v>
          </cell>
          <cell r="D1861" t="str">
            <v>0039</v>
          </cell>
          <cell r="E1861">
            <v>0</v>
          </cell>
          <cell r="F1861">
            <v>0</v>
          </cell>
          <cell r="G1861" t="str">
            <v>100893</v>
          </cell>
          <cell r="H1861" t="str">
            <v>ESTACA METÁLICA PARA CONTENÇÃO, UTILIZANDO PERFIL LAMINADO W250X38,5 (EXCLUSIVE MOBILIZAÇÃO E DESMOBILIZAÇÃO). AF_01/2020</v>
          </cell>
        </row>
        <row r="1862">
          <cell r="A1862" t="str">
            <v>FUNDACOES E ESTRUTURAS</v>
          </cell>
          <cell r="B1862" t="str">
            <v>FUES</v>
          </cell>
          <cell r="C1862" t="str">
            <v>ESTACAS</v>
          </cell>
          <cell r="D1862" t="str">
            <v>0039</v>
          </cell>
          <cell r="E1862">
            <v>0</v>
          </cell>
          <cell r="F1862">
            <v>0</v>
          </cell>
          <cell r="G1862" t="str">
            <v>100894</v>
          </cell>
          <cell r="H1862" t="str">
            <v>ESTACA METÁLICA PARA CONTENÇÃO, UTILIZANDO PERFIL LAMINADO W250X44,8 (EXCLUSIVE MOBILIZAÇÃO E DESMOBILIZAÇÃO). AF_01/2020</v>
          </cell>
        </row>
        <row r="1863">
          <cell r="A1863" t="str">
            <v>FUNDACOES E ESTRUTURAS</v>
          </cell>
          <cell r="B1863" t="str">
            <v>FUES</v>
          </cell>
          <cell r="C1863" t="str">
            <v>ESTACAS</v>
          </cell>
          <cell r="D1863" t="str">
            <v>0039</v>
          </cell>
          <cell r="E1863">
            <v>0</v>
          </cell>
          <cell r="F1863">
            <v>0</v>
          </cell>
          <cell r="G1863" t="str">
            <v>100896</v>
          </cell>
          <cell r="H1863" t="str">
            <v>ESTACA ESCAVADA MECANICAMENTE, SEM FLUIDO ESTABILIZANTE, COM 25CM DE DIÂMETRO, CONCRETO LANÇADO POR CAMINHÃO BETONEIRA (EXCLUSIVE MOBILIZAÇÃO E DESMOBILIZAÇÃO). AF_01/2020</v>
          </cell>
        </row>
        <row r="1864">
          <cell r="A1864" t="str">
            <v>FUNDACOES E ESTRUTURAS</v>
          </cell>
          <cell r="B1864" t="str">
            <v>FUES</v>
          </cell>
          <cell r="C1864" t="str">
            <v>ESTACAS</v>
          </cell>
          <cell r="D1864" t="str">
            <v>0039</v>
          </cell>
          <cell r="E1864">
            <v>0</v>
          </cell>
          <cell r="F1864">
            <v>0</v>
          </cell>
          <cell r="G1864" t="str">
            <v>100897</v>
          </cell>
          <cell r="H1864" t="str">
            <v>ESTACA ESCAVADA MECANICAMENTE, SEM FLUIDO ESTABILIZANTE, COM 40CM DE DIÂMETRO, CONCRETO LANÇADO POR CAMINHÃO BETONEIRA (EXCLUSIVE MOBILIZAÇÃO E DESMOBILIZAÇÃO). AF_01/2020</v>
          </cell>
        </row>
        <row r="1865">
          <cell r="A1865" t="str">
            <v>FUNDACOES E ESTRUTURAS</v>
          </cell>
          <cell r="B1865" t="str">
            <v>FUES</v>
          </cell>
          <cell r="C1865" t="str">
            <v>ESTACAS</v>
          </cell>
          <cell r="D1865" t="str">
            <v>0039</v>
          </cell>
          <cell r="E1865">
            <v>0</v>
          </cell>
          <cell r="F1865">
            <v>0</v>
          </cell>
          <cell r="G1865" t="str">
            <v>100898</v>
          </cell>
          <cell r="H1865" t="str">
            <v>ESTACA ESCAVADA MECANICAMENTE, SEM FLUIDO ESTABILIZANTE, COM 60CM DE DIÂMETRO, CONCRETO LANÇADO POR CAMINHÃO BETONEIRA (EXCLUSIVE MOBILIZAÇÃO E DESMOBILIZAÇÃO). AF_01/2020</v>
          </cell>
        </row>
        <row r="1866">
          <cell r="A1866" t="str">
            <v>FUNDACOES E ESTRUTURAS</v>
          </cell>
          <cell r="B1866" t="str">
            <v>FUES</v>
          </cell>
          <cell r="C1866" t="str">
            <v>ESTACAS</v>
          </cell>
          <cell r="D1866" t="str">
            <v>0039</v>
          </cell>
          <cell r="E1866">
            <v>0</v>
          </cell>
          <cell r="F1866">
            <v>0</v>
          </cell>
          <cell r="G1866" t="str">
            <v>100899</v>
          </cell>
          <cell r="H1866" t="str">
            <v>ESTACA ESCAVADA MECANICAMENTE, SEM FLUIDO ESTABILIZANTE, COM 25CM DE DIÂMETRO, CONCRETO LANÇADO MANUALMENTE (EXCLUSIVE MOBILIZAÇÃO E DESMOBILIZAÇÃO). AF_01/2020</v>
          </cell>
        </row>
        <row r="1867">
          <cell r="A1867" t="str">
            <v>FUNDACOES E ESTRUTURAS</v>
          </cell>
          <cell r="B1867" t="str">
            <v>FUES</v>
          </cell>
          <cell r="C1867" t="str">
            <v>ESTACAS</v>
          </cell>
          <cell r="D1867" t="str">
            <v>0039</v>
          </cell>
          <cell r="E1867">
            <v>0</v>
          </cell>
          <cell r="F1867">
            <v>0</v>
          </cell>
          <cell r="G1867" t="str">
            <v>100900</v>
          </cell>
          <cell r="H1867" t="str">
            <v>ESTACA ESCAVADA MECANICAMENTE, SEM FLUIDO ESTABILIZANTE, COM 60CM DE DIÂMETRO, CONCRETO LANÇADO POR BOMBA LANÇA (EXCLUSIVE MOBILIZAÇÃO E DESMOBILIZAÇÃO). AF_01/2020</v>
          </cell>
        </row>
        <row r="1868">
          <cell r="A1868" t="str">
            <v>FUNDACOES E ESTRUTURAS</v>
          </cell>
          <cell r="B1868" t="str">
            <v>FUES</v>
          </cell>
          <cell r="C1868" t="str">
            <v>ESTACAS</v>
          </cell>
          <cell r="D1868" t="str">
            <v>0039</v>
          </cell>
          <cell r="E1868">
            <v>0</v>
          </cell>
          <cell r="F1868">
            <v>0</v>
          </cell>
          <cell r="G1868" t="str">
            <v>100929</v>
          </cell>
          <cell r="H1868" t="str">
            <v>ESTACA RAÍZ, DIÂMETRO DE 20CM, SEM PRESENÇA DE ROCHA (EXCLUSIVE MOBILIZAÇÃO E DESMOBILIZAÇÃO). AF_03/2020</v>
          </cell>
        </row>
        <row r="1869">
          <cell r="A1869" t="str">
            <v>FUNDACOES E ESTRUTURAS</v>
          </cell>
          <cell r="B1869" t="str">
            <v>FUES</v>
          </cell>
          <cell r="C1869" t="str">
            <v>ESTACAS</v>
          </cell>
          <cell r="D1869" t="str">
            <v>0039</v>
          </cell>
          <cell r="E1869">
            <v>0</v>
          </cell>
          <cell r="F1869">
            <v>0</v>
          </cell>
          <cell r="G1869" t="str">
            <v>100930</v>
          </cell>
          <cell r="H1869" t="str">
            <v>ESTACA RAÍZ, DIÂMETRO DE 31CM, SEM PRESENÇA DE ROCHA (EXCLUSIVE MOBILIZAÇÃO E DESMOBILIZAÇÃO). AF_03/2020</v>
          </cell>
        </row>
        <row r="1870">
          <cell r="A1870" t="str">
            <v>FUNDACOES E ESTRUTURAS</v>
          </cell>
          <cell r="B1870" t="str">
            <v>FUES</v>
          </cell>
          <cell r="C1870" t="str">
            <v>ESTACAS</v>
          </cell>
          <cell r="D1870" t="str">
            <v>0039</v>
          </cell>
          <cell r="E1870">
            <v>0</v>
          </cell>
          <cell r="F1870">
            <v>0</v>
          </cell>
          <cell r="G1870" t="str">
            <v>100931</v>
          </cell>
          <cell r="H1870" t="str">
            <v>ESTACA RAÍZ, DIÂMETRO DE 40CM, SEM PRESENÇA DE ROCHA (EXCLUSIVE MOBILIZAÇÃO E DESMOBILIZAÇÃO). AF_03/2020</v>
          </cell>
        </row>
        <row r="1871">
          <cell r="A1871" t="str">
            <v>FUNDACOES E ESTRUTURAS</v>
          </cell>
          <cell r="B1871" t="str">
            <v>FUES</v>
          </cell>
          <cell r="C1871" t="str">
            <v>ESTACAS</v>
          </cell>
          <cell r="D1871" t="str">
            <v>0039</v>
          </cell>
          <cell r="E1871">
            <v>0</v>
          </cell>
          <cell r="F1871">
            <v>0</v>
          </cell>
          <cell r="G1871" t="str">
            <v>100932</v>
          </cell>
          <cell r="H1871" t="str">
            <v>ESTACA RAÍZ, DIÂMETRO DE 45CM, SEM PRESENÇA DE ROCHA (EXCLUSIVE MOBILIZAÇÃO E DESMOBILIZAÇÃO). AF_03/2020</v>
          </cell>
        </row>
        <row r="1872">
          <cell r="A1872" t="str">
            <v>FUNDACOES E ESTRUTURAS</v>
          </cell>
          <cell r="B1872" t="str">
            <v>FUES</v>
          </cell>
          <cell r="C1872" t="str">
            <v>ESTACAS</v>
          </cell>
          <cell r="D1872" t="str">
            <v>0039</v>
          </cell>
          <cell r="E1872">
            <v>0</v>
          </cell>
          <cell r="F1872">
            <v>0</v>
          </cell>
          <cell r="G1872" t="str">
            <v>100933</v>
          </cell>
          <cell r="H1872" t="str">
            <v>ESTACA RAÍZ, DIÂMETRO DE 20CM, PERFURADA EM ROCHA (EXCLUSIVE MOBILIZAÇÃO E DESMOBILIZAÇÃO). AF_03/2020</v>
          </cell>
        </row>
        <row r="1873">
          <cell r="A1873" t="str">
            <v>FUNDACOES E ESTRUTURAS</v>
          </cell>
          <cell r="B1873" t="str">
            <v>FUES</v>
          </cell>
          <cell r="C1873" t="str">
            <v>ESTACAS</v>
          </cell>
          <cell r="D1873" t="str">
            <v>0039</v>
          </cell>
          <cell r="E1873">
            <v>0</v>
          </cell>
          <cell r="F1873">
            <v>0</v>
          </cell>
          <cell r="G1873" t="str">
            <v>100934</v>
          </cell>
          <cell r="H1873" t="str">
            <v>ESTACA RAÍZ, DIÂMETRO DE 31CM, PERFURADA EM ROCHA (EXCLUSIVE MOBILIZAÇÃO E DESMOBILIZAÇÃO). AF_03/2020</v>
          </cell>
        </row>
        <row r="1874">
          <cell r="A1874" t="str">
            <v>FUNDACOES E ESTRUTURAS</v>
          </cell>
          <cell r="B1874" t="str">
            <v>FUES</v>
          </cell>
          <cell r="C1874" t="str">
            <v>ESTACAS</v>
          </cell>
          <cell r="D1874" t="str">
            <v>0039</v>
          </cell>
          <cell r="E1874">
            <v>0</v>
          </cell>
          <cell r="F1874">
            <v>0</v>
          </cell>
          <cell r="G1874" t="str">
            <v>100935</v>
          </cell>
          <cell r="H1874" t="str">
            <v>ESTACA RAÍZ, DIÂMETRO DE 40CM, PERFURADA EM ROCHA (EXCLUSIVE MOBILIZAÇÃO E DESMOBILIZAÇÃO). AF_03/2020</v>
          </cell>
        </row>
        <row r="1875">
          <cell r="A1875" t="str">
            <v>FUNDACOES E ESTRUTURAS</v>
          </cell>
          <cell r="B1875" t="str">
            <v>FUES</v>
          </cell>
          <cell r="C1875" t="str">
            <v>ESTACAS</v>
          </cell>
          <cell r="D1875" t="str">
            <v>0039</v>
          </cell>
          <cell r="E1875">
            <v>0</v>
          </cell>
          <cell r="F1875">
            <v>0</v>
          </cell>
          <cell r="G1875" t="str">
            <v>100936</v>
          </cell>
          <cell r="H1875" t="str">
            <v>ESTACA RAÍZ, DIÂMETRO DE 45CM, PERFURADA EM ROCHA (EXCLUSIVE MOBILIZAÇÃO E DESMOBILIZAÇÃO). AF_03/2020</v>
          </cell>
        </row>
        <row r="1876">
          <cell r="A1876" t="str">
            <v>FUNDACOES E ESTRUTURAS</v>
          </cell>
          <cell r="B1876" t="str">
            <v>FUES</v>
          </cell>
          <cell r="C1876" t="str">
            <v>ESTACAS</v>
          </cell>
          <cell r="D1876" t="str">
            <v>0039</v>
          </cell>
          <cell r="E1876">
            <v>0</v>
          </cell>
          <cell r="F1876">
            <v>0</v>
          </cell>
          <cell r="G1876" t="str">
            <v>101173</v>
          </cell>
          <cell r="H1876" t="str">
            <v>ESTACA BROCA DE CONCRETO, DIÂMETRO DE 20CM, ESCAVAÇÃO MANUAL COM TRADO CONCHA, COM ARMADURA DE ARRANQUE. AF_05/2020</v>
          </cell>
        </row>
        <row r="1877">
          <cell r="A1877" t="str">
            <v>FUNDACOES E ESTRUTURAS</v>
          </cell>
          <cell r="B1877" t="str">
            <v>FUES</v>
          </cell>
          <cell r="C1877" t="str">
            <v>ESTACAS</v>
          </cell>
          <cell r="D1877" t="str">
            <v>0039</v>
          </cell>
          <cell r="E1877">
            <v>0</v>
          </cell>
          <cell r="F1877">
            <v>0</v>
          </cell>
          <cell r="G1877" t="str">
            <v>101174</v>
          </cell>
          <cell r="H1877" t="str">
            <v>ESTACA BROCA DE CONCRETO, DIÂMETRO DE 25CM, ESCAVAÇÃO MANUAL COM TRADO CONCHA, COM ARMADURA DE ARRANQUE. AF_05/2020</v>
          </cell>
        </row>
        <row r="1878">
          <cell r="A1878" t="str">
            <v>FUNDACOES E ESTRUTURAS</v>
          </cell>
          <cell r="B1878" t="str">
            <v>FUES</v>
          </cell>
          <cell r="C1878" t="str">
            <v>ESTACAS</v>
          </cell>
          <cell r="D1878" t="str">
            <v>0039</v>
          </cell>
          <cell r="E1878">
            <v>0</v>
          </cell>
          <cell r="F1878">
            <v>0</v>
          </cell>
          <cell r="G1878" t="str">
            <v>101175</v>
          </cell>
          <cell r="H1878" t="str">
            <v>ESTACA BROCA DE CONCRETO, DIÂMETRO DE 30CM, ESCAVAÇÃO MANUAL COM TRADO CONCHA, COM ARMADURA DE ARRANQUE. AF_05/2020</v>
          </cell>
        </row>
        <row r="1879">
          <cell r="A1879" t="str">
            <v>FUNDACOES E ESTRUTURAS</v>
          </cell>
          <cell r="B1879" t="str">
            <v>FUES</v>
          </cell>
          <cell r="C1879" t="str">
            <v>ESTACAS</v>
          </cell>
          <cell r="D1879" t="str">
            <v>0039</v>
          </cell>
          <cell r="E1879">
            <v>0</v>
          </cell>
          <cell r="F1879">
            <v>0</v>
          </cell>
          <cell r="G1879" t="str">
            <v>101176</v>
          </cell>
          <cell r="H1879" t="str">
            <v>ESTACA BROCA DE CONCRETO, DIÂMETRO DE 30CM, ESCAVAÇÃO MANUAL COM TRADO CONCHA, INTEIRAMENTE ARMADA. AF_05/2020</v>
          </cell>
        </row>
        <row r="1880">
          <cell r="A1880" t="str">
            <v>FUNDACOES E ESTRUTURAS</v>
          </cell>
          <cell r="B1880" t="str">
            <v>FUES</v>
          </cell>
          <cell r="C1880" t="str">
            <v>LASTROS/FUNDACOES DIVERSAS</v>
          </cell>
          <cell r="D1880" t="str">
            <v>0040</v>
          </cell>
          <cell r="E1880">
            <v>0</v>
          </cell>
          <cell r="F1880">
            <v>0</v>
          </cell>
          <cell r="G1880" t="str">
            <v>95240</v>
          </cell>
          <cell r="H1880" t="str">
            <v>LASTRO DE CONCRETO MAGRO, APLICADO EM PISOS, LAJES SOBRE SOLO OU RADIERS, ESPESSURA DE 3 CM. AF_07/2016</v>
          </cell>
        </row>
        <row r="1881">
          <cell r="A1881" t="str">
            <v>FUNDACOES E ESTRUTURAS</v>
          </cell>
          <cell r="B1881" t="str">
            <v>FUES</v>
          </cell>
          <cell r="C1881" t="str">
            <v>LASTROS/FUNDACOES DIVERSAS</v>
          </cell>
          <cell r="D1881" t="str">
            <v>0040</v>
          </cell>
          <cell r="E1881">
            <v>0</v>
          </cell>
          <cell r="F1881">
            <v>0</v>
          </cell>
          <cell r="G1881" t="str">
            <v>95241</v>
          </cell>
          <cell r="H1881" t="str">
            <v>LASTRO DE CONCRETO MAGRO, APLICADO EM PISOS, LAJES SOBRE SOLO OU RADIERS, ESPESSURA DE 5 CM. AF_07/2016</v>
          </cell>
        </row>
        <row r="1882">
          <cell r="A1882" t="str">
            <v>FUNDACOES E ESTRUTURAS</v>
          </cell>
          <cell r="B1882" t="str">
            <v>FUES</v>
          </cell>
          <cell r="C1882" t="str">
            <v>LASTROS/FUNDACOES DIVERSAS</v>
          </cell>
          <cell r="D1882" t="str">
            <v>0040</v>
          </cell>
          <cell r="E1882">
            <v>0</v>
          </cell>
          <cell r="F1882">
            <v>0</v>
          </cell>
          <cell r="G1882" t="str">
            <v>96616</v>
          </cell>
          <cell r="H1882" t="str">
            <v>LASTRO DE CONCRETO MAGRO, APLICADO EM BLOCOS DE COROAMENTO OU SAPATAS. AF_08/2017</v>
          </cell>
        </row>
        <row r="1883">
          <cell r="A1883" t="str">
            <v>FUNDACOES E ESTRUTURAS</v>
          </cell>
          <cell r="B1883" t="str">
            <v>FUES</v>
          </cell>
          <cell r="C1883" t="str">
            <v>LASTROS/FUNDACOES DIVERSAS</v>
          </cell>
          <cell r="D1883" t="str">
            <v>0040</v>
          </cell>
          <cell r="E1883">
            <v>0</v>
          </cell>
          <cell r="F1883">
            <v>0</v>
          </cell>
          <cell r="G1883" t="str">
            <v>96617</v>
          </cell>
          <cell r="H1883" t="str">
            <v>LASTRO DE CONCRETO MAGRO, APLICADO EM BLOCOS DE COROAMENTO OU SAPATAS, ESPESSURA DE 3 CM. AF_08/2017</v>
          </cell>
        </row>
        <row r="1884">
          <cell r="A1884" t="str">
            <v>FUNDACOES E ESTRUTURAS</v>
          </cell>
          <cell r="B1884" t="str">
            <v>FUES</v>
          </cell>
          <cell r="C1884" t="str">
            <v>LASTROS/FUNDACOES DIVERSAS</v>
          </cell>
          <cell r="D1884" t="str">
            <v>0040</v>
          </cell>
          <cell r="E1884">
            <v>0</v>
          </cell>
          <cell r="F1884">
            <v>0</v>
          </cell>
          <cell r="G1884" t="str">
            <v>96619</v>
          </cell>
          <cell r="H1884" t="str">
            <v>LASTRO DE CONCRETO MAGRO, APLICADO EM BLOCOS DE COROAMENTO OU SAPATAS, ESPESSURA DE 5 CM. AF_08/2017</v>
          </cell>
        </row>
        <row r="1885">
          <cell r="A1885" t="str">
            <v>FUNDACOES E ESTRUTURAS</v>
          </cell>
          <cell r="B1885" t="str">
            <v>FUES</v>
          </cell>
          <cell r="C1885" t="str">
            <v>LASTROS/FUNDACOES DIVERSAS</v>
          </cell>
          <cell r="D1885" t="str">
            <v>0040</v>
          </cell>
          <cell r="E1885">
            <v>0</v>
          </cell>
          <cell r="F1885">
            <v>0</v>
          </cell>
          <cell r="G1885" t="str">
            <v>96620</v>
          </cell>
          <cell r="H1885" t="str">
            <v>LASTRO DE CONCRETO MAGRO, APLICADO EM PISOS, LAJES SOBRE SOLO OU RADIERS. AF_08/2017</v>
          </cell>
        </row>
        <row r="1886">
          <cell r="A1886" t="str">
            <v>FUNDACOES E ESTRUTURAS</v>
          </cell>
          <cell r="B1886" t="str">
            <v>FUES</v>
          </cell>
          <cell r="C1886" t="str">
            <v>LASTROS/FUNDACOES DIVERSAS</v>
          </cell>
          <cell r="D1886" t="str">
            <v>0040</v>
          </cell>
          <cell r="E1886">
            <v>0</v>
          </cell>
          <cell r="F1886">
            <v>0</v>
          </cell>
          <cell r="G1886" t="str">
            <v>96621</v>
          </cell>
          <cell r="H1886" t="str">
            <v>LASTRO COM MATERIAL GRANULAR, APLICAÇÃO EM BLOCOS DE COROAMENTO, ESPESSURA DE *5 CM*. AF_08/2017</v>
          </cell>
        </row>
        <row r="1887">
          <cell r="A1887" t="str">
            <v>FUNDACOES E ESTRUTURAS</v>
          </cell>
          <cell r="B1887" t="str">
            <v>FUES</v>
          </cell>
          <cell r="C1887" t="str">
            <v>LASTROS/FUNDACOES DIVERSAS</v>
          </cell>
          <cell r="D1887" t="str">
            <v>0040</v>
          </cell>
          <cell r="E1887">
            <v>0</v>
          </cell>
          <cell r="F1887">
            <v>0</v>
          </cell>
          <cell r="G1887" t="str">
            <v>96622</v>
          </cell>
          <cell r="H1887" t="str">
            <v>LASTRO COM MATERIAL GRANULAR, APLICADO EM PISOS OU LAJES SOBRE SOLO, ESPESSURA DE *5 CM*. AF_08/2017</v>
          </cell>
        </row>
        <row r="1888">
          <cell r="A1888" t="str">
            <v>FUNDACOES E ESTRUTURAS</v>
          </cell>
          <cell r="B1888" t="str">
            <v>FUES</v>
          </cell>
          <cell r="C1888" t="str">
            <v>LASTROS/FUNDACOES DIVERSAS</v>
          </cell>
          <cell r="D1888" t="str">
            <v>0040</v>
          </cell>
          <cell r="E1888">
            <v>0</v>
          </cell>
          <cell r="F1888">
            <v>0</v>
          </cell>
          <cell r="G1888" t="str">
            <v>96623</v>
          </cell>
          <cell r="H1888" t="str">
            <v>LASTRO COM MATERIAL GRANULAR, APLICADO EM BLOCOS DE COROAMENTO, ESPESSURA DE *10 CM*. AF_08/2017</v>
          </cell>
        </row>
        <row r="1889">
          <cell r="A1889" t="str">
            <v>FUNDACOES E ESTRUTURAS</v>
          </cell>
          <cell r="B1889" t="str">
            <v>FUES</v>
          </cell>
          <cell r="C1889" t="str">
            <v>LASTROS/FUNDACOES DIVERSAS</v>
          </cell>
          <cell r="D1889" t="str">
            <v>0040</v>
          </cell>
          <cell r="E1889">
            <v>0</v>
          </cell>
          <cell r="F1889">
            <v>0</v>
          </cell>
          <cell r="G1889" t="str">
            <v>96624</v>
          </cell>
          <cell r="H1889" t="str">
            <v>LASTRO COM MATERIAL GRANULAR (PEDRA BRITADA N.2), APLICADO EM PISOS OU LAJES SOBRE SOLO, ESPESSURA DE *10 CM*. AF_08/2017</v>
          </cell>
        </row>
        <row r="1890">
          <cell r="A1890" t="str">
            <v>FUNDACOES E ESTRUTURAS</v>
          </cell>
          <cell r="B1890" t="str">
            <v>FUES</v>
          </cell>
          <cell r="C1890" t="str">
            <v>LASTROS/FUNDACOES DIVERSAS</v>
          </cell>
          <cell r="D1890" t="str">
            <v>0040</v>
          </cell>
          <cell r="E1890">
            <v>0</v>
          </cell>
          <cell r="F1890">
            <v>0</v>
          </cell>
          <cell r="G1890" t="str">
            <v>97082</v>
          </cell>
          <cell r="H1890" t="str">
            <v>ESCAVAÇÃO MANUAL DE VIGA DE BORDA PARA RADIER. AF_09/2017</v>
          </cell>
        </row>
        <row r="1891">
          <cell r="A1891" t="str">
            <v>FUNDACOES E ESTRUTURAS</v>
          </cell>
          <cell r="B1891" t="str">
            <v>FUES</v>
          </cell>
          <cell r="C1891" t="str">
            <v>LASTROS/FUNDACOES DIVERSAS</v>
          </cell>
          <cell r="D1891" t="str">
            <v>0040</v>
          </cell>
          <cell r="E1891">
            <v>0</v>
          </cell>
          <cell r="F1891">
            <v>0</v>
          </cell>
          <cell r="G1891" t="str">
            <v>97083</v>
          </cell>
          <cell r="H1891" t="str">
            <v>COMPACTAÇÃO MECÂNICA DE SOLO PARA EXECUÇÃO DE RADIER, COM COMPACTADOR DE SOLOS A PERCUSSÃO. AF_09/2017</v>
          </cell>
        </row>
        <row r="1892">
          <cell r="A1892" t="str">
            <v>FUNDACOES E ESTRUTURAS</v>
          </cell>
          <cell r="B1892" t="str">
            <v>FUES</v>
          </cell>
          <cell r="C1892" t="str">
            <v>LASTROS/FUNDACOES DIVERSAS</v>
          </cell>
          <cell r="D1892" t="str">
            <v>0040</v>
          </cell>
          <cell r="E1892">
            <v>0</v>
          </cell>
          <cell r="F1892">
            <v>0</v>
          </cell>
          <cell r="G1892" t="str">
            <v>97084</v>
          </cell>
          <cell r="H1892" t="str">
            <v>COMPACTAÇÃO MECÂNICA DE SOLO PARA EXECUÇÃO DE RADIER, COM COMPACTADOR DE SOLOS TIPO PLACA VIBRATÓRIA. AF_09/2017</v>
          </cell>
        </row>
        <row r="1893">
          <cell r="A1893" t="str">
            <v>FUNDACOES E ESTRUTURAS</v>
          </cell>
          <cell r="B1893" t="str">
            <v>FUES</v>
          </cell>
          <cell r="C1893" t="str">
            <v>LASTROS/FUNDACOES DIVERSAS</v>
          </cell>
          <cell r="D1893" t="str">
            <v>0040</v>
          </cell>
          <cell r="E1893">
            <v>0</v>
          </cell>
          <cell r="F1893">
            <v>0</v>
          </cell>
          <cell r="G1893" t="str">
            <v>97086</v>
          </cell>
          <cell r="H1893" t="str">
            <v>FABRICAÇÃO, MONTAGEM E DESMONTAGEM DE FORMA PARA RADIER, EM MADEIRA SERRADA, 4 UTILIZAÇÕES. AF_09/2017</v>
          </cell>
        </row>
        <row r="1894">
          <cell r="A1894" t="str">
            <v>FUNDACOES E ESTRUTURAS</v>
          </cell>
          <cell r="B1894" t="str">
            <v>FUES</v>
          </cell>
          <cell r="C1894" t="str">
            <v>LASTROS/FUNDACOES DIVERSAS</v>
          </cell>
          <cell r="D1894" t="str">
            <v>0040</v>
          </cell>
          <cell r="E1894">
            <v>0</v>
          </cell>
          <cell r="F1894">
            <v>0</v>
          </cell>
          <cell r="G1894" t="str">
            <v>97087</v>
          </cell>
          <cell r="H1894" t="str">
            <v>CAMADA SEPARADORA PARA EXECUÇÃO DE RADIER, EM LONA PLÁSTICA. AF_09/2017</v>
          </cell>
        </row>
        <row r="1895">
          <cell r="A1895" t="str">
            <v>FUNDACOES E ESTRUTURAS</v>
          </cell>
          <cell r="B1895" t="str">
            <v>FUES</v>
          </cell>
          <cell r="C1895" t="str">
            <v>LASTROS/FUNDACOES DIVERSAS</v>
          </cell>
          <cell r="D1895" t="str">
            <v>0040</v>
          </cell>
          <cell r="E1895">
            <v>0</v>
          </cell>
          <cell r="F1895">
            <v>0</v>
          </cell>
          <cell r="G1895" t="str">
            <v>97088</v>
          </cell>
          <cell r="H1895" t="str">
            <v>ARMAÇÃO PARA EXECUÇÃO DE RADIER, COM USO DE TELA Q-92. AF_09/2017</v>
          </cell>
        </row>
        <row r="1896">
          <cell r="A1896" t="str">
            <v>FUNDACOES E ESTRUTURAS</v>
          </cell>
          <cell r="B1896" t="str">
            <v>FUES</v>
          </cell>
          <cell r="C1896" t="str">
            <v>LASTROS/FUNDACOES DIVERSAS</v>
          </cell>
          <cell r="D1896" t="str">
            <v>0040</v>
          </cell>
          <cell r="E1896">
            <v>0</v>
          </cell>
          <cell r="F1896">
            <v>0</v>
          </cell>
          <cell r="G1896" t="str">
            <v>97089</v>
          </cell>
          <cell r="H1896" t="str">
            <v>ARMAÇÃO PARA EXECUÇÃO DE RADIER, COM USO DE TELA Q-113. AF_09/2017</v>
          </cell>
        </row>
        <row r="1897">
          <cell r="A1897" t="str">
            <v>FUNDACOES E ESTRUTURAS</v>
          </cell>
          <cell r="B1897" t="str">
            <v>FUES</v>
          </cell>
          <cell r="C1897" t="str">
            <v>LASTROS/FUNDACOES DIVERSAS</v>
          </cell>
          <cell r="D1897" t="str">
            <v>0040</v>
          </cell>
          <cell r="E1897">
            <v>0</v>
          </cell>
          <cell r="F1897">
            <v>0</v>
          </cell>
          <cell r="G1897" t="str">
            <v>97090</v>
          </cell>
          <cell r="H1897" t="str">
            <v>ARMAÇÃO PARA EXECUÇÃO DE RADIER, COM USO DE TELA Q-138. AF_09/2017</v>
          </cell>
        </row>
        <row r="1898">
          <cell r="A1898" t="str">
            <v>FUNDACOES E ESTRUTURAS</v>
          </cell>
          <cell r="B1898" t="str">
            <v>FUES</v>
          </cell>
          <cell r="C1898" t="str">
            <v>LASTROS/FUNDACOES DIVERSAS</v>
          </cell>
          <cell r="D1898" t="str">
            <v>0040</v>
          </cell>
          <cell r="E1898">
            <v>0</v>
          </cell>
          <cell r="F1898">
            <v>0</v>
          </cell>
          <cell r="G1898" t="str">
            <v>97091</v>
          </cell>
          <cell r="H1898" t="str">
            <v>ARMAÇÃO PARA EXECUÇÃO DE RADIER, COM USO DE TELA Q-159. AF_09/2017</v>
          </cell>
        </row>
        <row r="1899">
          <cell r="A1899" t="str">
            <v>FUNDACOES E ESTRUTURAS</v>
          </cell>
          <cell r="B1899" t="str">
            <v>FUES</v>
          </cell>
          <cell r="C1899" t="str">
            <v>LASTROS/FUNDACOES DIVERSAS</v>
          </cell>
          <cell r="D1899" t="str">
            <v>0040</v>
          </cell>
          <cell r="E1899">
            <v>0</v>
          </cell>
          <cell r="F1899">
            <v>0</v>
          </cell>
          <cell r="G1899" t="str">
            <v>97092</v>
          </cell>
          <cell r="H1899" t="str">
            <v>ARMAÇÃO PARA EXECUÇÃO DE RADIER, COM USO DE TELA Q-196. AF_09/2017</v>
          </cell>
        </row>
        <row r="1900">
          <cell r="A1900" t="str">
            <v>FUNDACOES E ESTRUTURAS</v>
          </cell>
          <cell r="B1900" t="str">
            <v>FUES</v>
          </cell>
          <cell r="C1900" t="str">
            <v>LASTROS/FUNDACOES DIVERSAS</v>
          </cell>
          <cell r="D1900" t="str">
            <v>0040</v>
          </cell>
          <cell r="E1900">
            <v>0</v>
          </cell>
          <cell r="F1900">
            <v>0</v>
          </cell>
          <cell r="G1900" t="str">
            <v>97093</v>
          </cell>
          <cell r="H1900" t="str">
            <v>ARMAÇÃO PARA EXECUÇÃO DE RADIER, COM USO DE TELA Q-283. AF_09/2017</v>
          </cell>
        </row>
        <row r="1901">
          <cell r="A1901" t="str">
            <v>FUNDACOES E ESTRUTURAS</v>
          </cell>
          <cell r="B1901" t="str">
            <v>FUES</v>
          </cell>
          <cell r="C1901" t="str">
            <v>LASTROS/FUNDACOES DIVERSAS</v>
          </cell>
          <cell r="D1901" t="str">
            <v>0040</v>
          </cell>
          <cell r="E1901">
            <v>0</v>
          </cell>
          <cell r="F1901">
            <v>0</v>
          </cell>
          <cell r="G1901" t="str">
            <v>97094</v>
          </cell>
          <cell r="H1901" t="str">
            <v>CONCRETAGEM DE RADIER, PISO OU LAJE SOBRE SOLO, FCK 30 MPA, PARA ESPESSURA DE 10 CM - LANÇAMENTO, ADENSAMENTO E ACABAMENTO. AF_09/2017</v>
          </cell>
        </row>
        <row r="1902">
          <cell r="A1902" t="str">
            <v>FUNDACOES E ESTRUTURAS</v>
          </cell>
          <cell r="B1902" t="str">
            <v>FUES</v>
          </cell>
          <cell r="C1902" t="str">
            <v>LASTROS/FUNDACOES DIVERSAS</v>
          </cell>
          <cell r="D1902" t="str">
            <v>0040</v>
          </cell>
          <cell r="E1902">
            <v>0</v>
          </cell>
          <cell r="F1902">
            <v>0</v>
          </cell>
          <cell r="G1902" t="str">
            <v>97095</v>
          </cell>
          <cell r="H1902" t="str">
            <v>CONCRETAGEM DE RADIER, PISO OU LAJE SOBRE SOLO, FCK 30 MPA, PARA ESPESSURA DE 15 CM - LANÇAMENTO, ADENSAMENTO E ACABAMENTO. AF_09/2017</v>
          </cell>
        </row>
        <row r="1903">
          <cell r="A1903" t="str">
            <v>FUNDACOES E ESTRUTURAS</v>
          </cell>
          <cell r="B1903" t="str">
            <v>FUES</v>
          </cell>
          <cell r="C1903" t="str">
            <v>LASTROS/FUNDACOES DIVERSAS</v>
          </cell>
          <cell r="D1903" t="str">
            <v>0040</v>
          </cell>
          <cell r="E1903">
            <v>0</v>
          </cell>
          <cell r="F1903">
            <v>0</v>
          </cell>
          <cell r="G1903" t="str">
            <v>97096</v>
          </cell>
          <cell r="H1903" t="str">
            <v>CONCRETAGEM DE RADIER, PISO OU LAJE SOBRE SOLO, FCK 30 MPA, PARA ESPESSURA DE 20 CM - LANÇAMENTO, ADENSAMENTO E ACABAMENTO. AF_09/2017</v>
          </cell>
        </row>
        <row r="1904">
          <cell r="A1904" t="str">
            <v>FUNDACOES E ESTRUTURAS</v>
          </cell>
          <cell r="B1904" t="str">
            <v>FUES</v>
          </cell>
          <cell r="C1904" t="str">
            <v>LASTROS/FUNDACOES DIVERSAS</v>
          </cell>
          <cell r="D1904" t="str">
            <v>0040</v>
          </cell>
          <cell r="E1904">
            <v>0</v>
          </cell>
          <cell r="F1904">
            <v>0</v>
          </cell>
          <cell r="G1904" t="str">
            <v>97097</v>
          </cell>
          <cell r="H1904" t="str">
            <v>ACABAMENTO POLIDO PARA PISO DE CONCRETO ARMADO DE ALTA RESISTÊNCIA. AF_09/2017</v>
          </cell>
        </row>
        <row r="1905">
          <cell r="A1905" t="str">
            <v>FUNDACOES E ESTRUTURAS</v>
          </cell>
          <cell r="B1905" t="str">
            <v>FUES</v>
          </cell>
          <cell r="C1905" t="str">
            <v>LASTROS/FUNDACOES DIVERSAS</v>
          </cell>
          <cell r="D1905" t="str">
            <v>0040</v>
          </cell>
          <cell r="E1905">
            <v>0</v>
          </cell>
          <cell r="F1905">
            <v>0</v>
          </cell>
          <cell r="G1905" t="str">
            <v>97101</v>
          </cell>
          <cell r="H1905" t="str">
            <v>EXECUÇÃO DE RADIER, ESPESSURA DE 10 CM, FCK = 30 MPA, COM USO DE FORMAS EM MADEIRA SERRADA. AF_09/2017</v>
          </cell>
        </row>
        <row r="1906">
          <cell r="A1906" t="str">
            <v>FUNDACOES E ESTRUTURAS</v>
          </cell>
          <cell r="B1906" t="str">
            <v>FUES</v>
          </cell>
          <cell r="C1906" t="str">
            <v>LASTROS/FUNDACOES DIVERSAS</v>
          </cell>
          <cell r="D1906" t="str">
            <v>0040</v>
          </cell>
          <cell r="E1906">
            <v>0</v>
          </cell>
          <cell r="F1906">
            <v>0</v>
          </cell>
          <cell r="G1906" t="str">
            <v>97102</v>
          </cell>
          <cell r="H1906" t="str">
            <v>EXECUÇÃO DE RADIER, ESPESSURA DE 15 CM, FCK = 30 MPA, COM USO DE FORMAS EM MADEIRA SERRADA. AF_09/2017</v>
          </cell>
        </row>
        <row r="1907">
          <cell r="A1907" t="str">
            <v>FUNDACOES E ESTRUTURAS</v>
          </cell>
          <cell r="B1907" t="str">
            <v>FUES</v>
          </cell>
          <cell r="C1907" t="str">
            <v>LASTROS/FUNDACOES DIVERSAS</v>
          </cell>
          <cell r="D1907" t="str">
            <v>0040</v>
          </cell>
          <cell r="E1907">
            <v>0</v>
          </cell>
          <cell r="F1907">
            <v>0</v>
          </cell>
          <cell r="G1907" t="str">
            <v>97103</v>
          </cell>
          <cell r="H1907" t="str">
            <v>EXECUÇÃO DE RADIER, ESPESSURA DE 20 CM, FCK = 30 MPA, COM USO DE FORMAS EM MADEIRA SERRADA. AF_09/2017</v>
          </cell>
        </row>
        <row r="1908">
          <cell r="A1908" t="str">
            <v>FUNDACOES E ESTRUTURAS</v>
          </cell>
          <cell r="B1908" t="str">
            <v>FUES</v>
          </cell>
          <cell r="C1908" t="str">
            <v>LASTROS/FUNDACOES DIVERSAS</v>
          </cell>
          <cell r="D1908" t="str">
            <v>0040</v>
          </cell>
          <cell r="E1908">
            <v>0</v>
          </cell>
          <cell r="F1908">
            <v>0</v>
          </cell>
          <cell r="G1908" t="str">
            <v>100322</v>
          </cell>
          <cell r="H1908" t="str">
            <v>LASTRO COM MATERIAL GRANULAR (PEDRA BRITADA N.3), APLICADO EM PISOS OU LAJES SOBRE SOLO, ESPESSURA DE *10 CM*. AF_07/2019</v>
          </cell>
        </row>
        <row r="1909">
          <cell r="A1909" t="str">
            <v>FUNDACOES E ESTRUTURAS</v>
          </cell>
          <cell r="B1909" t="str">
            <v>FUES</v>
          </cell>
          <cell r="C1909" t="str">
            <v>LASTROS/FUNDACOES DIVERSAS</v>
          </cell>
          <cell r="D1909" t="str">
            <v>0040</v>
          </cell>
          <cell r="E1909">
            <v>0</v>
          </cell>
          <cell r="F1909">
            <v>0</v>
          </cell>
          <cell r="G1909" t="str">
            <v>100323</v>
          </cell>
          <cell r="H1909" t="str">
            <v>LASTRO COM MATERIAL GRANULAR (AREIA MÉDIA), APLICADO EM PISOS OU LAJES SOBRE SOLO, ESPESSURA DE *10 CM*. AF_07/2019</v>
          </cell>
        </row>
        <row r="1910">
          <cell r="A1910" t="str">
            <v>FUNDACOES E ESTRUTURAS</v>
          </cell>
          <cell r="B1910" t="str">
            <v>FUES</v>
          </cell>
          <cell r="C1910" t="str">
            <v>LASTROS/FUNDACOES DIVERSAS</v>
          </cell>
          <cell r="D1910" t="str">
            <v>0040</v>
          </cell>
          <cell r="E1910">
            <v>0</v>
          </cell>
          <cell r="F1910">
            <v>0</v>
          </cell>
          <cell r="G1910" t="str">
            <v>100324</v>
          </cell>
          <cell r="H1910" t="str">
            <v>LASTRO COM MATERIAL GRANULAR (PEDRA BRITADA N.1 E PEDRA BRITADA N.2), APLICADO EM PISOS OU LAJES SOBRE SOLO, ESPESSURA DE *10 CM*. AF_07/2019</v>
          </cell>
        </row>
        <row r="1911">
          <cell r="A1911" t="str">
            <v>FUNDACOES E ESTRUTURAS</v>
          </cell>
          <cell r="B1911" t="str">
            <v>FUES</v>
          </cell>
          <cell r="C1911" t="str">
            <v>FORMAS/CIMBRAMENTOS/ESCORAMENTOS</v>
          </cell>
          <cell r="D1911" t="str">
            <v>0041</v>
          </cell>
          <cell r="E1911">
            <v>0</v>
          </cell>
          <cell r="F1911">
            <v>0</v>
          </cell>
          <cell r="G1911" t="str">
            <v>90996</v>
          </cell>
          <cell r="H1911" t="str">
            <v>FORMAS MANUSEÁVEIS PARA PAREDES DE CONCRETO MOLDADAS IN LOCO, DE EDIFICAÇÕES DE MULTIPLOS PAVIMENTO, EM PLATIBANDA. AF_06/2015</v>
          </cell>
        </row>
        <row r="1912">
          <cell r="A1912" t="str">
            <v>FUNDACOES E ESTRUTURAS</v>
          </cell>
          <cell r="B1912" t="str">
            <v>FUES</v>
          </cell>
          <cell r="C1912" t="str">
            <v>FORMAS/CIMBRAMENTOS/ESCORAMENTOS</v>
          </cell>
          <cell r="D1912" t="str">
            <v>0041</v>
          </cell>
          <cell r="E1912">
            <v>0</v>
          </cell>
          <cell r="F1912">
            <v>0</v>
          </cell>
          <cell r="G1912" t="str">
            <v>90997</v>
          </cell>
          <cell r="H1912" t="str">
            <v>FORMAS MANUSEÁVEIS PARA PAREDES DE CONCRETO MOLDADAS IN LOCO, DE EDIFICAÇÕES DE MULTIPLOS PAVIMENTOS, EM FACES INTERNAS DE PAREDES. AF_06/2015</v>
          </cell>
        </row>
        <row r="1913">
          <cell r="A1913" t="str">
            <v>FUNDACOES E ESTRUTURAS</v>
          </cell>
          <cell r="B1913" t="str">
            <v>FUES</v>
          </cell>
          <cell r="C1913" t="str">
            <v>FORMAS/CIMBRAMENTOS/ESCORAMENTOS</v>
          </cell>
          <cell r="D1913" t="str">
            <v>0041</v>
          </cell>
          <cell r="E1913">
            <v>0</v>
          </cell>
          <cell r="F1913">
            <v>0</v>
          </cell>
          <cell r="G1913" t="str">
            <v>90998</v>
          </cell>
          <cell r="H1913" t="str">
            <v>FORMAS MANUSEÁVEIS PARA PAREDES DE CONCRETO MOLDADAS IN LOCO, DE EDIFICAÇÕES DE MULTIPLOS PAVIMENTOS, EM LAJES. AF_06/2015</v>
          </cell>
        </row>
        <row r="1914">
          <cell r="A1914" t="str">
            <v>FUNDACOES E ESTRUTURAS</v>
          </cell>
          <cell r="B1914" t="str">
            <v>FUES</v>
          </cell>
          <cell r="C1914" t="str">
            <v>FORMAS/CIMBRAMENTOS/ESCORAMENTOS</v>
          </cell>
          <cell r="D1914" t="str">
            <v>0041</v>
          </cell>
          <cell r="E1914">
            <v>0</v>
          </cell>
          <cell r="F1914">
            <v>0</v>
          </cell>
          <cell r="G1914" t="str">
            <v>91000</v>
          </cell>
          <cell r="H1914" t="str">
            <v>FORMAS MANUSEÁVEIS PARA PAREDES DE CONCRETO MOLDADAS IN LOCO, DE EDIFICAÇÕES DE MULTIPLOS PAVIMENTOS, EM PANOS DE FACHADA COM VÃOS. AF_06/2015</v>
          </cell>
        </row>
        <row r="1915">
          <cell r="A1915" t="str">
            <v>FUNDACOES E ESTRUTURAS</v>
          </cell>
          <cell r="B1915" t="str">
            <v>FUES</v>
          </cell>
          <cell r="C1915" t="str">
            <v>FORMAS/CIMBRAMENTOS/ESCORAMENTOS</v>
          </cell>
          <cell r="D1915" t="str">
            <v>0041</v>
          </cell>
          <cell r="E1915">
            <v>0</v>
          </cell>
          <cell r="F1915">
            <v>0</v>
          </cell>
          <cell r="G1915" t="str">
            <v>91002</v>
          </cell>
          <cell r="H1915" t="str">
            <v>FORMAS MANUSEÁVEIS PARA PAREDES DE CONCRETO MOLDADAS IN LOCO, DE EDIFICAÇÕES DE MULTIPLOS PAVIMENTOS, EM PANOS DE FACHADA SEM VÃOS. AF_06/2015</v>
          </cell>
        </row>
        <row r="1916">
          <cell r="A1916" t="str">
            <v>FUNDACOES E ESTRUTURAS</v>
          </cell>
          <cell r="B1916" t="str">
            <v>FUES</v>
          </cell>
          <cell r="C1916" t="str">
            <v>FORMAS/CIMBRAMENTOS/ESCORAMENTOS</v>
          </cell>
          <cell r="D1916" t="str">
            <v>0041</v>
          </cell>
          <cell r="E1916">
            <v>0</v>
          </cell>
          <cell r="F1916">
            <v>0</v>
          </cell>
          <cell r="G1916" t="str">
            <v>91003</v>
          </cell>
          <cell r="H1916" t="str">
            <v>FORMAS MANUSEÁVEIS PARA PAREDES DE CONCRETO MOLDADAS IN LOCO, DE EDIFICAÇÕES DE MULTIPLOS PAVIMENTOS, EM PANOS DE FACHADA COM VARANDAS. AF_06/2015</v>
          </cell>
        </row>
        <row r="1917">
          <cell r="A1917" t="str">
            <v>FUNDACOES E ESTRUTURAS</v>
          </cell>
          <cell r="B1917" t="str">
            <v>FUES</v>
          </cell>
          <cell r="C1917" t="str">
            <v>FORMAS/CIMBRAMENTOS/ESCORAMENTOS</v>
          </cell>
          <cell r="D1917" t="str">
            <v>0041</v>
          </cell>
          <cell r="E1917">
            <v>0</v>
          </cell>
          <cell r="F1917">
            <v>0</v>
          </cell>
          <cell r="G1917" t="str">
            <v>91004</v>
          </cell>
          <cell r="H1917" t="str">
            <v>FORMAS MANUSEÁVEIS PARA PAREDES DE CONCRETO MOLDADAS IN LOCO, DE EDIFICAÇÕES DE PAVIMENTO ÚNICO, EM FACES INTERNAS DE PAREDES. AF_06/2015</v>
          </cell>
        </row>
        <row r="1918">
          <cell r="A1918" t="str">
            <v>FUNDACOES E ESTRUTURAS</v>
          </cell>
          <cell r="B1918" t="str">
            <v>FUES</v>
          </cell>
          <cell r="C1918" t="str">
            <v>FORMAS/CIMBRAMENTOS/ESCORAMENTOS</v>
          </cell>
          <cell r="D1918" t="str">
            <v>0041</v>
          </cell>
          <cell r="E1918">
            <v>0</v>
          </cell>
          <cell r="F1918">
            <v>0</v>
          </cell>
          <cell r="G1918" t="str">
            <v>91005</v>
          </cell>
          <cell r="H1918" t="str">
            <v>FORMAS MANUSEÁVEIS PARA PAREDES DE CONCRETO MOLDADAS IN LOCO, DE EDIFICAÇÕES DE PAVIMENTO ÚNICO, EM LAJES. AF_06/2015</v>
          </cell>
        </row>
        <row r="1919">
          <cell r="A1919" t="str">
            <v>FUNDACOES E ESTRUTURAS</v>
          </cell>
          <cell r="B1919" t="str">
            <v>FUES</v>
          </cell>
          <cell r="C1919" t="str">
            <v>FORMAS/CIMBRAMENTOS/ESCORAMENTOS</v>
          </cell>
          <cell r="D1919" t="str">
            <v>0041</v>
          </cell>
          <cell r="E1919">
            <v>0</v>
          </cell>
          <cell r="F1919">
            <v>0</v>
          </cell>
          <cell r="G1919" t="str">
            <v>91006</v>
          </cell>
          <cell r="H1919" t="str">
            <v>FORMAS MANUSEÁVEIS PARA PAREDES DE CONCRETO MOLDADAS IN LOCO, DE EDIFICAÇÕES DE PAVIMENTO ÚNICO, EM PANOS DE FACHADA COM VÃOS. AF_06/2015</v>
          </cell>
        </row>
        <row r="1920">
          <cell r="A1920" t="str">
            <v>FUNDACOES E ESTRUTURAS</v>
          </cell>
          <cell r="B1920" t="str">
            <v>FUES</v>
          </cell>
          <cell r="C1920" t="str">
            <v>FORMAS/CIMBRAMENTOS/ESCORAMENTOS</v>
          </cell>
          <cell r="D1920" t="str">
            <v>0041</v>
          </cell>
          <cell r="E1920">
            <v>0</v>
          </cell>
          <cell r="F1920">
            <v>0</v>
          </cell>
          <cell r="G1920" t="str">
            <v>91007</v>
          </cell>
          <cell r="H1920" t="str">
            <v>FORMAS MANUSEÁVEIS PARA PAREDES DE CONCRETO MOLDADAS IN LOCO, DE EDIFICAÇÕES DE PAVIMENTO ÚNICO, EM PANOS DE FACHADA SEM VÃOS. AF_06/2015</v>
          </cell>
        </row>
        <row r="1921">
          <cell r="A1921" t="str">
            <v>FUNDACOES E ESTRUTURAS</v>
          </cell>
          <cell r="B1921" t="str">
            <v>FUES</v>
          </cell>
          <cell r="C1921" t="str">
            <v>FORMAS/CIMBRAMENTOS/ESCORAMENTOS</v>
          </cell>
          <cell r="D1921" t="str">
            <v>0041</v>
          </cell>
          <cell r="E1921">
            <v>0</v>
          </cell>
          <cell r="F1921">
            <v>0</v>
          </cell>
          <cell r="G1921" t="str">
            <v>91008</v>
          </cell>
          <cell r="H1921" t="str">
            <v>FORMAS MANUSEÁVEIS PARA PAREDES DE CONCRETO MOLDADAS IN LOCO, DE EDIFICAÇÕES DE PAVIMENTO ÚNICO, EM PANOS DE FACHADA COM VARANDA. AF_06/2015</v>
          </cell>
        </row>
        <row r="1922">
          <cell r="A1922" t="str">
            <v>FUNDACOES E ESTRUTURAS</v>
          </cell>
          <cell r="B1922" t="str">
            <v>FUES</v>
          </cell>
          <cell r="C1922" t="str">
            <v>FORMAS/CIMBRAMENTOS/ESCORAMENTOS</v>
          </cell>
          <cell r="D1922" t="str">
            <v>0041</v>
          </cell>
          <cell r="E1922">
            <v>0</v>
          </cell>
          <cell r="F1922">
            <v>0</v>
          </cell>
          <cell r="G1922" t="str">
            <v>92263</v>
          </cell>
          <cell r="H1922" t="str">
            <v>FABRICAÇÃO DE FÔRMA PARA PILARES E ESTRUTURAS SIMILARES, EM CHAPA DE MADEIRA COMPENSADA RESINADA, E = 17 MM. AF_09/2020</v>
          </cell>
        </row>
        <row r="1923">
          <cell r="A1923" t="str">
            <v>FUNDACOES E ESTRUTURAS</v>
          </cell>
          <cell r="B1923" t="str">
            <v>FUES</v>
          </cell>
          <cell r="C1923" t="str">
            <v>FORMAS/CIMBRAMENTOS/ESCORAMENTOS</v>
          </cell>
          <cell r="D1923" t="str">
            <v>0041</v>
          </cell>
          <cell r="E1923">
            <v>0</v>
          </cell>
          <cell r="F1923">
            <v>0</v>
          </cell>
          <cell r="G1923" t="str">
            <v>92264</v>
          </cell>
          <cell r="H1923" t="str">
            <v>FABRICAÇÃO DE FÔRMA PARA PILARES E ESTRUTURAS SIMILARES, EM CHAPA DE MADEIRA COMPENSADA PLASTIFICADA, E = 18 MM. AF_09/2020</v>
          </cell>
        </row>
        <row r="1924">
          <cell r="A1924" t="str">
            <v>FUNDACOES E ESTRUTURAS</v>
          </cell>
          <cell r="B1924" t="str">
            <v>FUES</v>
          </cell>
          <cell r="C1924" t="str">
            <v>FORMAS/CIMBRAMENTOS/ESCORAMENTOS</v>
          </cell>
          <cell r="D1924" t="str">
            <v>0041</v>
          </cell>
          <cell r="E1924">
            <v>0</v>
          </cell>
          <cell r="F1924">
            <v>0</v>
          </cell>
          <cell r="G1924" t="str">
            <v>92265</v>
          </cell>
          <cell r="H1924" t="str">
            <v>FABRICAÇÃO DE FÔRMA PARA VIGAS, EM CHAPA DE MADEIRA COMPENSADA RESINADA, E = 17 MM. AF_09/2020</v>
          </cell>
        </row>
        <row r="1925">
          <cell r="A1925" t="str">
            <v>FUNDACOES E ESTRUTURAS</v>
          </cell>
          <cell r="B1925" t="str">
            <v>FUES</v>
          </cell>
          <cell r="C1925" t="str">
            <v>FORMAS/CIMBRAMENTOS/ESCORAMENTOS</v>
          </cell>
          <cell r="D1925" t="str">
            <v>0041</v>
          </cell>
          <cell r="E1925">
            <v>0</v>
          </cell>
          <cell r="F1925">
            <v>0</v>
          </cell>
          <cell r="G1925" t="str">
            <v>92266</v>
          </cell>
          <cell r="H1925" t="str">
            <v>FABRICAÇÃO DE FÔRMA PARA VIGAS, EM CHAPA DE MADEIRA COMPENSADA PLASTIFICADA, E = 18 MM. AF_09/2020</v>
          </cell>
        </row>
        <row r="1926">
          <cell r="A1926" t="str">
            <v>FUNDACOES E ESTRUTURAS</v>
          </cell>
          <cell r="B1926" t="str">
            <v>FUES</v>
          </cell>
          <cell r="C1926" t="str">
            <v>FORMAS/CIMBRAMENTOS/ESCORAMENTOS</v>
          </cell>
          <cell r="D1926" t="str">
            <v>0041</v>
          </cell>
          <cell r="E1926">
            <v>0</v>
          </cell>
          <cell r="F1926">
            <v>0</v>
          </cell>
          <cell r="G1926" t="str">
            <v>92267</v>
          </cell>
          <cell r="H1926" t="str">
            <v>FABRICAÇÃO DE FÔRMA PARA LAJES, EM CHAPA DE MADEIRA COMPENSADA RESINADA, E = 17 MM. AF_09/2020</v>
          </cell>
        </row>
        <row r="1927">
          <cell r="A1927" t="str">
            <v>FUNDACOES E ESTRUTURAS</v>
          </cell>
          <cell r="B1927" t="str">
            <v>FUES</v>
          </cell>
          <cell r="C1927" t="str">
            <v>FORMAS/CIMBRAMENTOS/ESCORAMENTOS</v>
          </cell>
          <cell r="D1927" t="str">
            <v>0041</v>
          </cell>
          <cell r="E1927">
            <v>0</v>
          </cell>
          <cell r="F1927">
            <v>0</v>
          </cell>
          <cell r="G1927" t="str">
            <v>92268</v>
          </cell>
          <cell r="H1927" t="str">
            <v>FABRICAÇÃO DE FÔRMA PARA LAJES, EM CHAPA DE MADEIRA COMPENSADA PLASTIFICADA, E = 18 MM. AF_09/2020</v>
          </cell>
        </row>
        <row r="1928">
          <cell r="A1928" t="str">
            <v>FUNDACOES E ESTRUTURAS</v>
          </cell>
          <cell r="B1928" t="str">
            <v>FUES</v>
          </cell>
          <cell r="C1928" t="str">
            <v>FORMAS/CIMBRAMENTOS/ESCORAMENTOS</v>
          </cell>
          <cell r="D1928" t="str">
            <v>0041</v>
          </cell>
          <cell r="E1928">
            <v>0</v>
          </cell>
          <cell r="F1928">
            <v>0</v>
          </cell>
          <cell r="G1928" t="str">
            <v>92269</v>
          </cell>
          <cell r="H1928" t="str">
            <v>FABRICAÇÃO DE FÔRMA PARA PILARES E ESTRUTURAS SIMILARES, EM MADEIRA SERRADA, E=25 MM. AF_09/2020</v>
          </cell>
        </row>
        <row r="1929">
          <cell r="A1929" t="str">
            <v>FUNDACOES E ESTRUTURAS</v>
          </cell>
          <cell r="B1929" t="str">
            <v>FUES</v>
          </cell>
          <cell r="C1929" t="str">
            <v>FORMAS/CIMBRAMENTOS/ESCORAMENTOS</v>
          </cell>
          <cell r="D1929" t="str">
            <v>0041</v>
          </cell>
          <cell r="E1929">
            <v>0</v>
          </cell>
          <cell r="F1929">
            <v>0</v>
          </cell>
          <cell r="G1929" t="str">
            <v>92270</v>
          </cell>
          <cell r="H1929" t="str">
            <v>FABRICAÇÃO DE FÔRMA PARA VIGAS, COM MADEIRA SERRADA, E = 25 MM. AF_09/2020</v>
          </cell>
        </row>
        <row r="1930">
          <cell r="A1930" t="str">
            <v>FUNDACOES E ESTRUTURAS</v>
          </cell>
          <cell r="B1930" t="str">
            <v>FUES</v>
          </cell>
          <cell r="C1930" t="str">
            <v>FORMAS/CIMBRAMENTOS/ESCORAMENTOS</v>
          </cell>
          <cell r="D1930" t="str">
            <v>0041</v>
          </cell>
          <cell r="E1930">
            <v>0</v>
          </cell>
          <cell r="F1930">
            <v>0</v>
          </cell>
          <cell r="G1930" t="str">
            <v>92271</v>
          </cell>
          <cell r="H1930" t="str">
            <v>FABRICAÇÃO DE FÔRMA PARA LAJES, EM MADEIRA SERRADA, E=25 MM. AF_09/2020</v>
          </cell>
        </row>
        <row r="1931">
          <cell r="A1931" t="str">
            <v>FUNDACOES E ESTRUTURAS</v>
          </cell>
          <cell r="B1931" t="str">
            <v>FUES</v>
          </cell>
          <cell r="C1931" t="str">
            <v>FORMAS/CIMBRAMENTOS/ESCORAMENTOS</v>
          </cell>
          <cell r="D1931" t="str">
            <v>0041</v>
          </cell>
          <cell r="E1931">
            <v>0</v>
          </cell>
          <cell r="F1931">
            <v>0</v>
          </cell>
          <cell r="G1931" t="str">
            <v>92272</v>
          </cell>
          <cell r="H1931" t="str">
            <v>FABRICAÇÃO DE ESCORAS DE VIGA DO TIPO GARFO, EM MADEIRA. AF_09/2020</v>
          </cell>
        </row>
        <row r="1932">
          <cell r="A1932" t="str">
            <v>FUNDACOES E ESTRUTURAS</v>
          </cell>
          <cell r="B1932" t="str">
            <v>FUES</v>
          </cell>
          <cell r="C1932" t="str">
            <v>FORMAS/CIMBRAMENTOS/ESCORAMENTOS</v>
          </cell>
          <cell r="D1932" t="str">
            <v>0041</v>
          </cell>
          <cell r="E1932">
            <v>0</v>
          </cell>
          <cell r="F1932">
            <v>0</v>
          </cell>
          <cell r="G1932" t="str">
            <v>92273</v>
          </cell>
          <cell r="H1932" t="str">
            <v>FABRICAÇÃO DE ESCORAS DO TIPO PONTALETE, EM MADEIRA, PARA PÉ-DIREITO SIMPLES. AF_09/2020</v>
          </cell>
        </row>
        <row r="1933">
          <cell r="A1933" t="str">
            <v>FUNDACOES E ESTRUTURAS</v>
          </cell>
          <cell r="B1933" t="str">
            <v>FUES</v>
          </cell>
          <cell r="C1933" t="str">
            <v>FORMAS/CIMBRAMENTOS/ESCORAMENTOS</v>
          </cell>
          <cell r="D1933" t="str">
            <v>0041</v>
          </cell>
          <cell r="E1933">
            <v>0</v>
          </cell>
          <cell r="F1933">
            <v>0</v>
          </cell>
          <cell r="G1933" t="str">
            <v>92409</v>
          </cell>
          <cell r="H1933" t="str">
            <v>MONTAGEM E DESMONTAGEM DE FÔRMA DE PILARES RETANGULARES E ESTRUTURAS SIMILARES, PÉ-DIREITO SIMPLES, EM MADEIRA SERRADA, 1 UTILIZAÇÃO. AF_09/2020</v>
          </cell>
        </row>
        <row r="1934">
          <cell r="A1934" t="str">
            <v>FUNDACOES E ESTRUTURAS</v>
          </cell>
          <cell r="B1934" t="str">
            <v>FUES</v>
          </cell>
          <cell r="C1934" t="str">
            <v>FORMAS/CIMBRAMENTOS/ESCORAMENTOS</v>
          </cell>
          <cell r="D1934" t="str">
            <v>0041</v>
          </cell>
          <cell r="E1934">
            <v>0</v>
          </cell>
          <cell r="F1934">
            <v>0</v>
          </cell>
          <cell r="G1934" t="str">
            <v>92411</v>
          </cell>
          <cell r="H1934" t="str">
            <v>MONTAGEM E DESMONTAGEM DE FÔRMA DE PILARES RETANGULARES E ESTRUTURAS SIMILARES, PÉ-DIREITO SIMPLES, EM MADEIRA SERRADA, 2 UTILIZAÇÕES. AF_09/2020</v>
          </cell>
        </row>
        <row r="1935">
          <cell r="A1935" t="str">
            <v>FUNDACOES E ESTRUTURAS</v>
          </cell>
          <cell r="B1935" t="str">
            <v>FUES</v>
          </cell>
          <cell r="C1935" t="str">
            <v>FORMAS/CIMBRAMENTOS/ESCORAMENTOS</v>
          </cell>
          <cell r="D1935" t="str">
            <v>0041</v>
          </cell>
          <cell r="E1935">
            <v>0</v>
          </cell>
          <cell r="F1935">
            <v>0</v>
          </cell>
          <cell r="G1935" t="str">
            <v>92413</v>
          </cell>
          <cell r="H1935" t="str">
            <v>MONTAGEM E DESMONTAGEM DE FÔRMA DE PILARES RETANGULARES E ESTRUTURAS SIMILARES, PÉ-DIREITO SIMPLES, EM MADEIRA SERRADA, 4 UTILIZAÇÕES. AF_09/2020</v>
          </cell>
        </row>
        <row r="1936">
          <cell r="A1936" t="str">
            <v>FUNDACOES E ESTRUTURAS</v>
          </cell>
          <cell r="B1936" t="str">
            <v>FUES</v>
          </cell>
          <cell r="C1936" t="str">
            <v>FORMAS/CIMBRAMENTOS/ESCORAMENTOS</v>
          </cell>
          <cell r="D1936" t="str">
            <v>0041</v>
          </cell>
          <cell r="E1936">
            <v>0</v>
          </cell>
          <cell r="F1936">
            <v>0</v>
          </cell>
          <cell r="G1936" t="str">
            <v>92415</v>
          </cell>
          <cell r="H1936" t="str">
            <v>MONTAGEM E DESMONTAGEM DE FÔRMA DE PILARES RETANGULARES E ESTRUTURAS SIMILARES, PÉ-DIREITO SIMPLES, EM CHAPA DE MADEIRA COMPENSADA RESINADA, 2 UTILIZAÇÕES. AF_09/2020</v>
          </cell>
        </row>
        <row r="1937">
          <cell r="A1937" t="str">
            <v>FUNDACOES E ESTRUTURAS</v>
          </cell>
          <cell r="B1937" t="str">
            <v>FUES</v>
          </cell>
          <cell r="C1937" t="str">
            <v>FORMAS/CIMBRAMENTOS/ESCORAMENTOS</v>
          </cell>
          <cell r="D1937" t="str">
            <v>0041</v>
          </cell>
          <cell r="E1937">
            <v>0</v>
          </cell>
          <cell r="F1937">
            <v>0</v>
          </cell>
          <cell r="G1937" t="str">
            <v>92417</v>
          </cell>
          <cell r="H1937" t="str">
            <v>MONTAGEM E DESMONTAGEM DE FÔRMA DE PILARES RETANGULARES E ESTRUTURAS SIMILARES, PÉ-DIREITO DUPLO, EM CHAPA DE MADEIRA COMPENSADA RESINADA, 2 UTILIZAÇÕES. AF_09/2020</v>
          </cell>
        </row>
        <row r="1938">
          <cell r="A1938" t="str">
            <v>FUNDACOES E ESTRUTURAS</v>
          </cell>
          <cell r="B1938" t="str">
            <v>FUES</v>
          </cell>
          <cell r="C1938" t="str">
            <v>FORMAS/CIMBRAMENTOS/ESCORAMENTOS</v>
          </cell>
          <cell r="D1938" t="str">
            <v>0041</v>
          </cell>
          <cell r="E1938">
            <v>0</v>
          </cell>
          <cell r="F1938">
            <v>0</v>
          </cell>
          <cell r="G1938" t="str">
            <v>92419</v>
          </cell>
          <cell r="H1938" t="str">
            <v>MONTAGEM E DESMONTAGEM DE FÔRMA DE PILARES RETANGULARES E ESTRUTURAS SIMILARES, PÉ-DIREITO SIMPLES, EM CHAPA DE MADEIRA COMPENSADA RESINADA, 4 UTILIZAÇÕES. AF_09/2020</v>
          </cell>
        </row>
        <row r="1939">
          <cell r="A1939" t="str">
            <v>FUNDACOES E ESTRUTURAS</v>
          </cell>
          <cell r="B1939" t="str">
            <v>FUES</v>
          </cell>
          <cell r="C1939" t="str">
            <v>FORMAS/CIMBRAMENTOS/ESCORAMENTOS</v>
          </cell>
          <cell r="D1939" t="str">
            <v>0041</v>
          </cell>
          <cell r="E1939">
            <v>0</v>
          </cell>
          <cell r="F1939">
            <v>0</v>
          </cell>
          <cell r="G1939" t="str">
            <v>92421</v>
          </cell>
          <cell r="H1939" t="str">
            <v>MONTAGEM E DESMONTAGEM DE FÔRMA DE PILARES RETANGULARES E ESTRUTURAS SIMILARES, PÉ-DIREITO DUPLO, EM CHAPA DE MADEIRA COMPENSADA RESINADA, 4 UTILIZAÇÕES. AF_09/2020</v>
          </cell>
        </row>
        <row r="1940">
          <cell r="A1940" t="str">
            <v>FUNDACOES E ESTRUTURAS</v>
          </cell>
          <cell r="B1940" t="str">
            <v>FUES</v>
          </cell>
          <cell r="C1940" t="str">
            <v>FORMAS/CIMBRAMENTOS/ESCORAMENTOS</v>
          </cell>
          <cell r="D1940" t="str">
            <v>0041</v>
          </cell>
          <cell r="E1940">
            <v>0</v>
          </cell>
          <cell r="F1940">
            <v>0</v>
          </cell>
          <cell r="G1940" t="str">
            <v>92423</v>
          </cell>
          <cell r="H1940" t="str">
            <v>MONTAGEM E DESMONTAGEM DE FÔRMA DE PILARES RETANGULARES E ESTRUTURAS SIMILARES, PÉ-DIREITO SIMPLES, EM CHAPA DE MADEIRA COMPENSADA RESINADA, 6 UTILIZAÇÕES. AF_09/2020</v>
          </cell>
        </row>
        <row r="1941">
          <cell r="A1941" t="str">
            <v>FUNDACOES E ESTRUTURAS</v>
          </cell>
          <cell r="B1941" t="str">
            <v>FUES</v>
          </cell>
          <cell r="C1941" t="str">
            <v>FORMAS/CIMBRAMENTOS/ESCORAMENTOS</v>
          </cell>
          <cell r="D1941" t="str">
            <v>0041</v>
          </cell>
          <cell r="E1941">
            <v>0</v>
          </cell>
          <cell r="F1941">
            <v>0</v>
          </cell>
          <cell r="G1941" t="str">
            <v>92425</v>
          </cell>
          <cell r="H1941" t="str">
            <v>MONTAGEM E DESMONTAGEM DE FÔRMA DE PILARES RETANGULARES E ESTRUTURAS SIMILARES, PÉ-DIREITO DUPLO, EM CHAPA DE MADEIRA COMPENSADA RESINADA, 6 UTILIZAÇÕES. AF_09/2020</v>
          </cell>
        </row>
        <row r="1942">
          <cell r="A1942" t="str">
            <v>FUNDACOES E ESTRUTURAS</v>
          </cell>
          <cell r="B1942" t="str">
            <v>FUES</v>
          </cell>
          <cell r="C1942" t="str">
            <v>FORMAS/CIMBRAMENTOS/ESCORAMENTOS</v>
          </cell>
          <cell r="D1942" t="str">
            <v>0041</v>
          </cell>
          <cell r="E1942">
            <v>0</v>
          </cell>
          <cell r="F1942">
            <v>0</v>
          </cell>
          <cell r="G1942" t="str">
            <v>92427</v>
          </cell>
          <cell r="H1942" t="str">
            <v>MONTAGEM E DESMONTAGEM DE FÔRMA DE PILARES RETANGULARES E ESTRUTURAS SIMILARES, PÉ-DIREITO SIMPLES, EM CHAPA DE MADEIRA COMPENSADA RESINADA, 8 UTILIZAÇÕES. AF_09/2020</v>
          </cell>
        </row>
        <row r="1943">
          <cell r="A1943" t="str">
            <v>FUNDACOES E ESTRUTURAS</v>
          </cell>
          <cell r="B1943" t="str">
            <v>FUES</v>
          </cell>
          <cell r="C1943" t="str">
            <v>FORMAS/CIMBRAMENTOS/ESCORAMENTOS</v>
          </cell>
          <cell r="D1943" t="str">
            <v>0041</v>
          </cell>
          <cell r="E1943">
            <v>0</v>
          </cell>
          <cell r="F1943">
            <v>0</v>
          </cell>
          <cell r="G1943" t="str">
            <v>92429</v>
          </cell>
          <cell r="H1943" t="str">
            <v>MONTAGEM E DESMONTAGEM DE FÔRMA DE PILARES RETANGULARES E ESTRUTURAS SIMILARES, PÉ-DIREITO DUPLO, EM CHAPA DE MADEIRA COMPENSADA RESINADA, 8 UTILIZAÇÕES. AF_09/2020</v>
          </cell>
        </row>
        <row r="1944">
          <cell r="A1944" t="str">
            <v>FUNDACOES E ESTRUTURAS</v>
          </cell>
          <cell r="B1944" t="str">
            <v>FUES</v>
          </cell>
          <cell r="C1944" t="str">
            <v>FORMAS/CIMBRAMENTOS/ESCORAMENTOS</v>
          </cell>
          <cell r="D1944" t="str">
            <v>0041</v>
          </cell>
          <cell r="E1944">
            <v>0</v>
          </cell>
          <cell r="F1944">
            <v>0</v>
          </cell>
          <cell r="G1944" t="str">
            <v>92431</v>
          </cell>
          <cell r="H1944" t="str">
            <v>MONTAGEM E DESMONTAGEM DE FÔRMA DE PILARES RETANGULARES E ESTRUTURAS SIMILARES, PÉ-DIREITO SIMPLES, EM CHAPA DE MADEIRA COMPENSADA PLASTIFICADA, 10 UTILIZAÇÕES. AF_09/2020</v>
          </cell>
        </row>
        <row r="1945">
          <cell r="A1945" t="str">
            <v>FUNDACOES E ESTRUTURAS</v>
          </cell>
          <cell r="B1945" t="str">
            <v>FUES</v>
          </cell>
          <cell r="C1945" t="str">
            <v>FORMAS/CIMBRAMENTOS/ESCORAMENTOS</v>
          </cell>
          <cell r="D1945" t="str">
            <v>0041</v>
          </cell>
          <cell r="E1945">
            <v>0</v>
          </cell>
          <cell r="F1945">
            <v>0</v>
          </cell>
          <cell r="G1945" t="str">
            <v>92433</v>
          </cell>
          <cell r="H1945" t="str">
            <v>MONTAGEM E DESMONTAGEM DE FÔRMA DE PILARES RETANGULARES E ESTRUTURAS SIMILARES, PÉ-DIREITO DUPLO, EM CHAPA DE MADEIRA COMPENSADA PLASTIFICADA, 10 UTILIZAÇÕES. AF_09/2020</v>
          </cell>
        </row>
        <row r="1946">
          <cell r="A1946" t="str">
            <v>FUNDACOES E ESTRUTURAS</v>
          </cell>
          <cell r="B1946" t="str">
            <v>FUES</v>
          </cell>
          <cell r="C1946" t="str">
            <v>FORMAS/CIMBRAMENTOS/ESCORAMENTOS</v>
          </cell>
          <cell r="D1946" t="str">
            <v>0041</v>
          </cell>
          <cell r="E1946">
            <v>0</v>
          </cell>
          <cell r="F1946">
            <v>0</v>
          </cell>
          <cell r="G1946" t="str">
            <v>92435</v>
          </cell>
          <cell r="H1946" t="str">
            <v>MONTAGEM E DESMONTAGEM DE FÔRMA DE PILARES RETANGULARES E ESTRUTURAS SIMILARES, PÉ-DIREITO SIMPLES, EM CHAPA DE MADEIRA COMPENSADA PLASTIFICADA, 12 UTILIZAÇÕES. AF_09/2020</v>
          </cell>
        </row>
        <row r="1947">
          <cell r="A1947" t="str">
            <v>FUNDACOES E ESTRUTURAS</v>
          </cell>
          <cell r="B1947" t="str">
            <v>FUES</v>
          </cell>
          <cell r="C1947" t="str">
            <v>FORMAS/CIMBRAMENTOS/ESCORAMENTOS</v>
          </cell>
          <cell r="D1947" t="str">
            <v>0041</v>
          </cell>
          <cell r="E1947">
            <v>0</v>
          </cell>
          <cell r="F1947">
            <v>0</v>
          </cell>
          <cell r="G1947" t="str">
            <v>92437</v>
          </cell>
          <cell r="H1947" t="str">
            <v>MONTAGEM E DESMONTAGEM DE FÔRMA DE PILARES RETANGULARES E ESTRUTURAS SIMILARES, PÉ-DIREITO DUPLO, EM CHAPA DE MADEIRA COMPENSADA PLASTIFICADA, 12 UTILIZAÇÕES. AF_09/2020</v>
          </cell>
        </row>
        <row r="1948">
          <cell r="A1948" t="str">
            <v>FUNDACOES E ESTRUTURAS</v>
          </cell>
          <cell r="B1948" t="str">
            <v>FUES</v>
          </cell>
          <cell r="C1948" t="str">
            <v>FORMAS/CIMBRAMENTOS/ESCORAMENTOS</v>
          </cell>
          <cell r="D1948" t="str">
            <v>0041</v>
          </cell>
          <cell r="E1948">
            <v>0</v>
          </cell>
          <cell r="F1948">
            <v>0</v>
          </cell>
          <cell r="G1948" t="str">
            <v>92439</v>
          </cell>
          <cell r="H1948" t="str">
            <v>MONTAGEM E DESMONTAGEM DE FÔRMA DE PILARES RETANGULARES E ESTRUTURAS SIMILARES, PÉ-DIREITO SIMPLES, EM CHAPA DE MADEIRA COMPENSADA PLASTIFICADA, 14 UTILIZAÇÕES. AF_09/2020</v>
          </cell>
        </row>
        <row r="1949">
          <cell r="A1949" t="str">
            <v>FUNDACOES E ESTRUTURAS</v>
          </cell>
          <cell r="B1949" t="str">
            <v>FUES</v>
          </cell>
          <cell r="C1949" t="str">
            <v>FORMAS/CIMBRAMENTOS/ESCORAMENTOS</v>
          </cell>
          <cell r="D1949" t="str">
            <v>0041</v>
          </cell>
          <cell r="E1949">
            <v>0</v>
          </cell>
          <cell r="F1949">
            <v>0</v>
          </cell>
          <cell r="G1949" t="str">
            <v>92441</v>
          </cell>
          <cell r="H1949" t="str">
            <v>MONTAGEM E DESMONTAGEM DE FÔRMA DE PILARES RETANGULARES E ESTRUTURAS SIMILARES, PÉ-DIREITO DUPLO, EM CHAPA DE MADEIRA COMPENSADA PLASTIFICADA, 14 UTILIZAÇÕES. AF_09/2020</v>
          </cell>
        </row>
        <row r="1950">
          <cell r="A1950" t="str">
            <v>FUNDACOES E ESTRUTURAS</v>
          </cell>
          <cell r="B1950" t="str">
            <v>FUES</v>
          </cell>
          <cell r="C1950" t="str">
            <v>FORMAS/CIMBRAMENTOS/ESCORAMENTOS</v>
          </cell>
          <cell r="D1950" t="str">
            <v>0041</v>
          </cell>
          <cell r="E1950">
            <v>0</v>
          </cell>
          <cell r="F1950">
            <v>0</v>
          </cell>
          <cell r="G1950" t="str">
            <v>92443</v>
          </cell>
          <cell r="H1950" t="str">
            <v>MONTAGEM E DESMONTAGEM DE FÔRMA DE PILARES RETANGULARES E ESTRUTURAS SIMILARES, PÉ-DIREITO SIMPLES, EM CHAPA DE MADEIRA COMPENSADA PLASTIFICADA, 18 UTILIZAÇÕES. AF_09/2020</v>
          </cell>
        </row>
        <row r="1951">
          <cell r="A1951" t="str">
            <v>FUNDACOES E ESTRUTURAS</v>
          </cell>
          <cell r="B1951" t="str">
            <v>FUES</v>
          </cell>
          <cell r="C1951" t="str">
            <v>FORMAS/CIMBRAMENTOS/ESCORAMENTOS</v>
          </cell>
          <cell r="D1951" t="str">
            <v>0041</v>
          </cell>
          <cell r="E1951">
            <v>0</v>
          </cell>
          <cell r="F1951">
            <v>0</v>
          </cell>
          <cell r="G1951" t="str">
            <v>92445</v>
          </cell>
          <cell r="H1951" t="str">
            <v>MONTAGEM E DESMONTAGEM DE FÔRMA DE PILARES RETANGULARES E ESTRUTURAS SIMILARES, PÉ-DIREITO DUPLO, EM CHAPA DE MADEIRA COMPENSADA PLASTIFICADA, 18 UTILIZAÇÕES. AF_09/2020</v>
          </cell>
        </row>
        <row r="1952">
          <cell r="A1952" t="str">
            <v>FUNDACOES E ESTRUTURAS</v>
          </cell>
          <cell r="B1952" t="str">
            <v>FUES</v>
          </cell>
          <cell r="C1952" t="str">
            <v>FORMAS/CIMBRAMENTOS/ESCORAMENTOS</v>
          </cell>
          <cell r="D1952" t="str">
            <v>0041</v>
          </cell>
          <cell r="E1952">
            <v>0</v>
          </cell>
          <cell r="F1952">
            <v>0</v>
          </cell>
          <cell r="G1952" t="str">
            <v>92446</v>
          </cell>
          <cell r="H1952" t="str">
            <v>MONTAGEM E DESMONTAGEM DE FÔRMA DE VIGA, ESCORAMENTO COM PONTALETE DE MADEIRA, PÉ-DIREITO SIMPLES, EM MADEIRA SERRADA, 1 UTILIZAÇÃO. AF_09/2020</v>
          </cell>
        </row>
        <row r="1953">
          <cell r="A1953" t="str">
            <v>FUNDACOES E ESTRUTURAS</v>
          </cell>
          <cell r="B1953" t="str">
            <v>FUES</v>
          </cell>
          <cell r="C1953" t="str">
            <v>FORMAS/CIMBRAMENTOS/ESCORAMENTOS</v>
          </cell>
          <cell r="D1953" t="str">
            <v>0041</v>
          </cell>
          <cell r="E1953">
            <v>0</v>
          </cell>
          <cell r="F1953">
            <v>0</v>
          </cell>
          <cell r="G1953" t="str">
            <v>92447</v>
          </cell>
          <cell r="H1953" t="str">
            <v>MONTAGEM E DESMONTAGEM DE FÔRMA DE VIGA, ESCORAMENTO COM PONTALETE DE MADEIRA, PÉ-DIREITO SIMPLES, EM MADEIRA SERRADA, 2 UTILIZAÇÕES. AF_09/2020</v>
          </cell>
        </row>
        <row r="1954">
          <cell r="A1954" t="str">
            <v>FUNDACOES E ESTRUTURAS</v>
          </cell>
          <cell r="B1954" t="str">
            <v>FUES</v>
          </cell>
          <cell r="C1954" t="str">
            <v>FORMAS/CIMBRAMENTOS/ESCORAMENTOS</v>
          </cell>
          <cell r="D1954" t="str">
            <v>0041</v>
          </cell>
          <cell r="E1954">
            <v>0</v>
          </cell>
          <cell r="F1954">
            <v>0</v>
          </cell>
          <cell r="G1954" t="str">
            <v>92448</v>
          </cell>
          <cell r="H1954" t="str">
            <v>MONTAGEM E DESMONTAGEM DE FÔRMA DE VIGA, ESCORAMENTO COM PONTALETE DE MADEIRA, PÉ-DIREITO SIMPLES, EM MADEIRA SERRADA, 4 UTILIZAÇÕES. AF_09/2020</v>
          </cell>
        </row>
        <row r="1955">
          <cell r="A1955" t="str">
            <v>FUNDACOES E ESTRUTURAS</v>
          </cell>
          <cell r="B1955" t="str">
            <v>FUES</v>
          </cell>
          <cell r="C1955" t="str">
            <v>FORMAS/CIMBRAMENTOS/ESCORAMENTOS</v>
          </cell>
          <cell r="D1955" t="str">
            <v>0041</v>
          </cell>
          <cell r="E1955">
            <v>0</v>
          </cell>
          <cell r="F1955">
            <v>0</v>
          </cell>
          <cell r="G1955" t="str">
            <v>92449</v>
          </cell>
          <cell r="H1955" t="str">
            <v>MONTAGEM E DESMONTAGEM DE FÔRMA DE VIGA, ESCORAMENTO COM GARFO DE MADEIRA, PÉ-DIREITO DUPLO, EM CHAPA DE MADEIRA RESINADA, 2 UTILIZAÇÕES. AF_09/2020</v>
          </cell>
        </row>
        <row r="1956">
          <cell r="A1956" t="str">
            <v>FUNDACOES E ESTRUTURAS</v>
          </cell>
          <cell r="B1956" t="str">
            <v>FUES</v>
          </cell>
          <cell r="C1956" t="str">
            <v>FORMAS/CIMBRAMENTOS/ESCORAMENTOS</v>
          </cell>
          <cell r="D1956" t="str">
            <v>0041</v>
          </cell>
          <cell r="E1956">
            <v>0</v>
          </cell>
          <cell r="F1956">
            <v>0</v>
          </cell>
          <cell r="G1956" t="str">
            <v>92450</v>
          </cell>
          <cell r="H1956" t="str">
            <v>MONTAGEM E DESMONTAGEM DE FÔRMA DE VIGA, ESCORAMENTO METÁLICO, PÉ-DIREITO DUPLO, EM CHAPA DE MADEIRA RESINADA, 2 UTILIZAÇÕES. AF_09/2020</v>
          </cell>
        </row>
        <row r="1957">
          <cell r="A1957" t="str">
            <v>FUNDACOES E ESTRUTURAS</v>
          </cell>
          <cell r="B1957" t="str">
            <v>FUES</v>
          </cell>
          <cell r="C1957" t="str">
            <v>FORMAS/CIMBRAMENTOS/ESCORAMENTOS</v>
          </cell>
          <cell r="D1957" t="str">
            <v>0041</v>
          </cell>
          <cell r="E1957">
            <v>0</v>
          </cell>
          <cell r="F1957">
            <v>0</v>
          </cell>
          <cell r="G1957" t="str">
            <v>92451</v>
          </cell>
          <cell r="H1957" t="str">
            <v>MONTAGEM E DESMONTAGEM DE FÔRMA DE VIGA, ESCORAMENTO COM GARFO DE MADEIRA, PÉ-DIREITO SIMPLES, EM CHAPA DE MADEIRA RESINADA, 2 UTILIZAÇÕES. AF_09/2020</v>
          </cell>
        </row>
        <row r="1958">
          <cell r="A1958" t="str">
            <v>FUNDACOES E ESTRUTURAS</v>
          </cell>
          <cell r="B1958" t="str">
            <v>FUES</v>
          </cell>
          <cell r="C1958" t="str">
            <v>FORMAS/CIMBRAMENTOS/ESCORAMENTOS</v>
          </cell>
          <cell r="D1958" t="str">
            <v>0041</v>
          </cell>
          <cell r="E1958">
            <v>0</v>
          </cell>
          <cell r="F1958">
            <v>0</v>
          </cell>
          <cell r="G1958" t="str">
            <v>92452</v>
          </cell>
          <cell r="H1958" t="str">
            <v>MONTAGEM E DESMONTAGEM DE FÔRMA DE VIGA, ESCORAMENTO METÁLICO, PÉ-DIREITO SIMPLES, EM CHAPA DE MADEIRA RESINADA, 2 UTILIZAÇÕES. AF_09/2020</v>
          </cell>
        </row>
        <row r="1959">
          <cell r="A1959" t="str">
            <v>FUNDACOES E ESTRUTURAS</v>
          </cell>
          <cell r="B1959" t="str">
            <v>FUES</v>
          </cell>
          <cell r="C1959" t="str">
            <v>FORMAS/CIMBRAMENTOS/ESCORAMENTOS</v>
          </cell>
          <cell r="D1959" t="str">
            <v>0041</v>
          </cell>
          <cell r="E1959">
            <v>0</v>
          </cell>
          <cell r="F1959">
            <v>0</v>
          </cell>
          <cell r="G1959" t="str">
            <v>92453</v>
          </cell>
          <cell r="H1959" t="str">
            <v>MONTAGEM E DESMONTAGEM DE FÔRMA DE VIGA, ESCORAMENTO COM GARFO DE MADEIRA, PÉ-DIREITO DUPLO, EM CHAPA DE MADEIRA RESINADA, 4 UTILIZAÇÕES. AF_09/2020</v>
          </cell>
        </row>
        <row r="1960">
          <cell r="A1960" t="str">
            <v>FUNDACOES E ESTRUTURAS</v>
          </cell>
          <cell r="B1960" t="str">
            <v>FUES</v>
          </cell>
          <cell r="C1960" t="str">
            <v>FORMAS/CIMBRAMENTOS/ESCORAMENTOS</v>
          </cell>
          <cell r="D1960" t="str">
            <v>0041</v>
          </cell>
          <cell r="E1960">
            <v>0</v>
          </cell>
          <cell r="F1960">
            <v>0</v>
          </cell>
          <cell r="G1960" t="str">
            <v>92454</v>
          </cell>
          <cell r="H1960" t="str">
            <v>MONTAGEM E DESMONTAGEM DE FÔRMA DE VIGA, ESCORAMENTO METÁLICO, PÉ-DIREITO DUPLO, EM CHAPA DE MADEIRA RESINADA, 4 UTILIZAÇÕES. AF_09/2020</v>
          </cell>
        </row>
        <row r="1961">
          <cell r="A1961" t="str">
            <v>FUNDACOES E ESTRUTURAS</v>
          </cell>
          <cell r="B1961" t="str">
            <v>FUES</v>
          </cell>
          <cell r="C1961" t="str">
            <v>FORMAS/CIMBRAMENTOS/ESCORAMENTOS</v>
          </cell>
          <cell r="D1961" t="str">
            <v>0041</v>
          </cell>
          <cell r="E1961">
            <v>0</v>
          </cell>
          <cell r="F1961">
            <v>0</v>
          </cell>
          <cell r="G1961" t="str">
            <v>92455</v>
          </cell>
          <cell r="H1961" t="str">
            <v>MONTAGEM E DESMONTAGEM DE FÔRMA DE VIGA, ESCORAMENTO COM GARFO DE MADEIRA, PÉ-DIREITO SIMPLES, EM CHAPA DE MADEIRA RESINADA, 4 UTILIZAÇÕES. AF_09/2020</v>
          </cell>
        </row>
        <row r="1962">
          <cell r="A1962" t="str">
            <v>FUNDACOES E ESTRUTURAS</v>
          </cell>
          <cell r="B1962" t="str">
            <v>FUES</v>
          </cell>
          <cell r="C1962" t="str">
            <v>FORMAS/CIMBRAMENTOS/ESCORAMENTOS</v>
          </cell>
          <cell r="D1962" t="str">
            <v>0041</v>
          </cell>
          <cell r="E1962">
            <v>0</v>
          </cell>
          <cell r="F1962">
            <v>0</v>
          </cell>
          <cell r="G1962" t="str">
            <v>92456</v>
          </cell>
          <cell r="H1962" t="str">
            <v>MONTAGEM E DESMONTAGEM DE FÔRMA DE VIGA, ESCORAMENTO METÁLICO, PÉ-DIREITO SIMPLES, EM CHAPA DE MADEIRA RESINADA, 4 UTILIZAÇÕES. AF_09/2020</v>
          </cell>
        </row>
        <row r="1963">
          <cell r="A1963" t="str">
            <v>FUNDACOES E ESTRUTURAS</v>
          </cell>
          <cell r="B1963" t="str">
            <v>FUES</v>
          </cell>
          <cell r="C1963" t="str">
            <v>FORMAS/CIMBRAMENTOS/ESCORAMENTOS</v>
          </cell>
          <cell r="D1963" t="str">
            <v>0041</v>
          </cell>
          <cell r="E1963">
            <v>0</v>
          </cell>
          <cell r="F1963">
            <v>0</v>
          </cell>
          <cell r="G1963" t="str">
            <v>92457</v>
          </cell>
          <cell r="H1963" t="str">
            <v>MONTAGEM E DESMONTAGEM DE FÔRMA DE VIGA, ESCORAMENTO COM GARFO DE MADEIRA, PÉ-DIREITO DUPLO, EM CHAPA DE MADEIRA RESINADA, 6 UTILIZAÇÕES. AF_09/2020</v>
          </cell>
        </row>
        <row r="1964">
          <cell r="A1964" t="str">
            <v>FUNDACOES E ESTRUTURAS</v>
          </cell>
          <cell r="B1964" t="str">
            <v>FUES</v>
          </cell>
          <cell r="C1964" t="str">
            <v>FORMAS/CIMBRAMENTOS/ESCORAMENTOS</v>
          </cell>
          <cell r="D1964" t="str">
            <v>0041</v>
          </cell>
          <cell r="E1964">
            <v>0</v>
          </cell>
          <cell r="F1964">
            <v>0</v>
          </cell>
          <cell r="G1964" t="str">
            <v>92458</v>
          </cell>
          <cell r="H1964" t="str">
            <v>MONTAGEM E DESMONTAGEM DE FÔRMA DE VIGA, ESCORAMENTO METÁLICO, PÉ-DIREITO DUPLO, EM CHAPA DE MADEIRA RESINADA, 6 UTILIZAÇÕES. AF_12/2015</v>
          </cell>
        </row>
        <row r="1965">
          <cell r="A1965" t="str">
            <v>FUNDACOES E ESTRUTURAS</v>
          </cell>
          <cell r="B1965" t="str">
            <v>FUES</v>
          </cell>
          <cell r="C1965" t="str">
            <v>FORMAS/CIMBRAMENTOS/ESCORAMENTOS</v>
          </cell>
          <cell r="D1965" t="str">
            <v>0041</v>
          </cell>
          <cell r="E1965">
            <v>0</v>
          </cell>
          <cell r="F1965">
            <v>0</v>
          </cell>
          <cell r="G1965" t="str">
            <v>92459</v>
          </cell>
          <cell r="H1965" t="str">
            <v>MONTAGEM E DESMONTAGEM DE FÔRMA DE VIGA, ESCORAMENTO COM GARFO DE MADEIRA, PÉ-DIREITO SIMPLES, EM CHAPA DE MADEIRA RESINADA, 6 UTILIZAÇÕES. AF_09/2020</v>
          </cell>
        </row>
        <row r="1966">
          <cell r="A1966" t="str">
            <v>FUNDACOES E ESTRUTURAS</v>
          </cell>
          <cell r="B1966" t="str">
            <v>FUES</v>
          </cell>
          <cell r="C1966" t="str">
            <v>FORMAS/CIMBRAMENTOS/ESCORAMENTOS</v>
          </cell>
          <cell r="D1966" t="str">
            <v>0041</v>
          </cell>
          <cell r="E1966">
            <v>0</v>
          </cell>
          <cell r="F1966">
            <v>0</v>
          </cell>
          <cell r="G1966" t="str">
            <v>92460</v>
          </cell>
          <cell r="H1966" t="str">
            <v>MONTAGEM E DESMONTAGEM DE FÔRMA DE VIGA, ESCORAMENTO METÁLICO, PÉ-DIREITO SIMPLES, EM CHAPA DE MADEIRA RESINADA, 6 UTILIZAÇÕES. AF_09/2020</v>
          </cell>
        </row>
        <row r="1967">
          <cell r="A1967" t="str">
            <v>FUNDACOES E ESTRUTURAS</v>
          </cell>
          <cell r="B1967" t="str">
            <v>FUES</v>
          </cell>
          <cell r="C1967" t="str">
            <v>FORMAS/CIMBRAMENTOS/ESCORAMENTOS</v>
          </cell>
          <cell r="D1967" t="str">
            <v>0041</v>
          </cell>
          <cell r="E1967">
            <v>0</v>
          </cell>
          <cell r="F1967">
            <v>0</v>
          </cell>
          <cell r="G1967" t="str">
            <v>92461</v>
          </cell>
          <cell r="H1967" t="str">
            <v>MONTAGEM E DESMONTAGEM DE FÔRMA DE VIGA, ESCORAMENTO COM GARFO DE MADEIRA, PÉ-DIREITO DUPLO, EM CHAPA DE MADEIRA RESINADA, 8 UTILIZAÇÕES. AF_09/2020</v>
          </cell>
        </row>
        <row r="1968">
          <cell r="A1968" t="str">
            <v>FUNDACOES E ESTRUTURAS</v>
          </cell>
          <cell r="B1968" t="str">
            <v>FUES</v>
          </cell>
          <cell r="C1968" t="str">
            <v>FORMAS/CIMBRAMENTOS/ESCORAMENTOS</v>
          </cell>
          <cell r="D1968" t="str">
            <v>0041</v>
          </cell>
          <cell r="E1968">
            <v>0</v>
          </cell>
          <cell r="F1968">
            <v>0</v>
          </cell>
          <cell r="G1968" t="str">
            <v>92462</v>
          </cell>
          <cell r="H1968" t="str">
            <v>MONTAGEM E DESMONTAGEM DE FÔRMA DE VIGA, ESCORAMENTO METÁLICO, PÉ-DIREITO DUPLO, EM CHAPA DE MADEIRA RESINADA, 8 UTILIZAÇÕES. AF_09/2020</v>
          </cell>
        </row>
        <row r="1969">
          <cell r="A1969" t="str">
            <v>FUNDACOES E ESTRUTURAS</v>
          </cell>
          <cell r="B1969" t="str">
            <v>FUES</v>
          </cell>
          <cell r="C1969" t="str">
            <v>FORMAS/CIMBRAMENTOS/ESCORAMENTOS</v>
          </cell>
          <cell r="D1969" t="str">
            <v>0041</v>
          </cell>
          <cell r="E1969">
            <v>0</v>
          </cell>
          <cell r="F1969">
            <v>0</v>
          </cell>
          <cell r="G1969" t="str">
            <v>92463</v>
          </cell>
          <cell r="H1969" t="str">
            <v>MONTAGEM E DESMONTAGEM DE FÔRMA DE VIGA, ESCORAMENTO COM GARFO DE MADEIRA, PÉ-DIREITO SIMPLES, EM CHAPA DE MADEIRA RESINADA, 8 UTILIZAÇÕES. AF_09/2020</v>
          </cell>
        </row>
        <row r="1970">
          <cell r="A1970" t="str">
            <v>FUNDACOES E ESTRUTURAS</v>
          </cell>
          <cell r="B1970" t="str">
            <v>FUES</v>
          </cell>
          <cell r="C1970" t="str">
            <v>FORMAS/CIMBRAMENTOS/ESCORAMENTOS</v>
          </cell>
          <cell r="D1970" t="str">
            <v>0041</v>
          </cell>
          <cell r="E1970">
            <v>0</v>
          </cell>
          <cell r="F1970">
            <v>0</v>
          </cell>
          <cell r="G1970" t="str">
            <v>92464</v>
          </cell>
          <cell r="H1970" t="str">
            <v>MONTAGEM E DESMONTAGEM DE FÔRMA DE VIGA, ESCORAMENTO METÁLICO, PÉ-DIREITO SIMPLES, EM CHAPA DE MADEIRA RESINADA, 8 UTILIZAÇÕES. AF_09/2020</v>
          </cell>
        </row>
        <row r="1971">
          <cell r="A1971" t="str">
            <v>FUNDACOES E ESTRUTURAS</v>
          </cell>
          <cell r="B1971" t="str">
            <v>FUES</v>
          </cell>
          <cell r="C1971" t="str">
            <v>FORMAS/CIMBRAMENTOS/ESCORAMENTOS</v>
          </cell>
          <cell r="D1971" t="str">
            <v>0041</v>
          </cell>
          <cell r="E1971">
            <v>0</v>
          </cell>
          <cell r="F1971">
            <v>0</v>
          </cell>
          <cell r="G1971" t="str">
            <v>92465</v>
          </cell>
          <cell r="H1971" t="str">
            <v>MONTAGEM E DESMONTAGEM DE FÔRMA DE VIGA, ESCORAMENTO COM GARFO DE MADEIRA, PÉ-DIREITO DUPLO, EM CHAPA DE MADEIRA PLASTIFICADA, 10 UTILIZAÇÕES. AF_09/2020</v>
          </cell>
        </row>
        <row r="1972">
          <cell r="A1972" t="str">
            <v>FUNDACOES E ESTRUTURAS</v>
          </cell>
          <cell r="B1972" t="str">
            <v>FUES</v>
          </cell>
          <cell r="C1972" t="str">
            <v>FORMAS/CIMBRAMENTOS/ESCORAMENTOS</v>
          </cell>
          <cell r="D1972" t="str">
            <v>0041</v>
          </cell>
          <cell r="E1972">
            <v>0</v>
          </cell>
          <cell r="F1972">
            <v>0</v>
          </cell>
          <cell r="G1972" t="str">
            <v>92466</v>
          </cell>
          <cell r="H1972" t="str">
            <v>MONTAGEM E DESMONTAGEM DE FÔRMA DE VIGA, ESCORAMENTO METÁLICO, PÉ-DIREITO DUPLO, EM CHAPA DE MADEIRA PLASTIFICADA, 10 UTILIZAÇÕES. AF_09/2020</v>
          </cell>
        </row>
        <row r="1973">
          <cell r="A1973" t="str">
            <v>FUNDACOES E ESTRUTURAS</v>
          </cell>
          <cell r="B1973" t="str">
            <v>FUES</v>
          </cell>
          <cell r="C1973" t="str">
            <v>FORMAS/CIMBRAMENTOS/ESCORAMENTOS</v>
          </cell>
          <cell r="D1973" t="str">
            <v>0041</v>
          </cell>
          <cell r="E1973">
            <v>0</v>
          </cell>
          <cell r="F1973">
            <v>0</v>
          </cell>
          <cell r="G1973" t="str">
            <v>92467</v>
          </cell>
          <cell r="H1973" t="str">
            <v>MONTAGEM E DESMONTAGEM DE FÔRMA DE VIGA, ESCORAMENTO COM GARFO DE MADEIRA, PÉ-DIREITO SIMPLES, EM CHAPA DE MADEIRA PLASTIFICADA, 10 UTILIZAÇÕES. AF_09/2020</v>
          </cell>
        </row>
        <row r="1974">
          <cell r="A1974" t="str">
            <v>FUNDACOES E ESTRUTURAS</v>
          </cell>
          <cell r="B1974" t="str">
            <v>FUES</v>
          </cell>
          <cell r="C1974" t="str">
            <v>FORMAS/CIMBRAMENTOS/ESCORAMENTOS</v>
          </cell>
          <cell r="D1974" t="str">
            <v>0041</v>
          </cell>
          <cell r="E1974">
            <v>0</v>
          </cell>
          <cell r="F1974">
            <v>0</v>
          </cell>
          <cell r="G1974" t="str">
            <v>92468</v>
          </cell>
          <cell r="H1974" t="str">
            <v>MONTAGEM E DESMONTAGEM DE FÔRMA DE VIGA, ESCORAMENTO METÁLICO, PÉ-DIREITO SIMPLES, EM CHAPA DE MADEIRA PLASTIFICADA, 10 UTILIZAÇÕES. AF_09/2020</v>
          </cell>
        </row>
        <row r="1975">
          <cell r="A1975" t="str">
            <v>FUNDACOES E ESTRUTURAS</v>
          </cell>
          <cell r="B1975" t="str">
            <v>FUES</v>
          </cell>
          <cell r="C1975" t="str">
            <v>FORMAS/CIMBRAMENTOS/ESCORAMENTOS</v>
          </cell>
          <cell r="D1975" t="str">
            <v>0041</v>
          </cell>
          <cell r="E1975">
            <v>0</v>
          </cell>
          <cell r="F1975">
            <v>0</v>
          </cell>
          <cell r="G1975" t="str">
            <v>92469</v>
          </cell>
          <cell r="H1975" t="str">
            <v>MONTAGEM E DESMONTAGEM DE FÔRMA DE VIGA, ESCORAMENTO COM GARFO DE MADEIRA, PÉ-DIREITO DUPLO, EM CHAPA DE MADEIRA PLASTIFICADA, 12 UTILIZAÇÕES. AF_09/2020</v>
          </cell>
        </row>
        <row r="1976">
          <cell r="A1976" t="str">
            <v>FUNDACOES E ESTRUTURAS</v>
          </cell>
          <cell r="B1976" t="str">
            <v>FUES</v>
          </cell>
          <cell r="C1976" t="str">
            <v>FORMAS/CIMBRAMENTOS/ESCORAMENTOS</v>
          </cell>
          <cell r="D1976" t="str">
            <v>0041</v>
          </cell>
          <cell r="E1976">
            <v>0</v>
          </cell>
          <cell r="F1976">
            <v>0</v>
          </cell>
          <cell r="G1976" t="str">
            <v>92470</v>
          </cell>
          <cell r="H1976" t="str">
            <v>MONTAGEM E DESMONTAGEM DE FÔRMA DE VIGA, ESCORAMENTO METÁLICO, PÉ-DIREITO DUPLO, EM CHAPA DE MADEIRA PLASTIFICADA, 12 UTILIZAÇÕES. AF_09/2020</v>
          </cell>
        </row>
        <row r="1977">
          <cell r="A1977" t="str">
            <v>FUNDACOES E ESTRUTURAS</v>
          </cell>
          <cell r="B1977" t="str">
            <v>FUES</v>
          </cell>
          <cell r="C1977" t="str">
            <v>FORMAS/CIMBRAMENTOS/ESCORAMENTOS</v>
          </cell>
          <cell r="D1977" t="str">
            <v>0041</v>
          </cell>
          <cell r="E1977">
            <v>0</v>
          </cell>
          <cell r="F1977">
            <v>0</v>
          </cell>
          <cell r="G1977" t="str">
            <v>92471</v>
          </cell>
          <cell r="H1977" t="str">
            <v>MONTAGEM E DESMONTAGEM DE FÔRMA DE VIGA, ESCORAMENTO COM GARFO DE MADEIRA, PÉ-DIREITO SIMPLES, EM CHAPA DE MADEIRA PLASTIFICADA, 12 UTILIZAÇÕES. AF_09/2020</v>
          </cell>
        </row>
        <row r="1978">
          <cell r="A1978" t="str">
            <v>FUNDACOES E ESTRUTURAS</v>
          </cell>
          <cell r="B1978" t="str">
            <v>FUES</v>
          </cell>
          <cell r="C1978" t="str">
            <v>FORMAS/CIMBRAMENTOS/ESCORAMENTOS</v>
          </cell>
          <cell r="D1978" t="str">
            <v>0041</v>
          </cell>
          <cell r="E1978">
            <v>0</v>
          </cell>
          <cell r="F1978">
            <v>0</v>
          </cell>
          <cell r="G1978" t="str">
            <v>92472</v>
          </cell>
          <cell r="H1978" t="str">
            <v>MONTAGEM E DESMONTAGEM DE FÔRMA DE VIGA, ESCORAMENTO METÁLICO, PÉ-DIREITO SIMPLES, EM CHAPA DE MADEIRA PLASTIFICADA, 12 UTILIZAÇÕES. AF_09/2020</v>
          </cell>
        </row>
        <row r="1979">
          <cell r="A1979" t="str">
            <v>FUNDACOES E ESTRUTURAS</v>
          </cell>
          <cell r="B1979" t="str">
            <v>FUES</v>
          </cell>
          <cell r="C1979" t="str">
            <v>FORMAS/CIMBRAMENTOS/ESCORAMENTOS</v>
          </cell>
          <cell r="D1979" t="str">
            <v>0041</v>
          </cell>
          <cell r="E1979">
            <v>0</v>
          </cell>
          <cell r="F1979">
            <v>0</v>
          </cell>
          <cell r="G1979" t="str">
            <v>92473</v>
          </cell>
          <cell r="H1979" t="str">
            <v>MONTAGEM E DESMONTAGEM DE FÔRMA DE VIGA, ESCORAMENTO COM GARFO DE MADEIRA, PÉ-DIREITO DUPLO, EM CHAPA DE MADEIRA PLASTIFICADA, 14 UTILIZAÇÕES. AF_09/2020</v>
          </cell>
        </row>
        <row r="1980">
          <cell r="A1980" t="str">
            <v>FUNDACOES E ESTRUTURAS</v>
          </cell>
          <cell r="B1980" t="str">
            <v>FUES</v>
          </cell>
          <cell r="C1980" t="str">
            <v>FORMAS/CIMBRAMENTOS/ESCORAMENTOS</v>
          </cell>
          <cell r="D1980" t="str">
            <v>0041</v>
          </cell>
          <cell r="E1980">
            <v>0</v>
          </cell>
          <cell r="F1980">
            <v>0</v>
          </cell>
          <cell r="G1980" t="str">
            <v>92474</v>
          </cell>
          <cell r="H1980" t="str">
            <v>MONTAGEM E DESMONTAGEM DE FÔRMA DE VIGA, ESCORAMENTO METÁLICO, PÉ-DIREITO DUPLO, EM CHAPA DE MADEIRA PLASTIFICADA, 14 UTILIZAÇÕES. AF_09/2020</v>
          </cell>
        </row>
        <row r="1981">
          <cell r="A1981" t="str">
            <v>FUNDACOES E ESTRUTURAS</v>
          </cell>
          <cell r="B1981" t="str">
            <v>FUES</v>
          </cell>
          <cell r="C1981" t="str">
            <v>FORMAS/CIMBRAMENTOS/ESCORAMENTOS</v>
          </cell>
          <cell r="D1981" t="str">
            <v>0041</v>
          </cell>
          <cell r="E1981">
            <v>0</v>
          </cell>
          <cell r="F1981">
            <v>0</v>
          </cell>
          <cell r="G1981" t="str">
            <v>92475</v>
          </cell>
          <cell r="H1981" t="str">
            <v>MONTAGEM E DESMONTAGEM DE FÔRMA DE VIGA, ESCORAMENTO COM GARFO DE MADEIRA, PÉ-DIREITO SIMPLES, EM CHAPA DE MADEIRA PLASTIFICADA, 14 UTILIZAÇÕES. AF_09/2020</v>
          </cell>
        </row>
        <row r="1982">
          <cell r="A1982" t="str">
            <v>FUNDACOES E ESTRUTURAS</v>
          </cell>
          <cell r="B1982" t="str">
            <v>FUES</v>
          </cell>
          <cell r="C1982" t="str">
            <v>FORMAS/CIMBRAMENTOS/ESCORAMENTOS</v>
          </cell>
          <cell r="D1982" t="str">
            <v>0041</v>
          </cell>
          <cell r="E1982">
            <v>0</v>
          </cell>
          <cell r="F1982">
            <v>0</v>
          </cell>
          <cell r="G1982" t="str">
            <v>92476</v>
          </cell>
          <cell r="H1982" t="str">
            <v>MONTAGEM E DESMONTAGEM DE FÔRMA DE VIGA, ESCORAMENTO METÁLICO, PÉ-DIREITO SIMPLES, EM CHAPA DE MADEIRA PLASTIFICADA, 14 UTILIZAÇÕES. AF_09/2020</v>
          </cell>
        </row>
        <row r="1983">
          <cell r="A1983" t="str">
            <v>FUNDACOES E ESTRUTURAS</v>
          </cell>
          <cell r="B1983" t="str">
            <v>FUES</v>
          </cell>
          <cell r="C1983" t="str">
            <v>FORMAS/CIMBRAMENTOS/ESCORAMENTOS</v>
          </cell>
          <cell r="D1983" t="str">
            <v>0041</v>
          </cell>
          <cell r="E1983">
            <v>0</v>
          </cell>
          <cell r="F1983">
            <v>0</v>
          </cell>
          <cell r="G1983" t="str">
            <v>92477</v>
          </cell>
          <cell r="H1983" t="str">
            <v>MONTAGEM E DESMONTAGEM DE FÔRMA DE VIGA, ESCORAMENTO COM GARFO DE MADEIRA, PÉ-DIREITO DUPLO, EM CHAPA DE MADEIRA PLASTIFICADA, 18 UTILIZAÇÕES. AF_09/2020</v>
          </cell>
        </row>
        <row r="1984">
          <cell r="A1984" t="str">
            <v>FUNDACOES E ESTRUTURAS</v>
          </cell>
          <cell r="B1984" t="str">
            <v>FUES</v>
          </cell>
          <cell r="C1984" t="str">
            <v>FORMAS/CIMBRAMENTOS/ESCORAMENTOS</v>
          </cell>
          <cell r="D1984" t="str">
            <v>0041</v>
          </cell>
          <cell r="E1984">
            <v>0</v>
          </cell>
          <cell r="F1984">
            <v>0</v>
          </cell>
          <cell r="G1984" t="str">
            <v>92478</v>
          </cell>
          <cell r="H1984" t="str">
            <v>MONTAGEM E DESMONTAGEM DE FÔRMA DE VIGA, ESCORAMENTO METÁLICO, PÉ-DIREITO DUPLO, EM CHAPA DE MADEIRA PLASTIFICADA, 18 UTILIZAÇÕES. AF_09/2020</v>
          </cell>
        </row>
        <row r="1985">
          <cell r="A1985" t="str">
            <v>FUNDACOES E ESTRUTURAS</v>
          </cell>
          <cell r="B1985" t="str">
            <v>FUES</v>
          </cell>
          <cell r="C1985" t="str">
            <v>FORMAS/CIMBRAMENTOS/ESCORAMENTOS</v>
          </cell>
          <cell r="D1985" t="str">
            <v>0041</v>
          </cell>
          <cell r="E1985">
            <v>0</v>
          </cell>
          <cell r="F1985">
            <v>0</v>
          </cell>
          <cell r="G1985" t="str">
            <v>92479</v>
          </cell>
          <cell r="H1985" t="str">
            <v>MONTAGEM E DESMONTAGEM DE FÔRMA DE VIGA, ESCORAMENTO COM GARFO DE MADEIRA, PÉ-DIREITO SIMPLES, EM CHAPA DE MADEIRA PLASTIFICADA, 18 UTILIZAÇÕES. AF_09/2020</v>
          </cell>
        </row>
        <row r="1986">
          <cell r="A1986" t="str">
            <v>FUNDACOES E ESTRUTURAS</v>
          </cell>
          <cell r="B1986" t="str">
            <v>FUES</v>
          </cell>
          <cell r="C1986" t="str">
            <v>FORMAS/CIMBRAMENTOS/ESCORAMENTOS</v>
          </cell>
          <cell r="D1986" t="str">
            <v>0041</v>
          </cell>
          <cell r="E1986">
            <v>0</v>
          </cell>
          <cell r="F1986">
            <v>0</v>
          </cell>
          <cell r="G1986" t="str">
            <v>92480</v>
          </cell>
          <cell r="H1986" t="str">
            <v>MONTAGEM E DESMONTAGEM DE FÔRMA DE VIGA, ESCORAMENTO METÁLICO, PÉ-DIREITO SIMPLES, EM CHAPA DE MADEIRA PLASTIFICADA, 18 UTILIZAÇÕES. AF_09/2020</v>
          </cell>
        </row>
        <row r="1987">
          <cell r="A1987" t="str">
            <v>FUNDACOES E ESTRUTURAS</v>
          </cell>
          <cell r="B1987" t="str">
            <v>FUES</v>
          </cell>
          <cell r="C1987" t="str">
            <v>FORMAS/CIMBRAMENTOS/ESCORAMENTOS</v>
          </cell>
          <cell r="D1987" t="str">
            <v>0041</v>
          </cell>
          <cell r="E1987">
            <v>0</v>
          </cell>
          <cell r="F1987">
            <v>0</v>
          </cell>
          <cell r="G1987" t="str">
            <v>92482</v>
          </cell>
          <cell r="H1987" t="str">
            <v>MONTAGEM E DESMONTAGEM DE FÔRMA DE LAJE MACIÇA, PÉ-DIREITO SIMPLES, EM MADEIRA SERRADA, 1 UTILIZAÇÃO. AF_09/2020</v>
          </cell>
        </row>
        <row r="1988">
          <cell r="A1988" t="str">
            <v>FUNDACOES E ESTRUTURAS</v>
          </cell>
          <cell r="B1988" t="str">
            <v>FUES</v>
          </cell>
          <cell r="C1988" t="str">
            <v>FORMAS/CIMBRAMENTOS/ESCORAMENTOS</v>
          </cell>
          <cell r="D1988" t="str">
            <v>0041</v>
          </cell>
          <cell r="E1988">
            <v>0</v>
          </cell>
          <cell r="F1988">
            <v>0</v>
          </cell>
          <cell r="G1988" t="str">
            <v>92484</v>
          </cell>
          <cell r="H1988" t="str">
            <v>MONTAGEM E DESMONTAGEM DE FÔRMA DE LAJE MACIÇA, PÉ-DIREITO SIMPLES, EM MADEIRA SERRADA, 2 UTILIZAÇÕES. AF_09/2020</v>
          </cell>
        </row>
        <row r="1989">
          <cell r="A1989" t="str">
            <v>FUNDACOES E ESTRUTURAS</v>
          </cell>
          <cell r="B1989" t="str">
            <v>FUES</v>
          </cell>
          <cell r="C1989" t="str">
            <v>FORMAS/CIMBRAMENTOS/ESCORAMENTOS</v>
          </cell>
          <cell r="D1989" t="str">
            <v>0041</v>
          </cell>
          <cell r="E1989">
            <v>0</v>
          </cell>
          <cell r="F1989">
            <v>0</v>
          </cell>
          <cell r="G1989" t="str">
            <v>92486</v>
          </cell>
          <cell r="H1989" t="str">
            <v>MONTAGEM E DESMONTAGEM DE FÔRMA DE LAJE MACIÇA, PÉ-DIREITO SIMPLES, EM MADEIRA SERRADA, 4 UTILIZAÇÕES. AF_09/2020</v>
          </cell>
        </row>
        <row r="1990">
          <cell r="A1990" t="str">
            <v>FUNDACOES E ESTRUTURAS</v>
          </cell>
          <cell r="B1990" t="str">
            <v>FUES</v>
          </cell>
          <cell r="C1990" t="str">
            <v>FORMAS/CIMBRAMENTOS/ESCORAMENTOS</v>
          </cell>
          <cell r="D1990" t="str">
            <v>0041</v>
          </cell>
          <cell r="E1990">
            <v>0</v>
          </cell>
          <cell r="F1990">
            <v>0</v>
          </cell>
          <cell r="G1990" t="str">
            <v>92488</v>
          </cell>
          <cell r="H1990" t="str">
            <v>MONTAGEM E DESMONTAGEM DE FÔRMA DE LAJE NERVURADA COM CUBETA E ASSOALHO, PÉ-DIREITO DUPLO, EM CHAPA DE MADEIRA COMPENSADA RESINADA, 8 UTILIZAÇÕES. AF_09/2020</v>
          </cell>
        </row>
        <row r="1991">
          <cell r="A1991" t="str">
            <v>FUNDACOES E ESTRUTURAS</v>
          </cell>
          <cell r="B1991" t="str">
            <v>FUES</v>
          </cell>
          <cell r="C1991" t="str">
            <v>FORMAS/CIMBRAMENTOS/ESCORAMENTOS</v>
          </cell>
          <cell r="D1991" t="str">
            <v>0041</v>
          </cell>
          <cell r="E1991">
            <v>0</v>
          </cell>
          <cell r="F1991">
            <v>0</v>
          </cell>
          <cell r="G1991" t="str">
            <v>92490</v>
          </cell>
          <cell r="H1991" t="str">
            <v>MONTAGEM E DESMONTAGEM DE FÔRMA DE LAJE NERVURADA COM CUBETA E ASSOALHO, PÉ-DIREITO SIMPLES, EM CHAPA DE MADEIRA COMPENSADA RESINADA, 8 UTILIZAÇÕES. AF_09/2020</v>
          </cell>
        </row>
        <row r="1992">
          <cell r="A1992" t="str">
            <v>FUNDACOES E ESTRUTURAS</v>
          </cell>
          <cell r="B1992" t="str">
            <v>FUES</v>
          </cell>
          <cell r="C1992" t="str">
            <v>FORMAS/CIMBRAMENTOS/ESCORAMENTOS</v>
          </cell>
          <cell r="D1992" t="str">
            <v>0041</v>
          </cell>
          <cell r="E1992">
            <v>0</v>
          </cell>
          <cell r="F1992">
            <v>0</v>
          </cell>
          <cell r="G1992" t="str">
            <v>92492</v>
          </cell>
          <cell r="H1992" t="str">
            <v>MONTAGEM E DESMONTAGEM DE FÔRMA DE LAJE NERVURADA COM CUBETA E ASSOALHO, PÉ-DIREITO DUPLO, EM CHAPA DE MADEIRA COMPENSADA RESINADA, 10 UTILIZAÇÕES. AF_09/2020</v>
          </cell>
        </row>
        <row r="1993">
          <cell r="A1993" t="str">
            <v>FUNDACOES E ESTRUTURAS</v>
          </cell>
          <cell r="B1993" t="str">
            <v>FUES</v>
          </cell>
          <cell r="C1993" t="str">
            <v>FORMAS/CIMBRAMENTOS/ESCORAMENTOS</v>
          </cell>
          <cell r="D1993" t="str">
            <v>0041</v>
          </cell>
          <cell r="E1993">
            <v>0</v>
          </cell>
          <cell r="F1993">
            <v>0</v>
          </cell>
          <cell r="G1993" t="str">
            <v>92494</v>
          </cell>
          <cell r="H1993" t="str">
            <v>MONTAGEM E DESMONTAGEM DE FÔRMA DE LAJE NERVURADA COM CUBETA E ASSOALHO, PÉ-DIREITO SIMPLES, EM CHAPA DE MADEIRA COMPENSADA RESINADA, 10 UTILIZAÇÕES. AF_09/2020</v>
          </cell>
        </row>
        <row r="1994">
          <cell r="A1994" t="str">
            <v>FUNDACOES E ESTRUTURAS</v>
          </cell>
          <cell r="B1994" t="str">
            <v>FUES</v>
          </cell>
          <cell r="C1994" t="str">
            <v>FORMAS/CIMBRAMENTOS/ESCORAMENTOS</v>
          </cell>
          <cell r="D1994" t="str">
            <v>0041</v>
          </cell>
          <cell r="E1994">
            <v>0</v>
          </cell>
          <cell r="F1994">
            <v>0</v>
          </cell>
          <cell r="G1994" t="str">
            <v>92496</v>
          </cell>
          <cell r="H1994" t="str">
            <v>MONTAGEM E DESMONTAGEM DE FÔRMA DE LAJE NERVURADA COM CUBETA E ASSOALHO, PÉ-DIREITO DUPLO, EM CHAPA DE MADEIRA COMPENSADA RESINADA, 12 UTILIZAÇÕES. AF_09/2020</v>
          </cell>
        </row>
        <row r="1995">
          <cell r="A1995" t="str">
            <v>FUNDACOES E ESTRUTURAS</v>
          </cell>
          <cell r="B1995" t="str">
            <v>FUES</v>
          </cell>
          <cell r="C1995" t="str">
            <v>FORMAS/CIMBRAMENTOS/ESCORAMENTOS</v>
          </cell>
          <cell r="D1995" t="str">
            <v>0041</v>
          </cell>
          <cell r="E1995">
            <v>0</v>
          </cell>
          <cell r="F1995">
            <v>0</v>
          </cell>
          <cell r="G1995" t="str">
            <v>92498</v>
          </cell>
          <cell r="H1995" t="str">
            <v>MONTAGEM E DESMONTAGEM DE FÔRMA DE LAJE NERVURADA COM CUBETA E ASSOALHO, PÉ-DIREITO SIMPLES, EM CHAPA DE MADEIRA COMPENSADA RESINADA, 12 UTILIZAÇÕES. AF_09/2020</v>
          </cell>
        </row>
        <row r="1996">
          <cell r="A1996" t="str">
            <v>FUNDACOES E ESTRUTURAS</v>
          </cell>
          <cell r="B1996" t="str">
            <v>FUES</v>
          </cell>
          <cell r="C1996" t="str">
            <v>FORMAS/CIMBRAMENTOS/ESCORAMENTOS</v>
          </cell>
          <cell r="D1996" t="str">
            <v>0041</v>
          </cell>
          <cell r="E1996">
            <v>0</v>
          </cell>
          <cell r="F1996">
            <v>0</v>
          </cell>
          <cell r="G1996" t="str">
            <v>92500</v>
          </cell>
          <cell r="H1996" t="str">
            <v>MONTAGEM E DESMONTAGEM DE FÔRMA DE LAJE NERVURADA COM CUBETA E ASSOALHO, PÉ-DIREITO DUPLO, EM CHAPA DE MADEIRA COMPENSADA RESINADA, 14 UTILIZAÇÕES. AF_09/2020</v>
          </cell>
        </row>
        <row r="1997">
          <cell r="A1997" t="str">
            <v>FUNDACOES E ESTRUTURAS</v>
          </cell>
          <cell r="B1997" t="str">
            <v>FUES</v>
          </cell>
          <cell r="C1997" t="str">
            <v>FORMAS/CIMBRAMENTOS/ESCORAMENTOS</v>
          </cell>
          <cell r="D1997" t="str">
            <v>0041</v>
          </cell>
          <cell r="E1997">
            <v>0</v>
          </cell>
          <cell r="F1997">
            <v>0</v>
          </cell>
          <cell r="G1997" t="str">
            <v>92502</v>
          </cell>
          <cell r="H1997" t="str">
            <v>MONTAGEM E DESMONTAGEM DE FÔRMA DE LAJE NERVURADA COM CUBETA E ASSOALHO, PÉ-DIREITO SIMPLES, EM CHAPA DE MADEIRA COMPENSADA RESINADA, 14 UTILIZAÇÕES. AF_09/2020</v>
          </cell>
        </row>
        <row r="1998">
          <cell r="A1998" t="str">
            <v>FUNDACOES E ESTRUTURAS</v>
          </cell>
          <cell r="B1998" t="str">
            <v>FUES</v>
          </cell>
          <cell r="C1998" t="str">
            <v>FORMAS/CIMBRAMENTOS/ESCORAMENTOS</v>
          </cell>
          <cell r="D1998" t="str">
            <v>0041</v>
          </cell>
          <cell r="E1998">
            <v>0</v>
          </cell>
          <cell r="F1998">
            <v>0</v>
          </cell>
          <cell r="G1998" t="str">
            <v>92504</v>
          </cell>
          <cell r="H1998" t="str">
            <v>MONTAGEM E DESMONTAGEM DE FÔRMA DE LAJE NERVURADA COM CUBETA E ASSOALHO, PÉ-DIREITO DUPLO, EM CHAPA DE MADEIRA COMPENSADA RESINADA, 18 UTILIZAÇÕES. AF_09/2020</v>
          </cell>
        </row>
        <row r="1999">
          <cell r="A1999" t="str">
            <v>FUNDACOES E ESTRUTURAS</v>
          </cell>
          <cell r="B1999" t="str">
            <v>FUES</v>
          </cell>
          <cell r="C1999" t="str">
            <v>FORMAS/CIMBRAMENTOS/ESCORAMENTOS</v>
          </cell>
          <cell r="D1999" t="str">
            <v>0041</v>
          </cell>
          <cell r="E1999">
            <v>0</v>
          </cell>
          <cell r="F1999">
            <v>0</v>
          </cell>
          <cell r="G1999" t="str">
            <v>92506</v>
          </cell>
          <cell r="H1999" t="str">
            <v>MONTAGEM E DESMONTAGEM DE FÔRMA DE LAJE NERVURADA COM CUBETA E ASSOALHO, PÉ-DIREITO SIMPLES, EM CHAPA DE MADEIRA COMPENSADA RESINADA, 18 UTILIZAÇÕES. AF_09/2020</v>
          </cell>
        </row>
        <row r="2000">
          <cell r="A2000" t="str">
            <v>FUNDACOES E ESTRUTURAS</v>
          </cell>
          <cell r="B2000" t="str">
            <v>FUES</v>
          </cell>
          <cell r="C2000" t="str">
            <v>FORMAS/CIMBRAMENTOS/ESCORAMENTOS</v>
          </cell>
          <cell r="D2000" t="str">
            <v>0041</v>
          </cell>
          <cell r="E2000">
            <v>0</v>
          </cell>
          <cell r="F2000">
            <v>0</v>
          </cell>
          <cell r="G2000" t="str">
            <v>92508</v>
          </cell>
          <cell r="H2000" t="str">
            <v>MONTAGEM E DESMONTAGEM DE FÔRMA DE LAJE MACIÇA, PÉ-DIREITO DUPLO, EM CHAPA DE MADEIRA COMPENSADA RESINADA, 2 UTILIZAÇÕES. AF_09/2020</v>
          </cell>
        </row>
        <row r="2001">
          <cell r="A2001" t="str">
            <v>FUNDACOES E ESTRUTURAS</v>
          </cell>
          <cell r="B2001" t="str">
            <v>FUES</v>
          </cell>
          <cell r="C2001" t="str">
            <v>FORMAS/CIMBRAMENTOS/ESCORAMENTOS</v>
          </cell>
          <cell r="D2001" t="str">
            <v>0041</v>
          </cell>
          <cell r="E2001">
            <v>0</v>
          </cell>
          <cell r="F2001">
            <v>0</v>
          </cell>
          <cell r="G2001" t="str">
            <v>92510</v>
          </cell>
          <cell r="H2001" t="str">
            <v>MONTAGEM E DESMONTAGEM DE FÔRMA DE LAJE MACIÇA, PÉ-DIREITO SIMPLES, EM CHAPA DE MADEIRA COMPENSADA RESINADA, 2 UTILIZAÇÕES. AF_09/2020</v>
          </cell>
        </row>
        <row r="2002">
          <cell r="A2002" t="str">
            <v>FUNDACOES E ESTRUTURAS</v>
          </cell>
          <cell r="B2002" t="str">
            <v>FUES</v>
          </cell>
          <cell r="C2002" t="str">
            <v>FORMAS/CIMBRAMENTOS/ESCORAMENTOS</v>
          </cell>
          <cell r="D2002" t="str">
            <v>0041</v>
          </cell>
          <cell r="E2002">
            <v>0</v>
          </cell>
          <cell r="F2002">
            <v>0</v>
          </cell>
          <cell r="G2002" t="str">
            <v>92512</v>
          </cell>
          <cell r="H2002" t="str">
            <v>MONTAGEM E DESMONTAGEM DE FÔRMA DE LAJE MACIÇA, PÉ-DIREITO DUPLO, EM CHAPA DE MADEIRA COMPENSADA RESINADA, 4 UTILIZAÇÕES. AF_09/2020</v>
          </cell>
        </row>
        <row r="2003">
          <cell r="A2003" t="str">
            <v>FUNDACOES E ESTRUTURAS</v>
          </cell>
          <cell r="B2003" t="str">
            <v>FUES</v>
          </cell>
          <cell r="C2003" t="str">
            <v>FORMAS/CIMBRAMENTOS/ESCORAMENTOS</v>
          </cell>
          <cell r="D2003" t="str">
            <v>0041</v>
          </cell>
          <cell r="E2003">
            <v>0</v>
          </cell>
          <cell r="F2003">
            <v>0</v>
          </cell>
          <cell r="G2003" t="str">
            <v>92514</v>
          </cell>
          <cell r="H2003" t="str">
            <v>MONTAGEM E DESMONTAGEM DE FÔRMA DE LAJE MACIÇA, PÉ-DIREITO SIMPLES, EM CHAPA DE MADEIRA COMPENSADA RESINADA, 4 UTILIZAÇÕES. AF_09/2020</v>
          </cell>
        </row>
        <row r="2004">
          <cell r="A2004" t="str">
            <v>FUNDACOES E ESTRUTURAS</v>
          </cell>
          <cell r="B2004" t="str">
            <v>FUES</v>
          </cell>
          <cell r="C2004" t="str">
            <v>FORMAS/CIMBRAMENTOS/ESCORAMENTOS</v>
          </cell>
          <cell r="D2004" t="str">
            <v>0041</v>
          </cell>
          <cell r="E2004">
            <v>0</v>
          </cell>
          <cell r="F2004">
            <v>0</v>
          </cell>
          <cell r="G2004" t="str">
            <v>92515</v>
          </cell>
          <cell r="H2004" t="str">
            <v>MONTAGEM E DESMONTAGEM DE FÔRMA DE LAJE MACIÇA, PÉ-DIREITO DUPLO, EM CHAPA DE MADEIRA COMPENSADA RESINADA, 6 UTILIZAÇÕES. AF_09/2020</v>
          </cell>
        </row>
        <row r="2005">
          <cell r="A2005" t="str">
            <v>FUNDACOES E ESTRUTURAS</v>
          </cell>
          <cell r="B2005" t="str">
            <v>FUES</v>
          </cell>
          <cell r="C2005" t="str">
            <v>FORMAS/CIMBRAMENTOS/ESCORAMENTOS</v>
          </cell>
          <cell r="D2005" t="str">
            <v>0041</v>
          </cell>
          <cell r="E2005">
            <v>0</v>
          </cell>
          <cell r="F2005">
            <v>0</v>
          </cell>
          <cell r="G2005" t="str">
            <v>92518</v>
          </cell>
          <cell r="H2005" t="str">
            <v>MONTAGEM E DESMONTAGEM DE FÔRMA DE LAJE MACIÇA, PÉ-DIREITO SIMPLES, EM CHAPA DE MADEIRA COMPENSADA RESINADA, 6 UTILIZAÇÕES. AF_09/2020</v>
          </cell>
        </row>
        <row r="2006">
          <cell r="A2006" t="str">
            <v>FUNDACOES E ESTRUTURAS</v>
          </cell>
          <cell r="B2006" t="str">
            <v>FUES</v>
          </cell>
          <cell r="C2006" t="str">
            <v>FORMAS/CIMBRAMENTOS/ESCORAMENTOS</v>
          </cell>
          <cell r="D2006" t="str">
            <v>0041</v>
          </cell>
          <cell r="E2006">
            <v>0</v>
          </cell>
          <cell r="F2006">
            <v>0</v>
          </cell>
          <cell r="G2006" t="str">
            <v>92520</v>
          </cell>
          <cell r="H2006" t="str">
            <v>MONTAGEM E DESMONTAGEM DE FÔRMA DE LAJE MACIÇA, PÉ-DIREITO DUPLO, EM CHAPA DE MADEIRA COMPENSADA RESINADA, 8 UTILIZAÇÕES. AF_09/2020</v>
          </cell>
        </row>
        <row r="2007">
          <cell r="A2007" t="str">
            <v>FUNDACOES E ESTRUTURAS</v>
          </cell>
          <cell r="B2007" t="str">
            <v>FUES</v>
          </cell>
          <cell r="C2007" t="str">
            <v>FORMAS/CIMBRAMENTOS/ESCORAMENTOS</v>
          </cell>
          <cell r="D2007" t="str">
            <v>0041</v>
          </cell>
          <cell r="E2007">
            <v>0</v>
          </cell>
          <cell r="F2007">
            <v>0</v>
          </cell>
          <cell r="G2007" t="str">
            <v>92522</v>
          </cell>
          <cell r="H2007" t="str">
            <v>MONTAGEM E DESMONTAGEM DE FÔRMA DE LAJE MACIÇA, PÉ-DIREITO SIMPLES, EM CHAPA DE MADEIRA COMPENSADA RESINADA, 8 UTILIZAÇÕES. AF_09/2020</v>
          </cell>
        </row>
        <row r="2008">
          <cell r="A2008" t="str">
            <v>FUNDACOES E ESTRUTURAS</v>
          </cell>
          <cell r="B2008" t="str">
            <v>FUES</v>
          </cell>
          <cell r="C2008" t="str">
            <v>FORMAS/CIMBRAMENTOS/ESCORAMENTOS</v>
          </cell>
          <cell r="D2008" t="str">
            <v>0041</v>
          </cell>
          <cell r="E2008">
            <v>0</v>
          </cell>
          <cell r="F2008">
            <v>0</v>
          </cell>
          <cell r="G2008" t="str">
            <v>92524</v>
          </cell>
          <cell r="H2008" t="str">
            <v>MONTAGEM E DESMONTAGEM DE FÔRMA DE LAJE MACIÇA, PÉ-DIREITO DUPLO, EM CHAPA DE MADEIRA COMPENSADA PLASTIFICADA, 10 UTILIZAÇÕES. AF-09/2020</v>
          </cell>
        </row>
        <row r="2009">
          <cell r="A2009" t="str">
            <v>FUNDACOES E ESTRUTURAS</v>
          </cell>
          <cell r="B2009" t="str">
            <v>FUES</v>
          </cell>
          <cell r="C2009" t="str">
            <v>FORMAS/CIMBRAMENTOS/ESCORAMENTOS</v>
          </cell>
          <cell r="D2009" t="str">
            <v>0041</v>
          </cell>
          <cell r="E2009">
            <v>0</v>
          </cell>
          <cell r="F2009">
            <v>0</v>
          </cell>
          <cell r="G2009" t="str">
            <v>92526</v>
          </cell>
          <cell r="H2009" t="str">
            <v>MONTAGEM E DESMONTAGEM DE FÔRMA DE LAJE MACIÇA, PÉ-DIREITO SIMPLES, EM CHAPA DE MADEIRA COMPENSADA PLASTIFICADA, 10 UTILIZAÇÕES. AF_09/2020</v>
          </cell>
        </row>
        <row r="2010">
          <cell r="A2010" t="str">
            <v>FUNDACOES E ESTRUTURAS</v>
          </cell>
          <cell r="B2010" t="str">
            <v>FUES</v>
          </cell>
          <cell r="C2010" t="str">
            <v>FORMAS/CIMBRAMENTOS/ESCORAMENTOS</v>
          </cell>
          <cell r="D2010" t="str">
            <v>0041</v>
          </cell>
          <cell r="E2010">
            <v>0</v>
          </cell>
          <cell r="F2010">
            <v>0</v>
          </cell>
          <cell r="G2010" t="str">
            <v>92528</v>
          </cell>
          <cell r="H2010" t="str">
            <v>MONTAGEM E DESMONTAGEM DE FÔRMA DE LAJE MACIÇA, PÉ-DIREITO DUPLO, EM CHAPA DE MADEIRA COMPENSADA PLASTIFICADA, 12 UTILIZAÇÕES. AF_09/2020</v>
          </cell>
        </row>
        <row r="2011">
          <cell r="A2011" t="str">
            <v>FUNDACOES E ESTRUTURAS</v>
          </cell>
          <cell r="B2011" t="str">
            <v>FUES</v>
          </cell>
          <cell r="C2011" t="str">
            <v>FORMAS/CIMBRAMENTOS/ESCORAMENTOS</v>
          </cell>
          <cell r="D2011" t="str">
            <v>0041</v>
          </cell>
          <cell r="E2011">
            <v>0</v>
          </cell>
          <cell r="F2011">
            <v>0</v>
          </cell>
          <cell r="G2011" t="str">
            <v>92530</v>
          </cell>
          <cell r="H2011" t="str">
            <v>MONTAGEM E DESMONTAGEM DE FÔRMA DE LAJE MACIÇA, PÉ-DIREITO SIMPLES, EM CHAPA DE MADEIRA COMPENSADA PLASTIFICADA, 12 UTILIZAÇÕES. AF_09/2020</v>
          </cell>
        </row>
        <row r="2012">
          <cell r="A2012" t="str">
            <v>FUNDACOES E ESTRUTURAS</v>
          </cell>
          <cell r="B2012" t="str">
            <v>FUES</v>
          </cell>
          <cell r="C2012" t="str">
            <v>FORMAS/CIMBRAMENTOS/ESCORAMENTOS</v>
          </cell>
          <cell r="D2012" t="str">
            <v>0041</v>
          </cell>
          <cell r="E2012">
            <v>0</v>
          </cell>
          <cell r="F2012">
            <v>0</v>
          </cell>
          <cell r="G2012" t="str">
            <v>92532</v>
          </cell>
          <cell r="H2012" t="str">
            <v>MONTAGEM E DESMONTAGEM DE FÔRMA DE LAJE MACIÇA, PÉ-DIREITO DUPLO, EM CHAPA DE MADEIRA COMPENSADA PLASTIFICADA, 14 UTILIZAÇÕES. AF_09/2020</v>
          </cell>
        </row>
        <row r="2013">
          <cell r="A2013" t="str">
            <v>FUNDACOES E ESTRUTURAS</v>
          </cell>
          <cell r="B2013" t="str">
            <v>FUES</v>
          </cell>
          <cell r="C2013" t="str">
            <v>FORMAS/CIMBRAMENTOS/ESCORAMENTOS</v>
          </cell>
          <cell r="D2013" t="str">
            <v>0041</v>
          </cell>
          <cell r="E2013">
            <v>0</v>
          </cell>
          <cell r="F2013">
            <v>0</v>
          </cell>
          <cell r="G2013" t="str">
            <v>92534</v>
          </cell>
          <cell r="H2013" t="str">
            <v>MONTAGEM E DESMONTAGEM DE FÔRMA DE LAJE MACIÇA, PÉ-DIREITO SIMPLES, EM CHAPA DE MADEIRA COMPENSADA PLASTIFICADA, 14 UTILIZAÇÕES. AF_09/2020</v>
          </cell>
        </row>
        <row r="2014">
          <cell r="A2014" t="str">
            <v>FUNDACOES E ESTRUTURAS</v>
          </cell>
          <cell r="B2014" t="str">
            <v>FUES</v>
          </cell>
          <cell r="C2014" t="str">
            <v>FORMAS/CIMBRAMENTOS/ESCORAMENTOS</v>
          </cell>
          <cell r="D2014" t="str">
            <v>0041</v>
          </cell>
          <cell r="E2014">
            <v>0</v>
          </cell>
          <cell r="F2014">
            <v>0</v>
          </cell>
          <cell r="G2014" t="str">
            <v>92536</v>
          </cell>
          <cell r="H2014" t="str">
            <v>MONTAGEM E DESMONTAGEM DE FÔRMA DE LAJE MACIÇA, PÉ-DIREITO DUPLO, EM CHAPA DE MADEIRA COMPENSADA PLASTIFICADA, 18 UTILIZAÇÕES. AF_09/2020</v>
          </cell>
        </row>
        <row r="2015">
          <cell r="A2015" t="str">
            <v>FUNDACOES E ESTRUTURAS</v>
          </cell>
          <cell r="B2015" t="str">
            <v>FUES</v>
          </cell>
          <cell r="C2015" t="str">
            <v>FORMAS/CIMBRAMENTOS/ESCORAMENTOS</v>
          </cell>
          <cell r="D2015" t="str">
            <v>0041</v>
          </cell>
          <cell r="E2015">
            <v>0</v>
          </cell>
          <cell r="F2015">
            <v>0</v>
          </cell>
          <cell r="G2015" t="str">
            <v>92538</v>
          </cell>
          <cell r="H2015" t="str">
            <v>MONTAGEM E DESMONTAGEM DE FÔRMA DE LAJE MACIÇA, PÉ-DIREITO SIMPLES, EM CHAPA DE MADEIRA COMPENSADA PLASTIFICADA, 18 UTILIZAÇÕES. AF_09/2020</v>
          </cell>
        </row>
        <row r="2016">
          <cell r="A2016" t="str">
            <v>FUNDACOES E ESTRUTURAS</v>
          </cell>
          <cell r="B2016" t="str">
            <v>FUES</v>
          </cell>
          <cell r="C2016" t="str">
            <v>FORMAS/CIMBRAMENTOS/ESCORAMENTOS</v>
          </cell>
          <cell r="D2016" t="str">
            <v>0041</v>
          </cell>
          <cell r="E2016">
            <v>0</v>
          </cell>
          <cell r="F2016">
            <v>0</v>
          </cell>
          <cell r="G2016" t="str">
            <v>96252</v>
          </cell>
          <cell r="H2016" t="str">
            <v>FABRICAÇÃO DE FÔRMA PARA PILARES CIRCULARES, EM CHAPA DE MADEIRA COMPENSADA RESINADA. AF_06/2017</v>
          </cell>
        </row>
        <row r="2017">
          <cell r="A2017" t="str">
            <v>FUNDACOES E ESTRUTURAS</v>
          </cell>
          <cell r="B2017" t="str">
            <v>FUES</v>
          </cell>
          <cell r="C2017" t="str">
            <v>FORMAS/CIMBRAMENTOS/ESCORAMENTOS</v>
          </cell>
          <cell r="D2017" t="str">
            <v>0041</v>
          </cell>
          <cell r="E2017">
            <v>0</v>
          </cell>
          <cell r="F2017">
            <v>0</v>
          </cell>
          <cell r="G2017" t="str">
            <v>96257</v>
          </cell>
          <cell r="H2017" t="str">
            <v>MONTAGEM E DESMONTAGEM DE FÔRMA DE PILARES CIRCULARES, COM ÁREA MÉDIA DAS SEÇÕES MENOR OU IGUAL A 0,28 M², PÉ-DIREITO SIMPLES, EM MADEIRA, 2 UTILIZAÇÕES. AF_06/2017</v>
          </cell>
        </row>
        <row r="2018">
          <cell r="A2018" t="str">
            <v>FUNDACOES E ESTRUTURAS</v>
          </cell>
          <cell r="B2018" t="str">
            <v>FUES</v>
          </cell>
          <cell r="C2018" t="str">
            <v>FORMAS/CIMBRAMENTOS/ESCORAMENTOS</v>
          </cell>
          <cell r="D2018" t="str">
            <v>0041</v>
          </cell>
          <cell r="E2018">
            <v>0</v>
          </cell>
          <cell r="F2018">
            <v>0</v>
          </cell>
          <cell r="G2018" t="str">
            <v>96258</v>
          </cell>
          <cell r="H2018" t="str">
            <v>MONTAGEM E DESMONTAGEM DE FÔRMA DE PILARES CIRCULARES, COM ÁREA MÉDIA DAS SEÇÕES MAIOR QUE 0,28 M², PÉ-DIREITO SIMPLES, EM MADEIRA, 2 UTILIZAÇÕES. AF_06/2017</v>
          </cell>
        </row>
        <row r="2019">
          <cell r="A2019" t="str">
            <v>FUNDACOES E ESTRUTURAS</v>
          </cell>
          <cell r="B2019" t="str">
            <v>FUES</v>
          </cell>
          <cell r="C2019" t="str">
            <v>FORMAS/CIMBRAMENTOS/ESCORAMENTOS</v>
          </cell>
          <cell r="D2019" t="str">
            <v>0041</v>
          </cell>
          <cell r="E2019">
            <v>0</v>
          </cell>
          <cell r="F2019">
            <v>0</v>
          </cell>
          <cell r="G2019" t="str">
            <v>96259</v>
          </cell>
          <cell r="H2019" t="str">
            <v>MONTAGEM E DESMONTAGEM DE FÔRMA DE PILARES CIRCULARES, COM ÁREA MÉDIA DAS SEÇÕES MENOR OU IGUAL A 0,28 M², PÉ-DIREITO DUPLO, EM MADEIRA, 2 UTILIZAÇÕES. AF_06/2017</v>
          </cell>
        </row>
        <row r="2020">
          <cell r="A2020" t="str">
            <v>FUNDACOES E ESTRUTURAS</v>
          </cell>
          <cell r="B2020" t="str">
            <v>FUES</v>
          </cell>
          <cell r="C2020" t="str">
            <v>FORMAS/CIMBRAMENTOS/ESCORAMENTOS</v>
          </cell>
          <cell r="D2020" t="str">
            <v>0041</v>
          </cell>
          <cell r="E2020">
            <v>0</v>
          </cell>
          <cell r="F2020">
            <v>0</v>
          </cell>
          <cell r="G2020" t="str">
            <v>96529</v>
          </cell>
          <cell r="H2020" t="str">
            <v>FABRICAÇÃO, MONTAGEM E DESMONTAGEM DE FÔRMA PARA SAPATA, EM MADEIRA SERRADA, E=25 MM, 1 UTILIZAÇÃO. AF_06/2017</v>
          </cell>
        </row>
        <row r="2021">
          <cell r="A2021" t="str">
            <v>FUNDACOES E ESTRUTURAS</v>
          </cell>
          <cell r="B2021" t="str">
            <v>FUES</v>
          </cell>
          <cell r="C2021" t="str">
            <v>FORMAS/CIMBRAMENTOS/ESCORAMENTOS</v>
          </cell>
          <cell r="D2021" t="str">
            <v>0041</v>
          </cell>
          <cell r="E2021">
            <v>0</v>
          </cell>
          <cell r="F2021">
            <v>0</v>
          </cell>
          <cell r="G2021" t="str">
            <v>96530</v>
          </cell>
          <cell r="H2021" t="str">
            <v>FABRICAÇÃO, MONTAGEM E DESMONTAGEM DE FÔRMA PARA VIGA BALDRAME, EM MADEIRA SERRADA, E=25 MM, 1 UTILIZAÇÃO. AF_06/2017</v>
          </cell>
        </row>
        <row r="2022">
          <cell r="A2022" t="str">
            <v>FUNDACOES E ESTRUTURAS</v>
          </cell>
          <cell r="B2022" t="str">
            <v>FUES</v>
          </cell>
          <cell r="C2022" t="str">
            <v>FORMAS/CIMBRAMENTOS/ESCORAMENTOS</v>
          </cell>
          <cell r="D2022" t="str">
            <v>0041</v>
          </cell>
          <cell r="E2022">
            <v>0</v>
          </cell>
          <cell r="F2022">
            <v>0</v>
          </cell>
          <cell r="G2022" t="str">
            <v>96531</v>
          </cell>
          <cell r="H2022" t="str">
            <v>FABRICAÇÃO, MONTAGEM E DESMONTAGEM DE FÔRMA PARA BLOCO DE COROAMENTO, EM MADEIRA SERRADA, E=25 MM, 2 UTILIZAÇÕES. AF_06/2017</v>
          </cell>
        </row>
        <row r="2023">
          <cell r="A2023" t="str">
            <v>FUNDACOES E ESTRUTURAS</v>
          </cell>
          <cell r="B2023" t="str">
            <v>FUES</v>
          </cell>
          <cell r="C2023" t="str">
            <v>FORMAS/CIMBRAMENTOS/ESCORAMENTOS</v>
          </cell>
          <cell r="D2023" t="str">
            <v>0041</v>
          </cell>
          <cell r="E2023">
            <v>0</v>
          </cell>
          <cell r="F2023">
            <v>0</v>
          </cell>
          <cell r="G2023" t="str">
            <v>96532</v>
          </cell>
          <cell r="H2023" t="str">
            <v>FABRICAÇÃO, MONTAGEM E DESMONTAGEM DE FÔRMA PARA SAPATA, EM MADEIRA SERRADA, E=25 MM, 2 UTILIZAÇÕES. AF_06/2017</v>
          </cell>
        </row>
        <row r="2024">
          <cell r="A2024" t="str">
            <v>FUNDACOES E ESTRUTURAS</v>
          </cell>
          <cell r="B2024" t="str">
            <v>FUES</v>
          </cell>
          <cell r="C2024" t="str">
            <v>FORMAS/CIMBRAMENTOS/ESCORAMENTOS</v>
          </cell>
          <cell r="D2024" t="str">
            <v>0041</v>
          </cell>
          <cell r="E2024">
            <v>0</v>
          </cell>
          <cell r="F2024">
            <v>0</v>
          </cell>
          <cell r="G2024" t="str">
            <v>96533</v>
          </cell>
          <cell r="H2024" t="str">
            <v>FABRICAÇÃO, MONTAGEM E DESMONTAGEM DE FÔRMA PARA VIGA BALDRAME, EM MADEIRA SERRADA, E=25 MM, 2 UTILIZAÇÕES. AF_06/2017</v>
          </cell>
        </row>
        <row r="2025">
          <cell r="A2025" t="str">
            <v>FUNDACOES E ESTRUTURAS</v>
          </cell>
          <cell r="B2025" t="str">
            <v>FUES</v>
          </cell>
          <cell r="C2025" t="str">
            <v>FORMAS/CIMBRAMENTOS/ESCORAMENTOS</v>
          </cell>
          <cell r="D2025" t="str">
            <v>0041</v>
          </cell>
          <cell r="E2025">
            <v>0</v>
          </cell>
          <cell r="F2025">
            <v>0</v>
          </cell>
          <cell r="G2025" t="str">
            <v>96534</v>
          </cell>
          <cell r="H2025" t="str">
            <v>FABRICAÇÃO, MONTAGEM E DESMONTAGEM DE FÔRMA PARA BLOCO DE COROAMENTO, EM MADEIRA SERRADA, E=25 MM, 4 UTILIZAÇÕES. AF_06/2017</v>
          </cell>
        </row>
        <row r="2026">
          <cell r="A2026" t="str">
            <v>FUNDACOES E ESTRUTURAS</v>
          </cell>
          <cell r="B2026" t="str">
            <v>FUES</v>
          </cell>
          <cell r="C2026" t="str">
            <v>FORMAS/CIMBRAMENTOS/ESCORAMENTOS</v>
          </cell>
          <cell r="D2026" t="str">
            <v>0041</v>
          </cell>
          <cell r="E2026">
            <v>0</v>
          </cell>
          <cell r="F2026">
            <v>0</v>
          </cell>
          <cell r="G2026" t="str">
            <v>96535</v>
          </cell>
          <cell r="H2026" t="str">
            <v>FABRICAÇÃO, MONTAGEM E DESMONTAGEM DE FÔRMA PARA SAPATA, EM MADEIRA SERRADA, E=25 MM, 4 UTILIZAÇÕES. AF_06/2017</v>
          </cell>
        </row>
        <row r="2027">
          <cell r="A2027" t="str">
            <v>FUNDACOES E ESTRUTURAS</v>
          </cell>
          <cell r="B2027" t="str">
            <v>FUES</v>
          </cell>
          <cell r="C2027" t="str">
            <v>FORMAS/CIMBRAMENTOS/ESCORAMENTOS</v>
          </cell>
          <cell r="D2027" t="str">
            <v>0041</v>
          </cell>
          <cell r="E2027">
            <v>0</v>
          </cell>
          <cell r="F2027">
            <v>0</v>
          </cell>
          <cell r="G2027" t="str">
            <v>96536</v>
          </cell>
          <cell r="H2027" t="str">
            <v>FABRICAÇÃO, MONTAGEM E DESMONTAGEM DE FÔRMA PARA VIGA BALDRAME, EM MADEIRA SERRADA, E=25 MM, 4 UTILIZAÇÕES. AF_06/2017</v>
          </cell>
        </row>
        <row r="2028">
          <cell r="A2028" t="str">
            <v>FUNDACOES E ESTRUTURAS</v>
          </cell>
          <cell r="B2028" t="str">
            <v>FUES</v>
          </cell>
          <cell r="C2028" t="str">
            <v>FORMAS/CIMBRAMENTOS/ESCORAMENTOS</v>
          </cell>
          <cell r="D2028" t="str">
            <v>0041</v>
          </cell>
          <cell r="E2028">
            <v>0</v>
          </cell>
          <cell r="F2028">
            <v>0</v>
          </cell>
          <cell r="G2028" t="str">
            <v>96537</v>
          </cell>
          <cell r="H2028" t="str">
            <v>FABRICAÇÃO, MONTAGEM E DESMONTAGEM DE FÔRMA PARA BLOCO DE COROAMENTO, EM CHAPA DE MADEIRA COMPENSADA RESINADA, E=17 MM, 2 UTILIZAÇÕES. AF_06/2017</v>
          </cell>
        </row>
        <row r="2029">
          <cell r="A2029" t="str">
            <v>FUNDACOES E ESTRUTURAS</v>
          </cell>
          <cell r="B2029" t="str">
            <v>FUES</v>
          </cell>
          <cell r="C2029" t="str">
            <v>FORMAS/CIMBRAMENTOS/ESCORAMENTOS</v>
          </cell>
          <cell r="D2029" t="str">
            <v>0041</v>
          </cell>
          <cell r="E2029">
            <v>0</v>
          </cell>
          <cell r="F2029">
            <v>0</v>
          </cell>
          <cell r="G2029" t="str">
            <v>96538</v>
          </cell>
          <cell r="H2029" t="str">
            <v>FABRICAÇÃO, MONTAGEM E DESMONTAGEM DE FÔRMA PARA SAPATA, EM CHAPA DE MADEIRA COMPENSADA RESINADA, E=17 MM, 2 UTILIZAÇÕES. AF_06/2017</v>
          </cell>
        </row>
        <row r="2030">
          <cell r="A2030" t="str">
            <v>FUNDACOES E ESTRUTURAS</v>
          </cell>
          <cell r="B2030" t="str">
            <v>FUES</v>
          </cell>
          <cell r="C2030" t="str">
            <v>FORMAS/CIMBRAMENTOS/ESCORAMENTOS</v>
          </cell>
          <cell r="D2030" t="str">
            <v>0041</v>
          </cell>
          <cell r="E2030">
            <v>0</v>
          </cell>
          <cell r="F2030">
            <v>0</v>
          </cell>
          <cell r="G2030" t="str">
            <v>96539</v>
          </cell>
          <cell r="H2030" t="str">
            <v>FABRICAÇÃO, MONTAGEM E DESMONTAGEM DE FÔRMA PARA VIGA BALDRAME, EM CHAPA DE MADEIRA COMPENSADA RESINADA, E=17 MM, 2 UTILIZAÇÕES. AF_06/2017</v>
          </cell>
        </row>
        <row r="2031">
          <cell r="A2031" t="str">
            <v>FUNDACOES E ESTRUTURAS</v>
          </cell>
          <cell r="B2031" t="str">
            <v>FUES</v>
          </cell>
          <cell r="C2031" t="str">
            <v>FORMAS/CIMBRAMENTOS/ESCORAMENTOS</v>
          </cell>
          <cell r="D2031" t="str">
            <v>0041</v>
          </cell>
          <cell r="E2031">
            <v>0</v>
          </cell>
          <cell r="F2031">
            <v>0</v>
          </cell>
          <cell r="G2031" t="str">
            <v>96540</v>
          </cell>
          <cell r="H2031" t="str">
            <v>FABRICAÇÃO, MONTAGEM E DESMONTAGEM DE FÔRMA PARA BLOCO DE COROAMENTO, EM CHAPA DE MADEIRA COMPENSADA RESINADA, E=17 MM, 4 UTILIZAÇÕES. AF_06/2017</v>
          </cell>
        </row>
        <row r="2032">
          <cell r="A2032" t="str">
            <v>FUNDACOES E ESTRUTURAS</v>
          </cell>
          <cell r="B2032" t="str">
            <v>FUES</v>
          </cell>
          <cell r="C2032" t="str">
            <v>FORMAS/CIMBRAMENTOS/ESCORAMENTOS</v>
          </cell>
          <cell r="D2032" t="str">
            <v>0041</v>
          </cell>
          <cell r="E2032">
            <v>0</v>
          </cell>
          <cell r="F2032">
            <v>0</v>
          </cell>
          <cell r="G2032" t="str">
            <v>96541</v>
          </cell>
          <cell r="H2032" t="str">
            <v>FABRICAÇÃO, MONTAGEM E DESMONTAGEM DE FÔRMA PARA SAPATA, EM CHAPA DE MADEIRA COMPENSADA RESINADA, E=17 MM, 4 UTILIZAÇÕES. AF_06/2017</v>
          </cell>
        </row>
        <row r="2033">
          <cell r="A2033" t="str">
            <v>FUNDACOES E ESTRUTURAS</v>
          </cell>
          <cell r="B2033" t="str">
            <v>FUES</v>
          </cell>
          <cell r="C2033" t="str">
            <v>FORMAS/CIMBRAMENTOS/ESCORAMENTOS</v>
          </cell>
          <cell r="D2033" t="str">
            <v>0041</v>
          </cell>
          <cell r="E2033">
            <v>0</v>
          </cell>
          <cell r="F2033">
            <v>0</v>
          </cell>
          <cell r="G2033" t="str">
            <v>96542</v>
          </cell>
          <cell r="H2033" t="str">
            <v>FABRICAÇÃO, MONTAGEM E DESMONTAGEM DE FÔRMA PARA VIGA BALDRAME, EM CHAPA DE MADEIRA COMPENSADA RESINADA, E=17 MM, 4 UTILIZAÇÕES. AF_06/2017</v>
          </cell>
        </row>
        <row r="2034">
          <cell r="A2034" t="str">
            <v>FUNDACOES E ESTRUTURAS</v>
          </cell>
          <cell r="B2034" t="str">
            <v>FUES</v>
          </cell>
          <cell r="C2034" t="str">
            <v>FORMAS/CIMBRAMENTOS/ESCORAMENTOS</v>
          </cell>
          <cell r="D2034" t="str">
            <v>0041</v>
          </cell>
          <cell r="E2034">
            <v>0</v>
          </cell>
          <cell r="F2034">
            <v>0</v>
          </cell>
          <cell r="G2034" t="str">
            <v>96543</v>
          </cell>
          <cell r="H2034" t="str">
            <v>ARMAÇÃO DE BLOCO, VIGA BALDRAME E SAPATA UTILIZANDO AÇO CA-60 DE 5 MM - MONTAGEM. AF_06/2017</v>
          </cell>
        </row>
        <row r="2035">
          <cell r="A2035" t="str">
            <v>FUNDACOES E ESTRUTURAS</v>
          </cell>
          <cell r="B2035" t="str">
            <v>FUES</v>
          </cell>
          <cell r="C2035" t="str">
            <v>FORMAS/CIMBRAMENTOS/ESCORAMENTOS</v>
          </cell>
          <cell r="D2035" t="str">
            <v>0041</v>
          </cell>
          <cell r="E2035">
            <v>0</v>
          </cell>
          <cell r="F2035">
            <v>0</v>
          </cell>
          <cell r="G2035" t="str">
            <v>97747</v>
          </cell>
          <cell r="H2035" t="str">
            <v>MONTAGEM E DESMONTAGEM DE FÔRMA DE PILARES CIRCULARES, COM ÁREA MÉDIA DAS SEÇÕES MAIOR QUE 0,28 M², PÉ-DIREITO DUPLO, EM MADEIRA, 2 UTILIZAÇÕES.  AF_06/2017</v>
          </cell>
        </row>
        <row r="2036">
          <cell r="A2036" t="str">
            <v>FUNDACOES E ESTRUTURAS</v>
          </cell>
          <cell r="B2036" t="str">
            <v>FUES</v>
          </cell>
          <cell r="C2036" t="str">
            <v>FORMAS/CIMBRAMENTOS/ESCORAMENTOS</v>
          </cell>
          <cell r="D2036" t="str">
            <v>0041</v>
          </cell>
          <cell r="E2036">
            <v>0</v>
          </cell>
          <cell r="F2036">
            <v>0</v>
          </cell>
          <cell r="G2036" t="str">
            <v>101791</v>
          </cell>
          <cell r="H2036" t="str">
            <v>FABRICAÇÃO DE ESCORAS DO TIPO PONTALETE, EM MADEIRA, PARA PÉ-DIREITO DUPLO. AF_09/2020</v>
          </cell>
        </row>
        <row r="2037">
          <cell r="A2037" t="str">
            <v>FUNDACOES E ESTRUTURAS</v>
          </cell>
          <cell r="B2037" t="str">
            <v>FUES</v>
          </cell>
          <cell r="C2037" t="str">
            <v>FORMAS/CIMBRAMENTOS/ESCORAMENTOS</v>
          </cell>
          <cell r="D2037" t="str">
            <v>0041</v>
          </cell>
          <cell r="E2037">
            <v>0</v>
          </cell>
          <cell r="F2037">
            <v>0</v>
          </cell>
          <cell r="G2037" t="str">
            <v>101792</v>
          </cell>
          <cell r="H2037" t="str">
            <v>ESCORAMENTO DE FÔRMAS DE LAJE EM MADEIRA NÃO APARELHADA, PÉ-DIREITO SIMPLES, INCLUSO TRAVAMENTO, 4 UTILIZAÇÕES. AF_09/2020</v>
          </cell>
        </row>
        <row r="2038">
          <cell r="A2038" t="str">
            <v>FUNDACOES E ESTRUTURAS</v>
          </cell>
          <cell r="B2038" t="str">
            <v>FUES</v>
          </cell>
          <cell r="C2038" t="str">
            <v>FORMAS/CIMBRAMENTOS/ESCORAMENTOS</v>
          </cell>
          <cell r="D2038" t="str">
            <v>0041</v>
          </cell>
          <cell r="E2038">
            <v>0</v>
          </cell>
          <cell r="F2038">
            <v>0</v>
          </cell>
          <cell r="G2038" t="str">
            <v>101793</v>
          </cell>
          <cell r="H2038" t="str">
            <v>ESCORAMENTO DE FÔRMAS DE LAJE EM MADEIRA NÃO APARELHADA, PÉ-DIREITO DUPLO, INCLUSO TRAVAMENTO, 4 UTILIZAÇÕES. AF_09/2020</v>
          </cell>
        </row>
        <row r="2039">
          <cell r="A2039" t="str">
            <v>FUNDACOES E ESTRUTURAS</v>
          </cell>
          <cell r="B2039" t="str">
            <v>FUES</v>
          </cell>
          <cell r="C2039" t="str">
            <v>FORMAS/CIMBRAMENTOS/ESCORAMENTOS</v>
          </cell>
          <cell r="D2039" t="str">
            <v>0041</v>
          </cell>
          <cell r="E2039">
            <v>0</v>
          </cell>
          <cell r="F2039">
            <v>0</v>
          </cell>
          <cell r="G2039" t="str">
            <v>101969</v>
          </cell>
          <cell r="H2039" t="str">
            <v>FABRICAÇÃO DE FÔRMA PARA ESCADAS, COM 2 LANCES EM "U" E LAJE PLANA, EM CHAPA DE MADEIRA COMPENSADA PLASTIFICADA, E=18 MM. AF_11/2020</v>
          </cell>
        </row>
        <row r="2040">
          <cell r="A2040" t="str">
            <v>FUNDACOES E ESTRUTURAS</v>
          </cell>
          <cell r="B2040" t="str">
            <v>FUES</v>
          </cell>
          <cell r="C2040" t="str">
            <v>FORMAS/CIMBRAMENTOS/ESCORAMENTOS</v>
          </cell>
          <cell r="D2040" t="str">
            <v>0041</v>
          </cell>
          <cell r="E2040">
            <v>0</v>
          </cell>
          <cell r="F2040">
            <v>0</v>
          </cell>
          <cell r="G2040" t="str">
            <v>101971</v>
          </cell>
          <cell r="H2040" t="str">
            <v>FABRICAÇÃO DE FÔRMA PARA ESCADAS, COM 2 LANCES EM "U" E LAJE PLANA, EM CHAPA DE MADEIRA COMPENSADA RESINADA, E= 17 MM. AF_11/2020</v>
          </cell>
        </row>
        <row r="2041">
          <cell r="A2041" t="str">
            <v>FUNDACOES E ESTRUTURAS</v>
          </cell>
          <cell r="B2041" t="str">
            <v>FUES</v>
          </cell>
          <cell r="C2041" t="str">
            <v>FORMAS/CIMBRAMENTOS/ESCORAMENTOS</v>
          </cell>
          <cell r="D2041" t="str">
            <v>0041</v>
          </cell>
          <cell r="E2041">
            <v>0</v>
          </cell>
          <cell r="F2041">
            <v>0</v>
          </cell>
          <cell r="G2041" t="str">
            <v>101973</v>
          </cell>
          <cell r="H2041" t="str">
            <v>FABRICAÇÃO DE FÔRMA PARA ESCADAS, COM 2 LANCES EM "U" E LAJE PLANA, EM MADEIRA SERRADA, E=25 MM. AF_11/2020</v>
          </cell>
        </row>
        <row r="2042">
          <cell r="A2042" t="str">
            <v>FUNDACOES E ESTRUTURAS</v>
          </cell>
          <cell r="B2042" t="str">
            <v>FUES</v>
          </cell>
          <cell r="C2042" t="str">
            <v>FORMAS/CIMBRAMENTOS/ESCORAMENTOS</v>
          </cell>
          <cell r="D2042" t="str">
            <v>0041</v>
          </cell>
          <cell r="E2042">
            <v>0</v>
          </cell>
          <cell r="F2042">
            <v>0</v>
          </cell>
          <cell r="G2042" t="str">
            <v>101974</v>
          </cell>
          <cell r="H2042" t="str">
            <v>MONTAGEM E DESMONTAGEM DE FÔRMA PARA ESCADAS, COM 2 LANCES EM "U" E LAJE PLANA, EM MADEIRA SERRADA, 1 UTILIZAÇÃO. AF_11/2020</v>
          </cell>
        </row>
        <row r="2043">
          <cell r="A2043" t="str">
            <v>FUNDACOES E ESTRUTURAS</v>
          </cell>
          <cell r="B2043" t="str">
            <v>FUES</v>
          </cell>
          <cell r="C2043" t="str">
            <v>FORMAS/CIMBRAMENTOS/ESCORAMENTOS</v>
          </cell>
          <cell r="D2043" t="str">
            <v>0041</v>
          </cell>
          <cell r="E2043">
            <v>0</v>
          </cell>
          <cell r="F2043">
            <v>0</v>
          </cell>
          <cell r="G2043" t="str">
            <v>101975</v>
          </cell>
          <cell r="H2043" t="str">
            <v>MONTAGEM E DESMONTAGEM DE FÔRMA PARA ESCADAS, COM 2 LANCES EM "U"  E LAJE PLANA, EM MADEIRA SERRADA, 2 UTILIZAÇÕES. AF_11/2020</v>
          </cell>
        </row>
        <row r="2044">
          <cell r="A2044" t="str">
            <v>FUNDACOES E ESTRUTURAS</v>
          </cell>
          <cell r="B2044" t="str">
            <v>FUES</v>
          </cell>
          <cell r="C2044" t="str">
            <v>FORMAS/CIMBRAMENTOS/ESCORAMENTOS</v>
          </cell>
          <cell r="D2044" t="str">
            <v>0041</v>
          </cell>
          <cell r="E2044">
            <v>0</v>
          </cell>
          <cell r="F2044">
            <v>0</v>
          </cell>
          <cell r="G2044" t="str">
            <v>101977</v>
          </cell>
          <cell r="H2044" t="str">
            <v>MONTAGEM E DESMONTAGEM DE FÔRMA PARA ESCADAS, COM 2 LANCES EM "U" E LAJE PLANA, EM CHAPA DE MADEIRA COMPENSADA RESINADA, 2 UTILIZAÇÕES. AF_11/2020</v>
          </cell>
        </row>
        <row r="2045">
          <cell r="A2045" t="str">
            <v>FUNDACOES E ESTRUTURAS</v>
          </cell>
          <cell r="B2045" t="str">
            <v>FUES</v>
          </cell>
          <cell r="C2045" t="str">
            <v>FORMAS/CIMBRAMENTOS/ESCORAMENTOS</v>
          </cell>
          <cell r="D2045" t="str">
            <v>0041</v>
          </cell>
          <cell r="E2045">
            <v>0</v>
          </cell>
          <cell r="F2045">
            <v>0</v>
          </cell>
          <cell r="G2045" t="str">
            <v>101980</v>
          </cell>
          <cell r="H2045" t="str">
            <v>MONTAGEM E DESMONTAGEM DE FÔRMA PARA ESCADAS, COM 2 LANCES EM "U" E LAJE PLANA, EM CHAPA DE MADEIRA COMPENSADA RESINADA, 4 UTILIZAÇÕES. AF_11/2020</v>
          </cell>
        </row>
        <row r="2046">
          <cell r="A2046" t="str">
            <v>FUNDACOES E ESTRUTURAS</v>
          </cell>
          <cell r="B2046" t="str">
            <v>FUES</v>
          </cell>
          <cell r="C2046" t="str">
            <v>FORMAS/CIMBRAMENTOS/ESCORAMENTOS</v>
          </cell>
          <cell r="D2046" t="str">
            <v>0041</v>
          </cell>
          <cell r="E2046">
            <v>0</v>
          </cell>
          <cell r="F2046">
            <v>0</v>
          </cell>
          <cell r="G2046" t="str">
            <v>101981</v>
          </cell>
          <cell r="H2046" t="str">
            <v>MONTAGEM E DESMONTAGEM DE FÔRMA PARA ESCADAS, COM 2 LANCES EM "U" E LAJE PLANA, EM CHAPA DE MADEIRA COMPENSADA PLASTIFICADA, 6 UTILIZAÇÕES. AF_11/2020</v>
          </cell>
        </row>
        <row r="2047">
          <cell r="A2047" t="str">
            <v>FUNDACOES E ESTRUTURAS</v>
          </cell>
          <cell r="B2047" t="str">
            <v>FUES</v>
          </cell>
          <cell r="C2047" t="str">
            <v>FORMAS/CIMBRAMENTOS/ESCORAMENTOS</v>
          </cell>
          <cell r="D2047" t="str">
            <v>0041</v>
          </cell>
          <cell r="E2047">
            <v>0</v>
          </cell>
          <cell r="F2047">
            <v>0</v>
          </cell>
          <cell r="G2047" t="str">
            <v>101982</v>
          </cell>
          <cell r="H2047" t="str">
            <v>MONTAGEM E DESMONTAGEM DE FÔRMA PARA ESCADAS, COM 2 LANCES EM "U" E LAJE PLANA, EM CHAPA DE MADEIRA COMPENSADA PLASTIFICADA, 8 UTILIZAÇÕES. AF_11/2020</v>
          </cell>
        </row>
        <row r="2048">
          <cell r="A2048" t="str">
            <v>FUNDACOES E ESTRUTURAS</v>
          </cell>
          <cell r="B2048" t="str">
            <v>FUES</v>
          </cell>
          <cell r="C2048" t="str">
            <v>FORMAS/CIMBRAMENTOS/ESCORAMENTOS</v>
          </cell>
          <cell r="D2048" t="str">
            <v>0041</v>
          </cell>
          <cell r="E2048">
            <v>0</v>
          </cell>
          <cell r="F2048">
            <v>0</v>
          </cell>
          <cell r="G2048" t="str">
            <v>101983</v>
          </cell>
          <cell r="H2048" t="str">
            <v>MONTAGEM E DESMONTAGEM DE FÔRMA PARA ESCADAS, COM 2 LANCES EM "U" E LAJE PLANA, EM CHAPA DE MADEIRA COMPENSADA PLASTIFICADA, 10 UTILIZAÇÕES. AF_11/2020</v>
          </cell>
        </row>
        <row r="2049">
          <cell r="A2049" t="str">
            <v>FUNDACOES E ESTRUTURAS</v>
          </cell>
          <cell r="B2049" t="str">
            <v>FUES</v>
          </cell>
          <cell r="C2049" t="str">
            <v>FORMAS/CIMBRAMENTOS/ESCORAMENTOS</v>
          </cell>
          <cell r="D2049" t="str">
            <v>0041</v>
          </cell>
          <cell r="E2049">
            <v>0</v>
          </cell>
          <cell r="F2049">
            <v>0</v>
          </cell>
          <cell r="G2049" t="str">
            <v>101985</v>
          </cell>
          <cell r="H2049" t="str">
            <v>FABRICAÇÃO DE FÔRMA PARA ESCADAS, COM 2 LANCES EM "U" E LAJE CASCATA, EM CHAPA DE MADEIRA COMPENSADA PLASTIFICADA, E=18 MM. AF_11/2020</v>
          </cell>
        </row>
        <row r="2050">
          <cell r="A2050" t="str">
            <v>FUNDACOES E ESTRUTURAS</v>
          </cell>
          <cell r="B2050" t="str">
            <v>FUES</v>
          </cell>
          <cell r="C2050" t="str">
            <v>FORMAS/CIMBRAMENTOS/ESCORAMENTOS</v>
          </cell>
          <cell r="D2050" t="str">
            <v>0041</v>
          </cell>
          <cell r="E2050">
            <v>0</v>
          </cell>
          <cell r="F2050">
            <v>0</v>
          </cell>
          <cell r="G2050" t="str">
            <v>101986</v>
          </cell>
          <cell r="H2050" t="str">
            <v>FABRICAÇÃO DE FÔRMA PARA ESCADAS, COM 2 LANCES EM "U" E LAJE CASCATA, EM CHAPA DE MADEIRA COMPENSADA RESINADA, E= 17 MM. AF_11/2020</v>
          </cell>
        </row>
        <row r="2051">
          <cell r="A2051" t="str">
            <v>FUNDACOES E ESTRUTURAS</v>
          </cell>
          <cell r="B2051" t="str">
            <v>FUES</v>
          </cell>
          <cell r="C2051" t="str">
            <v>FORMAS/CIMBRAMENTOS/ESCORAMENTOS</v>
          </cell>
          <cell r="D2051" t="str">
            <v>0041</v>
          </cell>
          <cell r="E2051">
            <v>0</v>
          </cell>
          <cell r="F2051">
            <v>0</v>
          </cell>
          <cell r="G2051" t="str">
            <v>101987</v>
          </cell>
          <cell r="H2051" t="str">
            <v>FABRICAÇÃO DE FÔRMA PARA ESCADAS, COM 2 LANCES EM "U" E LAJE CASCATA, EM MADEIRA SERRADA, E=25 MM. AF_11/2020</v>
          </cell>
        </row>
        <row r="2052">
          <cell r="A2052" t="str">
            <v>FUNDACOES E ESTRUTURAS</v>
          </cell>
          <cell r="B2052" t="str">
            <v>FUES</v>
          </cell>
          <cell r="C2052" t="str">
            <v>FORMAS/CIMBRAMENTOS/ESCORAMENTOS</v>
          </cell>
          <cell r="D2052" t="str">
            <v>0041</v>
          </cell>
          <cell r="E2052">
            <v>0</v>
          </cell>
          <cell r="F2052">
            <v>0</v>
          </cell>
          <cell r="G2052" t="str">
            <v>101988</v>
          </cell>
          <cell r="H2052" t="str">
            <v>FABRICAÇÃO DE FÔRMA PARA ESCADAS, COM 2 LANCES EM "L" E LAJE PLANA, EM CHAPA DE MADEIRA COMPENSADA PLASTIFICADA, E=18 MM. AF_11/2020</v>
          </cell>
        </row>
        <row r="2053">
          <cell r="A2053" t="str">
            <v>FUNDACOES E ESTRUTURAS</v>
          </cell>
          <cell r="B2053" t="str">
            <v>FUES</v>
          </cell>
          <cell r="C2053" t="str">
            <v>FORMAS/CIMBRAMENTOS/ESCORAMENTOS</v>
          </cell>
          <cell r="D2053" t="str">
            <v>0041</v>
          </cell>
          <cell r="E2053">
            <v>0</v>
          </cell>
          <cell r="F2053">
            <v>0</v>
          </cell>
          <cell r="G2053" t="str">
            <v>101989</v>
          </cell>
          <cell r="H2053" t="str">
            <v>FABRICAÇÃO DE FÔRMA PARA ESCADAS, COM 2 LANCES EM "L" E LAJE PLANA, EM CHAPA DE MADEIRA COMPENSADA RESINADA, E= 17 MM. AF_11/2020</v>
          </cell>
        </row>
        <row r="2054">
          <cell r="A2054" t="str">
            <v>FUNDACOES E ESTRUTURAS</v>
          </cell>
          <cell r="B2054" t="str">
            <v>FUES</v>
          </cell>
          <cell r="C2054" t="str">
            <v>FORMAS/CIMBRAMENTOS/ESCORAMENTOS</v>
          </cell>
          <cell r="D2054" t="str">
            <v>0041</v>
          </cell>
          <cell r="E2054">
            <v>0</v>
          </cell>
          <cell r="F2054">
            <v>0</v>
          </cell>
          <cell r="G2054" t="str">
            <v>101990</v>
          </cell>
          <cell r="H2054" t="str">
            <v>FABRICAÇÃO DE FÔRMA PARA ESCADAS, COM 2 LANCES EM "L" E LAJE PLANA, EM MADEIRA SERRADA, E=25 MM. AF_11/2020</v>
          </cell>
        </row>
        <row r="2055">
          <cell r="A2055" t="str">
            <v>FUNDACOES E ESTRUTURAS</v>
          </cell>
          <cell r="B2055" t="str">
            <v>FUES</v>
          </cell>
          <cell r="C2055" t="str">
            <v>FORMAS/CIMBRAMENTOS/ESCORAMENTOS</v>
          </cell>
          <cell r="D2055" t="str">
            <v>0041</v>
          </cell>
          <cell r="E2055">
            <v>0</v>
          </cell>
          <cell r="F2055">
            <v>0</v>
          </cell>
          <cell r="G2055" t="str">
            <v>101991</v>
          </cell>
          <cell r="H2055" t="str">
            <v>FABRICAÇÃO DE FÔRMA PARA ESCADAS, COM 2 LANCES EM "L" E LAJE CASCATA, EM CHAPA DE MADEIRA COMPENSADA PLASTIFICADA, E=18 MM. AF_11/2020</v>
          </cell>
        </row>
        <row r="2056">
          <cell r="A2056" t="str">
            <v>FUNDACOES E ESTRUTURAS</v>
          </cell>
          <cell r="B2056" t="str">
            <v>FUES</v>
          </cell>
          <cell r="C2056" t="str">
            <v>FORMAS/CIMBRAMENTOS/ESCORAMENTOS</v>
          </cell>
          <cell r="D2056" t="str">
            <v>0041</v>
          </cell>
          <cell r="E2056">
            <v>0</v>
          </cell>
          <cell r="F2056">
            <v>0</v>
          </cell>
          <cell r="G2056" t="str">
            <v>101992</v>
          </cell>
          <cell r="H2056" t="str">
            <v>FABRICAÇÃO DE FÔRMA PARA ESCADAS, COM 2 LANCES EM "L" E LAJE CASCATA, EM CHAPA DE MADEIRA COMPENSADA RESINADA, E= 17 MM. AF_11/2020</v>
          </cell>
        </row>
        <row r="2057">
          <cell r="A2057" t="str">
            <v>FUNDACOES E ESTRUTURAS</v>
          </cell>
          <cell r="B2057" t="str">
            <v>FUES</v>
          </cell>
          <cell r="C2057" t="str">
            <v>FORMAS/CIMBRAMENTOS/ESCORAMENTOS</v>
          </cell>
          <cell r="D2057" t="str">
            <v>0041</v>
          </cell>
          <cell r="E2057">
            <v>0</v>
          </cell>
          <cell r="F2057">
            <v>0</v>
          </cell>
          <cell r="G2057" t="str">
            <v>101993</v>
          </cell>
          <cell r="H2057" t="str">
            <v>FABRICAÇÃO DE FÔRMA PARA ESCADAS, COM 2 LANCES EM "L" E LAJE CASCATA, EM MADEIRA SERRADA, E=25 MM. AF_11/2020</v>
          </cell>
        </row>
        <row r="2058">
          <cell r="A2058" t="str">
            <v>FUNDACOES E ESTRUTURAS</v>
          </cell>
          <cell r="B2058" t="str">
            <v>FUES</v>
          </cell>
          <cell r="C2058" t="str">
            <v>FORMAS/CIMBRAMENTOS/ESCORAMENTOS</v>
          </cell>
          <cell r="D2058" t="str">
            <v>0041</v>
          </cell>
          <cell r="E2058">
            <v>0</v>
          </cell>
          <cell r="F2058">
            <v>0</v>
          </cell>
          <cell r="G2058" t="str">
            <v>101994</v>
          </cell>
          <cell r="H2058" t="str">
            <v>FABRICAÇÃO DE FÔRMA PARA ESCADAS, COM 1 LANCE E LAJE PLANA, EM CHAPA DE MADEIRA COMPENSADA PLASTIFICADA, E=18 MM. AF_11/2020</v>
          </cell>
        </row>
        <row r="2059">
          <cell r="A2059" t="str">
            <v>FUNDACOES E ESTRUTURAS</v>
          </cell>
          <cell r="B2059" t="str">
            <v>FUES</v>
          </cell>
          <cell r="C2059" t="str">
            <v>FORMAS/CIMBRAMENTOS/ESCORAMENTOS</v>
          </cell>
          <cell r="D2059" t="str">
            <v>0041</v>
          </cell>
          <cell r="E2059">
            <v>0</v>
          </cell>
          <cell r="F2059">
            <v>0</v>
          </cell>
          <cell r="G2059" t="str">
            <v>101995</v>
          </cell>
          <cell r="H2059" t="str">
            <v>FABRICAÇÃO DE FÔRMA PARA ESCADAS, COM 1 LANCE E LAJE PLANA, EM CHAPA DE MADEIRA COMPENSADA RESINADA, E= 17 MM. AF_11/2020</v>
          </cell>
        </row>
        <row r="2060">
          <cell r="A2060" t="str">
            <v>FUNDACOES E ESTRUTURAS</v>
          </cell>
          <cell r="B2060" t="str">
            <v>FUES</v>
          </cell>
          <cell r="C2060" t="str">
            <v>FORMAS/CIMBRAMENTOS/ESCORAMENTOS</v>
          </cell>
          <cell r="D2060" t="str">
            <v>0041</v>
          </cell>
          <cell r="E2060">
            <v>0</v>
          </cell>
          <cell r="F2060">
            <v>0</v>
          </cell>
          <cell r="G2060" t="str">
            <v>101996</v>
          </cell>
          <cell r="H2060" t="str">
            <v>FABRICAÇÃO DE FÔRMA PARA ESCADAS, COM 1 LANCE E LAJE PLANA, EM MADEIRA SERRADA, E=25 MM. AF_11/2020</v>
          </cell>
        </row>
        <row r="2061">
          <cell r="A2061" t="str">
            <v>FUNDACOES E ESTRUTURAS</v>
          </cell>
          <cell r="B2061" t="str">
            <v>FUES</v>
          </cell>
          <cell r="C2061" t="str">
            <v>FORMAS/CIMBRAMENTOS/ESCORAMENTOS</v>
          </cell>
          <cell r="D2061" t="str">
            <v>0041</v>
          </cell>
          <cell r="E2061">
            <v>0</v>
          </cell>
          <cell r="F2061">
            <v>0</v>
          </cell>
          <cell r="G2061" t="str">
            <v>101997</v>
          </cell>
          <cell r="H2061" t="str">
            <v>FABRICAÇÃO DE FÔRMA PARA ESCADAS, COM 1 LANCE E LAJE CASCATA, EM CHAPA DE MADEIRA COMPENSADA PLASTIFICADA, E=18 MM. AF_11/2020</v>
          </cell>
        </row>
        <row r="2062">
          <cell r="A2062" t="str">
            <v>FUNDACOES E ESTRUTURAS</v>
          </cell>
          <cell r="B2062" t="str">
            <v>FUES</v>
          </cell>
          <cell r="C2062" t="str">
            <v>FORMAS/CIMBRAMENTOS/ESCORAMENTOS</v>
          </cell>
          <cell r="D2062" t="str">
            <v>0041</v>
          </cell>
          <cell r="E2062">
            <v>0</v>
          </cell>
          <cell r="F2062">
            <v>0</v>
          </cell>
          <cell r="G2062" t="str">
            <v>101998</v>
          </cell>
          <cell r="H2062" t="str">
            <v>FABRICAÇÃO DE FÔRMA PARA ESCADAS, COM 1 LANCE E LAJE CASCATA, EM CHAPA DE MADEIRA COMPENSADA RESINADA, E= 17 MM. AF_11/2020</v>
          </cell>
        </row>
        <row r="2063">
          <cell r="A2063" t="str">
            <v>FUNDACOES E ESTRUTURAS</v>
          </cell>
          <cell r="B2063" t="str">
            <v>FUES</v>
          </cell>
          <cell r="C2063" t="str">
            <v>FORMAS/CIMBRAMENTOS/ESCORAMENTOS</v>
          </cell>
          <cell r="D2063" t="str">
            <v>0041</v>
          </cell>
          <cell r="E2063">
            <v>0</v>
          </cell>
          <cell r="F2063">
            <v>0</v>
          </cell>
          <cell r="G2063" t="str">
            <v>101999</v>
          </cell>
          <cell r="H2063" t="str">
            <v>FABRICAÇÃO DE FÔRMA PARA ESCADAS, COM 1 LANCE E LAJE CASCATA, EM MADEIRA SERRADA, E=25 MM. AF_11/2020</v>
          </cell>
        </row>
        <row r="2064">
          <cell r="A2064" t="str">
            <v>FUNDACOES E ESTRUTURAS</v>
          </cell>
          <cell r="B2064" t="str">
            <v>FUES</v>
          </cell>
          <cell r="C2064" t="str">
            <v>FORMAS/CIMBRAMENTOS/ESCORAMENTOS</v>
          </cell>
          <cell r="D2064" t="str">
            <v>0041</v>
          </cell>
          <cell r="E2064">
            <v>0</v>
          </cell>
          <cell r="F2064">
            <v>0</v>
          </cell>
          <cell r="G2064" t="str">
            <v>102000</v>
          </cell>
          <cell r="H2064" t="str">
            <v>MONTAGEM E DESMONTAGEM DE FÔRMA PARA ESCADAS, COM 2 LANCES EM "U" E LAJE CASCATA, EM MADEIRA SERRADA, 1 UTILIZAÇÃO. AF_11/2020</v>
          </cell>
        </row>
        <row r="2065">
          <cell r="A2065" t="str">
            <v>FUNDACOES E ESTRUTURAS</v>
          </cell>
          <cell r="B2065" t="str">
            <v>FUES</v>
          </cell>
          <cell r="C2065" t="str">
            <v>FORMAS/CIMBRAMENTOS/ESCORAMENTOS</v>
          </cell>
          <cell r="D2065" t="str">
            <v>0041</v>
          </cell>
          <cell r="E2065">
            <v>0</v>
          </cell>
          <cell r="F2065">
            <v>0</v>
          </cell>
          <cell r="G2065" t="str">
            <v>102001</v>
          </cell>
          <cell r="H2065" t="str">
            <v>MONTAGEM E DESMONTAGEM DE FÔRMA PARA ESCADAS, COM 2 LANCES EM "U" E LAJE CASCATA, EM MADEIRA SERRADA, 2 UTILIZAÇÕES. AF_11/2020</v>
          </cell>
        </row>
        <row r="2066">
          <cell r="A2066" t="str">
            <v>FUNDACOES E ESTRUTURAS</v>
          </cell>
          <cell r="B2066" t="str">
            <v>FUES</v>
          </cell>
          <cell r="C2066" t="str">
            <v>FORMAS/CIMBRAMENTOS/ESCORAMENTOS</v>
          </cell>
          <cell r="D2066" t="str">
            <v>0041</v>
          </cell>
          <cell r="E2066">
            <v>0</v>
          </cell>
          <cell r="F2066">
            <v>0</v>
          </cell>
          <cell r="G2066" t="str">
            <v>102002</v>
          </cell>
          <cell r="H2066" t="str">
            <v>MONTAGEM E DESMONTAGEM DE FÔRMA PARA ESCADAS, COM 2 LANCES EM "U" E LAJE CASCATA, EM CHAPA DE MADEIRA COMPENSADA RESINADA, 2 UTILIZAÇÕES. AF_11/2020</v>
          </cell>
        </row>
        <row r="2067">
          <cell r="A2067" t="str">
            <v>FUNDACOES E ESTRUTURAS</v>
          </cell>
          <cell r="B2067" t="str">
            <v>FUES</v>
          </cell>
          <cell r="C2067" t="str">
            <v>FORMAS/CIMBRAMENTOS/ESCORAMENTOS</v>
          </cell>
          <cell r="D2067" t="str">
            <v>0041</v>
          </cell>
          <cell r="E2067">
            <v>0</v>
          </cell>
          <cell r="F2067">
            <v>0</v>
          </cell>
          <cell r="G2067" t="str">
            <v>102003</v>
          </cell>
          <cell r="H2067" t="str">
            <v>MONTAGEM E DESMONTAGEM DE FÔRMA PARA ESCADAS, COM 2 LANCES EM "U" E LAJE CASCATA, EM CHAPA DE MADEIRA COMPENSADA RESINADA, 4 UTILIZAÇÕES. AF_11/2020</v>
          </cell>
        </row>
        <row r="2068">
          <cell r="A2068" t="str">
            <v>FUNDACOES E ESTRUTURAS</v>
          </cell>
          <cell r="B2068" t="str">
            <v>FUES</v>
          </cell>
          <cell r="C2068" t="str">
            <v>FORMAS/CIMBRAMENTOS/ESCORAMENTOS</v>
          </cell>
          <cell r="D2068" t="str">
            <v>0041</v>
          </cell>
          <cell r="E2068">
            <v>0</v>
          </cell>
          <cell r="F2068">
            <v>0</v>
          </cell>
          <cell r="G2068" t="str">
            <v>102004</v>
          </cell>
          <cell r="H2068" t="str">
            <v>MONTAGEM E DESMONTAGEM DE FÔRMA PARA ESCADAS, COM 2 LANCES EM "U" E LAJE CASCATA, EM CHAPA DE MADEIRA COMPENSADA PLASTIFICADA, 6 UTILIZAÇÕES. AF_11/2020</v>
          </cell>
        </row>
        <row r="2069">
          <cell r="A2069" t="str">
            <v>FUNDACOES E ESTRUTURAS</v>
          </cell>
          <cell r="B2069" t="str">
            <v>FUES</v>
          </cell>
          <cell r="C2069" t="str">
            <v>FORMAS/CIMBRAMENTOS/ESCORAMENTOS</v>
          </cell>
          <cell r="D2069" t="str">
            <v>0041</v>
          </cell>
          <cell r="E2069">
            <v>0</v>
          </cell>
          <cell r="F2069">
            <v>0</v>
          </cell>
          <cell r="G2069" t="str">
            <v>102005</v>
          </cell>
          <cell r="H2069" t="str">
            <v>MONTAGEM E DESMONTAGEM DE FÔRMA PARA ESCADAS, COM 2 LANCES EM "U" E LAJE CASCATA, EM CHAPA DE MADEIRA COMPENSADA PLASTIFICADA, 8 UTILIZAÇÕES. AF_11/2020</v>
          </cell>
        </row>
        <row r="2070">
          <cell r="A2070" t="str">
            <v>FUNDACOES E ESTRUTURAS</v>
          </cell>
          <cell r="B2070" t="str">
            <v>FUES</v>
          </cell>
          <cell r="C2070" t="str">
            <v>FORMAS/CIMBRAMENTOS/ESCORAMENTOS</v>
          </cell>
          <cell r="D2070" t="str">
            <v>0041</v>
          </cell>
          <cell r="E2070">
            <v>0</v>
          </cell>
          <cell r="F2070">
            <v>0</v>
          </cell>
          <cell r="G2070" t="str">
            <v>102006</v>
          </cell>
          <cell r="H2070" t="str">
            <v>MONTAGEM E DESMONTAGEM DE FÔRMA PARA ESCADAS, COM 2 LANCES EM "U" E LAJE CASCATA, EM CHAPA DE MADEIRA COMPENSADA PLASTIFICADA, 10 UTILIZAÇÕES. AF_11/2020</v>
          </cell>
        </row>
        <row r="2071">
          <cell r="A2071" t="str">
            <v>FUNDACOES E ESTRUTURAS</v>
          </cell>
          <cell r="B2071" t="str">
            <v>FUES</v>
          </cell>
          <cell r="C2071" t="str">
            <v>FORMAS/CIMBRAMENTOS/ESCORAMENTOS</v>
          </cell>
          <cell r="D2071" t="str">
            <v>0041</v>
          </cell>
          <cell r="E2071">
            <v>0</v>
          </cell>
          <cell r="F2071">
            <v>0</v>
          </cell>
          <cell r="G2071" t="str">
            <v>102007</v>
          </cell>
          <cell r="H2071" t="str">
            <v>MONTAGEM E DESMONTAGEM DE FÔRMA PARA ESCADAS, COM 2 LANCES EM "L" E LAJE PLANA, EM MADEIRA SERRADA, 1 UTILIZAÇÃO. AF_11/2020</v>
          </cell>
        </row>
        <row r="2072">
          <cell r="A2072" t="str">
            <v>FUNDACOES E ESTRUTURAS</v>
          </cell>
          <cell r="B2072" t="str">
            <v>FUES</v>
          </cell>
          <cell r="C2072" t="str">
            <v>FORMAS/CIMBRAMENTOS/ESCORAMENTOS</v>
          </cell>
          <cell r="D2072" t="str">
            <v>0041</v>
          </cell>
          <cell r="E2072">
            <v>0</v>
          </cell>
          <cell r="F2072">
            <v>0</v>
          </cell>
          <cell r="G2072" t="str">
            <v>102008</v>
          </cell>
          <cell r="H2072" t="str">
            <v>MONTAGEM E DESMONTAGEM DE FÔRMA PARA ESCADAS, COM 2 LANCES EM "L" E LAJE PLANA, EM MADEIRA SERRADA, 2 UTILIZAÇÕES. AF_11/2020</v>
          </cell>
        </row>
        <row r="2073">
          <cell r="A2073" t="str">
            <v>FUNDACOES E ESTRUTURAS</v>
          </cell>
          <cell r="B2073" t="str">
            <v>FUES</v>
          </cell>
          <cell r="C2073" t="str">
            <v>FORMAS/CIMBRAMENTOS/ESCORAMENTOS</v>
          </cell>
          <cell r="D2073" t="str">
            <v>0041</v>
          </cell>
          <cell r="E2073">
            <v>0</v>
          </cell>
          <cell r="F2073">
            <v>0</v>
          </cell>
          <cell r="G2073" t="str">
            <v>102009</v>
          </cell>
          <cell r="H2073" t="str">
            <v>MONTAGEM E DESMONTAGEM DE FÔRMA PARA ESCADAS, COM 2 LANCES EM "L" E LAJE PLANA, EM CHAPA DE MADEIRA COMPENSADA RESINADA, 2 UTILIZAÇÕES. AF_11/2020</v>
          </cell>
        </row>
        <row r="2074">
          <cell r="A2074" t="str">
            <v>FUNDACOES E ESTRUTURAS</v>
          </cell>
          <cell r="B2074" t="str">
            <v>FUES</v>
          </cell>
          <cell r="C2074" t="str">
            <v>FORMAS/CIMBRAMENTOS/ESCORAMENTOS</v>
          </cell>
          <cell r="D2074" t="str">
            <v>0041</v>
          </cell>
          <cell r="E2074">
            <v>0</v>
          </cell>
          <cell r="F2074">
            <v>0</v>
          </cell>
          <cell r="G2074" t="str">
            <v>102010</v>
          </cell>
          <cell r="H2074" t="str">
            <v>MONTAGEM E DESMONTAGEM DE FÔRMA PARA ESCADAS, COM 2 LANCES EM "L" E LAJE PLANA, EM CHAPA DE MADEIRA COMPENSADA RESINADA, 4 UTILIZAÇÕES. AF_11/2020</v>
          </cell>
        </row>
        <row r="2075">
          <cell r="A2075" t="str">
            <v>FUNDACOES E ESTRUTURAS</v>
          </cell>
          <cell r="B2075" t="str">
            <v>FUES</v>
          </cell>
          <cell r="C2075" t="str">
            <v>FORMAS/CIMBRAMENTOS/ESCORAMENTOS</v>
          </cell>
          <cell r="D2075" t="str">
            <v>0041</v>
          </cell>
          <cell r="E2075">
            <v>0</v>
          </cell>
          <cell r="F2075">
            <v>0</v>
          </cell>
          <cell r="G2075" t="str">
            <v>102011</v>
          </cell>
          <cell r="H2075" t="str">
            <v>MONTAGEM E DESMONTAGEM DE FÔRMA PARA ESCADAS, COM 2 LANCES EM "L" E LAJE PLANA, EM CHAPA DE MADEIRA COMPENSADA PLASTIFICADA, 6 UTILIZAÇÕES. AF_11/2020</v>
          </cell>
        </row>
        <row r="2076">
          <cell r="A2076" t="str">
            <v>FUNDACOES E ESTRUTURAS</v>
          </cell>
          <cell r="B2076" t="str">
            <v>FUES</v>
          </cell>
          <cell r="C2076" t="str">
            <v>FORMAS/CIMBRAMENTOS/ESCORAMENTOS</v>
          </cell>
          <cell r="D2076" t="str">
            <v>0041</v>
          </cell>
          <cell r="E2076">
            <v>0</v>
          </cell>
          <cell r="F2076">
            <v>0</v>
          </cell>
          <cell r="G2076" t="str">
            <v>102012</v>
          </cell>
          <cell r="H2076" t="str">
            <v>MONTAGEM E DESMONTAGEM DE FÔRMA PARA ESCADAS, COM 2 LANCES EM "L" E LAJE PLANA, EM CHAPA DE MADEIRA COMPENSADA PLASTIFICADA, 8 UTILIZAÇÕES. AF_11/2020</v>
          </cell>
        </row>
        <row r="2077">
          <cell r="A2077" t="str">
            <v>FUNDACOES E ESTRUTURAS</v>
          </cell>
          <cell r="B2077" t="str">
            <v>FUES</v>
          </cell>
          <cell r="C2077" t="str">
            <v>FORMAS/CIMBRAMENTOS/ESCORAMENTOS</v>
          </cell>
          <cell r="D2077" t="str">
            <v>0041</v>
          </cell>
          <cell r="E2077">
            <v>0</v>
          </cell>
          <cell r="F2077">
            <v>0</v>
          </cell>
          <cell r="G2077" t="str">
            <v>102013</v>
          </cell>
          <cell r="H2077" t="str">
            <v>MONTAGEM E DESMONTAGEM DE FÔRMA PARA ESCADAS, COM 2 LANCES EM "L" E LAJE PLANA, EM CHAPA DE MADEIRA COMPENSADA PLASTIFICADA, 10 UTILIZAÇÕES. AF_11/2020</v>
          </cell>
        </row>
        <row r="2078">
          <cell r="A2078" t="str">
            <v>FUNDACOES E ESTRUTURAS</v>
          </cell>
          <cell r="B2078" t="str">
            <v>FUES</v>
          </cell>
          <cell r="C2078" t="str">
            <v>FORMAS/CIMBRAMENTOS/ESCORAMENTOS</v>
          </cell>
          <cell r="D2078" t="str">
            <v>0041</v>
          </cell>
          <cell r="E2078">
            <v>0</v>
          </cell>
          <cell r="F2078">
            <v>0</v>
          </cell>
          <cell r="G2078" t="str">
            <v>102014</v>
          </cell>
          <cell r="H2078" t="str">
            <v>MONTAGEM E DESMONTAGEM DE FÔRMA PARA ESCADAS, COM 2 LANCES EM "L" E LAJE CASCATA, EM MADEIRA SERRADA, 1 UTILIZAÇÃO. AF_11/2020</v>
          </cell>
        </row>
        <row r="2079">
          <cell r="A2079" t="str">
            <v>FUNDACOES E ESTRUTURAS</v>
          </cell>
          <cell r="B2079" t="str">
            <v>FUES</v>
          </cell>
          <cell r="C2079" t="str">
            <v>FORMAS/CIMBRAMENTOS/ESCORAMENTOS</v>
          </cell>
          <cell r="D2079" t="str">
            <v>0041</v>
          </cell>
          <cell r="E2079">
            <v>0</v>
          </cell>
          <cell r="F2079">
            <v>0</v>
          </cell>
          <cell r="G2079" t="str">
            <v>102015</v>
          </cell>
          <cell r="H2079" t="str">
            <v>MONTAGEM E DESMONTAGEM DE FÔRMA PARA ESCADAS, COM 2 LANCES EM "L" E LAJE CASCATA, EM MADEIRA SERRADA, 2 UTILIZAÇÕES. AF_11/2020</v>
          </cell>
        </row>
        <row r="2080">
          <cell r="A2080" t="str">
            <v>FUNDACOES E ESTRUTURAS</v>
          </cell>
          <cell r="B2080" t="str">
            <v>FUES</v>
          </cell>
          <cell r="C2080" t="str">
            <v>FORMAS/CIMBRAMENTOS/ESCORAMENTOS</v>
          </cell>
          <cell r="D2080" t="str">
            <v>0041</v>
          </cell>
          <cell r="E2080">
            <v>0</v>
          </cell>
          <cell r="F2080">
            <v>0</v>
          </cell>
          <cell r="G2080" t="str">
            <v>102016</v>
          </cell>
          <cell r="H2080" t="str">
            <v>MONTAGEM E DESMONTAGEM DE FÔRMA PARA ESCADAS, COM 2 LANCES EM "L" E LAJE CASCATA, EM CHAPA DE MADEIRA COMPENSADA RESINADA, 2 UTILIZAÇÕES. AF_11/2020</v>
          </cell>
        </row>
        <row r="2081">
          <cell r="A2081" t="str">
            <v>FUNDACOES E ESTRUTURAS</v>
          </cell>
          <cell r="B2081" t="str">
            <v>FUES</v>
          </cell>
          <cell r="C2081" t="str">
            <v>FORMAS/CIMBRAMENTOS/ESCORAMENTOS</v>
          </cell>
          <cell r="D2081" t="str">
            <v>0041</v>
          </cell>
          <cell r="E2081">
            <v>0</v>
          </cell>
          <cell r="F2081">
            <v>0</v>
          </cell>
          <cell r="G2081" t="str">
            <v>102017</v>
          </cell>
          <cell r="H2081" t="str">
            <v>MONTAGEM E DESMONTAGEM DE FÔRMA PARA ESCADAS, COM 2 LANCES EM "L" E LAJE CASCATA, EM CHAPA DE MADEIRA COMPENSADA RESINADA, 4 UTILIZAÇÕES. AF_11/2020</v>
          </cell>
        </row>
        <row r="2082">
          <cell r="A2082" t="str">
            <v>FUNDACOES E ESTRUTURAS</v>
          </cell>
          <cell r="B2082" t="str">
            <v>FUES</v>
          </cell>
          <cell r="C2082" t="str">
            <v>FORMAS/CIMBRAMENTOS/ESCORAMENTOS</v>
          </cell>
          <cell r="D2082" t="str">
            <v>0041</v>
          </cell>
          <cell r="E2082">
            <v>0</v>
          </cell>
          <cell r="F2082">
            <v>0</v>
          </cell>
          <cell r="G2082" t="str">
            <v>102036</v>
          </cell>
          <cell r="H2082" t="str">
            <v>MONTAGEM E DESMONTAGEM DE FÔRMA PARA ESCADAS, COM 2 LANCES EM "L" E LAJE CASCATA, EM CHAPA DE MADEIRA COMPENSADA PLASTIFICADA, 6 UTILIZAÇÕES. AF_11/2020</v>
          </cell>
        </row>
        <row r="2083">
          <cell r="A2083" t="str">
            <v>FUNDACOES E ESTRUTURAS</v>
          </cell>
          <cell r="B2083" t="str">
            <v>FUES</v>
          </cell>
          <cell r="C2083" t="str">
            <v>FORMAS/CIMBRAMENTOS/ESCORAMENTOS</v>
          </cell>
          <cell r="D2083" t="str">
            <v>0041</v>
          </cell>
          <cell r="E2083">
            <v>0</v>
          </cell>
          <cell r="F2083">
            <v>0</v>
          </cell>
          <cell r="G2083" t="str">
            <v>102037</v>
          </cell>
          <cell r="H2083" t="str">
            <v>MONTAGEM E DESMONTAGEM DE FÔRMA PARA ESCADAS, COM 2 LANCES EM "L" E LAJE CASCATA, EM CHAPA DE MADEIRA COMPENSADA PLASTIFICADA, 8 UTILIZAÇÕES. AF_11/2020</v>
          </cell>
        </row>
        <row r="2084">
          <cell r="A2084" t="str">
            <v>FUNDACOES E ESTRUTURAS</v>
          </cell>
          <cell r="B2084" t="str">
            <v>FUES</v>
          </cell>
          <cell r="C2084" t="str">
            <v>FORMAS/CIMBRAMENTOS/ESCORAMENTOS</v>
          </cell>
          <cell r="D2084" t="str">
            <v>0041</v>
          </cell>
          <cell r="E2084">
            <v>0</v>
          </cell>
          <cell r="F2084">
            <v>0</v>
          </cell>
          <cell r="G2084" t="str">
            <v>102038</v>
          </cell>
          <cell r="H2084" t="str">
            <v>MONTAGEM E DESMONTAGEM DE FÔRMA PARA ESCADAS, COM 2 LANCES EM "L" E LAJE CASCATA, EM CHAPA DE MADEIRA COMPENSADA PLASTIFICADA, 10 UTILIZAÇÕES. AF_11/2020</v>
          </cell>
        </row>
        <row r="2085">
          <cell r="A2085" t="str">
            <v>FUNDACOES E ESTRUTURAS</v>
          </cell>
          <cell r="B2085" t="str">
            <v>FUES</v>
          </cell>
          <cell r="C2085" t="str">
            <v>FORMAS/CIMBRAMENTOS/ESCORAMENTOS</v>
          </cell>
          <cell r="D2085" t="str">
            <v>0041</v>
          </cell>
          <cell r="E2085">
            <v>0</v>
          </cell>
          <cell r="F2085">
            <v>0</v>
          </cell>
          <cell r="G2085" t="str">
            <v>102039</v>
          </cell>
          <cell r="H2085" t="str">
            <v>MONTAGEM E DESMONTAGEM DE FÔRMA PARA ESCADAS, COM 1 LANCE E LAJE PLANA, EM MADEIRA SERRADA, 1 UTILIZAÇÃO. AF_11/2020</v>
          </cell>
        </row>
        <row r="2086">
          <cell r="A2086" t="str">
            <v>FUNDACOES E ESTRUTURAS</v>
          </cell>
          <cell r="B2086" t="str">
            <v>FUES</v>
          </cell>
          <cell r="C2086" t="str">
            <v>FORMAS/CIMBRAMENTOS/ESCORAMENTOS</v>
          </cell>
          <cell r="D2086" t="str">
            <v>0041</v>
          </cell>
          <cell r="E2086">
            <v>0</v>
          </cell>
          <cell r="F2086">
            <v>0</v>
          </cell>
          <cell r="G2086" t="str">
            <v>102040</v>
          </cell>
          <cell r="H2086" t="str">
            <v>MONTAGEM E DESMONTAGEM DE FÔRMA PARA ESCADAS, COM 1 LANCE E LAJE PLANA, EM MADEIRA SERRADA, 2 UTILIZAÇÕES. AF_11/2020</v>
          </cell>
        </row>
        <row r="2087">
          <cell r="A2087" t="str">
            <v>FUNDACOES E ESTRUTURAS</v>
          </cell>
          <cell r="B2087" t="str">
            <v>FUES</v>
          </cell>
          <cell r="C2087" t="str">
            <v>FORMAS/CIMBRAMENTOS/ESCORAMENTOS</v>
          </cell>
          <cell r="D2087" t="str">
            <v>0041</v>
          </cell>
          <cell r="E2087">
            <v>0</v>
          </cell>
          <cell r="F2087">
            <v>0</v>
          </cell>
          <cell r="G2087" t="str">
            <v>102041</v>
          </cell>
          <cell r="H2087" t="str">
            <v>MONTAGEM E DESMONTAGEM DE FÔRMA PARA ESCADAS, COM 1 LANCE E LAJE PLANA, EM CHAPA DE MADEIRA COMPENSADA RESINADA, 2 UTILIZAÇÕES. AF_11/2020</v>
          </cell>
        </row>
        <row r="2088">
          <cell r="A2088" t="str">
            <v>FUNDACOES E ESTRUTURAS</v>
          </cell>
          <cell r="B2088" t="str">
            <v>FUES</v>
          </cell>
          <cell r="C2088" t="str">
            <v>FORMAS/CIMBRAMENTOS/ESCORAMENTOS</v>
          </cell>
          <cell r="D2088" t="str">
            <v>0041</v>
          </cell>
          <cell r="E2088">
            <v>0</v>
          </cell>
          <cell r="F2088">
            <v>0</v>
          </cell>
          <cell r="G2088" t="str">
            <v>102042</v>
          </cell>
          <cell r="H2088" t="str">
            <v>MONTAGEM E DESMONTAGEM DE FÔRMA PARA ESCADAS, COM 1 LANCE E LAJE PLANA, EM CHAPA DE MADEIRA COMPENSADA RESINADA, 4 UTILIZAÇÕES. AF_11/2020</v>
          </cell>
        </row>
        <row r="2089">
          <cell r="A2089" t="str">
            <v>FUNDACOES E ESTRUTURAS</v>
          </cell>
          <cell r="B2089" t="str">
            <v>FUES</v>
          </cell>
          <cell r="C2089" t="str">
            <v>FORMAS/CIMBRAMENTOS/ESCORAMENTOS</v>
          </cell>
          <cell r="D2089" t="str">
            <v>0041</v>
          </cell>
          <cell r="E2089">
            <v>0</v>
          </cell>
          <cell r="F2089">
            <v>0</v>
          </cell>
          <cell r="G2089" t="str">
            <v>102043</v>
          </cell>
          <cell r="H2089" t="str">
            <v>MONTAGEM E DESMONTAGEM DE FÔRMA PARA ESCADAS, COM 1 LANCE E LAJE PLANA, EM CHAPA DE MADEIRA COMPENSADA PLASTIFICADA, 6 UTILIZAÇÕES. AF_11/2020</v>
          </cell>
        </row>
        <row r="2090">
          <cell r="A2090" t="str">
            <v>FUNDACOES E ESTRUTURAS</v>
          </cell>
          <cell r="B2090" t="str">
            <v>FUES</v>
          </cell>
          <cell r="C2090" t="str">
            <v>FORMAS/CIMBRAMENTOS/ESCORAMENTOS</v>
          </cell>
          <cell r="D2090" t="str">
            <v>0041</v>
          </cell>
          <cell r="E2090">
            <v>0</v>
          </cell>
          <cell r="F2090">
            <v>0</v>
          </cell>
          <cell r="G2090" t="str">
            <v>102044</v>
          </cell>
          <cell r="H2090" t="str">
            <v>MONTAGEM E DESMONTAGEM DE FÔRMA PARA ESCADAS, COM 1 LANCE E LAJE PLANA, EM CHAPA DE MADEIRA COMPENSADA PLASTIFICADA, 8 UTILIZAÇÕES. AF_11/2020</v>
          </cell>
        </row>
        <row r="2091">
          <cell r="A2091" t="str">
            <v>FUNDACOES E ESTRUTURAS</v>
          </cell>
          <cell r="B2091" t="str">
            <v>FUES</v>
          </cell>
          <cell r="C2091" t="str">
            <v>FORMAS/CIMBRAMENTOS/ESCORAMENTOS</v>
          </cell>
          <cell r="D2091" t="str">
            <v>0041</v>
          </cell>
          <cell r="E2091">
            <v>0</v>
          </cell>
          <cell r="F2091">
            <v>0</v>
          </cell>
          <cell r="G2091" t="str">
            <v>102045</v>
          </cell>
          <cell r="H2091" t="str">
            <v>MONTAGEM E DESMONTAGEM DE FÔRMA PARA ESCADAS, COM 1 LANCE E LAJE PLANA, EM CHAPA DE MADEIRA COMPENSADA PLASTIFICADA, 10 UTILIZAÇÕES. AF_11/2020</v>
          </cell>
        </row>
        <row r="2092">
          <cell r="A2092" t="str">
            <v>FUNDACOES E ESTRUTURAS</v>
          </cell>
          <cell r="B2092" t="str">
            <v>FUES</v>
          </cell>
          <cell r="C2092" t="str">
            <v>FORMAS/CIMBRAMENTOS/ESCORAMENTOS</v>
          </cell>
          <cell r="D2092" t="str">
            <v>0041</v>
          </cell>
          <cell r="E2092">
            <v>0</v>
          </cell>
          <cell r="F2092">
            <v>0</v>
          </cell>
          <cell r="G2092" t="str">
            <v>102046</v>
          </cell>
          <cell r="H2092" t="str">
            <v>MONTAGEM E DESMONTAGEM DE FÔRMA PARA ESCADAS, COM 1 LANCE E LAJE CASCATA, EM MADEIRA SERRADA, 1 UTILIZAÇÃO. AF_11/2020</v>
          </cell>
        </row>
        <row r="2093">
          <cell r="A2093" t="str">
            <v>FUNDACOES E ESTRUTURAS</v>
          </cell>
          <cell r="B2093" t="str">
            <v>FUES</v>
          </cell>
          <cell r="C2093" t="str">
            <v>FORMAS/CIMBRAMENTOS/ESCORAMENTOS</v>
          </cell>
          <cell r="D2093" t="str">
            <v>0041</v>
          </cell>
          <cell r="E2093">
            <v>0</v>
          </cell>
          <cell r="F2093">
            <v>0</v>
          </cell>
          <cell r="G2093" t="str">
            <v>102047</v>
          </cell>
          <cell r="H2093" t="str">
            <v>MONTAGEM E DESMONTAGEM DE FÔRMA PARA ESCADAS, COM 1 LANCE E LAJE CASCATA, EM MADEIRA SERRADA, 2 UTILIZAÇÕES. AF_11/2020</v>
          </cell>
        </row>
        <row r="2094">
          <cell r="A2094" t="str">
            <v>FUNDACOES E ESTRUTURAS</v>
          </cell>
          <cell r="B2094" t="str">
            <v>FUES</v>
          </cell>
          <cell r="C2094" t="str">
            <v>FORMAS/CIMBRAMENTOS/ESCORAMENTOS</v>
          </cell>
          <cell r="D2094" t="str">
            <v>0041</v>
          </cell>
          <cell r="E2094">
            <v>0</v>
          </cell>
          <cell r="F2094">
            <v>0</v>
          </cell>
          <cell r="G2094" t="str">
            <v>102048</v>
          </cell>
          <cell r="H2094" t="str">
            <v>MONTAGEM E DESMONTAGEM DE FÔRMA PARA ESCADAS, COM 1 LANCE E LAJE CASCATA, EM CHAPA DE MADEIRA COMPENSADA RESINADA, 2 UTILIZAÇÕES. AF_11/2020</v>
          </cell>
        </row>
        <row r="2095">
          <cell r="A2095" t="str">
            <v>FUNDACOES E ESTRUTURAS</v>
          </cell>
          <cell r="B2095" t="str">
            <v>FUES</v>
          </cell>
          <cell r="C2095" t="str">
            <v>FORMAS/CIMBRAMENTOS/ESCORAMENTOS</v>
          </cell>
          <cell r="D2095" t="str">
            <v>0041</v>
          </cell>
          <cell r="E2095">
            <v>0</v>
          </cell>
          <cell r="F2095">
            <v>0</v>
          </cell>
          <cell r="G2095" t="str">
            <v>102049</v>
          </cell>
          <cell r="H2095" t="str">
            <v>MONTAGEM E DESMONTAGEM DE FÔRMA PARA ESCADAS, COM 1 LANCE E LAJE CASCATA, EM CHAPA DE MADEIRA COMPENSADA RESINADA, 4 UTILIZAÇÕES. AF_11/2020</v>
          </cell>
        </row>
        <row r="2096">
          <cell r="A2096" t="str">
            <v>FUNDACOES E ESTRUTURAS</v>
          </cell>
          <cell r="B2096" t="str">
            <v>FUES</v>
          </cell>
          <cell r="C2096" t="str">
            <v>FORMAS/CIMBRAMENTOS/ESCORAMENTOS</v>
          </cell>
          <cell r="D2096" t="str">
            <v>0041</v>
          </cell>
          <cell r="E2096">
            <v>0</v>
          </cell>
          <cell r="F2096">
            <v>0</v>
          </cell>
          <cell r="G2096" t="str">
            <v>102050</v>
          </cell>
          <cell r="H2096" t="str">
            <v>MONTAGEM E DESMONTAGEM DE FÔRMA PARA ESCADAS, COM 1 LANCE E LAJE CASCATA, EM CHAPA DE MADEIRA COMPENSADA PLASTIFICADA, 6 UTILIZAÇÕES. AF_11/2020</v>
          </cell>
        </row>
        <row r="2097">
          <cell r="A2097" t="str">
            <v>FUNDACOES E ESTRUTURAS</v>
          </cell>
          <cell r="B2097" t="str">
            <v>FUES</v>
          </cell>
          <cell r="C2097" t="str">
            <v>FORMAS/CIMBRAMENTOS/ESCORAMENTOS</v>
          </cell>
          <cell r="D2097" t="str">
            <v>0041</v>
          </cell>
          <cell r="E2097">
            <v>0</v>
          </cell>
          <cell r="F2097">
            <v>0</v>
          </cell>
          <cell r="G2097" t="str">
            <v>102051</v>
          </cell>
          <cell r="H2097" t="str">
            <v>MONTAGEM E DESMONTAGEM DE FÔRMA PARA ESCADAS, COM 1 LANCE E LAJE CASCATA, EM CHAPA DE MADEIRA COMPENSADA PLASTIFICADA, 8 UTILIZAÇÕES. AF_11/2020</v>
          </cell>
        </row>
        <row r="2098">
          <cell r="A2098" t="str">
            <v>FUNDACOES E ESTRUTURAS</v>
          </cell>
          <cell r="B2098" t="str">
            <v>FUES</v>
          </cell>
          <cell r="C2098" t="str">
            <v>FORMAS/CIMBRAMENTOS/ESCORAMENTOS</v>
          </cell>
          <cell r="D2098" t="str">
            <v>0041</v>
          </cell>
          <cell r="E2098">
            <v>0</v>
          </cell>
          <cell r="F2098">
            <v>0</v>
          </cell>
          <cell r="G2098" t="str">
            <v>102052</v>
          </cell>
          <cell r="H2098" t="str">
            <v>MONTAGEM E DESMONTAGEM DE FÔRMA PARA ESCADAS, COM 1 LANCE E LAJE CASCATA, EM CHAPA DE MADEIRA COMPENSADA PLASTIFICADA, 10 UTILIZAÇÕES. AF_11/2020</v>
          </cell>
        </row>
        <row r="2099">
          <cell r="A2099" t="str">
            <v>FUNDACOES E ESTRUTURAS</v>
          </cell>
          <cell r="B2099" t="str">
            <v>FUES</v>
          </cell>
          <cell r="C2099" t="str">
            <v>FORMAS/CIMBRAMENTOS/ESCORAMENTOS</v>
          </cell>
          <cell r="D2099" t="str">
            <v>0041</v>
          </cell>
          <cell r="E2099">
            <v>0</v>
          </cell>
          <cell r="F2099">
            <v>0</v>
          </cell>
          <cell r="G2099" t="str">
            <v>102059</v>
          </cell>
          <cell r="H2099" t="str">
            <v>MONTAGEM E DESMONTAGEM DE FÔRMA PARA ESCADA DUPLA COM 2 LANCES EM "X" E LAJE PLANA, EM MADEIRA SERRADA, 1 UTILIZAÇÃO. AF_11/2020</v>
          </cell>
        </row>
        <row r="2100">
          <cell r="A2100" t="str">
            <v>FUNDACOES E ESTRUTURAS</v>
          </cell>
          <cell r="B2100" t="str">
            <v>FUES</v>
          </cell>
          <cell r="C2100" t="str">
            <v>FORMAS/CIMBRAMENTOS/ESCORAMENTOS</v>
          </cell>
          <cell r="D2100" t="str">
            <v>0041</v>
          </cell>
          <cell r="E2100">
            <v>0</v>
          </cell>
          <cell r="F2100">
            <v>0</v>
          </cell>
          <cell r="G2100" t="str">
            <v>102060</v>
          </cell>
          <cell r="H2100" t="str">
            <v>MONTAGEM E DESMONTAGEM DE FÔRMA PARA ESCADA DUPLA COM 2 LANCES EM "X" E LAJE PLANA, EM MADEIRA SERRADA, 2 UTILIZAÇÕES. AF_11/2020</v>
          </cell>
        </row>
        <row r="2101">
          <cell r="A2101" t="str">
            <v>FUNDACOES E ESTRUTURAS</v>
          </cell>
          <cell r="B2101" t="str">
            <v>FUES</v>
          </cell>
          <cell r="C2101" t="str">
            <v>FORMAS/CIMBRAMENTOS/ESCORAMENTOS</v>
          </cell>
          <cell r="D2101" t="str">
            <v>0041</v>
          </cell>
          <cell r="E2101">
            <v>0</v>
          </cell>
          <cell r="F2101">
            <v>0</v>
          </cell>
          <cell r="G2101" t="str">
            <v>102061</v>
          </cell>
          <cell r="H2101" t="str">
            <v>MONTAGEM E DESMONTAGEM DE FÔRMA PARA ESCADA DUPLA COM 2 LANCES EM "X" E LAJE PLANA, EM CHAPA DE MADEIRA COMPENSADA RESINADA, 2 UTILIZAÇÕES. AF_11/2020</v>
          </cell>
        </row>
        <row r="2102">
          <cell r="A2102" t="str">
            <v>FUNDACOES E ESTRUTURAS</v>
          </cell>
          <cell r="B2102" t="str">
            <v>FUES</v>
          </cell>
          <cell r="C2102" t="str">
            <v>FORMAS/CIMBRAMENTOS/ESCORAMENTOS</v>
          </cell>
          <cell r="D2102" t="str">
            <v>0041</v>
          </cell>
          <cell r="E2102">
            <v>0</v>
          </cell>
          <cell r="F2102">
            <v>0</v>
          </cell>
          <cell r="G2102" t="str">
            <v>102062</v>
          </cell>
          <cell r="H2102" t="str">
            <v>MONTAGEM E DESMONTAGEM DE FÔRMA PARA ESCADA DUPLA COM 2 LANCES EM "X" E LAJE PLANA, EM CHAPA DE MADEIRA COMPENSADA RESINADA, 4 UTILIZAÇÕES. AF_11/2020</v>
          </cell>
        </row>
        <row r="2103">
          <cell r="A2103" t="str">
            <v>FUNDACOES E ESTRUTURAS</v>
          </cell>
          <cell r="B2103" t="str">
            <v>FUES</v>
          </cell>
          <cell r="C2103" t="str">
            <v>FORMAS/CIMBRAMENTOS/ESCORAMENTOS</v>
          </cell>
          <cell r="D2103" t="str">
            <v>0041</v>
          </cell>
          <cell r="E2103">
            <v>0</v>
          </cell>
          <cell r="F2103">
            <v>0</v>
          </cell>
          <cell r="G2103" t="str">
            <v>102063</v>
          </cell>
          <cell r="H2103" t="str">
            <v>MONTAGEM E DESMONTAGEM DE FÔRMA PARA ESCADA DUPLA COM 2 LANCES EM "X" E LAJE PLANA, EM CHAPA DE MADEIRA COMPENSADA PLASTIFICADA, 6 UTILIZAÇÕES. AF_11/2020</v>
          </cell>
        </row>
        <row r="2104">
          <cell r="A2104" t="str">
            <v>FUNDACOES E ESTRUTURAS</v>
          </cell>
          <cell r="B2104" t="str">
            <v>FUES</v>
          </cell>
          <cell r="C2104" t="str">
            <v>FORMAS/CIMBRAMENTOS/ESCORAMENTOS</v>
          </cell>
          <cell r="D2104" t="str">
            <v>0041</v>
          </cell>
          <cell r="E2104">
            <v>0</v>
          </cell>
          <cell r="F2104">
            <v>0</v>
          </cell>
          <cell r="G2104" t="str">
            <v>102064</v>
          </cell>
          <cell r="H2104" t="str">
            <v>MONTAGEM E DESMONTAGEM DE FÔRMA PARA ESCADA DUPLA COM 2 LANCES EM "X" E LAJE PLANA, EM CHAPA DE MADEIRA COMPENSADA PLASTIFICADA, 8 UTILIZAÇÕES. AF_11/2020</v>
          </cell>
        </row>
        <row r="2105">
          <cell r="A2105" t="str">
            <v>FUNDACOES E ESTRUTURAS</v>
          </cell>
          <cell r="B2105" t="str">
            <v>FUES</v>
          </cell>
          <cell r="C2105" t="str">
            <v>FORMAS/CIMBRAMENTOS/ESCORAMENTOS</v>
          </cell>
          <cell r="D2105" t="str">
            <v>0041</v>
          </cell>
          <cell r="E2105">
            <v>0</v>
          </cell>
          <cell r="F2105">
            <v>0</v>
          </cell>
          <cell r="G2105" t="str">
            <v>102065</v>
          </cell>
          <cell r="H2105" t="str">
            <v>MONTAGEM E DESMONTAGEM DE FÔRMA PARA ESCADA DUPLA COM 2 LANCES EM "X" E LAJE PLANA, EM CHAPA DE MADEIRA COMPENSADA PLASTIFICADA, 10 UTILIZAÇÕES. AF_11/2020</v>
          </cell>
        </row>
        <row r="2106">
          <cell r="A2106" t="str">
            <v>FUNDACOES E ESTRUTURAS</v>
          </cell>
          <cell r="B2106" t="str">
            <v>FUES</v>
          </cell>
          <cell r="C2106" t="str">
            <v>FORMAS/CIMBRAMENTOS/ESCORAMENTOS</v>
          </cell>
          <cell r="D2106" t="str">
            <v>0041</v>
          </cell>
          <cell r="E2106">
            <v>0</v>
          </cell>
          <cell r="F2106">
            <v>0</v>
          </cell>
          <cell r="G2106" t="str">
            <v>102066</v>
          </cell>
          <cell r="H2106" t="str">
            <v>MONTAGEM E DESMONTAGEM DE FÔRMA PARA ESCADA DUPLA COM 2 LANCES EM "X" E LAJE CASCATA, EM MADEIRA SERRADA, 1 UTILIZAÇÃO. AF_11/2020</v>
          </cell>
        </row>
        <row r="2107">
          <cell r="A2107" t="str">
            <v>FUNDACOES E ESTRUTURAS</v>
          </cell>
          <cell r="B2107" t="str">
            <v>FUES</v>
          </cell>
          <cell r="C2107" t="str">
            <v>FORMAS/CIMBRAMENTOS/ESCORAMENTOS</v>
          </cell>
          <cell r="D2107" t="str">
            <v>0041</v>
          </cell>
          <cell r="E2107">
            <v>0</v>
          </cell>
          <cell r="F2107">
            <v>0</v>
          </cell>
          <cell r="G2107" t="str">
            <v>102067</v>
          </cell>
          <cell r="H2107" t="str">
            <v>MONTAGEM E DESMONTAGEM DE FÔRMA PARA ESCADA DUPLA COM 2 LANCES EM "X" E LAJE CASCATA, EM MADEIRA SERRADA, 2 UTILIZAÇÕES. AF_11/2020</v>
          </cell>
        </row>
        <row r="2108">
          <cell r="A2108" t="str">
            <v>FUNDACOES E ESTRUTURAS</v>
          </cell>
          <cell r="B2108" t="str">
            <v>FUES</v>
          </cell>
          <cell r="C2108" t="str">
            <v>FORMAS/CIMBRAMENTOS/ESCORAMENTOS</v>
          </cell>
          <cell r="D2108" t="str">
            <v>0041</v>
          </cell>
          <cell r="E2108">
            <v>0</v>
          </cell>
          <cell r="F2108">
            <v>0</v>
          </cell>
          <cell r="G2108" t="str">
            <v>102068</v>
          </cell>
          <cell r="H2108" t="str">
            <v>MONTAGEM E DESMONTAGEM DE FÔRMA PARA ESCADA DUPLA COM 2 LANCES EM "X" E LAJE CASCATA, EM CHAPA DE MADEIRA COMPENSADA RESINADA, 2 UTILIZAÇÕES. AF_11/2020</v>
          </cell>
        </row>
        <row r="2109">
          <cell r="A2109" t="str">
            <v>FUNDACOES E ESTRUTURAS</v>
          </cell>
          <cell r="B2109" t="str">
            <v>FUES</v>
          </cell>
          <cell r="C2109" t="str">
            <v>FORMAS/CIMBRAMENTOS/ESCORAMENTOS</v>
          </cell>
          <cell r="D2109" t="str">
            <v>0041</v>
          </cell>
          <cell r="E2109">
            <v>0</v>
          </cell>
          <cell r="F2109">
            <v>0</v>
          </cell>
          <cell r="G2109" t="str">
            <v>102069</v>
          </cell>
          <cell r="H2109" t="str">
            <v>MONTAGEM E DESMONTAGEM DE FÔRMA PARA ESCADA DUPLA COM 2 LANCES EM "X" E LAJE CASCATA, EM CHAPA DE MADEIRA COMPENSADA RESINADA, 4 UTILIZAÇÕES. AF_11/2020</v>
          </cell>
        </row>
        <row r="2110">
          <cell r="A2110" t="str">
            <v>FUNDACOES E ESTRUTURAS</v>
          </cell>
          <cell r="B2110" t="str">
            <v>FUES</v>
          </cell>
          <cell r="C2110" t="str">
            <v>FORMAS/CIMBRAMENTOS/ESCORAMENTOS</v>
          </cell>
          <cell r="D2110" t="str">
            <v>0041</v>
          </cell>
          <cell r="E2110">
            <v>0</v>
          </cell>
          <cell r="F2110">
            <v>0</v>
          </cell>
          <cell r="G2110" t="str">
            <v>102070</v>
          </cell>
          <cell r="H2110" t="str">
            <v>MONTAGEM E DESMONTAGEM DE FÔRMA PARA ESCADA DUPLA COM 2 LANCES EM "X" E LAJE CASCATA, EM CHAPA DE MADEIRA COMPENSADA PLASTIFICADA, 6 UTILIZAÇÕES. AF_11/2020</v>
          </cell>
        </row>
        <row r="2111">
          <cell r="A2111" t="str">
            <v>FUNDACOES E ESTRUTURAS</v>
          </cell>
          <cell r="B2111" t="str">
            <v>FUES</v>
          </cell>
          <cell r="C2111" t="str">
            <v>FORMAS/CIMBRAMENTOS/ESCORAMENTOS</v>
          </cell>
          <cell r="D2111" t="str">
            <v>0041</v>
          </cell>
          <cell r="E2111">
            <v>0</v>
          </cell>
          <cell r="F2111">
            <v>0</v>
          </cell>
          <cell r="G2111" t="str">
            <v>102071</v>
          </cell>
          <cell r="H2111" t="str">
            <v>MONTAGEM E DESMONTAGEM DE FÔRMA PARA ESCADA DUPLA COM 2 LANCES EM "X" E LAJE CASCATA, EM CHAPA DE MADEIRA COMPENSADA PLASTIFICADA, 8 UTILIZAÇÕES. AF_11/2020</v>
          </cell>
        </row>
        <row r="2112">
          <cell r="A2112" t="str">
            <v>FUNDACOES E ESTRUTURAS</v>
          </cell>
          <cell r="B2112" t="str">
            <v>FUES</v>
          </cell>
          <cell r="C2112" t="str">
            <v>FORMAS/CIMBRAMENTOS/ESCORAMENTOS</v>
          </cell>
          <cell r="D2112" t="str">
            <v>0041</v>
          </cell>
          <cell r="E2112">
            <v>0</v>
          </cell>
          <cell r="F2112">
            <v>0</v>
          </cell>
          <cell r="G2112" t="str">
            <v>102072</v>
          </cell>
          <cell r="H2112" t="str">
            <v>MONTAGEM E DESMONTAGEM DE FÔRMA PARA ESCADA DUPLA COM 2 LANCES EM "X" E LAJE CASCATA, EM CHAPA DE MADEIRA COMPENSADA PLASTIFICADA, 10 UTILIZAÇÕES. AF_11/2020</v>
          </cell>
        </row>
        <row r="2113">
          <cell r="A2113" t="str">
            <v>FUNDACOES E ESTRUTURAS</v>
          </cell>
          <cell r="B2113" t="str">
            <v>FUES</v>
          </cell>
          <cell r="C2113" t="str">
            <v>FORMAS/CIMBRAMENTOS/ESCORAMENTOS</v>
          </cell>
          <cell r="D2113" t="str">
            <v>0041</v>
          </cell>
          <cell r="E2113">
            <v>0</v>
          </cell>
          <cell r="F2113">
            <v>0</v>
          </cell>
          <cell r="G2113" t="str">
            <v>102073</v>
          </cell>
          <cell r="H2113" t="str">
            <v>ESCADA EM CONCRETO ARMADO MOLDADO IN LOCO, FCK 20 MPA, COM 1 LANCE E LAJE PLANA, FÔRMA EM CHAPA DE MADEIRA COMPENSADA RESINADA. AF_11/2020</v>
          </cell>
        </row>
        <row r="2114">
          <cell r="A2114" t="str">
            <v>FUNDACOES E ESTRUTURAS</v>
          </cell>
          <cell r="B2114" t="str">
            <v>FUES</v>
          </cell>
          <cell r="C2114" t="str">
            <v>FORMAS/CIMBRAMENTOS/ESCORAMENTOS</v>
          </cell>
          <cell r="D2114" t="str">
            <v>0041</v>
          </cell>
          <cell r="E2114">
            <v>0</v>
          </cell>
          <cell r="F2114">
            <v>0</v>
          </cell>
          <cell r="G2114" t="str">
            <v>102074</v>
          </cell>
          <cell r="H2114" t="str">
            <v>ESCADA EM CONCRETO ARMADO MOLDADO IN LOCO, FCK 20 MPA, COM 2 LANCES EM "U" E LAJE PLANA, FÔRMA EM CHAPA DE MADEIRA COMPENSADA RESINADA. AF_11/2020</v>
          </cell>
        </row>
        <row r="2115">
          <cell r="A2115" t="str">
            <v>FUNDACOES E ESTRUTURAS</v>
          </cell>
          <cell r="B2115" t="str">
            <v>FUES</v>
          </cell>
          <cell r="C2115" t="str">
            <v>FORMAS/CIMBRAMENTOS/ESCORAMENTOS</v>
          </cell>
          <cell r="D2115" t="str">
            <v>0041</v>
          </cell>
          <cell r="E2115">
            <v>0</v>
          </cell>
          <cell r="F2115">
            <v>0</v>
          </cell>
          <cell r="G2115" t="str">
            <v>102075</v>
          </cell>
          <cell r="H2115" t="str">
            <v>ESCADA EM CONCRETO ARMADO MOLDADO IN LOCO, FCK 20 MPA, COM 2 LANCES EM "L" E LAJE PLANA, FÔRMA EM CHAPA DE MADEIRA COMPENSADA RESINADA. AF_11/2020</v>
          </cell>
        </row>
        <row r="2116">
          <cell r="A2116" t="str">
            <v>FUNDACOES E ESTRUTURAS</v>
          </cell>
          <cell r="B2116" t="str">
            <v>FUES</v>
          </cell>
          <cell r="C2116" t="str">
            <v>FORMAS/CIMBRAMENTOS/ESCORAMENTOS</v>
          </cell>
          <cell r="D2116" t="str">
            <v>0041</v>
          </cell>
          <cell r="E2116">
            <v>0</v>
          </cell>
          <cell r="F2116">
            <v>0</v>
          </cell>
          <cell r="G2116" t="str">
            <v>102076</v>
          </cell>
          <cell r="H2116" t="str">
            <v>ESCADA EM CONCRETO ARMADO MOLDADO IN LOCO, FCK 20 MPA, COM 2 LANCES EM "X" E LAJE PLANA, FÔRMA EM CHAPA DE MADEIRA COMPENSADA RESINADA. AF_11/2020</v>
          </cell>
        </row>
        <row r="2117">
          <cell r="A2117" t="str">
            <v>FUNDACOES E ESTRUTURAS</v>
          </cell>
          <cell r="B2117" t="str">
            <v>FUES</v>
          </cell>
          <cell r="C2117" t="str">
            <v>FORMAS/CIMBRAMENTOS/ESCORAMENTOS</v>
          </cell>
          <cell r="D2117" t="str">
            <v>0041</v>
          </cell>
          <cell r="E2117">
            <v>0</v>
          </cell>
          <cell r="F2117">
            <v>0</v>
          </cell>
          <cell r="G2117" t="str">
            <v>102077</v>
          </cell>
          <cell r="H2117" t="str">
            <v>ESCADA EM CONCRETO ARMADO MOLDADO IN LOCO, FCK 20 MPA, COM 1 LANCE E LAJE CASCATA, FÔRMA EM CHAPA DE MADEIRA COMPENSADA RESINADA. AF_11/2020</v>
          </cell>
        </row>
        <row r="2118">
          <cell r="A2118" t="str">
            <v>FUNDACOES E ESTRUTURAS</v>
          </cell>
          <cell r="B2118" t="str">
            <v>FUES</v>
          </cell>
          <cell r="C2118" t="str">
            <v>FORMAS/CIMBRAMENTOS/ESCORAMENTOS</v>
          </cell>
          <cell r="D2118" t="str">
            <v>0041</v>
          </cell>
          <cell r="E2118">
            <v>0</v>
          </cell>
          <cell r="F2118">
            <v>0</v>
          </cell>
          <cell r="G2118" t="str">
            <v>102078</v>
          </cell>
          <cell r="H2118" t="str">
            <v>ESCADA EM CONCRETO ARMADO MOLDADO IN LOCO, FCK 20 MPA, COM 2 LANCES EM "U" E LAJE CASCATA, FÔRMA EM CHAPA DE MADEIRA COMPENSADA RESINADA. AF_11/2020</v>
          </cell>
        </row>
        <row r="2119">
          <cell r="A2119" t="str">
            <v>FUNDACOES E ESTRUTURAS</v>
          </cell>
          <cell r="B2119" t="str">
            <v>FUES</v>
          </cell>
          <cell r="C2119" t="str">
            <v>FORMAS/CIMBRAMENTOS/ESCORAMENTOS</v>
          </cell>
          <cell r="D2119" t="str">
            <v>0041</v>
          </cell>
          <cell r="E2119">
            <v>0</v>
          </cell>
          <cell r="F2119">
            <v>0</v>
          </cell>
          <cell r="G2119" t="str">
            <v>102079</v>
          </cell>
          <cell r="H2119" t="str">
            <v>ESCADA EM CONCRETO ARMADO MOLDADO IN LOCO, FCK 20 MPA, COM 2 LANCES EM "L" E LAJE CASCATA, FÔRMA EM CHAPA DE MADEIRA COMPENSADA RESINADA. AF_11/2020</v>
          </cell>
        </row>
        <row r="2120">
          <cell r="A2120" t="str">
            <v>FUNDACOES E ESTRUTURAS</v>
          </cell>
          <cell r="B2120" t="str">
            <v>FUES</v>
          </cell>
          <cell r="C2120" t="str">
            <v>FORMAS/CIMBRAMENTOS/ESCORAMENTOS</v>
          </cell>
          <cell r="D2120" t="str">
            <v>0041</v>
          </cell>
          <cell r="E2120">
            <v>0</v>
          </cell>
          <cell r="F2120">
            <v>0</v>
          </cell>
          <cell r="G2120" t="str">
            <v>102080</v>
          </cell>
          <cell r="H2120" t="str">
            <v>ESCADA EM CONCRETO ARMADO MOLDADO IN LOCO, FCK 20 MPA, COM 2 LANCES EM "X" E LAJE CASCATA, FÔRMA EM CHAPA DE MADEIRA COMPENSADA RESINADA. AF_11/2020</v>
          </cell>
        </row>
        <row r="2121">
          <cell r="A2121" t="str">
            <v>FUNDACOES E ESTRUTURAS</v>
          </cell>
          <cell r="B2121" t="str">
            <v>FUES</v>
          </cell>
          <cell r="C2121" t="str">
            <v>FORMAS/CIMBRAMENTOS/ESCORAMENTOS</v>
          </cell>
          <cell r="D2121" t="str">
            <v>0041</v>
          </cell>
          <cell r="E2121">
            <v>0</v>
          </cell>
          <cell r="F2121">
            <v>0</v>
          </cell>
          <cell r="G2121" t="str">
            <v>102086</v>
          </cell>
          <cell r="H2121" t="str">
            <v>FABRICAÇÃO DE FÔRMA PARA ESCADA DUPLA COM 2 LANCES EM "X" E LAJE PLANA, EM CHAPA DE MADEIRA COMPENSADA PLASTIFICADA, E=18 MM. AF_11/2020</v>
          </cell>
        </row>
        <row r="2122">
          <cell r="A2122" t="str">
            <v>FUNDACOES E ESTRUTURAS</v>
          </cell>
          <cell r="B2122" t="str">
            <v>FUES</v>
          </cell>
          <cell r="C2122" t="str">
            <v>FORMAS/CIMBRAMENTOS/ESCORAMENTOS</v>
          </cell>
          <cell r="D2122" t="str">
            <v>0041</v>
          </cell>
          <cell r="E2122">
            <v>0</v>
          </cell>
          <cell r="F2122">
            <v>0</v>
          </cell>
          <cell r="G2122" t="str">
            <v>102087</v>
          </cell>
          <cell r="H2122" t="str">
            <v>FABRICAÇÃO DE FÔRMA PARA ESCADA DUPLA COM 2 LANCES EM "X" E LAJE PLANA, EM CHAPA DE MADEIRA COMPENSADA RESINADA, E= 17 MM. AF_11/2020</v>
          </cell>
        </row>
        <row r="2123">
          <cell r="A2123" t="str">
            <v>FUNDACOES E ESTRUTURAS</v>
          </cell>
          <cell r="B2123" t="str">
            <v>FUES</v>
          </cell>
          <cell r="C2123" t="str">
            <v>FORMAS/CIMBRAMENTOS/ESCORAMENTOS</v>
          </cell>
          <cell r="D2123" t="str">
            <v>0041</v>
          </cell>
          <cell r="E2123">
            <v>0</v>
          </cell>
          <cell r="F2123">
            <v>0</v>
          </cell>
          <cell r="G2123" t="str">
            <v>102088</v>
          </cell>
          <cell r="H2123" t="str">
            <v>FABRICAÇÃO DE FÔRMA PARA ESCADA DUPLA COM 2 LANCES EM X E LAJE PLANA, EM MADEIRA SERRADA, E=25 MM. AF_11/2020</v>
          </cell>
        </row>
        <row r="2124">
          <cell r="A2124" t="str">
            <v>FUNDACOES E ESTRUTURAS</v>
          </cell>
          <cell r="B2124" t="str">
            <v>FUES</v>
          </cell>
          <cell r="C2124" t="str">
            <v>FORMAS/CIMBRAMENTOS/ESCORAMENTOS</v>
          </cell>
          <cell r="D2124" t="str">
            <v>0041</v>
          </cell>
          <cell r="E2124">
            <v>0</v>
          </cell>
          <cell r="F2124">
            <v>0</v>
          </cell>
          <cell r="G2124" t="str">
            <v>102089</v>
          </cell>
          <cell r="H2124" t="str">
            <v>FABRICAÇÃO DE FÔRMA PARA ESCADA DUPLA COM 2 LANCES EM "X" E LAJE CASCATA, EM CHAPA DE MADEIRA COMPENSADA PLASTIFICADA, E=18 MM. AF_11/2020</v>
          </cell>
        </row>
        <row r="2125">
          <cell r="A2125" t="str">
            <v>FUNDACOES E ESTRUTURAS</v>
          </cell>
          <cell r="B2125" t="str">
            <v>FUES</v>
          </cell>
          <cell r="C2125" t="str">
            <v>FORMAS/CIMBRAMENTOS/ESCORAMENTOS</v>
          </cell>
          <cell r="D2125" t="str">
            <v>0041</v>
          </cell>
          <cell r="E2125">
            <v>0</v>
          </cell>
          <cell r="F2125">
            <v>0</v>
          </cell>
          <cell r="G2125" t="str">
            <v>102090</v>
          </cell>
          <cell r="H2125" t="str">
            <v>FABRICAÇÃO DE FÔRMA PARA ESCADA DUPLA COM 2 LANCES EM "X" E LAJE CASCATA, EM CHAPA DE MADEIRA COMPENSADA RESINADA, E= 17 MM. AF_11/2020</v>
          </cell>
        </row>
        <row r="2126">
          <cell r="A2126" t="str">
            <v>FUNDACOES E ESTRUTURAS</v>
          </cell>
          <cell r="B2126" t="str">
            <v>FUES</v>
          </cell>
          <cell r="C2126" t="str">
            <v>FORMAS/CIMBRAMENTOS/ESCORAMENTOS</v>
          </cell>
          <cell r="D2126" t="str">
            <v>0041</v>
          </cell>
          <cell r="E2126">
            <v>0</v>
          </cell>
          <cell r="F2126">
            <v>0</v>
          </cell>
          <cell r="G2126" t="str">
            <v>102091</v>
          </cell>
          <cell r="H2126" t="str">
            <v>FABRICAÇÃO DE FÔRMA PARA ESCADA DUPLA COM 2 LANCES EM X E LAJE CASCATA, EM MADEIRA SERRADA, E=25 MM. AF_11/2020</v>
          </cell>
        </row>
        <row r="2127">
          <cell r="A2127" t="str">
            <v>FUNDACOES E ESTRUTURAS</v>
          </cell>
          <cell r="B2127" t="str">
            <v>FUES</v>
          </cell>
          <cell r="C2127" t="str">
            <v>ARMADURAS</v>
          </cell>
          <cell r="D2127" t="str">
            <v>0042</v>
          </cell>
          <cell r="E2127">
            <v>0</v>
          </cell>
          <cell r="F2127">
            <v>0</v>
          </cell>
          <cell r="G2127" t="str">
            <v>89996</v>
          </cell>
          <cell r="H2127" t="str">
            <v>ARMAÇÃO VERTICAL DE ALVENARIA ESTRUTURAL; DIÂMETRO DE 10,0 MM. AF_01/2015</v>
          </cell>
        </row>
        <row r="2128">
          <cell r="A2128" t="str">
            <v>FUNDACOES E ESTRUTURAS</v>
          </cell>
          <cell r="B2128" t="str">
            <v>FUES</v>
          </cell>
          <cell r="C2128" t="str">
            <v>ARMADURAS</v>
          </cell>
          <cell r="D2128" t="str">
            <v>0042</v>
          </cell>
          <cell r="E2128">
            <v>0</v>
          </cell>
          <cell r="F2128">
            <v>0</v>
          </cell>
          <cell r="G2128" t="str">
            <v>89997</v>
          </cell>
          <cell r="H2128" t="str">
            <v>ARMAÇÃO VERTICAL DE ALVENARIA ESTRUTURAL; DIÂMETRO DE 12,5 MM. AF_01/2015</v>
          </cell>
        </row>
        <row r="2129">
          <cell r="A2129" t="str">
            <v>FUNDACOES E ESTRUTURAS</v>
          </cell>
          <cell r="B2129" t="str">
            <v>FUES</v>
          </cell>
          <cell r="C2129" t="str">
            <v>ARMADURAS</v>
          </cell>
          <cell r="D2129" t="str">
            <v>0042</v>
          </cell>
          <cell r="E2129">
            <v>0</v>
          </cell>
          <cell r="F2129">
            <v>0</v>
          </cell>
          <cell r="G2129" t="str">
            <v>89998</v>
          </cell>
          <cell r="H2129" t="str">
            <v>ARMAÇÃO DE CINTA DE ALVENARIA ESTRUTURAL; DIÂMETRO DE 10,0 MM. AF_01/2015</v>
          </cell>
        </row>
        <row r="2130">
          <cell r="A2130" t="str">
            <v>FUNDACOES E ESTRUTURAS</v>
          </cell>
          <cell r="B2130" t="str">
            <v>FUES</v>
          </cell>
          <cell r="C2130" t="str">
            <v>ARMADURAS</v>
          </cell>
          <cell r="D2130" t="str">
            <v>0042</v>
          </cell>
          <cell r="E2130">
            <v>0</v>
          </cell>
          <cell r="F2130">
            <v>0</v>
          </cell>
          <cell r="G2130" t="str">
            <v>89999</v>
          </cell>
          <cell r="H2130" t="str">
            <v>ARMAÇÃO DE VERGA E CONTRAVERGA DE ALVENARIA ESTRUTURAL; DIÂMETRO DE 8,0 MM. AF_01/2015</v>
          </cell>
        </row>
        <row r="2131">
          <cell r="A2131" t="str">
            <v>FUNDACOES E ESTRUTURAS</v>
          </cell>
          <cell r="B2131" t="str">
            <v>FUES</v>
          </cell>
          <cell r="C2131" t="str">
            <v>ARMADURAS</v>
          </cell>
          <cell r="D2131" t="str">
            <v>0042</v>
          </cell>
          <cell r="E2131">
            <v>0</v>
          </cell>
          <cell r="F2131">
            <v>0</v>
          </cell>
          <cell r="G2131" t="str">
            <v>90000</v>
          </cell>
          <cell r="H2131" t="str">
            <v>ARMAÇÃO DE VERGA E CONTRAVERGA DE ALVENARIA ESTRUTURAL; DIÂMETRO DE 10,0 MM. AF_01/2015</v>
          </cell>
        </row>
        <row r="2132">
          <cell r="A2132" t="str">
            <v>FUNDACOES E ESTRUTURAS</v>
          </cell>
          <cell r="B2132" t="str">
            <v>FUES</v>
          </cell>
          <cell r="C2132" t="str">
            <v>ARMADURAS</v>
          </cell>
          <cell r="D2132" t="str">
            <v>0042</v>
          </cell>
          <cell r="E2132">
            <v>0</v>
          </cell>
          <cell r="F2132">
            <v>0</v>
          </cell>
          <cell r="G2132" t="str">
            <v>91593</v>
          </cell>
          <cell r="H2132" t="str">
            <v>ARMAÇÃO DO SISTEMA DE PAREDES DE CONCRETO, EXECUTADA EM PAREDES DE EDIFICAÇÕES DE MÚLTIPLOS PAVIMENTOS, TELA Q-138. AF_06/2019</v>
          </cell>
        </row>
        <row r="2133">
          <cell r="A2133" t="str">
            <v>FUNDACOES E ESTRUTURAS</v>
          </cell>
          <cell r="B2133" t="str">
            <v>FUES</v>
          </cell>
          <cell r="C2133" t="str">
            <v>ARMADURAS</v>
          </cell>
          <cell r="D2133" t="str">
            <v>0042</v>
          </cell>
          <cell r="E2133">
            <v>0</v>
          </cell>
          <cell r="F2133">
            <v>0</v>
          </cell>
          <cell r="G2133" t="str">
            <v>91594</v>
          </cell>
          <cell r="H2133" t="str">
            <v>ARMAÇÃO DO SISTEMA DE PAREDES DE CONCRETO, EXECUTADA EM PAREDES DE EDIFICAÇÕES TÉRREAS OU DE MÚLTIPLOS PAVIMENTOS, TELA Q-92. AF_06/2019</v>
          </cell>
        </row>
        <row r="2134">
          <cell r="A2134" t="str">
            <v>FUNDACOES E ESTRUTURAS</v>
          </cell>
          <cell r="B2134" t="str">
            <v>FUES</v>
          </cell>
          <cell r="C2134" t="str">
            <v>ARMADURAS</v>
          </cell>
          <cell r="D2134" t="str">
            <v>0042</v>
          </cell>
          <cell r="E2134">
            <v>0</v>
          </cell>
          <cell r="F2134">
            <v>0</v>
          </cell>
          <cell r="G2134" t="str">
            <v>91595</v>
          </cell>
          <cell r="H2134" t="str">
            <v>ARMAÇÃO DO SISTEMA DE PAREDES DE CONCRETO, EXECUTADA EM PAREDES DE EDIFICAÇÕES TÉRREAS, TELA Q-61. AF_06/2019</v>
          </cell>
        </row>
        <row r="2135">
          <cell r="A2135" t="str">
            <v>FUNDACOES E ESTRUTURAS</v>
          </cell>
          <cell r="B2135" t="str">
            <v>FUES</v>
          </cell>
          <cell r="C2135" t="str">
            <v>ARMADURAS</v>
          </cell>
          <cell r="D2135" t="str">
            <v>0042</v>
          </cell>
          <cell r="E2135">
            <v>0</v>
          </cell>
          <cell r="F2135">
            <v>0</v>
          </cell>
          <cell r="G2135" t="str">
            <v>91596</v>
          </cell>
          <cell r="H2135" t="str">
            <v>ARMAÇÃO DO SISTEMA DE PAREDES DE CONCRETO, EXECUTADA COMO ARMADURA POSITIVA DE LAJES, TELA Q-138. AF_06/2019</v>
          </cell>
        </row>
        <row r="2136">
          <cell r="A2136" t="str">
            <v>FUNDACOES E ESTRUTURAS</v>
          </cell>
          <cell r="B2136" t="str">
            <v>FUES</v>
          </cell>
          <cell r="C2136" t="str">
            <v>ARMADURAS</v>
          </cell>
          <cell r="D2136" t="str">
            <v>0042</v>
          </cell>
          <cell r="E2136">
            <v>0</v>
          </cell>
          <cell r="F2136">
            <v>0</v>
          </cell>
          <cell r="G2136" t="str">
            <v>91597</v>
          </cell>
          <cell r="H2136" t="str">
            <v>ARMAÇÃO DO SISTEMA DE PAREDES DE CONCRETO, EXECUTADA COMO ARMADURA NEGATIVA DE LAJES, TELA T-196. AF_06/2019</v>
          </cell>
        </row>
        <row r="2137">
          <cell r="A2137" t="str">
            <v>FUNDACOES E ESTRUTURAS</v>
          </cell>
          <cell r="B2137" t="str">
            <v>FUES</v>
          </cell>
          <cell r="C2137" t="str">
            <v>ARMADURAS</v>
          </cell>
          <cell r="D2137" t="str">
            <v>0042</v>
          </cell>
          <cell r="E2137">
            <v>0</v>
          </cell>
          <cell r="F2137">
            <v>0</v>
          </cell>
          <cell r="G2137" t="str">
            <v>91598</v>
          </cell>
          <cell r="H2137" t="str">
            <v>ARMAÇÃO DO SISTEMA DE PAREDES DE CONCRETO, EXECUTADA COMO ARMADURA POSITIVA DE LAJES, TELA Q-113. AF_06/2019</v>
          </cell>
        </row>
        <row r="2138">
          <cell r="A2138" t="str">
            <v>FUNDACOES E ESTRUTURAS</v>
          </cell>
          <cell r="B2138" t="str">
            <v>FUES</v>
          </cell>
          <cell r="C2138" t="str">
            <v>ARMADURAS</v>
          </cell>
          <cell r="D2138" t="str">
            <v>0042</v>
          </cell>
          <cell r="E2138">
            <v>0</v>
          </cell>
          <cell r="F2138">
            <v>0</v>
          </cell>
          <cell r="G2138" t="str">
            <v>91599</v>
          </cell>
          <cell r="H2138" t="str">
            <v>ARMAÇÃO DO SISTEMA DE PAREDES DE CONCRETO, EXECUTADA COMO ARMADURA NEGATIVA DE LAJES, TELA L-159. AF_06/2019</v>
          </cell>
        </row>
        <row r="2139">
          <cell r="A2139" t="str">
            <v>FUNDACOES E ESTRUTURAS</v>
          </cell>
          <cell r="B2139" t="str">
            <v>FUES</v>
          </cell>
          <cell r="C2139" t="str">
            <v>ARMADURAS</v>
          </cell>
          <cell r="D2139" t="str">
            <v>0042</v>
          </cell>
          <cell r="E2139">
            <v>0</v>
          </cell>
          <cell r="F2139">
            <v>0</v>
          </cell>
          <cell r="G2139" t="str">
            <v>91600</v>
          </cell>
          <cell r="H2139" t="str">
            <v>ARMAÇÃO DO SISTEMA DE PAREDES DE CONCRETO, EXECUTADA EM PLATIBANDAS, TELA Q-92. AF_06/2019</v>
          </cell>
        </row>
        <row r="2140">
          <cell r="A2140" t="str">
            <v>FUNDACOES E ESTRUTURAS</v>
          </cell>
          <cell r="B2140" t="str">
            <v>FUES</v>
          </cell>
          <cell r="C2140" t="str">
            <v>ARMADURAS</v>
          </cell>
          <cell r="D2140" t="str">
            <v>0042</v>
          </cell>
          <cell r="E2140">
            <v>0</v>
          </cell>
          <cell r="F2140">
            <v>0</v>
          </cell>
          <cell r="G2140" t="str">
            <v>91601</v>
          </cell>
          <cell r="H2140" t="str">
            <v>ARMAÇÃO DO SISTEMA DE PAREDES DE CONCRETO, EXECUTADA COMO REFORÇO, VERGALHÃO DE 6,3 MM DE DIÂMETRO. AF_06/2019</v>
          </cell>
        </row>
        <row r="2141">
          <cell r="A2141" t="str">
            <v>FUNDACOES E ESTRUTURAS</v>
          </cell>
          <cell r="B2141" t="str">
            <v>FUES</v>
          </cell>
          <cell r="C2141" t="str">
            <v>ARMADURAS</v>
          </cell>
          <cell r="D2141" t="str">
            <v>0042</v>
          </cell>
          <cell r="E2141">
            <v>0</v>
          </cell>
          <cell r="F2141">
            <v>0</v>
          </cell>
          <cell r="G2141" t="str">
            <v>91602</v>
          </cell>
          <cell r="H2141" t="str">
            <v>ARMAÇÃO DO SISTEMA DE PAREDES DE CONCRETO, EXECUTADA COMO REFORÇO, VERGALHÃO DE 8,0 MM DE DIÂMETRO. AF_06/2019</v>
          </cell>
        </row>
        <row r="2142">
          <cell r="A2142" t="str">
            <v>FUNDACOES E ESTRUTURAS</v>
          </cell>
          <cell r="B2142" t="str">
            <v>FUES</v>
          </cell>
          <cell r="C2142" t="str">
            <v>ARMADURAS</v>
          </cell>
          <cell r="D2142" t="str">
            <v>0042</v>
          </cell>
          <cell r="E2142">
            <v>0</v>
          </cell>
          <cell r="F2142">
            <v>0</v>
          </cell>
          <cell r="G2142" t="str">
            <v>91603</v>
          </cell>
          <cell r="H2142" t="str">
            <v>ARMAÇÃO DO SISTEMA DE PAREDES DE CONCRETO, EXECUTADA COMO REFORÇO, VERGALHÃO DE 10,0 MM DE DIÂMETRO. AF_06/2019</v>
          </cell>
        </row>
        <row r="2143">
          <cell r="A2143" t="str">
            <v>FUNDACOES E ESTRUTURAS</v>
          </cell>
          <cell r="B2143" t="str">
            <v>FUES</v>
          </cell>
          <cell r="C2143" t="str">
            <v>ARMADURAS</v>
          </cell>
          <cell r="D2143" t="str">
            <v>0042</v>
          </cell>
          <cell r="E2143">
            <v>0</v>
          </cell>
          <cell r="F2143">
            <v>0</v>
          </cell>
          <cell r="G2143" t="str">
            <v>92759</v>
          </cell>
          <cell r="H2143" t="str">
            <v>ARMAÇÃO DE PILAR OU VIGA DE UMA ESTRUTURA CONVENCIONAL DE CONCRETO ARMADO EM UM EDIFÍCIO DE MÚLTIPLOS PAVIMENTOS UTILIZANDO AÇO CA-60 DE 5,0 MM - MONTAGEM. AF_12/2015</v>
          </cell>
        </row>
        <row r="2144">
          <cell r="A2144" t="str">
            <v>FUNDACOES E ESTRUTURAS</v>
          </cell>
          <cell r="B2144" t="str">
            <v>FUES</v>
          </cell>
          <cell r="C2144" t="str">
            <v>ARMADURAS</v>
          </cell>
          <cell r="D2144" t="str">
            <v>0042</v>
          </cell>
          <cell r="E2144">
            <v>0</v>
          </cell>
          <cell r="F2144">
            <v>0</v>
          </cell>
          <cell r="G2144" t="str">
            <v>92760</v>
          </cell>
          <cell r="H2144" t="str">
            <v>ARMAÇÃO DE PILAR OU VIGA DE UMA ESTRUTURA CONVENCIONAL DE CONCRETO ARMADO EM UM EDIFÍCIO DE MÚLTIPLOS PAVIMENTOS UTILIZANDO AÇO CA-50 DE 6,3 MM - MONTAGEM. AF_12/2015</v>
          </cell>
        </row>
        <row r="2145">
          <cell r="A2145" t="str">
            <v>FUNDACOES E ESTRUTURAS</v>
          </cell>
          <cell r="B2145" t="str">
            <v>FUES</v>
          </cell>
          <cell r="C2145" t="str">
            <v>ARMADURAS</v>
          </cell>
          <cell r="D2145" t="str">
            <v>0042</v>
          </cell>
          <cell r="E2145">
            <v>0</v>
          </cell>
          <cell r="F2145">
            <v>0</v>
          </cell>
          <cell r="G2145" t="str">
            <v>92761</v>
          </cell>
          <cell r="H2145" t="str">
            <v>ARMAÇÃO DE PILAR OU VIGA DE UMA ESTRUTURA CONVENCIONAL DE CONCRETO ARMADO EM UM EDIFÍCIO DE MÚLTIPLOS PAVIMENTOS UTILIZANDO AÇO CA-50 DE 8,0 MM - MONTAGEM. AF_12/2015</v>
          </cell>
        </row>
        <row r="2146">
          <cell r="A2146" t="str">
            <v>FUNDACOES E ESTRUTURAS</v>
          </cell>
          <cell r="B2146" t="str">
            <v>FUES</v>
          </cell>
          <cell r="C2146" t="str">
            <v>ARMADURAS</v>
          </cell>
          <cell r="D2146" t="str">
            <v>0042</v>
          </cell>
          <cell r="E2146">
            <v>0</v>
          </cell>
          <cell r="F2146">
            <v>0</v>
          </cell>
          <cell r="G2146" t="str">
            <v>92762</v>
          </cell>
          <cell r="H2146" t="str">
            <v>ARMAÇÃO DE PILAR OU VIGA DE UMA ESTRUTURA CONVENCIONAL DE CONCRETO ARMADO EM UM EDIFÍCIO DE MÚLTIPLOS PAVIMENTOS UTILIZANDO AÇO CA-50 DE 10,0 MM - MONTAGEM. AF_12/2015</v>
          </cell>
        </row>
        <row r="2147">
          <cell r="A2147" t="str">
            <v>FUNDACOES E ESTRUTURAS</v>
          </cell>
          <cell r="B2147" t="str">
            <v>FUES</v>
          </cell>
          <cell r="C2147" t="str">
            <v>ARMADURAS</v>
          </cell>
          <cell r="D2147" t="str">
            <v>0042</v>
          </cell>
          <cell r="E2147">
            <v>0</v>
          </cell>
          <cell r="F2147">
            <v>0</v>
          </cell>
          <cell r="G2147" t="str">
            <v>92763</v>
          </cell>
          <cell r="H2147" t="str">
            <v>ARMAÇÃO DE PILAR OU VIGA DE UMA ESTRUTURA CONVENCIONAL DE CONCRETO ARMADO EM UM EDIFÍCIO DE MÚLTIPLOS PAVIMENTOS UTILIZANDO AÇO CA-50 DE 12,5 MM - MONTAGEM. AF_12/2015</v>
          </cell>
        </row>
        <row r="2148">
          <cell r="A2148" t="str">
            <v>FUNDACOES E ESTRUTURAS</v>
          </cell>
          <cell r="B2148" t="str">
            <v>FUES</v>
          </cell>
          <cell r="C2148" t="str">
            <v>ARMADURAS</v>
          </cell>
          <cell r="D2148" t="str">
            <v>0042</v>
          </cell>
          <cell r="E2148">
            <v>0</v>
          </cell>
          <cell r="F2148">
            <v>0</v>
          </cell>
          <cell r="G2148" t="str">
            <v>92764</v>
          </cell>
          <cell r="H2148" t="str">
            <v>ARMAÇÃO DE PILAR OU VIGA DE UMA ESTRUTURA CONVENCIONAL DE CONCRETO ARMADO EM UM EDIFÍCIO DE MÚLTIPLOS PAVIMENTOS UTILIZANDO AÇO CA-50 DE 16,0 MM - MONTAGEM. AF_12/2015</v>
          </cell>
        </row>
        <row r="2149">
          <cell r="A2149" t="str">
            <v>FUNDACOES E ESTRUTURAS</v>
          </cell>
          <cell r="B2149" t="str">
            <v>FUES</v>
          </cell>
          <cell r="C2149" t="str">
            <v>ARMADURAS</v>
          </cell>
          <cell r="D2149" t="str">
            <v>0042</v>
          </cell>
          <cell r="E2149">
            <v>0</v>
          </cell>
          <cell r="F2149">
            <v>0</v>
          </cell>
          <cell r="G2149" t="str">
            <v>92765</v>
          </cell>
          <cell r="H2149" t="str">
            <v>ARMAÇÃO DE PILAR OU VIGA DE UMA ESTRUTURA CONVENCIONAL DE CONCRETO ARMADO EM UM EDIFÍCIO DE MÚLTIPLOS PAVIMENTOS UTILIZANDO AÇO CA-50 DE 20,0 MM - MONTAGEM. AF_12/2015</v>
          </cell>
        </row>
        <row r="2150">
          <cell r="A2150" t="str">
            <v>FUNDACOES E ESTRUTURAS</v>
          </cell>
          <cell r="B2150" t="str">
            <v>FUES</v>
          </cell>
          <cell r="C2150" t="str">
            <v>ARMADURAS</v>
          </cell>
          <cell r="D2150" t="str">
            <v>0042</v>
          </cell>
          <cell r="E2150">
            <v>0</v>
          </cell>
          <cell r="F2150">
            <v>0</v>
          </cell>
          <cell r="G2150" t="str">
            <v>92766</v>
          </cell>
          <cell r="H2150" t="str">
            <v>ARMAÇÃO DE PILAR OU VIGA DE UMA ESTRUTURA CONVENCIONAL DE CONCRETO ARMADO EM UM EDIFÍCIO DE MÚLTIPLOS PAVIMENTOS UTILIZANDO AÇO CA-50 DE 25,0 MM - MONTAGEM. AF_12/2015</v>
          </cell>
        </row>
        <row r="2151">
          <cell r="A2151" t="str">
            <v>FUNDACOES E ESTRUTURAS</v>
          </cell>
          <cell r="B2151" t="str">
            <v>FUES</v>
          </cell>
          <cell r="C2151" t="str">
            <v>ARMADURAS</v>
          </cell>
          <cell r="D2151" t="str">
            <v>0042</v>
          </cell>
          <cell r="E2151">
            <v>0</v>
          </cell>
          <cell r="F2151">
            <v>0</v>
          </cell>
          <cell r="G2151" t="str">
            <v>92767</v>
          </cell>
          <cell r="H2151" t="str">
            <v>ARMAÇÃO DE LAJE DE UMA ESTRUTURA CONVENCIONAL DE CONCRETO ARMADO EM UM EDIFÍCIO DE MÚLTIPLOS PAVIMENTOS UTILIZANDO AÇO CA-60 DE 4,2 MM - MONTAGEM. AF_12/2015</v>
          </cell>
        </row>
        <row r="2152">
          <cell r="A2152" t="str">
            <v>FUNDACOES E ESTRUTURAS</v>
          </cell>
          <cell r="B2152" t="str">
            <v>FUES</v>
          </cell>
          <cell r="C2152" t="str">
            <v>ARMADURAS</v>
          </cell>
          <cell r="D2152" t="str">
            <v>0042</v>
          </cell>
          <cell r="E2152">
            <v>0</v>
          </cell>
          <cell r="F2152">
            <v>0</v>
          </cell>
          <cell r="G2152" t="str">
            <v>92768</v>
          </cell>
          <cell r="H2152" t="str">
            <v>ARMAÇÃO DE LAJE DE UMA ESTRUTURA CONVENCIONAL DE CONCRETO ARMADO EM UM EDIFÍCIO DE MÚLTIPLOS PAVIMENTOS UTILIZANDO AÇO CA-60 DE 5,0 MM - MONTAGEM. AF_12/2015</v>
          </cell>
        </row>
        <row r="2153">
          <cell r="A2153" t="str">
            <v>FUNDACOES E ESTRUTURAS</v>
          </cell>
          <cell r="B2153" t="str">
            <v>FUES</v>
          </cell>
          <cell r="C2153" t="str">
            <v>ARMADURAS</v>
          </cell>
          <cell r="D2153" t="str">
            <v>0042</v>
          </cell>
          <cell r="E2153">
            <v>0</v>
          </cell>
          <cell r="F2153">
            <v>0</v>
          </cell>
          <cell r="G2153" t="str">
            <v>92769</v>
          </cell>
          <cell r="H2153" t="str">
            <v>ARMAÇÃO DE LAJE DE UMA ESTRUTURA CONVENCIONAL DE CONCRETO ARMADO EM UM EDIFÍCIO DE MÚLTIPLOS PAVIMENTOS UTILIZANDO AÇO CA-50 DE 6,3 MM - MONTAGEM. AF_12/2015</v>
          </cell>
        </row>
        <row r="2154">
          <cell r="A2154" t="str">
            <v>FUNDACOES E ESTRUTURAS</v>
          </cell>
          <cell r="B2154" t="str">
            <v>FUES</v>
          </cell>
          <cell r="C2154" t="str">
            <v>ARMADURAS</v>
          </cell>
          <cell r="D2154" t="str">
            <v>0042</v>
          </cell>
          <cell r="E2154">
            <v>0</v>
          </cell>
          <cell r="F2154">
            <v>0</v>
          </cell>
          <cell r="G2154" t="str">
            <v>92770</v>
          </cell>
          <cell r="H2154" t="str">
            <v>ARMAÇÃO DE LAJE DE UMA ESTRUTURA CONVENCIONAL DE CONCRETO ARMADO EM UM EDIFÍCIO DE MÚLTIPLOS PAVIMENTOS UTILIZANDO AÇO CA-50 DE 8,0 MM - MONTAGEM. AF_12/2015</v>
          </cell>
        </row>
        <row r="2155">
          <cell r="A2155" t="str">
            <v>FUNDACOES E ESTRUTURAS</v>
          </cell>
          <cell r="B2155" t="str">
            <v>FUES</v>
          </cell>
          <cell r="C2155" t="str">
            <v>ARMADURAS</v>
          </cell>
          <cell r="D2155" t="str">
            <v>0042</v>
          </cell>
          <cell r="E2155">
            <v>0</v>
          </cell>
          <cell r="F2155">
            <v>0</v>
          </cell>
          <cell r="G2155" t="str">
            <v>92771</v>
          </cell>
          <cell r="H2155" t="str">
            <v>ARMAÇÃO DE LAJE DE UMA ESTRUTURA CONVENCIONAL DE CONCRETO ARMADO EM UM EDIFÍCIO DE MÚLTIPLOS PAVIMENTOS UTILIZANDO AÇO CA-50 DE 10,0 MM - MONTAGEM. AF_12/2015</v>
          </cell>
        </row>
        <row r="2156">
          <cell r="A2156" t="str">
            <v>FUNDACOES E ESTRUTURAS</v>
          </cell>
          <cell r="B2156" t="str">
            <v>FUES</v>
          </cell>
          <cell r="C2156" t="str">
            <v>ARMADURAS</v>
          </cell>
          <cell r="D2156" t="str">
            <v>0042</v>
          </cell>
          <cell r="E2156">
            <v>0</v>
          </cell>
          <cell r="F2156">
            <v>0</v>
          </cell>
          <cell r="G2156" t="str">
            <v>92772</v>
          </cell>
          <cell r="H2156" t="str">
            <v>ARMAÇÃO DE LAJE DE UMA ESTRUTURA CONVENCIONAL DE CONCRETO ARMADO EM UM EDIFÍCIO DE MÚLTIPLOS PAVIMENTOS UTILIZANDO AÇO CA-50 DE 12,5 MM - MONTAGEM. AF_12/2015</v>
          </cell>
        </row>
        <row r="2157">
          <cell r="A2157" t="str">
            <v>FUNDACOES E ESTRUTURAS</v>
          </cell>
          <cell r="B2157" t="str">
            <v>FUES</v>
          </cell>
          <cell r="C2157" t="str">
            <v>ARMADURAS</v>
          </cell>
          <cell r="D2157" t="str">
            <v>0042</v>
          </cell>
          <cell r="E2157">
            <v>0</v>
          </cell>
          <cell r="F2157">
            <v>0</v>
          </cell>
          <cell r="G2157" t="str">
            <v>92773</v>
          </cell>
          <cell r="H2157" t="str">
            <v>ARMAÇÃO DE LAJE DE UMA ESTRUTURA CONVENCIONAL DE CONCRETO ARMADO EM UM EDIFÍCIO DE MÚLTIPLOS PAVIMENTOS UTILIZANDO AÇO CA-50 DE 16,0 MM - MONTAGEM. AF_12/2015</v>
          </cell>
        </row>
        <row r="2158">
          <cell r="A2158" t="str">
            <v>FUNDACOES E ESTRUTURAS</v>
          </cell>
          <cell r="B2158" t="str">
            <v>FUES</v>
          </cell>
          <cell r="C2158" t="str">
            <v>ARMADURAS</v>
          </cell>
          <cell r="D2158" t="str">
            <v>0042</v>
          </cell>
          <cell r="E2158">
            <v>0</v>
          </cell>
          <cell r="F2158">
            <v>0</v>
          </cell>
          <cell r="G2158" t="str">
            <v>92774</v>
          </cell>
          <cell r="H2158" t="str">
            <v>ARMAÇÃO DE LAJE DE UMA ESTRUTURA CONVENCIONAL DE CONCRETO ARMADO EM UM EDIFÍCIO DE MÚLTIPLOS PAVIMENTOS UTILIZANDO AÇO CA-50 DE 20,0 MM - MONTAGEM. AF_12/2015</v>
          </cell>
        </row>
        <row r="2159">
          <cell r="A2159" t="str">
            <v>FUNDACOES E ESTRUTURAS</v>
          </cell>
          <cell r="B2159" t="str">
            <v>FUES</v>
          </cell>
          <cell r="C2159" t="str">
            <v>ARMADURAS</v>
          </cell>
          <cell r="D2159" t="str">
            <v>0042</v>
          </cell>
          <cell r="E2159">
            <v>0</v>
          </cell>
          <cell r="F2159">
            <v>0</v>
          </cell>
          <cell r="G2159" t="str">
            <v>92775</v>
          </cell>
          <cell r="H2159" t="str">
            <v>ARMAÇÃO DE PILAR OU VIGA DE UMA ESTRUTURA CONVENCIONAL DE CONCRETO ARMADO EM UMA EDIFICAÇÃO TÉRREA OU SOBRADO UTILIZANDO AÇO CA-60 DE 5,0 MM - MONTAGEM. AF_12/2015</v>
          </cell>
        </row>
        <row r="2160">
          <cell r="A2160" t="str">
            <v>FUNDACOES E ESTRUTURAS</v>
          </cell>
          <cell r="B2160" t="str">
            <v>FUES</v>
          </cell>
          <cell r="C2160" t="str">
            <v>ARMADURAS</v>
          </cell>
          <cell r="D2160" t="str">
            <v>0042</v>
          </cell>
          <cell r="E2160">
            <v>0</v>
          </cell>
          <cell r="F2160">
            <v>0</v>
          </cell>
          <cell r="G2160" t="str">
            <v>92776</v>
          </cell>
          <cell r="H2160" t="str">
            <v>ARMAÇÃO DE PILAR OU VIGA DE UMA ESTRUTURA CONVENCIONAL DE CONCRETO ARMADO EM UMA EDIFICAÇÃO TÉRREA OU SOBRADO UTILIZANDO AÇO CA-50 DE 6,3 MM - MONTAGEM. AF_12/2015</v>
          </cell>
        </row>
        <row r="2161">
          <cell r="A2161" t="str">
            <v>FUNDACOES E ESTRUTURAS</v>
          </cell>
          <cell r="B2161" t="str">
            <v>FUES</v>
          </cell>
          <cell r="C2161" t="str">
            <v>ARMADURAS</v>
          </cell>
          <cell r="D2161" t="str">
            <v>0042</v>
          </cell>
          <cell r="E2161">
            <v>0</v>
          </cell>
          <cell r="F2161">
            <v>0</v>
          </cell>
          <cell r="G2161" t="str">
            <v>92777</v>
          </cell>
          <cell r="H2161" t="str">
            <v>ARMAÇÃO DE PILAR OU VIGA DE UMA ESTRUTURA CONVENCIONAL DE CONCRETO ARMADO EM UMA EDIFICAÇÃO TÉRREA OU SOBRADO UTILIZANDO AÇO CA-50 DE 8,0 MM - MONTAGEM. AF_12/2015</v>
          </cell>
        </row>
        <row r="2162">
          <cell r="A2162" t="str">
            <v>FUNDACOES E ESTRUTURAS</v>
          </cell>
          <cell r="B2162" t="str">
            <v>FUES</v>
          </cell>
          <cell r="C2162" t="str">
            <v>ARMADURAS</v>
          </cell>
          <cell r="D2162" t="str">
            <v>0042</v>
          </cell>
          <cell r="E2162">
            <v>0</v>
          </cell>
          <cell r="F2162">
            <v>0</v>
          </cell>
          <cell r="G2162" t="str">
            <v>92778</v>
          </cell>
          <cell r="H2162" t="str">
            <v>ARMAÇÃO DE PILAR OU VIGA DE UMA ESTRUTURA CONVENCIONAL DE CONCRETO ARMADO EM UMA EDIFICAÇÃO TÉRREA OU SOBRADO UTILIZANDO AÇO CA-50 DE 10,0 MM - MONTAGEM. AF_12/2015</v>
          </cell>
        </row>
        <row r="2163">
          <cell r="A2163" t="str">
            <v>FUNDACOES E ESTRUTURAS</v>
          </cell>
          <cell r="B2163" t="str">
            <v>FUES</v>
          </cell>
          <cell r="C2163" t="str">
            <v>ARMADURAS</v>
          </cell>
          <cell r="D2163" t="str">
            <v>0042</v>
          </cell>
          <cell r="E2163">
            <v>0</v>
          </cell>
          <cell r="F2163">
            <v>0</v>
          </cell>
          <cell r="G2163" t="str">
            <v>92779</v>
          </cell>
          <cell r="H2163" t="str">
            <v>ARMAÇÃO DE PILAR OU VIGA DE UMA ESTRUTURA CONVENCIONAL DE CONCRETO ARMADO EM UMA EDIFICAÇÃO TÉRREA OU SOBRADO UTILIZANDO AÇO CA-50 DE 12,5 MM - MONTAGEM. AF_12/2015</v>
          </cell>
        </row>
        <row r="2164">
          <cell r="A2164" t="str">
            <v>FUNDACOES E ESTRUTURAS</v>
          </cell>
          <cell r="B2164" t="str">
            <v>FUES</v>
          </cell>
          <cell r="C2164" t="str">
            <v>ARMADURAS</v>
          </cell>
          <cell r="D2164" t="str">
            <v>0042</v>
          </cell>
          <cell r="E2164">
            <v>0</v>
          </cell>
          <cell r="F2164">
            <v>0</v>
          </cell>
          <cell r="G2164" t="str">
            <v>92780</v>
          </cell>
          <cell r="H2164" t="str">
            <v>ARMAÇÃO DE PILAR OU VIGA DE UMA ESTRUTURA CONVENCIONAL DE CONCRETO ARMADO EM UMA EDIFICAÇÃO TÉRREA OU SOBRADO UTILIZANDO AÇO CA-50 DE 16,0 MM - MONTAGEM. AF_12/2015</v>
          </cell>
        </row>
        <row r="2165">
          <cell r="A2165" t="str">
            <v>FUNDACOES E ESTRUTURAS</v>
          </cell>
          <cell r="B2165" t="str">
            <v>FUES</v>
          </cell>
          <cell r="C2165" t="str">
            <v>ARMADURAS</v>
          </cell>
          <cell r="D2165" t="str">
            <v>0042</v>
          </cell>
          <cell r="E2165">
            <v>0</v>
          </cell>
          <cell r="F2165">
            <v>0</v>
          </cell>
          <cell r="G2165" t="str">
            <v>92781</v>
          </cell>
          <cell r="H2165" t="str">
            <v>ARMAÇÃO DE PILAR OU VIGA DE UMA ESTRUTURA CONVENCIONAL DE CONCRETO ARMADO EM UMA EDIFICAÇÃO TÉRREA OU SOBRADO UTILIZANDO AÇO CA-50 DE 20,0 MM - MONTAGEM. AF_12/2015</v>
          </cell>
        </row>
        <row r="2166">
          <cell r="A2166" t="str">
            <v>FUNDACOES E ESTRUTURAS</v>
          </cell>
          <cell r="B2166" t="str">
            <v>FUES</v>
          </cell>
          <cell r="C2166" t="str">
            <v>ARMADURAS</v>
          </cell>
          <cell r="D2166" t="str">
            <v>0042</v>
          </cell>
          <cell r="E2166">
            <v>0</v>
          </cell>
          <cell r="F2166">
            <v>0</v>
          </cell>
          <cell r="G2166" t="str">
            <v>92782</v>
          </cell>
          <cell r="H2166" t="str">
            <v>ARMAÇÃO DE PILAR OU VIGA DE UMA ESTRUTURA CONVENCIONAL DE CONCRETO ARMADO EM UMA EDIFICAÇÃO TÉRREA OU SOBRADO UTILIZANDO AÇO CA-50 DE 25,0 MM - MONTAGEM. AF_12/2015</v>
          </cell>
        </row>
        <row r="2167">
          <cell r="A2167" t="str">
            <v>FUNDACOES E ESTRUTURAS</v>
          </cell>
          <cell r="B2167" t="str">
            <v>FUES</v>
          </cell>
          <cell r="C2167" t="str">
            <v>ARMADURAS</v>
          </cell>
          <cell r="D2167" t="str">
            <v>0042</v>
          </cell>
          <cell r="E2167">
            <v>0</v>
          </cell>
          <cell r="F2167">
            <v>0</v>
          </cell>
          <cell r="G2167" t="str">
            <v>92783</v>
          </cell>
          <cell r="H2167" t="str">
            <v>ARMAÇÃO DE LAJE DE UMA ESTRUTURA CONVENCIONAL DE CONCRETO ARMADO EM UMA EDIFICAÇÃO TÉRREA OU SOBRADO UTILIZANDO AÇO CA-60 DE 4,2 MM - MONTAGEM. AF_12/2015</v>
          </cell>
        </row>
        <row r="2168">
          <cell r="A2168" t="str">
            <v>FUNDACOES E ESTRUTURAS</v>
          </cell>
          <cell r="B2168" t="str">
            <v>FUES</v>
          </cell>
          <cell r="C2168" t="str">
            <v>ARMADURAS</v>
          </cell>
          <cell r="D2168" t="str">
            <v>0042</v>
          </cell>
          <cell r="E2168">
            <v>0</v>
          </cell>
          <cell r="F2168">
            <v>0</v>
          </cell>
          <cell r="G2168" t="str">
            <v>92784</v>
          </cell>
          <cell r="H2168" t="str">
            <v>ARMAÇÃO DE LAJE DE UMA ESTRUTURA CONVENCIONAL DE CONCRETO ARMADO EM UMA EDIFICAÇÃO TÉRREA OU SOBRADO UTILIZANDO AÇO CA-60 DE 5,0 MM - MONTAGEM. AF_12/2015</v>
          </cell>
        </row>
        <row r="2169">
          <cell r="A2169" t="str">
            <v>FUNDACOES E ESTRUTURAS</v>
          </cell>
          <cell r="B2169" t="str">
            <v>FUES</v>
          </cell>
          <cell r="C2169" t="str">
            <v>ARMADURAS</v>
          </cell>
          <cell r="D2169" t="str">
            <v>0042</v>
          </cell>
          <cell r="E2169">
            <v>0</v>
          </cell>
          <cell r="F2169">
            <v>0</v>
          </cell>
          <cell r="G2169" t="str">
            <v>92785</v>
          </cell>
          <cell r="H2169" t="str">
            <v>ARMAÇÃO DE LAJE DE UMA ESTRUTURA CONVENCIONAL DE CONCRETO ARMADO EM UMA EDIFICAÇÃO TÉRREA OU SOBRADO UTILIZANDO AÇO CA-50 DE 6,3 MM - MONTAGEM. AF_12/2015</v>
          </cell>
        </row>
        <row r="2170">
          <cell r="A2170" t="str">
            <v>FUNDACOES E ESTRUTURAS</v>
          </cell>
          <cell r="B2170" t="str">
            <v>FUES</v>
          </cell>
          <cell r="C2170" t="str">
            <v>ARMADURAS</v>
          </cell>
          <cell r="D2170" t="str">
            <v>0042</v>
          </cell>
          <cell r="E2170">
            <v>0</v>
          </cell>
          <cell r="F2170">
            <v>0</v>
          </cell>
          <cell r="G2170" t="str">
            <v>92786</v>
          </cell>
          <cell r="H2170" t="str">
            <v>ARMAÇÃO DE LAJE DE UMA ESTRUTURA CONVENCIONAL DE CONCRETO ARMADO EM UMA EDIFICAÇÃO TÉRREA OU SOBRADO UTILIZANDO AÇO CA-50 DE 8,0 MM - MONTAGEM. AF_12/2015</v>
          </cell>
        </row>
        <row r="2171">
          <cell r="A2171" t="str">
            <v>FUNDACOES E ESTRUTURAS</v>
          </cell>
          <cell r="B2171" t="str">
            <v>FUES</v>
          </cell>
          <cell r="C2171" t="str">
            <v>ARMADURAS</v>
          </cell>
          <cell r="D2171" t="str">
            <v>0042</v>
          </cell>
          <cell r="E2171">
            <v>0</v>
          </cell>
          <cell r="F2171">
            <v>0</v>
          </cell>
          <cell r="G2171" t="str">
            <v>92787</v>
          </cell>
          <cell r="H2171" t="str">
            <v>ARMAÇÃO DE LAJE DE UMA ESTRUTURA CONVENCIONAL DE CONCRETO ARMADO EM UMA EDIFICAÇÃO TÉRREA OU SOBRADO UTILIZANDO AÇO CA-50 DE 10,0 MM - MONTAGEM. AF_12/2015</v>
          </cell>
        </row>
        <row r="2172">
          <cell r="A2172" t="str">
            <v>FUNDACOES E ESTRUTURAS</v>
          </cell>
          <cell r="B2172" t="str">
            <v>FUES</v>
          </cell>
          <cell r="C2172" t="str">
            <v>ARMADURAS</v>
          </cell>
          <cell r="D2172" t="str">
            <v>0042</v>
          </cell>
          <cell r="E2172">
            <v>0</v>
          </cell>
          <cell r="F2172">
            <v>0</v>
          </cell>
          <cell r="G2172" t="str">
            <v>92788</v>
          </cell>
          <cell r="H2172" t="str">
            <v>ARMAÇÃO DE LAJE DE UMA ESTRUTURA CONVENCIONAL DE CONCRETO ARMADO EM UMA EDIFICAÇÃO TÉRREA OU SOBRADO UTILIZANDO AÇO CA-50 DE 12,5 MM - MONTAGEM. AF_12/2015</v>
          </cell>
        </row>
        <row r="2173">
          <cell r="A2173" t="str">
            <v>FUNDACOES E ESTRUTURAS</v>
          </cell>
          <cell r="B2173" t="str">
            <v>FUES</v>
          </cell>
          <cell r="C2173" t="str">
            <v>ARMADURAS</v>
          </cell>
          <cell r="D2173" t="str">
            <v>0042</v>
          </cell>
          <cell r="E2173">
            <v>0</v>
          </cell>
          <cell r="F2173">
            <v>0</v>
          </cell>
          <cell r="G2173" t="str">
            <v>92789</v>
          </cell>
          <cell r="H2173" t="str">
            <v>ARMAÇÃO DE LAJE DE UMA ESTRUTURA CONVENCIONAL DE CONCRETO ARMADO EM UMA EDIFICAÇÃO TÉRREA OU SOBRADO UTILIZANDO AÇO CA-50 DE 16,0 MM - MONTAGEM. AF_12/2015</v>
          </cell>
        </row>
        <row r="2174">
          <cell r="A2174" t="str">
            <v>FUNDACOES E ESTRUTURAS</v>
          </cell>
          <cell r="B2174" t="str">
            <v>FUES</v>
          </cell>
          <cell r="C2174" t="str">
            <v>ARMADURAS</v>
          </cell>
          <cell r="D2174" t="str">
            <v>0042</v>
          </cell>
          <cell r="E2174">
            <v>0</v>
          </cell>
          <cell r="F2174">
            <v>0</v>
          </cell>
          <cell r="G2174" t="str">
            <v>92790</v>
          </cell>
          <cell r="H2174" t="str">
            <v>ARMAÇÃO DE LAJE DE UMA ESTRUTURA CONVENCIONAL DE CONCRETO ARMADO EM UMA EDIFICAÇÃO TÉRREA OU SOBRADO UTILIZANDO AÇO CA-50 DE 20,0 MM - MONTAGEM. AF_12/2015</v>
          </cell>
        </row>
        <row r="2175">
          <cell r="A2175" t="str">
            <v>FUNDACOES E ESTRUTURAS</v>
          </cell>
          <cell r="B2175" t="str">
            <v>FUES</v>
          </cell>
          <cell r="C2175" t="str">
            <v>ARMADURAS</v>
          </cell>
          <cell r="D2175" t="str">
            <v>0042</v>
          </cell>
          <cell r="E2175">
            <v>0</v>
          </cell>
          <cell r="F2175">
            <v>0</v>
          </cell>
          <cell r="G2175" t="str">
            <v>92791</v>
          </cell>
          <cell r="H2175" t="str">
            <v>CORTE E DOBRA DE AÇO CA-60, DIÂMETRO DE 5,0 MM, UTILIZADO EM ESTRUTURAS DIVERSAS, EXCETO LAJES. AF_12/2015</v>
          </cell>
        </row>
        <row r="2176">
          <cell r="A2176" t="str">
            <v>FUNDACOES E ESTRUTURAS</v>
          </cell>
          <cell r="B2176" t="str">
            <v>FUES</v>
          </cell>
          <cell r="C2176" t="str">
            <v>ARMADURAS</v>
          </cell>
          <cell r="D2176" t="str">
            <v>0042</v>
          </cell>
          <cell r="E2176">
            <v>0</v>
          </cell>
          <cell r="F2176">
            <v>0</v>
          </cell>
          <cell r="G2176" t="str">
            <v>92792</v>
          </cell>
          <cell r="H2176" t="str">
            <v>CORTE E DOBRA DE AÇO CA-50, DIÂMETRO DE 6,3 MM, UTILIZADO EM ESTRUTURAS DIVERSAS, EXCETO LAJES. AF_12/2015</v>
          </cell>
        </row>
        <row r="2177">
          <cell r="A2177" t="str">
            <v>FUNDACOES E ESTRUTURAS</v>
          </cell>
          <cell r="B2177" t="str">
            <v>FUES</v>
          </cell>
          <cell r="C2177" t="str">
            <v>ARMADURAS</v>
          </cell>
          <cell r="D2177" t="str">
            <v>0042</v>
          </cell>
          <cell r="E2177">
            <v>0</v>
          </cell>
          <cell r="F2177">
            <v>0</v>
          </cell>
          <cell r="G2177" t="str">
            <v>92793</v>
          </cell>
          <cell r="H2177" t="str">
            <v>CORTE E DOBRA DE AÇO CA-50, DIÂMETRO DE 8,0 MM, UTILIZADO EM ESTRUTURAS DIVERSAS, EXCETO LAJES. AF_12/2015</v>
          </cell>
        </row>
        <row r="2178">
          <cell r="A2178" t="str">
            <v>FUNDACOES E ESTRUTURAS</v>
          </cell>
          <cell r="B2178" t="str">
            <v>FUES</v>
          </cell>
          <cell r="C2178" t="str">
            <v>ARMADURAS</v>
          </cell>
          <cell r="D2178" t="str">
            <v>0042</v>
          </cell>
          <cell r="E2178">
            <v>0</v>
          </cell>
          <cell r="F2178">
            <v>0</v>
          </cell>
          <cell r="G2178" t="str">
            <v>92794</v>
          </cell>
          <cell r="H2178" t="str">
            <v>CORTE E DOBRA DE AÇO CA-50, DIÂMETRO DE 10,0 MM, UTILIZADO EM ESTRUTURAS DIVERSAS, EXCETO LAJES. AF_12/2015</v>
          </cell>
        </row>
        <row r="2179">
          <cell r="A2179" t="str">
            <v>FUNDACOES E ESTRUTURAS</v>
          </cell>
          <cell r="B2179" t="str">
            <v>FUES</v>
          </cell>
          <cell r="C2179" t="str">
            <v>ARMADURAS</v>
          </cell>
          <cell r="D2179" t="str">
            <v>0042</v>
          </cell>
          <cell r="E2179">
            <v>0</v>
          </cell>
          <cell r="F2179">
            <v>0</v>
          </cell>
          <cell r="G2179" t="str">
            <v>92795</v>
          </cell>
          <cell r="H2179" t="str">
            <v>CORTE E DOBRA DE AÇO CA-50, DIÂMETRO DE 12,5 MM, UTILIZADO EM ESTRUTURAS DIVERSAS, EXCETO LAJES. AF_12/2015</v>
          </cell>
        </row>
        <row r="2180">
          <cell r="A2180" t="str">
            <v>FUNDACOES E ESTRUTURAS</v>
          </cell>
          <cell r="B2180" t="str">
            <v>FUES</v>
          </cell>
          <cell r="C2180" t="str">
            <v>ARMADURAS</v>
          </cell>
          <cell r="D2180" t="str">
            <v>0042</v>
          </cell>
          <cell r="E2180">
            <v>0</v>
          </cell>
          <cell r="F2180">
            <v>0</v>
          </cell>
          <cell r="G2180" t="str">
            <v>92796</v>
          </cell>
          <cell r="H2180" t="str">
            <v>CORTE E DOBRA DE AÇO CA-50, DIÂMETRO DE 16,0 MM, UTILIZADO EM ESTRUTURAS DIVERSAS, EXCETO LAJES. AF_12/2015</v>
          </cell>
        </row>
        <row r="2181">
          <cell r="A2181" t="str">
            <v>FUNDACOES E ESTRUTURAS</v>
          </cell>
          <cell r="B2181" t="str">
            <v>FUES</v>
          </cell>
          <cell r="C2181" t="str">
            <v>ARMADURAS</v>
          </cell>
          <cell r="D2181" t="str">
            <v>0042</v>
          </cell>
          <cell r="E2181">
            <v>0</v>
          </cell>
          <cell r="F2181">
            <v>0</v>
          </cell>
          <cell r="G2181" t="str">
            <v>92797</v>
          </cell>
          <cell r="H2181" t="str">
            <v>CORTE E DOBRA DE AÇO CA-50, DIÂMETRO DE 20,0 MM, UTILIZADO EM ESTRUTURAS DIVERSAS, EXCETO LAJES. AF_12/2015</v>
          </cell>
        </row>
        <row r="2182">
          <cell r="A2182" t="str">
            <v>FUNDACOES E ESTRUTURAS</v>
          </cell>
          <cell r="B2182" t="str">
            <v>FUES</v>
          </cell>
          <cell r="C2182" t="str">
            <v>ARMADURAS</v>
          </cell>
          <cell r="D2182" t="str">
            <v>0042</v>
          </cell>
          <cell r="E2182">
            <v>0</v>
          </cell>
          <cell r="F2182">
            <v>0</v>
          </cell>
          <cell r="G2182" t="str">
            <v>92798</v>
          </cell>
          <cell r="H2182" t="str">
            <v>CORTE E DOBRA DE AÇO CA-50, DIÂMETRO DE 25,0 MM, UTILIZADO EM ESTRUTURAS DIVERSAS, EXCETO LAJES. AF_12/2015</v>
          </cell>
        </row>
        <row r="2183">
          <cell r="A2183" t="str">
            <v>FUNDACOES E ESTRUTURAS</v>
          </cell>
          <cell r="B2183" t="str">
            <v>FUES</v>
          </cell>
          <cell r="C2183" t="str">
            <v>ARMADURAS</v>
          </cell>
          <cell r="D2183" t="str">
            <v>0042</v>
          </cell>
          <cell r="E2183">
            <v>0</v>
          </cell>
          <cell r="F2183">
            <v>0</v>
          </cell>
          <cell r="G2183" t="str">
            <v>92799</v>
          </cell>
          <cell r="H2183" t="str">
            <v>CORTE E DOBRA DE AÇO CA-60, DIÂMETRO DE 4,2 MM, UTILIZADO EM LAJE. AF_12/2015</v>
          </cell>
        </row>
        <row r="2184">
          <cell r="A2184" t="str">
            <v>FUNDACOES E ESTRUTURAS</v>
          </cell>
          <cell r="B2184" t="str">
            <v>FUES</v>
          </cell>
          <cell r="C2184" t="str">
            <v>ARMADURAS</v>
          </cell>
          <cell r="D2184" t="str">
            <v>0042</v>
          </cell>
          <cell r="E2184">
            <v>0</v>
          </cell>
          <cell r="F2184">
            <v>0</v>
          </cell>
          <cell r="G2184" t="str">
            <v>92800</v>
          </cell>
          <cell r="H2184" t="str">
            <v>CORTE E DOBRA DE AÇO CA-60, DIÂMETRO DE 5,0 MM, UTILIZADO EM LAJE. AF_12/2015</v>
          </cell>
        </row>
        <row r="2185">
          <cell r="A2185" t="str">
            <v>FUNDACOES E ESTRUTURAS</v>
          </cell>
          <cell r="B2185" t="str">
            <v>FUES</v>
          </cell>
          <cell r="C2185" t="str">
            <v>ARMADURAS</v>
          </cell>
          <cell r="D2185" t="str">
            <v>0042</v>
          </cell>
          <cell r="E2185">
            <v>0</v>
          </cell>
          <cell r="F2185">
            <v>0</v>
          </cell>
          <cell r="G2185" t="str">
            <v>92801</v>
          </cell>
          <cell r="H2185" t="str">
            <v>CORTE E DOBRA DE AÇO CA-50, DIÂMETRO DE 6,3 MM, UTILIZADO EM LAJE. AF_12/2015</v>
          </cell>
        </row>
        <row r="2186">
          <cell r="A2186" t="str">
            <v>FUNDACOES E ESTRUTURAS</v>
          </cell>
          <cell r="B2186" t="str">
            <v>FUES</v>
          </cell>
          <cell r="C2186" t="str">
            <v>ARMADURAS</v>
          </cell>
          <cell r="D2186" t="str">
            <v>0042</v>
          </cell>
          <cell r="E2186">
            <v>0</v>
          </cell>
          <cell r="F2186">
            <v>0</v>
          </cell>
          <cell r="G2186" t="str">
            <v>92802</v>
          </cell>
          <cell r="H2186" t="str">
            <v>CORTE E DOBRA DE AÇO CA-50, DIÂMETRO DE 8,0 MM, UTILIZADO EM LAJE. AF_12/2015</v>
          </cell>
        </row>
        <row r="2187">
          <cell r="A2187" t="str">
            <v>FUNDACOES E ESTRUTURAS</v>
          </cell>
          <cell r="B2187" t="str">
            <v>FUES</v>
          </cell>
          <cell r="C2187" t="str">
            <v>ARMADURAS</v>
          </cell>
          <cell r="D2187" t="str">
            <v>0042</v>
          </cell>
          <cell r="E2187">
            <v>0</v>
          </cell>
          <cell r="F2187">
            <v>0</v>
          </cell>
          <cell r="G2187" t="str">
            <v>92803</v>
          </cell>
          <cell r="H2187" t="str">
            <v>CORTE E DOBRA DE AÇO CA-50, DIÂMETRO DE 10,0 MM, UTILIZADO EM LAJE. AF_12/2015</v>
          </cell>
        </row>
        <row r="2188">
          <cell r="A2188" t="str">
            <v>FUNDACOES E ESTRUTURAS</v>
          </cell>
          <cell r="B2188" t="str">
            <v>FUES</v>
          </cell>
          <cell r="C2188" t="str">
            <v>ARMADURAS</v>
          </cell>
          <cell r="D2188" t="str">
            <v>0042</v>
          </cell>
          <cell r="E2188">
            <v>0</v>
          </cell>
          <cell r="F2188">
            <v>0</v>
          </cell>
          <cell r="G2188" t="str">
            <v>92804</v>
          </cell>
          <cell r="H2188" t="str">
            <v>CORTE E DOBRA DE AÇO CA-50, DIÂMETRO DE 12,5 MM, UTILIZADO EM LAJE. AF_12/2015</v>
          </cell>
        </row>
        <row r="2189">
          <cell r="A2189" t="str">
            <v>FUNDACOES E ESTRUTURAS</v>
          </cell>
          <cell r="B2189" t="str">
            <v>FUES</v>
          </cell>
          <cell r="C2189" t="str">
            <v>ARMADURAS</v>
          </cell>
          <cell r="D2189" t="str">
            <v>0042</v>
          </cell>
          <cell r="E2189">
            <v>0</v>
          </cell>
          <cell r="F2189">
            <v>0</v>
          </cell>
          <cell r="G2189" t="str">
            <v>92805</v>
          </cell>
          <cell r="H2189" t="str">
            <v>CORTE E DOBRA DE AÇO CA-50, DIÂMETRO DE 16,0 MM, UTILIZADO EM LAJE. AF_12/2015</v>
          </cell>
        </row>
        <row r="2190">
          <cell r="A2190" t="str">
            <v>FUNDACOES E ESTRUTURAS</v>
          </cell>
          <cell r="B2190" t="str">
            <v>FUES</v>
          </cell>
          <cell r="C2190" t="str">
            <v>ARMADURAS</v>
          </cell>
          <cell r="D2190" t="str">
            <v>0042</v>
          </cell>
          <cell r="E2190">
            <v>0</v>
          </cell>
          <cell r="F2190">
            <v>0</v>
          </cell>
          <cell r="G2190" t="str">
            <v>92806</v>
          </cell>
          <cell r="H2190" t="str">
            <v>CORTE E DOBRA DE AÇO CA-50, DIÂMETRO DE 20,0 MM, UTILIZADO EM LAJE. AF_12/2015</v>
          </cell>
        </row>
        <row r="2191">
          <cell r="A2191" t="str">
            <v>FUNDACOES E ESTRUTURAS</v>
          </cell>
          <cell r="B2191" t="str">
            <v>FUES</v>
          </cell>
          <cell r="C2191" t="str">
            <v>ARMADURAS</v>
          </cell>
          <cell r="D2191" t="str">
            <v>0042</v>
          </cell>
          <cell r="E2191">
            <v>0</v>
          </cell>
          <cell r="F2191">
            <v>0</v>
          </cell>
          <cell r="G2191" t="str">
            <v>92875</v>
          </cell>
          <cell r="H2191" t="str">
            <v>CORTE E DOBRA DE AÇO CA-25, DIÂMETRO DE 6,3 MM. AF_12/2015</v>
          </cell>
        </row>
        <row r="2192">
          <cell r="A2192" t="str">
            <v>FUNDACOES E ESTRUTURAS</v>
          </cell>
          <cell r="B2192" t="str">
            <v>FUES</v>
          </cell>
          <cell r="C2192" t="str">
            <v>ARMADURAS</v>
          </cell>
          <cell r="D2192" t="str">
            <v>0042</v>
          </cell>
          <cell r="E2192">
            <v>0</v>
          </cell>
          <cell r="F2192">
            <v>0</v>
          </cell>
          <cell r="G2192" t="str">
            <v>92876</v>
          </cell>
          <cell r="H2192" t="str">
            <v>CORTE E DOBRA DE AÇO CA-25, DIÂMETRO DE 8,0 MM. AF_12/2015</v>
          </cell>
        </row>
        <row r="2193">
          <cell r="A2193" t="str">
            <v>FUNDACOES E ESTRUTURAS</v>
          </cell>
          <cell r="B2193" t="str">
            <v>FUES</v>
          </cell>
          <cell r="C2193" t="str">
            <v>ARMADURAS</v>
          </cell>
          <cell r="D2193" t="str">
            <v>0042</v>
          </cell>
          <cell r="E2193">
            <v>0</v>
          </cell>
          <cell r="F2193">
            <v>0</v>
          </cell>
          <cell r="G2193" t="str">
            <v>92877</v>
          </cell>
          <cell r="H2193" t="str">
            <v>CORTE E DOBRA DE AÇO CA-25, DIÂMETRO DE 10,0 MM. AF_12/2015</v>
          </cell>
        </row>
        <row r="2194">
          <cell r="A2194" t="str">
            <v>FUNDACOES E ESTRUTURAS</v>
          </cell>
          <cell r="B2194" t="str">
            <v>FUES</v>
          </cell>
          <cell r="C2194" t="str">
            <v>ARMADURAS</v>
          </cell>
          <cell r="D2194" t="str">
            <v>0042</v>
          </cell>
          <cell r="E2194">
            <v>0</v>
          </cell>
          <cell r="F2194">
            <v>0</v>
          </cell>
          <cell r="G2194" t="str">
            <v>92878</v>
          </cell>
          <cell r="H2194" t="str">
            <v>CORTE E DOBRA DE AÇO CA-25, DIÂMETRO DE 12,5 MM. AF_12/2015</v>
          </cell>
        </row>
        <row r="2195">
          <cell r="A2195" t="str">
            <v>FUNDACOES E ESTRUTURAS</v>
          </cell>
          <cell r="B2195" t="str">
            <v>FUES</v>
          </cell>
          <cell r="C2195" t="str">
            <v>ARMADURAS</v>
          </cell>
          <cell r="D2195" t="str">
            <v>0042</v>
          </cell>
          <cell r="E2195">
            <v>0</v>
          </cell>
          <cell r="F2195">
            <v>0</v>
          </cell>
          <cell r="G2195" t="str">
            <v>92879</v>
          </cell>
          <cell r="H2195" t="str">
            <v>CORTE E DOBRA DE AÇO CA-25, DIÂMETRO DE 16,0 MM. AF_12/2015</v>
          </cell>
        </row>
        <row r="2196">
          <cell r="A2196" t="str">
            <v>FUNDACOES E ESTRUTURAS</v>
          </cell>
          <cell r="B2196" t="str">
            <v>FUES</v>
          </cell>
          <cell r="C2196" t="str">
            <v>ARMADURAS</v>
          </cell>
          <cell r="D2196" t="str">
            <v>0042</v>
          </cell>
          <cell r="E2196">
            <v>0</v>
          </cell>
          <cell r="F2196">
            <v>0</v>
          </cell>
          <cell r="G2196" t="str">
            <v>92880</v>
          </cell>
          <cell r="H2196" t="str">
            <v>CORTE E DOBRA DE AÇO CA-25, DIÂMETRO DE 20,0 MM. AF_12/2015</v>
          </cell>
        </row>
        <row r="2197">
          <cell r="A2197" t="str">
            <v>FUNDACOES E ESTRUTURAS</v>
          </cell>
          <cell r="B2197" t="str">
            <v>FUES</v>
          </cell>
          <cell r="C2197" t="str">
            <v>ARMADURAS</v>
          </cell>
          <cell r="D2197" t="str">
            <v>0042</v>
          </cell>
          <cell r="E2197">
            <v>0</v>
          </cell>
          <cell r="F2197">
            <v>0</v>
          </cell>
          <cell r="G2197" t="str">
            <v>92881</v>
          </cell>
          <cell r="H2197" t="str">
            <v>CORTE E DOBRA DE AÇO CA-25, DIÂMETRO DE 25,0 MM. AF_12/2015</v>
          </cell>
        </row>
        <row r="2198">
          <cell r="A2198" t="str">
            <v>FUNDACOES E ESTRUTURAS</v>
          </cell>
          <cell r="B2198" t="str">
            <v>FUES</v>
          </cell>
          <cell r="C2198" t="str">
            <v>ARMADURAS</v>
          </cell>
          <cell r="D2198" t="str">
            <v>0042</v>
          </cell>
          <cell r="E2198">
            <v>0</v>
          </cell>
          <cell r="F2198">
            <v>0</v>
          </cell>
          <cell r="G2198" t="str">
            <v>92882</v>
          </cell>
          <cell r="H2198" t="str">
            <v>ARMAÇÃO UTILIZANDO AÇO CA-25 DE 6,3 MM - MONTAGEM. AF_12/2015</v>
          </cell>
        </row>
        <row r="2199">
          <cell r="A2199" t="str">
            <v>FUNDACOES E ESTRUTURAS</v>
          </cell>
          <cell r="B2199" t="str">
            <v>FUES</v>
          </cell>
          <cell r="C2199" t="str">
            <v>ARMADURAS</v>
          </cell>
          <cell r="D2199" t="str">
            <v>0042</v>
          </cell>
          <cell r="E2199">
            <v>0</v>
          </cell>
          <cell r="F2199">
            <v>0</v>
          </cell>
          <cell r="G2199" t="str">
            <v>92883</v>
          </cell>
          <cell r="H2199" t="str">
            <v>ARMAÇÃO UTILIZANDO AÇO CA-25 DE 8,0 MM - MONTAGEM. AF_12/2015</v>
          </cell>
        </row>
        <row r="2200">
          <cell r="A2200" t="str">
            <v>FUNDACOES E ESTRUTURAS</v>
          </cell>
          <cell r="B2200" t="str">
            <v>FUES</v>
          </cell>
          <cell r="C2200" t="str">
            <v>ARMADURAS</v>
          </cell>
          <cell r="D2200" t="str">
            <v>0042</v>
          </cell>
          <cell r="E2200">
            <v>0</v>
          </cell>
          <cell r="F2200">
            <v>0</v>
          </cell>
          <cell r="G2200" t="str">
            <v>92884</v>
          </cell>
          <cell r="H2200" t="str">
            <v>ARMAÇÃO UTILIZANDO AÇO CA-25 DE 10,0 MM - MONTAGEM. AF_12/2015</v>
          </cell>
        </row>
        <row r="2201">
          <cell r="A2201" t="str">
            <v>FUNDACOES E ESTRUTURAS</v>
          </cell>
          <cell r="B2201" t="str">
            <v>FUES</v>
          </cell>
          <cell r="C2201" t="str">
            <v>ARMADURAS</v>
          </cell>
          <cell r="D2201" t="str">
            <v>0042</v>
          </cell>
          <cell r="E2201">
            <v>0</v>
          </cell>
          <cell r="F2201">
            <v>0</v>
          </cell>
          <cell r="G2201" t="str">
            <v>92885</v>
          </cell>
          <cell r="H2201" t="str">
            <v>ARMAÇÃO UTILIZANDO AÇO CA-25 DE 12,5 MM - MONTAGEM. AF_12/2015</v>
          </cell>
        </row>
        <row r="2202">
          <cell r="A2202" t="str">
            <v>FUNDACOES E ESTRUTURAS</v>
          </cell>
          <cell r="B2202" t="str">
            <v>FUES</v>
          </cell>
          <cell r="C2202" t="str">
            <v>ARMADURAS</v>
          </cell>
          <cell r="D2202" t="str">
            <v>0042</v>
          </cell>
          <cell r="E2202">
            <v>0</v>
          </cell>
          <cell r="F2202">
            <v>0</v>
          </cell>
          <cell r="G2202" t="str">
            <v>92886</v>
          </cell>
          <cell r="H2202" t="str">
            <v>ARMAÇÃO UTILIZANDO AÇO CA-25 DE 16,0 MM - MONTAGEM. AF_12/2015</v>
          </cell>
        </row>
        <row r="2203">
          <cell r="A2203" t="str">
            <v>FUNDACOES E ESTRUTURAS</v>
          </cell>
          <cell r="B2203" t="str">
            <v>FUES</v>
          </cell>
          <cell r="C2203" t="str">
            <v>ARMADURAS</v>
          </cell>
          <cell r="D2203" t="str">
            <v>0042</v>
          </cell>
          <cell r="E2203">
            <v>0</v>
          </cell>
          <cell r="F2203">
            <v>0</v>
          </cell>
          <cell r="G2203" t="str">
            <v>92887</v>
          </cell>
          <cell r="H2203" t="str">
            <v>ARMAÇÃO UTILIZANDO AÇO CA-25 DE 20,0 MM - MONTAGEM. AF_12/2015</v>
          </cell>
        </row>
        <row r="2204">
          <cell r="A2204" t="str">
            <v>FUNDACOES E ESTRUTURAS</v>
          </cell>
          <cell r="B2204" t="str">
            <v>FUES</v>
          </cell>
          <cell r="C2204" t="str">
            <v>ARMADURAS</v>
          </cell>
          <cell r="D2204" t="str">
            <v>0042</v>
          </cell>
          <cell r="E2204">
            <v>0</v>
          </cell>
          <cell r="F2204">
            <v>0</v>
          </cell>
          <cell r="G2204" t="str">
            <v>92888</v>
          </cell>
          <cell r="H2204" t="str">
            <v>ARMAÇÃO UTILIZANDO AÇO CA-25 DE 25,0 MM - MONTAGEM. AF_12/2015</v>
          </cell>
        </row>
        <row r="2205">
          <cell r="A2205" t="str">
            <v>FUNDACOES E ESTRUTURAS</v>
          </cell>
          <cell r="B2205" t="str">
            <v>FUES</v>
          </cell>
          <cell r="C2205" t="str">
            <v>ARMADURAS</v>
          </cell>
          <cell r="D2205" t="str">
            <v>0042</v>
          </cell>
          <cell r="E2205">
            <v>0</v>
          </cell>
          <cell r="F2205">
            <v>0</v>
          </cell>
          <cell r="G2205" t="str">
            <v>92915</v>
          </cell>
          <cell r="H2205" t="str">
            <v>ARMAÇÃO DE ESTRUTURAS DE CONCRETO ARMADO, EXCETO VIGAS, PILARES, LAJES E FUNDAÇÕES, UTILIZANDO AÇO CA-60 DE 5,0 MM - MONTAGEM. AF_12/2015</v>
          </cell>
        </row>
        <row r="2206">
          <cell r="A2206" t="str">
            <v>FUNDACOES E ESTRUTURAS</v>
          </cell>
          <cell r="B2206" t="str">
            <v>FUES</v>
          </cell>
          <cell r="C2206" t="str">
            <v>ARMADURAS</v>
          </cell>
          <cell r="D2206" t="str">
            <v>0042</v>
          </cell>
          <cell r="E2206">
            <v>0</v>
          </cell>
          <cell r="F2206">
            <v>0</v>
          </cell>
          <cell r="G2206" t="str">
            <v>92916</v>
          </cell>
          <cell r="H2206" t="str">
            <v>ARMAÇÃO DE ESTRUTURAS DE CONCRETO ARMADO, EXCETO VIGAS, PILARES, LAJES E FUNDAÇÕES, UTILIZANDO AÇO CA-50 DE 6,3 MM - MONTAGEM. AF_12/2015</v>
          </cell>
        </row>
        <row r="2207">
          <cell r="A2207" t="str">
            <v>FUNDACOES E ESTRUTURAS</v>
          </cell>
          <cell r="B2207" t="str">
            <v>FUES</v>
          </cell>
          <cell r="C2207" t="str">
            <v>ARMADURAS</v>
          </cell>
          <cell r="D2207" t="str">
            <v>0042</v>
          </cell>
          <cell r="E2207">
            <v>0</v>
          </cell>
          <cell r="F2207">
            <v>0</v>
          </cell>
          <cell r="G2207" t="str">
            <v>92917</v>
          </cell>
          <cell r="H2207" t="str">
            <v>ARMAÇÃO DE ESTRUTURAS DE CONCRETO ARMADO, EXCETO VIGAS, PILARES, LAJES E FUNDAÇÕES, UTILIZANDO AÇO CA-50 DE 8,0 MM - MONTAGEM. AF_12/2015</v>
          </cell>
        </row>
        <row r="2208">
          <cell r="A2208" t="str">
            <v>FUNDACOES E ESTRUTURAS</v>
          </cell>
          <cell r="B2208" t="str">
            <v>FUES</v>
          </cell>
          <cell r="C2208" t="str">
            <v>ARMADURAS</v>
          </cell>
          <cell r="D2208" t="str">
            <v>0042</v>
          </cell>
          <cell r="E2208">
            <v>0</v>
          </cell>
          <cell r="F2208">
            <v>0</v>
          </cell>
          <cell r="G2208" t="str">
            <v>92919</v>
          </cell>
          <cell r="H2208" t="str">
            <v>ARMAÇÃO DE ESTRUTURAS DE CONCRETO ARMADO, EXCETO VIGAS, PILARES, LAJES E FUNDAÇÕES, UTILIZANDO AÇO CA-50 DE 10,0 MM - MONTAGEM. AF_12/2015</v>
          </cell>
        </row>
        <row r="2209">
          <cell r="A2209" t="str">
            <v>FUNDACOES E ESTRUTURAS</v>
          </cell>
          <cell r="B2209" t="str">
            <v>FUES</v>
          </cell>
          <cell r="C2209" t="str">
            <v>ARMADURAS</v>
          </cell>
          <cell r="D2209" t="str">
            <v>0042</v>
          </cell>
          <cell r="E2209">
            <v>0</v>
          </cell>
          <cell r="F2209">
            <v>0</v>
          </cell>
          <cell r="G2209" t="str">
            <v>92921</v>
          </cell>
          <cell r="H2209" t="str">
            <v>ARMAÇÃO DE ESTRUTURAS DE CONCRETO ARMADO, EXCETO VIGAS, PILARES, LAJES E FUNDAÇÕES, UTILIZANDO AÇO CA-50 DE 12,5 MM - MONTAGEM. AF_12/2015</v>
          </cell>
        </row>
        <row r="2210">
          <cell r="A2210" t="str">
            <v>FUNDACOES E ESTRUTURAS</v>
          </cell>
          <cell r="B2210" t="str">
            <v>FUES</v>
          </cell>
          <cell r="C2210" t="str">
            <v>ARMADURAS</v>
          </cell>
          <cell r="D2210" t="str">
            <v>0042</v>
          </cell>
          <cell r="E2210">
            <v>0</v>
          </cell>
          <cell r="F2210">
            <v>0</v>
          </cell>
          <cell r="G2210" t="str">
            <v>92922</v>
          </cell>
          <cell r="H2210" t="str">
            <v>ARMAÇÃO DE ESTRUTURAS DE CONCRETO ARMADO, EXCETO VIGAS, PILARES, LAJES E FUNDAÇÕES, UTILIZANDO AÇO CA-50 DE 16,0 MM - MONTAGEM. AF_12/2015</v>
          </cell>
        </row>
        <row r="2211">
          <cell r="A2211" t="str">
            <v>FUNDACOES E ESTRUTURAS</v>
          </cell>
          <cell r="B2211" t="str">
            <v>FUES</v>
          </cell>
          <cell r="C2211" t="str">
            <v>ARMADURAS</v>
          </cell>
          <cell r="D2211" t="str">
            <v>0042</v>
          </cell>
          <cell r="E2211">
            <v>0</v>
          </cell>
          <cell r="F2211">
            <v>0</v>
          </cell>
          <cell r="G2211" t="str">
            <v>92923</v>
          </cell>
          <cell r="H2211" t="str">
            <v>ARMAÇÃO DE ESTRUTURAS DE CONCRETO ARMADO, EXCETO VIGAS, PILARES, LAJES E FUNDAÇÕES, UTILIZANDO AÇO CA-50 DE 20,0 MM - MONTAGEM. AF_12/2015</v>
          </cell>
        </row>
        <row r="2212">
          <cell r="A2212" t="str">
            <v>FUNDACOES E ESTRUTURAS</v>
          </cell>
          <cell r="B2212" t="str">
            <v>FUES</v>
          </cell>
          <cell r="C2212" t="str">
            <v>ARMADURAS</v>
          </cell>
          <cell r="D2212" t="str">
            <v>0042</v>
          </cell>
          <cell r="E2212">
            <v>0</v>
          </cell>
          <cell r="F2212">
            <v>0</v>
          </cell>
          <cell r="G2212" t="str">
            <v>92924</v>
          </cell>
          <cell r="H2212" t="str">
            <v>ARMAÇÃO DE ESTRUTURAS DE CONCRETO ARMADO, EXCETO VIGAS, PILARES, LAJES E FUNDAÇÕES, UTILIZANDO AÇO CA-50 DE 25,0 MM - MONTAGEM. AF_12/2015</v>
          </cell>
        </row>
        <row r="2213">
          <cell r="A2213" t="str">
            <v>FUNDACOES E ESTRUTURAS</v>
          </cell>
          <cell r="B2213" t="str">
            <v>FUES</v>
          </cell>
          <cell r="C2213" t="str">
            <v>ARMADURAS</v>
          </cell>
          <cell r="D2213" t="str">
            <v>0042</v>
          </cell>
          <cell r="E2213">
            <v>0</v>
          </cell>
          <cell r="F2213">
            <v>0</v>
          </cell>
          <cell r="G2213" t="str">
            <v>95445</v>
          </cell>
          <cell r="H2213" t="str">
            <v>CORTE E DOBRA DE AÇO CA-60, DIÂMETRO DE 5,0 MM, UTILIZADO EM ESTRIBO CONTÍNUO HELICOIDAL. AF_10/2016</v>
          </cell>
        </row>
        <row r="2214">
          <cell r="A2214" t="str">
            <v>FUNDACOES E ESTRUTURAS</v>
          </cell>
          <cell r="B2214" t="str">
            <v>FUES</v>
          </cell>
          <cell r="C2214" t="str">
            <v>ARMADURAS</v>
          </cell>
          <cell r="D2214" t="str">
            <v>0042</v>
          </cell>
          <cell r="E2214">
            <v>0</v>
          </cell>
          <cell r="F2214">
            <v>0</v>
          </cell>
          <cell r="G2214" t="str">
            <v>95446</v>
          </cell>
          <cell r="H2214" t="str">
            <v>CORTE E DOBRA DE AÇO CA-50, DIÂMETRO DE 6,3 MM, UTILIZADO EM ESTRIBO CONTÍNUO HELICOIDAL. AF_10/2016</v>
          </cell>
        </row>
        <row r="2215">
          <cell r="A2215" t="str">
            <v>FUNDACOES E ESTRUTURAS</v>
          </cell>
          <cell r="B2215" t="str">
            <v>FUES</v>
          </cell>
          <cell r="C2215" t="str">
            <v>ARMADURAS</v>
          </cell>
          <cell r="D2215" t="str">
            <v>0042</v>
          </cell>
          <cell r="E2215">
            <v>0</v>
          </cell>
          <cell r="F2215">
            <v>0</v>
          </cell>
          <cell r="G2215" t="str">
            <v>95448</v>
          </cell>
          <cell r="H2215" t="str">
            <v>CORTE E DOBRA DE AÇO CA-50, DIÂMERO DE 32 MM, UTILIZADO EM ESTRUTURAS DIVERSAS, EXCETO LAJE. AF_10/2016</v>
          </cell>
        </row>
        <row r="2216">
          <cell r="A2216" t="str">
            <v>FUNDACOES E ESTRUTURAS</v>
          </cell>
          <cell r="B2216" t="str">
            <v>FUES</v>
          </cell>
          <cell r="C2216" t="str">
            <v>ARMADURAS</v>
          </cell>
          <cell r="D2216" t="str">
            <v>0042</v>
          </cell>
          <cell r="E2216">
            <v>0</v>
          </cell>
          <cell r="F2216">
            <v>0</v>
          </cell>
          <cell r="G2216" t="str">
            <v>95576</v>
          </cell>
          <cell r="H2216" t="str">
            <v>MONTAGEM DE ARMADURA LONGITUDINAL/TRANSVERSAL DE ESTACAS DE SEÇÃO CIRCULAR, DIÂMETRO = 8,0 MM. AF_11/2016</v>
          </cell>
        </row>
        <row r="2217">
          <cell r="A2217" t="str">
            <v>FUNDACOES E ESTRUTURAS</v>
          </cell>
          <cell r="B2217" t="str">
            <v>FUES</v>
          </cell>
          <cell r="C2217" t="str">
            <v>ARMADURAS</v>
          </cell>
          <cell r="D2217" t="str">
            <v>0042</v>
          </cell>
          <cell r="E2217">
            <v>0</v>
          </cell>
          <cell r="F2217">
            <v>0</v>
          </cell>
          <cell r="G2217" t="str">
            <v>95577</v>
          </cell>
          <cell r="H2217" t="str">
            <v>MONTAGEM DE ARMADURA LONGITUDINAL DE ESTACAS DE SEÇÃO CIRCULAR, DIÂMETRO = 10,0 MM. AF_11/2016</v>
          </cell>
        </row>
        <row r="2218">
          <cell r="A2218" t="str">
            <v>FUNDACOES E ESTRUTURAS</v>
          </cell>
          <cell r="B2218" t="str">
            <v>FUES</v>
          </cell>
          <cell r="C2218" t="str">
            <v>ARMADURAS</v>
          </cell>
          <cell r="D2218" t="str">
            <v>0042</v>
          </cell>
          <cell r="E2218">
            <v>0</v>
          </cell>
          <cell r="F2218">
            <v>0</v>
          </cell>
          <cell r="G2218" t="str">
            <v>95578</v>
          </cell>
          <cell r="H2218" t="str">
            <v>MONTAGEM DE ARMADURA LONGITUDINAL/TRANSVERSAL DE ESTACAS DE SEÇÃO CIRCULAR, DIÂMETRO = 12,5 MM. AF_11/2016</v>
          </cell>
        </row>
        <row r="2219">
          <cell r="A2219" t="str">
            <v>FUNDACOES E ESTRUTURAS</v>
          </cell>
          <cell r="B2219" t="str">
            <v>FUES</v>
          </cell>
          <cell r="C2219" t="str">
            <v>ARMADURAS</v>
          </cell>
          <cell r="D2219" t="str">
            <v>0042</v>
          </cell>
          <cell r="E2219">
            <v>0</v>
          </cell>
          <cell r="F2219">
            <v>0</v>
          </cell>
          <cell r="G2219" t="str">
            <v>95579</v>
          </cell>
          <cell r="H2219" t="str">
            <v>MONTAGEM DE ARMADURA LONGITUDINAL DE ESTACAS DE SEÇÃO CIRCULAR, DIÂMETRO = 16,0 MM. AF_11/2016</v>
          </cell>
        </row>
        <row r="2220">
          <cell r="A2220" t="str">
            <v>FUNDACOES E ESTRUTURAS</v>
          </cell>
          <cell r="B2220" t="str">
            <v>FUES</v>
          </cell>
          <cell r="C2220" t="str">
            <v>ARMADURAS</v>
          </cell>
          <cell r="D2220" t="str">
            <v>0042</v>
          </cell>
          <cell r="E2220">
            <v>0</v>
          </cell>
          <cell r="F2220">
            <v>0</v>
          </cell>
          <cell r="G2220" t="str">
            <v>95580</v>
          </cell>
          <cell r="H2220" t="str">
            <v>MONTAGEM DE ARMADURA LONGITUDINAL DE ESTACAS DE SEÇÃO CIRCULAR, DIÂMETRO = 20,0 MM. AF_11/2016</v>
          </cell>
        </row>
        <row r="2221">
          <cell r="A2221" t="str">
            <v>FUNDACOES E ESTRUTURAS</v>
          </cell>
          <cell r="B2221" t="str">
            <v>FUES</v>
          </cell>
          <cell r="C2221" t="str">
            <v>ARMADURAS</v>
          </cell>
          <cell r="D2221" t="str">
            <v>0042</v>
          </cell>
          <cell r="E2221">
            <v>0</v>
          </cell>
          <cell r="F2221">
            <v>0</v>
          </cell>
          <cell r="G2221" t="str">
            <v>95581</v>
          </cell>
          <cell r="H2221" t="str">
            <v>MONTAGEM DE ARMADURA LONGITUDINAL DE ESTACAS DE SEÇÃO CIRCULAR, DIÂMETRO = 25,0 MM. AF_11/2016</v>
          </cell>
        </row>
        <row r="2222">
          <cell r="A2222" t="str">
            <v>FUNDACOES E ESTRUTURAS</v>
          </cell>
          <cell r="B2222" t="str">
            <v>FUES</v>
          </cell>
          <cell r="C2222" t="str">
            <v>ARMADURAS</v>
          </cell>
          <cell r="D2222" t="str">
            <v>0042</v>
          </cell>
          <cell r="E2222">
            <v>0</v>
          </cell>
          <cell r="F2222">
            <v>0</v>
          </cell>
          <cell r="G2222" t="str">
            <v>95582</v>
          </cell>
          <cell r="H2222" t="str">
            <v>MONTAGEM DE ARMADURA LONGITUDINAL DE ESTACAS DE SEÇÃO CIRCULAR, DIÂMETRO = 32,0 MM. AF_11/2016</v>
          </cell>
        </row>
        <row r="2223">
          <cell r="A2223" t="str">
            <v>FUNDACOES E ESTRUTURAS</v>
          </cell>
          <cell r="B2223" t="str">
            <v>FUES</v>
          </cell>
          <cell r="C2223" t="str">
            <v>ARMADURAS</v>
          </cell>
          <cell r="D2223" t="str">
            <v>0042</v>
          </cell>
          <cell r="E2223">
            <v>0</v>
          </cell>
          <cell r="F2223">
            <v>0</v>
          </cell>
          <cell r="G2223" t="str">
            <v>95583</v>
          </cell>
          <cell r="H2223" t="str">
            <v>MONTAGEM DE ARMADURA TRANSVERSAL DE ESTACAS DE SEÇÃO CIRCULAR, DIÂMETRO = 5,0 MM. AF_11/2016</v>
          </cell>
        </row>
        <row r="2224">
          <cell r="A2224" t="str">
            <v>FUNDACOES E ESTRUTURAS</v>
          </cell>
          <cell r="B2224" t="str">
            <v>FUES</v>
          </cell>
          <cell r="C2224" t="str">
            <v>ARMADURAS</v>
          </cell>
          <cell r="D2224" t="str">
            <v>0042</v>
          </cell>
          <cell r="E2224">
            <v>0</v>
          </cell>
          <cell r="F2224">
            <v>0</v>
          </cell>
          <cell r="G2224" t="str">
            <v>95584</v>
          </cell>
          <cell r="H2224" t="str">
            <v>MONTAGEM DE ARMADURA TRANSVERSAL DE ESTACAS DE SEÇÃO CIRCULAR, DIÂMETRO = 6,3 MM. AF_11/2016</v>
          </cell>
        </row>
        <row r="2225">
          <cell r="A2225" t="str">
            <v>FUNDACOES E ESTRUTURAS</v>
          </cell>
          <cell r="B2225" t="str">
            <v>FUES</v>
          </cell>
          <cell r="C2225" t="str">
            <v>ARMADURAS</v>
          </cell>
          <cell r="D2225" t="str">
            <v>0042</v>
          </cell>
          <cell r="E2225">
            <v>0</v>
          </cell>
          <cell r="F2225">
            <v>0</v>
          </cell>
          <cell r="G2225" t="str">
            <v>95585</v>
          </cell>
          <cell r="H2225" t="str">
            <v>MONTAGEM DE ARMADURA LONGITUDINAL/TRANSVERSAL DE ESTACAS DE SEÇÃO RETANGULAR (BARRETE), DIÂMETRO = 8,0 MM. AF_11/2016</v>
          </cell>
        </row>
        <row r="2226">
          <cell r="A2226" t="str">
            <v>FUNDACOES E ESTRUTURAS</v>
          </cell>
          <cell r="B2226" t="str">
            <v>FUES</v>
          </cell>
          <cell r="C2226" t="str">
            <v>ARMADURAS</v>
          </cell>
          <cell r="D2226" t="str">
            <v>0042</v>
          </cell>
          <cell r="E2226">
            <v>0</v>
          </cell>
          <cell r="F2226">
            <v>0</v>
          </cell>
          <cell r="G2226" t="str">
            <v>95586</v>
          </cell>
          <cell r="H2226" t="str">
            <v>MONTAGEM DE ARMADURA LONGITUDINAL DE ESTACAS DE SEÇÃO RETANGULAR (BARRETE), DIÂMETRO = 10,0 MM. AF_11/2016</v>
          </cell>
        </row>
        <row r="2227">
          <cell r="A2227" t="str">
            <v>FUNDACOES E ESTRUTURAS</v>
          </cell>
          <cell r="B2227" t="str">
            <v>FUES</v>
          </cell>
          <cell r="C2227" t="str">
            <v>ARMADURAS</v>
          </cell>
          <cell r="D2227" t="str">
            <v>0042</v>
          </cell>
          <cell r="E2227">
            <v>0</v>
          </cell>
          <cell r="F2227">
            <v>0</v>
          </cell>
          <cell r="G2227" t="str">
            <v>95587</v>
          </cell>
          <cell r="H2227" t="str">
            <v>MONTAGEM DE ARMADURA LONGITUDINAL/TRANSVERSAL DE ESTACAS DE SEÇÃO RETANGULAR (BARRETE), DIÂMETRO = 12,5 MM. AF_11/2016</v>
          </cell>
        </row>
        <row r="2228">
          <cell r="A2228" t="str">
            <v>FUNDACOES E ESTRUTURAS</v>
          </cell>
          <cell r="B2228" t="str">
            <v>FUES</v>
          </cell>
          <cell r="C2228" t="str">
            <v>ARMADURAS</v>
          </cell>
          <cell r="D2228" t="str">
            <v>0042</v>
          </cell>
          <cell r="E2228">
            <v>0</v>
          </cell>
          <cell r="F2228">
            <v>0</v>
          </cell>
          <cell r="G2228" t="str">
            <v>95588</v>
          </cell>
          <cell r="H2228" t="str">
            <v>MONTAGEM DE ARMADURA LONGITUDINAL DE ESTACAS DE SEÇÃO RETANGULAR (BARRETE), DIÂMETRO = 16,0 MM. AF_11/2016</v>
          </cell>
        </row>
        <row r="2229">
          <cell r="A2229" t="str">
            <v>FUNDACOES E ESTRUTURAS</v>
          </cell>
          <cell r="B2229" t="str">
            <v>FUES</v>
          </cell>
          <cell r="C2229" t="str">
            <v>ARMADURAS</v>
          </cell>
          <cell r="D2229" t="str">
            <v>0042</v>
          </cell>
          <cell r="E2229">
            <v>0</v>
          </cell>
          <cell r="F2229">
            <v>0</v>
          </cell>
          <cell r="G2229" t="str">
            <v>95589</v>
          </cell>
          <cell r="H2229" t="str">
            <v>MONTAGEM DE ARMADURA LONGITUDINAL DE ESTACAS DE SEÇÃO RETANGULAR (BARRETE), DIÂMETRO = 20,0 MM. AF_11/2016</v>
          </cell>
        </row>
        <row r="2230">
          <cell r="A2230" t="str">
            <v>FUNDACOES E ESTRUTURAS</v>
          </cell>
          <cell r="B2230" t="str">
            <v>FUES</v>
          </cell>
          <cell r="C2230" t="str">
            <v>ARMADURAS</v>
          </cell>
          <cell r="D2230" t="str">
            <v>0042</v>
          </cell>
          <cell r="E2230">
            <v>0</v>
          </cell>
          <cell r="F2230">
            <v>0</v>
          </cell>
          <cell r="G2230" t="str">
            <v>95590</v>
          </cell>
          <cell r="H2230" t="str">
            <v>MONTAGEM DE ARMADURA LONGITUDINAL DE ESTACAS DE SEÇÃO RETANGULAR (BARRETE), DIÂMETRO = 25,0 MM. AF_11/2016</v>
          </cell>
        </row>
        <row r="2231">
          <cell r="A2231" t="str">
            <v>FUNDACOES E ESTRUTURAS</v>
          </cell>
          <cell r="B2231" t="str">
            <v>FUES</v>
          </cell>
          <cell r="C2231" t="str">
            <v>ARMADURAS</v>
          </cell>
          <cell r="D2231" t="str">
            <v>0042</v>
          </cell>
          <cell r="E2231">
            <v>0</v>
          </cell>
          <cell r="F2231">
            <v>0</v>
          </cell>
          <cell r="G2231" t="str">
            <v>95591</v>
          </cell>
          <cell r="H2231" t="str">
            <v>MONTAGEM DE ARMADURA LONGITUDINAL DE ESTACAS DE SEÇÃO RETANGULAR (BARRETE), DIÂMETRO = 32,0 MM. AF_11/2016</v>
          </cell>
        </row>
        <row r="2232">
          <cell r="A2232" t="str">
            <v>FUNDACOES E ESTRUTURAS</v>
          </cell>
          <cell r="B2232" t="str">
            <v>FUES</v>
          </cell>
          <cell r="C2232" t="str">
            <v>ARMADURAS</v>
          </cell>
          <cell r="D2232" t="str">
            <v>0042</v>
          </cell>
          <cell r="E2232">
            <v>0</v>
          </cell>
          <cell r="F2232">
            <v>0</v>
          </cell>
          <cell r="G2232" t="str">
            <v>95592</v>
          </cell>
          <cell r="H2232" t="str">
            <v>MONTAGEM DE ARMADURA TRANSVERSAL DE ESTACAS DE SEÇÃO RETANGULAR (BARRETE), DIÂMETRO = 5,0 MM. AF_11/2016</v>
          </cell>
        </row>
        <row r="2233">
          <cell r="A2233" t="str">
            <v>FUNDACOES E ESTRUTURAS</v>
          </cell>
          <cell r="B2233" t="str">
            <v>FUES</v>
          </cell>
          <cell r="C2233" t="str">
            <v>ARMADURAS</v>
          </cell>
          <cell r="D2233" t="str">
            <v>0042</v>
          </cell>
          <cell r="E2233">
            <v>0</v>
          </cell>
          <cell r="F2233">
            <v>0</v>
          </cell>
          <cell r="G2233" t="str">
            <v>95593</v>
          </cell>
          <cell r="H2233" t="str">
            <v>MONTAGEM DE ARMADURA TRANSVERSAL DE ESTACAS DE SEÇÃO RETANGULAR (BARRETE), DIÂMETRO = 6,3 MM. AF_11/2016</v>
          </cell>
        </row>
        <row r="2234">
          <cell r="A2234" t="str">
            <v>FUNDACOES E ESTRUTURAS</v>
          </cell>
          <cell r="B2234" t="str">
            <v>FUES</v>
          </cell>
          <cell r="C2234" t="str">
            <v>ARMADURAS</v>
          </cell>
          <cell r="D2234" t="str">
            <v>0042</v>
          </cell>
          <cell r="E2234">
            <v>0</v>
          </cell>
          <cell r="F2234">
            <v>0</v>
          </cell>
          <cell r="G2234" t="str">
            <v>95943</v>
          </cell>
          <cell r="H2234" t="str">
            <v>ARMAÇÃO DE ESCADA, DE UMA ESTRUTURA CONVENCIONAL DE CONCRETO ARMADO UTILIZANDO AÇO CA-60 DE 5,0 MM - MONTAGEM. AF_11/2020</v>
          </cell>
        </row>
        <row r="2235">
          <cell r="A2235" t="str">
            <v>FUNDACOES E ESTRUTURAS</v>
          </cell>
          <cell r="B2235" t="str">
            <v>FUES</v>
          </cell>
          <cell r="C2235" t="str">
            <v>ARMADURAS</v>
          </cell>
          <cell r="D2235" t="str">
            <v>0042</v>
          </cell>
          <cell r="E2235">
            <v>0</v>
          </cell>
          <cell r="F2235">
            <v>0</v>
          </cell>
          <cell r="G2235" t="str">
            <v>95944</v>
          </cell>
          <cell r="H2235" t="str">
            <v>ARMAÇÃO DE ESCADA, DE UMA ESTRUTURA CONVENCIONAL DE CONCRETO ARMADO UTILIZANDO AÇO CA-50 DE 6,3 MM - MONTAGEM. AF_11/2020</v>
          </cell>
        </row>
        <row r="2236">
          <cell r="A2236" t="str">
            <v>FUNDACOES E ESTRUTURAS</v>
          </cell>
          <cell r="B2236" t="str">
            <v>FUES</v>
          </cell>
          <cell r="C2236" t="str">
            <v>ARMADURAS</v>
          </cell>
          <cell r="D2236" t="str">
            <v>0042</v>
          </cell>
          <cell r="E2236">
            <v>0</v>
          </cell>
          <cell r="F2236">
            <v>0</v>
          </cell>
          <cell r="G2236" t="str">
            <v>95945</v>
          </cell>
          <cell r="H2236" t="str">
            <v>ARMAÇÃO DE ESCADA, DE UMA ESTRUTURA CONVENCIONAL DE CONCRETO ARMADO UTILIZANDO AÇO CA-50 DE 8,0 MM - MONTAGEM. AF_11/2020</v>
          </cell>
        </row>
        <row r="2237">
          <cell r="A2237" t="str">
            <v>FUNDACOES E ESTRUTURAS</v>
          </cell>
          <cell r="B2237" t="str">
            <v>FUES</v>
          </cell>
          <cell r="C2237" t="str">
            <v>ARMADURAS</v>
          </cell>
          <cell r="D2237" t="str">
            <v>0042</v>
          </cell>
          <cell r="E2237">
            <v>0</v>
          </cell>
          <cell r="F2237">
            <v>0</v>
          </cell>
          <cell r="G2237" t="str">
            <v>95946</v>
          </cell>
          <cell r="H2237" t="str">
            <v>ARMAÇÃO DE ESCADA, DE UMA ESTRUTURA CONVENCIONAL DE CONCRETO ARMADO UTILIZANDO AÇO CA-50 DE 10,0 MM - MONTAGEM. AF_11/2020</v>
          </cell>
        </row>
        <row r="2238">
          <cell r="A2238" t="str">
            <v>FUNDACOES E ESTRUTURAS</v>
          </cell>
          <cell r="B2238" t="str">
            <v>FUES</v>
          </cell>
          <cell r="C2238" t="str">
            <v>ARMADURAS</v>
          </cell>
          <cell r="D2238" t="str">
            <v>0042</v>
          </cell>
          <cell r="E2238">
            <v>0</v>
          </cell>
          <cell r="F2238">
            <v>0</v>
          </cell>
          <cell r="G2238" t="str">
            <v>95947</v>
          </cell>
          <cell r="H2238" t="str">
            <v>ARMAÇÃO DE ESCADA, DE UMA ESTRUTURA CONVENCIONAL DE CONCRETO ARMADO UTILIZANDO AÇO CA-50 DE 12,5 MM - MONTAGEM. AF_11/2020</v>
          </cell>
        </row>
        <row r="2239">
          <cell r="A2239" t="str">
            <v>FUNDACOES E ESTRUTURAS</v>
          </cell>
          <cell r="B2239" t="str">
            <v>FUES</v>
          </cell>
          <cell r="C2239" t="str">
            <v>ARMADURAS</v>
          </cell>
          <cell r="D2239" t="str">
            <v>0042</v>
          </cell>
          <cell r="E2239">
            <v>0</v>
          </cell>
          <cell r="F2239">
            <v>0</v>
          </cell>
          <cell r="G2239" t="str">
            <v>95948</v>
          </cell>
          <cell r="H2239" t="str">
            <v>ARMAÇÃO DE ESCADA, DE UMA ESTRUTURA CONVENCIONAL DE CONCRETO ARMADO UTILIZANDO AÇO CA-50 DE 16,0 MM - MONTAGEM. AF_11/2020</v>
          </cell>
        </row>
        <row r="2240">
          <cell r="A2240" t="str">
            <v>FUNDACOES E ESTRUTURAS</v>
          </cell>
          <cell r="B2240" t="str">
            <v>FUES</v>
          </cell>
          <cell r="C2240" t="str">
            <v>ARMADURAS</v>
          </cell>
          <cell r="D2240" t="str">
            <v>0042</v>
          </cell>
          <cell r="E2240">
            <v>0</v>
          </cell>
          <cell r="F2240">
            <v>0</v>
          </cell>
          <cell r="G2240" t="str">
            <v>96544</v>
          </cell>
          <cell r="H2240" t="str">
            <v>ARMAÇÃO DE BLOCO, VIGA BALDRAME OU SAPATA UTILIZANDO AÇO CA-50 DE 6,3 MM - MONTAGEM. AF_06/2017</v>
          </cell>
        </row>
        <row r="2241">
          <cell r="A2241" t="str">
            <v>FUNDACOES E ESTRUTURAS</v>
          </cell>
          <cell r="B2241" t="str">
            <v>FUES</v>
          </cell>
          <cell r="C2241" t="str">
            <v>ARMADURAS</v>
          </cell>
          <cell r="D2241" t="str">
            <v>0042</v>
          </cell>
          <cell r="E2241">
            <v>0</v>
          </cell>
          <cell r="F2241">
            <v>0</v>
          </cell>
          <cell r="G2241" t="str">
            <v>96545</v>
          </cell>
          <cell r="H2241" t="str">
            <v>ARMAÇÃO DE BLOCO, VIGA BALDRAME OU SAPATA UTILIZANDO AÇO CA-50 DE 8 MM - MONTAGEM. AF_06/2017</v>
          </cell>
        </row>
        <row r="2242">
          <cell r="A2242" t="str">
            <v>FUNDACOES E ESTRUTURAS</v>
          </cell>
          <cell r="B2242" t="str">
            <v>FUES</v>
          </cell>
          <cell r="C2242" t="str">
            <v>ARMADURAS</v>
          </cell>
          <cell r="D2242" t="str">
            <v>0042</v>
          </cell>
          <cell r="E2242">
            <v>0</v>
          </cell>
          <cell r="F2242">
            <v>0</v>
          </cell>
          <cell r="G2242" t="str">
            <v>96546</v>
          </cell>
          <cell r="H2242" t="str">
            <v>ARMAÇÃO DE BLOCO, VIGA BALDRAME OU SAPATA UTILIZANDO AÇO CA-50 DE 10 MM - MONTAGEM. AF_06/2017</v>
          </cell>
        </row>
        <row r="2243">
          <cell r="A2243" t="str">
            <v>FUNDACOES E ESTRUTURAS</v>
          </cell>
          <cell r="B2243" t="str">
            <v>FUES</v>
          </cell>
          <cell r="C2243" t="str">
            <v>ARMADURAS</v>
          </cell>
          <cell r="D2243" t="str">
            <v>0042</v>
          </cell>
          <cell r="E2243">
            <v>0</v>
          </cell>
          <cell r="F2243">
            <v>0</v>
          </cell>
          <cell r="G2243" t="str">
            <v>96547</v>
          </cell>
          <cell r="H2243" t="str">
            <v>ARMAÇÃO DE BLOCO, VIGA BALDRAME OU SAPATA UTILIZANDO AÇO CA-50 DE 12,5 MM - MONTAGEM. AF_06/2017</v>
          </cell>
        </row>
        <row r="2244">
          <cell r="A2244" t="str">
            <v>FUNDACOES E ESTRUTURAS</v>
          </cell>
          <cell r="B2244" t="str">
            <v>FUES</v>
          </cell>
          <cell r="C2244" t="str">
            <v>ARMADURAS</v>
          </cell>
          <cell r="D2244" t="str">
            <v>0042</v>
          </cell>
          <cell r="E2244">
            <v>0</v>
          </cell>
          <cell r="F2244">
            <v>0</v>
          </cell>
          <cell r="G2244" t="str">
            <v>96548</v>
          </cell>
          <cell r="H2244" t="str">
            <v>ARMAÇÃO DE BLOCO, VIGA BALDRAME OU SAPATA UTILIZANDO AÇO CA-50 DE 16 MM - MONTAGEM. AF_06/2017</v>
          </cell>
        </row>
        <row r="2245">
          <cell r="A2245" t="str">
            <v>FUNDACOES E ESTRUTURAS</v>
          </cell>
          <cell r="B2245" t="str">
            <v>FUES</v>
          </cell>
          <cell r="C2245" t="str">
            <v>ARMADURAS</v>
          </cell>
          <cell r="D2245" t="str">
            <v>0042</v>
          </cell>
          <cell r="E2245">
            <v>0</v>
          </cell>
          <cell r="F2245">
            <v>0</v>
          </cell>
          <cell r="G2245" t="str">
            <v>96549</v>
          </cell>
          <cell r="H2245" t="str">
            <v>ARMAÇÃO DE BLOCO, VIGA BALDRAME OU SAPATA UTILIZANDO AÇO CA-50 DE 20 MM - MONTAGEM. AF_06/2017</v>
          </cell>
        </row>
        <row r="2246">
          <cell r="A2246" t="str">
            <v>FUNDACOES E ESTRUTURAS</v>
          </cell>
          <cell r="B2246" t="str">
            <v>FUES</v>
          </cell>
          <cell r="C2246" t="str">
            <v>ARMADURAS</v>
          </cell>
          <cell r="D2246" t="str">
            <v>0042</v>
          </cell>
          <cell r="E2246">
            <v>0</v>
          </cell>
          <cell r="F2246">
            <v>0</v>
          </cell>
          <cell r="G2246" t="str">
            <v>96550</v>
          </cell>
          <cell r="H2246" t="str">
            <v>ARMAÇÃO DE BLOCO, VIGA BALDRAME OU SAPATA UTILIZANDO AÇO CA-50 DE 25 MM - MONTAGEM. AF_06/2017</v>
          </cell>
        </row>
        <row r="2247">
          <cell r="A2247" t="str">
            <v>FUNDACOES E ESTRUTURAS</v>
          </cell>
          <cell r="B2247" t="str">
            <v>FUES</v>
          </cell>
          <cell r="C2247" t="str">
            <v>ARMADURAS</v>
          </cell>
          <cell r="D2247" t="str">
            <v>0042</v>
          </cell>
          <cell r="E2247">
            <v>0</v>
          </cell>
          <cell r="F2247">
            <v>0</v>
          </cell>
          <cell r="G2247" t="str">
            <v>100066</v>
          </cell>
          <cell r="H2247" t="str">
            <v>ARMAÇÃO DO SISTEMA DE PAREDES DE CONCRETO, EXECUTADA COMO ARMADURA POSITIVA DE LAJES, TELA Q-196. AF_06/2019</v>
          </cell>
        </row>
        <row r="2248">
          <cell r="A2248" t="str">
            <v>FUNDACOES E ESTRUTURAS</v>
          </cell>
          <cell r="B2248" t="str">
            <v>FUES</v>
          </cell>
          <cell r="C2248" t="str">
            <v>ARMADURAS</v>
          </cell>
          <cell r="D2248" t="str">
            <v>0042</v>
          </cell>
          <cell r="E2248">
            <v>0</v>
          </cell>
          <cell r="F2248">
            <v>0</v>
          </cell>
          <cell r="G2248" t="str">
            <v>100067</v>
          </cell>
          <cell r="H2248" t="str">
            <v>ARMAÇÃO DO SISTEMA DE PAREDES DE CONCRETO, EXECUTADA COMO REFORÇO, VERGALHÃO DE 5,0 MM DE DIÂMETRO. AF_06/2019</v>
          </cell>
        </row>
        <row r="2249">
          <cell r="A2249" t="str">
            <v>FUNDACOES E ESTRUTURAS</v>
          </cell>
          <cell r="B2249" t="str">
            <v>FUES</v>
          </cell>
          <cell r="C2249" t="str">
            <v>ARMADURAS</v>
          </cell>
          <cell r="D2249" t="str">
            <v>0042</v>
          </cell>
          <cell r="E2249">
            <v>0</v>
          </cell>
          <cell r="F2249">
            <v>0</v>
          </cell>
          <cell r="G2249" t="str">
            <v>100068</v>
          </cell>
          <cell r="H2249" t="str">
            <v>ARMAÇÃO DO SISTEMA DE PAREDES DE CONCRETO, EXECUTADA COMO REFORÇO, VERGALHÃO DE 12,5 MM DE DIÂMETRO. AF_06/2019</v>
          </cell>
        </row>
        <row r="2250">
          <cell r="A2250" t="str">
            <v>FUNDACOES E ESTRUTURAS</v>
          </cell>
          <cell r="B2250" t="str">
            <v>FUES</v>
          </cell>
          <cell r="C2250" t="str">
            <v>CONCRETOS</v>
          </cell>
          <cell r="D2250" t="str">
            <v>0043</v>
          </cell>
          <cell r="E2250">
            <v>0</v>
          </cell>
          <cell r="F2250">
            <v>0</v>
          </cell>
          <cell r="G2250" t="str">
            <v>89993</v>
          </cell>
          <cell r="H2250" t="str">
            <v>GRAUTEAMENTO VERTICAL EM ALVENARIA ESTRUTURAL. AF_01/2015</v>
          </cell>
        </row>
        <row r="2251">
          <cell r="A2251" t="str">
            <v>FUNDACOES E ESTRUTURAS</v>
          </cell>
          <cell r="B2251" t="str">
            <v>FUES</v>
          </cell>
          <cell r="C2251" t="str">
            <v>CONCRETOS</v>
          </cell>
          <cell r="D2251" t="str">
            <v>0043</v>
          </cell>
          <cell r="E2251">
            <v>0</v>
          </cell>
          <cell r="F2251">
            <v>0</v>
          </cell>
          <cell r="G2251" t="str">
            <v>89994</v>
          </cell>
          <cell r="H2251" t="str">
            <v>GRAUTEAMENTO DE CINTA INTERMEDIÁRIA OU DE CONTRAVERGA EM ALVENARIA ESTRUTURAL. AF_01/2015</v>
          </cell>
        </row>
        <row r="2252">
          <cell r="A2252" t="str">
            <v>FUNDACOES E ESTRUTURAS</v>
          </cell>
          <cell r="B2252" t="str">
            <v>FUES</v>
          </cell>
          <cell r="C2252" t="str">
            <v>CONCRETOS</v>
          </cell>
          <cell r="D2252" t="str">
            <v>0043</v>
          </cell>
          <cell r="E2252">
            <v>0</v>
          </cell>
          <cell r="F2252">
            <v>0</v>
          </cell>
          <cell r="G2252" t="str">
            <v>89995</v>
          </cell>
          <cell r="H2252" t="str">
            <v>GRAUTEAMENTO DE CINTA SUPERIOR OU DE VERGA EM ALVENARIA ESTRUTURAL. AF_01/2015</v>
          </cell>
        </row>
        <row r="2253">
          <cell r="A2253" t="str">
            <v>FUNDACOES E ESTRUTURAS</v>
          </cell>
          <cell r="B2253" t="str">
            <v>FUES</v>
          </cell>
          <cell r="C2253" t="str">
            <v>CONCRETOS</v>
          </cell>
          <cell r="D2253" t="str">
            <v>0043</v>
          </cell>
          <cell r="E2253">
            <v>0</v>
          </cell>
          <cell r="F2253">
            <v>0</v>
          </cell>
          <cell r="G2253" t="str">
            <v>90278</v>
          </cell>
          <cell r="H2253" t="str">
            <v>GRAUTE FGK=15 MPA; TRAÇO 1:0,04:2,0:2,4 (CIMENTO/ CAL/ AREIA GROSSA/ BRITA 0) - PREPARO MECÂNICO COM BETONEIRA 400 L. AF_02/2015</v>
          </cell>
        </row>
        <row r="2254">
          <cell r="A2254" t="str">
            <v>FUNDACOES E ESTRUTURAS</v>
          </cell>
          <cell r="B2254" t="str">
            <v>FUES</v>
          </cell>
          <cell r="C2254" t="str">
            <v>CONCRETOS</v>
          </cell>
          <cell r="D2254" t="str">
            <v>0043</v>
          </cell>
          <cell r="E2254">
            <v>0</v>
          </cell>
          <cell r="F2254">
            <v>0</v>
          </cell>
          <cell r="G2254" t="str">
            <v>90279</v>
          </cell>
          <cell r="H2254" t="str">
            <v>GRAUTE FGK=20 MPA; TRAÇO 1:0,04:1,6:1,9 (CIMENTO/ CAL/ AREIA GROSSA/ BRITA 0) - PREPARO MECÂNICO COM BETONEIRA 400 L. AF_02/2015</v>
          </cell>
        </row>
        <row r="2255">
          <cell r="A2255" t="str">
            <v>FUNDACOES E ESTRUTURAS</v>
          </cell>
          <cell r="B2255" t="str">
            <v>FUES</v>
          </cell>
          <cell r="C2255" t="str">
            <v>CONCRETOS</v>
          </cell>
          <cell r="D2255" t="str">
            <v>0043</v>
          </cell>
          <cell r="E2255">
            <v>0</v>
          </cell>
          <cell r="F2255">
            <v>0</v>
          </cell>
          <cell r="G2255" t="str">
            <v>90280</v>
          </cell>
          <cell r="H2255" t="str">
            <v>GRAUTE FGK=25 MPA; TRAÇO 1:0,02:1,2:1,5 (CIMENTO/ CAL/ AREIA GROSSA/ BRITA 0) - PREPARO MECÂNICO COM BETONEIRA 400 L. AF_02/2015</v>
          </cell>
        </row>
        <row r="2256">
          <cell r="A2256" t="str">
            <v>FUNDACOES E ESTRUTURAS</v>
          </cell>
          <cell r="B2256" t="str">
            <v>FUES</v>
          </cell>
          <cell r="C2256" t="str">
            <v>CONCRETOS</v>
          </cell>
          <cell r="D2256" t="str">
            <v>0043</v>
          </cell>
          <cell r="E2256">
            <v>0</v>
          </cell>
          <cell r="F2256">
            <v>0</v>
          </cell>
          <cell r="G2256" t="str">
            <v>90281</v>
          </cell>
          <cell r="H2256" t="str">
            <v>GRAUTE FGK=30 MPA; TRAÇO 1:0,02:0,8:1,1 (CIMENTO/ CAL/ AREIA GROSSA/ BRITA 0) - PREPARO MECÂNICO COM BETONEIRA 400 L. AF_02/2015</v>
          </cell>
        </row>
        <row r="2257">
          <cell r="A2257" t="str">
            <v>FUNDACOES E ESTRUTURAS</v>
          </cell>
          <cell r="B2257" t="str">
            <v>FUES</v>
          </cell>
          <cell r="C2257" t="str">
            <v>CONCRETOS</v>
          </cell>
          <cell r="D2257" t="str">
            <v>0043</v>
          </cell>
          <cell r="E2257">
            <v>0</v>
          </cell>
          <cell r="F2257">
            <v>0</v>
          </cell>
          <cell r="G2257" t="str">
            <v>90282</v>
          </cell>
          <cell r="H2257" t="str">
            <v>GRAUTE FGK=15 MPA; TRAÇO 1:2,0:2,4 (CIMENTO/ AREIA GROSSA/ BRITA 0/ ADITIVO) - PREPARO MECÂNICO COM BETONEIRA 400 L. AF_02/2015</v>
          </cell>
        </row>
        <row r="2258">
          <cell r="A2258" t="str">
            <v>FUNDACOES E ESTRUTURAS</v>
          </cell>
          <cell r="B2258" t="str">
            <v>FUES</v>
          </cell>
          <cell r="C2258" t="str">
            <v>CONCRETOS</v>
          </cell>
          <cell r="D2258" t="str">
            <v>0043</v>
          </cell>
          <cell r="E2258">
            <v>0</v>
          </cell>
          <cell r="F2258">
            <v>0</v>
          </cell>
          <cell r="G2258" t="str">
            <v>90283</v>
          </cell>
          <cell r="H2258" t="str">
            <v>GRAUTE FGK=20 MPA; TRAÇO 1:1,6:1,9 (CIMENTO/ AREIA GROSSA/ BRITA 0/ ADITIVO) - PREPARO MECÂNICO COM BETONEIRA 400 L. AF_02/2015</v>
          </cell>
        </row>
        <row r="2259">
          <cell r="A2259" t="str">
            <v>FUNDACOES E ESTRUTURAS</v>
          </cell>
          <cell r="B2259" t="str">
            <v>FUES</v>
          </cell>
          <cell r="C2259" t="str">
            <v>CONCRETOS</v>
          </cell>
          <cell r="D2259" t="str">
            <v>0043</v>
          </cell>
          <cell r="E2259">
            <v>0</v>
          </cell>
          <cell r="F2259">
            <v>0</v>
          </cell>
          <cell r="G2259" t="str">
            <v>90284</v>
          </cell>
          <cell r="H2259" t="str">
            <v>GRAUTE FGK=25 MPA; TRAÇO 1:1,2:1,5 (CIMENTO/ AREIA GROSSA/ BRITA 0/ ADITIVO) - PREPARO MECÂNICO COM BETONEIRA 400 L. AF_02/2015</v>
          </cell>
        </row>
        <row r="2260">
          <cell r="A2260" t="str">
            <v>FUNDACOES E ESTRUTURAS</v>
          </cell>
          <cell r="B2260" t="str">
            <v>FUES</v>
          </cell>
          <cell r="C2260" t="str">
            <v>CONCRETOS</v>
          </cell>
          <cell r="D2260" t="str">
            <v>0043</v>
          </cell>
          <cell r="E2260">
            <v>0</v>
          </cell>
          <cell r="F2260">
            <v>0</v>
          </cell>
          <cell r="G2260" t="str">
            <v>90285</v>
          </cell>
          <cell r="H2260" t="str">
            <v>GRAUTE FGK=30 MPA; TRAÇO 1:0,8:1,1 (CIMENTO/ AREIA GROSSA/ BRITA 0/ ADITIVO) - PREPARO MECÂNICO COM BETONEIRA 400 L. AF_02/2015</v>
          </cell>
        </row>
        <row r="2261">
          <cell r="A2261" t="str">
            <v>FUNDACOES E ESTRUTURAS</v>
          </cell>
          <cell r="B2261" t="str">
            <v>FUES</v>
          </cell>
          <cell r="C2261" t="str">
            <v>CONCRETOS</v>
          </cell>
          <cell r="D2261" t="str">
            <v>0043</v>
          </cell>
          <cell r="E2261">
            <v>0</v>
          </cell>
          <cell r="F2261">
            <v>0</v>
          </cell>
          <cell r="G2261" t="str">
            <v>90853</v>
          </cell>
          <cell r="H2261" t="str">
            <v>CONCRETAGEM DE LAJES EM EDIFICAÇÕES UNIFAMILIARES FEITAS COM SISTEMA DE FÔRMAS MANUSEÁVEIS, COM CONCRETO USINADO BOMBEÁVEL FCK 20 MPA - LANÇAMENTO, ADENSAMENTO E ACABAMENTO. AF_06/2015</v>
          </cell>
        </row>
        <row r="2262">
          <cell r="A2262" t="str">
            <v>FUNDACOES E ESTRUTURAS</v>
          </cell>
          <cell r="B2262" t="str">
            <v>FUES</v>
          </cell>
          <cell r="C2262" t="str">
            <v>CONCRETOS</v>
          </cell>
          <cell r="D2262" t="str">
            <v>0043</v>
          </cell>
          <cell r="E2262">
            <v>0</v>
          </cell>
          <cell r="F2262">
            <v>0</v>
          </cell>
          <cell r="G2262" t="str">
            <v>90854</v>
          </cell>
          <cell r="H2262" t="str">
            <v>CONCRETAGEM DE PAREDES EM EDIFICAÇÕES UNIFAMILIARES FEITAS COM SISTEMA DE FÔRMAS MANUSEÁVEIS, COM CONCRETO USINADO BOMBEÁVEL FCK 20 MPA - LANÇAMENTO, ADENSAMENTO E ACABAMENTO. AF_06/2015</v>
          </cell>
        </row>
        <row r="2263">
          <cell r="A2263" t="str">
            <v>FUNDACOES E ESTRUTURAS</v>
          </cell>
          <cell r="B2263" t="str">
            <v>FUES</v>
          </cell>
          <cell r="C2263" t="str">
            <v>CONCRETOS</v>
          </cell>
          <cell r="D2263" t="str">
            <v>0043</v>
          </cell>
          <cell r="E2263">
            <v>0</v>
          </cell>
          <cell r="F2263">
            <v>0</v>
          </cell>
          <cell r="G2263" t="str">
            <v>90855</v>
          </cell>
          <cell r="H2263" t="str">
            <v>CONCRETAGEM DE PLATIBANDA EM EDIFICAÇÕES UNIFAMILIARES FEITAS COM SISTEMA DE FÔRMAS MANUSEÁVEIS, COM CONCRETO USINADO BOMBEÁVEL FCK 20 MPA - LANÇAMENTO, ADENSAMENTO E ACABAMENTO. AF_06/2015</v>
          </cell>
        </row>
        <row r="2264">
          <cell r="A2264" t="str">
            <v>FUNDACOES E ESTRUTURAS</v>
          </cell>
          <cell r="B2264" t="str">
            <v>FUES</v>
          </cell>
          <cell r="C2264" t="str">
            <v>CONCRETOS</v>
          </cell>
          <cell r="D2264" t="str">
            <v>0043</v>
          </cell>
          <cell r="E2264">
            <v>0</v>
          </cell>
          <cell r="F2264">
            <v>0</v>
          </cell>
          <cell r="G2264" t="str">
            <v>90856</v>
          </cell>
          <cell r="H2264" t="str">
            <v>CONCRETAGEM DE LAJES EM EDIFICAÇÕES MULTIFAMILIARES FEITAS COM SISTEMA DE FÔRMAS MANUSEÁVEIS, COM CONCRETO USINADO BOMBEÁVEL FCK 20 MPA - LANÇAMENTO, ADENSAMENTO E ACABAMENTO. AF_06/2015</v>
          </cell>
        </row>
        <row r="2265">
          <cell r="A2265" t="str">
            <v>FUNDACOES E ESTRUTURAS</v>
          </cell>
          <cell r="B2265" t="str">
            <v>FUES</v>
          </cell>
          <cell r="C2265" t="str">
            <v>CONCRETOS</v>
          </cell>
          <cell r="D2265" t="str">
            <v>0043</v>
          </cell>
          <cell r="E2265">
            <v>0</v>
          </cell>
          <cell r="F2265">
            <v>0</v>
          </cell>
          <cell r="G2265" t="str">
            <v>90857</v>
          </cell>
          <cell r="H2265" t="str">
            <v>CONCRETAGEM DE PAREDES EM EDIFICAÇÕES MULTIFAMILIARES FEITAS COM SISTEMA DE FÔRMAS MANUSEÁVEIS, COM CONCRETO USINADO BOMBEÁVEL FCK 20 MPA - LANÇAMENTO, ADENSAMENTO E ACABAMENTO. AF_06/2015</v>
          </cell>
        </row>
        <row r="2266">
          <cell r="A2266" t="str">
            <v>FUNDACOES E ESTRUTURAS</v>
          </cell>
          <cell r="B2266" t="str">
            <v>FUES</v>
          </cell>
          <cell r="C2266" t="str">
            <v>CONCRETOS</v>
          </cell>
          <cell r="D2266" t="str">
            <v>0043</v>
          </cell>
          <cell r="E2266">
            <v>0</v>
          </cell>
          <cell r="F2266">
            <v>0</v>
          </cell>
          <cell r="G2266" t="str">
            <v>90858</v>
          </cell>
          <cell r="H2266" t="str">
            <v>CONCRETAGEM DE PLATIBANDA EM EDIFICAÇÕES MULTIFAMILIARES FEITAS COM SISTEMA DE FÔRMAS MANUSEÁVEIS, COM CONCRETO USINADO BOMBEÁVEL FCK 20 MPA - LANÇAMENTO, ADENSAMENTO E ACABAMENTO. AF_06/2015</v>
          </cell>
        </row>
        <row r="2267">
          <cell r="A2267" t="str">
            <v>FUNDACOES E ESTRUTURAS</v>
          </cell>
          <cell r="B2267" t="str">
            <v>FUES</v>
          </cell>
          <cell r="C2267" t="str">
            <v>CONCRETOS</v>
          </cell>
          <cell r="D2267" t="str">
            <v>0043</v>
          </cell>
          <cell r="E2267">
            <v>0</v>
          </cell>
          <cell r="F2267">
            <v>0</v>
          </cell>
          <cell r="G2267" t="str">
            <v>90859</v>
          </cell>
          <cell r="H2267" t="str">
            <v>CONCRETAGEM DE PLATIBANDA EM EDIFICAÇÕES UNIFAMILIARES FEITAS COM SISTEMA DE FÔRMAS MANUSEÁVEIS, COM CONCRETO USINADO AUTOADENSÁVEL FCK 20 MPA - LANÇAMENTO E ACABAMENTO. AF_06/2015</v>
          </cell>
        </row>
        <row r="2268">
          <cell r="A2268" t="str">
            <v>FUNDACOES E ESTRUTURAS</v>
          </cell>
          <cell r="B2268" t="str">
            <v>FUES</v>
          </cell>
          <cell r="C2268" t="str">
            <v>CONCRETOS</v>
          </cell>
          <cell r="D2268" t="str">
            <v>0043</v>
          </cell>
          <cell r="E2268">
            <v>0</v>
          </cell>
          <cell r="F2268">
            <v>0</v>
          </cell>
          <cell r="G2268" t="str">
            <v>90860</v>
          </cell>
          <cell r="H2268" t="str">
            <v>CONCRETAGEM DE PLATIBANDA EM EDIFICAÇÕES MULTIFAMILIARES FEITAS COM SISTEMA DE FÔRMAS MANUSEÁVEIS, COM CONCRETO USINADO AUTOADENSÁVEL FCK 20 MPA - LANÇAMENTO E ACABAMENTO. AF_06/2015</v>
          </cell>
        </row>
        <row r="2269">
          <cell r="A2269" t="str">
            <v>FUNDACOES E ESTRUTURAS</v>
          </cell>
          <cell r="B2269" t="str">
            <v>FUES</v>
          </cell>
          <cell r="C2269" t="str">
            <v>CONCRETOS</v>
          </cell>
          <cell r="D2269" t="str">
            <v>0043</v>
          </cell>
          <cell r="E2269">
            <v>0</v>
          </cell>
          <cell r="F2269">
            <v>0</v>
          </cell>
          <cell r="G2269" t="str">
            <v>90861</v>
          </cell>
          <cell r="H2269" t="str">
            <v>CONCRETAGEM DE EDIFICAÇÕES (PAREDES E LAJES) FEITAS COM SISTEMA DE FÔRMAS MANUSEÁVEIS, COM CONCRETO USINADO BOMBEÁVEL FCK 20 MPA - LANÇAMENTO, ADENSAMENTO E ACABAMENTO. AF_06/2015</v>
          </cell>
        </row>
        <row r="2270">
          <cell r="A2270" t="str">
            <v>FUNDACOES E ESTRUTURAS</v>
          </cell>
          <cell r="B2270" t="str">
            <v>FUES</v>
          </cell>
          <cell r="C2270" t="str">
            <v>CONCRETOS</v>
          </cell>
          <cell r="D2270" t="str">
            <v>0043</v>
          </cell>
          <cell r="E2270">
            <v>0</v>
          </cell>
          <cell r="F2270">
            <v>0</v>
          </cell>
          <cell r="G2270" t="str">
            <v>90862</v>
          </cell>
          <cell r="H2270" t="str">
            <v>CONCRETAGEM DE EDIFICAÇÕES (PAREDES E LAJES) FEITAS COM SISTEMA DE FÔRMAS MANUSEÁVEIS, COM CONCRETO USINADO AUTOADENSÁVEL FCK 20 MPA - LANÇAMENTO E ACABAMENTO. AF_06/2015</v>
          </cell>
        </row>
        <row r="2271">
          <cell r="A2271" t="str">
            <v>FUNDACOES E ESTRUTURAS</v>
          </cell>
          <cell r="B2271" t="str">
            <v>FUES</v>
          </cell>
          <cell r="C2271" t="str">
            <v>CONCRETOS</v>
          </cell>
          <cell r="D2271" t="str">
            <v>0043</v>
          </cell>
          <cell r="E2271">
            <v>0</v>
          </cell>
          <cell r="F2271">
            <v>0</v>
          </cell>
          <cell r="G2271" t="str">
            <v>92718</v>
          </cell>
          <cell r="H2271" t="str">
            <v>CONCRETAGEM DE PILARES, FCK = 25 MPA,  COM USO DE BALDES EM EDIFICAÇÃO COM SEÇÃO MÉDIA DE PILARES MENOR OU IGUAL A 0,25 M² - LANÇAMENTO, ADENSAMENTO E ACABAMENTO. AF_12/2015</v>
          </cell>
        </row>
        <row r="2272">
          <cell r="A2272" t="str">
            <v>FUNDACOES E ESTRUTURAS</v>
          </cell>
          <cell r="B2272" t="str">
            <v>FUES</v>
          </cell>
          <cell r="C2272" t="str">
            <v>CONCRETOS</v>
          </cell>
          <cell r="D2272" t="str">
            <v>0043</v>
          </cell>
          <cell r="E2272">
            <v>0</v>
          </cell>
          <cell r="F2272">
            <v>0</v>
          </cell>
          <cell r="G2272" t="str">
            <v>92719</v>
          </cell>
          <cell r="H2272" t="str">
            <v>CONCRETAGEM DE PILARES, FCK = 25 MPA, COM USO DE GRUA EM EDIFICAÇÃO COM SEÇÃO MÉDIA DE PILARES MENOR OU IGUAL A 0,25 M² - LANÇAMENTO, ADENSAMENTO E ACABAMENTO. AF_12/2015</v>
          </cell>
        </row>
        <row r="2273">
          <cell r="A2273" t="str">
            <v>FUNDACOES E ESTRUTURAS</v>
          </cell>
          <cell r="B2273" t="str">
            <v>FUES</v>
          </cell>
          <cell r="C2273" t="str">
            <v>CONCRETOS</v>
          </cell>
          <cell r="D2273" t="str">
            <v>0043</v>
          </cell>
          <cell r="E2273">
            <v>0</v>
          </cell>
          <cell r="F2273">
            <v>0</v>
          </cell>
          <cell r="G2273" t="str">
            <v>92720</v>
          </cell>
          <cell r="H2273" t="str">
            <v>CONCRETAGEM DE PILARES, FCK = 25 MPA, COM USO DE BOMBA EM EDIFICAÇÃO COM SEÇÃO MÉDIA DE PILARES MENOR OU IGUAL A 0,25 M² - LANÇAMENTO, ADENSAMENTO E ACABAMENTO. AF_12/2015</v>
          </cell>
        </row>
        <row r="2274">
          <cell r="A2274" t="str">
            <v>FUNDACOES E ESTRUTURAS</v>
          </cell>
          <cell r="B2274" t="str">
            <v>FUES</v>
          </cell>
          <cell r="C2274" t="str">
            <v>CONCRETOS</v>
          </cell>
          <cell r="D2274" t="str">
            <v>0043</v>
          </cell>
          <cell r="E2274">
            <v>0</v>
          </cell>
          <cell r="F2274">
            <v>0</v>
          </cell>
          <cell r="G2274" t="str">
            <v>92721</v>
          </cell>
          <cell r="H2274" t="str">
            <v>CONCRETAGEM DE PILARES, FCK = 25 MPA, COM USO DE GRUA EM EDIFICAÇÃO COM SEÇÃO MÉDIA DE PILARES MAIOR QUE 0,25 M² - LANÇAMENTO, ADENSAMENTO E ACABAMENTO. AF_12/2015</v>
          </cell>
        </row>
        <row r="2275">
          <cell r="A2275" t="str">
            <v>FUNDACOES E ESTRUTURAS</v>
          </cell>
          <cell r="B2275" t="str">
            <v>FUES</v>
          </cell>
          <cell r="C2275" t="str">
            <v>CONCRETOS</v>
          </cell>
          <cell r="D2275" t="str">
            <v>0043</v>
          </cell>
          <cell r="E2275">
            <v>0</v>
          </cell>
          <cell r="F2275">
            <v>0</v>
          </cell>
          <cell r="G2275" t="str">
            <v>92722</v>
          </cell>
          <cell r="H2275" t="str">
            <v>CONCRETAGEM DE PILARES, FCK = 25 MPA, COM USO DE BOMBA EM EDIFICAÇÃO COM SEÇÃO MÉDIA DE PILARES MAIOR QUE 0,25 M² - LANÇAMENTO, ADENSAMENTO E ACABAMENTO. AF_12/2015</v>
          </cell>
        </row>
        <row r="2276">
          <cell r="A2276" t="str">
            <v>FUNDACOES E ESTRUTURAS</v>
          </cell>
          <cell r="B2276" t="str">
            <v>FUES</v>
          </cell>
          <cell r="C2276" t="str">
            <v>CONCRETOS</v>
          </cell>
          <cell r="D2276" t="str">
            <v>0043</v>
          </cell>
          <cell r="E2276">
            <v>0</v>
          </cell>
          <cell r="F2276">
            <v>0</v>
          </cell>
          <cell r="G2276" t="str">
            <v>92723</v>
          </cell>
          <cell r="H2276" t="str">
            <v>CONCRETAGEM DE VIGAS E LAJES, FCK=20 MPA, PARA LAJES PREMOLDADAS COM USO DE BOMBA EM EDIFICAÇÃO COM ÁREA MÉDIA DE LAJES MENOR OU IGUAL A 20 M² - LANÇAMENTO, ADENSAMENTO E ACABAMENTO. AF_12/2015</v>
          </cell>
        </row>
        <row r="2277">
          <cell r="A2277" t="str">
            <v>FUNDACOES E ESTRUTURAS</v>
          </cell>
          <cell r="B2277" t="str">
            <v>FUES</v>
          </cell>
          <cell r="C2277" t="str">
            <v>CONCRETOS</v>
          </cell>
          <cell r="D2277" t="str">
            <v>0043</v>
          </cell>
          <cell r="E2277">
            <v>0</v>
          </cell>
          <cell r="F2277">
            <v>0</v>
          </cell>
          <cell r="G2277" t="str">
            <v>92724</v>
          </cell>
          <cell r="H2277" t="str">
            <v>CONCRETAGEM DE VIGAS E LAJES, FCK=20 MPA, PARA LAJES PREMOLDADAS COM USO DE BOMBA EM EDIFICAÇÃO COM ÁREA MÉDIA DE LAJES MAIOR QUE 20 M² - LANÇAMENTO, ADENSAMENTO E ACABAMENTO. AF_12/2015</v>
          </cell>
        </row>
        <row r="2278">
          <cell r="A2278" t="str">
            <v>FUNDACOES E ESTRUTURAS</v>
          </cell>
          <cell r="B2278" t="str">
            <v>FUES</v>
          </cell>
          <cell r="C2278" t="str">
            <v>CONCRETOS</v>
          </cell>
          <cell r="D2278" t="str">
            <v>0043</v>
          </cell>
          <cell r="E2278">
            <v>0</v>
          </cell>
          <cell r="F2278">
            <v>0</v>
          </cell>
          <cell r="G2278" t="str">
            <v>92725</v>
          </cell>
          <cell r="H2278" t="str">
            <v>CONCRETAGEM DE VIGAS E LAJES, FCK=20 MPA, PARA LAJES MACIÇAS OU NERVURADAS COM USO DE BOMBA EM EDIFICAÇÃO COM ÁREA MÉDIA DE LAJES MENOR OU IGUAL A 20 M² - LANÇAMENTO, ADENSAMENTO E ACABAMENTO. AF_12/2015</v>
          </cell>
        </row>
        <row r="2279">
          <cell r="A2279" t="str">
            <v>FUNDACOES E ESTRUTURAS</v>
          </cell>
          <cell r="B2279" t="str">
            <v>FUES</v>
          </cell>
          <cell r="C2279" t="str">
            <v>CONCRETOS</v>
          </cell>
          <cell r="D2279" t="str">
            <v>0043</v>
          </cell>
          <cell r="E2279">
            <v>0</v>
          </cell>
          <cell r="F2279">
            <v>0</v>
          </cell>
          <cell r="G2279" t="str">
            <v>92726</v>
          </cell>
          <cell r="H2279" t="str">
            <v>CONCRETAGEM DE VIGAS E LAJES, FCK=20 MPA, PARA LAJES MACIÇAS OU NERVURADAS COM USO DE BOMBA EM EDIFICAÇÃO COM ÁREA MÉDIA DE LAJES MAIOR QUE 20 M² - LANÇAMENTO, ADENSAMENTO E ACABAMENTO. AF_12/2015</v>
          </cell>
        </row>
        <row r="2280">
          <cell r="A2280" t="str">
            <v>FUNDACOES E ESTRUTURAS</v>
          </cell>
          <cell r="B2280" t="str">
            <v>FUES</v>
          </cell>
          <cell r="C2280" t="str">
            <v>CONCRETOS</v>
          </cell>
          <cell r="D2280" t="str">
            <v>0043</v>
          </cell>
          <cell r="E2280">
            <v>0</v>
          </cell>
          <cell r="F2280">
            <v>0</v>
          </cell>
          <cell r="G2280" t="str">
            <v>92727</v>
          </cell>
          <cell r="H2280" t="str">
            <v>CONCRETAGEM DE VIGAS E LAJES, FCK=20 MPA, PARA LAJES PREMOLDADAS COM JERICAS EM ELEVADOR DE CABO EM EDIFICAÇÃO DE MULTIPAVIMENTOS ATÉ 16 ANDARES, COM ÁREA MÉDIA DE LAJES MENOR OU IGUAL A 20 M² - LANÇAMENTO, ADENSAMENTO E ACABAMENTO. AF_12/2015</v>
          </cell>
        </row>
        <row r="2281">
          <cell r="A2281" t="str">
            <v>FUNDACOES E ESTRUTURAS</v>
          </cell>
          <cell r="B2281" t="str">
            <v>FUES</v>
          </cell>
          <cell r="C2281" t="str">
            <v>CONCRETOS</v>
          </cell>
          <cell r="D2281" t="str">
            <v>0043</v>
          </cell>
          <cell r="E2281">
            <v>0</v>
          </cell>
          <cell r="F2281">
            <v>0</v>
          </cell>
          <cell r="G2281" t="str">
            <v>92728</v>
          </cell>
          <cell r="H2281" t="str">
            <v>CONCRETAGEM DE VIGAS E LAJES, FCK=20 MPA, PARA LAJES PREMOLDADAS COM JERICAS EM ELEVADOR DE CABO EM EDIFICAÇÃO DE MULTIPAVIMENTOS ATÉ 16 ANDARES, COM ÁREA MÉDIA DE LAJES MAIOR QUE 20 M² - LANÇAMENTO, ADENSAMENTO E ACABAMENTO. AF_12/2015</v>
          </cell>
        </row>
        <row r="2282">
          <cell r="A2282" t="str">
            <v>FUNDACOES E ESTRUTURAS</v>
          </cell>
          <cell r="B2282" t="str">
            <v>FUES</v>
          </cell>
          <cell r="C2282" t="str">
            <v>CONCRETOS</v>
          </cell>
          <cell r="D2282" t="str">
            <v>0043</v>
          </cell>
          <cell r="E2282">
            <v>0</v>
          </cell>
          <cell r="F2282">
            <v>0</v>
          </cell>
          <cell r="G2282" t="str">
            <v>92729</v>
          </cell>
          <cell r="H2282" t="str">
            <v>CONCRETAGEM DE VIGAS E LAJES, FCK=20 MPA, PARA LAJES MACIÇAS OU NERVURADAS COM JERICAS EM ELEVADOR DE CABO EM EDIFICAÇÃO DE ATÉ 16 ANDARES, COM ÁREA MÉDIA DE LAJES MENOR OU IGUAL A 20 M² - LANÇAMENTO, ADENSAMENTO E ACABAMENTO. AF_12/2015</v>
          </cell>
        </row>
        <row r="2283">
          <cell r="A2283" t="str">
            <v>FUNDACOES E ESTRUTURAS</v>
          </cell>
          <cell r="B2283" t="str">
            <v>FUES</v>
          </cell>
          <cell r="C2283" t="str">
            <v>CONCRETOS</v>
          </cell>
          <cell r="D2283" t="str">
            <v>0043</v>
          </cell>
          <cell r="E2283">
            <v>0</v>
          </cell>
          <cell r="F2283">
            <v>0</v>
          </cell>
          <cell r="G2283" t="str">
            <v>92730</v>
          </cell>
          <cell r="H2283" t="str">
            <v>CONCRETAGEM DE VIGAS E LAJES, FCK=20 MPA, PARA LAJES MACIÇAS OU NERVURADAS COM JERICAS EM ELEVADOR DE CABO EM EDIFICAÇÃO DE MULTIPAVIMENTOS ATÉ 16 ANDARES, COM ÁREA MÉDIA DE LAJES MAIOR QUE 20 M² - LANÇAMENTO, ADENSAMENTO E ACABAMENTO. AF_12/2015</v>
          </cell>
        </row>
        <row r="2284">
          <cell r="A2284" t="str">
            <v>FUNDACOES E ESTRUTURAS</v>
          </cell>
          <cell r="B2284" t="str">
            <v>FUES</v>
          </cell>
          <cell r="C2284" t="str">
            <v>CONCRETOS</v>
          </cell>
          <cell r="D2284" t="str">
            <v>0043</v>
          </cell>
          <cell r="E2284">
            <v>0</v>
          </cell>
          <cell r="F2284">
            <v>0</v>
          </cell>
          <cell r="G2284" t="str">
            <v>92731</v>
          </cell>
          <cell r="H2284" t="str">
            <v>CONCRETAGEM DE VIGAS E LAJES, FCK=20 MPA, PARA LAJES PREMOLDADAS COM JERICAS EM CREMALHEIRA EM EDIFICAÇÃO DE MULTIPAVIMENTOS ATÉ 16 ANDARES, COM ÁREA MÉDIA DE LAJES MENOR OU IGUAL A 20 M² - LANÇAMENTO, ADENSAMENTO E ACABAMENTO. AF_12/2015</v>
          </cell>
        </row>
        <row r="2285">
          <cell r="A2285" t="str">
            <v>FUNDACOES E ESTRUTURAS</v>
          </cell>
          <cell r="B2285" t="str">
            <v>FUES</v>
          </cell>
          <cell r="C2285" t="str">
            <v>CONCRETOS</v>
          </cell>
          <cell r="D2285" t="str">
            <v>0043</v>
          </cell>
          <cell r="E2285">
            <v>0</v>
          </cell>
          <cell r="F2285">
            <v>0</v>
          </cell>
          <cell r="G2285" t="str">
            <v>92732</v>
          </cell>
          <cell r="H2285" t="str">
            <v>CONCRETAGEM DE VIGAS E LAJES, FCK=20 MPA, PARA LAJES PREMOLDADAS COM JERICAS EM CREMALHEIRA EM EDIFICAÇÃO DE MULTIPAVIMENTOS ATÉ 16 ANDARES, COM ÁREA MÉDIA DE LAJES MAIOR QUE 20 M² - LANÇAMENTO, ADENSAMENTO E ACABAMENTO. AF_12/2015</v>
          </cell>
        </row>
        <row r="2286">
          <cell r="A2286" t="str">
            <v>FUNDACOES E ESTRUTURAS</v>
          </cell>
          <cell r="B2286" t="str">
            <v>FUES</v>
          </cell>
          <cell r="C2286" t="str">
            <v>CONCRETOS</v>
          </cell>
          <cell r="D2286" t="str">
            <v>0043</v>
          </cell>
          <cell r="E2286">
            <v>0</v>
          </cell>
          <cell r="F2286">
            <v>0</v>
          </cell>
          <cell r="G2286" t="str">
            <v>92733</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row>
        <row r="2287">
          <cell r="A2287" t="str">
            <v>FUNDACOES E ESTRUTURAS</v>
          </cell>
          <cell r="B2287" t="str">
            <v>FUES</v>
          </cell>
          <cell r="C2287" t="str">
            <v>CONCRETOS</v>
          </cell>
          <cell r="D2287" t="str">
            <v>0043</v>
          </cell>
          <cell r="E2287">
            <v>0</v>
          </cell>
          <cell r="F2287">
            <v>0</v>
          </cell>
          <cell r="G2287" t="str">
            <v>92734</v>
          </cell>
          <cell r="H2287" t="str">
            <v>CONCRETAGEM DE VIGAS E LAJES, FCK=20 MPA, PARA LAJES MACIÇAS OU NERVURADAS COM JERICAS EM CREMALHEIRA EM EDIFICAÇÃO DE MULTIPAVIMENTOS ATÉ 16 ANDARES, COM ÁREA MÉDIA DE LAJES MAIOR QUE 20 M² - LANÇAMENTO, ADENSAMENTO E ACABAMENTO. AF_12/2015</v>
          </cell>
        </row>
        <row r="2288">
          <cell r="A2288" t="str">
            <v>FUNDACOES E ESTRUTURAS</v>
          </cell>
          <cell r="B2288" t="str">
            <v>FUES</v>
          </cell>
          <cell r="C2288" t="str">
            <v>CONCRETOS</v>
          </cell>
          <cell r="D2288" t="str">
            <v>0043</v>
          </cell>
          <cell r="E2288">
            <v>0</v>
          </cell>
          <cell r="F2288">
            <v>0</v>
          </cell>
          <cell r="G2288" t="str">
            <v>92735</v>
          </cell>
          <cell r="H2288" t="str">
            <v>CONCRETAGEM DE VIGAS E LAJES, FCK=20 MPA, PARA LAJES PREMOLDADAS COM GRUA DE CAÇAMBA DE 350 L EM EDIFICAÇÃO DE MULTIPAVIMENTOS ATÉ 16 ANDARES, COM ÁREA MÉDIA DE LAJES MENOR OU IGUAL A 20 M² - LANÇAMENTO, ADENSAMENTO E ACABAMENTO. AF_12/2015</v>
          </cell>
        </row>
        <row r="2289">
          <cell r="A2289" t="str">
            <v>FUNDACOES E ESTRUTURAS</v>
          </cell>
          <cell r="B2289" t="str">
            <v>FUES</v>
          </cell>
          <cell r="C2289" t="str">
            <v>CONCRETOS</v>
          </cell>
          <cell r="D2289" t="str">
            <v>0043</v>
          </cell>
          <cell r="E2289">
            <v>0</v>
          </cell>
          <cell r="F2289">
            <v>0</v>
          </cell>
          <cell r="G2289" t="str">
            <v>92736</v>
          </cell>
          <cell r="H2289" t="str">
            <v>CONCRETAGEM DE VIGAS E LAJES, FCK=20 MPA, PARA LAJES PREMOLDADAS COM GRUA DE CAÇAMBA DE 350 L EM EDIFICAÇÃO DE MULTIPAVIMENTOS ATÉ 16 ANDARES, COM ÁREA MÉDIA DE LAJES MAIOR QUE 20 M² - LANÇAMENTO, ADENSAMENTO E ACABAMENTO. AF_12/2015</v>
          </cell>
        </row>
        <row r="2290">
          <cell r="A2290" t="str">
            <v>FUNDACOES E ESTRUTURAS</v>
          </cell>
          <cell r="B2290" t="str">
            <v>FUES</v>
          </cell>
          <cell r="C2290" t="str">
            <v>CONCRETOS</v>
          </cell>
          <cell r="D2290" t="str">
            <v>0043</v>
          </cell>
          <cell r="E2290">
            <v>0</v>
          </cell>
          <cell r="F2290">
            <v>0</v>
          </cell>
          <cell r="G2290" t="str">
            <v>92739</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row>
        <row r="2291">
          <cell r="A2291" t="str">
            <v>FUNDACOES E ESTRUTURAS</v>
          </cell>
          <cell r="B2291" t="str">
            <v>FUES</v>
          </cell>
          <cell r="C2291" t="str">
            <v>CONCRETOS</v>
          </cell>
          <cell r="D2291" t="str">
            <v>0043</v>
          </cell>
          <cell r="E2291">
            <v>0</v>
          </cell>
          <cell r="F2291">
            <v>0</v>
          </cell>
          <cell r="G2291" t="str">
            <v>92740</v>
          </cell>
          <cell r="H2291" t="str">
            <v>CONCRETAGEM DE VIGAS E LAJES, FCK=20 MPA, PARA LAJES MACIÇAS OU NERVURADAS COM GRUA DE CAÇAMBA DE 500 L EM EDIFICAÇÃO DE MULTIPAVIMENTOS ATÉ 16 ANDARES, COM ÁREA MÉDIA DE LAJES MAIOR QUE 20 M² - LANÇAMENTO, ADENSAMENTO E ACABAMENTO. AF_12/2015</v>
          </cell>
        </row>
        <row r="2292">
          <cell r="A2292" t="str">
            <v>FUNDACOES E ESTRUTURAS</v>
          </cell>
          <cell r="B2292" t="str">
            <v>FUES</v>
          </cell>
          <cell r="C2292" t="str">
            <v>CONCRETOS</v>
          </cell>
          <cell r="D2292" t="str">
            <v>0043</v>
          </cell>
          <cell r="E2292">
            <v>0</v>
          </cell>
          <cell r="F2292">
            <v>0</v>
          </cell>
          <cell r="G2292" t="str">
            <v>92741</v>
          </cell>
          <cell r="H2292" t="str">
            <v>CONCRETAGEM DE VIGAS E LAJES, FCK=20 MPA, PARA QUALQUER TIPO DE LAJE COM BALDES EM EDIFICAÇÃO TÉRREA, COM ÁREA MÉDIA DE LAJES MENOR OU IGUAL A 20 M² - LANÇAMENTO, ADENSAMENTO E ACABAMENTO. AF_12/2015</v>
          </cell>
        </row>
        <row r="2293">
          <cell r="A2293" t="str">
            <v>FUNDACOES E ESTRUTURAS</v>
          </cell>
          <cell r="B2293" t="str">
            <v>FUES</v>
          </cell>
          <cell r="C2293" t="str">
            <v>CONCRETOS</v>
          </cell>
          <cell r="D2293" t="str">
            <v>0043</v>
          </cell>
          <cell r="E2293">
            <v>0</v>
          </cell>
          <cell r="F2293">
            <v>0</v>
          </cell>
          <cell r="G2293" t="str">
            <v>92742</v>
          </cell>
          <cell r="H2293" t="str">
            <v>CONCRETAGEM DE VIGAS E LAJES, FCK=20 MPA, PARA QUALQUER TIPO DE LAJE COM BALDES EM EDIFICAÇÃO DE MULTIPAVIMENTOS ATÉ 04 ANDARES, COM ÁREA MÉDIA DE LAJES MENOR OU IGUAL A 20 M² - LANÇAMENTO, ADENSAMENTO E ACABAMENTO. AF_12/2015</v>
          </cell>
        </row>
        <row r="2294">
          <cell r="A2294" t="str">
            <v>FUNDACOES E ESTRUTURAS</v>
          </cell>
          <cell r="B2294" t="str">
            <v>FUES</v>
          </cell>
          <cell r="C2294" t="str">
            <v>CONCRETOS</v>
          </cell>
          <cell r="D2294" t="str">
            <v>0043</v>
          </cell>
          <cell r="E2294">
            <v>0</v>
          </cell>
          <cell r="F2294">
            <v>0</v>
          </cell>
          <cell r="G2294" t="str">
            <v>92873</v>
          </cell>
          <cell r="H2294" t="str">
            <v>LANÇAMENTO COM USO DE BALDES, ADENSAMENTO E ACABAMENTO DE CONCRETO EM ESTRUTURAS. AF_12/2015</v>
          </cell>
        </row>
        <row r="2295">
          <cell r="A2295" t="str">
            <v>FUNDACOES E ESTRUTURAS</v>
          </cell>
          <cell r="B2295" t="str">
            <v>FUES</v>
          </cell>
          <cell r="C2295" t="str">
            <v>CONCRETOS</v>
          </cell>
          <cell r="D2295" t="str">
            <v>0043</v>
          </cell>
          <cell r="E2295">
            <v>0</v>
          </cell>
          <cell r="F2295">
            <v>0</v>
          </cell>
          <cell r="G2295" t="str">
            <v>92874</v>
          </cell>
          <cell r="H2295" t="str">
            <v>LANÇAMENTO COM USO DE BOMBA, ADENSAMENTO E ACABAMENTO DE CONCRETO EM ESTRUTURAS. AF_12/2015</v>
          </cell>
        </row>
        <row r="2296">
          <cell r="A2296" t="str">
            <v>FUNDACOES E ESTRUTURAS</v>
          </cell>
          <cell r="B2296" t="str">
            <v>FUES</v>
          </cell>
          <cell r="C2296" t="str">
            <v>CONCRETOS</v>
          </cell>
          <cell r="D2296" t="str">
            <v>0043</v>
          </cell>
          <cell r="E2296">
            <v>0</v>
          </cell>
          <cell r="F2296">
            <v>0</v>
          </cell>
          <cell r="G2296" t="str">
            <v>94962</v>
          </cell>
          <cell r="H2296" t="str">
            <v>CONCRETO MAGRO PARA LASTRO, TRAÇO 1:4,5:4,5 (CIMENTO/ AREIA MÉDIA/ BRITA 1)  - PREPARO MECÂNICO COM BETONEIRA 400 L. AF_07/2016</v>
          </cell>
        </row>
        <row r="2297">
          <cell r="A2297" t="str">
            <v>FUNDACOES E ESTRUTURAS</v>
          </cell>
          <cell r="B2297" t="str">
            <v>FUES</v>
          </cell>
          <cell r="C2297" t="str">
            <v>CONCRETOS</v>
          </cell>
          <cell r="D2297" t="str">
            <v>0043</v>
          </cell>
          <cell r="E2297">
            <v>0</v>
          </cell>
          <cell r="F2297">
            <v>0</v>
          </cell>
          <cell r="G2297" t="str">
            <v>94963</v>
          </cell>
          <cell r="H2297" t="str">
            <v>CONCRETO FCK = 15MPA, TRAÇO 1:3,4:3,5 (CIMENTO/ AREIA MÉDIA/ BRITA 1)  - PREPARO MECÂNICO COM BETONEIRA 400 L. AF_07/2016</v>
          </cell>
        </row>
        <row r="2298">
          <cell r="A2298" t="str">
            <v>FUNDACOES E ESTRUTURAS</v>
          </cell>
          <cell r="B2298" t="str">
            <v>FUES</v>
          </cell>
          <cell r="C2298" t="str">
            <v>CONCRETOS</v>
          </cell>
          <cell r="D2298" t="str">
            <v>0043</v>
          </cell>
          <cell r="E2298">
            <v>0</v>
          </cell>
          <cell r="F2298">
            <v>0</v>
          </cell>
          <cell r="G2298" t="str">
            <v>94964</v>
          </cell>
          <cell r="H2298" t="str">
            <v>CONCRETO FCK = 20MPA, TRAÇO 1:2,7:3 (CIMENTO/ AREIA MÉDIA/ BRITA 1)  - PREPARO MECÂNICO COM BETONEIRA 400 L. AF_07/2016</v>
          </cell>
        </row>
        <row r="2299">
          <cell r="A2299" t="str">
            <v>FUNDACOES E ESTRUTURAS</v>
          </cell>
          <cell r="B2299" t="str">
            <v>FUES</v>
          </cell>
          <cell r="C2299" t="str">
            <v>CONCRETOS</v>
          </cell>
          <cell r="D2299" t="str">
            <v>0043</v>
          </cell>
          <cell r="E2299">
            <v>0</v>
          </cell>
          <cell r="F2299">
            <v>0</v>
          </cell>
          <cell r="G2299" t="str">
            <v>94965</v>
          </cell>
          <cell r="H2299" t="str">
            <v>CONCRETO FCK = 25MPA, TRAÇO 1:2,3:2,7 (CIMENTO/ AREIA MÉDIA/ BRITA 1)  - PREPARO MECÂNICO COM BETONEIRA 400 L. AF_07/2016</v>
          </cell>
        </row>
        <row r="2300">
          <cell r="A2300" t="str">
            <v>FUNDACOES E ESTRUTURAS</v>
          </cell>
          <cell r="B2300" t="str">
            <v>FUES</v>
          </cell>
          <cell r="C2300" t="str">
            <v>CONCRETOS</v>
          </cell>
          <cell r="D2300" t="str">
            <v>0043</v>
          </cell>
          <cell r="E2300">
            <v>0</v>
          </cell>
          <cell r="F2300">
            <v>0</v>
          </cell>
          <cell r="G2300" t="str">
            <v>94966</v>
          </cell>
          <cell r="H2300" t="str">
            <v>CONCRETO FCK = 30MPA, TRAÇO 1:2,1:2,5 (CIMENTO/ AREIA MÉDIA/ BRITA 1)  - PREPARO MECÂNICO COM BETONEIRA 400 L. AF_07/2016</v>
          </cell>
        </row>
        <row r="2301">
          <cell r="A2301" t="str">
            <v>FUNDACOES E ESTRUTURAS</v>
          </cell>
          <cell r="B2301" t="str">
            <v>FUES</v>
          </cell>
          <cell r="C2301" t="str">
            <v>CONCRETOS</v>
          </cell>
          <cell r="D2301" t="str">
            <v>0043</v>
          </cell>
          <cell r="E2301">
            <v>0</v>
          </cell>
          <cell r="F2301">
            <v>0</v>
          </cell>
          <cell r="G2301" t="str">
            <v>94967</v>
          </cell>
          <cell r="H2301" t="str">
            <v>CONCRETO FCK = 40MPA, TRAÇO 1:1,6:1,9 (CIMENTO/ AREIA MÉDIA/ BRITA 1)  - PREPARO MECÂNICO COM BETONEIRA 400 L. AF_07/2016</v>
          </cell>
        </row>
        <row r="2302">
          <cell r="A2302" t="str">
            <v>FUNDACOES E ESTRUTURAS</v>
          </cell>
          <cell r="B2302" t="str">
            <v>FUES</v>
          </cell>
          <cell r="C2302" t="str">
            <v>CONCRETOS</v>
          </cell>
          <cell r="D2302" t="str">
            <v>0043</v>
          </cell>
          <cell r="E2302">
            <v>0</v>
          </cell>
          <cell r="F2302">
            <v>0</v>
          </cell>
          <cell r="G2302" t="str">
            <v>94968</v>
          </cell>
          <cell r="H2302" t="str">
            <v>CONCRETO MAGRO PARA LASTRO, TRAÇO 1:4,5:4,5 (CIMENTO/ AREIA MÉDIA/ BRITA 1)  - PREPARO MECÂNICO COM BETONEIRA 600 L. AF_07/2016</v>
          </cell>
        </row>
        <row r="2303">
          <cell r="A2303" t="str">
            <v>FUNDACOES E ESTRUTURAS</v>
          </cell>
          <cell r="B2303" t="str">
            <v>FUES</v>
          </cell>
          <cell r="C2303" t="str">
            <v>CONCRETOS</v>
          </cell>
          <cell r="D2303" t="str">
            <v>0043</v>
          </cell>
          <cell r="E2303">
            <v>0</v>
          </cell>
          <cell r="F2303">
            <v>0</v>
          </cell>
          <cell r="G2303" t="str">
            <v>94969</v>
          </cell>
          <cell r="H2303" t="str">
            <v>CONCRETO FCK = 15MPA, TRAÇO 1:3,4:3,5 (CIMENTO/ AREIA MÉDIA/ BRITA 1)  - PREPARO MECÂNICO COM BETONEIRA 600 L. AF_07/2016</v>
          </cell>
        </row>
        <row r="2304">
          <cell r="A2304" t="str">
            <v>FUNDACOES E ESTRUTURAS</v>
          </cell>
          <cell r="B2304" t="str">
            <v>FUES</v>
          </cell>
          <cell r="C2304" t="str">
            <v>CONCRETOS</v>
          </cell>
          <cell r="D2304" t="str">
            <v>0043</v>
          </cell>
          <cell r="E2304">
            <v>0</v>
          </cell>
          <cell r="F2304">
            <v>0</v>
          </cell>
          <cell r="G2304" t="str">
            <v>94970</v>
          </cell>
          <cell r="H2304" t="str">
            <v>CONCRETO FCK = 20MPA, TRAÇO 1:2,7:3 (CIMENTO/ AREIA MÉDIA/ BRITA 1)  - PREPARO MECÂNICO COM BETONEIRA 600 L. AF_07/2016</v>
          </cell>
        </row>
        <row r="2305">
          <cell r="A2305" t="str">
            <v>FUNDACOES E ESTRUTURAS</v>
          </cell>
          <cell r="B2305" t="str">
            <v>FUES</v>
          </cell>
          <cell r="C2305" t="str">
            <v>CONCRETOS</v>
          </cell>
          <cell r="D2305" t="str">
            <v>0043</v>
          </cell>
          <cell r="E2305">
            <v>0</v>
          </cell>
          <cell r="F2305">
            <v>0</v>
          </cell>
          <cell r="G2305" t="str">
            <v>94971</v>
          </cell>
          <cell r="H2305" t="str">
            <v>CONCRETO FCK = 25MPA, TRAÇO 1:2,3:2,7 (CIMENTO/ AREIA MÉDIA/ BRITA 1)  - PREPARO MECÂNICO COM BETONEIRA 600 L. AF_07/2016</v>
          </cell>
        </row>
        <row r="2306">
          <cell r="A2306" t="str">
            <v>FUNDACOES E ESTRUTURAS</v>
          </cell>
          <cell r="B2306" t="str">
            <v>FUES</v>
          </cell>
          <cell r="C2306" t="str">
            <v>CONCRETOS</v>
          </cell>
          <cell r="D2306" t="str">
            <v>0043</v>
          </cell>
          <cell r="E2306">
            <v>0</v>
          </cell>
          <cell r="F2306">
            <v>0</v>
          </cell>
          <cell r="G2306" t="str">
            <v>94972</v>
          </cell>
          <cell r="H2306" t="str">
            <v>CONCRETO FCK = 30MPA, TRAÇO 1:2,1:2,5 (CIMENTO/ AREIA MÉDIA/ BRITA 1)  - PREPARO MECÂNICO COM BETONEIRA 600 L. AF_07/2016</v>
          </cell>
        </row>
        <row r="2307">
          <cell r="A2307" t="str">
            <v>FUNDACOES E ESTRUTURAS</v>
          </cell>
          <cell r="B2307" t="str">
            <v>FUES</v>
          </cell>
          <cell r="C2307" t="str">
            <v>CONCRETOS</v>
          </cell>
          <cell r="D2307" t="str">
            <v>0043</v>
          </cell>
          <cell r="E2307">
            <v>0</v>
          </cell>
          <cell r="F2307">
            <v>0</v>
          </cell>
          <cell r="G2307" t="str">
            <v>94973</v>
          </cell>
          <cell r="H2307" t="str">
            <v>CONCRETO FCK = 40MPA, TRAÇO 1:1,6:1,9 (CIMENTO/ AREIA MÉDIA/ BRITA 1)  - PREPARO MECÂNICO COM BETONEIRA 600 L. AF_07/2016</v>
          </cell>
        </row>
        <row r="2308">
          <cell r="A2308" t="str">
            <v>FUNDACOES E ESTRUTURAS</v>
          </cell>
          <cell r="B2308" t="str">
            <v>FUES</v>
          </cell>
          <cell r="C2308" t="str">
            <v>CONCRETOS</v>
          </cell>
          <cell r="D2308" t="str">
            <v>0043</v>
          </cell>
          <cell r="E2308">
            <v>0</v>
          </cell>
          <cell r="F2308">
            <v>0</v>
          </cell>
          <cell r="G2308" t="str">
            <v>94974</v>
          </cell>
          <cell r="H2308" t="str">
            <v>CONCRETO MAGRO PARA LASTRO, TRAÇO 1:4,5:4,5 (CIMENTO/ AREIA MÉDIA/ BRITA 1)  - PREPARO MANUAL. AF_07/2016</v>
          </cell>
        </row>
        <row r="2309">
          <cell r="A2309" t="str">
            <v>FUNDACOES E ESTRUTURAS</v>
          </cell>
          <cell r="B2309" t="str">
            <v>FUES</v>
          </cell>
          <cell r="C2309" t="str">
            <v>CONCRETOS</v>
          </cell>
          <cell r="D2309" t="str">
            <v>0043</v>
          </cell>
          <cell r="E2309">
            <v>0</v>
          </cell>
          <cell r="F2309">
            <v>0</v>
          </cell>
          <cell r="G2309" t="str">
            <v>94975</v>
          </cell>
          <cell r="H2309" t="str">
            <v>CONCRETO FCK = 15MPA, TRAÇO 1:3,4:3,5 (CIMENTO/ AREIA MÉDIA/ BRITA 1)  - PREPARO MANUAL. AF_07/2016</v>
          </cell>
        </row>
        <row r="2310">
          <cell r="A2310" t="str">
            <v>FUNDACOES E ESTRUTURAS</v>
          </cell>
          <cell r="B2310" t="str">
            <v>FUES</v>
          </cell>
          <cell r="C2310" t="str">
            <v>CONCRETOS</v>
          </cell>
          <cell r="D2310" t="str">
            <v>0043</v>
          </cell>
          <cell r="E2310">
            <v>0</v>
          </cell>
          <cell r="F2310">
            <v>0</v>
          </cell>
          <cell r="G2310" t="str">
            <v>96555</v>
          </cell>
          <cell r="H2310" t="str">
            <v>CONCRETAGEM DE BLOCOS DE COROAMENTO E VIGAS BALDRAME, FCK 30 MPA, COM USO DE JERICA  LANÇAMENTO, ADENSAMENTO E ACABAMENTO. AF_06/2017</v>
          </cell>
        </row>
        <row r="2311">
          <cell r="A2311" t="str">
            <v>FUNDACOES E ESTRUTURAS</v>
          </cell>
          <cell r="B2311" t="str">
            <v>FUES</v>
          </cell>
          <cell r="C2311" t="str">
            <v>CONCRETOS</v>
          </cell>
          <cell r="D2311" t="str">
            <v>0043</v>
          </cell>
          <cell r="E2311">
            <v>0</v>
          </cell>
          <cell r="F2311">
            <v>0</v>
          </cell>
          <cell r="G2311" t="str">
            <v>96556</v>
          </cell>
          <cell r="H2311" t="str">
            <v>CONCRETAGEM DE SAPATAS, FCK 30 MPA, COM USO DE JERICA  LANÇAMENTO, ADENSAMENTO E ACABAMENTO. AF_06/2017</v>
          </cell>
        </row>
        <row r="2312">
          <cell r="A2312" t="str">
            <v>FUNDACOES E ESTRUTURAS</v>
          </cell>
          <cell r="B2312" t="str">
            <v>FUES</v>
          </cell>
          <cell r="C2312" t="str">
            <v>CONCRETOS</v>
          </cell>
          <cell r="D2312" t="str">
            <v>0043</v>
          </cell>
          <cell r="E2312">
            <v>0</v>
          </cell>
          <cell r="F2312">
            <v>0</v>
          </cell>
          <cell r="G2312" t="str">
            <v>96557</v>
          </cell>
          <cell r="H2312" t="str">
            <v>CONCRETAGEM DE BLOCOS DE COROAMENTO E VIGAS BALDRAMES, FCK 30 MPA, COM USO DE BOMBA  LANÇAMENTO, ADENSAMENTO E ACABAMENTO. AF_06/2017</v>
          </cell>
        </row>
        <row r="2313">
          <cell r="A2313" t="str">
            <v>FUNDACOES E ESTRUTURAS</v>
          </cell>
          <cell r="B2313" t="str">
            <v>FUES</v>
          </cell>
          <cell r="C2313" t="str">
            <v>CONCRETOS</v>
          </cell>
          <cell r="D2313" t="str">
            <v>0043</v>
          </cell>
          <cell r="E2313">
            <v>0</v>
          </cell>
          <cell r="F2313">
            <v>0</v>
          </cell>
          <cell r="G2313" t="str">
            <v>96558</v>
          </cell>
          <cell r="H2313" t="str">
            <v>CONCRETAGEM DE SAPATAS, FCK 30 MPA, COM USO DE BOMBA  LANÇAMENTO, ADENSAMENTO E ACABAMENTO. AF_11/2016</v>
          </cell>
        </row>
        <row r="2314">
          <cell r="A2314" t="str">
            <v>FUNDACOES E ESTRUTURAS</v>
          </cell>
          <cell r="B2314" t="str">
            <v>FUES</v>
          </cell>
          <cell r="C2314" t="str">
            <v>CONCRETOS</v>
          </cell>
          <cell r="D2314" t="str">
            <v>0043</v>
          </cell>
          <cell r="E2314">
            <v>0</v>
          </cell>
          <cell r="F2314">
            <v>0</v>
          </cell>
          <cell r="G2314" t="str">
            <v>99235</v>
          </cell>
          <cell r="H2314" t="str">
            <v>CONCRETAGEM DE EDIFICAÇÕES (PAREDES E LAJES) FEITAS COM SISTEMA DE FÔRMAS MANUSEÁVEIS, COM CONCRETO USINADO AUTOADENSÁVEL FCK 25 MPA - LANÇAMENTO E ACABAMENTO. AF_06/2015</v>
          </cell>
        </row>
        <row r="2315">
          <cell r="A2315" t="str">
            <v>FUNDACOES E ESTRUTURAS</v>
          </cell>
          <cell r="B2315" t="str">
            <v>FUES</v>
          </cell>
          <cell r="C2315" t="str">
            <v>CONCRETOS</v>
          </cell>
          <cell r="D2315" t="str">
            <v>0043</v>
          </cell>
          <cell r="E2315">
            <v>0</v>
          </cell>
          <cell r="F2315">
            <v>0</v>
          </cell>
          <cell r="G2315" t="str">
            <v>99431</v>
          </cell>
          <cell r="H2315" t="str">
            <v>CONCRETAGEM DE LAJES EM EDIFICAÇÕES UNIFAMILIARES FEITAS COM SISTEMA DE FÔRMAS MANUSEÁVEIS, COM CONCRETO USINADO BOMBEÁVEL FCK 25 MPA - LANÇAMENTO, ADENSAMENTO E ACABAMENTO (EXCLUSIVE BOMBA LANÇA). AF_06/2015</v>
          </cell>
        </row>
        <row r="2316">
          <cell r="A2316" t="str">
            <v>FUNDACOES E ESTRUTURAS</v>
          </cell>
          <cell r="B2316" t="str">
            <v>FUES</v>
          </cell>
          <cell r="C2316" t="str">
            <v>CONCRETOS</v>
          </cell>
          <cell r="D2316" t="str">
            <v>0043</v>
          </cell>
          <cell r="E2316">
            <v>0</v>
          </cell>
          <cell r="F2316">
            <v>0</v>
          </cell>
          <cell r="G2316" t="str">
            <v>99432</v>
          </cell>
          <cell r="H2316" t="str">
            <v>CONCRETAGEM DE PAREDES EM EDIFICAÇÕES UNIFAMILIARES FEITAS COM SISTEMA DE FÔRMAS MANUSEÁVEIS, COM CONCRETO USINADO BOMBEÁVEL FCK 25 MPA - LANÇAMENTO, ADENSAMENTO E ACABAMENTO (EXCLUSIVE BOMBA LANÇA). AF_06/2015</v>
          </cell>
        </row>
        <row r="2317">
          <cell r="A2317" t="str">
            <v>FUNDACOES E ESTRUTURAS</v>
          </cell>
          <cell r="B2317" t="str">
            <v>FUES</v>
          </cell>
          <cell r="C2317" t="str">
            <v>CONCRETOS</v>
          </cell>
          <cell r="D2317" t="str">
            <v>0043</v>
          </cell>
          <cell r="E2317">
            <v>0</v>
          </cell>
          <cell r="F2317">
            <v>0</v>
          </cell>
          <cell r="G2317" t="str">
            <v>99433</v>
          </cell>
          <cell r="H2317" t="str">
            <v>CONCRETAGEM DE PLATIBANDA EM EDIFICAÇÕES UNIFAMILIARES FEITAS COM SISTEMA DE FÔRMAS MANUSEÁVEIS, COM CONCRETO USINADO BOMBEÁVEL FCK 25 MPA, - LANÇAMENTO, ADENSAMENTO E ACABAMENTO (EXCLUSIVE BOMBA LANÇA). AF_06/2015</v>
          </cell>
        </row>
        <row r="2318">
          <cell r="A2318" t="str">
            <v>FUNDACOES E ESTRUTURAS</v>
          </cell>
          <cell r="B2318" t="str">
            <v>FUES</v>
          </cell>
          <cell r="C2318" t="str">
            <v>CONCRETOS</v>
          </cell>
          <cell r="D2318" t="str">
            <v>0043</v>
          </cell>
          <cell r="E2318">
            <v>0</v>
          </cell>
          <cell r="F2318">
            <v>0</v>
          </cell>
          <cell r="G2318" t="str">
            <v>99434</v>
          </cell>
          <cell r="H2318" t="str">
            <v>CONCRETAGEM DE LAJES EM EDIFICAÇÕES MULTIFAMILIARES FEITAS COM SISTEMA DE FÔRMAS MANUSEÁVEIS, COM CONCRETO USINADO BOMBEÁVEL FCK 25 MPA - LANÇAMENTO, ADENSAMENTO E ACABAMENTO (EXCLUSIVE BOMBA LANÇA). AF_06/2015</v>
          </cell>
        </row>
        <row r="2319">
          <cell r="A2319" t="str">
            <v>FUNDACOES E ESTRUTURAS</v>
          </cell>
          <cell r="B2319" t="str">
            <v>FUES</v>
          </cell>
          <cell r="C2319" t="str">
            <v>CONCRETOS</v>
          </cell>
          <cell r="D2319" t="str">
            <v>0043</v>
          </cell>
          <cell r="E2319">
            <v>0</v>
          </cell>
          <cell r="F2319">
            <v>0</v>
          </cell>
          <cell r="G2319" t="str">
            <v>99435</v>
          </cell>
          <cell r="H2319" t="str">
            <v>CONCRETAGEM DE PAREDES EM EDIFICAÇÕES MULTIFAMILIARES FEITAS COM SISTEMA DE FÔRMAS MANUSEÁVEIS, COM CONCRETO USINADO BOMBEÁVEL FCK 25 MPA - LANÇAMENTO, ADENSAMENTO E ACABAMENTO (EXCLUSIVE BOMBA LANÇA). AF_06/2015</v>
          </cell>
        </row>
        <row r="2320">
          <cell r="A2320" t="str">
            <v>FUNDACOES E ESTRUTURAS</v>
          </cell>
          <cell r="B2320" t="str">
            <v>FUES</v>
          </cell>
          <cell r="C2320" t="str">
            <v>CONCRETOS</v>
          </cell>
          <cell r="D2320" t="str">
            <v>0043</v>
          </cell>
          <cell r="E2320">
            <v>0</v>
          </cell>
          <cell r="F2320">
            <v>0</v>
          </cell>
          <cell r="G2320" t="str">
            <v>99436</v>
          </cell>
          <cell r="H2320" t="str">
            <v>CONCRETAGEM DE PLATIBANDA EM EDIFICAÇÕES MULTIFAMILIARES FEITAS COM SISTEMA DE FÔRMAS MANUSEÁVEIS, COM CONCRETO USINADO BOMBEÁVEL FCK 25 MPA - LANÇAMENTO, ADENSAMENTO E ACABAMENTO (EXCLUSIVE BOMBA LANÇA). AF_06/2015</v>
          </cell>
        </row>
        <row r="2321">
          <cell r="A2321" t="str">
            <v>FUNDACOES E ESTRUTURAS</v>
          </cell>
          <cell r="B2321" t="str">
            <v>FUES</v>
          </cell>
          <cell r="C2321" t="str">
            <v>CONCRETOS</v>
          </cell>
          <cell r="D2321" t="str">
            <v>0043</v>
          </cell>
          <cell r="E2321">
            <v>0</v>
          </cell>
          <cell r="F2321">
            <v>0</v>
          </cell>
          <cell r="G2321" t="str">
            <v>99437</v>
          </cell>
          <cell r="H2321" t="str">
            <v>CONCRETAGEM DE PLATIBANDA EM EDIFICAÇÕES UNIFAMILIARES FEITAS COM SISTEMA DE FÔRMAS MANUSEÁVEIS, COM CONCRETO USINADO AUTOADENSÁVEL FCK 25 MPA - LANÇAMENTO E ACABAMENTO. AF_06/2015</v>
          </cell>
        </row>
        <row r="2322">
          <cell r="A2322" t="str">
            <v>FUNDACOES E ESTRUTURAS</v>
          </cell>
          <cell r="B2322" t="str">
            <v>FUES</v>
          </cell>
          <cell r="C2322" t="str">
            <v>CONCRETOS</v>
          </cell>
          <cell r="D2322" t="str">
            <v>0043</v>
          </cell>
          <cell r="E2322">
            <v>0</v>
          </cell>
          <cell r="F2322">
            <v>0</v>
          </cell>
          <cell r="G2322" t="str">
            <v>99438</v>
          </cell>
          <cell r="H2322" t="str">
            <v>CONCRETAGEM DE PLATIBANDA EM EDIFICAÇÕES MULTIFAMILIARES FEITAS COM SISTEMA DE FÔRMAS MANUSEÁVEIS, COM CONCRETO USINADO AUTOADENSÁVEL FCK 25 MPA - LANÇAMENTO E ACABAMENTO. AF_06/2015</v>
          </cell>
        </row>
        <row r="2323">
          <cell r="A2323" t="str">
            <v>FUNDACOES E ESTRUTURAS</v>
          </cell>
          <cell r="B2323" t="str">
            <v>FUES</v>
          </cell>
          <cell r="C2323" t="str">
            <v>CONCRETOS</v>
          </cell>
          <cell r="D2323" t="str">
            <v>0043</v>
          </cell>
          <cell r="E2323">
            <v>0</v>
          </cell>
          <cell r="F2323">
            <v>0</v>
          </cell>
          <cell r="G2323" t="str">
            <v>99439</v>
          </cell>
          <cell r="H2323" t="str">
            <v>CONCRETAGEM DE EDIFICAÇÕES (PAREDES E LAJES) FEITAS COM SISTEMA DE FÔRMAS MANUSEÁVEIS, COM CONCRETO USINADO BOMBEÁVEL FCK 25 MPA - LANÇAMENTO, ADENSAMENTO E ACABAMENTO (EXCLUSIVE BOMBA LANÇA). AF_06/2015</v>
          </cell>
        </row>
        <row r="2324">
          <cell r="A2324" t="str">
            <v>FUNDACOES E ESTRUTURAS</v>
          </cell>
          <cell r="B2324" t="str">
            <v>FUES</v>
          </cell>
          <cell r="C2324" t="str">
            <v>LAJE PRE-FABRICADA</v>
          </cell>
          <cell r="D2324" t="str">
            <v>0044</v>
          </cell>
          <cell r="E2324">
            <v>0</v>
          </cell>
          <cell r="F2324">
            <v>0</v>
          </cell>
          <cell r="G2324" t="str">
            <v>101963</v>
          </cell>
          <cell r="H2324" t="str">
            <v>LAJE PRÉ-MOLDADA UNIDIRECIONAL, BIAPOIADA, PARA PISO, ENCHIMENTO EM CERÂMICA, VIGOTA CONVENCIONAL, ALTURA TOTAL DA LAJE (ENCHIMENTO+CAPA) = (8+4). AF_11/2020</v>
          </cell>
        </row>
        <row r="2325">
          <cell r="A2325" t="str">
            <v>FUNDACOES E ESTRUTURAS</v>
          </cell>
          <cell r="B2325" t="str">
            <v>FUES</v>
          </cell>
          <cell r="C2325" t="str">
            <v>LAJE PRE-FABRICADA</v>
          </cell>
          <cell r="D2325" t="str">
            <v>0044</v>
          </cell>
          <cell r="E2325">
            <v>0</v>
          </cell>
          <cell r="F2325">
            <v>0</v>
          </cell>
          <cell r="G2325" t="str">
            <v>101964</v>
          </cell>
          <cell r="H2325" t="str">
            <v>LAJE PRÉ-MOLDADA UNIDIRECIONAL, BIAPOIADA, PARA FORRO, ENCHIMENTO EM CERÂMICA, VIGOTA CONVENCIONAL, ALTURA TOTAL DA LAJE (ENCHIMENTO+CAPA) = (8+3). AF_11/2020</v>
          </cell>
        </row>
        <row r="2326">
          <cell r="A2326" t="str">
            <v>FUNDACOES E ESTRUTURAS</v>
          </cell>
          <cell r="B2326" t="str">
            <v>FUES</v>
          </cell>
          <cell r="C2326" t="str">
            <v>EMBASAMENTOS</v>
          </cell>
          <cell r="D2326" t="str">
            <v>0247</v>
          </cell>
          <cell r="E2326">
            <v>0</v>
          </cell>
          <cell r="F2326">
            <v>0</v>
          </cell>
          <cell r="G2326" t="str">
            <v>101165</v>
          </cell>
          <cell r="H2326" t="str">
            <v>ALVENARIA DE EMBASAMENTO COM BLOCO ESTRUTURAL DE CONCRETO, DE 14X19X29CM E ARGAMASSA DE ASSENTAMENTO COM PREPARO EM BETONEIRA. AF_05/2020</v>
          </cell>
        </row>
        <row r="2327">
          <cell r="A2327" t="str">
            <v>FUNDACOES E ESTRUTURAS</v>
          </cell>
          <cell r="B2327" t="str">
            <v>FUES</v>
          </cell>
          <cell r="C2327" t="str">
            <v>EMBASAMENTOS</v>
          </cell>
          <cell r="D2327" t="str">
            <v>0247</v>
          </cell>
          <cell r="E2327">
            <v>0</v>
          </cell>
          <cell r="F2327">
            <v>0</v>
          </cell>
          <cell r="G2327" t="str">
            <v>101166</v>
          </cell>
          <cell r="H2327" t="str">
            <v>ALVENARIA DE EMBASAMENTO COM BLOCO ESTRUTURAL DE CERÂMICA, DE 14X19X29CM E ARGAMASSA DE ASSENTAMENTO COM PREPARO EM BETONEIRA. AF_05/2020</v>
          </cell>
        </row>
        <row r="2328">
          <cell r="A2328" t="str">
            <v>FUNDACOES E ESTRUTURAS</v>
          </cell>
          <cell r="B2328" t="str">
            <v>FUES</v>
          </cell>
          <cell r="C2328" t="str">
            <v>ADESIVOS PARA ESTRUTURAS</v>
          </cell>
          <cell r="D2328" t="str">
            <v>0286</v>
          </cell>
          <cell r="E2328">
            <v>0</v>
          </cell>
          <cell r="F2328">
            <v>0</v>
          </cell>
          <cell r="G2328" t="str">
            <v>98576</v>
          </cell>
          <cell r="H2328" t="str">
            <v>TRATAMENTO DE JUNTA DE DILATAÇÃO COM MANTA ASFÁLTICA ADERIDA COM MAÇARICO. AF_06/2018</v>
          </cell>
        </row>
        <row r="2329">
          <cell r="A2329" t="str">
            <v>FUNDACOES E ESTRUTURAS</v>
          </cell>
          <cell r="B2329" t="str">
            <v>FUES</v>
          </cell>
          <cell r="C2329" t="str">
            <v>CINTAS E VERGAS</v>
          </cell>
          <cell r="D2329" t="str">
            <v>0296</v>
          </cell>
          <cell r="E2329">
            <v>0</v>
          </cell>
          <cell r="F2329">
            <v>0</v>
          </cell>
          <cell r="G2329" t="str">
            <v>93182</v>
          </cell>
          <cell r="H2329" t="str">
            <v>VERGA PRÉ-MOLDADA PARA JANELAS COM ATÉ 1,5 M DE VÃO. AF_03/2016</v>
          </cell>
        </row>
        <row r="2330">
          <cell r="A2330" t="str">
            <v>FUNDACOES E ESTRUTURAS</v>
          </cell>
          <cell r="B2330" t="str">
            <v>FUES</v>
          </cell>
          <cell r="C2330" t="str">
            <v>CINTAS E VERGAS</v>
          </cell>
          <cell r="D2330" t="str">
            <v>0296</v>
          </cell>
          <cell r="E2330">
            <v>0</v>
          </cell>
          <cell r="F2330">
            <v>0</v>
          </cell>
          <cell r="G2330" t="str">
            <v>93183</v>
          </cell>
          <cell r="H2330" t="str">
            <v>VERGA PRÉ-MOLDADA PARA JANELAS COM MAIS DE 1,5 M DE VÃO. AF_03/2016</v>
          </cell>
        </row>
        <row r="2331">
          <cell r="A2331" t="str">
            <v>FUNDACOES E ESTRUTURAS</v>
          </cell>
          <cell r="B2331" t="str">
            <v>FUES</v>
          </cell>
          <cell r="C2331" t="str">
            <v>CINTAS E VERGAS</v>
          </cell>
          <cell r="D2331" t="str">
            <v>0296</v>
          </cell>
          <cell r="E2331">
            <v>0</v>
          </cell>
          <cell r="F2331">
            <v>0</v>
          </cell>
          <cell r="G2331" t="str">
            <v>93184</v>
          </cell>
          <cell r="H2331" t="str">
            <v>VERGA PRÉ-MOLDADA PARA PORTAS COM ATÉ 1,5 M DE VÃO. AF_03/2016</v>
          </cell>
        </row>
        <row r="2332">
          <cell r="A2332" t="str">
            <v>FUNDACOES E ESTRUTURAS</v>
          </cell>
          <cell r="B2332" t="str">
            <v>FUES</v>
          </cell>
          <cell r="C2332" t="str">
            <v>CINTAS E VERGAS</v>
          </cell>
          <cell r="D2332" t="str">
            <v>0296</v>
          </cell>
          <cell r="E2332">
            <v>0</v>
          </cell>
          <cell r="F2332">
            <v>0</v>
          </cell>
          <cell r="G2332" t="str">
            <v>93185</v>
          </cell>
          <cell r="H2332" t="str">
            <v>VERGA PRÉ-MOLDADA PARA PORTAS COM MAIS DE 1,5 M DE VÃO. AF_03/2016</v>
          </cell>
        </row>
        <row r="2333">
          <cell r="A2333" t="str">
            <v>FUNDACOES E ESTRUTURAS</v>
          </cell>
          <cell r="B2333" t="str">
            <v>FUES</v>
          </cell>
          <cell r="C2333" t="str">
            <v>CINTAS E VERGAS</v>
          </cell>
          <cell r="D2333" t="str">
            <v>0296</v>
          </cell>
          <cell r="E2333">
            <v>0</v>
          </cell>
          <cell r="F2333">
            <v>0</v>
          </cell>
          <cell r="G2333" t="str">
            <v>93186</v>
          </cell>
          <cell r="H2333" t="str">
            <v>VERGA MOLDADA IN LOCO EM CONCRETO PARA JANELAS COM ATÉ 1,5 M DE VÃO. AF_03/2016</v>
          </cell>
        </row>
        <row r="2334">
          <cell r="A2334" t="str">
            <v>FUNDACOES E ESTRUTURAS</v>
          </cell>
          <cell r="B2334" t="str">
            <v>FUES</v>
          </cell>
          <cell r="C2334" t="str">
            <v>CINTAS E VERGAS</v>
          </cell>
          <cell r="D2334" t="str">
            <v>0296</v>
          </cell>
          <cell r="E2334">
            <v>0</v>
          </cell>
          <cell r="F2334">
            <v>0</v>
          </cell>
          <cell r="G2334" t="str">
            <v>93187</v>
          </cell>
          <cell r="H2334" t="str">
            <v>VERGA MOLDADA IN LOCO EM CONCRETO PARA JANELAS COM MAIS DE 1,5 M DE VÃO. AF_03/2016</v>
          </cell>
        </row>
        <row r="2335">
          <cell r="A2335" t="str">
            <v>FUNDACOES E ESTRUTURAS</v>
          </cell>
          <cell r="B2335" t="str">
            <v>FUES</v>
          </cell>
          <cell r="C2335" t="str">
            <v>CINTAS E VERGAS</v>
          </cell>
          <cell r="D2335" t="str">
            <v>0296</v>
          </cell>
          <cell r="E2335">
            <v>0</v>
          </cell>
          <cell r="F2335">
            <v>0</v>
          </cell>
          <cell r="G2335" t="str">
            <v>93188</v>
          </cell>
          <cell r="H2335" t="str">
            <v>VERGA MOLDADA IN LOCO EM CONCRETO PARA PORTAS COM ATÉ 1,5 M DE VÃO. AF_03/2016</v>
          </cell>
        </row>
        <row r="2336">
          <cell r="A2336" t="str">
            <v>FUNDACOES E ESTRUTURAS</v>
          </cell>
          <cell r="B2336" t="str">
            <v>FUES</v>
          </cell>
          <cell r="C2336" t="str">
            <v>CINTAS E VERGAS</v>
          </cell>
          <cell r="D2336" t="str">
            <v>0296</v>
          </cell>
          <cell r="E2336">
            <v>0</v>
          </cell>
          <cell r="F2336">
            <v>0</v>
          </cell>
          <cell r="G2336" t="str">
            <v>93189</v>
          </cell>
          <cell r="H2336" t="str">
            <v>VERGA MOLDADA IN LOCO EM CONCRETO PARA PORTAS COM MAIS DE 1,5 M DE VÃO. AF_03/2016</v>
          </cell>
        </row>
        <row r="2337">
          <cell r="A2337" t="str">
            <v>FUNDACOES E ESTRUTURAS</v>
          </cell>
          <cell r="B2337" t="str">
            <v>FUES</v>
          </cell>
          <cell r="C2337" t="str">
            <v>CINTAS E VERGAS</v>
          </cell>
          <cell r="D2337" t="str">
            <v>0296</v>
          </cell>
          <cell r="E2337">
            <v>0</v>
          </cell>
          <cell r="F2337">
            <v>0</v>
          </cell>
          <cell r="G2337" t="str">
            <v>93190</v>
          </cell>
          <cell r="H2337" t="str">
            <v>VERGA MOLDADA IN LOCO COM UTILIZAÇÃO DE BLOCOS CANALETA PARA JANELAS COM ATÉ 1,5 M DE VÃO. AF_03/2016</v>
          </cell>
        </row>
        <row r="2338">
          <cell r="A2338" t="str">
            <v>FUNDACOES E ESTRUTURAS</v>
          </cell>
          <cell r="B2338" t="str">
            <v>FUES</v>
          </cell>
          <cell r="C2338" t="str">
            <v>CINTAS E VERGAS</v>
          </cell>
          <cell r="D2338" t="str">
            <v>0296</v>
          </cell>
          <cell r="E2338">
            <v>0</v>
          </cell>
          <cell r="F2338">
            <v>0</v>
          </cell>
          <cell r="G2338" t="str">
            <v>93191</v>
          </cell>
          <cell r="H2338" t="str">
            <v>VERGA MOLDADA IN LOCO COM UTILIZAÇÃO DE BLOCOS CANALETA PARA JANELAS COM MAIS DE 1,5 M DE VÃO. AF_03/2016</v>
          </cell>
        </row>
        <row r="2339">
          <cell r="A2339" t="str">
            <v>FUNDACOES E ESTRUTURAS</v>
          </cell>
          <cell r="B2339" t="str">
            <v>FUES</v>
          </cell>
          <cell r="C2339" t="str">
            <v>CINTAS E VERGAS</v>
          </cell>
          <cell r="D2339" t="str">
            <v>0296</v>
          </cell>
          <cell r="E2339">
            <v>0</v>
          </cell>
          <cell r="F2339">
            <v>0</v>
          </cell>
          <cell r="G2339" t="str">
            <v>93192</v>
          </cell>
          <cell r="H2339" t="str">
            <v>VERGA MOLDADA IN LOCO COM UTILIZAÇÃO DE BLOCOS CANALETA PARA PORTAS COM ATÉ 1,5 M DE VÃO. AF_03/2016</v>
          </cell>
        </row>
        <row r="2340">
          <cell r="A2340" t="str">
            <v>FUNDACOES E ESTRUTURAS</v>
          </cell>
          <cell r="B2340" t="str">
            <v>FUES</v>
          </cell>
          <cell r="C2340" t="str">
            <v>CINTAS E VERGAS</v>
          </cell>
          <cell r="D2340" t="str">
            <v>0296</v>
          </cell>
          <cell r="E2340">
            <v>0</v>
          </cell>
          <cell r="F2340">
            <v>0</v>
          </cell>
          <cell r="G2340" t="str">
            <v>93193</v>
          </cell>
          <cell r="H2340" t="str">
            <v>VERGA MOLDADA IN LOCO COM UTILIZAÇÃO DE BLOCOS CANALETA PARA PORTAS COM MAIS DE 1,5 M DE VÃO. AF_03/2016</v>
          </cell>
        </row>
        <row r="2341">
          <cell r="A2341" t="str">
            <v>FUNDACOES E ESTRUTURAS</v>
          </cell>
          <cell r="B2341" t="str">
            <v>FUES</v>
          </cell>
          <cell r="C2341" t="str">
            <v>CINTAS E VERGAS</v>
          </cell>
          <cell r="D2341" t="str">
            <v>0296</v>
          </cell>
          <cell r="E2341">
            <v>0</v>
          </cell>
          <cell r="F2341">
            <v>0</v>
          </cell>
          <cell r="G2341" t="str">
            <v>93194</v>
          </cell>
          <cell r="H2341" t="str">
            <v>CONTRAVERGA PRÉ-MOLDADA PARA VÃOS DE ATÉ 1,5 M DE COMPRIMENTO. AF_03/2016</v>
          </cell>
        </row>
        <row r="2342">
          <cell r="A2342" t="str">
            <v>FUNDACOES E ESTRUTURAS</v>
          </cell>
          <cell r="B2342" t="str">
            <v>FUES</v>
          </cell>
          <cell r="C2342" t="str">
            <v>CINTAS E VERGAS</v>
          </cell>
          <cell r="D2342" t="str">
            <v>0296</v>
          </cell>
          <cell r="E2342">
            <v>0</v>
          </cell>
          <cell r="F2342">
            <v>0</v>
          </cell>
          <cell r="G2342" t="str">
            <v>93195</v>
          </cell>
          <cell r="H2342" t="str">
            <v>CONTRAVERGA PRÉ-MOLDADA PARA VÃOS DE MAIS DE 1,5 M DE COMPRIMENTO. AF_03/2016</v>
          </cell>
        </row>
        <row r="2343">
          <cell r="A2343" t="str">
            <v>FUNDACOES E ESTRUTURAS</v>
          </cell>
          <cell r="B2343" t="str">
            <v>FUES</v>
          </cell>
          <cell r="C2343" t="str">
            <v>CINTAS E VERGAS</v>
          </cell>
          <cell r="D2343" t="str">
            <v>0296</v>
          </cell>
          <cell r="E2343">
            <v>0</v>
          </cell>
          <cell r="F2343">
            <v>0</v>
          </cell>
          <cell r="G2343" t="str">
            <v>93196</v>
          </cell>
          <cell r="H2343" t="str">
            <v>CONTRAVERGA MOLDADA IN LOCO EM CONCRETO PARA VÃOS DE ATÉ 1,5 M DE COMPRIMENTO. AF_03/2016</v>
          </cell>
        </row>
        <row r="2344">
          <cell r="A2344" t="str">
            <v>FUNDACOES E ESTRUTURAS</v>
          </cell>
          <cell r="B2344" t="str">
            <v>FUES</v>
          </cell>
          <cell r="C2344" t="str">
            <v>CINTAS E VERGAS</v>
          </cell>
          <cell r="D2344" t="str">
            <v>0296</v>
          </cell>
          <cell r="E2344">
            <v>0</v>
          </cell>
          <cell r="F2344">
            <v>0</v>
          </cell>
          <cell r="G2344" t="str">
            <v>93197</v>
          </cell>
          <cell r="H2344" t="str">
            <v>CONTRAVERGA MOLDADA IN LOCO EM CONCRETO PARA VÃOS DE MAIS DE 1,5 M DE COMPRIMENTO. AF_03/2016</v>
          </cell>
        </row>
        <row r="2345">
          <cell r="A2345" t="str">
            <v>FUNDACOES E ESTRUTURAS</v>
          </cell>
          <cell r="B2345" t="str">
            <v>FUES</v>
          </cell>
          <cell r="C2345" t="str">
            <v>CINTAS E VERGAS</v>
          </cell>
          <cell r="D2345" t="str">
            <v>0296</v>
          </cell>
          <cell r="E2345">
            <v>0</v>
          </cell>
          <cell r="F2345">
            <v>0</v>
          </cell>
          <cell r="G2345" t="str">
            <v>93198</v>
          </cell>
          <cell r="H2345" t="str">
            <v>CONTRAVERGA MOLDADA IN LOCO COM UTILIZAÇÃO DE BLOCOS CANALETA PARA VÃOS DE ATÉ 1,5 M DE COMPRIMENTO. AF_03/2016</v>
          </cell>
        </row>
        <row r="2346">
          <cell r="A2346" t="str">
            <v>FUNDACOES E ESTRUTURAS</v>
          </cell>
          <cell r="B2346" t="str">
            <v>FUES</v>
          </cell>
          <cell r="C2346" t="str">
            <v>CINTAS E VERGAS</v>
          </cell>
          <cell r="D2346" t="str">
            <v>0296</v>
          </cell>
          <cell r="E2346">
            <v>0</v>
          </cell>
          <cell r="F2346">
            <v>0</v>
          </cell>
          <cell r="G2346" t="str">
            <v>93199</v>
          </cell>
          <cell r="H2346" t="str">
            <v>CONTRAVERGA MOLDADA IN LOCO COM UTILIZAÇÃO DE BLOCOS CANALETA PARA VÃOS DE MAIS DE 1,5 M DE COMPRIMENTO. AF_03/2016</v>
          </cell>
        </row>
        <row r="2347">
          <cell r="A2347" t="str">
            <v>FUNDACOES E ESTRUTURAS</v>
          </cell>
          <cell r="B2347" t="str">
            <v>FUES</v>
          </cell>
          <cell r="C2347" t="str">
            <v>CINTAS E VERGAS</v>
          </cell>
          <cell r="D2347" t="str">
            <v>0296</v>
          </cell>
          <cell r="E2347">
            <v>0</v>
          </cell>
          <cell r="F2347">
            <v>0</v>
          </cell>
          <cell r="G2347" t="str">
            <v>93200</v>
          </cell>
          <cell r="H2347" t="str">
            <v>FIXAÇÃO (ENCUNHAMENTO) DE ALVENARIA DE VEDAÇÃO COM ARGAMASSA APLICADA COM BISNAGA. AF_03/2016</v>
          </cell>
        </row>
        <row r="2348">
          <cell r="A2348" t="str">
            <v>FUNDACOES E ESTRUTURAS</v>
          </cell>
          <cell r="B2348" t="str">
            <v>FUES</v>
          </cell>
          <cell r="C2348" t="str">
            <v>CINTAS E VERGAS</v>
          </cell>
          <cell r="D2348" t="str">
            <v>0296</v>
          </cell>
          <cell r="E2348">
            <v>0</v>
          </cell>
          <cell r="F2348">
            <v>0</v>
          </cell>
          <cell r="G2348" t="str">
            <v>93201</v>
          </cell>
          <cell r="H2348" t="str">
            <v>FIXAÇÃO (ENCUNHAMENTO) DE ALVENARIA DE VEDAÇÃO COM ARGAMASSA APLICADA COM COLHER. AF_03/2016</v>
          </cell>
        </row>
        <row r="2349">
          <cell r="A2349" t="str">
            <v>FUNDACOES E ESTRUTURAS</v>
          </cell>
          <cell r="B2349" t="str">
            <v>FUES</v>
          </cell>
          <cell r="C2349" t="str">
            <v>CINTAS E VERGAS</v>
          </cell>
          <cell r="D2349" t="str">
            <v>0296</v>
          </cell>
          <cell r="E2349">
            <v>0</v>
          </cell>
          <cell r="F2349">
            <v>0</v>
          </cell>
          <cell r="G2349" t="str">
            <v>93202</v>
          </cell>
          <cell r="H2349" t="str">
            <v>FIXAÇÃO (ENCUNHAMENTO) DE ALVENARIA DE VEDAÇÃO COM TIJOLO MACIÇO. AF_03/2016</v>
          </cell>
        </row>
        <row r="2350">
          <cell r="A2350" t="str">
            <v>FUNDACOES E ESTRUTURAS</v>
          </cell>
          <cell r="B2350" t="str">
            <v>FUES</v>
          </cell>
          <cell r="C2350" t="str">
            <v>CINTAS E VERGAS</v>
          </cell>
          <cell r="D2350" t="str">
            <v>0296</v>
          </cell>
          <cell r="E2350">
            <v>0</v>
          </cell>
          <cell r="F2350">
            <v>0</v>
          </cell>
          <cell r="G2350" t="str">
            <v>93203</v>
          </cell>
          <cell r="H2350" t="str">
            <v>FIXAÇÃO (ENCUNHAMENTO) DE ALVENARIA DE VEDAÇÃO COM ESPUMA DE POLIURETANO EXPANSIVA. AF_03/2016</v>
          </cell>
        </row>
        <row r="2351">
          <cell r="A2351" t="str">
            <v>FUNDACOES E ESTRUTURAS</v>
          </cell>
          <cell r="B2351" t="str">
            <v>FUES</v>
          </cell>
          <cell r="C2351" t="str">
            <v>CINTAS E VERGAS</v>
          </cell>
          <cell r="D2351" t="str">
            <v>0296</v>
          </cell>
          <cell r="E2351">
            <v>0</v>
          </cell>
          <cell r="F2351">
            <v>0</v>
          </cell>
          <cell r="G2351" t="str">
            <v>93204</v>
          </cell>
          <cell r="H2351" t="str">
            <v>CINTA DE AMARRAÇÃO DE ALVENARIA MOLDADA IN LOCO EM CONCRETO. AF_03/2016</v>
          </cell>
        </row>
        <row r="2352">
          <cell r="A2352" t="str">
            <v>FUNDACOES E ESTRUTURAS</v>
          </cell>
          <cell r="B2352" t="str">
            <v>FUES</v>
          </cell>
          <cell r="C2352" t="str">
            <v>CINTAS E VERGAS</v>
          </cell>
          <cell r="D2352" t="str">
            <v>0296</v>
          </cell>
          <cell r="E2352">
            <v>0</v>
          </cell>
          <cell r="F2352">
            <v>0</v>
          </cell>
          <cell r="G2352" t="str">
            <v>93205</v>
          </cell>
          <cell r="H2352" t="str">
            <v>CINTA DE AMARRAÇÃO DE ALVENARIA MOLDADA IN LOCO COM UTILIZAÇÃO DE BLOCOS CANALETA. AF_03/2016</v>
          </cell>
        </row>
        <row r="2353">
          <cell r="A2353" t="str">
            <v>FUNDACOES E ESTRUTURAS</v>
          </cell>
          <cell r="B2353" t="str">
            <v>FUES</v>
          </cell>
          <cell r="C2353" t="str">
            <v>ESTRUTURAS DIVERSAS</v>
          </cell>
          <cell r="D2353" t="str">
            <v>0301</v>
          </cell>
          <cell r="E2353">
            <v>0</v>
          </cell>
          <cell r="F2353">
            <v>0</v>
          </cell>
          <cell r="G2353" t="str">
            <v>95952</v>
          </cell>
          <cell r="H2353" t="str">
            <v>(COMPOSIÇÃO REPRESENTATIVA) EXECUÇÃO DE ESTRUTURAS DE CONCRETO ARMADO CONVENCIONAL, PARA EDIFICAÇÃO HABITACIONAL MULTIFAMILIAR (PRÉDIO), FCK = 25 MPA. AF_01/2017</v>
          </cell>
        </row>
        <row r="2354">
          <cell r="A2354" t="str">
            <v>FUNDACOES E ESTRUTURAS</v>
          </cell>
          <cell r="B2354" t="str">
            <v>FUES</v>
          </cell>
          <cell r="C2354" t="str">
            <v>ESTRUTURAS DIVERSAS</v>
          </cell>
          <cell r="D2354" t="str">
            <v>0301</v>
          </cell>
          <cell r="E2354">
            <v>0</v>
          </cell>
          <cell r="F2354">
            <v>0</v>
          </cell>
          <cell r="G2354" t="str">
            <v>95953</v>
          </cell>
          <cell r="H2354" t="str">
            <v>(COMPOSIÇÃO REPRESENTATIVA) EXECUÇÃO DE ESTRUTURAS DE CONCRETO ARMADO, PARA EDIFICAÇÃO HABITACIONAL UNIFAMILIAR COM DOIS PAVIMENTOS (CASA ISOLADA), FCK = 25 MPA. AF_01/2017</v>
          </cell>
        </row>
        <row r="2355">
          <cell r="A2355" t="str">
            <v>FUNDACOES E ESTRUTURAS</v>
          </cell>
          <cell r="B2355" t="str">
            <v>FUES</v>
          </cell>
          <cell r="C2355" t="str">
            <v>ESTRUTURAS DIVERSAS</v>
          </cell>
          <cell r="D2355" t="str">
            <v>0301</v>
          </cell>
          <cell r="E2355">
            <v>0</v>
          </cell>
          <cell r="F2355">
            <v>0</v>
          </cell>
          <cell r="G2355" t="str">
            <v>95954</v>
          </cell>
          <cell r="H2355" t="str">
            <v>(COMPOSIÇÃO REPRESENTATIVA) EXECUÇÃO DE ESTRUTURAS DE CONCRETO ARMADO, PARA EDIFICAÇÃO HABITACIONAL UNIFAMILIAR COM DOIS PAVIMENTOS (CASA EM EMPREENDIMENTOS), FCK = 25 MPA. AF_01/2017</v>
          </cell>
        </row>
        <row r="2356">
          <cell r="A2356" t="str">
            <v>FUNDACOES E ESTRUTURAS</v>
          </cell>
          <cell r="B2356" t="str">
            <v>FUES</v>
          </cell>
          <cell r="C2356" t="str">
            <v>ESTRUTURAS DIVERSAS</v>
          </cell>
          <cell r="D2356" t="str">
            <v>0301</v>
          </cell>
          <cell r="E2356">
            <v>0</v>
          </cell>
          <cell r="F2356">
            <v>0</v>
          </cell>
          <cell r="G2356" t="str">
            <v>95955</v>
          </cell>
          <cell r="H2356" t="str">
            <v>(COMPOSIÇÃO REPRESENTATIVA) EXECUÇÃO DE ESTRUTURAS DE CONCRETO ARMADO, PARA EDIFICAÇÃO HABITACIONAL UNIFAMILIAR TÉRREA (CASA ISOLADA), FCK = 25 MPA. AF_01/2017</v>
          </cell>
        </row>
        <row r="2357">
          <cell r="A2357" t="str">
            <v>FUNDACOES E ESTRUTURAS</v>
          </cell>
          <cell r="B2357" t="str">
            <v>FUES</v>
          </cell>
          <cell r="C2357" t="str">
            <v>ESTRUTURAS DIVERSAS</v>
          </cell>
          <cell r="D2357" t="str">
            <v>0301</v>
          </cell>
          <cell r="E2357">
            <v>0</v>
          </cell>
          <cell r="F2357">
            <v>0</v>
          </cell>
          <cell r="G2357" t="str">
            <v>95956</v>
          </cell>
          <cell r="H2357" t="str">
            <v>(COMPOSIÇÃO REPRESENTATIVA) EXECUÇÃO DE ESTRUTURAS DE CONCRETO ARMADO, PARA EDIFICAÇÃO HABITACIONAL UNIFAMILIAR TÉRREA (CASA EM EMPREENDIMENTOS), FCK = 25 MPA. AF_01/2017</v>
          </cell>
        </row>
        <row r="2358">
          <cell r="A2358" t="str">
            <v>FUNDACOES E ESTRUTURAS</v>
          </cell>
          <cell r="B2358" t="str">
            <v>FUES</v>
          </cell>
          <cell r="C2358" t="str">
            <v>ESTRUTURAS DIVERSAS</v>
          </cell>
          <cell r="D2358" t="str">
            <v>0301</v>
          </cell>
          <cell r="E2358">
            <v>0</v>
          </cell>
          <cell r="F2358">
            <v>0</v>
          </cell>
          <cell r="G2358" t="str">
            <v>95957</v>
          </cell>
          <cell r="H2358" t="str">
            <v>(COMPOSIÇÃO REPRESENTATIVA) EXECUÇÃO DE ESTRUTURAS DE CONCRETO ARMADO, PARA EDIFICAÇÃO INSTITUCIONAL TÉRREA, FCK = 25 MPA. AF_01/2017</v>
          </cell>
        </row>
        <row r="2359">
          <cell r="A2359" t="str">
            <v>FUNDACOES E ESTRUTURAS</v>
          </cell>
          <cell r="B2359" t="str">
            <v>FUES</v>
          </cell>
          <cell r="C2359" t="str">
            <v>ESTRUTURAS DIVERSAS</v>
          </cell>
          <cell r="D2359" t="str">
            <v>0301</v>
          </cell>
          <cell r="E2359">
            <v>0</v>
          </cell>
          <cell r="F2359">
            <v>0</v>
          </cell>
          <cell r="G2359" t="str">
            <v>95969</v>
          </cell>
          <cell r="H2359" t="str">
            <v>(COMPOSIÇÃO REPRESENTATIVA) EXECUÇÃO DE ESCADA EM CONCRETO ARMADO, MOLDADA IN LOCO, FCK = 25 MPA. AF_02/2017</v>
          </cell>
        </row>
        <row r="2360">
          <cell r="A2360" t="str">
            <v>FUNDACOES E ESTRUTURAS</v>
          </cell>
          <cell r="B2360" t="str">
            <v>FUES</v>
          </cell>
          <cell r="C2360" t="str">
            <v>ESTRUTURAS DIVERSAS</v>
          </cell>
          <cell r="D2360" t="str">
            <v>0301</v>
          </cell>
          <cell r="E2360">
            <v>0</v>
          </cell>
          <cell r="F2360">
            <v>0</v>
          </cell>
          <cell r="G2360" t="str">
            <v>97733</v>
          </cell>
          <cell r="H2360" t="str">
            <v>PEÇA RETANGULAR PRÉ-MOLDADA, VOLUME DE CONCRETO DE ATÉ 10 LITROS, TAXA DE AÇO APROXIMADA DE 30KG/M³. AF_01/2018</v>
          </cell>
        </row>
        <row r="2361">
          <cell r="A2361" t="str">
            <v>FUNDACOES E ESTRUTURAS</v>
          </cell>
          <cell r="B2361" t="str">
            <v>FUES</v>
          </cell>
          <cell r="C2361" t="str">
            <v>ESTRUTURAS DIVERSAS</v>
          </cell>
          <cell r="D2361" t="str">
            <v>0301</v>
          </cell>
          <cell r="E2361">
            <v>0</v>
          </cell>
          <cell r="F2361">
            <v>0</v>
          </cell>
          <cell r="G2361" t="str">
            <v>97734</v>
          </cell>
          <cell r="H2361" t="str">
            <v>PEÇA RETANGULAR PRÉ-MOLDADA, VOLUME DE CONCRETO DE 10 A 30 LITROS, TAXA DE AÇO APROXIMADA DE 30KG/M³. AF_01/2018</v>
          </cell>
        </row>
        <row r="2362">
          <cell r="A2362" t="str">
            <v>FUNDACOES E ESTRUTURAS</v>
          </cell>
          <cell r="B2362" t="str">
            <v>FUES</v>
          </cell>
          <cell r="C2362" t="str">
            <v>ESTRUTURAS DIVERSAS</v>
          </cell>
          <cell r="D2362" t="str">
            <v>0301</v>
          </cell>
          <cell r="E2362">
            <v>0</v>
          </cell>
          <cell r="F2362">
            <v>0</v>
          </cell>
          <cell r="G2362" t="str">
            <v>97735</v>
          </cell>
          <cell r="H2362" t="str">
            <v>PEÇA RETANGULAR PRÉ-MOLDADA, VOLUME DE CONCRETO DE 30 A 100 LITROS, TAXA DE AÇO APROXIMADA DE 30KG/M³. AF_01/2018</v>
          </cell>
        </row>
        <row r="2363">
          <cell r="A2363" t="str">
            <v>FUNDACOES E ESTRUTURAS</v>
          </cell>
          <cell r="B2363" t="str">
            <v>FUES</v>
          </cell>
          <cell r="C2363" t="str">
            <v>ESTRUTURAS DIVERSAS</v>
          </cell>
          <cell r="D2363" t="str">
            <v>0301</v>
          </cell>
          <cell r="E2363">
            <v>0</v>
          </cell>
          <cell r="F2363">
            <v>0</v>
          </cell>
          <cell r="G2363" t="str">
            <v>97736</v>
          </cell>
          <cell r="H2363" t="str">
            <v>PEÇA RETANGULAR PRÉ-MOLDADA, VOLUME DE CONCRETO ACIMA DE 100 LITROS, TAXA DE AÇO APROXIMADA DE 30KG/M³. AF_01/2018</v>
          </cell>
        </row>
        <row r="2364">
          <cell r="A2364" t="str">
            <v>FUNDACOES E ESTRUTURAS</v>
          </cell>
          <cell r="B2364" t="str">
            <v>FUES</v>
          </cell>
          <cell r="C2364" t="str">
            <v>ESTRUTURAS DIVERSAS</v>
          </cell>
          <cell r="D2364" t="str">
            <v>0301</v>
          </cell>
          <cell r="E2364">
            <v>0</v>
          </cell>
          <cell r="F2364">
            <v>0</v>
          </cell>
          <cell r="G2364" t="str">
            <v>97737</v>
          </cell>
          <cell r="H2364" t="str">
            <v>PEÇA RETANGULAR PRÉ-MOLDADA, VOLUME DE CONCRETO DE 30 A 70 LITROS , TAXA DE AÇO APROXIMADA DE 70KG/M³. AF_01/2018</v>
          </cell>
        </row>
        <row r="2365">
          <cell r="A2365" t="str">
            <v>FUNDACOES E ESTRUTURAS</v>
          </cell>
          <cell r="B2365" t="str">
            <v>FUES</v>
          </cell>
          <cell r="C2365" t="str">
            <v>ESTRUTURAS DIVERSAS</v>
          </cell>
          <cell r="D2365" t="str">
            <v>0301</v>
          </cell>
          <cell r="E2365">
            <v>0</v>
          </cell>
          <cell r="F2365">
            <v>0</v>
          </cell>
          <cell r="G2365" t="str">
            <v>97738</v>
          </cell>
          <cell r="H2365" t="str">
            <v>PEÇA CIRCULAR PRÉ-MOLDADA, VOLUME DE CONCRETO DE 10 A 30 LITROS, TAXA DE FIBRA DE POLIPROPILENO APROXIMADA DE 6 KG/M³. AF_01/2018_P</v>
          </cell>
        </row>
        <row r="2366">
          <cell r="A2366" t="str">
            <v>FUNDACOES E ESTRUTURAS</v>
          </cell>
          <cell r="B2366" t="str">
            <v>FUES</v>
          </cell>
          <cell r="C2366" t="str">
            <v>ESTRUTURAS DIVERSAS</v>
          </cell>
          <cell r="D2366" t="str">
            <v>0301</v>
          </cell>
          <cell r="E2366">
            <v>0</v>
          </cell>
          <cell r="F2366">
            <v>0</v>
          </cell>
          <cell r="G2366" t="str">
            <v>97739</v>
          </cell>
          <cell r="H2366" t="str">
            <v>PEÇA CIRCULAR PRÉ-MOLDADA, VOLUME DE CONCRETO DE 30 A 100 LITROS, TAXA DE AÇO APROXIMADA DE 30KG/M³. AF_01/2018</v>
          </cell>
        </row>
        <row r="2367">
          <cell r="A2367" t="str">
            <v>FUNDACOES E ESTRUTURAS</v>
          </cell>
          <cell r="B2367" t="str">
            <v>FUES</v>
          </cell>
          <cell r="C2367" t="str">
            <v>ESTRUTURAS DIVERSAS</v>
          </cell>
          <cell r="D2367" t="str">
            <v>0301</v>
          </cell>
          <cell r="E2367">
            <v>0</v>
          </cell>
          <cell r="F2367">
            <v>0</v>
          </cell>
          <cell r="G2367" t="str">
            <v>97740</v>
          </cell>
          <cell r="H2367" t="str">
            <v>PEÇA CIRCULAR PRÉ-MOLDADA, VOLUME DE CONCRETO ACIMA DE 100 LITROS, TAXA DE AÇO APROXIMADA DE 30KG/M³. AF_01/2018</v>
          </cell>
        </row>
        <row r="2368">
          <cell r="A2368" t="str">
            <v>FUNDACOES E ESTRUTURAS</v>
          </cell>
          <cell r="B2368" t="str">
            <v>FUES</v>
          </cell>
          <cell r="C2368" t="str">
            <v>ESTRUTURAS DIVERSAS</v>
          </cell>
          <cell r="D2368" t="str">
            <v>0301</v>
          </cell>
          <cell r="E2368">
            <v>0</v>
          </cell>
          <cell r="F2368">
            <v>0</v>
          </cell>
          <cell r="G2368" t="str">
            <v>98615</v>
          </cell>
          <cell r="H2368" t="str">
            <v>CONTENÇÃO EM CORTINA COM ESTACAS ESPAÇADAS COM 30 CM DE DIÂMETRO E PROFUNDIDADE MENOR OU IGUAL A 10 M. AF_06/2018</v>
          </cell>
        </row>
        <row r="2369">
          <cell r="A2369" t="str">
            <v>FUNDACOES E ESTRUTURAS</v>
          </cell>
          <cell r="B2369" t="str">
            <v>FUES</v>
          </cell>
          <cell r="C2369" t="str">
            <v>ESTRUTURAS DIVERSAS</v>
          </cell>
          <cell r="D2369" t="str">
            <v>0301</v>
          </cell>
          <cell r="E2369">
            <v>0</v>
          </cell>
          <cell r="F2369">
            <v>0</v>
          </cell>
          <cell r="G2369" t="str">
            <v>98616</v>
          </cell>
          <cell r="H2369" t="str">
            <v>CONTENÇÃO EM CORTINA COM ESTACAS ESPAÇADAS COM 30 CM DE DIÂMETRO E PROFUNDIDADE MAIOR QUE 10 M E MENOR OU IGUAL A 15 M. AF_06/2018</v>
          </cell>
        </row>
        <row r="2370">
          <cell r="A2370" t="str">
            <v>FUNDACOES E ESTRUTURAS</v>
          </cell>
          <cell r="B2370" t="str">
            <v>FUES</v>
          </cell>
          <cell r="C2370" t="str">
            <v>ESTRUTURAS DIVERSAS</v>
          </cell>
          <cell r="D2370" t="str">
            <v>0301</v>
          </cell>
          <cell r="E2370">
            <v>0</v>
          </cell>
          <cell r="F2370">
            <v>0</v>
          </cell>
          <cell r="G2370" t="str">
            <v>98617</v>
          </cell>
          <cell r="H2370" t="str">
            <v>CONTENÇÃO EM CORTINA COM ESTACAS ESPAÇADAS COM 30 CM DE DIÂMETRO E PROFUNDIDADE MAIOR QUE 15 M. AF_06/2018</v>
          </cell>
        </row>
        <row r="2371">
          <cell r="A2371" t="str">
            <v>FUNDACOES E ESTRUTURAS</v>
          </cell>
          <cell r="B2371" t="str">
            <v>FUES</v>
          </cell>
          <cell r="C2371" t="str">
            <v>ESTRUTURAS DIVERSAS</v>
          </cell>
          <cell r="D2371" t="str">
            <v>0301</v>
          </cell>
          <cell r="E2371">
            <v>0</v>
          </cell>
          <cell r="F2371">
            <v>0</v>
          </cell>
          <cell r="G2371" t="str">
            <v>98618</v>
          </cell>
          <cell r="H2371" t="str">
            <v>CONTENÇÃO EM CORTINA COM ESTACAS ESPAÇADAS COM 40 CM DE DIÂMETRO E PROFUNDIDADE MENOR OU IGUAL A 10 M. AF_06/2018</v>
          </cell>
        </row>
        <row r="2372">
          <cell r="A2372" t="str">
            <v>FUNDACOES E ESTRUTURAS</v>
          </cell>
          <cell r="B2372" t="str">
            <v>FUES</v>
          </cell>
          <cell r="C2372" t="str">
            <v>ESTRUTURAS DIVERSAS</v>
          </cell>
          <cell r="D2372" t="str">
            <v>0301</v>
          </cell>
          <cell r="E2372">
            <v>0</v>
          </cell>
          <cell r="F2372">
            <v>0</v>
          </cell>
          <cell r="G2372" t="str">
            <v>98619</v>
          </cell>
          <cell r="H2372" t="str">
            <v>CONTENÇÃO EM CORTINA COM ESTACAS ESPAÇADAS COM 40 CM DE DIÂMETRO E PROFUNDIDADE MAIOR QUE 10 M E MENOR OU IGUAL A 15 M. AF_06/2018</v>
          </cell>
        </row>
        <row r="2373">
          <cell r="A2373" t="str">
            <v>FUNDACOES E ESTRUTURAS</v>
          </cell>
          <cell r="B2373" t="str">
            <v>FUES</v>
          </cell>
          <cell r="C2373" t="str">
            <v>ESTRUTURAS DIVERSAS</v>
          </cell>
          <cell r="D2373" t="str">
            <v>0301</v>
          </cell>
          <cell r="E2373">
            <v>0</v>
          </cell>
          <cell r="F2373">
            <v>0</v>
          </cell>
          <cell r="G2373" t="str">
            <v>98620</v>
          </cell>
          <cell r="H2373" t="str">
            <v>CONTENÇÃO EM CORTINA COM ESTACAS ESPAÇADAS COM 40 CM DE DIÂMETRO E PROFUNDIDADE MAIOR QUE 15 M. AF_06/2018</v>
          </cell>
        </row>
        <row r="2374">
          <cell r="A2374" t="str">
            <v>FUNDACOES E ESTRUTURAS</v>
          </cell>
          <cell r="B2374" t="str">
            <v>FUES</v>
          </cell>
          <cell r="C2374" t="str">
            <v>ESTRUTURAS DIVERSAS</v>
          </cell>
          <cell r="D2374" t="str">
            <v>0301</v>
          </cell>
          <cell r="E2374">
            <v>0</v>
          </cell>
          <cell r="F2374">
            <v>0</v>
          </cell>
          <cell r="G2374" t="str">
            <v>98621</v>
          </cell>
          <cell r="H2374" t="str">
            <v>CONTENÇÃO EM CORTINA COM ESTACAS ESPAÇADAS COM 50 CM DE DIÂMETRO E PROFUNDIDADE MENOR OU IGUAL A 10 M. AF_06/2018</v>
          </cell>
        </row>
        <row r="2375">
          <cell r="A2375" t="str">
            <v>FUNDACOES E ESTRUTURAS</v>
          </cell>
          <cell r="B2375" t="str">
            <v>FUES</v>
          </cell>
          <cell r="C2375" t="str">
            <v>ESTRUTURAS DIVERSAS</v>
          </cell>
          <cell r="D2375" t="str">
            <v>0301</v>
          </cell>
          <cell r="E2375">
            <v>0</v>
          </cell>
          <cell r="F2375">
            <v>0</v>
          </cell>
          <cell r="G2375" t="str">
            <v>98622</v>
          </cell>
          <cell r="H2375" t="str">
            <v>CONTENÇÃO EM CORTINA COM ESTACAS ESPAÇADAS COM 50 CM DE DIÂMETRO E PROFUNDIDADE MAIOR QUE 10 M E MENOR OU IGUAL A 15 M. AF_06/2018</v>
          </cell>
        </row>
        <row r="2376">
          <cell r="A2376" t="str">
            <v>FUNDACOES E ESTRUTURAS</v>
          </cell>
          <cell r="B2376" t="str">
            <v>FUES</v>
          </cell>
          <cell r="C2376" t="str">
            <v>ESTRUTURAS DIVERSAS</v>
          </cell>
          <cell r="D2376" t="str">
            <v>0301</v>
          </cell>
          <cell r="E2376">
            <v>0</v>
          </cell>
          <cell r="F2376">
            <v>0</v>
          </cell>
          <cell r="G2376" t="str">
            <v>98623</v>
          </cell>
          <cell r="H2376" t="str">
            <v>CONTENÇÃO EM CORTINA COM ESTACAS ESPAÇADAS COM 50 CM DE DIÂMETRO E PROFUNDIDADE MAIOR QUE 15 M. AF_06/2018</v>
          </cell>
        </row>
        <row r="2377">
          <cell r="A2377" t="str">
            <v>FUNDACOES E ESTRUTURAS</v>
          </cell>
          <cell r="B2377" t="str">
            <v>FUES</v>
          </cell>
          <cell r="C2377" t="str">
            <v>ESTRUTURAS DIVERSAS</v>
          </cell>
          <cell r="D2377" t="str">
            <v>0301</v>
          </cell>
          <cell r="E2377">
            <v>0</v>
          </cell>
          <cell r="F2377">
            <v>0</v>
          </cell>
          <cell r="G2377" t="str">
            <v>98624</v>
          </cell>
          <cell r="H2377" t="str">
            <v>CONTENÇÃO EM CORTINA COM ESTACAS ESPAÇADAS COM 60 CM DE DIÂMETRO E PROFUNDIDADE MENOR OU IGUAL A 10 M. AF_06/2018</v>
          </cell>
        </row>
        <row r="2378">
          <cell r="A2378" t="str">
            <v>FUNDACOES E ESTRUTURAS</v>
          </cell>
          <cell r="B2378" t="str">
            <v>FUES</v>
          </cell>
          <cell r="C2378" t="str">
            <v>ESTRUTURAS DIVERSAS</v>
          </cell>
          <cell r="D2378" t="str">
            <v>0301</v>
          </cell>
          <cell r="E2378">
            <v>0</v>
          </cell>
          <cell r="F2378">
            <v>0</v>
          </cell>
          <cell r="G2378" t="str">
            <v>98625</v>
          </cell>
          <cell r="H2378" t="str">
            <v>CONTENÇÃO EM CORTINA COM ESTACAS ESPAÇADAS COM 60 CM DE DIÂMETRO E PROFUNDIDADE MAIOR QUE 10 M E MENOR OU IGUAL A 15 M. AF_06/2018</v>
          </cell>
        </row>
        <row r="2379">
          <cell r="A2379" t="str">
            <v>FUNDACOES E ESTRUTURAS</v>
          </cell>
          <cell r="B2379" t="str">
            <v>FUES</v>
          </cell>
          <cell r="C2379" t="str">
            <v>ESTRUTURAS DIVERSAS</v>
          </cell>
          <cell r="D2379" t="str">
            <v>0301</v>
          </cell>
          <cell r="E2379">
            <v>0</v>
          </cell>
          <cell r="F2379">
            <v>0</v>
          </cell>
          <cell r="G2379" t="str">
            <v>98626</v>
          </cell>
          <cell r="H2379" t="str">
            <v>CONTENÇÃO EM CORTINA COM ESTACAS ESPAÇADAS COM 60 CM DE DIÂMETRO E PROFUNDIDADE MAIOR QUE 15 M. AF_06/2018</v>
          </cell>
        </row>
        <row r="2380">
          <cell r="A2380" t="str">
            <v>FUNDACOES E ESTRUTURAS</v>
          </cell>
          <cell r="B2380" t="str">
            <v>FUES</v>
          </cell>
          <cell r="C2380" t="str">
            <v>ESTRUTURAS DIVERSAS</v>
          </cell>
          <cell r="D2380" t="str">
            <v>0301</v>
          </cell>
          <cell r="E2380">
            <v>0</v>
          </cell>
          <cell r="F2380">
            <v>0</v>
          </cell>
          <cell r="G2380" t="str">
            <v>98655</v>
          </cell>
          <cell r="H2380" t="str">
            <v>EXECUÇÃO DE MURETA GUIA PARA CONTENÇÃO/ FUNDAÇÃO COM 30 CM DE ESPESSURA. AF_06/2018</v>
          </cell>
        </row>
        <row r="2381">
          <cell r="A2381" t="str">
            <v>FUNDACOES E ESTRUTURAS</v>
          </cell>
          <cell r="B2381" t="str">
            <v>FUES</v>
          </cell>
          <cell r="C2381" t="str">
            <v>ESTRUTURAS DIVERSAS</v>
          </cell>
          <cell r="D2381" t="str">
            <v>0301</v>
          </cell>
          <cell r="E2381">
            <v>0</v>
          </cell>
          <cell r="F2381">
            <v>0</v>
          </cell>
          <cell r="G2381" t="str">
            <v>98656</v>
          </cell>
          <cell r="H2381" t="str">
            <v>EXECUÇÃO DE MURETA GUIA PARA CONTENÇÃO/ FUNDAÇÃO COM 40 CM DE ESPESSURA. AF_06/2018</v>
          </cell>
        </row>
        <row r="2382">
          <cell r="A2382" t="str">
            <v>FUNDACOES E ESTRUTURAS</v>
          </cell>
          <cell r="B2382" t="str">
            <v>FUES</v>
          </cell>
          <cell r="C2382" t="str">
            <v>ESTRUTURAS DIVERSAS</v>
          </cell>
          <cell r="D2382" t="str">
            <v>0301</v>
          </cell>
          <cell r="E2382">
            <v>0</v>
          </cell>
          <cell r="F2382">
            <v>0</v>
          </cell>
          <cell r="G2382" t="str">
            <v>98657</v>
          </cell>
          <cell r="H2382" t="str">
            <v>EXECUÇÃO DE MURETA GUIA PARA CONTENÇÃO/ FUNDAÇÃO COM 50 CM DE ESPESSURA. AF_06/2018</v>
          </cell>
        </row>
        <row r="2383">
          <cell r="A2383" t="str">
            <v>FUNDACOES E ESTRUTURAS</v>
          </cell>
          <cell r="B2383" t="str">
            <v>FUES</v>
          </cell>
          <cell r="C2383" t="str">
            <v>ESTRUTURAS DIVERSAS</v>
          </cell>
          <cell r="D2383" t="str">
            <v>0301</v>
          </cell>
          <cell r="E2383">
            <v>0</v>
          </cell>
          <cell r="F2383">
            <v>0</v>
          </cell>
          <cell r="G2383" t="str">
            <v>98658</v>
          </cell>
          <cell r="H2383" t="str">
            <v>EXECUÇÃO DE MURETA GUIA PARA CONTENÇÃO/ FUNDAÇÃO COM 60 CM DE ESPESSURA. AF_06/2018</v>
          </cell>
        </row>
        <row r="2384">
          <cell r="A2384" t="str">
            <v>FUNDACOES E ESTRUTURAS</v>
          </cell>
          <cell r="B2384" t="str">
            <v>FUES</v>
          </cell>
          <cell r="C2384" t="str">
            <v>ESTRUTURAS DIVERSAS</v>
          </cell>
          <cell r="D2384" t="str">
            <v>0301</v>
          </cell>
          <cell r="E2384">
            <v>0</v>
          </cell>
          <cell r="F2384">
            <v>0</v>
          </cell>
          <cell r="G2384" t="str">
            <v>98659</v>
          </cell>
          <cell r="H2384" t="str">
            <v>EXECUÇÃO DE MURETA GUIA PARA CONTENÇÃO/ FUNDAÇÃO COM 80 CM DE ESPESSURA. AF_06/2018</v>
          </cell>
        </row>
        <row r="2385">
          <cell r="A2385" t="str">
            <v>FUNDACOES E ESTRUTURAS</v>
          </cell>
          <cell r="B2385" t="str">
            <v>FUES</v>
          </cell>
          <cell r="C2385" t="str">
            <v>ESTRUTURAS DIVERSAS</v>
          </cell>
          <cell r="D2385" t="str">
            <v>0301</v>
          </cell>
          <cell r="E2385">
            <v>0</v>
          </cell>
          <cell r="F2385">
            <v>0</v>
          </cell>
          <cell r="G2385" t="str">
            <v>98746</v>
          </cell>
          <cell r="H2385" t="str">
            <v>SOLDA DE TOPO EM CHAPA/PERFIL/TUBO DE AÇO CHANFRADO, ESPESSURA=1/4''. AF_06/2018</v>
          </cell>
        </row>
        <row r="2386">
          <cell r="A2386" t="str">
            <v>FUNDACOES E ESTRUTURAS</v>
          </cell>
          <cell r="B2386" t="str">
            <v>FUES</v>
          </cell>
          <cell r="C2386" t="str">
            <v>ESTRUTURAS DIVERSAS</v>
          </cell>
          <cell r="D2386" t="str">
            <v>0301</v>
          </cell>
          <cell r="E2386">
            <v>0</v>
          </cell>
          <cell r="F2386">
            <v>0</v>
          </cell>
          <cell r="G2386" t="str">
            <v>98749</v>
          </cell>
          <cell r="H2386" t="str">
            <v>SOLDA DE TOPO EM CHAPA/PERFIL/TUBO DE AÇO CHANFRADO, ESPESSURA=5/16''. AF_06/2018</v>
          </cell>
        </row>
        <row r="2387">
          <cell r="A2387" t="str">
            <v>FUNDACOES E ESTRUTURAS</v>
          </cell>
          <cell r="B2387" t="str">
            <v>FUES</v>
          </cell>
          <cell r="C2387" t="str">
            <v>ESTRUTURAS DIVERSAS</v>
          </cell>
          <cell r="D2387" t="str">
            <v>0301</v>
          </cell>
          <cell r="E2387">
            <v>0</v>
          </cell>
          <cell r="F2387">
            <v>0</v>
          </cell>
          <cell r="G2387" t="str">
            <v>98750</v>
          </cell>
          <cell r="H2387" t="str">
            <v>SOLDA DE TOPO EM CHAPA/PERFIL/TUBO DE AÇO CHANFRADO, ESPESSURA=3/8''. AF_06/2018</v>
          </cell>
        </row>
        <row r="2388">
          <cell r="A2388" t="str">
            <v>FUNDACOES E ESTRUTURAS</v>
          </cell>
          <cell r="B2388" t="str">
            <v>FUES</v>
          </cell>
          <cell r="C2388" t="str">
            <v>ESTRUTURAS DIVERSAS</v>
          </cell>
          <cell r="D2388" t="str">
            <v>0301</v>
          </cell>
          <cell r="E2388">
            <v>0</v>
          </cell>
          <cell r="F2388">
            <v>0</v>
          </cell>
          <cell r="G2388" t="str">
            <v>98751</v>
          </cell>
          <cell r="H2388" t="str">
            <v>SOLDA DE TOPO EM CHAPA/PERFIL/TUBO DE AÇO CHANFRADO, ESPESSURA=1/2''. AF_06/2018</v>
          </cell>
        </row>
        <row r="2389">
          <cell r="A2389" t="str">
            <v>FUNDACOES E ESTRUTURAS</v>
          </cell>
          <cell r="B2389" t="str">
            <v>FUES</v>
          </cell>
          <cell r="C2389" t="str">
            <v>ESTRUTURAS DIVERSAS</v>
          </cell>
          <cell r="D2389" t="str">
            <v>0301</v>
          </cell>
          <cell r="E2389">
            <v>0</v>
          </cell>
          <cell r="F2389">
            <v>0</v>
          </cell>
          <cell r="G2389" t="str">
            <v>98752</v>
          </cell>
          <cell r="H2389" t="str">
            <v>SOLDA DE TOPO EM CHAPA/PERFIL/TUBO DE AÇO CHANFRADO, ESPESSURA=5/8''. AF_06/2018</v>
          </cell>
        </row>
        <row r="2390">
          <cell r="A2390" t="str">
            <v>FUNDACOES E ESTRUTURAS</v>
          </cell>
          <cell r="B2390" t="str">
            <v>FUES</v>
          </cell>
          <cell r="C2390" t="str">
            <v>ESTRUTURAS DIVERSAS</v>
          </cell>
          <cell r="D2390" t="str">
            <v>0301</v>
          </cell>
          <cell r="E2390">
            <v>0</v>
          </cell>
          <cell r="F2390">
            <v>0</v>
          </cell>
          <cell r="G2390" t="str">
            <v>98753</v>
          </cell>
          <cell r="H2390" t="str">
            <v>SOLDA DE TOPO EM CHAPA/PERFIL/TUBO DE AÇO CHANFRADO, ESPESSURA=3/4''. AF_06/2018</v>
          </cell>
        </row>
        <row r="2391">
          <cell r="A2391" t="str">
            <v>FUNDACOES E ESTRUTURAS</v>
          </cell>
          <cell r="B2391" t="str">
            <v>FUES</v>
          </cell>
          <cell r="C2391" t="str">
            <v>ESTRUTURAS DIVERSAS</v>
          </cell>
          <cell r="D2391" t="str">
            <v>0301</v>
          </cell>
          <cell r="E2391">
            <v>0</v>
          </cell>
          <cell r="F2391">
            <v>0</v>
          </cell>
          <cell r="G2391" t="str">
            <v>100763</v>
          </cell>
          <cell r="H2391" t="str">
            <v>VIGA METÁLICA EM PERFIL LAMINADO OU SOLDADO EM AÇO ESTRUTURAL, COM CONEXÕES PARAFUSADAS, INCLUSOS MÃO DE OBRA, TRANSPORTE E IÇAMENTO UTILIZANDO GUINDASTE - FORNECIMENTO E INSTALAÇÃO. AF_01/2020_P</v>
          </cell>
        </row>
        <row r="2392">
          <cell r="A2392" t="str">
            <v>FUNDACOES E ESTRUTURAS</v>
          </cell>
          <cell r="B2392" t="str">
            <v>FUES</v>
          </cell>
          <cell r="C2392" t="str">
            <v>ESTRUTURAS DIVERSAS</v>
          </cell>
          <cell r="D2392" t="str">
            <v>0301</v>
          </cell>
          <cell r="E2392">
            <v>0</v>
          </cell>
          <cell r="F2392">
            <v>0</v>
          </cell>
          <cell r="G2392" t="str">
            <v>100764</v>
          </cell>
          <cell r="H2392" t="str">
            <v>VIGA METÁLICA EM PERFIL LAMINADO OU SOLDADO EM AÇO ESTRUTURAL, COM CONEXÕES SOLDADAS, INCLUSOS MÃO DE OBRA, TRANSPORTE E IÇAMENTO UTILIZANDO GUINDASTE - FORNECIMENTO E INSTALAÇÃO. AF_01/2020_P</v>
          </cell>
        </row>
        <row r="2393">
          <cell r="A2393" t="str">
            <v>FUNDACOES E ESTRUTURAS</v>
          </cell>
          <cell r="B2393" t="str">
            <v>FUES</v>
          </cell>
          <cell r="C2393" t="str">
            <v>ESTRUTURAS DIVERSAS</v>
          </cell>
          <cell r="D2393" t="str">
            <v>0301</v>
          </cell>
          <cell r="E2393">
            <v>0</v>
          </cell>
          <cell r="F2393">
            <v>0</v>
          </cell>
          <cell r="G2393" t="str">
            <v>100765</v>
          </cell>
          <cell r="H2393" t="str">
            <v>PILAR METÁLICO PERFIL LAMINADO/SOLDADO EM AÇO ESTRUTURAL, COM CONEXÕES PARAFUSADAS, INCLUSOS MÃO DE OBRA, TRANSPORTE E IÇAMENTO UTILIZANDO GUINDASTE - FORNECIMENTO E INSTALAÇÃO. AF_01/2020_P</v>
          </cell>
        </row>
        <row r="2394">
          <cell r="A2394" t="str">
            <v>FUNDACOES E ESTRUTURAS</v>
          </cell>
          <cell r="B2394" t="str">
            <v>FUES</v>
          </cell>
          <cell r="C2394" t="str">
            <v>ESTRUTURAS DIVERSAS</v>
          </cell>
          <cell r="D2394" t="str">
            <v>0301</v>
          </cell>
          <cell r="E2394">
            <v>0</v>
          </cell>
          <cell r="F2394">
            <v>0</v>
          </cell>
          <cell r="G2394" t="str">
            <v>100766</v>
          </cell>
          <cell r="H2394" t="str">
            <v>PILAR METÁLICO PERFIL LAMINADO OU SOLDADO EM AÇO ESTRUTURAL, COM CONEXÕES SOLDADAS, INCLUSOS MÃO DE OBRA, TRANSPORTE E IÇAMENTO UTILIZANDO GUINDASTE - FORNECIMENTO E INSTALAÇÃO. AF_01/2020</v>
          </cell>
        </row>
        <row r="2395">
          <cell r="A2395" t="str">
            <v>FUNDACOES E ESTRUTURAS</v>
          </cell>
          <cell r="B2395" t="str">
            <v>FUES</v>
          </cell>
          <cell r="C2395" t="str">
            <v>ESTRUTURAS DIVERSAS</v>
          </cell>
          <cell r="D2395" t="str">
            <v>0301</v>
          </cell>
          <cell r="E2395">
            <v>0</v>
          </cell>
          <cell r="F2395">
            <v>0</v>
          </cell>
          <cell r="G2395" t="str">
            <v>100767</v>
          </cell>
          <cell r="H2395" t="str">
            <v>CONTRAVENTAMENTO COM CANTONEIRAS DE AÇO, ABAS IGUAIS, COM CONEXÕES PARAFUSADAS, INCLUSOS MÃO DE OBRA, TRANSPORTE E IÇAMENTO UTILIZANDO TALHA MANUAL, PARA EDIFÍCIOS DE ATÉ 2 PAVIMENTOS - FORNECIMENTO E INSTALAÇÃO. AF_01/2020_P</v>
          </cell>
        </row>
        <row r="2396">
          <cell r="A2396" t="str">
            <v>FUNDACOES E ESTRUTURAS</v>
          </cell>
          <cell r="B2396" t="str">
            <v>FUES</v>
          </cell>
          <cell r="C2396" t="str">
            <v>ESTRUTURAS DIVERSAS</v>
          </cell>
          <cell r="D2396" t="str">
            <v>0301</v>
          </cell>
          <cell r="E2396">
            <v>0</v>
          </cell>
          <cell r="F2396">
            <v>0</v>
          </cell>
          <cell r="G2396" t="str">
            <v>100768</v>
          </cell>
          <cell r="H2396" t="str">
            <v>CONTRAVENTAMENTO COM CANTONEIRAS DE AÇO, ABAS IGUAIS, COM CONEXÕES SOLDADAS, INCLUSOS MÃO DE OBRA, TRANSPORTE E IÇAMENTO UTILIZANDO TALHA MANUAL, PARA EDIFÍCIOS DE ATÉ 2 PAVIMENTOS - FORNECIMENTO E INSTALAÇÃO. AF_01/2020</v>
          </cell>
        </row>
        <row r="2397">
          <cell r="A2397" t="str">
            <v>FUNDACOES E ESTRUTURAS</v>
          </cell>
          <cell r="B2397" t="str">
            <v>FUES</v>
          </cell>
          <cell r="C2397" t="str">
            <v>ESTRUTURAS DIVERSAS</v>
          </cell>
          <cell r="D2397" t="str">
            <v>0301</v>
          </cell>
          <cell r="E2397">
            <v>0</v>
          </cell>
          <cell r="F2397">
            <v>0</v>
          </cell>
          <cell r="G2397" t="str">
            <v>100769</v>
          </cell>
          <cell r="H2397" t="str">
            <v>CONTRAVENTAMENTO COM CANTONEIRAS DE AÇO, ABAS IGUAIS, COM CONEXÕES PARAFUSADAS, INCLUSOS MÃO DE OBRA, TRANSPORTE E IÇAMENTO UTILIZANDO GUINDASTE, PARA EDIFÍCIOS DE 3 A 5 PAVIMENTOS - FORNECIMENTO E INSTALAÇÃO. AF_01/2020_P</v>
          </cell>
        </row>
        <row r="2398">
          <cell r="A2398" t="str">
            <v>FUNDACOES E ESTRUTURAS</v>
          </cell>
          <cell r="B2398" t="str">
            <v>FUES</v>
          </cell>
          <cell r="C2398" t="str">
            <v>ESTRUTURAS DIVERSAS</v>
          </cell>
          <cell r="D2398" t="str">
            <v>0301</v>
          </cell>
          <cell r="E2398">
            <v>0</v>
          </cell>
          <cell r="F2398">
            <v>0</v>
          </cell>
          <cell r="G2398" t="str">
            <v>100770</v>
          </cell>
          <cell r="H2398" t="str">
            <v>CONTRAVENTAMENTO COM CANTONEIRAS DE AÇO, ABAS IGUAIS, COM CONEXÕES SOLDADAS, INCLUSOS MÃO DE OBRA, TRANSPORTE E IÇAMENTO UTILIZANDO GUINDASTE, PARA EDIFÍCIOS DE 3 A 5 PAVIMENTOS - FORNECIMENTO E INSTALAÇÃO. AF_01/2020</v>
          </cell>
        </row>
        <row r="2399">
          <cell r="A2399" t="str">
            <v>FUNDACOES E ESTRUTURAS</v>
          </cell>
          <cell r="B2399" t="str">
            <v>FUES</v>
          </cell>
          <cell r="C2399" t="str">
            <v>ESTRUTURAS DIVERSAS</v>
          </cell>
          <cell r="D2399" t="str">
            <v>0301</v>
          </cell>
          <cell r="E2399">
            <v>0</v>
          </cell>
          <cell r="F2399">
            <v>0</v>
          </cell>
          <cell r="G2399" t="str">
            <v>100771</v>
          </cell>
          <cell r="H2399" t="str">
            <v>CONTRAVENTAMENTO COM CANTONEIRAS DE AÇO, ABAS IGUAIS, COM CONEXÕES PARAFUSADAS, INCLUSOS MÃO DE OBRA, TRANSPORTE E IÇAMENTO UTILIZANDO GRUA, PARA EDIFÍCIOS DE 6 A 10 PAVIMENTOS - FORNECIMENTO E INSTALAÇÃO. AF_01/2020_P</v>
          </cell>
        </row>
        <row r="2400">
          <cell r="A2400" t="str">
            <v>FUNDACOES E ESTRUTURAS</v>
          </cell>
          <cell r="B2400" t="str">
            <v>FUES</v>
          </cell>
          <cell r="C2400" t="str">
            <v>ESTRUTURAS DIVERSAS</v>
          </cell>
          <cell r="D2400" t="str">
            <v>0301</v>
          </cell>
          <cell r="E2400">
            <v>0</v>
          </cell>
          <cell r="F2400">
            <v>0</v>
          </cell>
          <cell r="G2400" t="str">
            <v>100772</v>
          </cell>
          <cell r="H2400" t="str">
            <v>CONTRAVENTAMENTO COM CANTONEIRAS DE AÇO, ABAS IGUAIS, COM CONEXÕES SOLDADAS, INCLUSOS MÃO DE OBRA, TRANSPORTE E IÇAMENTO UTILIZANDO GRUA, PARA EDIFÍCIOS DE 6 A 10 PAVIMENTOS - FORNECIMENTO E INSTALAÇÃO. AF_01/2020</v>
          </cell>
        </row>
        <row r="2401">
          <cell r="A2401" t="str">
            <v>FUNDACOES E ESTRUTURAS</v>
          </cell>
          <cell r="B2401" t="str">
            <v>FUES</v>
          </cell>
          <cell r="C2401" t="str">
            <v>ESTRUTURAS DIVERSAS</v>
          </cell>
          <cell r="D2401" t="str">
            <v>0301</v>
          </cell>
          <cell r="E2401">
            <v>0</v>
          </cell>
          <cell r="F2401">
            <v>0</v>
          </cell>
          <cell r="G2401" t="str">
            <v>100773</v>
          </cell>
          <cell r="H2401" t="str">
            <v>ESTRUTURA TRELIÇADA DE COBERTURA, TIPO ARCO, COM LIGAÇÕES SOLDADAS, INCLUSOS PERFIS METÁLICOS, CHAPAS METÁLICAS, MÃO DE OBRA E TRANSPORTE COM GUINDASTE - FORNECIMENTO E INSTALAÇÃO. AF_01/2020_P</v>
          </cell>
        </row>
        <row r="2402">
          <cell r="A2402" t="str">
            <v>FUNDACOES E ESTRUTURAS</v>
          </cell>
          <cell r="B2402" t="str">
            <v>FUES</v>
          </cell>
          <cell r="C2402" t="str">
            <v>ESTRUTURAS DIVERSAS</v>
          </cell>
          <cell r="D2402" t="str">
            <v>0301</v>
          </cell>
          <cell r="E2402">
            <v>0</v>
          </cell>
          <cell r="F2402">
            <v>0</v>
          </cell>
          <cell r="G2402" t="str">
            <v>100774</v>
          </cell>
          <cell r="H2402" t="str">
            <v>ESTRUTURA TRELIÇADA DE COBERTURA, TIPO SHED, COM LIGAÇÕES SOLDADAS, INCLUSOS PERFIS METÁLICOS, CHAPAS METÁLICAS, MÃO DE OBRA E TRANSPORTE COM GUINDASTE - FORNECIMENTO E INSTALAÇÃO. AF_01/2020_P</v>
          </cell>
        </row>
        <row r="2403">
          <cell r="A2403" t="str">
            <v>FUNDACOES E ESTRUTURAS</v>
          </cell>
          <cell r="B2403" t="str">
            <v>FUES</v>
          </cell>
          <cell r="C2403" t="str">
            <v>ESTRUTURAS DIVERSAS</v>
          </cell>
          <cell r="D2403" t="str">
            <v>0301</v>
          </cell>
          <cell r="E2403">
            <v>0</v>
          </cell>
          <cell r="F2403">
            <v>0</v>
          </cell>
          <cell r="G2403" t="str">
            <v>100775</v>
          </cell>
          <cell r="H2403" t="str">
            <v>ESTRUTURA TRELIÇADA DE COBERTURA, TIPO FINK, COM LIGAÇÕES SOLDADAS, INCLUSOS PERFIS METÁLICOS, CHAPAS METÁLICAS, MÃO DE OBRA E TRANSPORTE COM GUINDASTE - FORNECIMENTO E INSTALAÇÃO. AF_01/2020_P</v>
          </cell>
        </row>
        <row r="2404">
          <cell r="A2404" t="str">
            <v>FUNDACOES E ESTRUTURAS</v>
          </cell>
          <cell r="B2404" t="str">
            <v>FUES</v>
          </cell>
          <cell r="C2404" t="str">
            <v>ESTRUTURAS DIVERSAS</v>
          </cell>
          <cell r="D2404" t="str">
            <v>0301</v>
          </cell>
          <cell r="E2404">
            <v>0</v>
          </cell>
          <cell r="F2404">
            <v>0</v>
          </cell>
          <cell r="G2404" t="str">
            <v>100776</v>
          </cell>
          <cell r="H2404" t="str">
            <v>ESTRUTURA TRELIÇADA DE COBERTURA, TIPO ARCO, COM LIGAÇÕES PARAFUSADAS, INCLUSOS PERFIS METÁLICOS, CHAPAS METÁLICAS, MÃO DE OBRA E TRANSPORTE COM GUINDASTE - FORNECIMENTO E INSTALAÇÃO. AF_01/2020_P</v>
          </cell>
        </row>
        <row r="2405">
          <cell r="A2405" t="str">
            <v>FUNDACOES E ESTRUTURAS</v>
          </cell>
          <cell r="B2405" t="str">
            <v>FUES</v>
          </cell>
          <cell r="C2405" t="str">
            <v>ESTRUTURAS DIVERSAS</v>
          </cell>
          <cell r="D2405" t="str">
            <v>0301</v>
          </cell>
          <cell r="E2405">
            <v>0</v>
          </cell>
          <cell r="F2405">
            <v>0</v>
          </cell>
          <cell r="G2405" t="str">
            <v>100777</v>
          </cell>
          <cell r="H2405" t="str">
            <v>ESTRUTURA TRELIÇADA DE COBERTURA, TIPO SHED, COM LIGAÇÕES PARAFUSADAS, INCLUSOS PERFIS METÁLICOS, CHAPAS METÁLICAS, MÃO DE OBRA E TRANSPORTE COM GUINDASTE - FORNECIMENTO E INSTALAÇÃO. AF_01/2020_P</v>
          </cell>
        </row>
        <row r="2406">
          <cell r="A2406" t="str">
            <v>FUNDACOES E ESTRUTURAS</v>
          </cell>
          <cell r="B2406" t="str">
            <v>FUES</v>
          </cell>
          <cell r="C2406" t="str">
            <v>ESTRUTURAS DIVERSAS</v>
          </cell>
          <cell r="D2406" t="str">
            <v>0301</v>
          </cell>
          <cell r="E2406">
            <v>0</v>
          </cell>
          <cell r="F2406">
            <v>0</v>
          </cell>
          <cell r="G2406" t="str">
            <v>100778</v>
          </cell>
          <cell r="H2406" t="str">
            <v>ESTRUTURA TRELIÇADA DE COBERTURA, TIPO FINK, COM LIGAÇÕES PARAFUSADAS, INCLUSOS PERFIS METÁLICOS, CHAPAS METÁLICAS, MÃO DE OBRA E TRANSPORTE COM GUINDASTE - FORNECIMENTO E INSTALAÇÃO. AF_01/2020_P</v>
          </cell>
        </row>
        <row r="2407">
          <cell r="A2407" t="str">
            <v>IMPERMEABILIZACOES E PROTECOES DIVERSAS</v>
          </cell>
          <cell r="B2407" t="str">
            <v>IMPE</v>
          </cell>
          <cell r="C2407" t="str">
            <v>IMPERMEABILIZACAO COM ARGAMASSA</v>
          </cell>
          <cell r="D2407" t="str">
            <v>0138</v>
          </cell>
          <cell r="E2407">
            <v>0</v>
          </cell>
          <cell r="F2407">
            <v>0</v>
          </cell>
          <cell r="G2407" t="str">
            <v>98560</v>
          </cell>
          <cell r="H2407" t="str">
            <v>IMPERMEABILIZAÇÃO DE PISO COM ARGAMASSA DE CIMENTO E AREIA, COM ADITIVO IMPERMEABILIZANTE, E = 2CM. AF_06/2018</v>
          </cell>
        </row>
        <row r="2408">
          <cell r="A2408" t="str">
            <v>IMPERMEABILIZACOES E PROTECOES DIVERSAS</v>
          </cell>
          <cell r="B2408" t="str">
            <v>IMPE</v>
          </cell>
          <cell r="C2408" t="str">
            <v>IMPERMEABILIZACAO COM ARGAMASSA</v>
          </cell>
          <cell r="D2408" t="str">
            <v>0138</v>
          </cell>
          <cell r="E2408">
            <v>0</v>
          </cell>
          <cell r="F2408">
            <v>0</v>
          </cell>
          <cell r="G2408" t="str">
            <v>98561</v>
          </cell>
          <cell r="H2408" t="str">
            <v>IMPERMEABILIZAÇÃO DE PAREDES COM ARGAMASSA DE CIMENTO E AREIA, COM ADITIVO IMPERMEABILIZANTE, E = 2CM. AF_06/2018</v>
          </cell>
        </row>
        <row r="2409">
          <cell r="A2409" t="str">
            <v>IMPERMEABILIZACOES E PROTECOES DIVERSAS</v>
          </cell>
          <cell r="B2409" t="str">
            <v>IMPE</v>
          </cell>
          <cell r="C2409" t="str">
            <v>IMPERMEABILIZACAO COM ARGAMASSA</v>
          </cell>
          <cell r="D2409" t="str">
            <v>0138</v>
          </cell>
          <cell r="E2409">
            <v>0</v>
          </cell>
          <cell r="F2409">
            <v>0</v>
          </cell>
          <cell r="G2409" t="str">
            <v>98562</v>
          </cell>
          <cell r="H2409" t="str">
            <v>IMPERMEABILIZAÇÃO DE FLOREIRA OU VIGA BALDRAME COM ARGAMASSA DE CIMENTO E AREIA, COM ADITIVO IMPERMEABILIZANTE, E = 2 CM. AF_06/2018</v>
          </cell>
        </row>
        <row r="2410">
          <cell r="A2410" t="str">
            <v>IMPERMEABILIZACOES E PROTECOES DIVERSAS</v>
          </cell>
          <cell r="B2410" t="str">
            <v>IMPE</v>
          </cell>
          <cell r="C2410" t="str">
            <v>IMPERMEABILIZACAO COM ADITIVO</v>
          </cell>
          <cell r="D2410" t="str">
            <v>0140</v>
          </cell>
          <cell r="E2410">
            <v>0</v>
          </cell>
          <cell r="F2410">
            <v>0</v>
          </cell>
          <cell r="G2410" t="str">
            <v>98555</v>
          </cell>
          <cell r="H2410" t="str">
            <v>IMPERMEABILIZAÇÃO DE SUPERFÍCIE COM ARGAMASSA POLIMÉRICA / MEMBRANA ACRÍLICA, 3 DEMÃOS. AF_06/2018</v>
          </cell>
        </row>
        <row r="2411">
          <cell r="A2411" t="str">
            <v>IMPERMEABILIZACOES E PROTECOES DIVERSAS</v>
          </cell>
          <cell r="B2411" t="str">
            <v>IMPE</v>
          </cell>
          <cell r="C2411" t="str">
            <v>IMPERMEABILIZACAO COM ADITIVO</v>
          </cell>
          <cell r="D2411" t="str">
            <v>0140</v>
          </cell>
          <cell r="E2411">
            <v>0</v>
          </cell>
          <cell r="F2411">
            <v>0</v>
          </cell>
          <cell r="G2411" t="str">
            <v>98556</v>
          </cell>
          <cell r="H2411" t="str">
            <v>IMPERMEABILIZAÇÃO DE SUPERFÍCIE COM ARGAMASSA POLIMÉRICA / MEMBRANA ACRÍLICA, 4 DEMÃOS, REFORÇADA COM VÉU DE POLIÉSTER (MAV). AF_06/2018</v>
          </cell>
        </row>
        <row r="2412">
          <cell r="A2412" t="str">
            <v>IMPERMEABILIZACOES E PROTECOES DIVERSAS</v>
          </cell>
          <cell r="B2412" t="str">
            <v>IMPE</v>
          </cell>
          <cell r="C2412" t="str">
            <v>IMPERMEABILIZACAO COM ADITIVO</v>
          </cell>
          <cell r="D2412" t="str">
            <v>0140</v>
          </cell>
          <cell r="E2412">
            <v>0</v>
          </cell>
          <cell r="F2412">
            <v>0</v>
          </cell>
          <cell r="G2412" t="str">
            <v>98558</v>
          </cell>
          <cell r="H2412" t="str">
            <v>TRATAMENTO DE RALO OU PONTO EMERGENTE COM ARGAMASSA POLIMÉRICA / MEMBRANA ACRÍLICA REFORÇADO COM VÉU DE POLIÉSTER (MAV). AF_06/2018</v>
          </cell>
        </row>
        <row r="2413">
          <cell r="A2413" t="str">
            <v>IMPERMEABILIZACOES E PROTECOES DIVERSAS</v>
          </cell>
          <cell r="B2413" t="str">
            <v>IMPE</v>
          </cell>
          <cell r="C2413" t="str">
            <v>IMPERMEABILIZACAO COM ADITIVO</v>
          </cell>
          <cell r="D2413" t="str">
            <v>0140</v>
          </cell>
          <cell r="E2413">
            <v>0</v>
          </cell>
          <cell r="F2413">
            <v>0</v>
          </cell>
          <cell r="G2413" t="str">
            <v>98559</v>
          </cell>
          <cell r="H2413" t="str">
            <v>TRATAMENTO DE RODAPÉ COM VÉU DE POLIÉSTER. AF_06/2018</v>
          </cell>
        </row>
        <row r="2414">
          <cell r="A2414" t="str">
            <v>IMPERMEABILIZACOES E PROTECOES DIVERSAS</v>
          </cell>
          <cell r="B2414" t="str">
            <v>IMPE</v>
          </cell>
          <cell r="C2414" t="str">
            <v>IMPERMEABILIZACAO COM MANTA</v>
          </cell>
          <cell r="D2414" t="str">
            <v>0141</v>
          </cell>
          <cell r="E2414">
            <v>0</v>
          </cell>
          <cell r="F2414">
            <v>0</v>
          </cell>
          <cell r="G2414" t="str">
            <v>98546</v>
          </cell>
          <cell r="H2414" t="str">
            <v>IMPERMEABILIZAÇÃO DE SUPERFÍCIE COM MANTA ASFÁLTICA, UMA CAMADA, INCLUSIVE APLICAÇÃO DE PRIMER ASFÁLTICO, E=3MM. AF_06/2018</v>
          </cell>
        </row>
        <row r="2415">
          <cell r="A2415" t="str">
            <v>IMPERMEABILIZACOES E PROTECOES DIVERSAS</v>
          </cell>
          <cell r="B2415" t="str">
            <v>IMPE</v>
          </cell>
          <cell r="C2415" t="str">
            <v>IMPERMEABILIZACAO COM MANTA</v>
          </cell>
          <cell r="D2415" t="str">
            <v>0141</v>
          </cell>
          <cell r="E2415">
            <v>0</v>
          </cell>
          <cell r="F2415">
            <v>0</v>
          </cell>
          <cell r="G2415" t="str">
            <v>98547</v>
          </cell>
          <cell r="H2415" t="str">
            <v>IMPERMEABILIZAÇÃO DE SUPERFÍCIE COM MANTA ASFÁLTICA, DUAS CAMADAS, INCLUSIVE APLICAÇÃO DE PRIMER ASFÁLTICO, E=3MM E E=4MM. AF_06/2018</v>
          </cell>
        </row>
        <row r="2416">
          <cell r="A2416" t="str">
            <v>IMPERMEABILIZACOES E PROTECOES DIVERSAS</v>
          </cell>
          <cell r="B2416" t="str">
            <v>IMPE</v>
          </cell>
          <cell r="C2416" t="str">
            <v>IMPERMEABILIZACAO COM MANTA</v>
          </cell>
          <cell r="D2416" t="str">
            <v>0141</v>
          </cell>
          <cell r="E2416">
            <v>0</v>
          </cell>
          <cell r="F2416">
            <v>0</v>
          </cell>
          <cell r="G2416" t="str">
            <v>98553</v>
          </cell>
          <cell r="H2416" t="str">
            <v>IMPERMEABILIZAÇÃO DE SUPERFÍCIE COM MEMBRANA À BASE DE POLIURETANO, 2 DEMÃOS. AF_06/2018</v>
          </cell>
        </row>
        <row r="2417">
          <cell r="A2417" t="str">
            <v>IMPERMEABILIZACOES E PROTECOES DIVERSAS</v>
          </cell>
          <cell r="B2417" t="str">
            <v>IMPE</v>
          </cell>
          <cell r="C2417" t="str">
            <v>IMPERMEABILIZACAO COM MANTA</v>
          </cell>
          <cell r="D2417" t="str">
            <v>0141</v>
          </cell>
          <cell r="E2417">
            <v>0</v>
          </cell>
          <cell r="F2417">
            <v>0</v>
          </cell>
          <cell r="G2417" t="str">
            <v>98554</v>
          </cell>
          <cell r="H2417" t="str">
            <v>IMPERMEABILIZAÇÃO DE SUPERFÍCIE COM MEMBRANA À BASE DE RESINA ACRÍLICA, 3 DEMÃOS. AF_06/2018</v>
          </cell>
        </row>
        <row r="2418">
          <cell r="A2418" t="str">
            <v>IMPERMEABILIZACOES E PROTECOES DIVERSAS</v>
          </cell>
          <cell r="B2418" t="str">
            <v>IMPE</v>
          </cell>
          <cell r="C2418" t="str">
            <v>IMPERMEABILIZACAO BETUMINOSA C/EMULSAO ASFALTICA E ACRILICA</v>
          </cell>
          <cell r="D2418" t="str">
            <v>0145</v>
          </cell>
          <cell r="E2418">
            <v>0</v>
          </cell>
          <cell r="F2418">
            <v>0</v>
          </cell>
          <cell r="G2418" t="str">
            <v>98557</v>
          </cell>
          <cell r="H2418" t="str">
            <v>IMPERMEABILIZAÇÃO DE SUPERFÍCIE COM EMULSÃO ASFÁLTICA, 2 DEMÃOS AF_06/2018</v>
          </cell>
        </row>
        <row r="2419">
          <cell r="A2419" t="str">
            <v>IMPERMEABILIZACOES E PROTECOES DIVERSAS</v>
          </cell>
          <cell r="B2419" t="str">
            <v>IMPE</v>
          </cell>
          <cell r="C2419" t="str">
            <v>PROTECAO DE SUPERFICIE COM ARGAMASSA</v>
          </cell>
          <cell r="D2419" t="str">
            <v>0150</v>
          </cell>
          <cell r="E2419">
            <v>0</v>
          </cell>
          <cell r="F2419">
            <v>0</v>
          </cell>
          <cell r="G2419" t="str">
            <v>98563</v>
          </cell>
          <cell r="H2419" t="str">
            <v>PROTEÇÃO MECÂNICA DE SUPERFÍCIE HORIZONTAL COM ARGAMASSA DE CIMENTO E AREIA, TRAÇO 1:3, E=2CM. AF_06/2018</v>
          </cell>
        </row>
        <row r="2420">
          <cell r="A2420" t="str">
            <v>IMPERMEABILIZACOES E PROTECOES DIVERSAS</v>
          </cell>
          <cell r="B2420" t="str">
            <v>IMPE</v>
          </cell>
          <cell r="C2420" t="str">
            <v>PROTECAO DE SUPERFICIE COM ARGAMASSA</v>
          </cell>
          <cell r="D2420" t="str">
            <v>0150</v>
          </cell>
          <cell r="E2420">
            <v>0</v>
          </cell>
          <cell r="F2420">
            <v>0</v>
          </cell>
          <cell r="G2420" t="str">
            <v>98564</v>
          </cell>
          <cell r="H2420" t="str">
            <v>PROTEÇÃO MECÂNICA DE SUPERFÍCIE VERTICAL COM ARGAMASSA DE CIMENTO E AREIA, TRAÇO 1:3, E=2CM. AF_06/2018</v>
          </cell>
        </row>
        <row r="2421">
          <cell r="A2421" t="str">
            <v>IMPERMEABILIZACOES E PROTECOES DIVERSAS</v>
          </cell>
          <cell r="B2421" t="str">
            <v>IMPE</v>
          </cell>
          <cell r="C2421" t="str">
            <v>PROTECAO DE SUPERFICIE COM ARGAMASSA</v>
          </cell>
          <cell r="D2421" t="str">
            <v>0150</v>
          </cell>
          <cell r="E2421">
            <v>0</v>
          </cell>
          <cell r="F2421">
            <v>0</v>
          </cell>
          <cell r="G2421" t="str">
            <v>98565</v>
          </cell>
          <cell r="H2421" t="str">
            <v>PROTEÇÃO MECÂNICA DE SUPERFICIE HORIZONTAL COM ARGAMASSA DE CIMENTO E AREIA, TRAÇO 1:3, E=3CM. AF_06/2018</v>
          </cell>
        </row>
        <row r="2422">
          <cell r="A2422" t="str">
            <v>IMPERMEABILIZACOES E PROTECOES DIVERSAS</v>
          </cell>
          <cell r="B2422" t="str">
            <v>IMPE</v>
          </cell>
          <cell r="C2422" t="str">
            <v>PROTECAO DE SUPERFICIE COM ARGAMASSA</v>
          </cell>
          <cell r="D2422" t="str">
            <v>0150</v>
          </cell>
          <cell r="E2422">
            <v>0</v>
          </cell>
          <cell r="F2422">
            <v>0</v>
          </cell>
          <cell r="G2422" t="str">
            <v>98566</v>
          </cell>
          <cell r="H2422" t="str">
            <v>PROTEÇÃO MECÂNICA DE SUPERFÍCIE VERTICAL COM ARGAMASSA DE CIMENTO E AREIA, TRAÇO 1:3, E=3CM. AF_06/2018</v>
          </cell>
        </row>
        <row r="2423">
          <cell r="A2423" t="str">
            <v>IMPERMEABILIZACOES E PROTECOES DIVERSAS</v>
          </cell>
          <cell r="B2423" t="str">
            <v>IMPE</v>
          </cell>
          <cell r="C2423" t="str">
            <v>PROTECAO DE SUPERFICIE COM ARGAMASSA</v>
          </cell>
          <cell r="D2423" t="str">
            <v>0150</v>
          </cell>
          <cell r="E2423">
            <v>0</v>
          </cell>
          <cell r="F2423">
            <v>0</v>
          </cell>
          <cell r="G2423" t="str">
            <v>98567</v>
          </cell>
          <cell r="H2423" t="str">
            <v>PROTEÇÃO MECÂNICA DE SUPERFICIE HORIZONTAL COM ARGAMASSA DE CIMENTO E AREIA, TRAÇO 1:3, E=4CM. AF_06/2018</v>
          </cell>
        </row>
        <row r="2424">
          <cell r="A2424" t="str">
            <v>IMPERMEABILIZACOES E PROTECOES DIVERSAS</v>
          </cell>
          <cell r="B2424" t="str">
            <v>IMPE</v>
          </cell>
          <cell r="C2424" t="str">
            <v>PROTECAO DE SUPERFICIE COM ARGAMASSA</v>
          </cell>
          <cell r="D2424" t="str">
            <v>0150</v>
          </cell>
          <cell r="E2424">
            <v>0</v>
          </cell>
          <cell r="F2424">
            <v>0</v>
          </cell>
          <cell r="G2424" t="str">
            <v>98568</v>
          </cell>
          <cell r="H2424" t="str">
            <v>PROTEÇÃO MECÂNICA DE SUPERFÍCIE VERTICAL COM ARGAMASSA DE CIMENTO E AREIA, TRAÇO 1:3, E=4CM. AF_06/2018</v>
          </cell>
        </row>
        <row r="2425">
          <cell r="A2425" t="str">
            <v>IMPERMEABILIZACOES E PROTECOES DIVERSAS</v>
          </cell>
          <cell r="B2425" t="str">
            <v>IMPE</v>
          </cell>
          <cell r="C2425" t="str">
            <v>PROTECAO DE SUPERFICIE COM ARGAMASSA</v>
          </cell>
          <cell r="D2425" t="str">
            <v>0150</v>
          </cell>
          <cell r="E2425">
            <v>0</v>
          </cell>
          <cell r="F2425">
            <v>0</v>
          </cell>
          <cell r="G2425" t="str">
            <v>98569</v>
          </cell>
          <cell r="H2425" t="str">
            <v>PROTEÇÃO MECÂNICA DE SUPERFICIE HORIZONTAL COM ARGAMASSA DE CIMENTO E AREIA, TRAÇO 1:3, E=5CM. AF_06/2018</v>
          </cell>
        </row>
        <row r="2426">
          <cell r="A2426" t="str">
            <v>IMPERMEABILIZACOES E PROTECOES DIVERSAS</v>
          </cell>
          <cell r="B2426" t="str">
            <v>IMPE</v>
          </cell>
          <cell r="C2426" t="str">
            <v>PROTECAO DE SUPERFICIE COM ARGAMASSA</v>
          </cell>
          <cell r="D2426" t="str">
            <v>0150</v>
          </cell>
          <cell r="E2426">
            <v>0</v>
          </cell>
          <cell r="F2426">
            <v>0</v>
          </cell>
          <cell r="G2426" t="str">
            <v>98570</v>
          </cell>
          <cell r="H2426" t="str">
            <v>PROTEÇÃO MECÂNICA DE SUPERFÍCIE VERTICAL COM ARGAMASSA DE CIMENTO E AREIA, TRAÇO 1:3, E=5CM. AF_06/2018</v>
          </cell>
        </row>
        <row r="2427">
          <cell r="A2427" t="str">
            <v>IMPERMEABILIZACOES E PROTECOES DIVERSAS</v>
          </cell>
          <cell r="B2427" t="str">
            <v>IMPE</v>
          </cell>
          <cell r="C2427" t="str">
            <v>PROTECAO DE SUPERFICIE COM ARGAMASSA</v>
          </cell>
          <cell r="D2427" t="str">
            <v>0150</v>
          </cell>
          <cell r="E2427">
            <v>0</v>
          </cell>
          <cell r="F2427">
            <v>0</v>
          </cell>
          <cell r="G2427" t="str">
            <v>98571</v>
          </cell>
          <cell r="H2427" t="str">
            <v>PROTEÇÃO MECÂNICA DE SUPERFICIE HORIZONTAL COM CONCRETO 15 MPA, E=4CM. AF_06/2018</v>
          </cell>
        </row>
        <row r="2428">
          <cell r="A2428" t="str">
            <v>IMPERMEABILIZACOES E PROTECOES DIVERSAS</v>
          </cell>
          <cell r="B2428" t="str">
            <v>IMPE</v>
          </cell>
          <cell r="C2428" t="str">
            <v>PROTECAO DE SUPERFICIE COM ARGAMASSA</v>
          </cell>
          <cell r="D2428" t="str">
            <v>0150</v>
          </cell>
          <cell r="E2428">
            <v>0</v>
          </cell>
          <cell r="F2428">
            <v>0</v>
          </cell>
          <cell r="G2428" t="str">
            <v>98572</v>
          </cell>
          <cell r="H2428" t="str">
            <v>PROTEÇÃO MECÂNICA DE SUPERFICIE HORIZONTAL COM CONCRETO 15 MPA, E=5CM. AF_06/2018</v>
          </cell>
        </row>
        <row r="2429">
          <cell r="A2429" t="str">
            <v>IMPERMEABILIZACOES E PROTECOES DIVERSAS</v>
          </cell>
          <cell r="B2429" t="str">
            <v>IMPE</v>
          </cell>
          <cell r="C2429" t="str">
            <v>PROTECAO DE SUPERFICIE COM ARGAMASSA</v>
          </cell>
          <cell r="D2429" t="str">
            <v>0150</v>
          </cell>
          <cell r="E2429">
            <v>0</v>
          </cell>
          <cell r="F2429">
            <v>0</v>
          </cell>
          <cell r="G2429" t="str">
            <v>98573</v>
          </cell>
          <cell r="H2429" t="str">
            <v>PROTEÇÃO MECÂNICA DE SUPERFÍCIE VERTICAL COM CONCRETO 15 MPA, E=5CM. AF_06/2018</v>
          </cell>
        </row>
        <row r="2430">
          <cell r="A2430" t="str">
            <v>INSTALACAO ELETRICA/ELETRIFICACAO E ILUMINACAO EXTERNA</v>
          </cell>
          <cell r="B2430" t="str">
            <v>INEL</v>
          </cell>
          <cell r="C2430" t="str">
            <v>ELETRODUTOS/CALHAS PARA LEITO DE CABOS</v>
          </cell>
          <cell r="D2430" t="str">
            <v>0165</v>
          </cell>
          <cell r="E2430">
            <v>0</v>
          </cell>
          <cell r="F2430">
            <v>0</v>
          </cell>
          <cell r="G2430" t="str">
            <v>91831</v>
          </cell>
          <cell r="H2430" t="str">
            <v>ELETRODUTO FLEXÍVEL CORRUGADO, PVC, DN 20 MM (1/2"), PARA CIRCUITOS TERMINAIS, INSTALADO EM FORRO - FORNECIMENTO E INSTALAÇÃO. AF_12/2015</v>
          </cell>
        </row>
        <row r="2431">
          <cell r="A2431" t="str">
            <v>INSTALACAO ELETRICA/ELETRIFICACAO E ILUMINACAO EXTERNA</v>
          </cell>
          <cell r="B2431" t="str">
            <v>INEL</v>
          </cell>
          <cell r="C2431" t="str">
            <v>ELETRODUTOS/CALHAS PARA LEITO DE CABOS</v>
          </cell>
          <cell r="D2431" t="str">
            <v>0165</v>
          </cell>
          <cell r="E2431">
            <v>0</v>
          </cell>
          <cell r="F2431">
            <v>0</v>
          </cell>
          <cell r="G2431" t="str">
            <v>91833</v>
          </cell>
          <cell r="H2431" t="str">
            <v>ELETRODUTO FLEXÍVEL CORRUGADO REFORÇADO, PVC, DN 20 MM (1/2"), PARA CIRCUITOS TERMINAIS, INSTALADO EM FORRO - FORNECIMENTO E INSTALAÇÃO. AF_12/2015</v>
          </cell>
        </row>
        <row r="2432">
          <cell r="A2432" t="str">
            <v>INSTALACAO ELETRICA/ELETRIFICACAO E ILUMINACAO EXTERNA</v>
          </cell>
          <cell r="B2432" t="str">
            <v>INEL</v>
          </cell>
          <cell r="C2432" t="str">
            <v>ELETRODUTOS/CALHAS PARA LEITO DE CABOS</v>
          </cell>
          <cell r="D2432" t="str">
            <v>0165</v>
          </cell>
          <cell r="E2432">
            <v>0</v>
          </cell>
          <cell r="F2432">
            <v>0</v>
          </cell>
          <cell r="G2432" t="str">
            <v>91834</v>
          </cell>
          <cell r="H2432" t="str">
            <v>ELETRODUTO FLEXÍVEL CORRUGADO, PVC, DN 25 MM (3/4"), PARA CIRCUITOS TERMINAIS, INSTALADO EM FORRO - FORNECIMENTO E INSTALAÇÃO. AF_12/2015</v>
          </cell>
        </row>
        <row r="2433">
          <cell r="A2433" t="str">
            <v>INSTALACAO ELETRICA/ELETRIFICACAO E ILUMINACAO EXTERNA</v>
          </cell>
          <cell r="B2433" t="str">
            <v>INEL</v>
          </cell>
          <cell r="C2433" t="str">
            <v>ELETRODUTOS/CALHAS PARA LEITO DE CABOS</v>
          </cell>
          <cell r="D2433" t="str">
            <v>0165</v>
          </cell>
          <cell r="E2433">
            <v>0</v>
          </cell>
          <cell r="F2433">
            <v>0</v>
          </cell>
          <cell r="G2433" t="str">
            <v>91835</v>
          </cell>
          <cell r="H2433" t="str">
            <v>ELETRODUTO FLEXÍVEL CORRUGADO REFORÇADO, PVC, DN 25 MM (3/4"), PARA CIRCUITOS TERMINAIS, INSTALADO EM FORRO - FORNECIMENTO E INSTALAÇÃO. AF_12/2015</v>
          </cell>
        </row>
        <row r="2434">
          <cell r="A2434" t="str">
            <v>INSTALACAO ELETRICA/ELETRIFICACAO E ILUMINACAO EXTERNA</v>
          </cell>
          <cell r="B2434" t="str">
            <v>INEL</v>
          </cell>
          <cell r="C2434" t="str">
            <v>ELETRODUTOS/CALHAS PARA LEITO DE CABOS</v>
          </cell>
          <cell r="D2434" t="str">
            <v>0165</v>
          </cell>
          <cell r="E2434">
            <v>0</v>
          </cell>
          <cell r="F2434">
            <v>0</v>
          </cell>
          <cell r="G2434" t="str">
            <v>91836</v>
          </cell>
          <cell r="H2434" t="str">
            <v>ELETRODUTO FLEXÍVEL CORRUGADO, PVC, DN 32 MM (1"), PARA CIRCUITOS TERMINAIS, INSTALADO EM FORRO - FORNECIMENTO E INSTALAÇÃO. AF_12/2015</v>
          </cell>
        </row>
        <row r="2435">
          <cell r="A2435" t="str">
            <v>INSTALACAO ELETRICA/ELETRIFICACAO E ILUMINACAO EXTERNA</v>
          </cell>
          <cell r="B2435" t="str">
            <v>INEL</v>
          </cell>
          <cell r="C2435" t="str">
            <v>ELETRODUTOS/CALHAS PARA LEITO DE CABOS</v>
          </cell>
          <cell r="D2435" t="str">
            <v>0165</v>
          </cell>
          <cell r="E2435">
            <v>0</v>
          </cell>
          <cell r="F2435">
            <v>0</v>
          </cell>
          <cell r="G2435" t="str">
            <v>91837</v>
          </cell>
          <cell r="H2435" t="str">
            <v>ELETRODUTO FLEXÍVEL CORRUGADO REFORÇADO, PVC, DN 32 MM (1"), PARA CIRCUITOS TERMINAIS, INSTALADO EM FORRO - FORNECIMENTO E INSTALAÇÃO. AF_12/2015</v>
          </cell>
        </row>
        <row r="2436">
          <cell r="A2436" t="str">
            <v>INSTALACAO ELETRICA/ELETRIFICACAO E ILUMINACAO EXTERNA</v>
          </cell>
          <cell r="B2436" t="str">
            <v>INEL</v>
          </cell>
          <cell r="C2436" t="str">
            <v>ELETRODUTOS/CALHAS PARA LEITO DE CABOS</v>
          </cell>
          <cell r="D2436" t="str">
            <v>0165</v>
          </cell>
          <cell r="E2436">
            <v>0</v>
          </cell>
          <cell r="F2436">
            <v>0</v>
          </cell>
          <cell r="G2436" t="str">
            <v>91839</v>
          </cell>
          <cell r="H2436" t="str">
            <v>ELETRODUTO FLEXÍVEL LISO, PEAD, DN 32 MM (1"), PARA CIRCUITOS TERMINAIS, INSTALADO EM FORRO - FORNECIMENTO E INSTALAÇÃO. AF_12/2015</v>
          </cell>
        </row>
        <row r="2437">
          <cell r="A2437" t="str">
            <v>INSTALACAO ELETRICA/ELETRIFICACAO E ILUMINACAO EXTERNA</v>
          </cell>
          <cell r="B2437" t="str">
            <v>INEL</v>
          </cell>
          <cell r="C2437" t="str">
            <v>ELETRODUTOS/CALHAS PARA LEITO DE CABOS</v>
          </cell>
          <cell r="D2437" t="str">
            <v>0165</v>
          </cell>
          <cell r="E2437">
            <v>0</v>
          </cell>
          <cell r="F2437">
            <v>0</v>
          </cell>
          <cell r="G2437" t="str">
            <v>91840</v>
          </cell>
          <cell r="H2437" t="str">
            <v>ELETRODUTO FLEXÍVEL CORRUGADO, PEAD, DN 40 MM (1 1/4"), PARA CIRCUITOS TERMINAIS, INSTALADO EM FORRO - FORNECIMENTO E INSTALAÇÃO. AF_12/2015</v>
          </cell>
        </row>
        <row r="2438">
          <cell r="A2438" t="str">
            <v>INSTALACAO ELETRICA/ELETRIFICACAO E ILUMINACAO EXTERNA</v>
          </cell>
          <cell r="B2438" t="str">
            <v>INEL</v>
          </cell>
          <cell r="C2438" t="str">
            <v>ELETRODUTOS/CALHAS PARA LEITO DE CABOS</v>
          </cell>
          <cell r="D2438" t="str">
            <v>0165</v>
          </cell>
          <cell r="E2438">
            <v>0</v>
          </cell>
          <cell r="F2438">
            <v>0</v>
          </cell>
          <cell r="G2438" t="str">
            <v>91841</v>
          </cell>
          <cell r="H2438" t="str">
            <v>ELETRODUTO FLEXÍVEL LISO, PEAD, DN 40 MM (1 1/4"), PARA CIRCUITOS TERMINAIS, INSTALADO EM FORRO - FORNECIMENTO E INSTALAÇÃO. AF_12/2015</v>
          </cell>
        </row>
        <row r="2439">
          <cell r="A2439" t="str">
            <v>INSTALACAO ELETRICA/ELETRIFICACAO E ILUMINACAO EXTERNA</v>
          </cell>
          <cell r="B2439" t="str">
            <v>INEL</v>
          </cell>
          <cell r="C2439" t="str">
            <v>ELETRODUTOS/CALHAS PARA LEITO DE CABOS</v>
          </cell>
          <cell r="D2439" t="str">
            <v>0165</v>
          </cell>
          <cell r="E2439">
            <v>0</v>
          </cell>
          <cell r="F2439">
            <v>0</v>
          </cell>
          <cell r="G2439" t="str">
            <v>91842</v>
          </cell>
          <cell r="H2439" t="str">
            <v>ELETRODUTO FLEXÍVEL CORRUGADO, PVC, DN 20 MM (1/2"), PARA CIRCUITOS TERMINAIS, INSTALADO EM LAJE - FORNECIMENTO E INSTALAÇÃO. AF_12/2015</v>
          </cell>
        </row>
        <row r="2440">
          <cell r="A2440" t="str">
            <v>INSTALACAO ELETRICA/ELETRIFICACAO E ILUMINACAO EXTERNA</v>
          </cell>
          <cell r="B2440" t="str">
            <v>INEL</v>
          </cell>
          <cell r="C2440" t="str">
            <v>ELETRODUTOS/CALHAS PARA LEITO DE CABOS</v>
          </cell>
          <cell r="D2440" t="str">
            <v>0165</v>
          </cell>
          <cell r="E2440">
            <v>0</v>
          </cell>
          <cell r="F2440">
            <v>0</v>
          </cell>
          <cell r="G2440" t="str">
            <v>91843</v>
          </cell>
          <cell r="H2440" t="str">
            <v>ELETRODUTO FLEXÍVEL CORRUGADO REFORÇADO, PVC, DN 20 MM (1/2"), PARA CIRCUITOS TERMINAIS, INSTALADO EM LAJE - FORNECIMENTO E INSTALAÇÃO. AF_12/2015</v>
          </cell>
        </row>
        <row r="2441">
          <cell r="A2441" t="str">
            <v>INSTALACAO ELETRICA/ELETRIFICACAO E ILUMINACAO EXTERNA</v>
          </cell>
          <cell r="B2441" t="str">
            <v>INEL</v>
          </cell>
          <cell r="C2441" t="str">
            <v>ELETRODUTOS/CALHAS PARA LEITO DE CABOS</v>
          </cell>
          <cell r="D2441" t="str">
            <v>0165</v>
          </cell>
          <cell r="E2441">
            <v>0</v>
          </cell>
          <cell r="F2441">
            <v>0</v>
          </cell>
          <cell r="G2441" t="str">
            <v>91844</v>
          </cell>
          <cell r="H2441" t="str">
            <v>ELETRODUTO FLEXÍVEL CORRUGADO, PVC, DN 25 MM (3/4"), PARA CIRCUITOS TERMINAIS, INSTALADO EM LAJE - FORNECIMENTO E INSTALAÇÃO. AF_12/2015</v>
          </cell>
        </row>
        <row r="2442">
          <cell r="A2442" t="str">
            <v>INSTALACAO ELETRICA/ELETRIFICACAO E ILUMINACAO EXTERNA</v>
          </cell>
          <cell r="B2442" t="str">
            <v>INEL</v>
          </cell>
          <cell r="C2442" t="str">
            <v>ELETRODUTOS/CALHAS PARA LEITO DE CABOS</v>
          </cell>
          <cell r="D2442" t="str">
            <v>0165</v>
          </cell>
          <cell r="E2442">
            <v>0</v>
          </cell>
          <cell r="F2442">
            <v>0</v>
          </cell>
          <cell r="G2442" t="str">
            <v>91845</v>
          </cell>
          <cell r="H2442" t="str">
            <v>ELETRODUTO FLEXÍVEL CORRUGADO REFORÇADO, PVC, DN 25 MM (3/4"), PARA CIRCUITOS TERMINAIS, INSTALADO EM LAJE - FORNECIMENTO E INSTALAÇÃO. AF_12/2015</v>
          </cell>
        </row>
        <row r="2443">
          <cell r="A2443" t="str">
            <v>INSTALACAO ELETRICA/ELETRIFICACAO E ILUMINACAO EXTERNA</v>
          </cell>
          <cell r="B2443" t="str">
            <v>INEL</v>
          </cell>
          <cell r="C2443" t="str">
            <v>ELETRODUTOS/CALHAS PARA LEITO DE CABOS</v>
          </cell>
          <cell r="D2443" t="str">
            <v>0165</v>
          </cell>
          <cell r="E2443">
            <v>0</v>
          </cell>
          <cell r="F2443">
            <v>0</v>
          </cell>
          <cell r="G2443" t="str">
            <v>91846</v>
          </cell>
          <cell r="H2443" t="str">
            <v>ELETRODUTO FLEXÍVEL CORRUGADO, PVC, DN 32 MM (1"), PARA CIRCUITOS TERMINAIS, INSTALADO EM LAJE - FORNECIMENTO E INSTALAÇÃO. AF_12/2015</v>
          </cell>
        </row>
        <row r="2444">
          <cell r="A2444" t="str">
            <v>INSTALACAO ELETRICA/ELETRIFICACAO E ILUMINACAO EXTERNA</v>
          </cell>
          <cell r="B2444" t="str">
            <v>INEL</v>
          </cell>
          <cell r="C2444" t="str">
            <v>ELETRODUTOS/CALHAS PARA LEITO DE CABOS</v>
          </cell>
          <cell r="D2444" t="str">
            <v>0165</v>
          </cell>
          <cell r="E2444">
            <v>0</v>
          </cell>
          <cell r="F2444">
            <v>0</v>
          </cell>
          <cell r="G2444" t="str">
            <v>91847</v>
          </cell>
          <cell r="H2444" t="str">
            <v>ELETRODUTO FLEXÍVEL CORRUGADO REFORÇADO, PVC, DN 32 MM (1"), PARA CIRCUITOS TERMINAIS, INSTALADO EM LAJE - FORNECIMENTO E INSTALAÇÃO. AF_12/2015</v>
          </cell>
        </row>
        <row r="2445">
          <cell r="A2445" t="str">
            <v>INSTALACAO ELETRICA/ELETRIFICACAO E ILUMINACAO EXTERNA</v>
          </cell>
          <cell r="B2445" t="str">
            <v>INEL</v>
          </cell>
          <cell r="C2445" t="str">
            <v>ELETRODUTOS/CALHAS PARA LEITO DE CABOS</v>
          </cell>
          <cell r="D2445" t="str">
            <v>0165</v>
          </cell>
          <cell r="E2445">
            <v>0</v>
          </cell>
          <cell r="F2445">
            <v>0</v>
          </cell>
          <cell r="G2445" t="str">
            <v>91849</v>
          </cell>
          <cell r="H2445" t="str">
            <v>ELETRODUTO FLEXÍVEL LISO, PEAD, DN 32 MM (1"), PARA CIRCUITOS TERMINAIS, INSTALADO EM LAJE - FORNECIMENTO E INSTALAÇÃO. AF_12/2015</v>
          </cell>
        </row>
        <row r="2446">
          <cell r="A2446" t="str">
            <v>INSTALACAO ELETRICA/ELETRIFICACAO E ILUMINACAO EXTERNA</v>
          </cell>
          <cell r="B2446" t="str">
            <v>INEL</v>
          </cell>
          <cell r="C2446" t="str">
            <v>ELETRODUTOS/CALHAS PARA LEITO DE CABOS</v>
          </cell>
          <cell r="D2446" t="str">
            <v>0165</v>
          </cell>
          <cell r="E2446">
            <v>0</v>
          </cell>
          <cell r="F2446">
            <v>0</v>
          </cell>
          <cell r="G2446" t="str">
            <v>91850</v>
          </cell>
          <cell r="H2446" t="str">
            <v>ELETRODUTO FLEXÍVEL CORRUGADO, PEAD, DN 40 MM (1 1/4"), PARA CIRCUITOS TERMINAIS, INSTALADO EM LAJE - FORNECIMENTO E INSTALAÇÃO. AF_12/2015</v>
          </cell>
        </row>
        <row r="2447">
          <cell r="A2447" t="str">
            <v>INSTALACAO ELETRICA/ELETRIFICACAO E ILUMINACAO EXTERNA</v>
          </cell>
          <cell r="B2447" t="str">
            <v>INEL</v>
          </cell>
          <cell r="C2447" t="str">
            <v>ELETRODUTOS/CALHAS PARA LEITO DE CABOS</v>
          </cell>
          <cell r="D2447" t="str">
            <v>0165</v>
          </cell>
          <cell r="E2447">
            <v>0</v>
          </cell>
          <cell r="F2447">
            <v>0</v>
          </cell>
          <cell r="G2447" t="str">
            <v>91851</v>
          </cell>
          <cell r="H2447" t="str">
            <v>ELETRODUTO FLEXÍVEL LISO, PEAD, DN 40 MM (1 1/4"), PARA CIRCUITOS TERMINAIS, INSTALADO EM LAJE - FORNECIMENTO E INSTALAÇÃO. AF_12/2015</v>
          </cell>
        </row>
        <row r="2448">
          <cell r="A2448" t="str">
            <v>INSTALACAO ELETRICA/ELETRIFICACAO E ILUMINACAO EXTERNA</v>
          </cell>
          <cell r="B2448" t="str">
            <v>INEL</v>
          </cell>
          <cell r="C2448" t="str">
            <v>ELETRODUTOS/CALHAS PARA LEITO DE CABOS</v>
          </cell>
          <cell r="D2448" t="str">
            <v>0165</v>
          </cell>
          <cell r="E2448">
            <v>0</v>
          </cell>
          <cell r="F2448">
            <v>0</v>
          </cell>
          <cell r="G2448" t="str">
            <v>91852</v>
          </cell>
          <cell r="H2448" t="str">
            <v>ELETRODUTO FLEXÍVEL CORRUGADO, PVC, DN 20 MM (1/2"), PARA CIRCUITOS TERMINAIS, INSTALADO EM PAREDE - FORNECIMENTO E INSTALAÇÃO. AF_12/2015</v>
          </cell>
        </row>
        <row r="2449">
          <cell r="A2449" t="str">
            <v>INSTALACAO ELETRICA/ELETRIFICACAO E ILUMINACAO EXTERNA</v>
          </cell>
          <cell r="B2449" t="str">
            <v>INEL</v>
          </cell>
          <cell r="C2449" t="str">
            <v>ELETRODUTOS/CALHAS PARA LEITO DE CABOS</v>
          </cell>
          <cell r="D2449" t="str">
            <v>0165</v>
          </cell>
          <cell r="E2449">
            <v>0</v>
          </cell>
          <cell r="F2449">
            <v>0</v>
          </cell>
          <cell r="G2449" t="str">
            <v>91853</v>
          </cell>
          <cell r="H2449" t="str">
            <v>ELETRODUTO FLEXÍVEL CORRUGADO REFORÇADO, PVC, DN 20 MM (1/2"), PARA CIRCUITOS TERMINAIS, INSTALADO EM PAREDE - FORNECIMENTO E INSTALAÇÃO. AF_12/2015</v>
          </cell>
        </row>
        <row r="2450">
          <cell r="A2450" t="str">
            <v>INSTALACAO ELETRICA/ELETRIFICACAO E ILUMINACAO EXTERNA</v>
          </cell>
          <cell r="B2450" t="str">
            <v>INEL</v>
          </cell>
          <cell r="C2450" t="str">
            <v>ELETRODUTOS/CALHAS PARA LEITO DE CABOS</v>
          </cell>
          <cell r="D2450" t="str">
            <v>0165</v>
          </cell>
          <cell r="E2450">
            <v>0</v>
          </cell>
          <cell r="F2450">
            <v>0</v>
          </cell>
          <cell r="G2450" t="str">
            <v>91854</v>
          </cell>
          <cell r="H2450" t="str">
            <v>ELETRODUTO FLEXÍVEL CORRUGADO, PVC, DN 25 MM (3/4"), PARA CIRCUITOS TERMINAIS, INSTALADO EM PAREDE - FORNECIMENTO E INSTALAÇÃO. AF_12/2015</v>
          </cell>
        </row>
        <row r="2451">
          <cell r="A2451" t="str">
            <v>INSTALACAO ELETRICA/ELETRIFICACAO E ILUMINACAO EXTERNA</v>
          </cell>
          <cell r="B2451" t="str">
            <v>INEL</v>
          </cell>
          <cell r="C2451" t="str">
            <v>ELETRODUTOS/CALHAS PARA LEITO DE CABOS</v>
          </cell>
          <cell r="D2451" t="str">
            <v>0165</v>
          </cell>
          <cell r="E2451">
            <v>0</v>
          </cell>
          <cell r="F2451">
            <v>0</v>
          </cell>
          <cell r="G2451" t="str">
            <v>91855</v>
          </cell>
          <cell r="H2451" t="str">
            <v>ELETRODUTO FLEXÍVEL CORRUGADO REFORÇADO, PVC, DN 25 MM (3/4"), PARA CIRCUITOS TERMINAIS, INSTALADO EM PAREDE - FORNECIMENTO E INSTALAÇÃO. AF_12/2015</v>
          </cell>
        </row>
        <row r="2452">
          <cell r="A2452" t="str">
            <v>INSTALACAO ELETRICA/ELETRIFICACAO E ILUMINACAO EXTERNA</v>
          </cell>
          <cell r="B2452" t="str">
            <v>INEL</v>
          </cell>
          <cell r="C2452" t="str">
            <v>ELETRODUTOS/CALHAS PARA LEITO DE CABOS</v>
          </cell>
          <cell r="D2452" t="str">
            <v>0165</v>
          </cell>
          <cell r="E2452">
            <v>0</v>
          </cell>
          <cell r="F2452">
            <v>0</v>
          </cell>
          <cell r="G2452" t="str">
            <v>91856</v>
          </cell>
          <cell r="H2452" t="str">
            <v>ELETRODUTO FLEXÍVEL CORRUGADO, PVC, DN 32 MM (1"), PARA CIRCUITOS TERMINAIS, INSTALADO EM PAREDE - FORNECIMENTO E INSTALAÇÃO. AF_12/2015</v>
          </cell>
        </row>
        <row r="2453">
          <cell r="A2453" t="str">
            <v>INSTALACAO ELETRICA/ELETRIFICACAO E ILUMINACAO EXTERNA</v>
          </cell>
          <cell r="B2453" t="str">
            <v>INEL</v>
          </cell>
          <cell r="C2453" t="str">
            <v>ELETRODUTOS/CALHAS PARA LEITO DE CABOS</v>
          </cell>
          <cell r="D2453" t="str">
            <v>0165</v>
          </cell>
          <cell r="E2453">
            <v>0</v>
          </cell>
          <cell r="F2453">
            <v>0</v>
          </cell>
          <cell r="G2453" t="str">
            <v>91857</v>
          </cell>
          <cell r="H2453" t="str">
            <v>ELETRODUTO FLEXÍVEL CORRUGADO REFORÇADO, PVC, DN 32 MM (1"), PARA CIRCUITOS TERMINAIS, INSTALADO EM PAREDE - FORNECIMENTO E INSTALAÇÃO. AF_12/2015</v>
          </cell>
        </row>
        <row r="2454">
          <cell r="A2454" t="str">
            <v>INSTALACAO ELETRICA/ELETRIFICACAO E ILUMINACAO EXTERNA</v>
          </cell>
          <cell r="B2454" t="str">
            <v>INEL</v>
          </cell>
          <cell r="C2454" t="str">
            <v>ELETRODUTOS/CALHAS PARA LEITO DE CABOS</v>
          </cell>
          <cell r="D2454" t="str">
            <v>0165</v>
          </cell>
          <cell r="E2454">
            <v>0</v>
          </cell>
          <cell r="F2454">
            <v>0</v>
          </cell>
          <cell r="G2454" t="str">
            <v>91859</v>
          </cell>
          <cell r="H2454" t="str">
            <v>ELETRODUTO FLEXÍVEL LISO, PEAD, DN 32 MM (1"), PARA CIRCUITOS TERMINAIS, INSTALADO EM PAREDE - FORNECIMENTO E INSTALAÇÃO. AF_12/2015</v>
          </cell>
        </row>
        <row r="2455">
          <cell r="A2455" t="str">
            <v>INSTALACAO ELETRICA/ELETRIFICACAO E ILUMINACAO EXTERNA</v>
          </cell>
          <cell r="B2455" t="str">
            <v>INEL</v>
          </cell>
          <cell r="C2455" t="str">
            <v>ELETRODUTOS/CALHAS PARA LEITO DE CABOS</v>
          </cell>
          <cell r="D2455" t="str">
            <v>0165</v>
          </cell>
          <cell r="E2455">
            <v>0</v>
          </cell>
          <cell r="F2455">
            <v>0</v>
          </cell>
          <cell r="G2455" t="str">
            <v>91860</v>
          </cell>
          <cell r="H2455" t="str">
            <v>ELETRODUTO FLEXÍVEL CORRUGADO, PEAD, DN 40 MM (1 1/4"), PARA CIRCUITOS TERMINAIS, INSTALADO EM PAREDE - FORNECIMENTO E INSTALAÇÃO. AF_12/2015</v>
          </cell>
        </row>
        <row r="2456">
          <cell r="A2456" t="str">
            <v>INSTALACAO ELETRICA/ELETRIFICACAO E ILUMINACAO EXTERNA</v>
          </cell>
          <cell r="B2456" t="str">
            <v>INEL</v>
          </cell>
          <cell r="C2456" t="str">
            <v>ELETRODUTOS/CALHAS PARA LEITO DE CABOS</v>
          </cell>
          <cell r="D2456" t="str">
            <v>0165</v>
          </cell>
          <cell r="E2456">
            <v>0</v>
          </cell>
          <cell r="F2456">
            <v>0</v>
          </cell>
          <cell r="G2456" t="str">
            <v>91861</v>
          </cell>
          <cell r="H2456" t="str">
            <v>ELETRODUTO FLEXÍVEL LISO, PEAD, DN 40 MM (1 1/4"), PARA CIRCUITOS TERMINAIS, INSTALADO EM PAREDE - FORNECIMENTO E INSTALAÇÃO. AF_12/2015</v>
          </cell>
        </row>
        <row r="2457">
          <cell r="A2457" t="str">
            <v>INSTALACAO ELETRICA/ELETRIFICACAO E ILUMINACAO EXTERNA</v>
          </cell>
          <cell r="B2457" t="str">
            <v>INEL</v>
          </cell>
          <cell r="C2457" t="str">
            <v>ELETRODUTOS/CALHAS PARA LEITO DE CABOS</v>
          </cell>
          <cell r="D2457" t="str">
            <v>0165</v>
          </cell>
          <cell r="E2457">
            <v>0</v>
          </cell>
          <cell r="F2457">
            <v>0</v>
          </cell>
          <cell r="G2457" t="str">
            <v>91862</v>
          </cell>
          <cell r="H2457" t="str">
            <v>ELETRODUTO RÍGIDO ROSCÁVEL, PVC, DN 20 MM (1/2"), PARA CIRCUITOS TERMINAIS, INSTALADO EM FORRO - FORNECIMENTO E INSTALAÇÃO. AF_12/2015</v>
          </cell>
        </row>
        <row r="2458">
          <cell r="A2458" t="str">
            <v>INSTALACAO ELETRICA/ELETRIFICACAO E ILUMINACAO EXTERNA</v>
          </cell>
          <cell r="B2458" t="str">
            <v>INEL</v>
          </cell>
          <cell r="C2458" t="str">
            <v>ELETRODUTOS/CALHAS PARA LEITO DE CABOS</v>
          </cell>
          <cell r="D2458" t="str">
            <v>0165</v>
          </cell>
          <cell r="E2458">
            <v>0</v>
          </cell>
          <cell r="F2458">
            <v>0</v>
          </cell>
          <cell r="G2458" t="str">
            <v>91863</v>
          </cell>
          <cell r="H2458" t="str">
            <v>ELETRODUTO RÍGIDO ROSCÁVEL, PVC, DN 25 MM (3/4"), PARA CIRCUITOS TERMINAIS, INSTALADO EM FORRO - FORNECIMENTO E INSTALAÇÃO. AF_12/2015</v>
          </cell>
        </row>
        <row r="2459">
          <cell r="A2459" t="str">
            <v>INSTALACAO ELETRICA/ELETRIFICACAO E ILUMINACAO EXTERNA</v>
          </cell>
          <cell r="B2459" t="str">
            <v>INEL</v>
          </cell>
          <cell r="C2459" t="str">
            <v>ELETRODUTOS/CALHAS PARA LEITO DE CABOS</v>
          </cell>
          <cell r="D2459" t="str">
            <v>0165</v>
          </cell>
          <cell r="E2459">
            <v>0</v>
          </cell>
          <cell r="F2459">
            <v>0</v>
          </cell>
          <cell r="G2459" t="str">
            <v>91864</v>
          </cell>
          <cell r="H2459" t="str">
            <v>ELETRODUTO RÍGIDO ROSCÁVEL, PVC, DN 32 MM (1"), PARA CIRCUITOS TERMINAIS, INSTALADO EM FORRO - FORNECIMENTO E INSTALAÇÃO. AF_12/2015</v>
          </cell>
        </row>
        <row r="2460">
          <cell r="A2460" t="str">
            <v>INSTALACAO ELETRICA/ELETRIFICACAO E ILUMINACAO EXTERNA</v>
          </cell>
          <cell r="B2460" t="str">
            <v>INEL</v>
          </cell>
          <cell r="C2460" t="str">
            <v>ELETRODUTOS/CALHAS PARA LEITO DE CABOS</v>
          </cell>
          <cell r="D2460" t="str">
            <v>0165</v>
          </cell>
          <cell r="E2460">
            <v>0</v>
          </cell>
          <cell r="F2460">
            <v>0</v>
          </cell>
          <cell r="G2460" t="str">
            <v>91865</v>
          </cell>
          <cell r="H2460" t="str">
            <v>ELETRODUTO RÍGIDO ROSCÁVEL, PVC, DN 40 MM (1 1/4"), PARA CIRCUITOS TERMINAIS, INSTALADO EM FORRO - FORNECIMENTO E INSTALAÇÃO. AF_12/2015</v>
          </cell>
        </row>
        <row r="2461">
          <cell r="A2461" t="str">
            <v>INSTALACAO ELETRICA/ELETRIFICACAO E ILUMINACAO EXTERNA</v>
          </cell>
          <cell r="B2461" t="str">
            <v>INEL</v>
          </cell>
          <cell r="C2461" t="str">
            <v>ELETRODUTOS/CALHAS PARA LEITO DE CABOS</v>
          </cell>
          <cell r="D2461" t="str">
            <v>0165</v>
          </cell>
          <cell r="E2461">
            <v>0</v>
          </cell>
          <cell r="F2461">
            <v>0</v>
          </cell>
          <cell r="G2461" t="str">
            <v>91866</v>
          </cell>
          <cell r="H2461" t="str">
            <v>ELETRODUTO RÍGIDO ROSCÁVEL, PVC, DN 20 MM (1/2"), PARA CIRCUITOS TERMINAIS, INSTALADO EM LAJE - FORNECIMENTO E INSTALAÇÃO. AF_12/2015</v>
          </cell>
        </row>
        <row r="2462">
          <cell r="A2462" t="str">
            <v>INSTALACAO ELETRICA/ELETRIFICACAO E ILUMINACAO EXTERNA</v>
          </cell>
          <cell r="B2462" t="str">
            <v>INEL</v>
          </cell>
          <cell r="C2462" t="str">
            <v>ELETRODUTOS/CALHAS PARA LEITO DE CABOS</v>
          </cell>
          <cell r="D2462" t="str">
            <v>0165</v>
          </cell>
          <cell r="E2462">
            <v>0</v>
          </cell>
          <cell r="F2462">
            <v>0</v>
          </cell>
          <cell r="G2462" t="str">
            <v>91867</v>
          </cell>
          <cell r="H2462" t="str">
            <v>ELETRODUTO RÍGIDO ROSCÁVEL, PVC, DN 25 MM (3/4"), PARA CIRCUITOS TERMINAIS, INSTALADO EM LAJE - FORNECIMENTO E INSTALAÇÃO. AF_12/2015</v>
          </cell>
        </row>
        <row r="2463">
          <cell r="A2463" t="str">
            <v>INSTALACAO ELETRICA/ELETRIFICACAO E ILUMINACAO EXTERNA</v>
          </cell>
          <cell r="B2463" t="str">
            <v>INEL</v>
          </cell>
          <cell r="C2463" t="str">
            <v>ELETRODUTOS/CALHAS PARA LEITO DE CABOS</v>
          </cell>
          <cell r="D2463" t="str">
            <v>0165</v>
          </cell>
          <cell r="E2463">
            <v>0</v>
          </cell>
          <cell r="F2463">
            <v>0</v>
          </cell>
          <cell r="G2463" t="str">
            <v>91868</v>
          </cell>
          <cell r="H2463" t="str">
            <v>ELETRODUTO RÍGIDO ROSCÁVEL, PVC, DN 32 MM (1"), PARA CIRCUITOS TERMINAIS, INSTALADO EM LAJE - FORNECIMENTO E INSTALAÇÃO. AF_12/2015</v>
          </cell>
        </row>
        <row r="2464">
          <cell r="A2464" t="str">
            <v>INSTALACAO ELETRICA/ELETRIFICACAO E ILUMINACAO EXTERNA</v>
          </cell>
          <cell r="B2464" t="str">
            <v>INEL</v>
          </cell>
          <cell r="C2464" t="str">
            <v>ELETRODUTOS/CALHAS PARA LEITO DE CABOS</v>
          </cell>
          <cell r="D2464" t="str">
            <v>0165</v>
          </cell>
          <cell r="E2464">
            <v>0</v>
          </cell>
          <cell r="F2464">
            <v>0</v>
          </cell>
          <cell r="G2464" t="str">
            <v>91869</v>
          </cell>
          <cell r="H2464" t="str">
            <v>ELETRODUTO RÍGIDO ROSCÁVEL, PVC, DN 40 MM (1 1/4"), PARA CIRCUITOS TERMINAIS, INSTALADO EM LAJE - FORNECIMENTO E INSTALAÇÃO. AF_12/2015</v>
          </cell>
        </row>
        <row r="2465">
          <cell r="A2465" t="str">
            <v>INSTALACAO ELETRICA/ELETRIFICACAO E ILUMINACAO EXTERNA</v>
          </cell>
          <cell r="B2465" t="str">
            <v>INEL</v>
          </cell>
          <cell r="C2465" t="str">
            <v>ELETRODUTOS/CALHAS PARA LEITO DE CABOS</v>
          </cell>
          <cell r="D2465" t="str">
            <v>0165</v>
          </cell>
          <cell r="E2465">
            <v>0</v>
          </cell>
          <cell r="F2465">
            <v>0</v>
          </cell>
          <cell r="G2465" t="str">
            <v>91870</v>
          </cell>
          <cell r="H2465" t="str">
            <v>ELETRODUTO RÍGIDO ROSCÁVEL, PVC, DN 20 MM (1/2"), PARA CIRCUITOS TERMINAIS, INSTALADO EM PAREDE - FORNECIMENTO E INSTALAÇÃO. AF_12/2015</v>
          </cell>
        </row>
        <row r="2466">
          <cell r="A2466" t="str">
            <v>INSTALACAO ELETRICA/ELETRIFICACAO E ILUMINACAO EXTERNA</v>
          </cell>
          <cell r="B2466" t="str">
            <v>INEL</v>
          </cell>
          <cell r="C2466" t="str">
            <v>ELETRODUTOS/CALHAS PARA LEITO DE CABOS</v>
          </cell>
          <cell r="D2466" t="str">
            <v>0165</v>
          </cell>
          <cell r="E2466">
            <v>0</v>
          </cell>
          <cell r="F2466">
            <v>0</v>
          </cell>
          <cell r="G2466" t="str">
            <v>91871</v>
          </cell>
          <cell r="H2466" t="str">
            <v>ELETRODUTO RÍGIDO ROSCÁVEL, PVC, DN 25 MM (3/4"), PARA CIRCUITOS TERMINAIS, INSTALADO EM PAREDE - FORNECIMENTO E INSTALAÇÃO. AF_12/2015</v>
          </cell>
        </row>
        <row r="2467">
          <cell r="A2467" t="str">
            <v>INSTALACAO ELETRICA/ELETRIFICACAO E ILUMINACAO EXTERNA</v>
          </cell>
          <cell r="B2467" t="str">
            <v>INEL</v>
          </cell>
          <cell r="C2467" t="str">
            <v>ELETRODUTOS/CALHAS PARA LEITO DE CABOS</v>
          </cell>
          <cell r="D2467" t="str">
            <v>0165</v>
          </cell>
          <cell r="E2467">
            <v>0</v>
          </cell>
          <cell r="F2467">
            <v>0</v>
          </cell>
          <cell r="G2467" t="str">
            <v>91872</v>
          </cell>
          <cell r="H2467" t="str">
            <v>ELETRODUTO RÍGIDO ROSCÁVEL, PVC, DN 32 MM (1"), PARA CIRCUITOS TERMINAIS, INSTALADO EM PAREDE - FORNECIMENTO E INSTALAÇÃO. AF_12/2015</v>
          </cell>
        </row>
        <row r="2468">
          <cell r="A2468" t="str">
            <v>INSTALACAO ELETRICA/ELETRIFICACAO E ILUMINACAO EXTERNA</v>
          </cell>
          <cell r="B2468" t="str">
            <v>INEL</v>
          </cell>
          <cell r="C2468" t="str">
            <v>ELETRODUTOS/CALHAS PARA LEITO DE CABOS</v>
          </cell>
          <cell r="D2468" t="str">
            <v>0165</v>
          </cell>
          <cell r="E2468">
            <v>0</v>
          </cell>
          <cell r="F2468">
            <v>0</v>
          </cell>
          <cell r="G2468" t="str">
            <v>91873</v>
          </cell>
          <cell r="H2468" t="str">
            <v>ELETRODUTO RÍGIDO ROSCÁVEL, PVC, DN 40 MM (1 1/4"), PARA CIRCUITOS TERMINAIS, INSTALADO EM PAREDE - FORNECIMENTO E INSTALAÇÃO. AF_12/2015</v>
          </cell>
        </row>
        <row r="2469">
          <cell r="A2469" t="str">
            <v>INSTALACAO ELETRICA/ELETRIFICACAO E ILUMINACAO EXTERNA</v>
          </cell>
          <cell r="B2469" t="str">
            <v>INEL</v>
          </cell>
          <cell r="C2469" t="str">
            <v>ELETRODUTOS/CALHAS PARA LEITO DE CABOS</v>
          </cell>
          <cell r="D2469" t="str">
            <v>0165</v>
          </cell>
          <cell r="E2469">
            <v>0</v>
          </cell>
          <cell r="F2469">
            <v>0</v>
          </cell>
          <cell r="G2469" t="str">
            <v>93008</v>
          </cell>
          <cell r="H2469" t="str">
            <v>ELETRODUTO RÍGIDO ROSCÁVEL, PVC, DN 50 MM (1 1/2") - FORNECIMENTO E INSTALAÇÃO. AF_12/2015</v>
          </cell>
        </row>
        <row r="2470">
          <cell r="A2470" t="str">
            <v>INSTALACAO ELETRICA/ELETRIFICACAO E ILUMINACAO EXTERNA</v>
          </cell>
          <cell r="B2470" t="str">
            <v>INEL</v>
          </cell>
          <cell r="C2470" t="str">
            <v>ELETRODUTOS/CALHAS PARA LEITO DE CABOS</v>
          </cell>
          <cell r="D2470" t="str">
            <v>0165</v>
          </cell>
          <cell r="E2470">
            <v>0</v>
          </cell>
          <cell r="F2470">
            <v>0</v>
          </cell>
          <cell r="G2470" t="str">
            <v>93009</v>
          </cell>
          <cell r="H2470" t="str">
            <v>ELETRODUTO RÍGIDO ROSCÁVEL, PVC, DN 60 MM (2") - FORNECIMENTO E INSTALAÇÃO. AF_12/2015</v>
          </cell>
        </row>
        <row r="2471">
          <cell r="A2471" t="str">
            <v>INSTALACAO ELETRICA/ELETRIFICACAO E ILUMINACAO EXTERNA</v>
          </cell>
          <cell r="B2471" t="str">
            <v>INEL</v>
          </cell>
          <cell r="C2471" t="str">
            <v>ELETRODUTOS/CALHAS PARA LEITO DE CABOS</v>
          </cell>
          <cell r="D2471" t="str">
            <v>0165</v>
          </cell>
          <cell r="E2471">
            <v>0</v>
          </cell>
          <cell r="F2471">
            <v>0</v>
          </cell>
          <cell r="G2471" t="str">
            <v>93010</v>
          </cell>
          <cell r="H2471" t="str">
            <v>ELETRODUTO RÍGIDO ROSCÁVEL, PVC, DN 75 MM (2 1/2") - FORNECIMENTO E INSTALAÇÃO. AF_12/2015</v>
          </cell>
        </row>
        <row r="2472">
          <cell r="A2472" t="str">
            <v>INSTALACAO ELETRICA/ELETRIFICACAO E ILUMINACAO EXTERNA</v>
          </cell>
          <cell r="B2472" t="str">
            <v>INEL</v>
          </cell>
          <cell r="C2472" t="str">
            <v>ELETRODUTOS/CALHAS PARA LEITO DE CABOS</v>
          </cell>
          <cell r="D2472" t="str">
            <v>0165</v>
          </cell>
          <cell r="E2472">
            <v>0</v>
          </cell>
          <cell r="F2472">
            <v>0</v>
          </cell>
          <cell r="G2472" t="str">
            <v>93011</v>
          </cell>
          <cell r="H2472" t="str">
            <v>ELETRODUTO RÍGIDO ROSCÁVEL, PVC, DN 85 MM (3") - FORNECIMENTO E INSTALAÇÃO. AF_12/2015</v>
          </cell>
        </row>
        <row r="2473">
          <cell r="A2473" t="str">
            <v>INSTALACAO ELETRICA/ELETRIFICACAO E ILUMINACAO EXTERNA</v>
          </cell>
          <cell r="B2473" t="str">
            <v>INEL</v>
          </cell>
          <cell r="C2473" t="str">
            <v>ELETRODUTOS/CALHAS PARA LEITO DE CABOS</v>
          </cell>
          <cell r="D2473" t="str">
            <v>0165</v>
          </cell>
          <cell r="E2473">
            <v>0</v>
          </cell>
          <cell r="F2473">
            <v>0</v>
          </cell>
          <cell r="G2473" t="str">
            <v>93012</v>
          </cell>
          <cell r="H2473" t="str">
            <v>ELETRODUTO RÍGIDO ROSCÁVEL, PVC, DN 110 MM (4") - FORNECIMENTO E INSTALAÇÃO. AF_12/2015</v>
          </cell>
        </row>
        <row r="2474">
          <cell r="A2474" t="str">
            <v>INSTALACAO ELETRICA/ELETRIFICACAO E ILUMINACAO EXTERNA</v>
          </cell>
          <cell r="B2474" t="str">
            <v>INEL</v>
          </cell>
          <cell r="C2474" t="str">
            <v>ELETRODUTOS/CALHAS PARA LEITO DE CABOS</v>
          </cell>
          <cell r="D2474" t="str">
            <v>0165</v>
          </cell>
          <cell r="E2474">
            <v>0</v>
          </cell>
          <cell r="F2474">
            <v>0</v>
          </cell>
          <cell r="G2474" t="str">
            <v>95726</v>
          </cell>
          <cell r="H2474" t="str">
            <v>ELETRODUTO RÍGIDO SOLDÁVEL, PVC, DN 20 MM (½), APARENTE, INSTALADO EM TETO - FORNECIMENTO E INSTALAÇÃO. AF_11/2016_P</v>
          </cell>
        </row>
        <row r="2475">
          <cell r="A2475" t="str">
            <v>INSTALACAO ELETRICA/ELETRIFICACAO E ILUMINACAO EXTERNA</v>
          </cell>
          <cell r="B2475" t="str">
            <v>INEL</v>
          </cell>
          <cell r="C2475" t="str">
            <v>ELETRODUTOS/CALHAS PARA LEITO DE CABOS</v>
          </cell>
          <cell r="D2475" t="str">
            <v>0165</v>
          </cell>
          <cell r="E2475">
            <v>0</v>
          </cell>
          <cell r="F2475">
            <v>0</v>
          </cell>
          <cell r="G2475" t="str">
            <v>95727</v>
          </cell>
          <cell r="H2475" t="str">
            <v>ELETRODUTO RÍGIDO SOLDÁVEL, PVC, DN 25 MM (3/4), APARENTE, INSTALADO EM TETO - FORNECIMENTO E INSTALAÇÃO. AF_11/2016_P</v>
          </cell>
        </row>
        <row r="2476">
          <cell r="A2476" t="str">
            <v>INSTALACAO ELETRICA/ELETRIFICACAO E ILUMINACAO EXTERNA</v>
          </cell>
          <cell r="B2476" t="str">
            <v>INEL</v>
          </cell>
          <cell r="C2476" t="str">
            <v>ELETRODUTOS/CALHAS PARA LEITO DE CABOS</v>
          </cell>
          <cell r="D2476" t="str">
            <v>0165</v>
          </cell>
          <cell r="E2476">
            <v>0</v>
          </cell>
          <cell r="F2476">
            <v>0</v>
          </cell>
          <cell r="G2476" t="str">
            <v>95728</v>
          </cell>
          <cell r="H2476" t="str">
            <v>ELETRODUTO RÍGIDO SOLDÁVEL, PVC, DN 32 MM (1), APARENTE, INSTALADO EM TETO - FORNECIMENTO E INSTALAÇÃO. AF_11/2016_P</v>
          </cell>
        </row>
        <row r="2477">
          <cell r="A2477" t="str">
            <v>INSTALACAO ELETRICA/ELETRIFICACAO E ILUMINACAO EXTERNA</v>
          </cell>
          <cell r="B2477" t="str">
            <v>INEL</v>
          </cell>
          <cell r="C2477" t="str">
            <v>ELETRODUTOS/CALHAS PARA LEITO DE CABOS</v>
          </cell>
          <cell r="D2477" t="str">
            <v>0165</v>
          </cell>
          <cell r="E2477">
            <v>0</v>
          </cell>
          <cell r="F2477">
            <v>0</v>
          </cell>
          <cell r="G2477" t="str">
            <v>95729</v>
          </cell>
          <cell r="H2477" t="str">
            <v>ELETRODUTO RÍGIDO SOLDÁVEL, PVC, DN 20 MM (½), APARENTE, INSTALADO EM PAREDE - FORNECIMENTO E INSTALAÇÃO. AF_11/2016_P</v>
          </cell>
        </row>
        <row r="2478">
          <cell r="A2478" t="str">
            <v>INSTALACAO ELETRICA/ELETRIFICACAO E ILUMINACAO EXTERNA</v>
          </cell>
          <cell r="B2478" t="str">
            <v>INEL</v>
          </cell>
          <cell r="C2478" t="str">
            <v>ELETRODUTOS/CALHAS PARA LEITO DE CABOS</v>
          </cell>
          <cell r="D2478" t="str">
            <v>0165</v>
          </cell>
          <cell r="E2478">
            <v>0</v>
          </cell>
          <cell r="F2478">
            <v>0</v>
          </cell>
          <cell r="G2478" t="str">
            <v>95730</v>
          </cell>
          <cell r="H2478" t="str">
            <v>ELETRODUTO RÍGIDO SOLDÁVEL, PVC, DN 25 MM (3/4), APARENTE, INSTALADO EM PAREDE - FORNECIMENTO E INSTALAÇÃO. AF_11/2016_P</v>
          </cell>
        </row>
        <row r="2479">
          <cell r="A2479" t="str">
            <v>INSTALACAO ELETRICA/ELETRIFICACAO E ILUMINACAO EXTERNA</v>
          </cell>
          <cell r="B2479" t="str">
            <v>INEL</v>
          </cell>
          <cell r="C2479" t="str">
            <v>ELETRODUTOS/CALHAS PARA LEITO DE CABOS</v>
          </cell>
          <cell r="D2479" t="str">
            <v>0165</v>
          </cell>
          <cell r="E2479">
            <v>0</v>
          </cell>
          <cell r="F2479">
            <v>0</v>
          </cell>
          <cell r="G2479" t="str">
            <v>95731</v>
          </cell>
          <cell r="H2479" t="str">
            <v>ELETRODUTO RÍGIDO SOLDÁVEL, PVC, DN 32 MM (1), APARENTE, INSTALADO EM PAREDE - FORNECIMENTO E INSTALAÇÃO. AF_11/2016_P</v>
          </cell>
        </row>
        <row r="2480">
          <cell r="A2480" t="str">
            <v>INSTALACAO ELETRICA/ELETRIFICACAO E ILUMINACAO EXTERNA</v>
          </cell>
          <cell r="B2480" t="str">
            <v>INEL</v>
          </cell>
          <cell r="C2480" t="str">
            <v>ELETRODUTOS/CALHAS PARA LEITO DE CABOS</v>
          </cell>
          <cell r="D2480" t="str">
            <v>0165</v>
          </cell>
          <cell r="E2480">
            <v>0</v>
          </cell>
          <cell r="F2480">
            <v>0</v>
          </cell>
          <cell r="G2480" t="str">
            <v>95732</v>
          </cell>
          <cell r="H2480" t="str">
            <v>LUVA PARA ELETRODUTO, PVC, SOLDÁVEL, DN 20 MM (1/2), APARENTE, INSTALADA EM TETO - FORNECIMENTO E INSTALAÇÃO. AF_11/2016_P</v>
          </cell>
        </row>
        <row r="2481">
          <cell r="A2481" t="str">
            <v>INSTALACAO ELETRICA/ELETRIFICACAO E ILUMINACAO EXTERNA</v>
          </cell>
          <cell r="B2481" t="str">
            <v>INEL</v>
          </cell>
          <cell r="C2481" t="str">
            <v>ELETRODUTOS/CALHAS PARA LEITO DE CABOS</v>
          </cell>
          <cell r="D2481" t="str">
            <v>0165</v>
          </cell>
          <cell r="E2481">
            <v>0</v>
          </cell>
          <cell r="F2481">
            <v>0</v>
          </cell>
          <cell r="G2481" t="str">
            <v>95745</v>
          </cell>
          <cell r="H2481" t="str">
            <v>ELETRODUTO DE AÇO GALVANIZADO, CLASSE LEVE, DN 20 MM (3/4), APARENTE, INSTALADO EM TETO - FORNECIMENTO E INSTALAÇÃO. AF_11/2016_P</v>
          </cell>
        </row>
        <row r="2482">
          <cell r="A2482" t="str">
            <v>INSTALACAO ELETRICA/ELETRIFICACAO E ILUMINACAO EXTERNA</v>
          </cell>
          <cell r="B2482" t="str">
            <v>INEL</v>
          </cell>
          <cell r="C2482" t="str">
            <v>ELETRODUTOS/CALHAS PARA LEITO DE CABOS</v>
          </cell>
          <cell r="D2482" t="str">
            <v>0165</v>
          </cell>
          <cell r="E2482">
            <v>0</v>
          </cell>
          <cell r="F2482">
            <v>0</v>
          </cell>
          <cell r="G2482" t="str">
            <v>95746</v>
          </cell>
          <cell r="H2482" t="str">
            <v>ELETRODUTO DE AÇO GALVANIZADO, CLASSE LEVE, DN 25 MM (1), APARENTE, INSTALADO EM TETO - FORNECIMENTO E INSTALAÇÃO. AF_11/2016_P</v>
          </cell>
        </row>
        <row r="2483">
          <cell r="A2483" t="str">
            <v>INSTALACAO ELETRICA/ELETRIFICACAO E ILUMINACAO EXTERNA</v>
          </cell>
          <cell r="B2483" t="str">
            <v>INEL</v>
          </cell>
          <cell r="C2483" t="str">
            <v>ELETRODUTOS/CALHAS PARA LEITO DE CABOS</v>
          </cell>
          <cell r="D2483" t="str">
            <v>0165</v>
          </cell>
          <cell r="E2483">
            <v>0</v>
          </cell>
          <cell r="F2483">
            <v>0</v>
          </cell>
          <cell r="G2483" t="str">
            <v>95747</v>
          </cell>
          <cell r="H2483" t="str">
            <v>ELETRODUTO DE AÇO GALVANIZADO, CLASSE SEMI PESADO, DN 32 MM (1 1/4), APARENTE, INSTALADO EM TETO - FORNECIMENTO E INSTALAÇÃO. AF_11/2016_P</v>
          </cell>
        </row>
        <row r="2484">
          <cell r="A2484" t="str">
            <v>INSTALACAO ELETRICA/ELETRIFICACAO E ILUMINACAO EXTERNA</v>
          </cell>
          <cell r="B2484" t="str">
            <v>INEL</v>
          </cell>
          <cell r="C2484" t="str">
            <v>ELETRODUTOS/CALHAS PARA LEITO DE CABOS</v>
          </cell>
          <cell r="D2484" t="str">
            <v>0165</v>
          </cell>
          <cell r="E2484">
            <v>0</v>
          </cell>
          <cell r="F2484">
            <v>0</v>
          </cell>
          <cell r="G2484" t="str">
            <v>95748</v>
          </cell>
          <cell r="H2484" t="str">
            <v>ELETRODUTO DE AÇO GALVANIZADO, CLASSE SEMI PESADO, DN 40 MM (1 1/2 ), APARENTE, INSTALADO EM TETO - FORNECIMENTO E INSTALAÇÃO. AF_11/2016_P</v>
          </cell>
        </row>
        <row r="2485">
          <cell r="A2485" t="str">
            <v>INSTALACAO ELETRICA/ELETRIFICACAO E ILUMINACAO EXTERNA</v>
          </cell>
          <cell r="B2485" t="str">
            <v>INEL</v>
          </cell>
          <cell r="C2485" t="str">
            <v>ELETRODUTOS/CALHAS PARA LEITO DE CABOS</v>
          </cell>
          <cell r="D2485" t="str">
            <v>0165</v>
          </cell>
          <cell r="E2485">
            <v>0</v>
          </cell>
          <cell r="F2485">
            <v>0</v>
          </cell>
          <cell r="G2485" t="str">
            <v>95749</v>
          </cell>
          <cell r="H2485" t="str">
            <v>ELETRODUTO DE AÇO GALVANIZADO, CLASSE LEVE, DN 20 MM (3/4), APARENTE, INSTALADO EM PAREDE - FORNECIMENTO E INSTALAÇÃO. AF_11/2016_P</v>
          </cell>
        </row>
        <row r="2486">
          <cell r="A2486" t="str">
            <v>INSTALACAO ELETRICA/ELETRIFICACAO E ILUMINACAO EXTERNA</v>
          </cell>
          <cell r="B2486" t="str">
            <v>INEL</v>
          </cell>
          <cell r="C2486" t="str">
            <v>ELETRODUTOS/CALHAS PARA LEITO DE CABOS</v>
          </cell>
          <cell r="D2486" t="str">
            <v>0165</v>
          </cell>
          <cell r="E2486">
            <v>0</v>
          </cell>
          <cell r="F2486">
            <v>0</v>
          </cell>
          <cell r="G2486" t="str">
            <v>95750</v>
          </cell>
          <cell r="H2486" t="str">
            <v>ELETRODUTO DE AÇO GALVANIZADO, CLASSE LEVE, DN 25 MM (1), APARENTE, INSTALADO EM PAREDE - FORNECIMENTO E INSTALAÇÃO. AF_11/2016_P</v>
          </cell>
        </row>
        <row r="2487">
          <cell r="A2487" t="str">
            <v>INSTALACAO ELETRICA/ELETRIFICACAO E ILUMINACAO EXTERNA</v>
          </cell>
          <cell r="B2487" t="str">
            <v>INEL</v>
          </cell>
          <cell r="C2487" t="str">
            <v>ELETRODUTOS/CALHAS PARA LEITO DE CABOS</v>
          </cell>
          <cell r="D2487" t="str">
            <v>0165</v>
          </cell>
          <cell r="E2487">
            <v>0</v>
          </cell>
          <cell r="F2487">
            <v>0</v>
          </cell>
          <cell r="G2487" t="str">
            <v>95751</v>
          </cell>
          <cell r="H2487" t="str">
            <v>ELETRODUTO DE AÇO GALVANIZADO, CLASSE SEMI PESADO, DN 32 MM (1 1/4), APARENTE, INSTALADO EM PAREDE - FORNECIMENTO E INSTALAÇÃO. AF_11/2016_P</v>
          </cell>
        </row>
        <row r="2488">
          <cell r="A2488" t="str">
            <v>INSTALACAO ELETRICA/ELETRIFICACAO E ILUMINACAO EXTERNA</v>
          </cell>
          <cell r="B2488" t="str">
            <v>INEL</v>
          </cell>
          <cell r="C2488" t="str">
            <v>ELETRODUTOS/CALHAS PARA LEITO DE CABOS</v>
          </cell>
          <cell r="D2488" t="str">
            <v>0165</v>
          </cell>
          <cell r="E2488">
            <v>0</v>
          </cell>
          <cell r="F2488">
            <v>0</v>
          </cell>
          <cell r="G2488" t="str">
            <v>95752</v>
          </cell>
          <cell r="H2488" t="str">
            <v>ELETRODUTO DE AÇO GALVANIZADO, CLASSE SEMI PESADO, DN 40 MM (1 1/2  ), APARENTE, INSTALADO EM PAREDE - FORNECIMENTO E INSTALAÇÃO. AF_11/2016_P</v>
          </cell>
        </row>
        <row r="2489">
          <cell r="A2489" t="str">
            <v>INSTALACAO ELETRICA/ELETRIFICACAO E ILUMINACAO EXTERNA</v>
          </cell>
          <cell r="B2489" t="str">
            <v>INEL</v>
          </cell>
          <cell r="C2489" t="str">
            <v>ELETRODUTOS/CALHAS PARA LEITO DE CABOS</v>
          </cell>
          <cell r="D2489" t="str">
            <v>0165</v>
          </cell>
          <cell r="E2489">
            <v>0</v>
          </cell>
          <cell r="F2489">
            <v>0</v>
          </cell>
          <cell r="G2489" t="str">
            <v>97667</v>
          </cell>
          <cell r="H2489" t="str">
            <v>ELETRODUTO FLEXÍVEL CORRUGADO, PEAD, DN 50 (1 ½)  - FORNECIMENTO E INSTALAÇÃO. AF_04/2016</v>
          </cell>
        </row>
        <row r="2490">
          <cell r="A2490" t="str">
            <v>INSTALACAO ELETRICA/ELETRIFICACAO E ILUMINACAO EXTERNA</v>
          </cell>
          <cell r="B2490" t="str">
            <v>INEL</v>
          </cell>
          <cell r="C2490" t="str">
            <v>ELETRODUTOS/CALHAS PARA LEITO DE CABOS</v>
          </cell>
          <cell r="D2490" t="str">
            <v>0165</v>
          </cell>
          <cell r="E2490">
            <v>0</v>
          </cell>
          <cell r="F2490">
            <v>0</v>
          </cell>
          <cell r="G2490" t="str">
            <v>97668</v>
          </cell>
          <cell r="H2490" t="str">
            <v>ELETRODUTO FLEXÍVEL CORRUGADO, PEAD, DN 63 (2")  - FORNECIMENTO E INSTALAÇÃO. AF_04/2016</v>
          </cell>
        </row>
        <row r="2491">
          <cell r="A2491" t="str">
            <v>INSTALACAO ELETRICA/ELETRIFICACAO E ILUMINACAO EXTERNA</v>
          </cell>
          <cell r="B2491" t="str">
            <v>INEL</v>
          </cell>
          <cell r="C2491" t="str">
            <v>ELETRODUTOS/CALHAS PARA LEITO DE CABOS</v>
          </cell>
          <cell r="D2491" t="str">
            <v>0165</v>
          </cell>
          <cell r="E2491">
            <v>0</v>
          </cell>
          <cell r="F2491">
            <v>0</v>
          </cell>
          <cell r="G2491" t="str">
            <v>97669</v>
          </cell>
          <cell r="H2491" t="str">
            <v>ELETRODUTO FLEXÍVEL CORRUGADO, PEAD, DN 90 (3) - FORNECIMENTO E INSTALAÇÃO. AF_04/2016</v>
          </cell>
        </row>
        <row r="2492">
          <cell r="A2492" t="str">
            <v>INSTALACAO ELETRICA/ELETRIFICACAO E ILUMINACAO EXTERNA</v>
          </cell>
          <cell r="B2492" t="str">
            <v>INEL</v>
          </cell>
          <cell r="C2492" t="str">
            <v>ELETRODUTOS/CALHAS PARA LEITO DE CABOS</v>
          </cell>
          <cell r="D2492" t="str">
            <v>0165</v>
          </cell>
          <cell r="E2492">
            <v>0</v>
          </cell>
          <cell r="F2492">
            <v>0</v>
          </cell>
          <cell r="G2492" t="str">
            <v>97670</v>
          </cell>
          <cell r="H2492" t="str">
            <v>ELETRODUTO FLEXÍVEL CORRUGADO, PEAD, DN 100 (4) - FORNECIMENTO E INSTALAÇÃO. AF_04/2016</v>
          </cell>
        </row>
        <row r="2493">
          <cell r="A2493" t="str">
            <v>INSTALACAO ELETRICA/ELETRIFICACAO E ILUMINACAO EXTERNA</v>
          </cell>
          <cell r="B2493" t="str">
            <v>INEL</v>
          </cell>
          <cell r="C2493" t="str">
            <v>CONEXOES</v>
          </cell>
          <cell r="D2493" t="str">
            <v>0166</v>
          </cell>
          <cell r="E2493">
            <v>0</v>
          </cell>
          <cell r="F2493">
            <v>0</v>
          </cell>
          <cell r="G2493" t="str">
            <v>91874</v>
          </cell>
          <cell r="H2493" t="str">
            <v>LUVA PARA ELETRODUTO, PVC, ROSCÁVEL, DN 20 MM (1/2"), PARA CIRCUITOS TERMINAIS, INSTALADA EM FORRO - FORNECIMENTO E INSTALAÇÃO. AF_12/2015</v>
          </cell>
        </row>
        <row r="2494">
          <cell r="A2494" t="str">
            <v>INSTALACAO ELETRICA/ELETRIFICACAO E ILUMINACAO EXTERNA</v>
          </cell>
          <cell r="B2494" t="str">
            <v>INEL</v>
          </cell>
          <cell r="C2494" t="str">
            <v>CONEXOES</v>
          </cell>
          <cell r="D2494" t="str">
            <v>0166</v>
          </cell>
          <cell r="E2494">
            <v>0</v>
          </cell>
          <cell r="F2494">
            <v>0</v>
          </cell>
          <cell r="G2494" t="str">
            <v>91875</v>
          </cell>
          <cell r="H2494" t="str">
            <v>LUVA PARA ELETRODUTO, PVC, ROSCÁVEL, DN 25 MM (3/4"), PARA CIRCUITOS TERMINAIS, INSTALADA EM FORRO - FORNECIMENTO E INSTALAÇÃO. AF_12/2015</v>
          </cell>
        </row>
        <row r="2495">
          <cell r="A2495" t="str">
            <v>INSTALACAO ELETRICA/ELETRIFICACAO E ILUMINACAO EXTERNA</v>
          </cell>
          <cell r="B2495" t="str">
            <v>INEL</v>
          </cell>
          <cell r="C2495" t="str">
            <v>CONEXOES</v>
          </cell>
          <cell r="D2495" t="str">
            <v>0166</v>
          </cell>
          <cell r="E2495">
            <v>0</v>
          </cell>
          <cell r="F2495">
            <v>0</v>
          </cell>
          <cell r="G2495" t="str">
            <v>91876</v>
          </cell>
          <cell r="H2495" t="str">
            <v>LUVA PARA ELETRODUTO, PVC, ROSCÁVEL, DN 32 MM (1"), PARA CIRCUITOS TERMINAIS, INSTALADA EM FORRO - FORNECIMENTO E INSTALAÇÃO. AF_12/2015</v>
          </cell>
        </row>
        <row r="2496">
          <cell r="A2496" t="str">
            <v>INSTALACAO ELETRICA/ELETRIFICACAO E ILUMINACAO EXTERNA</v>
          </cell>
          <cell r="B2496" t="str">
            <v>INEL</v>
          </cell>
          <cell r="C2496" t="str">
            <v>CONEXOES</v>
          </cell>
          <cell r="D2496" t="str">
            <v>0166</v>
          </cell>
          <cell r="E2496">
            <v>0</v>
          </cell>
          <cell r="F2496">
            <v>0</v>
          </cell>
          <cell r="G2496" t="str">
            <v>91877</v>
          </cell>
          <cell r="H2496" t="str">
            <v>LUVA PARA ELETRODUTO, PVC, ROSCÁVEL, DN 40 MM (1 1/4"), PARA CIRCUITOS TERMINAIS, INSTALADA EM FORRO - FORNECIMENTO E INSTALAÇÃO. AF_12/2015</v>
          </cell>
        </row>
        <row r="2497">
          <cell r="A2497" t="str">
            <v>INSTALACAO ELETRICA/ELETRIFICACAO E ILUMINACAO EXTERNA</v>
          </cell>
          <cell r="B2497" t="str">
            <v>INEL</v>
          </cell>
          <cell r="C2497" t="str">
            <v>CONEXOES</v>
          </cell>
          <cell r="D2497" t="str">
            <v>0166</v>
          </cell>
          <cell r="E2497">
            <v>0</v>
          </cell>
          <cell r="F2497">
            <v>0</v>
          </cell>
          <cell r="G2497" t="str">
            <v>91878</v>
          </cell>
          <cell r="H2497" t="str">
            <v>LUVA PARA ELETRODUTO, PVC, ROSCÁVEL, DN 20 MM (1/2"), PARA CIRCUITOS TERMINAIS, INSTALADA EM LAJE - FORNECIMENTO E INSTALAÇÃO. AF_12/2015</v>
          </cell>
        </row>
        <row r="2498">
          <cell r="A2498" t="str">
            <v>INSTALACAO ELETRICA/ELETRIFICACAO E ILUMINACAO EXTERNA</v>
          </cell>
          <cell r="B2498" t="str">
            <v>INEL</v>
          </cell>
          <cell r="C2498" t="str">
            <v>CONEXOES</v>
          </cell>
          <cell r="D2498" t="str">
            <v>0166</v>
          </cell>
          <cell r="E2498">
            <v>0</v>
          </cell>
          <cell r="F2498">
            <v>0</v>
          </cell>
          <cell r="G2498" t="str">
            <v>91879</v>
          </cell>
          <cell r="H2498" t="str">
            <v>LUVA PARA ELETRODUTO, PVC, ROSCÁVEL, DN 25 MM (3/4"), PARA CIRCUITOS TERMINAIS, INSTALADA EM LAJE - FORNECIMENTO E INSTALAÇÃO. AF_12/2015</v>
          </cell>
        </row>
        <row r="2499">
          <cell r="A2499" t="str">
            <v>INSTALACAO ELETRICA/ELETRIFICACAO E ILUMINACAO EXTERNA</v>
          </cell>
          <cell r="B2499" t="str">
            <v>INEL</v>
          </cell>
          <cell r="C2499" t="str">
            <v>CONEXOES</v>
          </cell>
          <cell r="D2499" t="str">
            <v>0166</v>
          </cell>
          <cell r="E2499">
            <v>0</v>
          </cell>
          <cell r="F2499">
            <v>0</v>
          </cell>
          <cell r="G2499" t="str">
            <v>91880</v>
          </cell>
          <cell r="H2499" t="str">
            <v>LUVA PARA ELETRODUTO, PVC, ROSCÁVEL, DN 32 MM (1"), PARA CIRCUITOS TERMINAIS, INSTALADA EM LAJE - FORNECIMENTO E INSTALAÇÃO. AF_12/2015</v>
          </cell>
        </row>
        <row r="2500">
          <cell r="A2500" t="str">
            <v>INSTALACAO ELETRICA/ELETRIFICACAO E ILUMINACAO EXTERNA</v>
          </cell>
          <cell r="B2500" t="str">
            <v>INEL</v>
          </cell>
          <cell r="C2500" t="str">
            <v>CONEXOES</v>
          </cell>
          <cell r="D2500" t="str">
            <v>0166</v>
          </cell>
          <cell r="E2500">
            <v>0</v>
          </cell>
          <cell r="F2500">
            <v>0</v>
          </cell>
          <cell r="G2500" t="str">
            <v>91881</v>
          </cell>
          <cell r="H2500" t="str">
            <v>LUVA PARA ELETRODUTO, PVC, ROSCÁVEL, DN 40 MM (1 1/4"), PARA CIRCUITOS TERMINAIS, INSTALADA EM LAJE - FORNECIMENTO E INSTALAÇÃO. AF_12/2015</v>
          </cell>
        </row>
        <row r="2501">
          <cell r="A2501" t="str">
            <v>INSTALACAO ELETRICA/ELETRIFICACAO E ILUMINACAO EXTERNA</v>
          </cell>
          <cell r="B2501" t="str">
            <v>INEL</v>
          </cell>
          <cell r="C2501" t="str">
            <v>CONEXOES</v>
          </cell>
          <cell r="D2501" t="str">
            <v>0166</v>
          </cell>
          <cell r="E2501">
            <v>0</v>
          </cell>
          <cell r="F2501">
            <v>0</v>
          </cell>
          <cell r="G2501" t="str">
            <v>91882</v>
          </cell>
          <cell r="H2501" t="str">
            <v>LUVA PARA ELETRODUTO, PVC, ROSCÁVEL, DN 20 MM (1/2"), PARA CIRCUITOS TERMINAIS, INSTALADA EM PAREDE - FORNECIMENTO E INSTALAÇÃO. AF_12/2015</v>
          </cell>
        </row>
        <row r="2502">
          <cell r="A2502" t="str">
            <v>INSTALACAO ELETRICA/ELETRIFICACAO E ILUMINACAO EXTERNA</v>
          </cell>
          <cell r="B2502" t="str">
            <v>INEL</v>
          </cell>
          <cell r="C2502" t="str">
            <v>CONEXOES</v>
          </cell>
          <cell r="D2502" t="str">
            <v>0166</v>
          </cell>
          <cell r="E2502">
            <v>0</v>
          </cell>
          <cell r="F2502">
            <v>0</v>
          </cell>
          <cell r="G2502" t="str">
            <v>91884</v>
          </cell>
          <cell r="H2502" t="str">
            <v>LUVA PARA ELETRODUTO, PVC, ROSCÁVEL, DN 25 MM (3/4"), PARA CIRCUITOS TERMINAIS, INSTALADA EM PAREDE - FORNECIMENTO E INSTALAÇÃO. AF_12/2015</v>
          </cell>
        </row>
        <row r="2503">
          <cell r="A2503" t="str">
            <v>INSTALACAO ELETRICA/ELETRIFICACAO E ILUMINACAO EXTERNA</v>
          </cell>
          <cell r="B2503" t="str">
            <v>INEL</v>
          </cell>
          <cell r="C2503" t="str">
            <v>CONEXOES</v>
          </cell>
          <cell r="D2503" t="str">
            <v>0166</v>
          </cell>
          <cell r="E2503">
            <v>0</v>
          </cell>
          <cell r="F2503">
            <v>0</v>
          </cell>
          <cell r="G2503" t="str">
            <v>91885</v>
          </cell>
          <cell r="H2503" t="str">
            <v>LUVA PARA ELETRODUTO, PVC, ROSCÁVEL, DN 32 MM (1"), PARA CIRCUITOS TERMINAIS, INSTALADA EM PAREDE - FORNECIMENTO E INSTALAÇÃO. AF_12/2015</v>
          </cell>
        </row>
        <row r="2504">
          <cell r="A2504" t="str">
            <v>INSTALACAO ELETRICA/ELETRIFICACAO E ILUMINACAO EXTERNA</v>
          </cell>
          <cell r="B2504" t="str">
            <v>INEL</v>
          </cell>
          <cell r="C2504" t="str">
            <v>CONEXOES</v>
          </cell>
          <cell r="D2504" t="str">
            <v>0166</v>
          </cell>
          <cell r="E2504">
            <v>0</v>
          </cell>
          <cell r="F2504">
            <v>0</v>
          </cell>
          <cell r="G2504" t="str">
            <v>91886</v>
          </cell>
          <cell r="H2504" t="str">
            <v>LUVA PARA ELETRODUTO, PVC, ROSCÁVEL, DN 40 MM (1 1/4"), PARA CIRCUITOS TERMINAIS, INSTALADA EM PAREDE - FORNECIMENTO E INSTALAÇÃO. AF_12/2015</v>
          </cell>
        </row>
        <row r="2505">
          <cell r="A2505" t="str">
            <v>INSTALACAO ELETRICA/ELETRIFICACAO E ILUMINACAO EXTERNA</v>
          </cell>
          <cell r="B2505" t="str">
            <v>INEL</v>
          </cell>
          <cell r="C2505" t="str">
            <v>CONEXOES</v>
          </cell>
          <cell r="D2505" t="str">
            <v>0166</v>
          </cell>
          <cell r="E2505">
            <v>0</v>
          </cell>
          <cell r="F2505">
            <v>0</v>
          </cell>
          <cell r="G2505" t="str">
            <v>91887</v>
          </cell>
          <cell r="H2505" t="str">
            <v>CURVA 90 GRAUS PARA ELETRODUTO, PVC, ROSCÁVEL, DN 20 MM (1/2"), PARA CIRCUITOS TERMINAIS, INSTALADA EM FORRO - FORNECIMENTO E INSTALAÇÃO. AF_12/2015</v>
          </cell>
        </row>
        <row r="2506">
          <cell r="A2506" t="str">
            <v>INSTALACAO ELETRICA/ELETRIFICACAO E ILUMINACAO EXTERNA</v>
          </cell>
          <cell r="B2506" t="str">
            <v>INEL</v>
          </cell>
          <cell r="C2506" t="str">
            <v>CONEXOES</v>
          </cell>
          <cell r="D2506" t="str">
            <v>0166</v>
          </cell>
          <cell r="E2506">
            <v>0</v>
          </cell>
          <cell r="F2506">
            <v>0</v>
          </cell>
          <cell r="G2506" t="str">
            <v>91889</v>
          </cell>
          <cell r="H2506" t="str">
            <v>CURVA 180 GRAUS PARA ELETRODUTO, PVC, ROSCÁVEL, DN 20 MM (1/2"), PARA CIRCUITOS TERMINAIS, INSTALADA EM FORRO - FORNECIMENTO E INSTALAÇÃO. AF_12/2015</v>
          </cell>
        </row>
        <row r="2507">
          <cell r="A2507" t="str">
            <v>INSTALACAO ELETRICA/ELETRIFICACAO E ILUMINACAO EXTERNA</v>
          </cell>
          <cell r="B2507" t="str">
            <v>INEL</v>
          </cell>
          <cell r="C2507" t="str">
            <v>CONEXOES</v>
          </cell>
          <cell r="D2507" t="str">
            <v>0166</v>
          </cell>
          <cell r="E2507">
            <v>0</v>
          </cell>
          <cell r="F2507">
            <v>0</v>
          </cell>
          <cell r="G2507" t="str">
            <v>91890</v>
          </cell>
          <cell r="H2507" t="str">
            <v>CURVA 90 GRAUS PARA ELETRODUTO, PVC, ROSCÁVEL, DN 25 MM (3/4"), PARA CIRCUITOS TERMINAIS, INSTALADA EM FORRO - FORNECIMENTO E INSTALAÇÃO. AF_12/2015</v>
          </cell>
        </row>
        <row r="2508">
          <cell r="A2508" t="str">
            <v>INSTALACAO ELETRICA/ELETRIFICACAO E ILUMINACAO EXTERNA</v>
          </cell>
          <cell r="B2508" t="str">
            <v>INEL</v>
          </cell>
          <cell r="C2508" t="str">
            <v>CONEXOES</v>
          </cell>
          <cell r="D2508" t="str">
            <v>0166</v>
          </cell>
          <cell r="E2508">
            <v>0</v>
          </cell>
          <cell r="F2508">
            <v>0</v>
          </cell>
          <cell r="G2508" t="str">
            <v>91892</v>
          </cell>
          <cell r="H2508" t="str">
            <v>CURVA 180 GRAUS PARA ELETRODUTO, PVC, ROSCÁVEL, DN 25 MM (3/4"), PARA CIRCUITOS TERMINAIS, INSTALADA EM FORRO - FORNECIMENTO E INSTALAÇÃO. AF_12/2015</v>
          </cell>
        </row>
        <row r="2509">
          <cell r="A2509" t="str">
            <v>INSTALACAO ELETRICA/ELETRIFICACAO E ILUMINACAO EXTERNA</v>
          </cell>
          <cell r="B2509" t="str">
            <v>INEL</v>
          </cell>
          <cell r="C2509" t="str">
            <v>CONEXOES</v>
          </cell>
          <cell r="D2509" t="str">
            <v>0166</v>
          </cell>
          <cell r="E2509">
            <v>0</v>
          </cell>
          <cell r="F2509">
            <v>0</v>
          </cell>
          <cell r="G2509" t="str">
            <v>91893</v>
          </cell>
          <cell r="H2509" t="str">
            <v>CURVA 90 GRAUS PARA ELETRODUTO, PVC, ROSCÁVEL, DN 32 MM (1"), PARA CIRCUITOS TERMINAIS, INSTALADA EM FORRO - FORNECIMENTO E INSTALAÇÃO. AF_12/2015</v>
          </cell>
        </row>
        <row r="2510">
          <cell r="A2510" t="str">
            <v>INSTALACAO ELETRICA/ELETRIFICACAO E ILUMINACAO EXTERNA</v>
          </cell>
          <cell r="B2510" t="str">
            <v>INEL</v>
          </cell>
          <cell r="C2510" t="str">
            <v>CONEXOES</v>
          </cell>
          <cell r="D2510" t="str">
            <v>0166</v>
          </cell>
          <cell r="E2510">
            <v>0</v>
          </cell>
          <cell r="F2510">
            <v>0</v>
          </cell>
          <cell r="G2510" t="str">
            <v>91895</v>
          </cell>
          <cell r="H2510" t="str">
            <v>CURVA 180 GRAUS PARA ELETRODUTO, PVC, ROSCÁVEL, DN 32 MM (1"), PARA CIRCUITOS TERMINAIS, INSTALADA EM FORRO - FORNECIMENTO E INSTALAÇÃO. AF_12/2015</v>
          </cell>
        </row>
        <row r="2511">
          <cell r="A2511" t="str">
            <v>INSTALACAO ELETRICA/ELETRIFICACAO E ILUMINACAO EXTERNA</v>
          </cell>
          <cell r="B2511" t="str">
            <v>INEL</v>
          </cell>
          <cell r="C2511" t="str">
            <v>CONEXOES</v>
          </cell>
          <cell r="D2511" t="str">
            <v>0166</v>
          </cell>
          <cell r="E2511">
            <v>0</v>
          </cell>
          <cell r="F2511">
            <v>0</v>
          </cell>
          <cell r="G2511" t="str">
            <v>91896</v>
          </cell>
          <cell r="H2511" t="str">
            <v>CURVA 90 GRAUS PARA ELETRODUTO, PVC, ROSCÁVEL, DN 40 MM (1 1/4"), PARA CIRCUITOS TERMINAIS, INSTALADA EM FORRO - FORNECIMENTO E INSTALAÇÃO. AF_12/2015</v>
          </cell>
        </row>
        <row r="2512">
          <cell r="A2512" t="str">
            <v>INSTALACAO ELETRICA/ELETRIFICACAO E ILUMINACAO EXTERNA</v>
          </cell>
          <cell r="B2512" t="str">
            <v>INEL</v>
          </cell>
          <cell r="C2512" t="str">
            <v>CONEXOES</v>
          </cell>
          <cell r="D2512" t="str">
            <v>0166</v>
          </cell>
          <cell r="E2512">
            <v>0</v>
          </cell>
          <cell r="F2512">
            <v>0</v>
          </cell>
          <cell r="G2512" t="str">
            <v>91898</v>
          </cell>
          <cell r="H2512" t="str">
            <v>CURVA 180 GRAUS PARA ELETRODUTO, PVC, ROSCÁVEL, DN 40 MM (1 1/4"), PARA CIRCUITOS TERMINAIS, INSTALADA EM FORRO - FORNECIMENTO E INSTALAÇÃO. AF_12/2015</v>
          </cell>
        </row>
        <row r="2513">
          <cell r="A2513" t="str">
            <v>INSTALACAO ELETRICA/ELETRIFICACAO E ILUMINACAO EXTERNA</v>
          </cell>
          <cell r="B2513" t="str">
            <v>INEL</v>
          </cell>
          <cell r="C2513" t="str">
            <v>CONEXOES</v>
          </cell>
          <cell r="D2513" t="str">
            <v>0166</v>
          </cell>
          <cell r="E2513">
            <v>0</v>
          </cell>
          <cell r="F2513">
            <v>0</v>
          </cell>
          <cell r="G2513" t="str">
            <v>91899</v>
          </cell>
          <cell r="H2513" t="str">
            <v>CURVA 90 GRAUS PARA ELETRODUTO, PVC, ROSCÁVEL, DN 20 MM (1/2"), PARA CIRCUITOS TERMINAIS, INSTALADA EM LAJE - FORNECIMENTO E INSTALAÇÃO. AF_12/2015</v>
          </cell>
        </row>
        <row r="2514">
          <cell r="A2514" t="str">
            <v>INSTALACAO ELETRICA/ELETRIFICACAO E ILUMINACAO EXTERNA</v>
          </cell>
          <cell r="B2514" t="str">
            <v>INEL</v>
          </cell>
          <cell r="C2514" t="str">
            <v>CONEXOES</v>
          </cell>
          <cell r="D2514" t="str">
            <v>0166</v>
          </cell>
          <cell r="E2514">
            <v>0</v>
          </cell>
          <cell r="F2514">
            <v>0</v>
          </cell>
          <cell r="G2514" t="str">
            <v>91901</v>
          </cell>
          <cell r="H2514" t="str">
            <v>CURVA 180 GRAUS PARA ELETRODUTO, PVC, ROSCÁVEL, DN 20 MM (1/2"), PARA CIRCUITOS TERMINAIS, INSTALADA EM LAJE - FORNECIMENTO E INSTALAÇÃO. AF_12/2015</v>
          </cell>
        </row>
        <row r="2515">
          <cell r="A2515" t="str">
            <v>INSTALACAO ELETRICA/ELETRIFICACAO E ILUMINACAO EXTERNA</v>
          </cell>
          <cell r="B2515" t="str">
            <v>INEL</v>
          </cell>
          <cell r="C2515" t="str">
            <v>CONEXOES</v>
          </cell>
          <cell r="D2515" t="str">
            <v>0166</v>
          </cell>
          <cell r="E2515">
            <v>0</v>
          </cell>
          <cell r="F2515">
            <v>0</v>
          </cell>
          <cell r="G2515" t="str">
            <v>91902</v>
          </cell>
          <cell r="H2515" t="str">
            <v>CURVA 90 GRAUS PARA ELETRODUTO, PVC, ROSCÁVEL, DN 25 MM (3/4"), PARA CIRCUITOS TERMINAIS, INSTALADA EM LAJE - FORNECIMENTO E INSTALAÇÃO. AF_12/2015</v>
          </cell>
        </row>
        <row r="2516">
          <cell r="A2516" t="str">
            <v>INSTALACAO ELETRICA/ELETRIFICACAO E ILUMINACAO EXTERNA</v>
          </cell>
          <cell r="B2516" t="str">
            <v>INEL</v>
          </cell>
          <cell r="C2516" t="str">
            <v>CONEXOES</v>
          </cell>
          <cell r="D2516" t="str">
            <v>0166</v>
          </cell>
          <cell r="E2516">
            <v>0</v>
          </cell>
          <cell r="F2516">
            <v>0</v>
          </cell>
          <cell r="G2516" t="str">
            <v>91904</v>
          </cell>
          <cell r="H2516" t="str">
            <v>CURVA 180 GRAUS PARA ELETRODUTO, PVC, ROSCÁVEL, DN 25 MM (3/4"), PARA CIRCUITOS TERMINAIS, INSTALADA EM LAJE - FORNECIMENTO E INSTALAÇÃO. AF_12/2015</v>
          </cell>
        </row>
        <row r="2517">
          <cell r="A2517" t="str">
            <v>INSTALACAO ELETRICA/ELETRIFICACAO E ILUMINACAO EXTERNA</v>
          </cell>
          <cell r="B2517" t="str">
            <v>INEL</v>
          </cell>
          <cell r="C2517" t="str">
            <v>CONEXOES</v>
          </cell>
          <cell r="D2517" t="str">
            <v>0166</v>
          </cell>
          <cell r="E2517">
            <v>0</v>
          </cell>
          <cell r="F2517">
            <v>0</v>
          </cell>
          <cell r="G2517" t="str">
            <v>91905</v>
          </cell>
          <cell r="H2517" t="str">
            <v>CURVA 90 GRAUS PARA ELETRODUTO, PVC, ROSCÁVEL, DN 32 MM (1"), PARA CIRCUITOS TERMINAIS, INSTALADA EM LAJE - FORNECIMENTO E INSTALAÇÃO. AF_12/2015</v>
          </cell>
        </row>
        <row r="2518">
          <cell r="A2518" t="str">
            <v>INSTALACAO ELETRICA/ELETRIFICACAO E ILUMINACAO EXTERNA</v>
          </cell>
          <cell r="B2518" t="str">
            <v>INEL</v>
          </cell>
          <cell r="C2518" t="str">
            <v>CONEXOES</v>
          </cell>
          <cell r="D2518" t="str">
            <v>0166</v>
          </cell>
          <cell r="E2518">
            <v>0</v>
          </cell>
          <cell r="F2518">
            <v>0</v>
          </cell>
          <cell r="G2518" t="str">
            <v>91907</v>
          </cell>
          <cell r="H2518" t="str">
            <v>CURVA 180 GRAUS PARA ELETRODUTO, PVC, ROSCÁVEL, DN 32 MM (1), PARA CIRCUITOS TERMINAIS, INSTALADA EM LAJE - FORNECIMENTO E INSTALAÇÃO. AF_12/2015</v>
          </cell>
        </row>
        <row r="2519">
          <cell r="A2519" t="str">
            <v>INSTALACAO ELETRICA/ELETRIFICACAO E ILUMINACAO EXTERNA</v>
          </cell>
          <cell r="B2519" t="str">
            <v>INEL</v>
          </cell>
          <cell r="C2519" t="str">
            <v>CONEXOES</v>
          </cell>
          <cell r="D2519" t="str">
            <v>0166</v>
          </cell>
          <cell r="E2519">
            <v>0</v>
          </cell>
          <cell r="F2519">
            <v>0</v>
          </cell>
          <cell r="G2519" t="str">
            <v>91908</v>
          </cell>
          <cell r="H2519" t="str">
            <v>CURVA 90 GRAUS PARA ELETRODUTO, PVC, ROSCÁVEL, DN 40 MM (1 1/4"), PARA CIRCUITOS TERMINAIS, INSTALADA EM LAJE - FORNECIMENTO E INSTALAÇÃO. AF_12/2015</v>
          </cell>
        </row>
        <row r="2520">
          <cell r="A2520" t="str">
            <v>INSTALACAO ELETRICA/ELETRIFICACAO E ILUMINACAO EXTERNA</v>
          </cell>
          <cell r="B2520" t="str">
            <v>INEL</v>
          </cell>
          <cell r="C2520" t="str">
            <v>CONEXOES</v>
          </cell>
          <cell r="D2520" t="str">
            <v>0166</v>
          </cell>
          <cell r="E2520">
            <v>0</v>
          </cell>
          <cell r="F2520">
            <v>0</v>
          </cell>
          <cell r="G2520" t="str">
            <v>91910</v>
          </cell>
          <cell r="H2520" t="str">
            <v>CURVA 180 GRAUS PARA ELETRODUTO, PVC, ROSCÁVEL, DN 40 MM (1 1/4"), PARA CIRCUITOS TERMINAIS, INSTALADA EM LAJE - FORNECIMENTO E INSTALAÇÃO. AF_12/2015</v>
          </cell>
        </row>
        <row r="2521">
          <cell r="A2521" t="str">
            <v>INSTALACAO ELETRICA/ELETRIFICACAO E ILUMINACAO EXTERNA</v>
          </cell>
          <cell r="B2521" t="str">
            <v>INEL</v>
          </cell>
          <cell r="C2521" t="str">
            <v>CONEXOES</v>
          </cell>
          <cell r="D2521" t="str">
            <v>0166</v>
          </cell>
          <cell r="E2521">
            <v>0</v>
          </cell>
          <cell r="F2521">
            <v>0</v>
          </cell>
          <cell r="G2521" t="str">
            <v>91911</v>
          </cell>
          <cell r="H2521" t="str">
            <v>CURVA 90 GRAUS PARA ELETRODUTO, PVC, ROSCÁVEL, DN 20 MM (1/2"), PARA CIRCUITOS TERMINAIS, INSTALADA EM PAREDE - FORNECIMENTO E INSTALAÇÃO. AF_12/2015</v>
          </cell>
        </row>
        <row r="2522">
          <cell r="A2522" t="str">
            <v>INSTALACAO ELETRICA/ELETRIFICACAO E ILUMINACAO EXTERNA</v>
          </cell>
          <cell r="B2522" t="str">
            <v>INEL</v>
          </cell>
          <cell r="C2522" t="str">
            <v>CONEXOES</v>
          </cell>
          <cell r="D2522" t="str">
            <v>0166</v>
          </cell>
          <cell r="E2522">
            <v>0</v>
          </cell>
          <cell r="F2522">
            <v>0</v>
          </cell>
          <cell r="G2522" t="str">
            <v>91913</v>
          </cell>
          <cell r="H2522" t="str">
            <v>CURVA 180 GRAUS PARA ELETRODUTO, PVC, ROSCÁVEL, DN 20 MM (1/2"), PARA CIRCUITOS TERMINAIS, INSTALADA EM PAREDE - FORNECIMENTO E INSTALAÇÃO. AF_12/2015</v>
          </cell>
        </row>
        <row r="2523">
          <cell r="A2523" t="str">
            <v>INSTALACAO ELETRICA/ELETRIFICACAO E ILUMINACAO EXTERNA</v>
          </cell>
          <cell r="B2523" t="str">
            <v>INEL</v>
          </cell>
          <cell r="C2523" t="str">
            <v>CONEXOES</v>
          </cell>
          <cell r="D2523" t="str">
            <v>0166</v>
          </cell>
          <cell r="E2523">
            <v>0</v>
          </cell>
          <cell r="F2523">
            <v>0</v>
          </cell>
          <cell r="G2523" t="str">
            <v>91914</v>
          </cell>
          <cell r="H2523" t="str">
            <v>CURVA 90 GRAUS PARA ELETRODUTO, PVC, ROSCÁVEL, DN 25 MM (3/4"), PARA CIRCUITOS TERMINAIS, INSTALADA EM PAREDE - FORNECIMENTO E INSTALAÇÃO. AF_12/2015</v>
          </cell>
        </row>
        <row r="2524">
          <cell r="A2524" t="str">
            <v>INSTALACAO ELETRICA/ELETRIFICACAO E ILUMINACAO EXTERNA</v>
          </cell>
          <cell r="B2524" t="str">
            <v>INEL</v>
          </cell>
          <cell r="C2524" t="str">
            <v>CONEXOES</v>
          </cell>
          <cell r="D2524" t="str">
            <v>0166</v>
          </cell>
          <cell r="E2524">
            <v>0</v>
          </cell>
          <cell r="F2524">
            <v>0</v>
          </cell>
          <cell r="G2524" t="str">
            <v>91916</v>
          </cell>
          <cell r="H2524" t="str">
            <v>CURVA 180 GRAUS PARA ELETRODUTO, PVC, ROSCÁVEL, DN 25 MM (3/4"), PARA CIRCUITOS TERMINAIS, INSTALADA EM PAREDE - FORNECIMENTO E INSTALAÇÃO. AF_12/2015</v>
          </cell>
        </row>
        <row r="2525">
          <cell r="A2525" t="str">
            <v>INSTALACAO ELETRICA/ELETRIFICACAO E ILUMINACAO EXTERNA</v>
          </cell>
          <cell r="B2525" t="str">
            <v>INEL</v>
          </cell>
          <cell r="C2525" t="str">
            <v>CONEXOES</v>
          </cell>
          <cell r="D2525" t="str">
            <v>0166</v>
          </cell>
          <cell r="E2525">
            <v>0</v>
          </cell>
          <cell r="F2525">
            <v>0</v>
          </cell>
          <cell r="G2525" t="str">
            <v>91917</v>
          </cell>
          <cell r="H2525" t="str">
            <v>CURVA 90 GRAUS PARA ELETRODUTO, PVC, ROSCÁVEL, DN 32 MM (1"), PARA CIRCUITOS TERMINAIS, INSTALADA EM PAREDE - FORNECIMENTO E INSTALAÇÃO. AF_12/2015</v>
          </cell>
        </row>
        <row r="2526">
          <cell r="A2526" t="str">
            <v>INSTALACAO ELETRICA/ELETRIFICACAO E ILUMINACAO EXTERNA</v>
          </cell>
          <cell r="B2526" t="str">
            <v>INEL</v>
          </cell>
          <cell r="C2526" t="str">
            <v>CONEXOES</v>
          </cell>
          <cell r="D2526" t="str">
            <v>0166</v>
          </cell>
          <cell r="E2526">
            <v>0</v>
          </cell>
          <cell r="F2526">
            <v>0</v>
          </cell>
          <cell r="G2526" t="str">
            <v>91919</v>
          </cell>
          <cell r="H2526" t="str">
            <v>CURVA 180 GRAUS PARA ELETRODUTO, PVC, ROSCÁVEL, DN 32 MM (1), PARA CIRCUITOS TERMINAIS, INSTALADA EM PAREDE - FORNECIMENTO E INSTALAÇÃO. AF_12/2015</v>
          </cell>
        </row>
        <row r="2527">
          <cell r="A2527" t="str">
            <v>INSTALACAO ELETRICA/ELETRIFICACAO E ILUMINACAO EXTERNA</v>
          </cell>
          <cell r="B2527" t="str">
            <v>INEL</v>
          </cell>
          <cell r="C2527" t="str">
            <v>CONEXOES</v>
          </cell>
          <cell r="D2527" t="str">
            <v>0166</v>
          </cell>
          <cell r="E2527">
            <v>0</v>
          </cell>
          <cell r="F2527">
            <v>0</v>
          </cell>
          <cell r="G2527" t="str">
            <v>91920</v>
          </cell>
          <cell r="H2527" t="str">
            <v>CURVA 90 GRAUS PARA ELETRODUTO, PVC, ROSCÁVEL, DN 40 MM (1 1/4"), PARA CIRCUITOS TERMINAIS, INSTALADA EM PAREDE - FORNECIMENTO E INSTALAÇÃO. AF_12/2015</v>
          </cell>
        </row>
        <row r="2528">
          <cell r="A2528" t="str">
            <v>INSTALACAO ELETRICA/ELETRIFICACAO E ILUMINACAO EXTERNA</v>
          </cell>
          <cell r="B2528" t="str">
            <v>INEL</v>
          </cell>
          <cell r="C2528" t="str">
            <v>CONEXOES</v>
          </cell>
          <cell r="D2528" t="str">
            <v>0166</v>
          </cell>
          <cell r="E2528">
            <v>0</v>
          </cell>
          <cell r="F2528">
            <v>0</v>
          </cell>
          <cell r="G2528" t="str">
            <v>91922</v>
          </cell>
          <cell r="H2528" t="str">
            <v>CURVA 180 GRAUS PARA ELETRODUTO, PVC, ROSCÁVEL, DN 40 MM (1 1/4"), PARA CIRCUITOS TERMINAIS, INSTALADA EM PAREDE - FORNECIMENTO E INSTALAÇÃO. AF_12/2015</v>
          </cell>
        </row>
        <row r="2529">
          <cell r="A2529" t="str">
            <v>INSTALACAO ELETRICA/ELETRIFICACAO E ILUMINACAO EXTERNA</v>
          </cell>
          <cell r="B2529" t="str">
            <v>INEL</v>
          </cell>
          <cell r="C2529" t="str">
            <v>CONEXOES</v>
          </cell>
          <cell r="D2529" t="str">
            <v>0166</v>
          </cell>
          <cell r="E2529">
            <v>0</v>
          </cell>
          <cell r="F2529">
            <v>0</v>
          </cell>
          <cell r="G2529" t="str">
            <v>93013</v>
          </cell>
          <cell r="H2529" t="str">
            <v>LUVA PARA ELETRODUTO, PVC, ROSCÁVEL, DN 50 MM (1 1/2") - FORNECIMENTO E INSTALAÇÃO. AF_12/2015</v>
          </cell>
        </row>
        <row r="2530">
          <cell r="A2530" t="str">
            <v>INSTALACAO ELETRICA/ELETRIFICACAO E ILUMINACAO EXTERNA</v>
          </cell>
          <cell r="B2530" t="str">
            <v>INEL</v>
          </cell>
          <cell r="C2530" t="str">
            <v>CONEXOES</v>
          </cell>
          <cell r="D2530" t="str">
            <v>0166</v>
          </cell>
          <cell r="E2530">
            <v>0</v>
          </cell>
          <cell r="F2530">
            <v>0</v>
          </cell>
          <cell r="G2530" t="str">
            <v>93014</v>
          </cell>
          <cell r="H2530" t="str">
            <v>LUVA PARA ELETRODUTO, PVC, ROSCÁVEL, DN 60 MM (2") - FORNECIMENTO E INSTALAÇÃO. AF_12/2015</v>
          </cell>
        </row>
        <row r="2531">
          <cell r="A2531" t="str">
            <v>INSTALACAO ELETRICA/ELETRIFICACAO E ILUMINACAO EXTERNA</v>
          </cell>
          <cell r="B2531" t="str">
            <v>INEL</v>
          </cell>
          <cell r="C2531" t="str">
            <v>CONEXOES</v>
          </cell>
          <cell r="D2531" t="str">
            <v>0166</v>
          </cell>
          <cell r="E2531">
            <v>0</v>
          </cell>
          <cell r="F2531">
            <v>0</v>
          </cell>
          <cell r="G2531" t="str">
            <v>93015</v>
          </cell>
          <cell r="H2531" t="str">
            <v>LUVA PARA ELETRODUTO, PVC, ROSCÁVEL, DN 75 MM (2 1/2") - FORNECIMENTO E INSTALAÇÃO. AF_12/2015</v>
          </cell>
        </row>
        <row r="2532">
          <cell r="A2532" t="str">
            <v>INSTALACAO ELETRICA/ELETRIFICACAO E ILUMINACAO EXTERNA</v>
          </cell>
          <cell r="B2532" t="str">
            <v>INEL</v>
          </cell>
          <cell r="C2532" t="str">
            <v>CONEXOES</v>
          </cell>
          <cell r="D2532" t="str">
            <v>0166</v>
          </cell>
          <cell r="E2532">
            <v>0</v>
          </cell>
          <cell r="F2532">
            <v>0</v>
          </cell>
          <cell r="G2532" t="str">
            <v>93016</v>
          </cell>
          <cell r="H2532" t="str">
            <v>LUVA PARA ELETRODUTO, PVC, ROSCÁVEL, DN 85 MM (3") - FORNECIMENTO E INSTALAÇÃO. AF_12/2015</v>
          </cell>
        </row>
        <row r="2533">
          <cell r="A2533" t="str">
            <v>INSTALACAO ELETRICA/ELETRIFICACAO E ILUMINACAO EXTERNA</v>
          </cell>
          <cell r="B2533" t="str">
            <v>INEL</v>
          </cell>
          <cell r="C2533" t="str">
            <v>CONEXOES</v>
          </cell>
          <cell r="D2533" t="str">
            <v>0166</v>
          </cell>
          <cell r="E2533">
            <v>0</v>
          </cell>
          <cell r="F2533">
            <v>0</v>
          </cell>
          <cell r="G2533" t="str">
            <v>93017</v>
          </cell>
          <cell r="H2533" t="str">
            <v>LUVA PARA ELETRODUTO, PVC, ROSCÁVEL, DN 110 MM (4") - FORNECIMENTO E INSTALAÇÃO. AF_12/2015</v>
          </cell>
        </row>
        <row r="2534">
          <cell r="A2534" t="str">
            <v>INSTALACAO ELETRICA/ELETRIFICACAO E ILUMINACAO EXTERNA</v>
          </cell>
          <cell r="B2534" t="str">
            <v>INEL</v>
          </cell>
          <cell r="C2534" t="str">
            <v>CONEXOES</v>
          </cell>
          <cell r="D2534" t="str">
            <v>0166</v>
          </cell>
          <cell r="E2534">
            <v>0</v>
          </cell>
          <cell r="F2534">
            <v>0</v>
          </cell>
          <cell r="G2534" t="str">
            <v>93018</v>
          </cell>
          <cell r="H2534" t="str">
            <v>CURVA 90 GRAUS PARA ELETRODUTO, PVC, ROSCÁVEL, DN 50 MM (1 1/2") - FORNECIMENTO E INSTALAÇÃO. AF_12/2015</v>
          </cell>
        </row>
        <row r="2535">
          <cell r="A2535" t="str">
            <v>INSTALACAO ELETRICA/ELETRIFICACAO E ILUMINACAO EXTERNA</v>
          </cell>
          <cell r="B2535" t="str">
            <v>INEL</v>
          </cell>
          <cell r="C2535" t="str">
            <v>CONEXOES</v>
          </cell>
          <cell r="D2535" t="str">
            <v>0166</v>
          </cell>
          <cell r="E2535">
            <v>0</v>
          </cell>
          <cell r="F2535">
            <v>0</v>
          </cell>
          <cell r="G2535" t="str">
            <v>93020</v>
          </cell>
          <cell r="H2535" t="str">
            <v>CURVA 90 GRAUS PARA ELETRODUTO, PVC, ROSCÁVEL, DN 60 MM (2") - FORNECIMENTO E INSTALAÇÃO. AF_12/2015</v>
          </cell>
        </row>
        <row r="2536">
          <cell r="A2536" t="str">
            <v>INSTALACAO ELETRICA/ELETRIFICACAO E ILUMINACAO EXTERNA</v>
          </cell>
          <cell r="B2536" t="str">
            <v>INEL</v>
          </cell>
          <cell r="C2536" t="str">
            <v>CONEXOES</v>
          </cell>
          <cell r="D2536" t="str">
            <v>0166</v>
          </cell>
          <cell r="E2536">
            <v>0</v>
          </cell>
          <cell r="F2536">
            <v>0</v>
          </cell>
          <cell r="G2536" t="str">
            <v>93022</v>
          </cell>
          <cell r="H2536" t="str">
            <v>CURVA 90 GRAUS PARA ELETRODUTO, PVC, ROSCÁVEL, DN 75 MM (2 1/2") - FORNECIMENTO E INSTALAÇÃO. AF_12/2015</v>
          </cell>
        </row>
        <row r="2537">
          <cell r="A2537" t="str">
            <v>INSTALACAO ELETRICA/ELETRIFICACAO E ILUMINACAO EXTERNA</v>
          </cell>
          <cell r="B2537" t="str">
            <v>INEL</v>
          </cell>
          <cell r="C2537" t="str">
            <v>CONEXOES</v>
          </cell>
          <cell r="D2537" t="str">
            <v>0166</v>
          </cell>
          <cell r="E2537">
            <v>0</v>
          </cell>
          <cell r="F2537">
            <v>0</v>
          </cell>
          <cell r="G2537" t="str">
            <v>93024</v>
          </cell>
          <cell r="H2537" t="str">
            <v>CURVA 90 GRAUS PARA ELETRODUTO, PVC, ROSCÁVEL, DN 85 MM (3") - FORNECIMENTO E INSTALAÇÃO. AF_12/2015</v>
          </cell>
        </row>
        <row r="2538">
          <cell r="A2538" t="str">
            <v>INSTALACAO ELETRICA/ELETRIFICACAO E ILUMINACAO EXTERNA</v>
          </cell>
          <cell r="B2538" t="str">
            <v>INEL</v>
          </cell>
          <cell r="C2538" t="str">
            <v>CONEXOES</v>
          </cell>
          <cell r="D2538" t="str">
            <v>0166</v>
          </cell>
          <cell r="E2538">
            <v>0</v>
          </cell>
          <cell r="F2538">
            <v>0</v>
          </cell>
          <cell r="G2538" t="str">
            <v>93026</v>
          </cell>
          <cell r="H2538" t="str">
            <v>CURVA 90 GRAUS PARA ELETRODUTO, PVC, ROSCÁVEL, DN 110 MM (4") - FORNECIMENTO E INSTALAÇÃO. AF_12/2015</v>
          </cell>
        </row>
        <row r="2539">
          <cell r="A2539" t="str">
            <v>INSTALACAO ELETRICA/ELETRIFICACAO E ILUMINACAO EXTERNA</v>
          </cell>
          <cell r="B2539" t="str">
            <v>INEL</v>
          </cell>
          <cell r="C2539" t="str">
            <v>CONEXOES</v>
          </cell>
          <cell r="D2539" t="str">
            <v>0166</v>
          </cell>
          <cell r="E2539">
            <v>0</v>
          </cell>
          <cell r="F2539">
            <v>0</v>
          </cell>
          <cell r="G2539" t="str">
            <v>95733</v>
          </cell>
          <cell r="H2539" t="str">
            <v>LUVA PARA ELETRODUTO, PVC, SOLDÁVEL, DN 25 MM (3/4), APARENTE, INSTALADA EM TETO - FORNECIMENTO E INSTALAÇÃO. AF_11/2016_P</v>
          </cell>
        </row>
        <row r="2540">
          <cell r="A2540" t="str">
            <v>INSTALACAO ELETRICA/ELETRIFICACAO E ILUMINACAO EXTERNA</v>
          </cell>
          <cell r="B2540" t="str">
            <v>INEL</v>
          </cell>
          <cell r="C2540" t="str">
            <v>CONEXOES</v>
          </cell>
          <cell r="D2540" t="str">
            <v>0166</v>
          </cell>
          <cell r="E2540">
            <v>0</v>
          </cell>
          <cell r="F2540">
            <v>0</v>
          </cell>
          <cell r="G2540" t="str">
            <v>95734</v>
          </cell>
          <cell r="H2540" t="str">
            <v>LUVA PARA ELETRODUTO, PVC, SOLDÁVEL, DN 32 MM (1), APARENTE, INSTALADA EM TETO - FORNECIMENTO E INSTALAÇÃO. AF_11/2016_P</v>
          </cell>
        </row>
        <row r="2541">
          <cell r="A2541" t="str">
            <v>INSTALACAO ELETRICA/ELETRIFICACAO E ILUMINACAO EXTERNA</v>
          </cell>
          <cell r="B2541" t="str">
            <v>INEL</v>
          </cell>
          <cell r="C2541" t="str">
            <v>CONEXOES</v>
          </cell>
          <cell r="D2541" t="str">
            <v>0166</v>
          </cell>
          <cell r="E2541">
            <v>0</v>
          </cell>
          <cell r="F2541">
            <v>0</v>
          </cell>
          <cell r="G2541" t="str">
            <v>95735</v>
          </cell>
          <cell r="H2541" t="str">
            <v>LUVA PARA ELETRODUTO, PVC, SOLDÁVEL, DN 20 MM (1/2), APARENTE, INSTALADA EM PAREDE - FORNECIMENTO E INSTALAÇÃO. AF_11/2016_P</v>
          </cell>
        </row>
        <row r="2542">
          <cell r="A2542" t="str">
            <v>INSTALACAO ELETRICA/ELETRIFICACAO E ILUMINACAO EXTERNA</v>
          </cell>
          <cell r="B2542" t="str">
            <v>INEL</v>
          </cell>
          <cell r="C2542" t="str">
            <v>CONEXOES</v>
          </cell>
          <cell r="D2542" t="str">
            <v>0166</v>
          </cell>
          <cell r="E2542">
            <v>0</v>
          </cell>
          <cell r="F2542">
            <v>0</v>
          </cell>
          <cell r="G2542" t="str">
            <v>95736</v>
          </cell>
          <cell r="H2542" t="str">
            <v>LUVA PARA ELETRODUTO, PVC, SOLDÁVEL, DN 25 MM (3/4), APARENTE, INSTALADA EM PAREDE - FORNECIMENTO E INSTALAÇÃO. AF_11/2016_P</v>
          </cell>
        </row>
        <row r="2543">
          <cell r="A2543" t="str">
            <v>INSTALACAO ELETRICA/ELETRIFICACAO E ILUMINACAO EXTERNA</v>
          </cell>
          <cell r="B2543" t="str">
            <v>INEL</v>
          </cell>
          <cell r="C2543" t="str">
            <v>CONEXOES</v>
          </cell>
          <cell r="D2543" t="str">
            <v>0166</v>
          </cell>
          <cell r="E2543">
            <v>0</v>
          </cell>
          <cell r="F2543">
            <v>0</v>
          </cell>
          <cell r="G2543" t="str">
            <v>95738</v>
          </cell>
          <cell r="H2543" t="str">
            <v>LUVA PARA ELETRODUTO, PVC, SOLDÁVEL, DN 32 MM (1), APARENTE, INSTALADA EM PAREDE - FORNECIMENTO E INSTALAÇÃO. AF_11/2016_P</v>
          </cell>
        </row>
        <row r="2544">
          <cell r="A2544" t="str">
            <v>INSTALACAO ELETRICA/ELETRIFICACAO E ILUMINACAO EXTERNA</v>
          </cell>
          <cell r="B2544" t="str">
            <v>INEL</v>
          </cell>
          <cell r="C2544" t="str">
            <v>CONEXOES</v>
          </cell>
          <cell r="D2544" t="str">
            <v>0166</v>
          </cell>
          <cell r="E2544">
            <v>0</v>
          </cell>
          <cell r="F2544">
            <v>0</v>
          </cell>
          <cell r="G2544" t="str">
            <v>95753</v>
          </cell>
          <cell r="H2544" t="str">
            <v>LUVA DE EMENDA PARA ELETRODUTO, AÇO GALVANIZADO, DN 20 MM (3/4  ), APARENTE, INSTALADA EM TETO - FORNECIMENTO E INSTALAÇÃO. AF_11/2016_P</v>
          </cell>
        </row>
        <row r="2545">
          <cell r="A2545" t="str">
            <v>INSTALACAO ELETRICA/ELETRIFICACAO E ILUMINACAO EXTERNA</v>
          </cell>
          <cell r="B2545" t="str">
            <v>INEL</v>
          </cell>
          <cell r="C2545" t="str">
            <v>CONEXOES</v>
          </cell>
          <cell r="D2545" t="str">
            <v>0166</v>
          </cell>
          <cell r="E2545">
            <v>0</v>
          </cell>
          <cell r="F2545">
            <v>0</v>
          </cell>
          <cell r="G2545" t="str">
            <v>95754</v>
          </cell>
          <cell r="H2545" t="str">
            <v>LUVA DE EMENDA PARA ELETRODUTO, AÇO GALVANIZADO, DN 25 MM (1''), APARENTE, INSTALADA EM TETO - FORNECIMENTO E INSTALAÇÃO. AF_11/2016_P</v>
          </cell>
        </row>
        <row r="2546">
          <cell r="A2546" t="str">
            <v>INSTALACAO ELETRICA/ELETRIFICACAO E ILUMINACAO EXTERNA</v>
          </cell>
          <cell r="B2546" t="str">
            <v>INEL</v>
          </cell>
          <cell r="C2546" t="str">
            <v>CONEXOES</v>
          </cell>
          <cell r="D2546" t="str">
            <v>0166</v>
          </cell>
          <cell r="E2546">
            <v>0</v>
          </cell>
          <cell r="F2546">
            <v>0</v>
          </cell>
          <cell r="G2546" t="str">
            <v>95755</v>
          </cell>
          <cell r="H2546" t="str">
            <v>LUVA DE EMENDA PARA ELETRODUTO, AÇO GALVANIZADO, DN 32 MM (1 1/4''), APARENTE, INSTALADA EM TETO - FORNECIMENTO E INSTALAÇÃO. AF_11/2016_P</v>
          </cell>
        </row>
        <row r="2547">
          <cell r="A2547" t="str">
            <v>INSTALACAO ELETRICA/ELETRIFICACAO E ILUMINACAO EXTERNA</v>
          </cell>
          <cell r="B2547" t="str">
            <v>INEL</v>
          </cell>
          <cell r="C2547" t="str">
            <v>CONEXOES</v>
          </cell>
          <cell r="D2547" t="str">
            <v>0166</v>
          </cell>
          <cell r="E2547">
            <v>0</v>
          </cell>
          <cell r="F2547">
            <v>0</v>
          </cell>
          <cell r="G2547" t="str">
            <v>95756</v>
          </cell>
          <cell r="H2547" t="str">
            <v>LUVA DE EMENDA PARA ELETRODUTO, AÇO GALVANIZADO, DN 40 MM (1 1/2''), APARENTE, INSTALADA EM TETO - FORNECIMENTO E INSTALAÇÃO. AF_11/2016_P</v>
          </cell>
        </row>
        <row r="2548">
          <cell r="A2548" t="str">
            <v>INSTALACAO ELETRICA/ELETRIFICACAO E ILUMINACAO EXTERNA</v>
          </cell>
          <cell r="B2548" t="str">
            <v>INEL</v>
          </cell>
          <cell r="C2548" t="str">
            <v>CONEXOES</v>
          </cell>
          <cell r="D2548" t="str">
            <v>0166</v>
          </cell>
          <cell r="E2548">
            <v>0</v>
          </cell>
          <cell r="F2548">
            <v>0</v>
          </cell>
          <cell r="G2548" t="str">
            <v>95757</v>
          </cell>
          <cell r="H2548" t="str">
            <v>LUVA DE EMENDA PARA ELETRODUTO, AÇO GALVANIZADO, DN 20 MM (3/4''), APARENTE, INSTALADA EM PAREDE - FORNECIMENTO E INSTALAÇÃO. AF_11/2016_P</v>
          </cell>
        </row>
        <row r="2549">
          <cell r="A2549" t="str">
            <v>INSTALACAO ELETRICA/ELETRIFICACAO E ILUMINACAO EXTERNA</v>
          </cell>
          <cell r="B2549" t="str">
            <v>INEL</v>
          </cell>
          <cell r="C2549" t="str">
            <v>CONEXOES</v>
          </cell>
          <cell r="D2549" t="str">
            <v>0166</v>
          </cell>
          <cell r="E2549">
            <v>0</v>
          </cell>
          <cell r="F2549">
            <v>0</v>
          </cell>
          <cell r="G2549" t="str">
            <v>95758</v>
          </cell>
          <cell r="H2549" t="str">
            <v>LUVA DE EMENDA PARA ELETRODUTO, AÇO GALVANIZADO, DN 25 MM (1''), APARENTE, INSTALADA EM PAREDE - FORNECIMENTO E INSTALAÇÃO. AF_11/2016_P</v>
          </cell>
        </row>
        <row r="2550">
          <cell r="A2550" t="str">
            <v>INSTALACAO ELETRICA/ELETRIFICACAO E ILUMINACAO EXTERNA</v>
          </cell>
          <cell r="B2550" t="str">
            <v>INEL</v>
          </cell>
          <cell r="C2550" t="str">
            <v>CONEXOES</v>
          </cell>
          <cell r="D2550" t="str">
            <v>0166</v>
          </cell>
          <cell r="E2550">
            <v>0</v>
          </cell>
          <cell r="F2550">
            <v>0</v>
          </cell>
          <cell r="G2550" t="str">
            <v>95759</v>
          </cell>
          <cell r="H2550" t="str">
            <v>LUVA DE EMENDA PARA ELETRODUTO, AÇO GALVANIZADO, DN 32 MM (1 1/4''), APARENTE, INSTALADA EM PAREDE - FORNECIMENTO E INSTALAÇÃO. AF_11/2016_P</v>
          </cell>
        </row>
        <row r="2551">
          <cell r="A2551" t="str">
            <v>INSTALACAO ELETRICA/ELETRIFICACAO E ILUMINACAO EXTERNA</v>
          </cell>
          <cell r="B2551" t="str">
            <v>INEL</v>
          </cell>
          <cell r="C2551" t="str">
            <v>CONEXOES</v>
          </cell>
          <cell r="D2551" t="str">
            <v>0166</v>
          </cell>
          <cell r="E2551">
            <v>0</v>
          </cell>
          <cell r="F2551">
            <v>0</v>
          </cell>
          <cell r="G2551" t="str">
            <v>95760</v>
          </cell>
          <cell r="H2551" t="str">
            <v>LUVA DE EMENDA PARA ELETRODUTO, AÇO GALVANIZADO, DN 40 MM (1 1/2''), APARENTE, INSTALADA EM PAREDE - FORNECIMENTO E INSTALAÇÃO. AF_11/2016_P</v>
          </cell>
        </row>
        <row r="2552">
          <cell r="A2552" t="str">
            <v>INSTALACAO ELETRICA/ELETRIFICACAO E ILUMINACAO EXTERNA</v>
          </cell>
          <cell r="B2552" t="str">
            <v>INEL</v>
          </cell>
          <cell r="C2552" t="str">
            <v>CONEXOES</v>
          </cell>
          <cell r="D2552" t="str">
            <v>0166</v>
          </cell>
          <cell r="E2552">
            <v>0</v>
          </cell>
          <cell r="F2552">
            <v>0</v>
          </cell>
          <cell r="G2552" t="str">
            <v>97559</v>
          </cell>
          <cell r="H2552" t="str">
            <v>CURVA 135 GRAUS PARA ELETRODUTO, PVC, ROSCÁVEL, DN 25 MM (3/4), PARA CIRCUITOS TERMINAIS, INSTALADA EM FORRO - FORNECIMENTO E INSTALAÇÃO. AF_12/2015</v>
          </cell>
        </row>
        <row r="2553">
          <cell r="A2553" t="str">
            <v>INSTALACAO ELETRICA/ELETRIFICACAO E ILUMINACAO EXTERNA</v>
          </cell>
          <cell r="B2553" t="str">
            <v>INEL</v>
          </cell>
          <cell r="C2553" t="str">
            <v>CONEXOES</v>
          </cell>
          <cell r="D2553" t="str">
            <v>0166</v>
          </cell>
          <cell r="E2553">
            <v>0</v>
          </cell>
          <cell r="F2553">
            <v>0</v>
          </cell>
          <cell r="G2553" t="str">
            <v>97562</v>
          </cell>
          <cell r="H2553" t="str">
            <v>CURVA 135 GRAUS PARA ELETRODUTO, PVC, ROSCÁVEL, DN 25 MM (3/4), PARA CIRCUITOS TERMINAIS, INSTALADA EM LAJE - FORNECIMENTO E INSTALAÇÃO. AF_12/2015</v>
          </cell>
        </row>
        <row r="2554">
          <cell r="A2554" t="str">
            <v>INSTALACAO ELETRICA/ELETRIFICACAO E ILUMINACAO EXTERNA</v>
          </cell>
          <cell r="B2554" t="str">
            <v>INEL</v>
          </cell>
          <cell r="C2554" t="str">
            <v>CONEXOES</v>
          </cell>
          <cell r="D2554" t="str">
            <v>0166</v>
          </cell>
          <cell r="E2554">
            <v>0</v>
          </cell>
          <cell r="F2554">
            <v>0</v>
          </cell>
          <cell r="G2554" t="str">
            <v>97564</v>
          </cell>
          <cell r="H2554" t="str">
            <v>CURVA 135 GRAUS PARA ELETRODUTO, PVC, ROSCÁVEL, DN 25 MM (3/4), PARA CIRCUITOS TERMINAIS, INSTALADA EM PAREDE - FORNECIMENTO E INSTALAÇÃO. AF_12/2015</v>
          </cell>
        </row>
        <row r="2555">
          <cell r="A2555" t="str">
            <v>INSTALACAO ELETRICA/ELETRIFICACAO E ILUMINACAO EXTERNA</v>
          </cell>
          <cell r="B2555" t="str">
            <v>INEL</v>
          </cell>
          <cell r="C2555" t="str">
            <v>FIOS/CABOS</v>
          </cell>
          <cell r="D2555" t="str">
            <v>0167</v>
          </cell>
          <cell r="E2555">
            <v>0</v>
          </cell>
          <cell r="F2555">
            <v>0</v>
          </cell>
          <cell r="G2555" t="str">
            <v>91924</v>
          </cell>
          <cell r="H2555" t="str">
            <v>CABO DE COBRE FLEXÍVEL ISOLADO, 1,5 MM², ANTI-CHAMA 450/750 V, PARA CIRCUITOS TERMINAIS - FORNECIMENTO E INSTALAÇÃO. AF_12/2015</v>
          </cell>
        </row>
        <row r="2556">
          <cell r="A2556" t="str">
            <v>INSTALACAO ELETRICA/ELETRIFICACAO E ILUMINACAO EXTERNA</v>
          </cell>
          <cell r="B2556" t="str">
            <v>INEL</v>
          </cell>
          <cell r="C2556" t="str">
            <v>FIOS/CABOS</v>
          </cell>
          <cell r="D2556" t="str">
            <v>0167</v>
          </cell>
          <cell r="E2556">
            <v>0</v>
          </cell>
          <cell r="F2556">
            <v>0</v>
          </cell>
          <cell r="G2556" t="str">
            <v>91925</v>
          </cell>
          <cell r="H2556" t="str">
            <v>CABO DE COBRE FLEXÍVEL ISOLADO, 1,5 MM², ANTI-CHAMA 0,6/1,0 KV, PARA CIRCUITOS TERMINAIS - FORNECIMENTO E INSTALAÇÃO. AF_12/2015</v>
          </cell>
        </row>
        <row r="2557">
          <cell r="A2557" t="str">
            <v>INSTALACAO ELETRICA/ELETRIFICACAO E ILUMINACAO EXTERNA</v>
          </cell>
          <cell r="B2557" t="str">
            <v>INEL</v>
          </cell>
          <cell r="C2557" t="str">
            <v>FIOS/CABOS</v>
          </cell>
          <cell r="D2557" t="str">
            <v>0167</v>
          </cell>
          <cell r="E2557">
            <v>0</v>
          </cell>
          <cell r="F2557">
            <v>0</v>
          </cell>
          <cell r="G2557" t="str">
            <v>91926</v>
          </cell>
          <cell r="H2557" t="str">
            <v>CABO DE COBRE FLEXÍVEL ISOLADO, 2,5 MM², ANTI-CHAMA 450/750 V, PARA CIRCUITOS TERMINAIS - FORNECIMENTO E INSTALAÇÃO. AF_12/2015</v>
          </cell>
        </row>
        <row r="2558">
          <cell r="A2558" t="str">
            <v>INSTALACAO ELETRICA/ELETRIFICACAO E ILUMINACAO EXTERNA</v>
          </cell>
          <cell r="B2558" t="str">
            <v>INEL</v>
          </cell>
          <cell r="C2558" t="str">
            <v>FIOS/CABOS</v>
          </cell>
          <cell r="D2558" t="str">
            <v>0167</v>
          </cell>
          <cell r="E2558">
            <v>0</v>
          </cell>
          <cell r="F2558">
            <v>0</v>
          </cell>
          <cell r="G2558" t="str">
            <v>91927</v>
          </cell>
          <cell r="H2558" t="str">
            <v>CABO DE COBRE FLEXÍVEL ISOLADO, 2,5 MM², ANTI-CHAMA 0,6/1,0 KV, PARA CIRCUITOS TERMINAIS - FORNECIMENTO E INSTALAÇÃO. AF_12/2015</v>
          </cell>
        </row>
        <row r="2559">
          <cell r="A2559" t="str">
            <v>INSTALACAO ELETRICA/ELETRIFICACAO E ILUMINACAO EXTERNA</v>
          </cell>
          <cell r="B2559" t="str">
            <v>INEL</v>
          </cell>
          <cell r="C2559" t="str">
            <v>FIOS/CABOS</v>
          </cell>
          <cell r="D2559" t="str">
            <v>0167</v>
          </cell>
          <cell r="E2559">
            <v>0</v>
          </cell>
          <cell r="F2559">
            <v>0</v>
          </cell>
          <cell r="G2559" t="str">
            <v>91928</v>
          </cell>
          <cell r="H2559" t="str">
            <v>CABO DE COBRE FLEXÍVEL ISOLADO, 4 MM², ANTI-CHAMA 450/750 V, PARA CIRCUITOS TERMINAIS - FORNECIMENTO E INSTALAÇÃO. AF_12/2015</v>
          </cell>
        </row>
        <row r="2560">
          <cell r="A2560" t="str">
            <v>INSTALACAO ELETRICA/ELETRIFICACAO E ILUMINACAO EXTERNA</v>
          </cell>
          <cell r="B2560" t="str">
            <v>INEL</v>
          </cell>
          <cell r="C2560" t="str">
            <v>FIOS/CABOS</v>
          </cell>
          <cell r="D2560" t="str">
            <v>0167</v>
          </cell>
          <cell r="E2560">
            <v>0</v>
          </cell>
          <cell r="F2560">
            <v>0</v>
          </cell>
          <cell r="G2560" t="str">
            <v>91929</v>
          </cell>
          <cell r="H2560" t="str">
            <v>CABO DE COBRE FLEXÍVEL ISOLADO, 4 MM², ANTI-CHAMA 0,6/1,0 KV, PARA CIRCUITOS TERMINAIS - FORNECIMENTO E INSTALAÇÃO. AF_12/2015</v>
          </cell>
        </row>
        <row r="2561">
          <cell r="A2561" t="str">
            <v>INSTALACAO ELETRICA/ELETRIFICACAO E ILUMINACAO EXTERNA</v>
          </cell>
          <cell r="B2561" t="str">
            <v>INEL</v>
          </cell>
          <cell r="C2561" t="str">
            <v>FIOS/CABOS</v>
          </cell>
          <cell r="D2561" t="str">
            <v>0167</v>
          </cell>
          <cell r="E2561">
            <v>0</v>
          </cell>
          <cell r="F2561">
            <v>0</v>
          </cell>
          <cell r="G2561" t="str">
            <v>91930</v>
          </cell>
          <cell r="H2561" t="str">
            <v>CABO DE COBRE FLEXÍVEL ISOLADO, 6 MM², ANTI-CHAMA 450/750 V, PARA CIRCUITOS TERMINAIS - FORNECIMENTO E INSTALAÇÃO. AF_12/2015</v>
          </cell>
        </row>
        <row r="2562">
          <cell r="A2562" t="str">
            <v>INSTALACAO ELETRICA/ELETRIFICACAO E ILUMINACAO EXTERNA</v>
          </cell>
          <cell r="B2562" t="str">
            <v>INEL</v>
          </cell>
          <cell r="C2562" t="str">
            <v>FIOS/CABOS</v>
          </cell>
          <cell r="D2562" t="str">
            <v>0167</v>
          </cell>
          <cell r="E2562">
            <v>0</v>
          </cell>
          <cell r="F2562">
            <v>0</v>
          </cell>
          <cell r="G2562" t="str">
            <v>91931</v>
          </cell>
          <cell r="H2562" t="str">
            <v>CABO DE COBRE FLEXÍVEL ISOLADO, 6 MM², ANTI-CHAMA 0,6/1,0 KV, PARA CIRCUITOS TERMINAIS - FORNECIMENTO E INSTALAÇÃO. AF_12/2015</v>
          </cell>
        </row>
        <row r="2563">
          <cell r="A2563" t="str">
            <v>INSTALACAO ELETRICA/ELETRIFICACAO E ILUMINACAO EXTERNA</v>
          </cell>
          <cell r="B2563" t="str">
            <v>INEL</v>
          </cell>
          <cell r="C2563" t="str">
            <v>FIOS/CABOS</v>
          </cell>
          <cell r="D2563" t="str">
            <v>0167</v>
          </cell>
          <cell r="E2563">
            <v>0</v>
          </cell>
          <cell r="F2563">
            <v>0</v>
          </cell>
          <cell r="G2563" t="str">
            <v>91932</v>
          </cell>
          <cell r="H2563" t="str">
            <v>CABO DE COBRE FLEXÍVEL ISOLADO, 10 MM², ANTI-CHAMA 450/750 V, PARA CIRCUITOS TERMINAIS - FORNECIMENTO E INSTALAÇÃO. AF_12/2015</v>
          </cell>
        </row>
        <row r="2564">
          <cell r="A2564" t="str">
            <v>INSTALACAO ELETRICA/ELETRIFICACAO E ILUMINACAO EXTERNA</v>
          </cell>
          <cell r="B2564" t="str">
            <v>INEL</v>
          </cell>
          <cell r="C2564" t="str">
            <v>FIOS/CABOS</v>
          </cell>
          <cell r="D2564" t="str">
            <v>0167</v>
          </cell>
          <cell r="E2564">
            <v>0</v>
          </cell>
          <cell r="F2564">
            <v>0</v>
          </cell>
          <cell r="G2564" t="str">
            <v>91933</v>
          </cell>
          <cell r="H2564" t="str">
            <v>CABO DE COBRE FLEXÍVEL ISOLADO, 10 MM², ANTI-CHAMA 0,6/1,0 KV, PARA CIRCUITOS TERMINAIS - FORNECIMENTO E INSTALAÇÃO. AF_12/2015</v>
          </cell>
        </row>
        <row r="2565">
          <cell r="A2565" t="str">
            <v>INSTALACAO ELETRICA/ELETRIFICACAO E ILUMINACAO EXTERNA</v>
          </cell>
          <cell r="B2565" t="str">
            <v>INEL</v>
          </cell>
          <cell r="C2565" t="str">
            <v>FIOS/CABOS</v>
          </cell>
          <cell r="D2565" t="str">
            <v>0167</v>
          </cell>
          <cell r="E2565">
            <v>0</v>
          </cell>
          <cell r="F2565">
            <v>0</v>
          </cell>
          <cell r="G2565" t="str">
            <v>91934</v>
          </cell>
          <cell r="H2565" t="str">
            <v>CABO DE COBRE FLEXÍVEL ISOLADO, 16 MM², ANTI-CHAMA 450/750 V, PARA CIRCUITOS TERMINAIS - FORNECIMENTO E INSTALAÇÃO. AF_12/2015</v>
          </cell>
        </row>
        <row r="2566">
          <cell r="A2566" t="str">
            <v>INSTALACAO ELETRICA/ELETRIFICACAO E ILUMINACAO EXTERNA</v>
          </cell>
          <cell r="B2566" t="str">
            <v>INEL</v>
          </cell>
          <cell r="C2566" t="str">
            <v>FIOS/CABOS</v>
          </cell>
          <cell r="D2566" t="str">
            <v>0167</v>
          </cell>
          <cell r="E2566">
            <v>0</v>
          </cell>
          <cell r="F2566">
            <v>0</v>
          </cell>
          <cell r="G2566" t="str">
            <v>91935</v>
          </cell>
          <cell r="H2566" t="str">
            <v>CABO DE COBRE FLEXÍVEL ISOLADO, 16 MM², ANTI-CHAMA 0,6/1,0 KV, PARA CIRCUITOS TERMINAIS - FORNECIMENTO E INSTALAÇÃO. AF_12/2015</v>
          </cell>
        </row>
        <row r="2567">
          <cell r="A2567" t="str">
            <v>INSTALACAO ELETRICA/ELETRIFICACAO E ILUMINACAO EXTERNA</v>
          </cell>
          <cell r="B2567" t="str">
            <v>INEL</v>
          </cell>
          <cell r="C2567" t="str">
            <v>FIOS/CABOS</v>
          </cell>
          <cell r="D2567" t="str">
            <v>0167</v>
          </cell>
          <cell r="E2567">
            <v>0</v>
          </cell>
          <cell r="F2567">
            <v>0</v>
          </cell>
          <cell r="G2567" t="str">
            <v>92979</v>
          </cell>
          <cell r="H2567" t="str">
            <v>CABO DE COBRE FLEXÍVEL ISOLADO, 10 MM², ANTI-CHAMA 450/750 V, PARA DISTRIBUIÇÃO - FORNECIMENTO E INSTALAÇÃO. AF_12/2015</v>
          </cell>
        </row>
        <row r="2568">
          <cell r="A2568" t="str">
            <v>INSTALACAO ELETRICA/ELETRIFICACAO E ILUMINACAO EXTERNA</v>
          </cell>
          <cell r="B2568" t="str">
            <v>INEL</v>
          </cell>
          <cell r="C2568" t="str">
            <v>FIOS/CABOS</v>
          </cell>
          <cell r="D2568" t="str">
            <v>0167</v>
          </cell>
          <cell r="E2568">
            <v>0</v>
          </cell>
          <cell r="F2568">
            <v>0</v>
          </cell>
          <cell r="G2568" t="str">
            <v>92980</v>
          </cell>
          <cell r="H2568" t="str">
            <v>CABO DE COBRE FLEXÍVEL ISOLADO, 10 MM², ANTI-CHAMA 0,6/1,0 KV, PARA DISTRIBUIÇÃO - FORNECIMENTO E INSTALAÇÃO. AF_12/2015</v>
          </cell>
        </row>
        <row r="2569">
          <cell r="A2569" t="str">
            <v>INSTALACAO ELETRICA/ELETRIFICACAO E ILUMINACAO EXTERNA</v>
          </cell>
          <cell r="B2569" t="str">
            <v>INEL</v>
          </cell>
          <cell r="C2569" t="str">
            <v>FIOS/CABOS</v>
          </cell>
          <cell r="D2569" t="str">
            <v>0167</v>
          </cell>
          <cell r="E2569">
            <v>0</v>
          </cell>
          <cell r="F2569">
            <v>0</v>
          </cell>
          <cell r="G2569" t="str">
            <v>92981</v>
          </cell>
          <cell r="H2569" t="str">
            <v>CABO DE COBRE FLEXÍVEL ISOLADO, 16 MM², ANTI-CHAMA 450/750 V, PARA DISTRIBUIÇÃO - FORNECIMENTO E INSTALAÇÃO. AF_12/2015</v>
          </cell>
        </row>
        <row r="2570">
          <cell r="A2570" t="str">
            <v>INSTALACAO ELETRICA/ELETRIFICACAO E ILUMINACAO EXTERNA</v>
          </cell>
          <cell r="B2570" t="str">
            <v>INEL</v>
          </cell>
          <cell r="C2570" t="str">
            <v>FIOS/CABOS</v>
          </cell>
          <cell r="D2570" t="str">
            <v>0167</v>
          </cell>
          <cell r="E2570">
            <v>0</v>
          </cell>
          <cell r="F2570">
            <v>0</v>
          </cell>
          <cell r="G2570" t="str">
            <v>92982</v>
          </cell>
          <cell r="H2570" t="str">
            <v>CABO DE COBRE FLEXÍVEL ISOLADO, 16 MM², ANTI-CHAMA 0,6/1,0 KV, PARA DISTRIBUIÇÃO - FORNECIMENTO E INSTALAÇÃO. AF_12/2015</v>
          </cell>
        </row>
        <row r="2571">
          <cell r="A2571" t="str">
            <v>INSTALACAO ELETRICA/ELETRIFICACAO E ILUMINACAO EXTERNA</v>
          </cell>
          <cell r="B2571" t="str">
            <v>INEL</v>
          </cell>
          <cell r="C2571" t="str">
            <v>FIOS/CABOS</v>
          </cell>
          <cell r="D2571" t="str">
            <v>0167</v>
          </cell>
          <cell r="E2571">
            <v>0</v>
          </cell>
          <cell r="F2571">
            <v>0</v>
          </cell>
          <cell r="G2571" t="str">
            <v>92983</v>
          </cell>
          <cell r="H2571" t="str">
            <v>CABO DE COBRE FLEXÍVEL ISOLADO, 25 MM², ANTI-CHAMA 450/750 V, PARA DISTRIBUIÇÃO - FORNECIMENTO E INSTALAÇÃO. AF_12/2015</v>
          </cell>
        </row>
        <row r="2572">
          <cell r="A2572" t="str">
            <v>INSTALACAO ELETRICA/ELETRIFICACAO E ILUMINACAO EXTERNA</v>
          </cell>
          <cell r="B2572" t="str">
            <v>INEL</v>
          </cell>
          <cell r="C2572" t="str">
            <v>FIOS/CABOS</v>
          </cell>
          <cell r="D2572" t="str">
            <v>0167</v>
          </cell>
          <cell r="E2572">
            <v>0</v>
          </cell>
          <cell r="F2572">
            <v>0</v>
          </cell>
          <cell r="G2572" t="str">
            <v>92984</v>
          </cell>
          <cell r="H2572" t="str">
            <v>CABO DE COBRE FLEXÍVEL ISOLADO, 25 MM², ANTI-CHAMA 0,6/1,0 KV, PARA DISTRIBUIÇÃO - FORNECIMENTO E INSTALAÇÃO. AF_12/2015</v>
          </cell>
        </row>
        <row r="2573">
          <cell r="A2573" t="str">
            <v>INSTALACAO ELETRICA/ELETRIFICACAO E ILUMINACAO EXTERNA</v>
          </cell>
          <cell r="B2573" t="str">
            <v>INEL</v>
          </cell>
          <cell r="C2573" t="str">
            <v>FIOS/CABOS</v>
          </cell>
          <cell r="D2573" t="str">
            <v>0167</v>
          </cell>
          <cell r="E2573">
            <v>0</v>
          </cell>
          <cell r="F2573">
            <v>0</v>
          </cell>
          <cell r="G2573" t="str">
            <v>92985</v>
          </cell>
          <cell r="H2573" t="str">
            <v>CABO DE COBRE FLEXÍVEL ISOLADO, 35 MM², ANTI-CHAMA 450/750 V, PARA DISTRIBUIÇÃO - FORNECIMENTO E INSTALAÇÃO. AF_12/2015</v>
          </cell>
        </row>
        <row r="2574">
          <cell r="A2574" t="str">
            <v>INSTALACAO ELETRICA/ELETRIFICACAO E ILUMINACAO EXTERNA</v>
          </cell>
          <cell r="B2574" t="str">
            <v>INEL</v>
          </cell>
          <cell r="C2574" t="str">
            <v>FIOS/CABOS</v>
          </cell>
          <cell r="D2574" t="str">
            <v>0167</v>
          </cell>
          <cell r="E2574">
            <v>0</v>
          </cell>
          <cell r="F2574">
            <v>0</v>
          </cell>
          <cell r="G2574" t="str">
            <v>92986</v>
          </cell>
          <cell r="H2574" t="str">
            <v>CABO DE COBRE FLEXÍVEL ISOLADO, 35 MM², ANTI-CHAMA 0,6/1,0 KV, PARA DISTRIBUIÇÃO - FORNECIMENTO E INSTALAÇÃO. AF_12/2015</v>
          </cell>
        </row>
        <row r="2575">
          <cell r="A2575" t="str">
            <v>INSTALACAO ELETRICA/ELETRIFICACAO E ILUMINACAO EXTERNA</v>
          </cell>
          <cell r="B2575" t="str">
            <v>INEL</v>
          </cell>
          <cell r="C2575" t="str">
            <v>FIOS/CABOS</v>
          </cell>
          <cell r="D2575" t="str">
            <v>0167</v>
          </cell>
          <cell r="E2575">
            <v>0</v>
          </cell>
          <cell r="F2575">
            <v>0</v>
          </cell>
          <cell r="G2575" t="str">
            <v>92987</v>
          </cell>
          <cell r="H2575" t="str">
            <v>CABO DE COBRE FLEXÍVEL ISOLADO, 50 MM², ANTI-CHAMA 450/750 V, PARA DISTRIBUIÇÃO - FORNECIMENTO E INSTALAÇÃO. AF_12/2015</v>
          </cell>
        </row>
        <row r="2576">
          <cell r="A2576" t="str">
            <v>INSTALACAO ELETRICA/ELETRIFICACAO E ILUMINACAO EXTERNA</v>
          </cell>
          <cell r="B2576" t="str">
            <v>INEL</v>
          </cell>
          <cell r="C2576" t="str">
            <v>FIOS/CABOS</v>
          </cell>
          <cell r="D2576" t="str">
            <v>0167</v>
          </cell>
          <cell r="E2576">
            <v>0</v>
          </cell>
          <cell r="F2576">
            <v>0</v>
          </cell>
          <cell r="G2576" t="str">
            <v>92988</v>
          </cell>
          <cell r="H2576" t="str">
            <v>CABO DE COBRE FLEXÍVEL ISOLADO, 50 MM², ANTI-CHAMA 0,6/1,0 KV, PARA DISTRIBUIÇÃO - FORNECIMENTO E INSTALAÇÃO. AF_12/2015</v>
          </cell>
        </row>
        <row r="2577">
          <cell r="A2577" t="str">
            <v>INSTALACAO ELETRICA/ELETRIFICACAO E ILUMINACAO EXTERNA</v>
          </cell>
          <cell r="B2577" t="str">
            <v>INEL</v>
          </cell>
          <cell r="C2577" t="str">
            <v>FIOS/CABOS</v>
          </cell>
          <cell r="D2577" t="str">
            <v>0167</v>
          </cell>
          <cell r="E2577">
            <v>0</v>
          </cell>
          <cell r="F2577">
            <v>0</v>
          </cell>
          <cell r="G2577" t="str">
            <v>92989</v>
          </cell>
          <cell r="H2577" t="str">
            <v>CABO DE COBRE FLEXÍVEL ISOLADO, 70 MM², ANTI-CHAMA 450/750 V, PARA DISTRIBUIÇÃO - FORNECIMENTO E INSTALAÇÃO. AF_12/2015</v>
          </cell>
        </row>
        <row r="2578">
          <cell r="A2578" t="str">
            <v>INSTALACAO ELETRICA/ELETRIFICACAO E ILUMINACAO EXTERNA</v>
          </cell>
          <cell r="B2578" t="str">
            <v>INEL</v>
          </cell>
          <cell r="C2578" t="str">
            <v>FIOS/CABOS</v>
          </cell>
          <cell r="D2578" t="str">
            <v>0167</v>
          </cell>
          <cell r="E2578">
            <v>0</v>
          </cell>
          <cell r="F2578">
            <v>0</v>
          </cell>
          <cell r="G2578" t="str">
            <v>92990</v>
          </cell>
          <cell r="H2578" t="str">
            <v>CABO DE COBRE FLEXÍVEL ISOLADO, 70 MM², ANTI-CHAMA 0,6/1,0 KV, PARA DISTRIBUIÇÃO - FORNECIMENTO E INSTALAÇÃO. AF_12/2015</v>
          </cell>
        </row>
        <row r="2579">
          <cell r="A2579" t="str">
            <v>INSTALACAO ELETRICA/ELETRIFICACAO E ILUMINACAO EXTERNA</v>
          </cell>
          <cell r="B2579" t="str">
            <v>INEL</v>
          </cell>
          <cell r="C2579" t="str">
            <v>FIOS/CABOS</v>
          </cell>
          <cell r="D2579" t="str">
            <v>0167</v>
          </cell>
          <cell r="E2579">
            <v>0</v>
          </cell>
          <cell r="F2579">
            <v>0</v>
          </cell>
          <cell r="G2579" t="str">
            <v>92991</v>
          </cell>
          <cell r="H2579" t="str">
            <v>CABO DE COBRE FLEXÍVEL ISOLADO, 95 MM², ANTI-CHAMA 450/750 V, PARA DISTRIBUIÇÃO - FORNECIMENTO E INSTALAÇÃO. AF_12/2015</v>
          </cell>
        </row>
        <row r="2580">
          <cell r="A2580" t="str">
            <v>INSTALACAO ELETRICA/ELETRIFICACAO E ILUMINACAO EXTERNA</v>
          </cell>
          <cell r="B2580" t="str">
            <v>INEL</v>
          </cell>
          <cell r="C2580" t="str">
            <v>FIOS/CABOS</v>
          </cell>
          <cell r="D2580" t="str">
            <v>0167</v>
          </cell>
          <cell r="E2580">
            <v>0</v>
          </cell>
          <cell r="F2580">
            <v>0</v>
          </cell>
          <cell r="G2580" t="str">
            <v>92992</v>
          </cell>
          <cell r="H2580" t="str">
            <v>CABO DE COBRE FLEXÍVEL ISOLADO, 95 MM², ANTI-CHAMA 0,6/1,0 KV, PARA DISTRIBUIÇÃO - FORNECIMENTO E INSTALAÇÃO. AF_12/2015</v>
          </cell>
        </row>
        <row r="2581">
          <cell r="A2581" t="str">
            <v>INSTALACAO ELETRICA/ELETRIFICACAO E ILUMINACAO EXTERNA</v>
          </cell>
          <cell r="B2581" t="str">
            <v>INEL</v>
          </cell>
          <cell r="C2581" t="str">
            <v>FIOS/CABOS</v>
          </cell>
          <cell r="D2581" t="str">
            <v>0167</v>
          </cell>
          <cell r="E2581">
            <v>0</v>
          </cell>
          <cell r="F2581">
            <v>0</v>
          </cell>
          <cell r="G2581" t="str">
            <v>92993</v>
          </cell>
          <cell r="H2581" t="str">
            <v>CABO DE COBRE FLEXÍVEL ISOLADO, 120 MM², ANTI-CHAMA 450/750 V, PARA DISTRIBUIÇÃO - FORNECIMENTO E INSTALAÇÃO. AF_12/2015</v>
          </cell>
        </row>
        <row r="2582">
          <cell r="A2582" t="str">
            <v>INSTALACAO ELETRICA/ELETRIFICACAO E ILUMINACAO EXTERNA</v>
          </cell>
          <cell r="B2582" t="str">
            <v>INEL</v>
          </cell>
          <cell r="C2582" t="str">
            <v>FIOS/CABOS</v>
          </cell>
          <cell r="D2582" t="str">
            <v>0167</v>
          </cell>
          <cell r="E2582">
            <v>0</v>
          </cell>
          <cell r="F2582">
            <v>0</v>
          </cell>
          <cell r="G2582" t="str">
            <v>92994</v>
          </cell>
          <cell r="H2582" t="str">
            <v>CABO DE COBRE FLEXÍVEL ISOLADO, 120 MM², ANTI-CHAMA 0,6/1,0 KV, PARA DISTRIBUIÇÃO - FORNECIMENTO E INSTALAÇÃO. AF_12/2015</v>
          </cell>
        </row>
        <row r="2583">
          <cell r="A2583" t="str">
            <v>INSTALACAO ELETRICA/ELETRIFICACAO E ILUMINACAO EXTERNA</v>
          </cell>
          <cell r="B2583" t="str">
            <v>INEL</v>
          </cell>
          <cell r="C2583" t="str">
            <v>FIOS/CABOS</v>
          </cell>
          <cell r="D2583" t="str">
            <v>0167</v>
          </cell>
          <cell r="E2583">
            <v>0</v>
          </cell>
          <cell r="F2583">
            <v>0</v>
          </cell>
          <cell r="G2583" t="str">
            <v>92995</v>
          </cell>
          <cell r="H2583" t="str">
            <v>CABO DE COBRE FLEXÍVEL ISOLADO, 150 MM², ANTI-CHAMA 450/750 V, PARA DISTRIBUIÇÃO - FORNECIMENTO E INSTALAÇÃO. AF_12/2015</v>
          </cell>
        </row>
        <row r="2584">
          <cell r="A2584" t="str">
            <v>INSTALACAO ELETRICA/ELETRIFICACAO E ILUMINACAO EXTERNA</v>
          </cell>
          <cell r="B2584" t="str">
            <v>INEL</v>
          </cell>
          <cell r="C2584" t="str">
            <v>FIOS/CABOS</v>
          </cell>
          <cell r="D2584" t="str">
            <v>0167</v>
          </cell>
          <cell r="E2584">
            <v>0</v>
          </cell>
          <cell r="F2584">
            <v>0</v>
          </cell>
          <cell r="G2584" t="str">
            <v>92996</v>
          </cell>
          <cell r="H2584" t="str">
            <v>CABO DE COBRE FLEXÍVEL ISOLADO, 150 MM², ANTI-CHAMA 0,6/1,0 KV, PARA DISTRIBUIÇÃO - FORNECIMENTO E INSTALAÇÃO. AF_12/2015</v>
          </cell>
        </row>
        <row r="2585">
          <cell r="A2585" t="str">
            <v>INSTALACAO ELETRICA/ELETRIFICACAO E ILUMINACAO EXTERNA</v>
          </cell>
          <cell r="B2585" t="str">
            <v>INEL</v>
          </cell>
          <cell r="C2585" t="str">
            <v>FIOS/CABOS</v>
          </cell>
          <cell r="D2585" t="str">
            <v>0167</v>
          </cell>
          <cell r="E2585">
            <v>0</v>
          </cell>
          <cell r="F2585">
            <v>0</v>
          </cell>
          <cell r="G2585" t="str">
            <v>92997</v>
          </cell>
          <cell r="H2585" t="str">
            <v>CABO DE COBRE FLEXÍVEL ISOLADO, 185 MM², ANTI-CHAMA 450/750 V, PARA DISTRIBUIÇÃO - FORNECIMENTO E INSTALAÇÃO. AF_12/2015</v>
          </cell>
        </row>
        <row r="2586">
          <cell r="A2586" t="str">
            <v>INSTALACAO ELETRICA/ELETRIFICACAO E ILUMINACAO EXTERNA</v>
          </cell>
          <cell r="B2586" t="str">
            <v>INEL</v>
          </cell>
          <cell r="C2586" t="str">
            <v>FIOS/CABOS</v>
          </cell>
          <cell r="D2586" t="str">
            <v>0167</v>
          </cell>
          <cell r="E2586">
            <v>0</v>
          </cell>
          <cell r="F2586">
            <v>0</v>
          </cell>
          <cell r="G2586" t="str">
            <v>92998</v>
          </cell>
          <cell r="H2586" t="str">
            <v>CABO DE COBRE FLEXÍVEL ISOLADO, 185 MM², ANTI-CHAMA 0,6/1,0 KV, PARA DISTRIBUIÇÃO - FORNECIMENTO E INSTALAÇÃO. AF_12/2015</v>
          </cell>
        </row>
        <row r="2587">
          <cell r="A2587" t="str">
            <v>INSTALACAO ELETRICA/ELETRIFICACAO E ILUMINACAO EXTERNA</v>
          </cell>
          <cell r="B2587" t="str">
            <v>INEL</v>
          </cell>
          <cell r="C2587" t="str">
            <v>FIOS/CABOS</v>
          </cell>
          <cell r="D2587" t="str">
            <v>0167</v>
          </cell>
          <cell r="E2587">
            <v>0</v>
          </cell>
          <cell r="F2587">
            <v>0</v>
          </cell>
          <cell r="G2587" t="str">
            <v>92999</v>
          </cell>
          <cell r="H2587" t="str">
            <v>CABO DE COBRE FLEXÍVEL ISOLADO, 240 MM², ANTI-CHAMA 450/750 V, PARA DISTRIBUIÇÃO - FORNECIMENTO E INSTALAÇÃO. AF_12/2015</v>
          </cell>
        </row>
        <row r="2588">
          <cell r="A2588" t="str">
            <v>INSTALACAO ELETRICA/ELETRIFICACAO E ILUMINACAO EXTERNA</v>
          </cell>
          <cell r="B2588" t="str">
            <v>INEL</v>
          </cell>
          <cell r="C2588" t="str">
            <v>FIOS/CABOS</v>
          </cell>
          <cell r="D2588" t="str">
            <v>0167</v>
          </cell>
          <cell r="E2588">
            <v>0</v>
          </cell>
          <cell r="F2588">
            <v>0</v>
          </cell>
          <cell r="G2588" t="str">
            <v>93000</v>
          </cell>
          <cell r="H2588" t="str">
            <v>CABO DE COBRE FLEXÍVEL ISOLADO, 240 MM², ANTI-CHAMA 0,6/1,0 KV, PARA DISTRIBUIÇÃO - FORNECIMENTO E INSTALAÇÃO. AF_12/2015</v>
          </cell>
        </row>
        <row r="2589">
          <cell r="A2589" t="str">
            <v>INSTALACAO ELETRICA/ELETRIFICACAO E ILUMINACAO EXTERNA</v>
          </cell>
          <cell r="B2589" t="str">
            <v>INEL</v>
          </cell>
          <cell r="C2589" t="str">
            <v>FIOS/CABOS</v>
          </cell>
          <cell r="D2589" t="str">
            <v>0167</v>
          </cell>
          <cell r="E2589">
            <v>0</v>
          </cell>
          <cell r="F2589">
            <v>0</v>
          </cell>
          <cell r="G2589" t="str">
            <v>93001</v>
          </cell>
          <cell r="H2589" t="str">
            <v>CABO DE COBRE RÍGIDO ISOLADO, 300 MM², ANTI-CHAMA 450/750 V, PARA DISTRIBUIÇÃO - FORNECIMENTO E INSTALAÇÃO. AF_12/2015</v>
          </cell>
        </row>
        <row r="2590">
          <cell r="A2590" t="str">
            <v>INSTALACAO ELETRICA/ELETRIFICACAO E ILUMINACAO EXTERNA</v>
          </cell>
          <cell r="B2590" t="str">
            <v>INEL</v>
          </cell>
          <cell r="C2590" t="str">
            <v>FIOS/CABOS</v>
          </cell>
          <cell r="D2590" t="str">
            <v>0167</v>
          </cell>
          <cell r="E2590">
            <v>0</v>
          </cell>
          <cell r="F2590">
            <v>0</v>
          </cell>
          <cell r="G2590" t="str">
            <v>93002</v>
          </cell>
          <cell r="H2590" t="str">
            <v>CABO DE COBRE FLEXÍVEL ISOLADO, 300 MM², ANTI-CHAMA 0,6/1,0 KV, PARA DISTRIBUIÇÃO - FORNECIMENTO E INSTALAÇÃO. AF_12/2015</v>
          </cell>
        </row>
        <row r="2591">
          <cell r="A2591" t="str">
            <v>INSTALACAO ELETRICA/ELETRIFICACAO E ILUMINACAO EXTERNA</v>
          </cell>
          <cell r="B2591" t="str">
            <v>INEL</v>
          </cell>
          <cell r="C2591" t="str">
            <v>FIOS/CABOS</v>
          </cell>
          <cell r="D2591" t="str">
            <v>0167</v>
          </cell>
          <cell r="E2591">
            <v>0</v>
          </cell>
          <cell r="F2591">
            <v>0</v>
          </cell>
          <cell r="G2591" t="str">
            <v>101884</v>
          </cell>
          <cell r="H2591" t="str">
            <v>CABO DE COBRE ISOLADO, 10 MM², ANTI-CHAMA 450/750 V, INSTALADO EM ELETROCALHA OU PERFILADO - FORNECIMENTO E INSTALAÇÃO. AF_10/2020</v>
          </cell>
        </row>
        <row r="2592">
          <cell r="A2592" t="str">
            <v>INSTALACAO ELETRICA/ELETRIFICACAO E ILUMINACAO EXTERNA</v>
          </cell>
          <cell r="B2592" t="str">
            <v>INEL</v>
          </cell>
          <cell r="C2592" t="str">
            <v>FIOS/CABOS</v>
          </cell>
          <cell r="D2592" t="str">
            <v>0167</v>
          </cell>
          <cell r="E2592">
            <v>0</v>
          </cell>
          <cell r="F2592">
            <v>0</v>
          </cell>
          <cell r="G2592" t="str">
            <v>101885</v>
          </cell>
          <cell r="H2592" t="str">
            <v>CABO DE COBRE ISOLADO, 10 MM², ANTI-CHAMA 0,6/1 KV, INSTALADO EM ELETROCALHA OU PERFILADO - FORNECIMENTO E INSTALAÇÃO. AF_10/2020</v>
          </cell>
        </row>
        <row r="2593">
          <cell r="A2593" t="str">
            <v>INSTALACAO ELETRICA/ELETRIFICACAO E ILUMINACAO EXTERNA</v>
          </cell>
          <cell r="B2593" t="str">
            <v>INEL</v>
          </cell>
          <cell r="C2593" t="str">
            <v>FIOS/CABOS</v>
          </cell>
          <cell r="D2593" t="str">
            <v>0167</v>
          </cell>
          <cell r="E2593">
            <v>0</v>
          </cell>
          <cell r="F2593">
            <v>0</v>
          </cell>
          <cell r="G2593" t="str">
            <v>101886</v>
          </cell>
          <cell r="H2593" t="str">
            <v>CABO DE COBRE ISOLADO, 16 MM², ANTI-CHAMA 450/750 V, INSTALADO EM ELETROCALHA OU PERFILADO - FORNECIMENTO E INSTALAÇÃO. AF_10/2020</v>
          </cell>
        </row>
        <row r="2594">
          <cell r="A2594" t="str">
            <v>INSTALACAO ELETRICA/ELETRIFICACAO E ILUMINACAO EXTERNA</v>
          </cell>
          <cell r="B2594" t="str">
            <v>INEL</v>
          </cell>
          <cell r="C2594" t="str">
            <v>FIOS/CABOS</v>
          </cell>
          <cell r="D2594" t="str">
            <v>0167</v>
          </cell>
          <cell r="E2594">
            <v>0</v>
          </cell>
          <cell r="F2594">
            <v>0</v>
          </cell>
          <cell r="G2594" t="str">
            <v>101887</v>
          </cell>
          <cell r="H2594" t="str">
            <v>CABO DE COBRE ISOLADO, 16 MM², ANTI-CHAMA 0,6/1 KV, INSTALADO EM ELETROCALHA OU PERFILADO - FORNECIMENTO E INSTALAÇÃO. AF_10/2020</v>
          </cell>
        </row>
        <row r="2595">
          <cell r="A2595" t="str">
            <v>INSTALACAO ELETRICA/ELETRIFICACAO E ILUMINACAO EXTERNA</v>
          </cell>
          <cell r="B2595" t="str">
            <v>INEL</v>
          </cell>
          <cell r="C2595" t="str">
            <v>FIOS/CABOS</v>
          </cell>
          <cell r="D2595" t="str">
            <v>0167</v>
          </cell>
          <cell r="E2595">
            <v>0</v>
          </cell>
          <cell r="F2595">
            <v>0</v>
          </cell>
          <cell r="G2595" t="str">
            <v>101888</v>
          </cell>
          <cell r="H2595" t="str">
            <v>CABO DE COBRE ISOLADO, 25 MM², ANTI-CHAMA 450/750 V, INSTALADO EM ELETROCALHA OU PERFILADO - FORNECIMENTO E INSTALAÇÃO. AF_10/2020</v>
          </cell>
        </row>
        <row r="2596">
          <cell r="A2596" t="str">
            <v>INSTALACAO ELETRICA/ELETRIFICACAO E ILUMINACAO EXTERNA</v>
          </cell>
          <cell r="B2596" t="str">
            <v>INEL</v>
          </cell>
          <cell r="C2596" t="str">
            <v>FIOS/CABOS</v>
          </cell>
          <cell r="D2596" t="str">
            <v>0167</v>
          </cell>
          <cell r="E2596">
            <v>0</v>
          </cell>
          <cell r="F2596">
            <v>0</v>
          </cell>
          <cell r="G2596" t="str">
            <v>101889</v>
          </cell>
          <cell r="H2596" t="str">
            <v>CABO DE COBRE ISOLADO, 25 MM², ANTI-CHAMA 0,6/1 KV, INSTALADO EM ELETROCALHA OU PERFILADO - FORNECIMENTO E INSTALAÇÃO. AF_10/2020</v>
          </cell>
        </row>
        <row r="2597">
          <cell r="A2597" t="str">
            <v>INSTALACAO ELETRICA/ELETRIFICACAO E ILUMINACAO EXTERNA</v>
          </cell>
          <cell r="B2597" t="str">
            <v>INEL</v>
          </cell>
          <cell r="C2597" t="str">
            <v>CAIXAS</v>
          </cell>
          <cell r="D2597" t="str">
            <v>0168</v>
          </cell>
          <cell r="E2597">
            <v>0</v>
          </cell>
          <cell r="F2597">
            <v>0</v>
          </cell>
          <cell r="G2597" t="str">
            <v>91936</v>
          </cell>
          <cell r="H2597" t="str">
            <v>CAIXA OCTOGONAL 4" X 4", PVC, INSTALADA EM LAJE - FORNECIMENTO E INSTALAÇÃO. AF_12/2015</v>
          </cell>
        </row>
        <row r="2598">
          <cell r="A2598" t="str">
            <v>INSTALACAO ELETRICA/ELETRIFICACAO E ILUMINACAO EXTERNA</v>
          </cell>
          <cell r="B2598" t="str">
            <v>INEL</v>
          </cell>
          <cell r="C2598" t="str">
            <v>CAIXAS</v>
          </cell>
          <cell r="D2598" t="str">
            <v>0168</v>
          </cell>
          <cell r="E2598">
            <v>0</v>
          </cell>
          <cell r="F2598">
            <v>0</v>
          </cell>
          <cell r="G2598" t="str">
            <v>91937</v>
          </cell>
          <cell r="H2598" t="str">
            <v>CAIXA OCTOGONAL 3" X 3", PVC, INSTALADA EM LAJE - FORNECIMENTO E INSTALAÇÃO. AF_12/2015</v>
          </cell>
        </row>
        <row r="2599">
          <cell r="A2599" t="str">
            <v>INSTALACAO ELETRICA/ELETRIFICACAO E ILUMINACAO EXTERNA</v>
          </cell>
          <cell r="B2599" t="str">
            <v>INEL</v>
          </cell>
          <cell r="C2599" t="str">
            <v>CAIXAS</v>
          </cell>
          <cell r="D2599" t="str">
            <v>0168</v>
          </cell>
          <cell r="E2599">
            <v>0</v>
          </cell>
          <cell r="F2599">
            <v>0</v>
          </cell>
          <cell r="G2599" t="str">
            <v>91939</v>
          </cell>
          <cell r="H2599" t="str">
            <v>CAIXA RETANGULAR 4" X 2" ALTA (2,00 M DO PISO), PVC, INSTALADA EM PAREDE - FORNECIMENTO E INSTALAÇÃO. AF_12/2015</v>
          </cell>
        </row>
        <row r="2600">
          <cell r="A2600" t="str">
            <v>INSTALACAO ELETRICA/ELETRIFICACAO E ILUMINACAO EXTERNA</v>
          </cell>
          <cell r="B2600" t="str">
            <v>INEL</v>
          </cell>
          <cell r="C2600" t="str">
            <v>CAIXAS</v>
          </cell>
          <cell r="D2600" t="str">
            <v>0168</v>
          </cell>
          <cell r="E2600">
            <v>0</v>
          </cell>
          <cell r="F2600">
            <v>0</v>
          </cell>
          <cell r="G2600" t="str">
            <v>91940</v>
          </cell>
          <cell r="H2600" t="str">
            <v>CAIXA RETANGULAR 4" X 2" MÉDIA (1,30 M DO PISO), PVC, INSTALADA EM PAREDE - FORNECIMENTO E INSTALAÇÃO. AF_12/2015</v>
          </cell>
        </row>
        <row r="2601">
          <cell r="A2601" t="str">
            <v>INSTALACAO ELETRICA/ELETRIFICACAO E ILUMINACAO EXTERNA</v>
          </cell>
          <cell r="B2601" t="str">
            <v>INEL</v>
          </cell>
          <cell r="C2601" t="str">
            <v>CAIXAS</v>
          </cell>
          <cell r="D2601" t="str">
            <v>0168</v>
          </cell>
          <cell r="E2601">
            <v>0</v>
          </cell>
          <cell r="F2601">
            <v>0</v>
          </cell>
          <cell r="G2601" t="str">
            <v>91941</v>
          </cell>
          <cell r="H2601" t="str">
            <v>CAIXA RETANGULAR 4" X 2" BAIXA (0,30 M DO PISO), PVC, INSTALADA EM PAREDE - FORNECIMENTO E INSTALAÇÃO. AF_12/2015</v>
          </cell>
        </row>
        <row r="2602">
          <cell r="A2602" t="str">
            <v>INSTALACAO ELETRICA/ELETRIFICACAO E ILUMINACAO EXTERNA</v>
          </cell>
          <cell r="B2602" t="str">
            <v>INEL</v>
          </cell>
          <cell r="C2602" t="str">
            <v>CAIXAS</v>
          </cell>
          <cell r="D2602" t="str">
            <v>0168</v>
          </cell>
          <cell r="E2602">
            <v>0</v>
          </cell>
          <cell r="F2602">
            <v>0</v>
          </cell>
          <cell r="G2602" t="str">
            <v>91942</v>
          </cell>
          <cell r="H2602" t="str">
            <v>CAIXA RETANGULAR 4" X 4" ALTA (2,00 M DO PISO), PVC, INSTALADA EM PAREDE - FORNECIMENTO E INSTALAÇÃO. AF_12/2015</v>
          </cell>
        </row>
        <row r="2603">
          <cell r="A2603" t="str">
            <v>INSTALACAO ELETRICA/ELETRIFICACAO E ILUMINACAO EXTERNA</v>
          </cell>
          <cell r="B2603" t="str">
            <v>INEL</v>
          </cell>
          <cell r="C2603" t="str">
            <v>CAIXAS</v>
          </cell>
          <cell r="D2603" t="str">
            <v>0168</v>
          </cell>
          <cell r="E2603">
            <v>0</v>
          </cell>
          <cell r="F2603">
            <v>0</v>
          </cell>
          <cell r="G2603" t="str">
            <v>91943</v>
          </cell>
          <cell r="H2603" t="str">
            <v>CAIXA RETANGULAR 4" X 4" MÉDIA (1,30 M DO PISO), PVC, INSTALADA EM PAREDE - FORNECIMENTO E INSTALAÇÃO. AF_12/2015</v>
          </cell>
        </row>
        <row r="2604">
          <cell r="A2604" t="str">
            <v>INSTALACAO ELETRICA/ELETRIFICACAO E ILUMINACAO EXTERNA</v>
          </cell>
          <cell r="B2604" t="str">
            <v>INEL</v>
          </cell>
          <cell r="C2604" t="str">
            <v>CAIXAS</v>
          </cell>
          <cell r="D2604" t="str">
            <v>0168</v>
          </cell>
          <cell r="E2604">
            <v>0</v>
          </cell>
          <cell r="F2604">
            <v>0</v>
          </cell>
          <cell r="G2604" t="str">
            <v>91944</v>
          </cell>
          <cell r="H2604" t="str">
            <v>CAIXA RETANGULAR 4" X 4" BAIXA (0,30 M DO PISO), PVC, INSTALADA EM PAREDE - FORNECIMENTO E INSTALAÇÃO. AF_12/2015</v>
          </cell>
        </row>
        <row r="2605">
          <cell r="A2605" t="str">
            <v>INSTALACAO ELETRICA/ELETRIFICACAO E ILUMINACAO EXTERNA</v>
          </cell>
          <cell r="B2605" t="str">
            <v>INEL</v>
          </cell>
          <cell r="C2605" t="str">
            <v>CAIXAS</v>
          </cell>
          <cell r="D2605" t="str">
            <v>0168</v>
          </cell>
          <cell r="E2605">
            <v>0</v>
          </cell>
          <cell r="F2605">
            <v>0</v>
          </cell>
          <cell r="G2605" t="str">
            <v>92865</v>
          </cell>
          <cell r="H2605" t="str">
            <v>CAIXA OCTOGONAL 4" X 4", METÁLICA, INSTALADA EM LAJE - FORNECIMENTO E INSTALAÇÃO. AF_12/2015</v>
          </cell>
        </row>
        <row r="2606">
          <cell r="A2606" t="str">
            <v>INSTALACAO ELETRICA/ELETRIFICACAO E ILUMINACAO EXTERNA</v>
          </cell>
          <cell r="B2606" t="str">
            <v>INEL</v>
          </cell>
          <cell r="C2606" t="str">
            <v>CAIXAS</v>
          </cell>
          <cell r="D2606" t="str">
            <v>0168</v>
          </cell>
          <cell r="E2606">
            <v>0</v>
          </cell>
          <cell r="F2606">
            <v>0</v>
          </cell>
          <cell r="G2606" t="str">
            <v>92866</v>
          </cell>
          <cell r="H2606" t="str">
            <v>CAIXA SEXTAVADA 3" X 3", METÁLICA, INSTALADA EM LAJE - FORNECIMENTO E INSTALAÇÃO. AF_12/2015</v>
          </cell>
        </row>
        <row r="2607">
          <cell r="A2607" t="str">
            <v>INSTALACAO ELETRICA/ELETRIFICACAO E ILUMINACAO EXTERNA</v>
          </cell>
          <cell r="B2607" t="str">
            <v>INEL</v>
          </cell>
          <cell r="C2607" t="str">
            <v>CAIXAS</v>
          </cell>
          <cell r="D2607" t="str">
            <v>0168</v>
          </cell>
          <cell r="E2607">
            <v>0</v>
          </cell>
          <cell r="F2607">
            <v>0</v>
          </cell>
          <cell r="G2607" t="str">
            <v>92867</v>
          </cell>
          <cell r="H2607" t="str">
            <v>CAIXA RETANGULAR 4" X 2" ALTA (2,00 M DO PISO), METÁLICA, INSTALADA EM PAREDE - FORNECIMENTO E INSTALAÇÃO. AF_12/2015</v>
          </cell>
        </row>
        <row r="2608">
          <cell r="A2608" t="str">
            <v>INSTALACAO ELETRICA/ELETRIFICACAO E ILUMINACAO EXTERNA</v>
          </cell>
          <cell r="B2608" t="str">
            <v>INEL</v>
          </cell>
          <cell r="C2608" t="str">
            <v>CAIXAS</v>
          </cell>
          <cell r="D2608" t="str">
            <v>0168</v>
          </cell>
          <cell r="E2608">
            <v>0</v>
          </cell>
          <cell r="F2608">
            <v>0</v>
          </cell>
          <cell r="G2608" t="str">
            <v>92868</v>
          </cell>
          <cell r="H2608" t="str">
            <v>CAIXA RETANGULAR 4" X 2" MÉDIA (1,30 M DO PISO), METÁLICA, INSTALADA EM PAREDE - FORNECIMENTO E INSTALAÇÃO. AF_12/2015</v>
          </cell>
        </row>
        <row r="2609">
          <cell r="A2609" t="str">
            <v>INSTALACAO ELETRICA/ELETRIFICACAO E ILUMINACAO EXTERNA</v>
          </cell>
          <cell r="B2609" t="str">
            <v>INEL</v>
          </cell>
          <cell r="C2609" t="str">
            <v>CAIXAS</v>
          </cell>
          <cell r="D2609" t="str">
            <v>0168</v>
          </cell>
          <cell r="E2609">
            <v>0</v>
          </cell>
          <cell r="F2609">
            <v>0</v>
          </cell>
          <cell r="G2609" t="str">
            <v>92869</v>
          </cell>
          <cell r="H2609" t="str">
            <v>CAIXA RETANGULAR 4" X 2" BAIXA (0,30 M DO PISO), METÁLICA, INSTALADA EM PAREDE - FORNECIMENTO E INSTALAÇÃO. AF_12/2015</v>
          </cell>
        </row>
        <row r="2610">
          <cell r="A2610" t="str">
            <v>INSTALACAO ELETRICA/ELETRIFICACAO E ILUMINACAO EXTERNA</v>
          </cell>
          <cell r="B2610" t="str">
            <v>INEL</v>
          </cell>
          <cell r="C2610" t="str">
            <v>CAIXAS</v>
          </cell>
          <cell r="D2610" t="str">
            <v>0168</v>
          </cell>
          <cell r="E2610">
            <v>0</v>
          </cell>
          <cell r="F2610">
            <v>0</v>
          </cell>
          <cell r="G2610" t="str">
            <v>92870</v>
          </cell>
          <cell r="H2610" t="str">
            <v>CAIXA RETANGULAR 4" X 4" ALTA (2,00 M DO PISO), METÁLICA, INSTALADA EM PAREDE - FORNECIMENTO E INSTALAÇÃO. AF_12/2015</v>
          </cell>
        </row>
        <row r="2611">
          <cell r="A2611" t="str">
            <v>INSTALACAO ELETRICA/ELETRIFICACAO E ILUMINACAO EXTERNA</v>
          </cell>
          <cell r="B2611" t="str">
            <v>INEL</v>
          </cell>
          <cell r="C2611" t="str">
            <v>CAIXAS</v>
          </cell>
          <cell r="D2611" t="str">
            <v>0168</v>
          </cell>
          <cell r="E2611">
            <v>0</v>
          </cell>
          <cell r="F2611">
            <v>0</v>
          </cell>
          <cell r="G2611" t="str">
            <v>92871</v>
          </cell>
          <cell r="H2611" t="str">
            <v>CAIXA RETANGULAR 4" X 4" MÉDIA (1,30 M DO PISO), METÁLICA, INSTALADA EM PAREDE - FORNECIMENTO E INSTALAÇÃO. AF_12/2015</v>
          </cell>
        </row>
        <row r="2612">
          <cell r="A2612" t="str">
            <v>INSTALACAO ELETRICA/ELETRIFICACAO E ILUMINACAO EXTERNA</v>
          </cell>
          <cell r="B2612" t="str">
            <v>INEL</v>
          </cell>
          <cell r="C2612" t="str">
            <v>CAIXAS</v>
          </cell>
          <cell r="D2612" t="str">
            <v>0168</v>
          </cell>
          <cell r="E2612">
            <v>0</v>
          </cell>
          <cell r="F2612">
            <v>0</v>
          </cell>
          <cell r="G2612" t="str">
            <v>92872</v>
          </cell>
          <cell r="H2612" t="str">
            <v>CAIXA RETANGULAR 4" X 4" BAIXA (0,30 M DO PISO), METÁLICA, INSTALADA EM PAREDE - FORNECIMENTO E INSTALAÇÃO. AF_12/2015</v>
          </cell>
        </row>
        <row r="2613">
          <cell r="A2613" t="str">
            <v>INSTALACAO ELETRICA/ELETRIFICACAO E ILUMINACAO EXTERNA</v>
          </cell>
          <cell r="B2613" t="str">
            <v>INEL</v>
          </cell>
          <cell r="C2613" t="str">
            <v>CAIXAS</v>
          </cell>
          <cell r="D2613" t="str">
            <v>0168</v>
          </cell>
          <cell r="E2613">
            <v>0</v>
          </cell>
          <cell r="F2613">
            <v>0</v>
          </cell>
          <cell r="G2613" t="str">
            <v>95777</v>
          </cell>
          <cell r="H2613" t="str">
            <v>CONDULETE DE ALUMÍNIO, TIPO B, PARA ELETRODUTO DE AÇO GALVANIZADO DN 20 MM (3/4''), APARENTE - FORNECIMENTO E INSTALAÇÃO. AF_11/2016_P</v>
          </cell>
        </row>
        <row r="2614">
          <cell r="A2614" t="str">
            <v>INSTALACAO ELETRICA/ELETRIFICACAO E ILUMINACAO EXTERNA</v>
          </cell>
          <cell r="B2614" t="str">
            <v>INEL</v>
          </cell>
          <cell r="C2614" t="str">
            <v>CAIXAS</v>
          </cell>
          <cell r="D2614" t="str">
            <v>0168</v>
          </cell>
          <cell r="E2614">
            <v>0</v>
          </cell>
          <cell r="F2614">
            <v>0</v>
          </cell>
          <cell r="G2614" t="str">
            <v>95778</v>
          </cell>
          <cell r="H2614" t="str">
            <v>CONDULETE DE ALUMÍNIO, TIPO C, PARA ELETRODUTO DE AÇO GALVANIZADO DN 20 MM (3/4''), APARENTE - FORNECIMENTO E INSTALAÇÃO. AF_11/2016_P</v>
          </cell>
        </row>
        <row r="2615">
          <cell r="A2615" t="str">
            <v>INSTALACAO ELETRICA/ELETRIFICACAO E ILUMINACAO EXTERNA</v>
          </cell>
          <cell r="B2615" t="str">
            <v>INEL</v>
          </cell>
          <cell r="C2615" t="str">
            <v>CAIXAS</v>
          </cell>
          <cell r="D2615" t="str">
            <v>0168</v>
          </cell>
          <cell r="E2615">
            <v>0</v>
          </cell>
          <cell r="F2615">
            <v>0</v>
          </cell>
          <cell r="G2615" t="str">
            <v>95779</v>
          </cell>
          <cell r="H2615" t="str">
            <v>CONDULETE DE ALUMÍNIO, TIPO E, PARA ELETRODUTO DE AÇO GALVANIZADO DN 20 MM (3/4''), APARENTE - FORNECIMENTO E INSTALAÇÃO. AF_11/2016_P</v>
          </cell>
        </row>
        <row r="2616">
          <cell r="A2616" t="str">
            <v>INSTALACAO ELETRICA/ELETRIFICACAO E ILUMINACAO EXTERNA</v>
          </cell>
          <cell r="B2616" t="str">
            <v>INEL</v>
          </cell>
          <cell r="C2616" t="str">
            <v>CAIXAS</v>
          </cell>
          <cell r="D2616" t="str">
            <v>0168</v>
          </cell>
          <cell r="E2616">
            <v>0</v>
          </cell>
          <cell r="F2616">
            <v>0</v>
          </cell>
          <cell r="G2616" t="str">
            <v>95780</v>
          </cell>
          <cell r="H2616" t="str">
            <v>CONDULETE DE ALUMÍNIO, TIPO B, PARA ELETRODUTO DE AÇO GALVANIZADO DN 25 MM (1''), APARENTE - FORNECIMENTO E INSTALAÇÃO. AF_11/2016_P</v>
          </cell>
        </row>
        <row r="2617">
          <cell r="A2617" t="str">
            <v>INSTALACAO ELETRICA/ELETRIFICACAO E ILUMINACAO EXTERNA</v>
          </cell>
          <cell r="B2617" t="str">
            <v>INEL</v>
          </cell>
          <cell r="C2617" t="str">
            <v>CAIXAS</v>
          </cell>
          <cell r="D2617" t="str">
            <v>0168</v>
          </cell>
          <cell r="E2617">
            <v>0</v>
          </cell>
          <cell r="F2617">
            <v>0</v>
          </cell>
          <cell r="G2617" t="str">
            <v>95781</v>
          </cell>
          <cell r="H2617" t="str">
            <v>CONDULETE DE ALUMÍNIO, TIPO C, PARA ELETRODUTO DE AÇO GALVANIZADO DN 25 MM (1''), APARENTE - FORNECIMENTO E INSTALAÇÃO. AF_11/2016_P</v>
          </cell>
        </row>
        <row r="2618">
          <cell r="A2618" t="str">
            <v>INSTALACAO ELETRICA/ELETRIFICACAO E ILUMINACAO EXTERNA</v>
          </cell>
          <cell r="B2618" t="str">
            <v>INEL</v>
          </cell>
          <cell r="C2618" t="str">
            <v>CAIXAS</v>
          </cell>
          <cell r="D2618" t="str">
            <v>0168</v>
          </cell>
          <cell r="E2618">
            <v>0</v>
          </cell>
          <cell r="F2618">
            <v>0</v>
          </cell>
          <cell r="G2618" t="str">
            <v>95782</v>
          </cell>
          <cell r="H2618" t="str">
            <v>CONDULETE DE ALUMÍNIO, TIPO E, ELETRODUTO DE AÇO GALVANIZADO DN 25 MM (1''), APARENTE - FORNECIMENTO E INSTALAÇÃO. AF_11/2016_P</v>
          </cell>
        </row>
        <row r="2619">
          <cell r="A2619" t="str">
            <v>INSTALACAO ELETRICA/ELETRIFICACAO E ILUMINACAO EXTERNA</v>
          </cell>
          <cell r="B2619" t="str">
            <v>INEL</v>
          </cell>
          <cell r="C2619" t="str">
            <v>CAIXAS</v>
          </cell>
          <cell r="D2619" t="str">
            <v>0168</v>
          </cell>
          <cell r="E2619">
            <v>0</v>
          </cell>
          <cell r="F2619">
            <v>0</v>
          </cell>
          <cell r="G2619" t="str">
            <v>95785</v>
          </cell>
          <cell r="H2619" t="str">
            <v>CONDULETE DE ALUMÍNIO, TIPO E, PARA ELETRODUTO DE AÇO GALVANIZADO DN 32 MM (1 1/4''), APARENTE - FORNECIMENTO E INSTALAÇÃO. AF_11/2016_P</v>
          </cell>
        </row>
        <row r="2620">
          <cell r="A2620" t="str">
            <v>INSTALACAO ELETRICA/ELETRIFICACAO E ILUMINACAO EXTERNA</v>
          </cell>
          <cell r="B2620" t="str">
            <v>INEL</v>
          </cell>
          <cell r="C2620" t="str">
            <v>CAIXAS</v>
          </cell>
          <cell r="D2620" t="str">
            <v>0168</v>
          </cell>
          <cell r="E2620">
            <v>0</v>
          </cell>
          <cell r="F2620">
            <v>0</v>
          </cell>
          <cell r="G2620" t="str">
            <v>95787</v>
          </cell>
          <cell r="H2620" t="str">
            <v>CONDULETE DE ALUMÍNIO, TIPO LR, PARA ELETRODUTO DE AÇO GALVANIZADO DN 20 MM (3/4''), APARENTE - FORNECIMENTO E INSTALAÇÃO. AF_11/2016_P</v>
          </cell>
        </row>
        <row r="2621">
          <cell r="A2621" t="str">
            <v>INSTALACAO ELETRICA/ELETRIFICACAO E ILUMINACAO EXTERNA</v>
          </cell>
          <cell r="B2621" t="str">
            <v>INEL</v>
          </cell>
          <cell r="C2621" t="str">
            <v>CAIXAS</v>
          </cell>
          <cell r="D2621" t="str">
            <v>0168</v>
          </cell>
          <cell r="E2621">
            <v>0</v>
          </cell>
          <cell r="F2621">
            <v>0</v>
          </cell>
          <cell r="G2621" t="str">
            <v>95789</v>
          </cell>
          <cell r="H2621" t="str">
            <v>CONDULETE DE ALUMÍNIO, TIPO LR, PARA ELETRODUTO DE AÇO GALVANIZADO DN 25 MM (1''), APARENTE - FORNECIMENTO E INSTALAÇÃO. AF_11/2016_P</v>
          </cell>
        </row>
        <row r="2622">
          <cell r="A2622" t="str">
            <v>INSTALACAO ELETRICA/ELETRIFICACAO E ILUMINACAO EXTERNA</v>
          </cell>
          <cell r="B2622" t="str">
            <v>INEL</v>
          </cell>
          <cell r="C2622" t="str">
            <v>CAIXAS</v>
          </cell>
          <cell r="D2622" t="str">
            <v>0168</v>
          </cell>
          <cell r="E2622">
            <v>0</v>
          </cell>
          <cell r="F2622">
            <v>0</v>
          </cell>
          <cell r="G2622" t="str">
            <v>95791</v>
          </cell>
          <cell r="H2622" t="str">
            <v>CONDULETE DE ALUMÍNIO, TIPO LR, PARA ELETRODUTO DE AÇO GALVANIZADO DN 32 MM (1 1/4''), APARENTE - FORNECIMENTO E INSTALAÇÃO. AF_11/2016_P</v>
          </cell>
        </row>
        <row r="2623">
          <cell r="A2623" t="str">
            <v>INSTALACAO ELETRICA/ELETRIFICACAO E ILUMINACAO EXTERNA</v>
          </cell>
          <cell r="B2623" t="str">
            <v>INEL</v>
          </cell>
          <cell r="C2623" t="str">
            <v>CAIXAS</v>
          </cell>
          <cell r="D2623" t="str">
            <v>0168</v>
          </cell>
          <cell r="E2623">
            <v>0</v>
          </cell>
          <cell r="F2623">
            <v>0</v>
          </cell>
          <cell r="G2623" t="str">
            <v>95795</v>
          </cell>
          <cell r="H2623" t="str">
            <v>CONDULETE DE ALUMÍNIO, TIPO T, PARA ELETRODUTO DE AÇO GALVANIZADO DN 20 MM (3/4''), APARENTE - FORNECIMENTO E INSTALAÇÃO. AF_11/2016_P</v>
          </cell>
        </row>
        <row r="2624">
          <cell r="A2624" t="str">
            <v>INSTALACAO ELETRICA/ELETRIFICACAO E ILUMINACAO EXTERNA</v>
          </cell>
          <cell r="B2624" t="str">
            <v>INEL</v>
          </cell>
          <cell r="C2624" t="str">
            <v>CAIXAS</v>
          </cell>
          <cell r="D2624" t="str">
            <v>0168</v>
          </cell>
          <cell r="E2624">
            <v>0</v>
          </cell>
          <cell r="F2624">
            <v>0</v>
          </cell>
          <cell r="G2624" t="str">
            <v>95796</v>
          </cell>
          <cell r="H2624" t="str">
            <v>CONDULETE DE ALUMÍNIO, TIPO T, PARA ELETRODUTO DE AÇO GALVANIZADO DN 25 MM (1''), APARENTE - FORNECIMENTO E INSTALAÇÃO. AF_11/2016_P</v>
          </cell>
        </row>
        <row r="2625">
          <cell r="A2625" t="str">
            <v>INSTALACAO ELETRICA/ELETRIFICACAO E ILUMINACAO EXTERNA</v>
          </cell>
          <cell r="B2625" t="str">
            <v>INEL</v>
          </cell>
          <cell r="C2625" t="str">
            <v>CAIXAS</v>
          </cell>
          <cell r="D2625" t="str">
            <v>0168</v>
          </cell>
          <cell r="E2625">
            <v>0</v>
          </cell>
          <cell r="F2625">
            <v>0</v>
          </cell>
          <cell r="G2625" t="str">
            <v>95797</v>
          </cell>
          <cell r="H2625" t="str">
            <v>CONDULETE DE ALUMÍNIO, TIPO T, PARA ELETRODUTO DE AÇO GALVANIZADO DN 32 MM (1 1/4''), APARENTE - FORNECIMENTO E INSTALAÇÃO. AF_11/2016_P</v>
          </cell>
        </row>
        <row r="2626">
          <cell r="A2626" t="str">
            <v>INSTALACAO ELETRICA/ELETRIFICACAO E ILUMINACAO EXTERNA</v>
          </cell>
          <cell r="B2626" t="str">
            <v>INEL</v>
          </cell>
          <cell r="C2626" t="str">
            <v>CAIXAS</v>
          </cell>
          <cell r="D2626" t="str">
            <v>0168</v>
          </cell>
          <cell r="E2626">
            <v>0</v>
          </cell>
          <cell r="F2626">
            <v>0</v>
          </cell>
          <cell r="G2626" t="str">
            <v>95801</v>
          </cell>
          <cell r="H2626" t="str">
            <v>CONDULETE DE ALUMÍNIO, TIPO X, PARA ELETRODUTO DE AÇO GALVANIZADO DN 20 MM (3/4''), APARENTE - FORNECIMENTO E INSTALAÇÃO. AF_11/2016_P</v>
          </cell>
        </row>
        <row r="2627">
          <cell r="A2627" t="str">
            <v>INSTALACAO ELETRICA/ELETRIFICACAO E ILUMINACAO EXTERNA</v>
          </cell>
          <cell r="B2627" t="str">
            <v>INEL</v>
          </cell>
          <cell r="C2627" t="str">
            <v>CAIXAS</v>
          </cell>
          <cell r="D2627" t="str">
            <v>0168</v>
          </cell>
          <cell r="E2627">
            <v>0</v>
          </cell>
          <cell r="F2627">
            <v>0</v>
          </cell>
          <cell r="G2627" t="str">
            <v>95802</v>
          </cell>
          <cell r="H2627" t="str">
            <v>CONDULETE DE ALUMÍNIO, TIPO X, PARA ELETRODUTO DE AÇO GALVANIZADO DN 25 MM (1''), APARENTE - FORNECIMENTO E INSTALAÇÃO. AF_11/2016_P</v>
          </cell>
        </row>
        <row r="2628">
          <cell r="A2628" t="str">
            <v>INSTALACAO ELETRICA/ELETRIFICACAO E ILUMINACAO EXTERNA</v>
          </cell>
          <cell r="B2628" t="str">
            <v>INEL</v>
          </cell>
          <cell r="C2628" t="str">
            <v>CAIXAS</v>
          </cell>
          <cell r="D2628" t="str">
            <v>0168</v>
          </cell>
          <cell r="E2628">
            <v>0</v>
          </cell>
          <cell r="F2628">
            <v>0</v>
          </cell>
          <cell r="G2628" t="str">
            <v>95803</v>
          </cell>
          <cell r="H2628" t="str">
            <v>CONDULETE DE ALUMÍNIO, TIPO X, PARA ELETRODUTO DE AÇO GALVANIZADO DN 32 MM (1 1/4''), APARENTE - FORNECIMENTO E INSTALAÇÃO. AF_11/2016_P</v>
          </cell>
        </row>
        <row r="2629">
          <cell r="A2629" t="str">
            <v>INSTALACAO ELETRICA/ELETRIFICACAO E ILUMINACAO EXTERNA</v>
          </cell>
          <cell r="B2629" t="str">
            <v>INEL</v>
          </cell>
          <cell r="C2629" t="str">
            <v>CAIXAS</v>
          </cell>
          <cell r="D2629" t="str">
            <v>0168</v>
          </cell>
          <cell r="E2629">
            <v>0</v>
          </cell>
          <cell r="F2629">
            <v>0</v>
          </cell>
          <cell r="G2629" t="str">
            <v>95804</v>
          </cell>
          <cell r="H2629" t="str">
            <v>CONDULETE DE PVC, TIPO B, PARA ELETRODUTO DE PVC SOLDÁVEL DN 20 MM (1/2''), APARENTE - FORNECIMENTO E INSTALAÇÃO. AF_11/2016</v>
          </cell>
        </row>
        <row r="2630">
          <cell r="A2630" t="str">
            <v>INSTALACAO ELETRICA/ELETRIFICACAO E ILUMINACAO EXTERNA</v>
          </cell>
          <cell r="B2630" t="str">
            <v>INEL</v>
          </cell>
          <cell r="C2630" t="str">
            <v>CAIXAS</v>
          </cell>
          <cell r="D2630" t="str">
            <v>0168</v>
          </cell>
          <cell r="E2630">
            <v>0</v>
          </cell>
          <cell r="F2630">
            <v>0</v>
          </cell>
          <cell r="G2630" t="str">
            <v>95805</v>
          </cell>
          <cell r="H2630" t="str">
            <v>CONDULETE DE PVC, TIPO B, PARA ELETRODUTO DE PVC SOLDÁVEL DN 25 MM (3/4''), APARENTE - FORNECIMENTO E INSTALAÇÃO. AF_11/2016</v>
          </cell>
        </row>
        <row r="2631">
          <cell r="A2631" t="str">
            <v>INSTALACAO ELETRICA/ELETRIFICACAO E ILUMINACAO EXTERNA</v>
          </cell>
          <cell r="B2631" t="str">
            <v>INEL</v>
          </cell>
          <cell r="C2631" t="str">
            <v>CAIXAS</v>
          </cell>
          <cell r="D2631" t="str">
            <v>0168</v>
          </cell>
          <cell r="E2631">
            <v>0</v>
          </cell>
          <cell r="F2631">
            <v>0</v>
          </cell>
          <cell r="G2631" t="str">
            <v>95806</v>
          </cell>
          <cell r="H2631" t="str">
            <v>CONDULETE DE PVC, TIPO B, PARA ELETRODUTO DE PVC SOLDÁVEL DN 32 MM (1''), APARENTE - FORNECIMENTO E INSTALAÇÃO. AF_11/2016</v>
          </cell>
        </row>
        <row r="2632">
          <cell r="A2632" t="str">
            <v>INSTALACAO ELETRICA/ELETRIFICACAO E ILUMINACAO EXTERNA</v>
          </cell>
          <cell r="B2632" t="str">
            <v>INEL</v>
          </cell>
          <cell r="C2632" t="str">
            <v>CAIXAS</v>
          </cell>
          <cell r="D2632" t="str">
            <v>0168</v>
          </cell>
          <cell r="E2632">
            <v>0</v>
          </cell>
          <cell r="F2632">
            <v>0</v>
          </cell>
          <cell r="G2632" t="str">
            <v>95807</v>
          </cell>
          <cell r="H2632" t="str">
            <v>CONDULETE DE PVC, TIPO LL, PARA ELETRODUTO DE PVC SOLDÁVEL DN 20 MM (1/2''), APARENTE - FORNECIMENTO E INSTALAÇÃO. AF_11/2016</v>
          </cell>
        </row>
        <row r="2633">
          <cell r="A2633" t="str">
            <v>INSTALACAO ELETRICA/ELETRIFICACAO E ILUMINACAO EXTERNA</v>
          </cell>
          <cell r="B2633" t="str">
            <v>INEL</v>
          </cell>
          <cell r="C2633" t="str">
            <v>CAIXAS</v>
          </cell>
          <cell r="D2633" t="str">
            <v>0168</v>
          </cell>
          <cell r="E2633">
            <v>0</v>
          </cell>
          <cell r="F2633">
            <v>0</v>
          </cell>
          <cell r="G2633" t="str">
            <v>95808</v>
          </cell>
          <cell r="H2633" t="str">
            <v>CONDULETE DE PVC, TIPO LL, PARA ELETRODUTO DE PVC SOLDÁVEL DN 25 MM (3/4''), APARENTE - FORNECIMENTO E INSTALAÇÃO. AF_11/2016</v>
          </cell>
        </row>
        <row r="2634">
          <cell r="A2634" t="str">
            <v>INSTALACAO ELETRICA/ELETRIFICACAO E ILUMINACAO EXTERNA</v>
          </cell>
          <cell r="B2634" t="str">
            <v>INEL</v>
          </cell>
          <cell r="C2634" t="str">
            <v>CAIXAS</v>
          </cell>
          <cell r="D2634" t="str">
            <v>0168</v>
          </cell>
          <cell r="E2634">
            <v>0</v>
          </cell>
          <cell r="F2634">
            <v>0</v>
          </cell>
          <cell r="G2634" t="str">
            <v>95809</v>
          </cell>
          <cell r="H2634" t="str">
            <v>CONDULETE DE PVC, TIPO LL, PARA ELETRODUTO DE PVC SOLDÁVEL DN 32 MM (1''), APARENTE - FORNECIMENTO E INSTALAÇÃO. AF_11/2016</v>
          </cell>
        </row>
        <row r="2635">
          <cell r="A2635" t="str">
            <v>INSTALACAO ELETRICA/ELETRIFICACAO E ILUMINACAO EXTERNA</v>
          </cell>
          <cell r="B2635" t="str">
            <v>INEL</v>
          </cell>
          <cell r="C2635" t="str">
            <v>CAIXAS</v>
          </cell>
          <cell r="D2635" t="str">
            <v>0168</v>
          </cell>
          <cell r="E2635">
            <v>0</v>
          </cell>
          <cell r="F2635">
            <v>0</v>
          </cell>
          <cell r="G2635" t="str">
            <v>95810</v>
          </cell>
          <cell r="H2635" t="str">
            <v>CONDULETE DE PVC, TIPO LB, PARA ELETRODUTO DE PVC SOLDÁVEL DN 20 MM (1/2''), APARENTE - FORNECIMENTO E INSTALAÇÃO. AF_11/2016</v>
          </cell>
        </row>
        <row r="2636">
          <cell r="A2636" t="str">
            <v>INSTALACAO ELETRICA/ELETRIFICACAO E ILUMINACAO EXTERNA</v>
          </cell>
          <cell r="B2636" t="str">
            <v>INEL</v>
          </cell>
          <cell r="C2636" t="str">
            <v>CAIXAS</v>
          </cell>
          <cell r="D2636" t="str">
            <v>0168</v>
          </cell>
          <cell r="E2636">
            <v>0</v>
          </cell>
          <cell r="F2636">
            <v>0</v>
          </cell>
          <cell r="G2636" t="str">
            <v>95811</v>
          </cell>
          <cell r="H2636" t="str">
            <v>CONDULETE DE PVC, TIPO LB, PARA ELETRODUTO DE PVC SOLDÁVEL DN 25 MM (3/4''), APARENTE - FORNECIMENTO E INSTALAÇÃO. AF_11/2016</v>
          </cell>
        </row>
        <row r="2637">
          <cell r="A2637" t="str">
            <v>INSTALACAO ELETRICA/ELETRIFICACAO E ILUMINACAO EXTERNA</v>
          </cell>
          <cell r="B2637" t="str">
            <v>INEL</v>
          </cell>
          <cell r="C2637" t="str">
            <v>CAIXAS</v>
          </cell>
          <cell r="D2637" t="str">
            <v>0168</v>
          </cell>
          <cell r="E2637">
            <v>0</v>
          </cell>
          <cell r="F2637">
            <v>0</v>
          </cell>
          <cell r="G2637" t="str">
            <v>95812</v>
          </cell>
          <cell r="H2637" t="str">
            <v>CONDULETE DE PVC, TIPO LB, PARA ELETRODUTO DE PVC SOLDÁVEL DN 32 MM (1''), APARENTE - FORNECIMENTO E INSTALAÇÃO. AF_11/2016</v>
          </cell>
        </row>
        <row r="2638">
          <cell r="A2638" t="str">
            <v>INSTALACAO ELETRICA/ELETRIFICACAO E ILUMINACAO EXTERNA</v>
          </cell>
          <cell r="B2638" t="str">
            <v>INEL</v>
          </cell>
          <cell r="C2638" t="str">
            <v>CAIXAS</v>
          </cell>
          <cell r="D2638" t="str">
            <v>0168</v>
          </cell>
          <cell r="E2638">
            <v>0</v>
          </cell>
          <cell r="F2638">
            <v>0</v>
          </cell>
          <cell r="G2638" t="str">
            <v>95813</v>
          </cell>
          <cell r="H2638" t="str">
            <v>CONDULETE DE PVC, TIPO TB, PARA ELETRODUTO DE PVC SOLDÁVEL DN 20 MM (1/2''), APARENTE - FORNECIMENTO E INSTALAÇÃO. AF_11/2016</v>
          </cell>
        </row>
        <row r="2639">
          <cell r="A2639" t="str">
            <v>INSTALACAO ELETRICA/ELETRIFICACAO E ILUMINACAO EXTERNA</v>
          </cell>
          <cell r="B2639" t="str">
            <v>INEL</v>
          </cell>
          <cell r="C2639" t="str">
            <v>CAIXAS</v>
          </cell>
          <cell r="D2639" t="str">
            <v>0168</v>
          </cell>
          <cell r="E2639">
            <v>0</v>
          </cell>
          <cell r="F2639">
            <v>0</v>
          </cell>
          <cell r="G2639" t="str">
            <v>95814</v>
          </cell>
          <cell r="H2639" t="str">
            <v>CONDULETE DE PVC, TIPO TB, PARA ELETRODUTO DE PVC SOLDÁVEL DN 25 MM (3/4''), APARENTE - FORNECIMENTO E INSTALAÇÃO. AF_11/2016</v>
          </cell>
        </row>
        <row r="2640">
          <cell r="A2640" t="str">
            <v>INSTALACAO ELETRICA/ELETRIFICACAO E ILUMINACAO EXTERNA</v>
          </cell>
          <cell r="B2640" t="str">
            <v>INEL</v>
          </cell>
          <cell r="C2640" t="str">
            <v>CAIXAS</v>
          </cell>
          <cell r="D2640" t="str">
            <v>0168</v>
          </cell>
          <cell r="E2640">
            <v>0</v>
          </cell>
          <cell r="F2640">
            <v>0</v>
          </cell>
          <cell r="G2640" t="str">
            <v>95815</v>
          </cell>
          <cell r="H2640" t="str">
            <v>CONDULETE DE PVC, TIPO TB, PARA ELETRODUTO DE PVC SOLDÁVEL DN 32 MM (1''), APARENTE - FORNECIMENTO E INSTALAÇÃO. AF_11/2016</v>
          </cell>
        </row>
        <row r="2641">
          <cell r="A2641" t="str">
            <v>INSTALACAO ELETRICA/ELETRIFICACAO E ILUMINACAO EXTERNA</v>
          </cell>
          <cell r="B2641" t="str">
            <v>INEL</v>
          </cell>
          <cell r="C2641" t="str">
            <v>CAIXAS</v>
          </cell>
          <cell r="D2641" t="str">
            <v>0168</v>
          </cell>
          <cell r="E2641">
            <v>0</v>
          </cell>
          <cell r="F2641">
            <v>0</v>
          </cell>
          <cell r="G2641" t="str">
            <v>95816</v>
          </cell>
          <cell r="H2641" t="str">
            <v>CONDULETE DE PVC, TIPO X, PARA ELETRODUTO DE PVC SOLDÁVEL DN 20 MM (1/2''), APARENTE - FORNECIMENTO E INSTALAÇÃO. AF_11/2016</v>
          </cell>
        </row>
        <row r="2642">
          <cell r="A2642" t="str">
            <v>INSTALACAO ELETRICA/ELETRIFICACAO E ILUMINACAO EXTERNA</v>
          </cell>
          <cell r="B2642" t="str">
            <v>INEL</v>
          </cell>
          <cell r="C2642" t="str">
            <v>CAIXAS</v>
          </cell>
          <cell r="D2642" t="str">
            <v>0168</v>
          </cell>
          <cell r="E2642">
            <v>0</v>
          </cell>
          <cell r="F2642">
            <v>0</v>
          </cell>
          <cell r="G2642" t="str">
            <v>95817</v>
          </cell>
          <cell r="H2642" t="str">
            <v>CONDULETE DE PVC, TIPO X, PARA ELETRODUTO DE PVC SOLDÁVEL DN 25 MM (3/4''), APARENTE - FORNECIMENTO E INSTALAÇÃO. AF_11/2016</v>
          </cell>
        </row>
        <row r="2643">
          <cell r="A2643" t="str">
            <v>INSTALACAO ELETRICA/ELETRIFICACAO E ILUMINACAO EXTERNA</v>
          </cell>
          <cell r="B2643" t="str">
            <v>INEL</v>
          </cell>
          <cell r="C2643" t="str">
            <v>CAIXAS</v>
          </cell>
          <cell r="D2643" t="str">
            <v>0168</v>
          </cell>
          <cell r="E2643">
            <v>0</v>
          </cell>
          <cell r="F2643">
            <v>0</v>
          </cell>
          <cell r="G2643" t="str">
            <v>95818</v>
          </cell>
          <cell r="H2643" t="str">
            <v>CONDULETE DE PVC, TIPO X, PARA ELETRODUTO DE PVC SOLDÁVEL DN 32 MM (1''), APARENTE - FORNECIMENTO E INSTALAÇÃO. AF_11/2016</v>
          </cell>
        </row>
        <row r="2644">
          <cell r="A2644" t="str">
            <v>INSTALACAO ELETRICA/ELETRIFICACAO E ILUMINACAO EXTERNA</v>
          </cell>
          <cell r="B2644" t="str">
            <v>INEL</v>
          </cell>
          <cell r="C2644" t="str">
            <v>CAIXAS</v>
          </cell>
          <cell r="D2644" t="str">
            <v>0168</v>
          </cell>
          <cell r="E2644">
            <v>0</v>
          </cell>
          <cell r="F2644">
            <v>0</v>
          </cell>
          <cell r="G2644" t="str">
            <v>97881</v>
          </cell>
          <cell r="H2644" t="str">
            <v>CAIXA ENTERRADA ELÉTRICA RETANGULAR, EM CONCRETO PRÉ-MOLDADO, FUNDO COM BRITA, DIMENSÕES INTERNAS: 0,3X0,3X0,3 M. AF_12/2020</v>
          </cell>
        </row>
        <row r="2645">
          <cell r="A2645" t="str">
            <v>INSTALACAO ELETRICA/ELETRIFICACAO E ILUMINACAO EXTERNA</v>
          </cell>
          <cell r="B2645" t="str">
            <v>INEL</v>
          </cell>
          <cell r="C2645" t="str">
            <v>CAIXAS</v>
          </cell>
          <cell r="D2645" t="str">
            <v>0168</v>
          </cell>
          <cell r="E2645">
            <v>0</v>
          </cell>
          <cell r="F2645">
            <v>0</v>
          </cell>
          <cell r="G2645" t="str">
            <v>97882</v>
          </cell>
          <cell r="H2645" t="str">
            <v>CAIXA ENTERRADA ELÉTRICA RETANGULAR, EM CONCRETO PRÉ-MOLDADO, FUNDO COM BRITA, DIMENSÕES INTERNAS: 0,4X0,4X0,4 M. AF_12/2020</v>
          </cell>
        </row>
        <row r="2646">
          <cell r="A2646" t="str">
            <v>INSTALACAO ELETRICA/ELETRIFICACAO E ILUMINACAO EXTERNA</v>
          </cell>
          <cell r="B2646" t="str">
            <v>INEL</v>
          </cell>
          <cell r="C2646" t="str">
            <v>CAIXAS</v>
          </cell>
          <cell r="D2646" t="str">
            <v>0168</v>
          </cell>
          <cell r="E2646">
            <v>0</v>
          </cell>
          <cell r="F2646">
            <v>0</v>
          </cell>
          <cell r="G2646" t="str">
            <v>97883</v>
          </cell>
          <cell r="H2646" t="str">
            <v>CAIXA ENTERRADA ELÉTRICA RETANGULAR, EM CONCRETO PRÉ-MOLDADO, FUNDO COM BRITA, DIMENSÕES INTERNAS: 0,6X0,6X0,5 M. AF_12/2020</v>
          </cell>
        </row>
        <row r="2647">
          <cell r="A2647" t="str">
            <v>INSTALACAO ELETRICA/ELETRIFICACAO E ILUMINACAO EXTERNA</v>
          </cell>
          <cell r="B2647" t="str">
            <v>INEL</v>
          </cell>
          <cell r="C2647" t="str">
            <v>CAIXAS</v>
          </cell>
          <cell r="D2647" t="str">
            <v>0168</v>
          </cell>
          <cell r="E2647">
            <v>0</v>
          </cell>
          <cell r="F2647">
            <v>0</v>
          </cell>
          <cell r="G2647" t="str">
            <v>97884</v>
          </cell>
          <cell r="H2647" t="str">
            <v>CAIXA ENTERRADA ELÉTRICA RETANGULAR, EM CONCRETO PRÉ-MOLDADO, FUNDO COM BRITA, DIMENSÕES INTERNAS: 0,8X0,8X0,5 M. AF_12/2020</v>
          </cell>
        </row>
        <row r="2648">
          <cell r="A2648" t="str">
            <v>INSTALACAO ELETRICA/ELETRIFICACAO E ILUMINACAO EXTERNA</v>
          </cell>
          <cell r="B2648" t="str">
            <v>INEL</v>
          </cell>
          <cell r="C2648" t="str">
            <v>CAIXAS</v>
          </cell>
          <cell r="D2648" t="str">
            <v>0168</v>
          </cell>
          <cell r="E2648">
            <v>0</v>
          </cell>
          <cell r="F2648">
            <v>0</v>
          </cell>
          <cell r="G2648" t="str">
            <v>97885</v>
          </cell>
          <cell r="H2648" t="str">
            <v>CAIXA ENTERRADA ELÉTRICA RETANGULAR, EM CONCRETO PRÉ-MOLDADO, FUNDO COM BRITA, DIMENSÕES INTERNAS: 1X1X0,5 M. AF_12/2020</v>
          </cell>
        </row>
        <row r="2649">
          <cell r="A2649" t="str">
            <v>INSTALACAO ELETRICA/ELETRIFICACAO E ILUMINACAO EXTERNA</v>
          </cell>
          <cell r="B2649" t="str">
            <v>INEL</v>
          </cell>
          <cell r="C2649" t="str">
            <v>CAIXAS</v>
          </cell>
          <cell r="D2649" t="str">
            <v>0168</v>
          </cell>
          <cell r="E2649">
            <v>0</v>
          </cell>
          <cell r="F2649">
            <v>0</v>
          </cell>
          <cell r="G2649" t="str">
            <v>97886</v>
          </cell>
          <cell r="H2649" t="str">
            <v>CAIXA ENTERRADA ELÉTRICA RETANGULAR, EM ALVENARIA COM TIJOLOS CERÂMICOS MACIÇOS, FUNDO COM BRITA, DIMENSÕES INTERNAS: 0,3X0,3X0,3 M. AF_12/2020</v>
          </cell>
        </row>
        <row r="2650">
          <cell r="A2650" t="str">
            <v>INSTALACAO ELETRICA/ELETRIFICACAO E ILUMINACAO EXTERNA</v>
          </cell>
          <cell r="B2650" t="str">
            <v>INEL</v>
          </cell>
          <cell r="C2650" t="str">
            <v>CAIXAS</v>
          </cell>
          <cell r="D2650" t="str">
            <v>0168</v>
          </cell>
          <cell r="E2650">
            <v>0</v>
          </cell>
          <cell r="F2650">
            <v>0</v>
          </cell>
          <cell r="G2650" t="str">
            <v>97887</v>
          </cell>
          <cell r="H2650" t="str">
            <v>CAIXA ENTERRADA ELÉTRICA RETANGULAR, EM ALVENARIA COM TIJOLOS CERÂMICOS MACIÇOS, FUNDO COM BRITA, DIMENSÕES INTERNAS: 0,4X0,4X0,4 M. AF_12/2020</v>
          </cell>
        </row>
        <row r="2651">
          <cell r="A2651" t="str">
            <v>INSTALACAO ELETRICA/ELETRIFICACAO E ILUMINACAO EXTERNA</v>
          </cell>
          <cell r="B2651" t="str">
            <v>INEL</v>
          </cell>
          <cell r="C2651" t="str">
            <v>CAIXAS</v>
          </cell>
          <cell r="D2651" t="str">
            <v>0168</v>
          </cell>
          <cell r="E2651">
            <v>0</v>
          </cell>
          <cell r="F2651">
            <v>0</v>
          </cell>
          <cell r="G2651" t="str">
            <v>97888</v>
          </cell>
          <cell r="H2651" t="str">
            <v>CAIXA ENTERRADA ELÉTRICA RETANGULAR, EM ALVENARIA COM TIJOLOS CERÂMICOS MACIÇOS, FUNDO COM BRITA, DIMENSÕES INTERNAS: 0,6X0,6X0,6 M. AF_12/2020</v>
          </cell>
        </row>
        <row r="2652">
          <cell r="A2652" t="str">
            <v>INSTALACAO ELETRICA/ELETRIFICACAO E ILUMINACAO EXTERNA</v>
          </cell>
          <cell r="B2652" t="str">
            <v>INEL</v>
          </cell>
          <cell r="C2652" t="str">
            <v>CAIXAS</v>
          </cell>
          <cell r="D2652" t="str">
            <v>0168</v>
          </cell>
          <cell r="E2652">
            <v>0</v>
          </cell>
          <cell r="F2652">
            <v>0</v>
          </cell>
          <cell r="G2652" t="str">
            <v>97889</v>
          </cell>
          <cell r="H2652" t="str">
            <v>CAIXA ENTERRADA ELÉTRICA RETANGULAR, EM ALVENARIA COM TIJOLOS CERÂMICOS MACIÇOS, FUNDO COM BRITA, DIMENSÕES INTERNAS: 0,8X0,8X0,6 M. AF_12/2020</v>
          </cell>
        </row>
        <row r="2653">
          <cell r="A2653" t="str">
            <v>INSTALACAO ELETRICA/ELETRIFICACAO E ILUMINACAO EXTERNA</v>
          </cell>
          <cell r="B2653" t="str">
            <v>INEL</v>
          </cell>
          <cell r="C2653" t="str">
            <v>CAIXAS</v>
          </cell>
          <cell r="D2653" t="str">
            <v>0168</v>
          </cell>
          <cell r="E2653">
            <v>0</v>
          </cell>
          <cell r="F2653">
            <v>0</v>
          </cell>
          <cell r="G2653" t="str">
            <v>97890</v>
          </cell>
          <cell r="H2653" t="str">
            <v>CAIXA ENTERRADA ELÉTRICA RETANGULAR, EM ALVENARIA COM TIJOLOS CERÂMICOS MACIÇOS, FUNDO COM BRITA, DIMENSÕES INTERNAS: 1X1X0,6 M. AF_12/2020</v>
          </cell>
        </row>
        <row r="2654">
          <cell r="A2654" t="str">
            <v>INSTALACAO ELETRICA/ELETRIFICACAO E ILUMINACAO EXTERNA</v>
          </cell>
          <cell r="B2654" t="str">
            <v>INEL</v>
          </cell>
          <cell r="C2654" t="str">
            <v>CAIXAS</v>
          </cell>
          <cell r="D2654" t="str">
            <v>0168</v>
          </cell>
          <cell r="E2654">
            <v>0</v>
          </cell>
          <cell r="F2654">
            <v>0</v>
          </cell>
          <cell r="G2654" t="str">
            <v>97891</v>
          </cell>
          <cell r="H2654" t="str">
            <v>CAIXA ENTERRADA ELÉTRICA RETANGULAR, EM ALVENARIA COM BLOCOS DE CONCRETO, FUNDO COM BRITA, DIMENSÕES INTERNAS: 0,4X0,4X0,4 M. AF_12/2020</v>
          </cell>
        </row>
        <row r="2655">
          <cell r="A2655" t="str">
            <v>INSTALACAO ELETRICA/ELETRIFICACAO E ILUMINACAO EXTERNA</v>
          </cell>
          <cell r="B2655" t="str">
            <v>INEL</v>
          </cell>
          <cell r="C2655" t="str">
            <v>CAIXAS</v>
          </cell>
          <cell r="D2655" t="str">
            <v>0168</v>
          </cell>
          <cell r="E2655">
            <v>0</v>
          </cell>
          <cell r="F2655">
            <v>0</v>
          </cell>
          <cell r="G2655" t="str">
            <v>97892</v>
          </cell>
          <cell r="H2655" t="str">
            <v>CAIXA ENTERRADA ELÉTRICA RETANGULAR, EM ALVENARIA COM BLOCOS DE CONCRETO, FUNDO COM BRITA, DIMENSÕES INTERNAS: 0,6X0,6X0,6 M. AF_12/2020</v>
          </cell>
        </row>
        <row r="2656">
          <cell r="A2656" t="str">
            <v>INSTALACAO ELETRICA/ELETRIFICACAO E ILUMINACAO EXTERNA</v>
          </cell>
          <cell r="B2656" t="str">
            <v>INEL</v>
          </cell>
          <cell r="C2656" t="str">
            <v>CAIXAS</v>
          </cell>
          <cell r="D2656" t="str">
            <v>0168</v>
          </cell>
          <cell r="E2656">
            <v>0</v>
          </cell>
          <cell r="F2656">
            <v>0</v>
          </cell>
          <cell r="G2656" t="str">
            <v>97893</v>
          </cell>
          <cell r="H2656" t="str">
            <v>CAIXA ENTERRADA ELÉTRICA RETANGULAR, EM ALVENARIA COM BLOCOS DE CONCRETO, FUNDO COM BRITA, DIMENSÕES INTERNAS: 0,8X0,8X0,6 M. AF_12/2020</v>
          </cell>
        </row>
        <row r="2657">
          <cell r="A2657" t="str">
            <v>INSTALACAO ELETRICA/ELETRIFICACAO E ILUMINACAO EXTERNA</v>
          </cell>
          <cell r="B2657" t="str">
            <v>INEL</v>
          </cell>
          <cell r="C2657" t="str">
            <v>CAIXAS</v>
          </cell>
          <cell r="D2657" t="str">
            <v>0168</v>
          </cell>
          <cell r="E2657">
            <v>0</v>
          </cell>
          <cell r="F2657">
            <v>0</v>
          </cell>
          <cell r="G2657" t="str">
            <v>97894</v>
          </cell>
          <cell r="H2657" t="str">
            <v>CAIXA ENTERRADA ELÉTRICA RETANGULAR, EM ALVENARIA COM BLOCOS DE CONCRETO, FUNDO COM BRITA, DIMENSÕES INTERNAS: 1X1X0,6 M. AF_12/2020</v>
          </cell>
        </row>
        <row r="2658">
          <cell r="A2658" t="str">
            <v>INSTALACAO ELETRICA/ELETRIFICACAO E ILUMINACAO EXTERNA</v>
          </cell>
          <cell r="B2658" t="str">
            <v>INEL</v>
          </cell>
          <cell r="C2658" t="str">
            <v>QUADROS/DISJUNTORES</v>
          </cell>
          <cell r="D2658" t="str">
            <v>0169</v>
          </cell>
          <cell r="E2658">
            <v>0</v>
          </cell>
          <cell r="F2658">
            <v>0</v>
          </cell>
          <cell r="G2658" t="str">
            <v>93653</v>
          </cell>
          <cell r="H2658" t="str">
            <v>DISJUNTOR MONOPOLAR TIPO DIN, CORRENTE NOMINAL DE 10A - FORNECIMENTO E INSTALAÇÃO. AF_10/2020</v>
          </cell>
        </row>
        <row r="2659">
          <cell r="A2659" t="str">
            <v>INSTALACAO ELETRICA/ELETRIFICACAO E ILUMINACAO EXTERNA</v>
          </cell>
          <cell r="B2659" t="str">
            <v>INEL</v>
          </cell>
          <cell r="C2659" t="str">
            <v>QUADROS/DISJUNTORES</v>
          </cell>
          <cell r="D2659" t="str">
            <v>0169</v>
          </cell>
          <cell r="E2659">
            <v>0</v>
          </cell>
          <cell r="F2659">
            <v>0</v>
          </cell>
          <cell r="G2659" t="str">
            <v>93654</v>
          </cell>
          <cell r="H2659" t="str">
            <v>DISJUNTOR MONOPOLAR TIPO DIN, CORRENTE NOMINAL DE 16A - FORNECIMENTO E INSTALAÇÃO. AF_10/2020</v>
          </cell>
        </row>
        <row r="2660">
          <cell r="A2660" t="str">
            <v>INSTALACAO ELETRICA/ELETRIFICACAO E ILUMINACAO EXTERNA</v>
          </cell>
          <cell r="B2660" t="str">
            <v>INEL</v>
          </cell>
          <cell r="C2660" t="str">
            <v>QUADROS/DISJUNTORES</v>
          </cell>
          <cell r="D2660" t="str">
            <v>0169</v>
          </cell>
          <cell r="E2660">
            <v>0</v>
          </cell>
          <cell r="F2660">
            <v>0</v>
          </cell>
          <cell r="G2660" t="str">
            <v>93655</v>
          </cell>
          <cell r="H2660" t="str">
            <v>DISJUNTOR MONOPOLAR TIPO DIN, CORRENTE NOMINAL DE 20A - FORNECIMENTO E INSTALAÇÃO. AF_10/2020</v>
          </cell>
        </row>
        <row r="2661">
          <cell r="A2661" t="str">
            <v>INSTALACAO ELETRICA/ELETRIFICACAO E ILUMINACAO EXTERNA</v>
          </cell>
          <cell r="B2661" t="str">
            <v>INEL</v>
          </cell>
          <cell r="C2661" t="str">
            <v>QUADROS/DISJUNTORES</v>
          </cell>
          <cell r="D2661" t="str">
            <v>0169</v>
          </cell>
          <cell r="E2661">
            <v>0</v>
          </cell>
          <cell r="F2661">
            <v>0</v>
          </cell>
          <cell r="G2661" t="str">
            <v>93656</v>
          </cell>
          <cell r="H2661" t="str">
            <v>DISJUNTOR MONOPOLAR TIPO DIN, CORRENTE NOMINAL DE 25A - FORNECIMENTO E INSTALAÇÃO. AF_10/2020</v>
          </cell>
        </row>
        <row r="2662">
          <cell r="A2662" t="str">
            <v>INSTALACAO ELETRICA/ELETRIFICACAO E ILUMINACAO EXTERNA</v>
          </cell>
          <cell r="B2662" t="str">
            <v>INEL</v>
          </cell>
          <cell r="C2662" t="str">
            <v>QUADROS/DISJUNTORES</v>
          </cell>
          <cell r="D2662" t="str">
            <v>0169</v>
          </cell>
          <cell r="E2662">
            <v>0</v>
          </cell>
          <cell r="F2662">
            <v>0</v>
          </cell>
          <cell r="G2662" t="str">
            <v>93657</v>
          </cell>
          <cell r="H2662" t="str">
            <v>DISJUNTOR MONOPOLAR TIPO DIN, CORRENTE NOMINAL DE 32A - FORNECIMENTO E INSTALAÇÃO. AF_10/2020</v>
          </cell>
        </row>
        <row r="2663">
          <cell r="A2663" t="str">
            <v>INSTALACAO ELETRICA/ELETRIFICACAO E ILUMINACAO EXTERNA</v>
          </cell>
          <cell r="B2663" t="str">
            <v>INEL</v>
          </cell>
          <cell r="C2663" t="str">
            <v>QUADROS/DISJUNTORES</v>
          </cell>
          <cell r="D2663" t="str">
            <v>0169</v>
          </cell>
          <cell r="E2663">
            <v>0</v>
          </cell>
          <cell r="F2663">
            <v>0</v>
          </cell>
          <cell r="G2663" t="str">
            <v>93658</v>
          </cell>
          <cell r="H2663" t="str">
            <v>DISJUNTOR MONOPOLAR TIPO DIN, CORRENTE NOMINAL DE 40A - FORNECIMENTO E INSTALAÇÃO. AF_10/2020</v>
          </cell>
        </row>
        <row r="2664">
          <cell r="A2664" t="str">
            <v>INSTALACAO ELETRICA/ELETRIFICACAO E ILUMINACAO EXTERNA</v>
          </cell>
          <cell r="B2664" t="str">
            <v>INEL</v>
          </cell>
          <cell r="C2664" t="str">
            <v>QUADROS/DISJUNTORES</v>
          </cell>
          <cell r="D2664" t="str">
            <v>0169</v>
          </cell>
          <cell r="E2664">
            <v>0</v>
          </cell>
          <cell r="F2664">
            <v>0</v>
          </cell>
          <cell r="G2664" t="str">
            <v>93659</v>
          </cell>
          <cell r="H2664" t="str">
            <v>DISJUNTOR MONOPOLAR TIPO DIN, CORRENTE NOMINAL DE 50A - FORNECIMENTO E INSTALAÇÃO. AF_10/2020</v>
          </cell>
        </row>
        <row r="2665">
          <cell r="A2665" t="str">
            <v>INSTALACAO ELETRICA/ELETRIFICACAO E ILUMINACAO EXTERNA</v>
          </cell>
          <cell r="B2665" t="str">
            <v>INEL</v>
          </cell>
          <cell r="C2665" t="str">
            <v>QUADROS/DISJUNTORES</v>
          </cell>
          <cell r="D2665" t="str">
            <v>0169</v>
          </cell>
          <cell r="E2665">
            <v>0</v>
          </cell>
          <cell r="F2665">
            <v>0</v>
          </cell>
          <cell r="G2665" t="str">
            <v>93660</v>
          </cell>
          <cell r="H2665" t="str">
            <v>DISJUNTOR BIPOLAR TIPO DIN, CORRENTE NOMINAL DE 10A - FORNECIMENTO E INSTALAÇÃO. AF_10/2020</v>
          </cell>
        </row>
        <row r="2666">
          <cell r="A2666" t="str">
            <v>INSTALACAO ELETRICA/ELETRIFICACAO E ILUMINACAO EXTERNA</v>
          </cell>
          <cell r="B2666" t="str">
            <v>INEL</v>
          </cell>
          <cell r="C2666" t="str">
            <v>QUADROS/DISJUNTORES</v>
          </cell>
          <cell r="D2666" t="str">
            <v>0169</v>
          </cell>
          <cell r="E2666">
            <v>0</v>
          </cell>
          <cell r="F2666">
            <v>0</v>
          </cell>
          <cell r="G2666" t="str">
            <v>93661</v>
          </cell>
          <cell r="H2666" t="str">
            <v>DISJUNTOR BIPOLAR TIPO DIN, CORRENTE NOMINAL DE 16A - FORNECIMENTO E INSTALAÇÃO. AF_10/2020</v>
          </cell>
        </row>
        <row r="2667">
          <cell r="A2667" t="str">
            <v>INSTALACAO ELETRICA/ELETRIFICACAO E ILUMINACAO EXTERNA</v>
          </cell>
          <cell r="B2667" t="str">
            <v>INEL</v>
          </cell>
          <cell r="C2667" t="str">
            <v>QUADROS/DISJUNTORES</v>
          </cell>
          <cell r="D2667" t="str">
            <v>0169</v>
          </cell>
          <cell r="E2667">
            <v>0</v>
          </cell>
          <cell r="F2667">
            <v>0</v>
          </cell>
          <cell r="G2667" t="str">
            <v>93662</v>
          </cell>
          <cell r="H2667" t="str">
            <v>DISJUNTOR BIPOLAR TIPO DIN, CORRENTE NOMINAL DE 20A - FORNECIMENTO E INSTALAÇÃO. AF_10/2020</v>
          </cell>
        </row>
        <row r="2668">
          <cell r="A2668" t="str">
            <v>INSTALACAO ELETRICA/ELETRIFICACAO E ILUMINACAO EXTERNA</v>
          </cell>
          <cell r="B2668" t="str">
            <v>INEL</v>
          </cell>
          <cell r="C2668" t="str">
            <v>QUADROS/DISJUNTORES</v>
          </cell>
          <cell r="D2668" t="str">
            <v>0169</v>
          </cell>
          <cell r="E2668">
            <v>0</v>
          </cell>
          <cell r="F2668">
            <v>0</v>
          </cell>
          <cell r="G2668" t="str">
            <v>93663</v>
          </cell>
          <cell r="H2668" t="str">
            <v>DISJUNTOR BIPOLAR TIPO DIN, CORRENTE NOMINAL DE 25A - FORNECIMENTO E INSTALAÇÃO. AF_10/2020</v>
          </cell>
        </row>
        <row r="2669">
          <cell r="A2669" t="str">
            <v>INSTALACAO ELETRICA/ELETRIFICACAO E ILUMINACAO EXTERNA</v>
          </cell>
          <cell r="B2669" t="str">
            <v>INEL</v>
          </cell>
          <cell r="C2669" t="str">
            <v>QUADROS/DISJUNTORES</v>
          </cell>
          <cell r="D2669" t="str">
            <v>0169</v>
          </cell>
          <cell r="E2669">
            <v>0</v>
          </cell>
          <cell r="F2669">
            <v>0</v>
          </cell>
          <cell r="G2669" t="str">
            <v>93664</v>
          </cell>
          <cell r="H2669" t="str">
            <v>DISJUNTOR BIPOLAR TIPO DIN, CORRENTE NOMINAL DE 32A - FORNECIMENTO E INSTALAÇÃO. AF_10/2020</v>
          </cell>
        </row>
        <row r="2670">
          <cell r="A2670" t="str">
            <v>INSTALACAO ELETRICA/ELETRIFICACAO E ILUMINACAO EXTERNA</v>
          </cell>
          <cell r="B2670" t="str">
            <v>INEL</v>
          </cell>
          <cell r="C2670" t="str">
            <v>QUADROS/DISJUNTORES</v>
          </cell>
          <cell r="D2670" t="str">
            <v>0169</v>
          </cell>
          <cell r="E2670">
            <v>0</v>
          </cell>
          <cell r="F2670">
            <v>0</v>
          </cell>
          <cell r="G2670" t="str">
            <v>93665</v>
          </cell>
          <cell r="H2670" t="str">
            <v>DISJUNTOR BIPOLAR TIPO DIN, CORRENTE NOMINAL DE 40A - FORNECIMENTO E INSTALAÇÃO. AF_10/2020</v>
          </cell>
        </row>
        <row r="2671">
          <cell r="A2671" t="str">
            <v>INSTALACAO ELETRICA/ELETRIFICACAO E ILUMINACAO EXTERNA</v>
          </cell>
          <cell r="B2671" t="str">
            <v>INEL</v>
          </cell>
          <cell r="C2671" t="str">
            <v>QUADROS/DISJUNTORES</v>
          </cell>
          <cell r="D2671" t="str">
            <v>0169</v>
          </cell>
          <cell r="E2671">
            <v>0</v>
          </cell>
          <cell r="F2671">
            <v>0</v>
          </cell>
          <cell r="G2671" t="str">
            <v>93666</v>
          </cell>
          <cell r="H2671" t="str">
            <v>DISJUNTOR BIPOLAR TIPO DIN, CORRENTE NOMINAL DE 50A - FORNECIMENTO E INSTALAÇÃO. AF_10/2020</v>
          </cell>
        </row>
        <row r="2672">
          <cell r="A2672" t="str">
            <v>INSTALACAO ELETRICA/ELETRIFICACAO E ILUMINACAO EXTERNA</v>
          </cell>
          <cell r="B2672" t="str">
            <v>INEL</v>
          </cell>
          <cell r="C2672" t="str">
            <v>QUADROS/DISJUNTORES</v>
          </cell>
          <cell r="D2672" t="str">
            <v>0169</v>
          </cell>
          <cell r="E2672">
            <v>0</v>
          </cell>
          <cell r="F2672">
            <v>0</v>
          </cell>
          <cell r="G2672" t="str">
            <v>93667</v>
          </cell>
          <cell r="H2672" t="str">
            <v>DISJUNTOR TRIPOLAR TIPO DIN, CORRENTE NOMINAL DE 10A - FORNECIMENTO E INSTALAÇÃO. AF_10/2020</v>
          </cell>
        </row>
        <row r="2673">
          <cell r="A2673" t="str">
            <v>INSTALACAO ELETRICA/ELETRIFICACAO E ILUMINACAO EXTERNA</v>
          </cell>
          <cell r="B2673" t="str">
            <v>INEL</v>
          </cell>
          <cell r="C2673" t="str">
            <v>QUADROS/DISJUNTORES</v>
          </cell>
          <cell r="D2673" t="str">
            <v>0169</v>
          </cell>
          <cell r="E2673">
            <v>0</v>
          </cell>
          <cell r="F2673">
            <v>0</v>
          </cell>
          <cell r="G2673" t="str">
            <v>93668</v>
          </cell>
          <cell r="H2673" t="str">
            <v>DISJUNTOR TRIPOLAR TIPO DIN, CORRENTE NOMINAL DE 16A - FORNECIMENTO E INSTALAÇÃO. AF_10/2020</v>
          </cell>
        </row>
        <row r="2674">
          <cell r="A2674" t="str">
            <v>INSTALACAO ELETRICA/ELETRIFICACAO E ILUMINACAO EXTERNA</v>
          </cell>
          <cell r="B2674" t="str">
            <v>INEL</v>
          </cell>
          <cell r="C2674" t="str">
            <v>QUADROS/DISJUNTORES</v>
          </cell>
          <cell r="D2674" t="str">
            <v>0169</v>
          </cell>
          <cell r="E2674">
            <v>0</v>
          </cell>
          <cell r="F2674">
            <v>0</v>
          </cell>
          <cell r="G2674" t="str">
            <v>93669</v>
          </cell>
          <cell r="H2674" t="str">
            <v>DISJUNTOR TRIPOLAR TIPO DIN, CORRENTE NOMINAL DE 20A - FORNECIMENTO E INSTALAÇÃO. AF_10/2020</v>
          </cell>
        </row>
        <row r="2675">
          <cell r="A2675" t="str">
            <v>INSTALACAO ELETRICA/ELETRIFICACAO E ILUMINACAO EXTERNA</v>
          </cell>
          <cell r="B2675" t="str">
            <v>INEL</v>
          </cell>
          <cell r="C2675" t="str">
            <v>QUADROS/DISJUNTORES</v>
          </cell>
          <cell r="D2675" t="str">
            <v>0169</v>
          </cell>
          <cell r="E2675">
            <v>0</v>
          </cell>
          <cell r="F2675">
            <v>0</v>
          </cell>
          <cell r="G2675" t="str">
            <v>93670</v>
          </cell>
          <cell r="H2675" t="str">
            <v>DISJUNTOR TRIPOLAR TIPO DIN, CORRENTE NOMINAL DE 25A - FORNECIMENTO E INSTALAÇÃO. AF_10/2020</v>
          </cell>
        </row>
        <row r="2676">
          <cell r="A2676" t="str">
            <v>INSTALACAO ELETRICA/ELETRIFICACAO E ILUMINACAO EXTERNA</v>
          </cell>
          <cell r="B2676" t="str">
            <v>INEL</v>
          </cell>
          <cell r="C2676" t="str">
            <v>QUADROS/DISJUNTORES</v>
          </cell>
          <cell r="D2676" t="str">
            <v>0169</v>
          </cell>
          <cell r="E2676">
            <v>0</v>
          </cell>
          <cell r="F2676">
            <v>0</v>
          </cell>
          <cell r="G2676" t="str">
            <v>93671</v>
          </cell>
          <cell r="H2676" t="str">
            <v>DISJUNTOR TRIPOLAR TIPO DIN, CORRENTE NOMINAL DE 32A - FORNECIMENTO E INSTALAÇÃO. AF_10/2020</v>
          </cell>
        </row>
        <row r="2677">
          <cell r="A2677" t="str">
            <v>INSTALACAO ELETRICA/ELETRIFICACAO E ILUMINACAO EXTERNA</v>
          </cell>
          <cell r="B2677" t="str">
            <v>INEL</v>
          </cell>
          <cell r="C2677" t="str">
            <v>QUADROS/DISJUNTORES</v>
          </cell>
          <cell r="D2677" t="str">
            <v>0169</v>
          </cell>
          <cell r="E2677">
            <v>0</v>
          </cell>
          <cell r="F2677">
            <v>0</v>
          </cell>
          <cell r="G2677" t="str">
            <v>93672</v>
          </cell>
          <cell r="H2677" t="str">
            <v>DISJUNTOR TRIPOLAR TIPO DIN, CORRENTE NOMINAL DE 40A - FORNECIMENTO E INSTALAÇÃO. AF_10/2020</v>
          </cell>
        </row>
        <row r="2678">
          <cell r="A2678" t="str">
            <v>INSTALACAO ELETRICA/ELETRIFICACAO E ILUMINACAO EXTERNA</v>
          </cell>
          <cell r="B2678" t="str">
            <v>INEL</v>
          </cell>
          <cell r="C2678" t="str">
            <v>QUADROS/DISJUNTORES</v>
          </cell>
          <cell r="D2678" t="str">
            <v>0169</v>
          </cell>
          <cell r="E2678">
            <v>0</v>
          </cell>
          <cell r="F2678">
            <v>0</v>
          </cell>
          <cell r="G2678" t="str">
            <v>93673</v>
          </cell>
          <cell r="H2678" t="str">
            <v>DISJUNTOR TRIPOLAR TIPO DIN, CORRENTE NOMINAL DE 50A - FORNECIMENTO E INSTALAÇÃO. AF_10/2020</v>
          </cell>
        </row>
        <row r="2679">
          <cell r="A2679" t="str">
            <v>INSTALACAO ELETRICA/ELETRIFICACAO E ILUMINACAO EXTERNA</v>
          </cell>
          <cell r="B2679" t="str">
            <v>INEL</v>
          </cell>
          <cell r="C2679" t="str">
            <v>QUADROS/DISJUNTORES</v>
          </cell>
          <cell r="D2679" t="str">
            <v>0169</v>
          </cell>
          <cell r="E2679">
            <v>0</v>
          </cell>
          <cell r="F2679">
            <v>0</v>
          </cell>
          <cell r="G2679" t="str">
            <v>97359</v>
          </cell>
          <cell r="H2679" t="str">
            <v>QUADRO DE MEDIÇÃO GERAL DE ENERGIA COM 8 MEDIDORES - FORNECIMENTO E INSTALAÇÃO. AF_10/2020</v>
          </cell>
        </row>
        <row r="2680">
          <cell r="A2680" t="str">
            <v>INSTALACAO ELETRICA/ELETRIFICACAO E ILUMINACAO EXTERNA</v>
          </cell>
          <cell r="B2680" t="str">
            <v>INEL</v>
          </cell>
          <cell r="C2680" t="str">
            <v>QUADROS/DISJUNTORES</v>
          </cell>
          <cell r="D2680" t="str">
            <v>0169</v>
          </cell>
          <cell r="E2680">
            <v>0</v>
          </cell>
          <cell r="F2680">
            <v>0</v>
          </cell>
          <cell r="G2680" t="str">
            <v>97360</v>
          </cell>
          <cell r="H2680" t="str">
            <v>QUADRO DE MEDIÇÃO GERAL DE ENERGIA COM 12 MEDIDORES - FORNECIMENTO E INSTALAÇÃO. AF_10/2020</v>
          </cell>
        </row>
        <row r="2681">
          <cell r="A2681" t="str">
            <v>INSTALACAO ELETRICA/ELETRIFICACAO E ILUMINACAO EXTERNA</v>
          </cell>
          <cell r="B2681" t="str">
            <v>INEL</v>
          </cell>
          <cell r="C2681" t="str">
            <v>QUADROS/DISJUNTORES</v>
          </cell>
          <cell r="D2681" t="str">
            <v>0169</v>
          </cell>
          <cell r="E2681">
            <v>0</v>
          </cell>
          <cell r="F2681">
            <v>0</v>
          </cell>
          <cell r="G2681" t="str">
            <v>97361</v>
          </cell>
          <cell r="H2681" t="str">
            <v>QUADRO DE MEDIÇÃO GERAL DE ENERGIA COM 16 MEDIDORES - FORNECIMENTO E INSTALAÇÃO. AF_10/2020</v>
          </cell>
        </row>
        <row r="2682">
          <cell r="A2682" t="str">
            <v>INSTALACAO ELETRICA/ELETRIFICACAO E ILUMINACAO EXTERNA</v>
          </cell>
          <cell r="B2682" t="str">
            <v>INEL</v>
          </cell>
          <cell r="C2682" t="str">
            <v>QUADROS/DISJUNTORES</v>
          </cell>
          <cell r="D2682" t="str">
            <v>0169</v>
          </cell>
          <cell r="E2682">
            <v>0</v>
          </cell>
          <cell r="F2682">
            <v>0</v>
          </cell>
          <cell r="G2682" t="str">
            <v>97362</v>
          </cell>
          <cell r="H2682" t="str">
            <v>QUADRO DE MEDIÇÃO GERAL DE ENERGIA PARA BARRAMENTO BLINDADO COM 4 MEDIDORES - FORNECIMENTO E INSTALAÇÃO. AF_10/2020</v>
          </cell>
        </row>
        <row r="2683">
          <cell r="A2683" t="str">
            <v>INSTALACAO ELETRICA/ELETRIFICACAO E ILUMINACAO EXTERNA</v>
          </cell>
          <cell r="B2683" t="str">
            <v>INEL</v>
          </cell>
          <cell r="C2683" t="str">
            <v>QUADROS/DISJUNTORES</v>
          </cell>
          <cell r="D2683" t="str">
            <v>0169</v>
          </cell>
          <cell r="E2683">
            <v>0</v>
          </cell>
          <cell r="F2683">
            <v>0</v>
          </cell>
          <cell r="G2683" t="str">
            <v>101875</v>
          </cell>
          <cell r="H2683" t="str">
            <v>QUADRO DE DISTRIBUIÇÃO DE ENERGIA EM CHAPA DE AÇO GALVANIZADO, DE EMBUTIR, COM BARRAMENTO TRIFÁSICO, PARA 12 DISJUNTORES DIN 100A - FORNECIMENTO E INSTALAÇÃO. AF_10/2020</v>
          </cell>
        </row>
        <row r="2684">
          <cell r="A2684" t="str">
            <v>INSTALACAO ELETRICA/ELETRIFICACAO E ILUMINACAO EXTERNA</v>
          </cell>
          <cell r="B2684" t="str">
            <v>INEL</v>
          </cell>
          <cell r="C2684" t="str">
            <v>QUADROS/DISJUNTORES</v>
          </cell>
          <cell r="D2684" t="str">
            <v>0169</v>
          </cell>
          <cell r="E2684">
            <v>0</v>
          </cell>
          <cell r="F2684">
            <v>0</v>
          </cell>
          <cell r="G2684" t="str">
            <v>101876</v>
          </cell>
          <cell r="H2684" t="str">
            <v>QUADRO DE DISTRIBUIÇÃO DE ENERGIA EM PVC, DE EMBUTIR, SEM BARRAMENTO, PARA 6 DISJUNTORES - FORNECIMENTO E INSTALAÇÃO. AF_10/2020</v>
          </cell>
        </row>
        <row r="2685">
          <cell r="A2685" t="str">
            <v>INSTALACAO ELETRICA/ELETRIFICACAO E ILUMINACAO EXTERNA</v>
          </cell>
          <cell r="B2685" t="str">
            <v>INEL</v>
          </cell>
          <cell r="C2685" t="str">
            <v>QUADROS/DISJUNTORES</v>
          </cell>
          <cell r="D2685" t="str">
            <v>0169</v>
          </cell>
          <cell r="E2685">
            <v>0</v>
          </cell>
          <cell r="F2685">
            <v>0</v>
          </cell>
          <cell r="G2685" t="str">
            <v>101877</v>
          </cell>
          <cell r="H2685" t="str">
            <v>QUADRO DE DISTRIBUIÇÃO DE ENERGIA EM PVC, DE EMBUTIR, SEM BARRAMENTO, PARA 3 DISJUNTORES - FORNECIMENTO E INSTALAÇÃO. AF_10/2020</v>
          </cell>
        </row>
        <row r="2686">
          <cell r="A2686" t="str">
            <v>INSTALACAO ELETRICA/ELETRIFICACAO E ILUMINACAO EXTERNA</v>
          </cell>
          <cell r="B2686" t="str">
            <v>INEL</v>
          </cell>
          <cell r="C2686" t="str">
            <v>QUADROS/DISJUNTORES</v>
          </cell>
          <cell r="D2686" t="str">
            <v>0169</v>
          </cell>
          <cell r="E2686">
            <v>0</v>
          </cell>
          <cell r="F2686">
            <v>0</v>
          </cell>
          <cell r="G2686" t="str">
            <v>101878</v>
          </cell>
          <cell r="H2686" t="str">
            <v>QUADRO DE DISTRIBUIÇÃO DE ENERGIA EM CHAPA DE AÇO GALVANIZADO, DE SOBREPOR, COM BARRAMENTO TRIFÁSICO, PARA 18 DISJUNTORES DIN 100A - FORNECIMENTO E INSTALAÇÃO. AF_10/2020</v>
          </cell>
        </row>
        <row r="2687">
          <cell r="A2687" t="str">
            <v>INSTALACAO ELETRICA/ELETRIFICACAO E ILUMINACAO EXTERNA</v>
          </cell>
          <cell r="B2687" t="str">
            <v>INEL</v>
          </cell>
          <cell r="C2687" t="str">
            <v>QUADROS/DISJUNTORES</v>
          </cell>
          <cell r="D2687" t="str">
            <v>0169</v>
          </cell>
          <cell r="E2687">
            <v>0</v>
          </cell>
          <cell r="F2687">
            <v>0</v>
          </cell>
          <cell r="G2687" t="str">
            <v>101879</v>
          </cell>
          <cell r="H2687" t="str">
            <v>QUADRO DE DISTRIBUIÇÃO DE ENERGIA EM CHAPA DE AÇO GALVANIZADO, DE EMBUTIR, COM BARRAMENTO TRIFÁSICO, PARA 24 DISJUNTORES DIN 100A - FORNECIMENTO E INSTALAÇÃO. AF_10/2020</v>
          </cell>
        </row>
        <row r="2688">
          <cell r="A2688" t="str">
            <v>INSTALACAO ELETRICA/ELETRIFICACAO E ILUMINACAO EXTERNA</v>
          </cell>
          <cell r="B2688" t="str">
            <v>INEL</v>
          </cell>
          <cell r="C2688" t="str">
            <v>QUADROS/DISJUNTORES</v>
          </cell>
          <cell r="D2688" t="str">
            <v>0169</v>
          </cell>
          <cell r="E2688">
            <v>0</v>
          </cell>
          <cell r="F2688">
            <v>0</v>
          </cell>
          <cell r="G2688" t="str">
            <v>101880</v>
          </cell>
          <cell r="H2688" t="str">
            <v>QUADRO DE DISTRIBUIÇÃO DE ENERGIA EM CHAPA DE AÇO GALVANIZADO, DE EMBUTIR, COM BARRAMENTO TRIFÁSICO, PARA 30 DISJUNTORES DIN 150A - FORNECIMENTO E INSTALAÇÃO. AF_10/2020</v>
          </cell>
        </row>
        <row r="2689">
          <cell r="A2689" t="str">
            <v>INSTALACAO ELETRICA/ELETRIFICACAO E ILUMINACAO EXTERNA</v>
          </cell>
          <cell r="B2689" t="str">
            <v>INEL</v>
          </cell>
          <cell r="C2689" t="str">
            <v>QUADROS/DISJUNTORES</v>
          </cell>
          <cell r="D2689" t="str">
            <v>0169</v>
          </cell>
          <cell r="E2689">
            <v>0</v>
          </cell>
          <cell r="F2689">
            <v>0</v>
          </cell>
          <cell r="G2689" t="str">
            <v>101881</v>
          </cell>
          <cell r="H2689" t="str">
            <v>QUADRO DE DISTRIBUIÇÃO DE ENERGIA EM CHAPA DE AÇO GALVANIZADO, DE EMBUTIR, COM BARRAMENTO TRIFÁSICO, PARA 40 DISJUNTORES DIN 100A - FORNECIMENTO E INSTALAÇÃO. AF_10/2020</v>
          </cell>
        </row>
        <row r="2690">
          <cell r="A2690" t="str">
            <v>INSTALACAO ELETRICA/ELETRIFICACAO E ILUMINACAO EXTERNA</v>
          </cell>
          <cell r="B2690" t="str">
            <v>INEL</v>
          </cell>
          <cell r="C2690" t="str">
            <v>QUADROS/DISJUNTORES</v>
          </cell>
          <cell r="D2690" t="str">
            <v>0169</v>
          </cell>
          <cell r="E2690">
            <v>0</v>
          </cell>
          <cell r="F2690">
            <v>0</v>
          </cell>
          <cell r="G2690" t="str">
            <v>101882</v>
          </cell>
          <cell r="H2690" t="str">
            <v>QUADRO DE DISTRIBUIÇÃO DE ENERGIA EM CHAPA DE AÇO GALVANIZADO, DE EMBUTIR, COM BARRAMENTO TRIFÁSICO, PARA 30 DISJUNTORES DIN 225A - FORNECIMENTO E INSTALAÇÃO. AF_10/2020</v>
          </cell>
        </row>
        <row r="2691">
          <cell r="A2691" t="str">
            <v>INSTALACAO ELETRICA/ELETRIFICACAO E ILUMINACAO EXTERNA</v>
          </cell>
          <cell r="B2691" t="str">
            <v>INEL</v>
          </cell>
          <cell r="C2691" t="str">
            <v>QUADROS/DISJUNTORES</v>
          </cell>
          <cell r="D2691" t="str">
            <v>0169</v>
          </cell>
          <cell r="E2691">
            <v>0</v>
          </cell>
          <cell r="F2691">
            <v>0</v>
          </cell>
          <cell r="G2691" t="str">
            <v>101883</v>
          </cell>
          <cell r="H2691" t="str">
            <v>QUADRO DE DISTRIBUIÇÃO DE ENERGIA EM CHAPA DE AÇO GALVANIZADO, DE EMBUTIR, COM BARRAMENTO TRIFÁSICO, PARA 18 DISJUNTORES DIN 100A - FORNECIMENTO E INSTALAÇÃO. AF_10/2020</v>
          </cell>
        </row>
        <row r="2692">
          <cell r="A2692" t="str">
            <v>INSTALACAO ELETRICA/ELETRIFICACAO E ILUMINACAO EXTERNA</v>
          </cell>
          <cell r="B2692" t="str">
            <v>INEL</v>
          </cell>
          <cell r="C2692" t="str">
            <v>QUADROS/DISJUNTORES</v>
          </cell>
          <cell r="D2692" t="str">
            <v>0169</v>
          </cell>
          <cell r="E2692">
            <v>0</v>
          </cell>
          <cell r="F2692">
            <v>0</v>
          </cell>
          <cell r="G2692" t="str">
            <v>101890</v>
          </cell>
          <cell r="H2692" t="str">
            <v>DISJUNTOR MONOPOLAR TIPO NEMA, CORRENTE NOMINAL DE 10 ATÉ 30A - FORNECIMENTO E INSTALAÇÃO. AF_10/2020</v>
          </cell>
        </row>
        <row r="2693">
          <cell r="A2693" t="str">
            <v>INSTALACAO ELETRICA/ELETRIFICACAO E ILUMINACAO EXTERNA</v>
          </cell>
          <cell r="B2693" t="str">
            <v>INEL</v>
          </cell>
          <cell r="C2693" t="str">
            <v>QUADROS/DISJUNTORES</v>
          </cell>
          <cell r="D2693" t="str">
            <v>0169</v>
          </cell>
          <cell r="E2693">
            <v>0</v>
          </cell>
          <cell r="F2693">
            <v>0</v>
          </cell>
          <cell r="G2693" t="str">
            <v>101891</v>
          </cell>
          <cell r="H2693" t="str">
            <v>DISJUNTOR MONOPOLAR TIPO NEMA, CORRENTE NOMINAL DE 35 ATÉ 50A - FORNECIMENTO E INSTALAÇÃO. AF_10/2020</v>
          </cell>
        </row>
        <row r="2694">
          <cell r="A2694" t="str">
            <v>INSTALACAO ELETRICA/ELETRIFICACAO E ILUMINACAO EXTERNA</v>
          </cell>
          <cell r="B2694" t="str">
            <v>INEL</v>
          </cell>
          <cell r="C2694" t="str">
            <v>QUADROS/DISJUNTORES</v>
          </cell>
          <cell r="D2694" t="str">
            <v>0169</v>
          </cell>
          <cell r="E2694">
            <v>0</v>
          </cell>
          <cell r="F2694">
            <v>0</v>
          </cell>
          <cell r="G2694" t="str">
            <v>101892</v>
          </cell>
          <cell r="H2694" t="str">
            <v>DISJUNTOR BIPOLAR TIPO NEMA, CORRENTE NOMINAL DE 10 ATÉ 50A - FORNECIMENTO E INSTALAÇÃO. AF_10/2020</v>
          </cell>
        </row>
        <row r="2695">
          <cell r="A2695" t="str">
            <v>INSTALACAO ELETRICA/ELETRIFICACAO E ILUMINACAO EXTERNA</v>
          </cell>
          <cell r="B2695" t="str">
            <v>INEL</v>
          </cell>
          <cell r="C2695" t="str">
            <v>QUADROS/DISJUNTORES</v>
          </cell>
          <cell r="D2695" t="str">
            <v>0169</v>
          </cell>
          <cell r="E2695">
            <v>0</v>
          </cell>
          <cell r="F2695">
            <v>0</v>
          </cell>
          <cell r="G2695" t="str">
            <v>101893</v>
          </cell>
          <cell r="H2695" t="str">
            <v>DISJUNTOR TRIPOLAR TIPO NEMA, CORRENTE NOMINAL DE 10 ATÉ 50A - FORNECIMENTO E INSTALAÇÃO. AF_10/2020</v>
          </cell>
        </row>
        <row r="2696">
          <cell r="A2696" t="str">
            <v>INSTALACAO ELETRICA/ELETRIFICACAO E ILUMINACAO EXTERNA</v>
          </cell>
          <cell r="B2696" t="str">
            <v>INEL</v>
          </cell>
          <cell r="C2696" t="str">
            <v>QUADROS/DISJUNTORES</v>
          </cell>
          <cell r="D2696" t="str">
            <v>0169</v>
          </cell>
          <cell r="E2696">
            <v>0</v>
          </cell>
          <cell r="F2696">
            <v>0</v>
          </cell>
          <cell r="G2696" t="str">
            <v>101894</v>
          </cell>
          <cell r="H2696" t="str">
            <v>DISJUNTOR TRIPOLAR TIPO NEMA, CORRENTE NOMINAL DE 60 ATÉ 100A - FORNECIMENTO E INSTALAÇÃO. AF_10/2020</v>
          </cell>
        </row>
        <row r="2697">
          <cell r="A2697" t="str">
            <v>INSTALACAO ELETRICA/ELETRIFICACAO E ILUMINACAO EXTERNA</v>
          </cell>
          <cell r="B2697" t="str">
            <v>INEL</v>
          </cell>
          <cell r="C2697" t="str">
            <v>QUADROS/DISJUNTORES</v>
          </cell>
          <cell r="D2697" t="str">
            <v>0169</v>
          </cell>
          <cell r="E2697">
            <v>0</v>
          </cell>
          <cell r="F2697">
            <v>0</v>
          </cell>
          <cell r="G2697" t="str">
            <v>101895</v>
          </cell>
          <cell r="H2697" t="str">
            <v>DISJUNTOR TERMOMAGNÉTICO TRIPOLAR , CORRENTE NOMINAL DE 125A - FORNECIMENTO E INSTALAÇÃO. AF_10/2020</v>
          </cell>
        </row>
        <row r="2698">
          <cell r="A2698" t="str">
            <v>INSTALACAO ELETRICA/ELETRIFICACAO E ILUMINACAO EXTERNA</v>
          </cell>
          <cell r="B2698" t="str">
            <v>INEL</v>
          </cell>
          <cell r="C2698" t="str">
            <v>QUADROS/DISJUNTORES</v>
          </cell>
          <cell r="D2698" t="str">
            <v>0169</v>
          </cell>
          <cell r="E2698">
            <v>0</v>
          </cell>
          <cell r="F2698">
            <v>0</v>
          </cell>
          <cell r="G2698" t="str">
            <v>101896</v>
          </cell>
          <cell r="H2698" t="str">
            <v>DISJUNTOR TERMOMAGNÉTICO TRIPOLAR , CORRENTE NOMINAL DE 200A - FORNECIMENTO E INSTALAÇÃO. AF_10/2020</v>
          </cell>
        </row>
        <row r="2699">
          <cell r="A2699" t="str">
            <v>INSTALACAO ELETRICA/ELETRIFICACAO E ILUMINACAO EXTERNA</v>
          </cell>
          <cell r="B2699" t="str">
            <v>INEL</v>
          </cell>
          <cell r="C2699" t="str">
            <v>QUADROS/DISJUNTORES</v>
          </cell>
          <cell r="D2699" t="str">
            <v>0169</v>
          </cell>
          <cell r="E2699">
            <v>0</v>
          </cell>
          <cell r="F2699">
            <v>0</v>
          </cell>
          <cell r="G2699" t="str">
            <v>101897</v>
          </cell>
          <cell r="H2699" t="str">
            <v>DISJUNTOR TERMOMAGNÉTICO TRIPOLAR , CORRENTE NOMINAL DE 250A - FORNECIMENTO E INSTALAÇÃO. AF_10/2020</v>
          </cell>
        </row>
        <row r="2700">
          <cell r="A2700" t="str">
            <v>INSTALACAO ELETRICA/ELETRIFICACAO E ILUMINACAO EXTERNA</v>
          </cell>
          <cell r="B2700" t="str">
            <v>INEL</v>
          </cell>
          <cell r="C2700" t="str">
            <v>QUADROS/DISJUNTORES</v>
          </cell>
          <cell r="D2700" t="str">
            <v>0169</v>
          </cell>
          <cell r="E2700">
            <v>0</v>
          </cell>
          <cell r="F2700">
            <v>0</v>
          </cell>
          <cell r="G2700" t="str">
            <v>101898</v>
          </cell>
          <cell r="H2700" t="str">
            <v>DISJUNTOR TERMOMAGNÉTICO TRIPOLAR , CORRENTE NOMINAL DE 400A - FORNECIMENTO E INSTALAÇÃO. AF_10/2020</v>
          </cell>
        </row>
        <row r="2701">
          <cell r="A2701" t="str">
            <v>INSTALACAO ELETRICA/ELETRIFICACAO E ILUMINACAO EXTERNA</v>
          </cell>
          <cell r="B2701" t="str">
            <v>INEL</v>
          </cell>
          <cell r="C2701" t="str">
            <v>QUADROS/DISJUNTORES</v>
          </cell>
          <cell r="D2701" t="str">
            <v>0169</v>
          </cell>
          <cell r="E2701">
            <v>0</v>
          </cell>
          <cell r="F2701">
            <v>0</v>
          </cell>
          <cell r="G2701" t="str">
            <v>101899</v>
          </cell>
          <cell r="H2701" t="str">
            <v>DISJUNTOR TERMOMAGNÉTICO TRIPOLAR , CORRENTE NOMINAL DE 600A - FORNECIMENTO E INSTALAÇÃO. AF_10/2020</v>
          </cell>
        </row>
        <row r="2702">
          <cell r="A2702" t="str">
            <v>INSTALACAO ELETRICA/ELETRIFICACAO E ILUMINACAO EXTERNA</v>
          </cell>
          <cell r="B2702" t="str">
            <v>INEL</v>
          </cell>
          <cell r="C2702" t="str">
            <v>QUADROS/DISJUNTORES</v>
          </cell>
          <cell r="D2702" t="str">
            <v>0169</v>
          </cell>
          <cell r="E2702">
            <v>0</v>
          </cell>
          <cell r="F2702">
            <v>0</v>
          </cell>
          <cell r="G2702" t="str">
            <v>101900</v>
          </cell>
          <cell r="H2702" t="str">
            <v>DISJUNTOR BAIXA TENSÃO TRIPOLAR A SECO  800A/600V - FORNECIMENTO E INSTALAÇÃO. AF_10/2020</v>
          </cell>
        </row>
        <row r="2703">
          <cell r="A2703" t="str">
            <v>INSTALACAO ELETRICA/ELETRIFICACAO E ILUMINACAO EXTERNA</v>
          </cell>
          <cell r="B2703" t="str">
            <v>INEL</v>
          </cell>
          <cell r="C2703" t="str">
            <v>QUADROS/DISJUNTORES</v>
          </cell>
          <cell r="D2703" t="str">
            <v>0169</v>
          </cell>
          <cell r="E2703">
            <v>0</v>
          </cell>
          <cell r="F2703">
            <v>0</v>
          </cell>
          <cell r="G2703" t="str">
            <v>101901</v>
          </cell>
          <cell r="H2703" t="str">
            <v>CONTATOR TRIPOLAR I NOMINAL 12A - FORNECIMENTO E INSTALAÇÃO. AF_10/2020</v>
          </cell>
        </row>
        <row r="2704">
          <cell r="A2704" t="str">
            <v>INSTALACAO ELETRICA/ELETRIFICACAO E ILUMINACAO EXTERNA</v>
          </cell>
          <cell r="B2704" t="str">
            <v>INEL</v>
          </cell>
          <cell r="C2704" t="str">
            <v>QUADROS/DISJUNTORES</v>
          </cell>
          <cell r="D2704" t="str">
            <v>0169</v>
          </cell>
          <cell r="E2704">
            <v>0</v>
          </cell>
          <cell r="F2704">
            <v>0</v>
          </cell>
          <cell r="G2704" t="str">
            <v>101902</v>
          </cell>
          <cell r="H2704" t="str">
            <v>CONTATOR TRIPOLAR I NOMINAL 22A - FORNECIMENTO E INSTALAÇÃO. AF_10/2020</v>
          </cell>
        </row>
        <row r="2705">
          <cell r="A2705" t="str">
            <v>INSTALACAO ELETRICA/ELETRIFICACAO E ILUMINACAO EXTERNA</v>
          </cell>
          <cell r="B2705" t="str">
            <v>INEL</v>
          </cell>
          <cell r="C2705" t="str">
            <v>QUADROS/DISJUNTORES</v>
          </cell>
          <cell r="D2705" t="str">
            <v>0169</v>
          </cell>
          <cell r="E2705">
            <v>0</v>
          </cell>
          <cell r="F2705">
            <v>0</v>
          </cell>
          <cell r="G2705" t="str">
            <v>101903</v>
          </cell>
          <cell r="H2705" t="str">
            <v>CONTATOR TRIPOLAR I NOMINAL 38A - FORNECIMENTO E INSTALAÇÃO. AF_10/2020</v>
          </cell>
        </row>
        <row r="2706">
          <cell r="A2706" t="str">
            <v>INSTALACAO ELETRICA/ELETRIFICACAO E ILUMINACAO EXTERNA</v>
          </cell>
          <cell r="B2706" t="str">
            <v>INEL</v>
          </cell>
          <cell r="C2706" t="str">
            <v>QUADROS/DISJUNTORES</v>
          </cell>
          <cell r="D2706" t="str">
            <v>0169</v>
          </cell>
          <cell r="E2706">
            <v>0</v>
          </cell>
          <cell r="F2706">
            <v>0</v>
          </cell>
          <cell r="G2706" t="str">
            <v>101904</v>
          </cell>
          <cell r="H2706" t="str">
            <v>CONTATOR TRIPOLAR I NOMIMAL 95A - FORNECIMENTO E INSTALAÇÃO. AF_10/2020</v>
          </cell>
        </row>
        <row r="2707">
          <cell r="A2707" t="str">
            <v>INSTALACAO ELETRICA/ELETRIFICACAO E ILUMINACAO EXTERNA</v>
          </cell>
          <cell r="B2707" t="str">
            <v>INEL</v>
          </cell>
          <cell r="C2707" t="str">
            <v>QUADROS/DISJUNTORES</v>
          </cell>
          <cell r="D2707" t="str">
            <v>0169</v>
          </cell>
          <cell r="E2707">
            <v>0</v>
          </cell>
          <cell r="F2707">
            <v>0</v>
          </cell>
          <cell r="G2707" t="str">
            <v>101938</v>
          </cell>
          <cell r="H2707" t="str">
            <v>CAIXA DE PROTEÇÃO PARA MEDIDOR MONOFÁSICO DE EMBUTIR - FORNECIMENTO E INSTALAÇÃO. AF_10/2020</v>
          </cell>
        </row>
        <row r="2708">
          <cell r="A2708" t="str">
            <v>INSTALACAO ELETRICA/ELETRIFICACAO E ILUMINACAO EXTERNA</v>
          </cell>
          <cell r="B2708" t="str">
            <v>INEL</v>
          </cell>
          <cell r="C2708" t="str">
            <v>QUADROS/DISJUNTORES</v>
          </cell>
          <cell r="D2708" t="str">
            <v>0169</v>
          </cell>
          <cell r="E2708">
            <v>0</v>
          </cell>
          <cell r="F2708">
            <v>0</v>
          </cell>
          <cell r="G2708" t="str">
            <v>101946</v>
          </cell>
          <cell r="H2708" t="str">
            <v>QUADRO DE MEDIÇÃO GERAL DE ENERGIA PARA 1 MEDIDOR DE SOBREPOR - FORNECIMENTO E INSTALAÇÃO. AF_10/2020</v>
          </cell>
        </row>
        <row r="2709">
          <cell r="A2709" t="str">
            <v>INSTALACAO ELETRICA/ELETRIFICACAO E ILUMINACAO EXTERNA</v>
          </cell>
          <cell r="B2709" t="str">
            <v>INEL</v>
          </cell>
          <cell r="C2709" t="str">
            <v>INTERRUPTOR/TOMADA</v>
          </cell>
          <cell r="D2709" t="str">
            <v>0170</v>
          </cell>
          <cell r="E2709">
            <v>0</v>
          </cell>
          <cell r="F2709">
            <v>0</v>
          </cell>
          <cell r="G2709" t="str">
            <v>91945</v>
          </cell>
          <cell r="H2709" t="str">
            <v>SUPORTE PARAFUSADO COM PLACA DE ENCAIXE 4" X 2" ALTO (2,00 M DO PISO) PARA PONTO ELÉTRICO - FORNECIMENTO E INSTALAÇÃO. AF_12/2015</v>
          </cell>
        </row>
        <row r="2710">
          <cell r="A2710" t="str">
            <v>INSTALACAO ELETRICA/ELETRIFICACAO E ILUMINACAO EXTERNA</v>
          </cell>
          <cell r="B2710" t="str">
            <v>INEL</v>
          </cell>
          <cell r="C2710" t="str">
            <v>INTERRUPTOR/TOMADA</v>
          </cell>
          <cell r="D2710" t="str">
            <v>0170</v>
          </cell>
          <cell r="E2710">
            <v>0</v>
          </cell>
          <cell r="F2710">
            <v>0</v>
          </cell>
          <cell r="G2710" t="str">
            <v>91946</v>
          </cell>
          <cell r="H2710" t="str">
            <v>SUPORTE PARAFUSADO COM PLACA DE ENCAIXE 4" X 2" MÉDIO (1,30 M DO PISO) PARA PONTO ELÉTRICO - FORNECIMENTO E INSTALAÇÃO. AF_12/2015</v>
          </cell>
        </row>
        <row r="2711">
          <cell r="A2711" t="str">
            <v>INSTALACAO ELETRICA/ELETRIFICACAO E ILUMINACAO EXTERNA</v>
          </cell>
          <cell r="B2711" t="str">
            <v>INEL</v>
          </cell>
          <cell r="C2711" t="str">
            <v>INTERRUPTOR/TOMADA</v>
          </cell>
          <cell r="D2711" t="str">
            <v>0170</v>
          </cell>
          <cell r="E2711">
            <v>0</v>
          </cell>
          <cell r="F2711">
            <v>0</v>
          </cell>
          <cell r="G2711" t="str">
            <v>91947</v>
          </cell>
          <cell r="H2711" t="str">
            <v>SUPORTE PARAFUSADO COM PLACA DE ENCAIXE 4" X 2" BAIXO (0,30 M DO PISO) PARA PONTO ELÉTRICO - FORNECIMENTO E INSTALAÇÃO. AF_12/2015</v>
          </cell>
        </row>
        <row r="2712">
          <cell r="A2712" t="str">
            <v>INSTALACAO ELETRICA/ELETRIFICACAO E ILUMINACAO EXTERNA</v>
          </cell>
          <cell r="B2712" t="str">
            <v>INEL</v>
          </cell>
          <cell r="C2712" t="str">
            <v>INTERRUPTOR/TOMADA</v>
          </cell>
          <cell r="D2712" t="str">
            <v>0170</v>
          </cell>
          <cell r="E2712">
            <v>0</v>
          </cell>
          <cell r="F2712">
            <v>0</v>
          </cell>
          <cell r="G2712" t="str">
            <v>91949</v>
          </cell>
          <cell r="H2712" t="str">
            <v>SUPORTE PARAFUSADO COM PLACA DE ENCAIXE 4" X 4" ALTO (2,00 M DO PISO) PARA PONTO ELÉTRICO - FORNECIMENTO E INSTALAÇÃO. AF_12/2015</v>
          </cell>
        </row>
        <row r="2713">
          <cell r="A2713" t="str">
            <v>INSTALACAO ELETRICA/ELETRIFICACAO E ILUMINACAO EXTERNA</v>
          </cell>
          <cell r="B2713" t="str">
            <v>INEL</v>
          </cell>
          <cell r="C2713" t="str">
            <v>INTERRUPTOR/TOMADA</v>
          </cell>
          <cell r="D2713" t="str">
            <v>0170</v>
          </cell>
          <cell r="E2713">
            <v>0</v>
          </cell>
          <cell r="F2713">
            <v>0</v>
          </cell>
          <cell r="G2713" t="str">
            <v>91950</v>
          </cell>
          <cell r="H2713" t="str">
            <v>SUPORTE PARAFUSADO COM PLACA DE ENCAIXE 4" X 4" MÉDIO (1,30 M DO PISO) PARA PONTO ELÉTRICO - FORNECIMENTO E INSTALAÇÃO. AF_12/2015</v>
          </cell>
        </row>
        <row r="2714">
          <cell r="A2714" t="str">
            <v>INSTALACAO ELETRICA/ELETRIFICACAO E ILUMINACAO EXTERNA</v>
          </cell>
          <cell r="B2714" t="str">
            <v>INEL</v>
          </cell>
          <cell r="C2714" t="str">
            <v>INTERRUPTOR/TOMADA</v>
          </cell>
          <cell r="D2714" t="str">
            <v>0170</v>
          </cell>
          <cell r="E2714">
            <v>0</v>
          </cell>
          <cell r="F2714">
            <v>0</v>
          </cell>
          <cell r="G2714" t="str">
            <v>91951</v>
          </cell>
          <cell r="H2714" t="str">
            <v>SUPORTE PARAFUSADO COM PLACA DE ENCAIXE 4" X 4" BAIXO (0,30 M DO PISO) PARA PONTO ELÉTRICO - FORNECIMENTO E INSTALAÇÃO. AF_12/2015</v>
          </cell>
        </row>
        <row r="2715">
          <cell r="A2715" t="str">
            <v>INSTALACAO ELETRICA/ELETRIFICACAO E ILUMINACAO EXTERNA</v>
          </cell>
          <cell r="B2715" t="str">
            <v>INEL</v>
          </cell>
          <cell r="C2715" t="str">
            <v>INTERRUPTOR/TOMADA</v>
          </cell>
          <cell r="D2715" t="str">
            <v>0170</v>
          </cell>
          <cell r="E2715">
            <v>0</v>
          </cell>
          <cell r="F2715">
            <v>0</v>
          </cell>
          <cell r="G2715" t="str">
            <v>91952</v>
          </cell>
          <cell r="H2715" t="str">
            <v>INTERRUPTOR SIMPLES (1 MÓDULO), 10A/250V, SEM SUPORTE E SEM PLACA - FORNECIMENTO E INSTALAÇÃO. AF_12/2015</v>
          </cell>
        </row>
        <row r="2716">
          <cell r="A2716" t="str">
            <v>INSTALACAO ELETRICA/ELETRIFICACAO E ILUMINACAO EXTERNA</v>
          </cell>
          <cell r="B2716" t="str">
            <v>INEL</v>
          </cell>
          <cell r="C2716" t="str">
            <v>INTERRUPTOR/TOMADA</v>
          </cell>
          <cell r="D2716" t="str">
            <v>0170</v>
          </cell>
          <cell r="E2716">
            <v>0</v>
          </cell>
          <cell r="F2716">
            <v>0</v>
          </cell>
          <cell r="G2716" t="str">
            <v>91953</v>
          </cell>
          <cell r="H2716" t="str">
            <v>INTERRUPTOR SIMPLES (1 MÓDULO), 10A/250V, INCLUINDO SUPORTE E PLACA - FORNECIMENTO E INSTALAÇÃO. AF_12/2015</v>
          </cell>
        </row>
        <row r="2717">
          <cell r="A2717" t="str">
            <v>INSTALACAO ELETRICA/ELETRIFICACAO E ILUMINACAO EXTERNA</v>
          </cell>
          <cell r="B2717" t="str">
            <v>INEL</v>
          </cell>
          <cell r="C2717" t="str">
            <v>INTERRUPTOR/TOMADA</v>
          </cell>
          <cell r="D2717" t="str">
            <v>0170</v>
          </cell>
          <cell r="E2717">
            <v>0</v>
          </cell>
          <cell r="F2717">
            <v>0</v>
          </cell>
          <cell r="G2717" t="str">
            <v>91954</v>
          </cell>
          <cell r="H2717" t="str">
            <v>INTERRUPTOR PARALELO (1 MÓDULO), 10A/250V, SEM SUPORTE E SEM PLACA - FORNECIMENTO E INSTALAÇÃO. AF_12/2015</v>
          </cell>
        </row>
        <row r="2718">
          <cell r="A2718" t="str">
            <v>INSTALACAO ELETRICA/ELETRIFICACAO E ILUMINACAO EXTERNA</v>
          </cell>
          <cell r="B2718" t="str">
            <v>INEL</v>
          </cell>
          <cell r="C2718" t="str">
            <v>INTERRUPTOR/TOMADA</v>
          </cell>
          <cell r="D2718" t="str">
            <v>0170</v>
          </cell>
          <cell r="E2718">
            <v>0</v>
          </cell>
          <cell r="F2718">
            <v>0</v>
          </cell>
          <cell r="G2718" t="str">
            <v>91955</v>
          </cell>
          <cell r="H2718" t="str">
            <v>INTERRUPTOR PARALELO (1 MÓDULO), 10A/250V, INCLUINDO SUPORTE E PLACA - FORNECIMENTO E INSTALAÇÃO. AF_12/2015</v>
          </cell>
        </row>
        <row r="2719">
          <cell r="A2719" t="str">
            <v>INSTALACAO ELETRICA/ELETRIFICACAO E ILUMINACAO EXTERNA</v>
          </cell>
          <cell r="B2719" t="str">
            <v>INEL</v>
          </cell>
          <cell r="C2719" t="str">
            <v>INTERRUPTOR/TOMADA</v>
          </cell>
          <cell r="D2719" t="str">
            <v>0170</v>
          </cell>
          <cell r="E2719">
            <v>0</v>
          </cell>
          <cell r="F2719">
            <v>0</v>
          </cell>
          <cell r="G2719" t="str">
            <v>91956</v>
          </cell>
          <cell r="H2719" t="str">
            <v>INTERRUPTOR SIMPLES (1 MÓDULO) COM INTERRUPTOR PARALELO (1 MÓDULO), 10A/250V, SEM SUPORTE E SEM PLACA - FORNECIMENTO E INSTALAÇÃO. AF_12/2015</v>
          </cell>
        </row>
        <row r="2720">
          <cell r="A2720" t="str">
            <v>INSTALACAO ELETRICA/ELETRIFICACAO E ILUMINACAO EXTERNA</v>
          </cell>
          <cell r="B2720" t="str">
            <v>INEL</v>
          </cell>
          <cell r="C2720" t="str">
            <v>INTERRUPTOR/TOMADA</v>
          </cell>
          <cell r="D2720" t="str">
            <v>0170</v>
          </cell>
          <cell r="E2720">
            <v>0</v>
          </cell>
          <cell r="F2720">
            <v>0</v>
          </cell>
          <cell r="G2720" t="str">
            <v>91957</v>
          </cell>
          <cell r="H2720" t="str">
            <v>INTERRUPTOR SIMPLES (1 MÓDULO) COM INTERRUPTOR PARALELO (1 MÓDULO), 10A/250V, INCLUINDO SUPORTE E PLACA - FORNECIMENTO E INSTALAÇÃO. AF_12/2015</v>
          </cell>
        </row>
        <row r="2721">
          <cell r="A2721" t="str">
            <v>INSTALACAO ELETRICA/ELETRIFICACAO E ILUMINACAO EXTERNA</v>
          </cell>
          <cell r="B2721" t="str">
            <v>INEL</v>
          </cell>
          <cell r="C2721" t="str">
            <v>INTERRUPTOR/TOMADA</v>
          </cell>
          <cell r="D2721" t="str">
            <v>0170</v>
          </cell>
          <cell r="E2721">
            <v>0</v>
          </cell>
          <cell r="F2721">
            <v>0</v>
          </cell>
          <cell r="G2721" t="str">
            <v>91958</v>
          </cell>
          <cell r="H2721" t="str">
            <v>INTERRUPTOR SIMPLES (2 MÓDULOS), 10A/250V, SEM SUPORTE E SEM PLACA - FORNECIMENTO E INSTALAÇÃO. AF_12/2015</v>
          </cell>
        </row>
        <row r="2722">
          <cell r="A2722" t="str">
            <v>INSTALACAO ELETRICA/ELETRIFICACAO E ILUMINACAO EXTERNA</v>
          </cell>
          <cell r="B2722" t="str">
            <v>INEL</v>
          </cell>
          <cell r="C2722" t="str">
            <v>INTERRUPTOR/TOMADA</v>
          </cell>
          <cell r="D2722" t="str">
            <v>0170</v>
          </cell>
          <cell r="E2722">
            <v>0</v>
          </cell>
          <cell r="F2722">
            <v>0</v>
          </cell>
          <cell r="G2722" t="str">
            <v>91959</v>
          </cell>
          <cell r="H2722" t="str">
            <v>INTERRUPTOR SIMPLES (2 MÓDULOS), 10A/250V, INCLUINDO SUPORTE E PLACA - FORNECIMENTO E INSTALAÇÃO. AF_12/2015</v>
          </cell>
        </row>
        <row r="2723">
          <cell r="A2723" t="str">
            <v>INSTALACAO ELETRICA/ELETRIFICACAO E ILUMINACAO EXTERNA</v>
          </cell>
          <cell r="B2723" t="str">
            <v>INEL</v>
          </cell>
          <cell r="C2723" t="str">
            <v>INTERRUPTOR/TOMADA</v>
          </cell>
          <cell r="D2723" t="str">
            <v>0170</v>
          </cell>
          <cell r="E2723">
            <v>0</v>
          </cell>
          <cell r="F2723">
            <v>0</v>
          </cell>
          <cell r="G2723" t="str">
            <v>91960</v>
          </cell>
          <cell r="H2723" t="str">
            <v>INTERRUPTOR PARALELO (2 MÓDULOS), 10A/250V, SEM SUPORTE E SEM PLACA - FORNECIMENTO E INSTALAÇÃO. AF_12/2015</v>
          </cell>
        </row>
        <row r="2724">
          <cell r="A2724" t="str">
            <v>INSTALACAO ELETRICA/ELETRIFICACAO E ILUMINACAO EXTERNA</v>
          </cell>
          <cell r="B2724" t="str">
            <v>INEL</v>
          </cell>
          <cell r="C2724" t="str">
            <v>INTERRUPTOR/TOMADA</v>
          </cell>
          <cell r="D2724" t="str">
            <v>0170</v>
          </cell>
          <cell r="E2724">
            <v>0</v>
          </cell>
          <cell r="F2724">
            <v>0</v>
          </cell>
          <cell r="G2724" t="str">
            <v>91961</v>
          </cell>
          <cell r="H2724" t="str">
            <v>INTERRUPTOR PARALELO (2 MÓDULOS), 10A/250V, INCLUINDO SUPORTE E PLACA - FORNECIMENTO E INSTALAÇÃO. AF_12/2015</v>
          </cell>
        </row>
        <row r="2725">
          <cell r="A2725" t="str">
            <v>INSTALACAO ELETRICA/ELETRIFICACAO E ILUMINACAO EXTERNA</v>
          </cell>
          <cell r="B2725" t="str">
            <v>INEL</v>
          </cell>
          <cell r="C2725" t="str">
            <v>INTERRUPTOR/TOMADA</v>
          </cell>
          <cell r="D2725" t="str">
            <v>0170</v>
          </cell>
          <cell r="E2725">
            <v>0</v>
          </cell>
          <cell r="F2725">
            <v>0</v>
          </cell>
          <cell r="G2725" t="str">
            <v>91962</v>
          </cell>
          <cell r="H2725" t="str">
            <v>INTERRUPTOR SIMPLES (1 MÓDULO) COM INTERRUPTOR PARALELO (2 MÓDULOS), 10A/250V, SEM SUPORTE E SEM PLACA - FORNECIMENTO E INSTALAÇÃO. AF_12/2015</v>
          </cell>
        </row>
        <row r="2726">
          <cell r="A2726" t="str">
            <v>INSTALACAO ELETRICA/ELETRIFICACAO E ILUMINACAO EXTERNA</v>
          </cell>
          <cell r="B2726" t="str">
            <v>INEL</v>
          </cell>
          <cell r="C2726" t="str">
            <v>INTERRUPTOR/TOMADA</v>
          </cell>
          <cell r="D2726" t="str">
            <v>0170</v>
          </cell>
          <cell r="E2726">
            <v>0</v>
          </cell>
          <cell r="F2726">
            <v>0</v>
          </cell>
          <cell r="G2726" t="str">
            <v>91963</v>
          </cell>
          <cell r="H2726" t="str">
            <v>INTERRUPTOR SIMPLES (1 MÓDULO) COM INTERRUPTOR PARALELO (2 MÓDULOS), 10A/250V, INCLUINDO SUPORTE E PLACA - FORNECIMENTO E INSTALAÇÃO. AF_12/2015</v>
          </cell>
        </row>
        <row r="2727">
          <cell r="A2727" t="str">
            <v>INSTALACAO ELETRICA/ELETRIFICACAO E ILUMINACAO EXTERNA</v>
          </cell>
          <cell r="B2727" t="str">
            <v>INEL</v>
          </cell>
          <cell r="C2727" t="str">
            <v>INTERRUPTOR/TOMADA</v>
          </cell>
          <cell r="D2727" t="str">
            <v>0170</v>
          </cell>
          <cell r="E2727">
            <v>0</v>
          </cell>
          <cell r="F2727">
            <v>0</v>
          </cell>
          <cell r="G2727" t="str">
            <v>91964</v>
          </cell>
          <cell r="H2727" t="str">
            <v>INTERRUPTOR SIMPLES (2 MÓDULOS) COM INTERRUPTOR PARALELO (1 MÓDULO), 10A/250V, SEM SUPORTE E SEM PLACA - FORNECIMENTO E INSTALAÇÃO. AF_12/2015</v>
          </cell>
        </row>
        <row r="2728">
          <cell r="A2728" t="str">
            <v>INSTALACAO ELETRICA/ELETRIFICACAO E ILUMINACAO EXTERNA</v>
          </cell>
          <cell r="B2728" t="str">
            <v>INEL</v>
          </cell>
          <cell r="C2728" t="str">
            <v>INTERRUPTOR/TOMADA</v>
          </cell>
          <cell r="D2728" t="str">
            <v>0170</v>
          </cell>
          <cell r="E2728">
            <v>0</v>
          </cell>
          <cell r="F2728">
            <v>0</v>
          </cell>
          <cell r="G2728" t="str">
            <v>91965</v>
          </cell>
          <cell r="H2728" t="str">
            <v>INTERRUPTOR SIMPLES (2 MÓDULOS) COM INTERRUPTOR PARALELO (1 MÓDULO), 10A/250V, INCLUINDO SUPORTE E PLACA - FORNECIMENTO E INSTALAÇÃO. AF_12/2015</v>
          </cell>
        </row>
        <row r="2729">
          <cell r="A2729" t="str">
            <v>INSTALACAO ELETRICA/ELETRIFICACAO E ILUMINACAO EXTERNA</v>
          </cell>
          <cell r="B2729" t="str">
            <v>INEL</v>
          </cell>
          <cell r="C2729" t="str">
            <v>INTERRUPTOR/TOMADA</v>
          </cell>
          <cell r="D2729" t="str">
            <v>0170</v>
          </cell>
          <cell r="E2729">
            <v>0</v>
          </cell>
          <cell r="F2729">
            <v>0</v>
          </cell>
          <cell r="G2729" t="str">
            <v>91966</v>
          </cell>
          <cell r="H2729" t="str">
            <v>INTERRUPTOR SIMPLES (3 MÓDULOS), 10A/250V, SEM SUPORTE E SEM PLACA - FORNECIMENTO E INSTALAÇÃO. AF_12/2015</v>
          </cell>
        </row>
        <row r="2730">
          <cell r="A2730" t="str">
            <v>INSTALACAO ELETRICA/ELETRIFICACAO E ILUMINACAO EXTERNA</v>
          </cell>
          <cell r="B2730" t="str">
            <v>INEL</v>
          </cell>
          <cell r="C2730" t="str">
            <v>INTERRUPTOR/TOMADA</v>
          </cell>
          <cell r="D2730" t="str">
            <v>0170</v>
          </cell>
          <cell r="E2730">
            <v>0</v>
          </cell>
          <cell r="F2730">
            <v>0</v>
          </cell>
          <cell r="G2730" t="str">
            <v>91967</v>
          </cell>
          <cell r="H2730" t="str">
            <v>INTERRUPTOR SIMPLES (3 MÓDULOS), 10A/250V, INCLUINDO SUPORTE E PLACA - FORNECIMENTO E INSTALAÇÃO. AF_12/2015</v>
          </cell>
        </row>
        <row r="2731">
          <cell r="A2731" t="str">
            <v>INSTALACAO ELETRICA/ELETRIFICACAO E ILUMINACAO EXTERNA</v>
          </cell>
          <cell r="B2731" t="str">
            <v>INEL</v>
          </cell>
          <cell r="C2731" t="str">
            <v>INTERRUPTOR/TOMADA</v>
          </cell>
          <cell r="D2731" t="str">
            <v>0170</v>
          </cell>
          <cell r="E2731">
            <v>0</v>
          </cell>
          <cell r="F2731">
            <v>0</v>
          </cell>
          <cell r="G2731" t="str">
            <v>91968</v>
          </cell>
          <cell r="H2731" t="str">
            <v>INTERRUPTOR PARALELO (3 MÓDULOS), 10A/250V, SEM SUPORTE E SEM PLACA - FORNECIMENTO E INSTALAÇÃO. AF_12/2015</v>
          </cell>
        </row>
        <row r="2732">
          <cell r="A2732" t="str">
            <v>INSTALACAO ELETRICA/ELETRIFICACAO E ILUMINACAO EXTERNA</v>
          </cell>
          <cell r="B2732" t="str">
            <v>INEL</v>
          </cell>
          <cell r="C2732" t="str">
            <v>INTERRUPTOR/TOMADA</v>
          </cell>
          <cell r="D2732" t="str">
            <v>0170</v>
          </cell>
          <cell r="E2732">
            <v>0</v>
          </cell>
          <cell r="F2732">
            <v>0</v>
          </cell>
          <cell r="G2732" t="str">
            <v>91969</v>
          </cell>
          <cell r="H2732" t="str">
            <v>INTERRUPTOR PARALELO (3 MÓDULOS), 10A/250V, INCLUINDO SUPORTE E PLACA - FORNECIMENTO E INSTALAÇÃO. AF_12/2015</v>
          </cell>
        </row>
        <row r="2733">
          <cell r="A2733" t="str">
            <v>INSTALACAO ELETRICA/ELETRIFICACAO E ILUMINACAO EXTERNA</v>
          </cell>
          <cell r="B2733" t="str">
            <v>INEL</v>
          </cell>
          <cell r="C2733" t="str">
            <v>INTERRUPTOR/TOMADA</v>
          </cell>
          <cell r="D2733" t="str">
            <v>0170</v>
          </cell>
          <cell r="E2733">
            <v>0</v>
          </cell>
          <cell r="F2733">
            <v>0</v>
          </cell>
          <cell r="G2733" t="str">
            <v>91970</v>
          </cell>
          <cell r="H2733" t="str">
            <v>INTERRUPTOR SIMPLES (3 MÓDULOS) COM INTERRUPTOR PARALELO (1 MÓDULO), 10A/250V, SEM SUPORTE E SEM PLACA - FORNECIMENTO E INSTALAÇÃO. AF_12/2015</v>
          </cell>
        </row>
        <row r="2734">
          <cell r="A2734" t="str">
            <v>INSTALACAO ELETRICA/ELETRIFICACAO E ILUMINACAO EXTERNA</v>
          </cell>
          <cell r="B2734" t="str">
            <v>INEL</v>
          </cell>
          <cell r="C2734" t="str">
            <v>INTERRUPTOR/TOMADA</v>
          </cell>
          <cell r="D2734" t="str">
            <v>0170</v>
          </cell>
          <cell r="E2734">
            <v>0</v>
          </cell>
          <cell r="F2734">
            <v>0</v>
          </cell>
          <cell r="G2734" t="str">
            <v>91971</v>
          </cell>
          <cell r="H2734" t="str">
            <v>INTERRUPTOR SIMPLES (3 MÓDULOS) COM INTERRUPTOR PARALELO (1 MÓDULO), 10A/250V, INCLUINDO SUPORTE E PLACA - FORNECIMENTO E INSTALAÇÃO. AF_12/2015</v>
          </cell>
        </row>
        <row r="2735">
          <cell r="A2735" t="str">
            <v>INSTALACAO ELETRICA/ELETRIFICACAO E ILUMINACAO EXTERNA</v>
          </cell>
          <cell r="B2735" t="str">
            <v>INEL</v>
          </cell>
          <cell r="C2735" t="str">
            <v>INTERRUPTOR/TOMADA</v>
          </cell>
          <cell r="D2735" t="str">
            <v>0170</v>
          </cell>
          <cell r="E2735">
            <v>0</v>
          </cell>
          <cell r="F2735">
            <v>0</v>
          </cell>
          <cell r="G2735" t="str">
            <v>91972</v>
          </cell>
          <cell r="H2735" t="str">
            <v>INTERRUPTOR SIMPLES (2 MÓDULOS) COM INTERRUPTOR PARALELO (2 MÓDULOS), 10A/250V, SEM SUPORTE E SEM PLACA - FORNECIMENTO E INSTALAÇÃO. AF_12/2015</v>
          </cell>
        </row>
        <row r="2736">
          <cell r="A2736" t="str">
            <v>INSTALACAO ELETRICA/ELETRIFICACAO E ILUMINACAO EXTERNA</v>
          </cell>
          <cell r="B2736" t="str">
            <v>INEL</v>
          </cell>
          <cell r="C2736" t="str">
            <v>INTERRUPTOR/TOMADA</v>
          </cell>
          <cell r="D2736" t="str">
            <v>0170</v>
          </cell>
          <cell r="E2736">
            <v>0</v>
          </cell>
          <cell r="F2736">
            <v>0</v>
          </cell>
          <cell r="G2736" t="str">
            <v>91973</v>
          </cell>
          <cell r="H2736" t="str">
            <v>INTERRUPTOR SIMPLES (2 MÓDULOS) COM INTERRUPTOR PARALELO (2 MÓDULOS), 10A/250V, INCLUINDO SUPORTE E PLACA - FORNECIMENTO E INSTALAÇÃO. AF_12/2015</v>
          </cell>
        </row>
        <row r="2737">
          <cell r="A2737" t="str">
            <v>INSTALACAO ELETRICA/ELETRIFICACAO E ILUMINACAO EXTERNA</v>
          </cell>
          <cell r="B2737" t="str">
            <v>INEL</v>
          </cell>
          <cell r="C2737" t="str">
            <v>INTERRUPTOR/TOMADA</v>
          </cell>
          <cell r="D2737" t="str">
            <v>0170</v>
          </cell>
          <cell r="E2737">
            <v>0</v>
          </cell>
          <cell r="F2737">
            <v>0</v>
          </cell>
          <cell r="G2737" t="str">
            <v>91974</v>
          </cell>
          <cell r="H2737" t="str">
            <v>INTERRUPTOR SIMPLES (4 MÓDULOS), 10A/250V, SEM SUPORTE E SEM PLACA - FORNECIMENTO E INSTALAÇÃO. AF_12/2015</v>
          </cell>
        </row>
        <row r="2738">
          <cell r="A2738" t="str">
            <v>INSTALACAO ELETRICA/ELETRIFICACAO E ILUMINACAO EXTERNA</v>
          </cell>
          <cell r="B2738" t="str">
            <v>INEL</v>
          </cell>
          <cell r="C2738" t="str">
            <v>INTERRUPTOR/TOMADA</v>
          </cell>
          <cell r="D2738" t="str">
            <v>0170</v>
          </cell>
          <cell r="E2738">
            <v>0</v>
          </cell>
          <cell r="F2738">
            <v>0</v>
          </cell>
          <cell r="G2738" t="str">
            <v>91975</v>
          </cell>
          <cell r="H2738" t="str">
            <v>INTERRUPTOR SIMPLES (4 MÓDULOS), 10A/250V, INCLUINDO SUPORTE E PLACA - FORNECIMENTO E INSTALAÇÃO. AF_12/2015</v>
          </cell>
        </row>
        <row r="2739">
          <cell r="A2739" t="str">
            <v>INSTALACAO ELETRICA/ELETRIFICACAO E ILUMINACAO EXTERNA</v>
          </cell>
          <cell r="B2739" t="str">
            <v>INEL</v>
          </cell>
          <cell r="C2739" t="str">
            <v>INTERRUPTOR/TOMADA</v>
          </cell>
          <cell r="D2739" t="str">
            <v>0170</v>
          </cell>
          <cell r="E2739">
            <v>0</v>
          </cell>
          <cell r="F2739">
            <v>0</v>
          </cell>
          <cell r="G2739" t="str">
            <v>91976</v>
          </cell>
          <cell r="H2739" t="str">
            <v>INTERRUPTOR SIMPLES (6 MÓDULOS), 10A/250V, SEM SUPORTE E SEM PLACA - FORNECIMENTO E INSTALAÇÃO. AF_12/2015</v>
          </cell>
        </row>
        <row r="2740">
          <cell r="A2740" t="str">
            <v>INSTALACAO ELETRICA/ELETRIFICACAO E ILUMINACAO EXTERNA</v>
          </cell>
          <cell r="B2740" t="str">
            <v>INEL</v>
          </cell>
          <cell r="C2740" t="str">
            <v>INTERRUPTOR/TOMADA</v>
          </cell>
          <cell r="D2740" t="str">
            <v>0170</v>
          </cell>
          <cell r="E2740">
            <v>0</v>
          </cell>
          <cell r="F2740">
            <v>0</v>
          </cell>
          <cell r="G2740" t="str">
            <v>91977</v>
          </cell>
          <cell r="H2740" t="str">
            <v>INTERRUPTOR SIMPLES (6 MÓDULOS), 10A/250V, INCLUINDO SUPORTE E PLACA - FORNECIMENTO E INSTALAÇÃO. AF_12/2015</v>
          </cell>
        </row>
        <row r="2741">
          <cell r="A2741" t="str">
            <v>INSTALACAO ELETRICA/ELETRIFICACAO E ILUMINACAO EXTERNA</v>
          </cell>
          <cell r="B2741" t="str">
            <v>INEL</v>
          </cell>
          <cell r="C2741" t="str">
            <v>INTERRUPTOR/TOMADA</v>
          </cell>
          <cell r="D2741" t="str">
            <v>0170</v>
          </cell>
          <cell r="E2741">
            <v>0</v>
          </cell>
          <cell r="F2741">
            <v>0</v>
          </cell>
          <cell r="G2741" t="str">
            <v>91978</v>
          </cell>
          <cell r="H2741" t="str">
            <v>INTERRUPTOR INTERMEDIÁRIO (1 MÓDULO), 10A/250V, SEM SUPORTE E SEM PLACA - FORNECIMENTO E INSTALAÇÃO. AF_09/2017</v>
          </cell>
        </row>
        <row r="2742">
          <cell r="A2742" t="str">
            <v>INSTALACAO ELETRICA/ELETRIFICACAO E ILUMINACAO EXTERNA</v>
          </cell>
          <cell r="B2742" t="str">
            <v>INEL</v>
          </cell>
          <cell r="C2742" t="str">
            <v>INTERRUPTOR/TOMADA</v>
          </cell>
          <cell r="D2742" t="str">
            <v>0170</v>
          </cell>
          <cell r="E2742">
            <v>0</v>
          </cell>
          <cell r="F2742">
            <v>0</v>
          </cell>
          <cell r="G2742" t="str">
            <v>91979</v>
          </cell>
          <cell r="H2742" t="str">
            <v>INTERRUPTOR INTERMEDIÁRIO (1 MÓDULO), 10A/250V, INCLUINDO SUPORTE E PLACA - FORNECIMENTO E INSTALAÇÃO. AF_09/2017</v>
          </cell>
        </row>
        <row r="2743">
          <cell r="A2743" t="str">
            <v>INSTALACAO ELETRICA/ELETRIFICACAO E ILUMINACAO EXTERNA</v>
          </cell>
          <cell r="B2743" t="str">
            <v>INEL</v>
          </cell>
          <cell r="C2743" t="str">
            <v>INTERRUPTOR/TOMADA</v>
          </cell>
          <cell r="D2743" t="str">
            <v>0170</v>
          </cell>
          <cell r="E2743">
            <v>0</v>
          </cell>
          <cell r="F2743">
            <v>0</v>
          </cell>
          <cell r="G2743" t="str">
            <v>91980</v>
          </cell>
          <cell r="H2743" t="str">
            <v>INTERRUPTOR BIPOLAR (1 MÓDULO), 10A/250V, SEM SUPORTE E SEM PLACA - FORNECIMENTO E INSTALAÇÃO. AF_09/2017</v>
          </cell>
        </row>
        <row r="2744">
          <cell r="A2744" t="str">
            <v>INSTALACAO ELETRICA/ELETRIFICACAO E ILUMINACAO EXTERNA</v>
          </cell>
          <cell r="B2744" t="str">
            <v>INEL</v>
          </cell>
          <cell r="C2744" t="str">
            <v>INTERRUPTOR/TOMADA</v>
          </cell>
          <cell r="D2744" t="str">
            <v>0170</v>
          </cell>
          <cell r="E2744">
            <v>0</v>
          </cell>
          <cell r="F2744">
            <v>0</v>
          </cell>
          <cell r="G2744" t="str">
            <v>91981</v>
          </cell>
          <cell r="H2744" t="str">
            <v>INTERRUPTOR BIPOLAR (1 MÓDULO), 10A/250V, INCLUINDO SUPORTE E PLACA - FORNECIMENTO E INSTALAÇÃO. AF_09/2017</v>
          </cell>
        </row>
        <row r="2745">
          <cell r="A2745" t="str">
            <v>INSTALACAO ELETRICA/ELETRIFICACAO E ILUMINACAO EXTERNA</v>
          </cell>
          <cell r="B2745" t="str">
            <v>INEL</v>
          </cell>
          <cell r="C2745" t="str">
            <v>INTERRUPTOR/TOMADA</v>
          </cell>
          <cell r="D2745" t="str">
            <v>0170</v>
          </cell>
          <cell r="E2745">
            <v>0</v>
          </cell>
          <cell r="F2745">
            <v>0</v>
          </cell>
          <cell r="G2745" t="str">
            <v>91982</v>
          </cell>
          <cell r="H2745" t="str">
            <v>DIMMER ROTATIVO (1 MÓDULO), 220V/600W, SEM SUPORTE E SEM PLACA - FORNECIMENTO E INSTALAÇÃO. AF_09/2017</v>
          </cell>
        </row>
        <row r="2746">
          <cell r="A2746" t="str">
            <v>INSTALACAO ELETRICA/ELETRIFICACAO E ILUMINACAO EXTERNA</v>
          </cell>
          <cell r="B2746" t="str">
            <v>INEL</v>
          </cell>
          <cell r="C2746" t="str">
            <v>INTERRUPTOR/TOMADA</v>
          </cell>
          <cell r="D2746" t="str">
            <v>0170</v>
          </cell>
          <cell r="E2746">
            <v>0</v>
          </cell>
          <cell r="F2746">
            <v>0</v>
          </cell>
          <cell r="G2746" t="str">
            <v>91983</v>
          </cell>
          <cell r="H2746" t="str">
            <v>DIMMER ROTATIVO (1 MÓDULO), 220V/600W, INCLUINDO SUPORTE E PLACA - FORNECIMENTO E INSTALAÇÃO. AF_09/2017</v>
          </cell>
        </row>
        <row r="2747">
          <cell r="A2747" t="str">
            <v>INSTALACAO ELETRICA/ELETRIFICACAO E ILUMINACAO EXTERNA</v>
          </cell>
          <cell r="B2747" t="str">
            <v>INEL</v>
          </cell>
          <cell r="C2747" t="str">
            <v>INTERRUPTOR/TOMADA</v>
          </cell>
          <cell r="D2747" t="str">
            <v>0170</v>
          </cell>
          <cell r="E2747">
            <v>0</v>
          </cell>
          <cell r="F2747">
            <v>0</v>
          </cell>
          <cell r="G2747" t="str">
            <v>91984</v>
          </cell>
          <cell r="H2747" t="str">
            <v>INTERRUPTOR PULSADOR CAMPAINHA (1 MÓDULO), 10A/250V, SEM SUPORTE E SEM PLACA - FORNECIMENTO E INSTALAÇÃO. AF_09/2017</v>
          </cell>
        </row>
        <row r="2748">
          <cell r="A2748" t="str">
            <v>INSTALACAO ELETRICA/ELETRIFICACAO E ILUMINACAO EXTERNA</v>
          </cell>
          <cell r="B2748" t="str">
            <v>INEL</v>
          </cell>
          <cell r="C2748" t="str">
            <v>INTERRUPTOR/TOMADA</v>
          </cell>
          <cell r="D2748" t="str">
            <v>0170</v>
          </cell>
          <cell r="E2748">
            <v>0</v>
          </cell>
          <cell r="F2748">
            <v>0</v>
          </cell>
          <cell r="G2748" t="str">
            <v>91985</v>
          </cell>
          <cell r="H2748" t="str">
            <v>INTERRUPTOR PULSADOR CAMPAINHA (1 MÓDULO), 10A/250V, INCLUINDO SUPORTE E PLACA - FORNECIMENTO E INSTALAÇÃO. AF_09/2017</v>
          </cell>
        </row>
        <row r="2749">
          <cell r="A2749" t="str">
            <v>INSTALACAO ELETRICA/ELETRIFICACAO E ILUMINACAO EXTERNA</v>
          </cell>
          <cell r="B2749" t="str">
            <v>INEL</v>
          </cell>
          <cell r="C2749" t="str">
            <v>INTERRUPTOR/TOMADA</v>
          </cell>
          <cell r="D2749" t="str">
            <v>0170</v>
          </cell>
          <cell r="E2749">
            <v>0</v>
          </cell>
          <cell r="F2749">
            <v>0</v>
          </cell>
          <cell r="G2749" t="str">
            <v>91986</v>
          </cell>
          <cell r="H2749" t="str">
            <v>CAMPAINHA CIGARRA (1 MÓDULO), 10A/250V, SEM SUPORTE E SEM PLACA - FORNECIMENTO E INSTALAÇÃO. AF_09/2017</v>
          </cell>
        </row>
        <row r="2750">
          <cell r="A2750" t="str">
            <v>INSTALACAO ELETRICA/ELETRIFICACAO E ILUMINACAO EXTERNA</v>
          </cell>
          <cell r="B2750" t="str">
            <v>INEL</v>
          </cell>
          <cell r="C2750" t="str">
            <v>INTERRUPTOR/TOMADA</v>
          </cell>
          <cell r="D2750" t="str">
            <v>0170</v>
          </cell>
          <cell r="E2750">
            <v>0</v>
          </cell>
          <cell r="F2750">
            <v>0</v>
          </cell>
          <cell r="G2750" t="str">
            <v>91987</v>
          </cell>
          <cell r="H2750" t="str">
            <v>CAMPAINHA CIGARRA (1 MÓDULO), 10A/250V, INCLUINDO SUPORTE E PLACA - FORNECIMENTO E INSTALAÇÃO. AF_09/2017</v>
          </cell>
        </row>
        <row r="2751">
          <cell r="A2751" t="str">
            <v>INSTALACAO ELETRICA/ELETRIFICACAO E ILUMINACAO EXTERNA</v>
          </cell>
          <cell r="B2751" t="str">
            <v>INEL</v>
          </cell>
          <cell r="C2751" t="str">
            <v>INTERRUPTOR/TOMADA</v>
          </cell>
          <cell r="D2751" t="str">
            <v>0170</v>
          </cell>
          <cell r="E2751">
            <v>0</v>
          </cell>
          <cell r="F2751">
            <v>0</v>
          </cell>
          <cell r="G2751" t="str">
            <v>91988</v>
          </cell>
          <cell r="H2751" t="str">
            <v>INTERRUPTOR PULSADOR MINUTERIA (1 MÓDULO), 10A/250V, SEM SUPORTE E SEM PLACA - FORNECIMENTO E INSTALAÇÃO. AF_09/2017</v>
          </cell>
        </row>
        <row r="2752">
          <cell r="A2752" t="str">
            <v>INSTALACAO ELETRICA/ELETRIFICACAO E ILUMINACAO EXTERNA</v>
          </cell>
          <cell r="B2752" t="str">
            <v>INEL</v>
          </cell>
          <cell r="C2752" t="str">
            <v>INTERRUPTOR/TOMADA</v>
          </cell>
          <cell r="D2752" t="str">
            <v>0170</v>
          </cell>
          <cell r="E2752">
            <v>0</v>
          </cell>
          <cell r="F2752">
            <v>0</v>
          </cell>
          <cell r="G2752" t="str">
            <v>91989</v>
          </cell>
          <cell r="H2752" t="str">
            <v>INTERRUPTOR PULSADOR MINUTERIA (1 MÓDULO), 10A/250V, INCLUINDO SUPORTE E PLACA - FORNECIMENTO E INSTALAÇÃO. AF_09/2017</v>
          </cell>
        </row>
        <row r="2753">
          <cell r="A2753" t="str">
            <v>INSTALACAO ELETRICA/ELETRIFICACAO E ILUMINACAO EXTERNA</v>
          </cell>
          <cell r="B2753" t="str">
            <v>INEL</v>
          </cell>
          <cell r="C2753" t="str">
            <v>INTERRUPTOR/TOMADA</v>
          </cell>
          <cell r="D2753" t="str">
            <v>0170</v>
          </cell>
          <cell r="E2753">
            <v>0</v>
          </cell>
          <cell r="F2753">
            <v>0</v>
          </cell>
          <cell r="G2753" t="str">
            <v>91990</v>
          </cell>
          <cell r="H2753" t="str">
            <v>TOMADA ALTA DE EMBUTIR (1 MÓDULO), 2P+T 10 A, SEM SUPORTE E SEM PLACA - FORNECIMENTO E INSTALAÇÃO. AF_12/2015</v>
          </cell>
        </row>
        <row r="2754">
          <cell r="A2754" t="str">
            <v>INSTALACAO ELETRICA/ELETRIFICACAO E ILUMINACAO EXTERNA</v>
          </cell>
          <cell r="B2754" t="str">
            <v>INEL</v>
          </cell>
          <cell r="C2754" t="str">
            <v>INTERRUPTOR/TOMADA</v>
          </cell>
          <cell r="D2754" t="str">
            <v>0170</v>
          </cell>
          <cell r="E2754">
            <v>0</v>
          </cell>
          <cell r="F2754">
            <v>0</v>
          </cell>
          <cell r="G2754" t="str">
            <v>91991</v>
          </cell>
          <cell r="H2754" t="str">
            <v>TOMADA ALTA DE EMBUTIR (1 MÓDULO), 2P+T 20 A, SEM SUPORTE E SEM PLACA - FORNECIMENTO E INSTALAÇÃO. AF_12/2015</v>
          </cell>
        </row>
        <row r="2755">
          <cell r="A2755" t="str">
            <v>INSTALACAO ELETRICA/ELETRIFICACAO E ILUMINACAO EXTERNA</v>
          </cell>
          <cell r="B2755" t="str">
            <v>INEL</v>
          </cell>
          <cell r="C2755" t="str">
            <v>INTERRUPTOR/TOMADA</v>
          </cell>
          <cell r="D2755" t="str">
            <v>0170</v>
          </cell>
          <cell r="E2755">
            <v>0</v>
          </cell>
          <cell r="F2755">
            <v>0</v>
          </cell>
          <cell r="G2755" t="str">
            <v>91992</v>
          </cell>
          <cell r="H2755" t="str">
            <v>TOMADA ALTA DE EMBUTIR (1 MÓDULO), 2P+T 10 A, INCLUINDO SUPORTE E PLACA - FORNECIMENTO E INSTALAÇÃO. AF_12/2015</v>
          </cell>
        </row>
        <row r="2756">
          <cell r="A2756" t="str">
            <v>INSTALACAO ELETRICA/ELETRIFICACAO E ILUMINACAO EXTERNA</v>
          </cell>
          <cell r="B2756" t="str">
            <v>INEL</v>
          </cell>
          <cell r="C2756" t="str">
            <v>INTERRUPTOR/TOMADA</v>
          </cell>
          <cell r="D2756" t="str">
            <v>0170</v>
          </cell>
          <cell r="E2756">
            <v>0</v>
          </cell>
          <cell r="F2756">
            <v>0</v>
          </cell>
          <cell r="G2756" t="str">
            <v>91993</v>
          </cell>
          <cell r="H2756" t="str">
            <v>TOMADA ALTA DE EMBUTIR (1 MÓDULO), 2P+T 20 A, INCLUINDO SUPORTE E PLACA - FORNECIMENTO E INSTALAÇÃO. AF_12/2015</v>
          </cell>
        </row>
        <row r="2757">
          <cell r="A2757" t="str">
            <v>INSTALACAO ELETRICA/ELETRIFICACAO E ILUMINACAO EXTERNA</v>
          </cell>
          <cell r="B2757" t="str">
            <v>INEL</v>
          </cell>
          <cell r="C2757" t="str">
            <v>INTERRUPTOR/TOMADA</v>
          </cell>
          <cell r="D2757" t="str">
            <v>0170</v>
          </cell>
          <cell r="E2757">
            <v>0</v>
          </cell>
          <cell r="F2757">
            <v>0</v>
          </cell>
          <cell r="G2757" t="str">
            <v>91994</v>
          </cell>
          <cell r="H2757" t="str">
            <v>TOMADA MÉDIA DE EMBUTIR (1 MÓDULO), 2P+T 10 A, SEM SUPORTE E SEM PLACA - FORNECIMENTO E INSTALAÇÃO. AF_12/2015</v>
          </cell>
        </row>
        <row r="2758">
          <cell r="A2758" t="str">
            <v>INSTALACAO ELETRICA/ELETRIFICACAO E ILUMINACAO EXTERNA</v>
          </cell>
          <cell r="B2758" t="str">
            <v>INEL</v>
          </cell>
          <cell r="C2758" t="str">
            <v>INTERRUPTOR/TOMADA</v>
          </cell>
          <cell r="D2758" t="str">
            <v>0170</v>
          </cell>
          <cell r="E2758">
            <v>0</v>
          </cell>
          <cell r="F2758">
            <v>0</v>
          </cell>
          <cell r="G2758" t="str">
            <v>91995</v>
          </cell>
          <cell r="H2758" t="str">
            <v>TOMADA MÉDIA DE EMBUTIR (1 MÓDULO), 2P+T 20 A, SEM SUPORTE E SEM PLACA - FORNECIMENTO E INSTALAÇÃO. AF_12/2015</v>
          </cell>
        </row>
        <row r="2759">
          <cell r="A2759" t="str">
            <v>INSTALACAO ELETRICA/ELETRIFICACAO E ILUMINACAO EXTERNA</v>
          </cell>
          <cell r="B2759" t="str">
            <v>INEL</v>
          </cell>
          <cell r="C2759" t="str">
            <v>INTERRUPTOR/TOMADA</v>
          </cell>
          <cell r="D2759" t="str">
            <v>0170</v>
          </cell>
          <cell r="E2759">
            <v>0</v>
          </cell>
          <cell r="F2759">
            <v>0</v>
          </cell>
          <cell r="G2759" t="str">
            <v>91996</v>
          </cell>
          <cell r="H2759" t="str">
            <v>TOMADA MÉDIA DE EMBUTIR (1 MÓDULO), 2P+T 10 A, INCLUINDO SUPORTE E PLACA - FORNECIMENTO E INSTALAÇÃO. AF_12/2015</v>
          </cell>
        </row>
        <row r="2760">
          <cell r="A2760" t="str">
            <v>INSTALACAO ELETRICA/ELETRIFICACAO E ILUMINACAO EXTERNA</v>
          </cell>
          <cell r="B2760" t="str">
            <v>INEL</v>
          </cell>
          <cell r="C2760" t="str">
            <v>INTERRUPTOR/TOMADA</v>
          </cell>
          <cell r="D2760" t="str">
            <v>0170</v>
          </cell>
          <cell r="E2760">
            <v>0</v>
          </cell>
          <cell r="F2760">
            <v>0</v>
          </cell>
          <cell r="G2760" t="str">
            <v>91997</v>
          </cell>
          <cell r="H2760" t="str">
            <v>TOMADA MÉDIA DE EMBUTIR (1 MÓDULO), 2P+T 20 A, INCLUINDO SUPORTE E PLACA - FORNECIMENTO E INSTALAÇÃO. AF_12/2015</v>
          </cell>
        </row>
        <row r="2761">
          <cell r="A2761" t="str">
            <v>INSTALACAO ELETRICA/ELETRIFICACAO E ILUMINACAO EXTERNA</v>
          </cell>
          <cell r="B2761" t="str">
            <v>INEL</v>
          </cell>
          <cell r="C2761" t="str">
            <v>INTERRUPTOR/TOMADA</v>
          </cell>
          <cell r="D2761" t="str">
            <v>0170</v>
          </cell>
          <cell r="E2761">
            <v>0</v>
          </cell>
          <cell r="F2761">
            <v>0</v>
          </cell>
          <cell r="G2761" t="str">
            <v>91998</v>
          </cell>
          <cell r="H2761" t="str">
            <v>TOMADA BAIXA DE EMBUTIR (1 MÓDULO), 2P+T 10 A, SEM SUPORTE E SEM PLACA - FORNECIMENTO E INSTALAÇÃO. AF_12/2015</v>
          </cell>
        </row>
        <row r="2762">
          <cell r="A2762" t="str">
            <v>INSTALACAO ELETRICA/ELETRIFICACAO E ILUMINACAO EXTERNA</v>
          </cell>
          <cell r="B2762" t="str">
            <v>INEL</v>
          </cell>
          <cell r="C2762" t="str">
            <v>INTERRUPTOR/TOMADA</v>
          </cell>
          <cell r="D2762" t="str">
            <v>0170</v>
          </cell>
          <cell r="E2762">
            <v>0</v>
          </cell>
          <cell r="F2762">
            <v>0</v>
          </cell>
          <cell r="G2762" t="str">
            <v>91999</v>
          </cell>
          <cell r="H2762" t="str">
            <v>TOMADA BAIXA DE EMBUTIR (1 MÓDULO), 2P+T 20 A, SEM SUPORTE E SEM PLACA - FORNECIMENTO E INSTALAÇÃO. AF_12/2015</v>
          </cell>
        </row>
        <row r="2763">
          <cell r="A2763" t="str">
            <v>INSTALACAO ELETRICA/ELETRIFICACAO E ILUMINACAO EXTERNA</v>
          </cell>
          <cell r="B2763" t="str">
            <v>INEL</v>
          </cell>
          <cell r="C2763" t="str">
            <v>INTERRUPTOR/TOMADA</v>
          </cell>
          <cell r="D2763" t="str">
            <v>0170</v>
          </cell>
          <cell r="E2763">
            <v>0</v>
          </cell>
          <cell r="F2763">
            <v>0</v>
          </cell>
          <cell r="G2763" t="str">
            <v>92000</v>
          </cell>
          <cell r="H2763" t="str">
            <v>TOMADA BAIXA DE EMBUTIR (1 MÓDULO), 2P+T 10 A, INCLUINDO SUPORTE E PLACA - FORNECIMENTO E INSTALAÇÃO. AF_12/2015</v>
          </cell>
        </row>
        <row r="2764">
          <cell r="A2764" t="str">
            <v>INSTALACAO ELETRICA/ELETRIFICACAO E ILUMINACAO EXTERNA</v>
          </cell>
          <cell r="B2764" t="str">
            <v>INEL</v>
          </cell>
          <cell r="C2764" t="str">
            <v>INTERRUPTOR/TOMADA</v>
          </cell>
          <cell r="D2764" t="str">
            <v>0170</v>
          </cell>
          <cell r="E2764">
            <v>0</v>
          </cell>
          <cell r="F2764">
            <v>0</v>
          </cell>
          <cell r="G2764" t="str">
            <v>92001</v>
          </cell>
          <cell r="H2764" t="str">
            <v>TOMADA BAIXA DE EMBUTIR (1 MÓDULO), 2P+T 20 A, INCLUINDO SUPORTE E PLACA - FORNECIMENTO E INSTALAÇÃO. AF_12/2015</v>
          </cell>
        </row>
        <row r="2765">
          <cell r="A2765" t="str">
            <v>INSTALACAO ELETRICA/ELETRIFICACAO E ILUMINACAO EXTERNA</v>
          </cell>
          <cell r="B2765" t="str">
            <v>INEL</v>
          </cell>
          <cell r="C2765" t="str">
            <v>INTERRUPTOR/TOMADA</v>
          </cell>
          <cell r="D2765" t="str">
            <v>0170</v>
          </cell>
          <cell r="E2765">
            <v>0</v>
          </cell>
          <cell r="F2765">
            <v>0</v>
          </cell>
          <cell r="G2765" t="str">
            <v>92002</v>
          </cell>
          <cell r="H2765" t="str">
            <v>TOMADA MÉDIA DE EMBUTIR (2 MÓDULOS), 2P+T 10 A, SEM SUPORTE E SEM PLACA - FORNECIMENTO E INSTALAÇÃO. AF_12/2015</v>
          </cell>
        </row>
        <row r="2766">
          <cell r="A2766" t="str">
            <v>INSTALACAO ELETRICA/ELETRIFICACAO E ILUMINACAO EXTERNA</v>
          </cell>
          <cell r="B2766" t="str">
            <v>INEL</v>
          </cell>
          <cell r="C2766" t="str">
            <v>INTERRUPTOR/TOMADA</v>
          </cell>
          <cell r="D2766" t="str">
            <v>0170</v>
          </cell>
          <cell r="E2766">
            <v>0</v>
          </cell>
          <cell r="F2766">
            <v>0</v>
          </cell>
          <cell r="G2766" t="str">
            <v>92003</v>
          </cell>
          <cell r="H2766" t="str">
            <v>TOMADA MÉDIA DE EMBUTIR (2 MÓDULOS), 2P+T 20 A, SEM SUPORTE E SEM PLACA - FORNECIMENTO E INSTALAÇÃO. AF_12/2015</v>
          </cell>
        </row>
        <row r="2767">
          <cell r="A2767" t="str">
            <v>INSTALACAO ELETRICA/ELETRIFICACAO E ILUMINACAO EXTERNA</v>
          </cell>
          <cell r="B2767" t="str">
            <v>INEL</v>
          </cell>
          <cell r="C2767" t="str">
            <v>INTERRUPTOR/TOMADA</v>
          </cell>
          <cell r="D2767" t="str">
            <v>0170</v>
          </cell>
          <cell r="E2767">
            <v>0</v>
          </cell>
          <cell r="F2767">
            <v>0</v>
          </cell>
          <cell r="G2767" t="str">
            <v>92004</v>
          </cell>
          <cell r="H2767" t="str">
            <v>TOMADA MÉDIA DE EMBUTIR (2 MÓDULOS), 2P+T 10 A, INCLUINDO SUPORTE E PLACA - FORNECIMENTO E INSTALAÇÃO. AF_12/2015</v>
          </cell>
        </row>
        <row r="2768">
          <cell r="A2768" t="str">
            <v>INSTALACAO ELETRICA/ELETRIFICACAO E ILUMINACAO EXTERNA</v>
          </cell>
          <cell r="B2768" t="str">
            <v>INEL</v>
          </cell>
          <cell r="C2768" t="str">
            <v>INTERRUPTOR/TOMADA</v>
          </cell>
          <cell r="D2768" t="str">
            <v>0170</v>
          </cell>
          <cell r="E2768">
            <v>0</v>
          </cell>
          <cell r="F2768">
            <v>0</v>
          </cell>
          <cell r="G2768" t="str">
            <v>92005</v>
          </cell>
          <cell r="H2768" t="str">
            <v>TOMADA MÉDIA DE EMBUTIR (2 MÓDULOS), 2P+T 20 A, INCLUINDO SUPORTE E PLACA - FORNECIMENTO E INSTALAÇÃO. AF_12/2015</v>
          </cell>
        </row>
        <row r="2769">
          <cell r="A2769" t="str">
            <v>INSTALACAO ELETRICA/ELETRIFICACAO E ILUMINACAO EXTERNA</v>
          </cell>
          <cell r="B2769" t="str">
            <v>INEL</v>
          </cell>
          <cell r="C2769" t="str">
            <v>INTERRUPTOR/TOMADA</v>
          </cell>
          <cell r="D2769" t="str">
            <v>0170</v>
          </cell>
          <cell r="E2769">
            <v>0</v>
          </cell>
          <cell r="F2769">
            <v>0</v>
          </cell>
          <cell r="G2769" t="str">
            <v>92006</v>
          </cell>
          <cell r="H2769" t="str">
            <v>TOMADA BAIXA DE EMBUTIR (2 MÓDULOS), 2P+T 10 A, SEM SUPORTE E SEM PLACA - FORNECIMENTO E INSTALAÇÃO. AF_12/2015</v>
          </cell>
        </row>
        <row r="2770">
          <cell r="A2770" t="str">
            <v>INSTALACAO ELETRICA/ELETRIFICACAO E ILUMINACAO EXTERNA</v>
          </cell>
          <cell r="B2770" t="str">
            <v>INEL</v>
          </cell>
          <cell r="C2770" t="str">
            <v>INTERRUPTOR/TOMADA</v>
          </cell>
          <cell r="D2770" t="str">
            <v>0170</v>
          </cell>
          <cell r="E2770">
            <v>0</v>
          </cell>
          <cell r="F2770">
            <v>0</v>
          </cell>
          <cell r="G2770" t="str">
            <v>92007</v>
          </cell>
          <cell r="H2770" t="str">
            <v>TOMADA BAIXA DE EMBUTIR (2 MÓDULOS), 2P+T 20 A, SEM SUPORTE E SEM PLACA - FORNECIMENTO E INSTALAÇÃO. AF_12/2015</v>
          </cell>
        </row>
        <row r="2771">
          <cell r="A2771" t="str">
            <v>INSTALACAO ELETRICA/ELETRIFICACAO E ILUMINACAO EXTERNA</v>
          </cell>
          <cell r="B2771" t="str">
            <v>INEL</v>
          </cell>
          <cell r="C2771" t="str">
            <v>INTERRUPTOR/TOMADA</v>
          </cell>
          <cell r="D2771" t="str">
            <v>0170</v>
          </cell>
          <cell r="E2771">
            <v>0</v>
          </cell>
          <cell r="F2771">
            <v>0</v>
          </cell>
          <cell r="G2771" t="str">
            <v>92008</v>
          </cell>
          <cell r="H2771" t="str">
            <v>TOMADA BAIXA DE EMBUTIR (2 MÓDULOS), 2P+T 10 A, INCLUINDO SUPORTE E PLACA - FORNECIMENTO E INSTALAÇÃO. AF_12/2015</v>
          </cell>
        </row>
        <row r="2772">
          <cell r="A2772" t="str">
            <v>INSTALACAO ELETRICA/ELETRIFICACAO E ILUMINACAO EXTERNA</v>
          </cell>
          <cell r="B2772" t="str">
            <v>INEL</v>
          </cell>
          <cell r="C2772" t="str">
            <v>INTERRUPTOR/TOMADA</v>
          </cell>
          <cell r="D2772" t="str">
            <v>0170</v>
          </cell>
          <cell r="E2772">
            <v>0</v>
          </cell>
          <cell r="F2772">
            <v>0</v>
          </cell>
          <cell r="G2772" t="str">
            <v>92009</v>
          </cell>
          <cell r="H2772" t="str">
            <v>TOMADA BAIXA DE EMBUTIR (2 MÓDULOS), 2P+T 20 A, INCLUINDO SUPORTE E PLACA - FORNECIMENTO E INSTALAÇÃO. AF_12/2015</v>
          </cell>
        </row>
        <row r="2773">
          <cell r="A2773" t="str">
            <v>INSTALACAO ELETRICA/ELETRIFICACAO E ILUMINACAO EXTERNA</v>
          </cell>
          <cell r="B2773" t="str">
            <v>INEL</v>
          </cell>
          <cell r="C2773" t="str">
            <v>INTERRUPTOR/TOMADA</v>
          </cell>
          <cell r="D2773" t="str">
            <v>0170</v>
          </cell>
          <cell r="E2773">
            <v>0</v>
          </cell>
          <cell r="F2773">
            <v>0</v>
          </cell>
          <cell r="G2773" t="str">
            <v>92010</v>
          </cell>
          <cell r="H2773" t="str">
            <v>TOMADA MÉDIA DE EMBUTIR (3 MÓDULOS), 2P+T 10 A, SEM SUPORTE E SEM PLACA - FORNECIMENTO E INSTALAÇÃO. AF_12/2015</v>
          </cell>
        </row>
        <row r="2774">
          <cell r="A2774" t="str">
            <v>INSTALACAO ELETRICA/ELETRIFICACAO E ILUMINACAO EXTERNA</v>
          </cell>
          <cell r="B2774" t="str">
            <v>INEL</v>
          </cell>
          <cell r="C2774" t="str">
            <v>INTERRUPTOR/TOMADA</v>
          </cell>
          <cell r="D2774" t="str">
            <v>0170</v>
          </cell>
          <cell r="E2774">
            <v>0</v>
          </cell>
          <cell r="F2774">
            <v>0</v>
          </cell>
          <cell r="G2774" t="str">
            <v>92011</v>
          </cell>
          <cell r="H2774" t="str">
            <v>TOMADA MÉDIA DE EMBUTIR (3 MÓDULOS), 2P+T 20 A, SEM SUPORTE E SEM PLACA - FORNECIMENTO E INSTALAÇÃO. AF_12/2015</v>
          </cell>
        </row>
        <row r="2775">
          <cell r="A2775" t="str">
            <v>INSTALACAO ELETRICA/ELETRIFICACAO E ILUMINACAO EXTERNA</v>
          </cell>
          <cell r="B2775" t="str">
            <v>INEL</v>
          </cell>
          <cell r="C2775" t="str">
            <v>INTERRUPTOR/TOMADA</v>
          </cell>
          <cell r="D2775" t="str">
            <v>0170</v>
          </cell>
          <cell r="E2775">
            <v>0</v>
          </cell>
          <cell r="F2775">
            <v>0</v>
          </cell>
          <cell r="G2775" t="str">
            <v>92012</v>
          </cell>
          <cell r="H2775" t="str">
            <v>TOMADA MÉDIA DE EMBUTIR (3 MÓDULOS), 2P+T 10 A, INCLUINDO SUPORTE E PLACA - FORNECIMENTO E INSTALAÇÃO. AF_12/2015</v>
          </cell>
        </row>
        <row r="2776">
          <cell r="A2776" t="str">
            <v>INSTALACAO ELETRICA/ELETRIFICACAO E ILUMINACAO EXTERNA</v>
          </cell>
          <cell r="B2776" t="str">
            <v>INEL</v>
          </cell>
          <cell r="C2776" t="str">
            <v>INTERRUPTOR/TOMADA</v>
          </cell>
          <cell r="D2776" t="str">
            <v>0170</v>
          </cell>
          <cell r="E2776">
            <v>0</v>
          </cell>
          <cell r="F2776">
            <v>0</v>
          </cell>
          <cell r="G2776" t="str">
            <v>92013</v>
          </cell>
          <cell r="H2776" t="str">
            <v>TOMADA MÉDIA DE EMBUTIR (3 MÓDULOS), 2P+T 20 A, INCLUINDO SUPORTE E PLACA - FORNECIMENTO E INSTALAÇÃO. AF_12/2015</v>
          </cell>
        </row>
        <row r="2777">
          <cell r="A2777" t="str">
            <v>INSTALACAO ELETRICA/ELETRIFICACAO E ILUMINACAO EXTERNA</v>
          </cell>
          <cell r="B2777" t="str">
            <v>INEL</v>
          </cell>
          <cell r="C2777" t="str">
            <v>INTERRUPTOR/TOMADA</v>
          </cell>
          <cell r="D2777" t="str">
            <v>0170</v>
          </cell>
          <cell r="E2777">
            <v>0</v>
          </cell>
          <cell r="F2777">
            <v>0</v>
          </cell>
          <cell r="G2777" t="str">
            <v>92014</v>
          </cell>
          <cell r="H2777" t="str">
            <v>TOMADA BAIXA DE EMBUTIR (3 MÓDULOS), 2P+T 10 A, SEM SUPORTE E SEM PLACA - FORNECIMENTO E INSTALAÇÃO. AF_12/2015</v>
          </cell>
        </row>
        <row r="2778">
          <cell r="A2778" t="str">
            <v>INSTALACAO ELETRICA/ELETRIFICACAO E ILUMINACAO EXTERNA</v>
          </cell>
          <cell r="B2778" t="str">
            <v>INEL</v>
          </cell>
          <cell r="C2778" t="str">
            <v>INTERRUPTOR/TOMADA</v>
          </cell>
          <cell r="D2778" t="str">
            <v>0170</v>
          </cell>
          <cell r="E2778">
            <v>0</v>
          </cell>
          <cell r="F2778">
            <v>0</v>
          </cell>
          <cell r="G2778" t="str">
            <v>92015</v>
          </cell>
          <cell r="H2778" t="str">
            <v>TOMADA BAIXA DE EMBUTIR (3 MÓDULOS), 2P+T 20 A, SEM SUPORTE E SEM PLACA - FORNECIMENTO E INSTALAÇÃO. AF_12/2015</v>
          </cell>
        </row>
        <row r="2779">
          <cell r="A2779" t="str">
            <v>INSTALACAO ELETRICA/ELETRIFICACAO E ILUMINACAO EXTERNA</v>
          </cell>
          <cell r="B2779" t="str">
            <v>INEL</v>
          </cell>
          <cell r="C2779" t="str">
            <v>INTERRUPTOR/TOMADA</v>
          </cell>
          <cell r="D2779" t="str">
            <v>0170</v>
          </cell>
          <cell r="E2779">
            <v>0</v>
          </cell>
          <cell r="F2779">
            <v>0</v>
          </cell>
          <cell r="G2779" t="str">
            <v>92016</v>
          </cell>
          <cell r="H2779" t="str">
            <v>TOMADA BAIXA DE EMBUTIR (3 MÓDULOS), 2P+T 10 A, INCLUINDO SUPORTE E PLACA - FORNECIMENTO E INSTALAÇÃO. AF_12/2015</v>
          </cell>
        </row>
        <row r="2780">
          <cell r="A2780" t="str">
            <v>INSTALACAO ELETRICA/ELETRIFICACAO E ILUMINACAO EXTERNA</v>
          </cell>
          <cell r="B2780" t="str">
            <v>INEL</v>
          </cell>
          <cell r="C2780" t="str">
            <v>INTERRUPTOR/TOMADA</v>
          </cell>
          <cell r="D2780" t="str">
            <v>0170</v>
          </cell>
          <cell r="E2780">
            <v>0</v>
          </cell>
          <cell r="F2780">
            <v>0</v>
          </cell>
          <cell r="G2780" t="str">
            <v>92017</v>
          </cell>
          <cell r="H2780" t="str">
            <v>TOMADA BAIXA DE EMBUTIR (3 MÓDULOS), 2P+T 20 A, INCLUINDO SUPORTE E PLACA - FORNECIMENTO E INSTALAÇÃO. AF_12/2015</v>
          </cell>
        </row>
        <row r="2781">
          <cell r="A2781" t="str">
            <v>INSTALACAO ELETRICA/ELETRIFICACAO E ILUMINACAO EXTERNA</v>
          </cell>
          <cell r="B2781" t="str">
            <v>INEL</v>
          </cell>
          <cell r="C2781" t="str">
            <v>INTERRUPTOR/TOMADA</v>
          </cell>
          <cell r="D2781" t="str">
            <v>0170</v>
          </cell>
          <cell r="E2781">
            <v>0</v>
          </cell>
          <cell r="F2781">
            <v>0</v>
          </cell>
          <cell r="G2781" t="str">
            <v>92018</v>
          </cell>
          <cell r="H2781" t="str">
            <v>TOMADA BAIXA DE EMBUTIR (4 MÓDULOS), 2P+T 10 A, SEM SUPORTE E SEM PLACA - FORNECIMENTO E INSTALAÇÃO. AF_12/2015</v>
          </cell>
        </row>
        <row r="2782">
          <cell r="A2782" t="str">
            <v>INSTALACAO ELETRICA/ELETRIFICACAO E ILUMINACAO EXTERNA</v>
          </cell>
          <cell r="B2782" t="str">
            <v>INEL</v>
          </cell>
          <cell r="C2782" t="str">
            <v>INTERRUPTOR/TOMADA</v>
          </cell>
          <cell r="D2782" t="str">
            <v>0170</v>
          </cell>
          <cell r="E2782">
            <v>0</v>
          </cell>
          <cell r="F2782">
            <v>0</v>
          </cell>
          <cell r="G2782" t="str">
            <v>92019</v>
          </cell>
          <cell r="H2782" t="str">
            <v>TOMADA BAIXA DE EMBUTIR (4 MÓDULOS), 2P+T 10 A, INCLUINDO SUPORTE E PLACA - FORNECIMENTO E INSTALAÇÃO. AF_12/2015</v>
          </cell>
        </row>
        <row r="2783">
          <cell r="A2783" t="str">
            <v>INSTALACAO ELETRICA/ELETRIFICACAO E ILUMINACAO EXTERNA</v>
          </cell>
          <cell r="B2783" t="str">
            <v>INEL</v>
          </cell>
          <cell r="C2783" t="str">
            <v>INTERRUPTOR/TOMADA</v>
          </cell>
          <cell r="D2783" t="str">
            <v>0170</v>
          </cell>
          <cell r="E2783">
            <v>0</v>
          </cell>
          <cell r="F2783">
            <v>0</v>
          </cell>
          <cell r="G2783" t="str">
            <v>92020</v>
          </cell>
          <cell r="H2783" t="str">
            <v>TOMADA BAIXA DE EMBUTIR (6 MÓDULOS), 2P+T 10 A, SEM SUPORTE E SEM PLACA - FORNECIMENTO E INSTALAÇÃO. AF_12/2015</v>
          </cell>
        </row>
        <row r="2784">
          <cell r="A2784" t="str">
            <v>INSTALACAO ELETRICA/ELETRIFICACAO E ILUMINACAO EXTERNA</v>
          </cell>
          <cell r="B2784" t="str">
            <v>INEL</v>
          </cell>
          <cell r="C2784" t="str">
            <v>INTERRUPTOR/TOMADA</v>
          </cell>
          <cell r="D2784" t="str">
            <v>0170</v>
          </cell>
          <cell r="E2784">
            <v>0</v>
          </cell>
          <cell r="F2784">
            <v>0</v>
          </cell>
          <cell r="G2784" t="str">
            <v>92021</v>
          </cell>
          <cell r="H2784" t="str">
            <v>TOMADA BAIXA DE EMBUTIR (6 MÓDULOS), 2P+T 10 A, INCLUINDO SUPORTE E PLACA - FORNECIMENTO E INSTALAÇÃO. AF_12/2015</v>
          </cell>
        </row>
        <row r="2785">
          <cell r="A2785" t="str">
            <v>INSTALACAO ELETRICA/ELETRIFICACAO E ILUMINACAO EXTERNA</v>
          </cell>
          <cell r="B2785" t="str">
            <v>INEL</v>
          </cell>
          <cell r="C2785" t="str">
            <v>INTERRUPTOR/TOMADA</v>
          </cell>
          <cell r="D2785" t="str">
            <v>0170</v>
          </cell>
          <cell r="E2785">
            <v>0</v>
          </cell>
          <cell r="F2785">
            <v>0</v>
          </cell>
          <cell r="G2785" t="str">
            <v>92022</v>
          </cell>
          <cell r="H2785" t="str">
            <v>INTERRUPTOR SIMPLES (1 MÓDULO) COM 1 TOMADA DE EMBUTIR 2P+T 10 A,  SEM SUPORTE E SEM PLACA - FORNECIMENTO E INSTALAÇÃO. AF_12/2015</v>
          </cell>
        </row>
        <row r="2786">
          <cell r="A2786" t="str">
            <v>INSTALACAO ELETRICA/ELETRIFICACAO E ILUMINACAO EXTERNA</v>
          </cell>
          <cell r="B2786" t="str">
            <v>INEL</v>
          </cell>
          <cell r="C2786" t="str">
            <v>INTERRUPTOR/TOMADA</v>
          </cell>
          <cell r="D2786" t="str">
            <v>0170</v>
          </cell>
          <cell r="E2786">
            <v>0</v>
          </cell>
          <cell r="F2786">
            <v>0</v>
          </cell>
          <cell r="G2786" t="str">
            <v>92023</v>
          </cell>
          <cell r="H2786" t="str">
            <v>INTERRUPTOR SIMPLES (1 MÓDULO) COM 1 TOMADA DE EMBUTIR 2P+T 10 A,  INCLUINDO SUPORTE E PLACA - FORNECIMENTO E INSTALAÇÃO. AF_12/2015</v>
          </cell>
        </row>
        <row r="2787">
          <cell r="A2787" t="str">
            <v>INSTALACAO ELETRICA/ELETRIFICACAO E ILUMINACAO EXTERNA</v>
          </cell>
          <cell r="B2787" t="str">
            <v>INEL</v>
          </cell>
          <cell r="C2787" t="str">
            <v>INTERRUPTOR/TOMADA</v>
          </cell>
          <cell r="D2787" t="str">
            <v>0170</v>
          </cell>
          <cell r="E2787">
            <v>0</v>
          </cell>
          <cell r="F2787">
            <v>0</v>
          </cell>
          <cell r="G2787" t="str">
            <v>92024</v>
          </cell>
          <cell r="H2787" t="str">
            <v>INTERRUPTOR SIMPLES (1 MÓDULO) COM 2 TOMADAS DE EMBUTIR 2P+T 10 A,  SEM SUPORTE E SEM PLACA - FORNECIMENTO E INSTALAÇÃO. AF_12/2015</v>
          </cell>
        </row>
        <row r="2788">
          <cell r="A2788" t="str">
            <v>INSTALACAO ELETRICA/ELETRIFICACAO E ILUMINACAO EXTERNA</v>
          </cell>
          <cell r="B2788" t="str">
            <v>INEL</v>
          </cell>
          <cell r="C2788" t="str">
            <v>INTERRUPTOR/TOMADA</v>
          </cell>
          <cell r="D2788" t="str">
            <v>0170</v>
          </cell>
          <cell r="E2788">
            <v>0</v>
          </cell>
          <cell r="F2788">
            <v>0</v>
          </cell>
          <cell r="G2788" t="str">
            <v>92025</v>
          </cell>
          <cell r="H2788" t="str">
            <v>INTERRUPTOR SIMPLES (1 MÓDULO) COM 2 TOMADAS DE EMBUTIR 2P+T 10 A,  INCLUINDO SUPORTE E PLACA - FORNECIMENTO E INSTALAÇÃO. AF_12/2015</v>
          </cell>
        </row>
        <row r="2789">
          <cell r="A2789" t="str">
            <v>INSTALACAO ELETRICA/ELETRIFICACAO E ILUMINACAO EXTERNA</v>
          </cell>
          <cell r="B2789" t="str">
            <v>INEL</v>
          </cell>
          <cell r="C2789" t="str">
            <v>INTERRUPTOR/TOMADA</v>
          </cell>
          <cell r="D2789" t="str">
            <v>0170</v>
          </cell>
          <cell r="E2789">
            <v>0</v>
          </cell>
          <cell r="F2789">
            <v>0</v>
          </cell>
          <cell r="G2789" t="str">
            <v>92026</v>
          </cell>
          <cell r="H2789" t="str">
            <v>INTERRUPTOR SIMPLES (2 MÓDULOS) COM 1 TOMADA DE EMBUTIR 2P+T 10 A,  SEM SUPORTE E SEM PLACA - FORNECIMENTO E INSTALAÇÃO. AF_12/2015</v>
          </cell>
        </row>
        <row r="2790">
          <cell r="A2790" t="str">
            <v>INSTALACAO ELETRICA/ELETRIFICACAO E ILUMINACAO EXTERNA</v>
          </cell>
          <cell r="B2790" t="str">
            <v>INEL</v>
          </cell>
          <cell r="C2790" t="str">
            <v>INTERRUPTOR/TOMADA</v>
          </cell>
          <cell r="D2790" t="str">
            <v>0170</v>
          </cell>
          <cell r="E2790">
            <v>0</v>
          </cell>
          <cell r="F2790">
            <v>0</v>
          </cell>
          <cell r="G2790" t="str">
            <v>92027</v>
          </cell>
          <cell r="H2790" t="str">
            <v>INTERRUPTOR SIMPLES (2 MÓDULOS) COM 1 TOMADA DE EMBUTIR 2P+T 10 A,  INCLUINDO SUPORTE E PLACA - FORNECIMENTO E INSTALAÇÃO. AF_12/2015</v>
          </cell>
        </row>
        <row r="2791">
          <cell r="A2791" t="str">
            <v>INSTALACAO ELETRICA/ELETRIFICACAO E ILUMINACAO EXTERNA</v>
          </cell>
          <cell r="B2791" t="str">
            <v>INEL</v>
          </cell>
          <cell r="C2791" t="str">
            <v>INTERRUPTOR/TOMADA</v>
          </cell>
          <cell r="D2791" t="str">
            <v>0170</v>
          </cell>
          <cell r="E2791">
            <v>0</v>
          </cell>
          <cell r="F2791">
            <v>0</v>
          </cell>
          <cell r="G2791" t="str">
            <v>92028</v>
          </cell>
          <cell r="H2791" t="str">
            <v>INTERRUPTOR PARALELO (1 MÓDULO) COM 1 TOMADA DE EMBUTIR 2P+T 10 A,  SEM SUPORTE E SEM PLACA - FORNECIMENTO E INSTALAÇÃO. AF_12/2015</v>
          </cell>
        </row>
        <row r="2792">
          <cell r="A2792" t="str">
            <v>INSTALACAO ELETRICA/ELETRIFICACAO E ILUMINACAO EXTERNA</v>
          </cell>
          <cell r="B2792" t="str">
            <v>INEL</v>
          </cell>
          <cell r="C2792" t="str">
            <v>INTERRUPTOR/TOMADA</v>
          </cell>
          <cell r="D2792" t="str">
            <v>0170</v>
          </cell>
          <cell r="E2792">
            <v>0</v>
          </cell>
          <cell r="F2792">
            <v>0</v>
          </cell>
          <cell r="G2792" t="str">
            <v>92029</v>
          </cell>
          <cell r="H2792" t="str">
            <v>INTERRUPTOR PARALELO (1 MÓDULO) COM 1 TOMADA DE EMBUTIR 2P+T 10 A,  INCLUINDO SUPORTE E PLACA - FORNECIMENTO E INSTALAÇÃO. AF_12/2015</v>
          </cell>
        </row>
        <row r="2793">
          <cell r="A2793" t="str">
            <v>INSTALACAO ELETRICA/ELETRIFICACAO E ILUMINACAO EXTERNA</v>
          </cell>
          <cell r="B2793" t="str">
            <v>INEL</v>
          </cell>
          <cell r="C2793" t="str">
            <v>INTERRUPTOR/TOMADA</v>
          </cell>
          <cell r="D2793" t="str">
            <v>0170</v>
          </cell>
          <cell r="E2793">
            <v>0</v>
          </cell>
          <cell r="F2793">
            <v>0</v>
          </cell>
          <cell r="G2793" t="str">
            <v>92030</v>
          </cell>
          <cell r="H2793" t="str">
            <v>INTERRUPTOR PARALELO (1 MÓDULO) COM 2 TOMADAS DE EMBUTIR 2P+T 10 A,  SEM SUPORTE E SEM PLACA - FORNECIMENTO E INSTALAÇÃO. AF_12/2015</v>
          </cell>
        </row>
        <row r="2794">
          <cell r="A2794" t="str">
            <v>INSTALACAO ELETRICA/ELETRIFICACAO E ILUMINACAO EXTERNA</v>
          </cell>
          <cell r="B2794" t="str">
            <v>INEL</v>
          </cell>
          <cell r="C2794" t="str">
            <v>INTERRUPTOR/TOMADA</v>
          </cell>
          <cell r="D2794" t="str">
            <v>0170</v>
          </cell>
          <cell r="E2794">
            <v>0</v>
          </cell>
          <cell r="F2794">
            <v>0</v>
          </cell>
          <cell r="G2794" t="str">
            <v>92031</v>
          </cell>
          <cell r="H2794" t="str">
            <v>INTERRUPTOR PARALELO (1 MÓDULO) COM 2 TOMADAS DE EMBUTIR 2P+T 10 A,  INCLUINDO SUPORTE E PLACA - FORNECIMENTO E INSTALAÇÃO. AF_12/2015</v>
          </cell>
        </row>
        <row r="2795">
          <cell r="A2795" t="str">
            <v>INSTALACAO ELETRICA/ELETRIFICACAO E ILUMINACAO EXTERNA</v>
          </cell>
          <cell r="B2795" t="str">
            <v>INEL</v>
          </cell>
          <cell r="C2795" t="str">
            <v>INTERRUPTOR/TOMADA</v>
          </cell>
          <cell r="D2795" t="str">
            <v>0170</v>
          </cell>
          <cell r="E2795">
            <v>0</v>
          </cell>
          <cell r="F2795">
            <v>0</v>
          </cell>
          <cell r="G2795" t="str">
            <v>92032</v>
          </cell>
          <cell r="H2795" t="str">
            <v>INTERRUPTOR PARALELO (2 MÓDULOS) COM 1 TOMADA DE EMBUTIR 2P+T 10 A,  SEM SUPORTE E SEM PLACA - FORNECIMENTO E INSTALAÇÃO. AF_12/2015</v>
          </cell>
        </row>
        <row r="2796">
          <cell r="A2796" t="str">
            <v>INSTALACAO ELETRICA/ELETRIFICACAO E ILUMINACAO EXTERNA</v>
          </cell>
          <cell r="B2796" t="str">
            <v>INEL</v>
          </cell>
          <cell r="C2796" t="str">
            <v>INTERRUPTOR/TOMADA</v>
          </cell>
          <cell r="D2796" t="str">
            <v>0170</v>
          </cell>
          <cell r="E2796">
            <v>0</v>
          </cell>
          <cell r="F2796">
            <v>0</v>
          </cell>
          <cell r="G2796" t="str">
            <v>92033</v>
          </cell>
          <cell r="H2796" t="str">
            <v>INTERRUPTOR PARALELO (2 MÓDULOS) COM 1 TOMADA DE EMBUTIR 2P+T 10 A,  INCLUINDO SUPORTE E PLACA - FORNECIMENTO E INSTALAÇÃO. AF_12/2015</v>
          </cell>
        </row>
        <row r="2797">
          <cell r="A2797" t="str">
            <v>INSTALACAO ELETRICA/ELETRIFICACAO E ILUMINACAO EXTERNA</v>
          </cell>
          <cell r="B2797" t="str">
            <v>INEL</v>
          </cell>
          <cell r="C2797" t="str">
            <v>INTERRUPTOR/TOMADA</v>
          </cell>
          <cell r="D2797" t="str">
            <v>0170</v>
          </cell>
          <cell r="E2797">
            <v>0</v>
          </cell>
          <cell r="F2797">
            <v>0</v>
          </cell>
          <cell r="G2797" t="str">
            <v>92034</v>
          </cell>
          <cell r="H2797" t="str">
            <v>INTERRUPTOR SIMPLES (1 MÓDULO), INTERRUPTOR PARALELO (1 MÓDULO) E 1 TOMADA DE EMBUTIR 2P+T 10 A,  SEM SUPORTE E SEM PLACA - FORNECIMENTO E INSTALAÇÃO. AF_12/2015</v>
          </cell>
        </row>
        <row r="2798">
          <cell r="A2798" t="str">
            <v>INSTALACAO ELETRICA/ELETRIFICACAO E ILUMINACAO EXTERNA</v>
          </cell>
          <cell r="B2798" t="str">
            <v>INEL</v>
          </cell>
          <cell r="C2798" t="str">
            <v>INTERRUPTOR/TOMADA</v>
          </cell>
          <cell r="D2798" t="str">
            <v>0170</v>
          </cell>
          <cell r="E2798">
            <v>0</v>
          </cell>
          <cell r="F2798">
            <v>0</v>
          </cell>
          <cell r="G2798" t="str">
            <v>92035</v>
          </cell>
          <cell r="H2798" t="str">
            <v>INTERRUPTOR SIMPLES (1 MÓDULO), INTERRUPTOR PARALELO (1 MÓDULO) E 1 TOMADA DE EMBUTIR 2P+T 10 A,  INCLUINDO SUPORTE E PLACA - FORNECIMENTO E INSTALAÇÃO. AF_12/2015</v>
          </cell>
        </row>
        <row r="2799">
          <cell r="A2799" t="str">
            <v>INSTALACAO ELETRICA/ELETRIFICACAO E ILUMINACAO EXTERNA</v>
          </cell>
          <cell r="B2799" t="str">
            <v>INEL</v>
          </cell>
          <cell r="C2799" t="str">
            <v>LUMINARIA INTERNA/BOCAL/LAMPADAS</v>
          </cell>
          <cell r="D2799" t="str">
            <v>0171</v>
          </cell>
          <cell r="E2799">
            <v>0</v>
          </cell>
          <cell r="F2799">
            <v>0</v>
          </cell>
          <cell r="G2799" t="str">
            <v>97583</v>
          </cell>
          <cell r="H2799" t="str">
            <v>LUMINÁRIA TIPO CALHA, DE SOBREPOR, COM 1 LÂMPADA TUBULAR FLUORESCENTE DE 18 W, COM REATOR DE PARTIDA RÁPIDA - FORNECIMENTO E INSTALAÇÃO. AF_02/2020</v>
          </cell>
        </row>
        <row r="2800">
          <cell r="A2800" t="str">
            <v>INSTALACAO ELETRICA/ELETRIFICACAO E ILUMINACAO EXTERNA</v>
          </cell>
          <cell r="B2800" t="str">
            <v>INEL</v>
          </cell>
          <cell r="C2800" t="str">
            <v>LUMINARIA INTERNA/BOCAL/LAMPADAS</v>
          </cell>
          <cell r="D2800" t="str">
            <v>0171</v>
          </cell>
          <cell r="E2800">
            <v>0</v>
          </cell>
          <cell r="F2800">
            <v>0</v>
          </cell>
          <cell r="G2800" t="str">
            <v>97584</v>
          </cell>
          <cell r="H2800" t="str">
            <v>LUMINÁRIA TIPO CALHA, DE SOBREPOR, COM 1 LÂMPADA TUBULAR FLUORESCENTE DE 36 W, COM REATOR DE PARTIDA RÁPIDA - FORNECIMENTO E INSTALAÇÃO. AF_02/2020</v>
          </cell>
        </row>
        <row r="2801">
          <cell r="A2801" t="str">
            <v>INSTALACAO ELETRICA/ELETRIFICACAO E ILUMINACAO EXTERNA</v>
          </cell>
          <cell r="B2801" t="str">
            <v>INEL</v>
          </cell>
          <cell r="C2801" t="str">
            <v>LUMINARIA INTERNA/BOCAL/LAMPADAS</v>
          </cell>
          <cell r="D2801" t="str">
            <v>0171</v>
          </cell>
          <cell r="E2801">
            <v>0</v>
          </cell>
          <cell r="F2801">
            <v>0</v>
          </cell>
          <cell r="G2801" t="str">
            <v>97585</v>
          </cell>
          <cell r="H2801" t="str">
            <v>LUMINÁRIA TIPO CALHA, DE SOBREPOR, COM 2 LÂMPADAS TUBULARES FLUORESCENTES DE 18 W, COM REATOR DE PARTIDA RÁPIDA - FORNECIMENTO E INSTALAÇÃO. AF_02/2020</v>
          </cell>
        </row>
        <row r="2802">
          <cell r="A2802" t="str">
            <v>INSTALACAO ELETRICA/ELETRIFICACAO E ILUMINACAO EXTERNA</v>
          </cell>
          <cell r="B2802" t="str">
            <v>INEL</v>
          </cell>
          <cell r="C2802" t="str">
            <v>LUMINARIA INTERNA/BOCAL/LAMPADAS</v>
          </cell>
          <cell r="D2802" t="str">
            <v>0171</v>
          </cell>
          <cell r="E2802">
            <v>0</v>
          </cell>
          <cell r="F2802">
            <v>0</v>
          </cell>
          <cell r="G2802" t="str">
            <v>97586</v>
          </cell>
          <cell r="H2802" t="str">
            <v>LUMINÁRIA TIPO CALHA, DE SOBREPOR, COM 2 LÂMPADAS TUBULARES FLUORESCENTES DE 36 W, COM REATOR DE PARTIDA RÁPIDA - FORNECIMENTO E INSTALAÇÃO. AF_02/2020</v>
          </cell>
        </row>
        <row r="2803">
          <cell r="A2803" t="str">
            <v>INSTALACAO ELETRICA/ELETRIFICACAO E ILUMINACAO EXTERNA</v>
          </cell>
          <cell r="B2803" t="str">
            <v>INEL</v>
          </cell>
          <cell r="C2803" t="str">
            <v>LUMINARIA INTERNA/BOCAL/LAMPADAS</v>
          </cell>
          <cell r="D2803" t="str">
            <v>0171</v>
          </cell>
          <cell r="E2803">
            <v>0</v>
          </cell>
          <cell r="F2803">
            <v>0</v>
          </cell>
          <cell r="G2803" t="str">
            <v>97587</v>
          </cell>
          <cell r="H2803" t="str">
            <v>LUMINÁRIA TIPO CALHA, DE EMBUTIR, COM 2 LÂMPADAS FLUORESCENTES DE 14 W, COM REATOR DE PARTIDA RÁPIDA - FORNECIMENTO E INSTALAÇÃO. AF_02/2020</v>
          </cell>
        </row>
        <row r="2804">
          <cell r="A2804" t="str">
            <v>INSTALACAO ELETRICA/ELETRIFICACAO E ILUMINACAO EXTERNA</v>
          </cell>
          <cell r="B2804" t="str">
            <v>INEL</v>
          </cell>
          <cell r="C2804" t="str">
            <v>LUMINARIA INTERNA/BOCAL/LAMPADAS</v>
          </cell>
          <cell r="D2804" t="str">
            <v>0171</v>
          </cell>
          <cell r="E2804">
            <v>0</v>
          </cell>
          <cell r="F2804">
            <v>0</v>
          </cell>
          <cell r="G2804" t="str">
            <v>97589</v>
          </cell>
          <cell r="H2804" t="str">
            <v>LUMINÁRIA TIPO PLAFON EM PLÁSTICO, DE SOBREPOR, COM 1 LÂMPADA FLUORESCENTE DE 15 W, SEM REATOR - FORNECIMENTO E INSTALAÇÃO. AF_02/2020</v>
          </cell>
        </row>
        <row r="2805">
          <cell r="A2805" t="str">
            <v>INSTALACAO ELETRICA/ELETRIFICACAO E ILUMINACAO EXTERNA</v>
          </cell>
          <cell r="B2805" t="str">
            <v>INEL</v>
          </cell>
          <cell r="C2805" t="str">
            <v>LUMINARIA INTERNA/BOCAL/LAMPADAS</v>
          </cell>
          <cell r="D2805" t="str">
            <v>0171</v>
          </cell>
          <cell r="E2805">
            <v>0</v>
          </cell>
          <cell r="F2805">
            <v>0</v>
          </cell>
          <cell r="G2805" t="str">
            <v>97590</v>
          </cell>
          <cell r="H2805" t="str">
            <v>LUMINÁRIA TIPO PLAFON REDONDO COM VIDRO FOSCO, DE SOBREPOR, COM 1 LÂMPADA FLUORESCENTE DE 15 W, SEM REATOR - FORNECIMENTO E INSTALAÇÃO. AF_02/2020</v>
          </cell>
        </row>
        <row r="2806">
          <cell r="A2806" t="str">
            <v>INSTALACAO ELETRICA/ELETRIFICACAO E ILUMINACAO EXTERNA</v>
          </cell>
          <cell r="B2806" t="str">
            <v>INEL</v>
          </cell>
          <cell r="C2806" t="str">
            <v>LUMINARIA INTERNA/BOCAL/LAMPADAS</v>
          </cell>
          <cell r="D2806" t="str">
            <v>0171</v>
          </cell>
          <cell r="E2806">
            <v>0</v>
          </cell>
          <cell r="F2806">
            <v>0</v>
          </cell>
          <cell r="G2806" t="str">
            <v>97591</v>
          </cell>
          <cell r="H2806" t="str">
            <v>LUMINÁRIA TIPO PLAFON REDONDO COM VIDRO FOSCO, DE SOBREPOR, COM 2 LÂMPADAS FLUORESCENTES DE 15 W, SEM REATOR - FORNECIMENTO E INSTALAÇÃO. AF_02/2020</v>
          </cell>
        </row>
        <row r="2807">
          <cell r="A2807" t="str">
            <v>INSTALACAO ELETRICA/ELETRIFICACAO E ILUMINACAO EXTERNA</v>
          </cell>
          <cell r="B2807" t="str">
            <v>INEL</v>
          </cell>
          <cell r="C2807" t="str">
            <v>LUMINARIA INTERNA/BOCAL/LAMPADAS</v>
          </cell>
          <cell r="D2807" t="str">
            <v>0171</v>
          </cell>
          <cell r="E2807">
            <v>0</v>
          </cell>
          <cell r="F2807">
            <v>0</v>
          </cell>
          <cell r="G2807" t="str">
            <v>97592</v>
          </cell>
          <cell r="H2807" t="str">
            <v>LUMINÁRIA TIPO PLAFON, DE SOBREPOR, COM 1 LÂMPADA LED DE 12/13 W, SEM REATOR - FORNECIMENTO E INSTALAÇÃO. AF_02/2020</v>
          </cell>
        </row>
        <row r="2808">
          <cell r="A2808" t="str">
            <v>INSTALACAO ELETRICA/ELETRIFICACAO E ILUMINACAO EXTERNA</v>
          </cell>
          <cell r="B2808" t="str">
            <v>INEL</v>
          </cell>
          <cell r="C2808" t="str">
            <v>LUMINARIA INTERNA/BOCAL/LAMPADAS</v>
          </cell>
          <cell r="D2808" t="str">
            <v>0171</v>
          </cell>
          <cell r="E2808">
            <v>0</v>
          </cell>
          <cell r="F2808">
            <v>0</v>
          </cell>
          <cell r="G2808" t="str">
            <v>97593</v>
          </cell>
          <cell r="H2808" t="str">
            <v>LUMINÁRIA TIPO SPOT, DE SOBREPOR, COM 1 LÂMPADA FLUORESCENTE DE 15 W, SEM REATOR - FORNECIMENTO E INSTALAÇÃO. AF_02/2020</v>
          </cell>
        </row>
        <row r="2809">
          <cell r="A2809" t="str">
            <v>INSTALACAO ELETRICA/ELETRIFICACAO E ILUMINACAO EXTERNA</v>
          </cell>
          <cell r="B2809" t="str">
            <v>INEL</v>
          </cell>
          <cell r="C2809" t="str">
            <v>LUMINARIA INTERNA/BOCAL/LAMPADAS</v>
          </cell>
          <cell r="D2809" t="str">
            <v>0171</v>
          </cell>
          <cell r="E2809">
            <v>0</v>
          </cell>
          <cell r="F2809">
            <v>0</v>
          </cell>
          <cell r="G2809" t="str">
            <v>97594</v>
          </cell>
          <cell r="H2809" t="str">
            <v>LUMINÁRIA TIPO SPOT, DE SOBREPOR, COM 2 LÂMPADAS FLUORESCENTES DE 15 W, SEM REATOR - FORNECIMENTO E INSTALAÇÃO. AF_02/2020</v>
          </cell>
        </row>
        <row r="2810">
          <cell r="A2810" t="str">
            <v>INSTALACAO ELETRICA/ELETRIFICACAO E ILUMINACAO EXTERNA</v>
          </cell>
          <cell r="B2810" t="str">
            <v>INEL</v>
          </cell>
          <cell r="C2810" t="str">
            <v>LUMINARIA INTERNA/BOCAL/LAMPADAS</v>
          </cell>
          <cell r="D2810" t="str">
            <v>0171</v>
          </cell>
          <cell r="E2810">
            <v>0</v>
          </cell>
          <cell r="F2810">
            <v>0</v>
          </cell>
          <cell r="G2810" t="str">
            <v>97595</v>
          </cell>
          <cell r="H2810" t="str">
            <v>SENSOR DE PRESENÇA COM FOTOCÉLULA, FIXAÇÃO EM PAREDE - FORNECIMENTO E INSTALAÇÃO. AF_02/2020</v>
          </cell>
        </row>
        <row r="2811">
          <cell r="A2811" t="str">
            <v>INSTALACAO ELETRICA/ELETRIFICACAO E ILUMINACAO EXTERNA</v>
          </cell>
          <cell r="B2811" t="str">
            <v>INEL</v>
          </cell>
          <cell r="C2811" t="str">
            <v>LUMINARIA INTERNA/BOCAL/LAMPADAS</v>
          </cell>
          <cell r="D2811" t="str">
            <v>0171</v>
          </cell>
          <cell r="E2811">
            <v>0</v>
          </cell>
          <cell r="F2811">
            <v>0</v>
          </cell>
          <cell r="G2811" t="str">
            <v>97596</v>
          </cell>
          <cell r="H2811" t="str">
            <v>SENSOR DE PRESENÇA SEM FOTOCÉLULA, FIXAÇÃO EM PAREDE - FORNECIMENTO E INSTALAÇÃO. AF_02/2020</v>
          </cell>
        </row>
        <row r="2812">
          <cell r="A2812" t="str">
            <v>INSTALACAO ELETRICA/ELETRIFICACAO E ILUMINACAO EXTERNA</v>
          </cell>
          <cell r="B2812" t="str">
            <v>INEL</v>
          </cell>
          <cell r="C2812" t="str">
            <v>LUMINARIA INTERNA/BOCAL/LAMPADAS</v>
          </cell>
          <cell r="D2812" t="str">
            <v>0171</v>
          </cell>
          <cell r="E2812">
            <v>0</v>
          </cell>
          <cell r="F2812">
            <v>0</v>
          </cell>
          <cell r="G2812" t="str">
            <v>97597</v>
          </cell>
          <cell r="H2812" t="str">
            <v>SENSOR DE PRESENÇA COM FOTOCÉLULA, FIXAÇÃO EM TETO - FORNECIMENTO E INSTALAÇÃO. AF_02/2020</v>
          </cell>
        </row>
        <row r="2813">
          <cell r="A2813" t="str">
            <v>INSTALACAO ELETRICA/ELETRIFICACAO E ILUMINACAO EXTERNA</v>
          </cell>
          <cell r="B2813" t="str">
            <v>INEL</v>
          </cell>
          <cell r="C2813" t="str">
            <v>LUMINARIA INTERNA/BOCAL/LAMPADAS</v>
          </cell>
          <cell r="D2813" t="str">
            <v>0171</v>
          </cell>
          <cell r="E2813">
            <v>0</v>
          </cell>
          <cell r="F2813">
            <v>0</v>
          </cell>
          <cell r="G2813" t="str">
            <v>97598</v>
          </cell>
          <cell r="H2813" t="str">
            <v>SENSOR DE PRESENÇA SEM FOTOCÉLULA, FIXAÇÃO EM TETO - FORNECIMENTO E INSTALAÇÃO. AF_02/2020</v>
          </cell>
        </row>
        <row r="2814">
          <cell r="A2814" t="str">
            <v>INSTALACAO ELETRICA/ELETRIFICACAO E ILUMINACAO EXTERNA</v>
          </cell>
          <cell r="B2814" t="str">
            <v>INEL</v>
          </cell>
          <cell r="C2814" t="str">
            <v>LUMINARIA INTERNA/BOCAL/LAMPADAS</v>
          </cell>
          <cell r="D2814" t="str">
            <v>0171</v>
          </cell>
          <cell r="E2814">
            <v>0</v>
          </cell>
          <cell r="F2814">
            <v>0</v>
          </cell>
          <cell r="G2814" t="str">
            <v>97599</v>
          </cell>
          <cell r="H2814" t="str">
            <v>LUMINÁRIA DE EMERGÊNCIA, COM 30 LÂMPADAS LED DE 2 W, SEM REATOR - FORNECIMENTO E INSTALAÇÃO. AF_02/2020</v>
          </cell>
        </row>
        <row r="2815">
          <cell r="A2815" t="str">
            <v>INSTALACAO ELETRICA/ELETRIFICACAO E ILUMINACAO EXTERNA</v>
          </cell>
          <cell r="B2815" t="str">
            <v>INEL</v>
          </cell>
          <cell r="C2815" t="str">
            <v>LUMINARIA INTERNA/BOCAL/LAMPADAS</v>
          </cell>
          <cell r="D2815" t="str">
            <v>0171</v>
          </cell>
          <cell r="E2815">
            <v>0</v>
          </cell>
          <cell r="F2815">
            <v>0</v>
          </cell>
          <cell r="G2815" t="str">
            <v>97609</v>
          </cell>
          <cell r="H2815" t="str">
            <v>LÂMPADA COMPACTA DE LED 6 W, BASE E27 - FORNECIMENTO E INSTALAÇÃO. AF_02/2020</v>
          </cell>
        </row>
        <row r="2816">
          <cell r="A2816" t="str">
            <v>INSTALACAO ELETRICA/ELETRIFICACAO E ILUMINACAO EXTERNA</v>
          </cell>
          <cell r="B2816" t="str">
            <v>INEL</v>
          </cell>
          <cell r="C2816" t="str">
            <v>LUMINARIA INTERNA/BOCAL/LAMPADAS</v>
          </cell>
          <cell r="D2816" t="str">
            <v>0171</v>
          </cell>
          <cell r="E2816">
            <v>0</v>
          </cell>
          <cell r="F2816">
            <v>0</v>
          </cell>
          <cell r="G2816" t="str">
            <v>97610</v>
          </cell>
          <cell r="H2816" t="str">
            <v>LÂMPADA COMPACTA DE LED 10 W, BASE E27 - FORNECIMENTO E INSTALAÇÃO. AF_02/2020</v>
          </cell>
        </row>
        <row r="2817">
          <cell r="A2817" t="str">
            <v>INSTALACAO ELETRICA/ELETRIFICACAO E ILUMINACAO EXTERNA</v>
          </cell>
          <cell r="B2817" t="str">
            <v>INEL</v>
          </cell>
          <cell r="C2817" t="str">
            <v>LUMINARIA INTERNA/BOCAL/LAMPADAS</v>
          </cell>
          <cell r="D2817" t="str">
            <v>0171</v>
          </cell>
          <cell r="E2817">
            <v>0</v>
          </cell>
          <cell r="F2817">
            <v>0</v>
          </cell>
          <cell r="G2817" t="str">
            <v>97611</v>
          </cell>
          <cell r="H2817" t="str">
            <v>LÂMPADA COMPACTA FLUORESCENTE DE 15 W, BASE E27 - FORNECIMENTO E INSTALAÇÃO. AF_02/2020</v>
          </cell>
        </row>
        <row r="2818">
          <cell r="A2818" t="str">
            <v>INSTALACAO ELETRICA/ELETRIFICACAO E ILUMINACAO EXTERNA</v>
          </cell>
          <cell r="B2818" t="str">
            <v>INEL</v>
          </cell>
          <cell r="C2818" t="str">
            <v>LUMINARIA INTERNA/BOCAL/LAMPADAS</v>
          </cell>
          <cell r="D2818" t="str">
            <v>0171</v>
          </cell>
          <cell r="E2818">
            <v>0</v>
          </cell>
          <cell r="F2818">
            <v>0</v>
          </cell>
          <cell r="G2818" t="str">
            <v>97612</v>
          </cell>
          <cell r="H2818" t="str">
            <v>LÂMPADA COMPACTA FLUORESCENTE DE 20 W, BASE E27 - FORNECIMENTO E INSTALAÇÃO. AF_02/2020</v>
          </cell>
        </row>
        <row r="2819">
          <cell r="A2819" t="str">
            <v>INSTALACAO ELETRICA/ELETRIFICACAO E ILUMINACAO EXTERNA</v>
          </cell>
          <cell r="B2819" t="str">
            <v>INEL</v>
          </cell>
          <cell r="C2819" t="str">
            <v>LUMINARIA INTERNA/BOCAL/LAMPADAS</v>
          </cell>
          <cell r="D2819" t="str">
            <v>0171</v>
          </cell>
          <cell r="E2819">
            <v>0</v>
          </cell>
          <cell r="F2819">
            <v>0</v>
          </cell>
          <cell r="G2819" t="str">
            <v>97613</v>
          </cell>
          <cell r="H2819" t="str">
            <v>LÂMPADA COMPACTA DE VAPOR MERCURIO 125 W, BASE E27 - FORNECIMENTO E INSTALAÇÃO. AF_02/2020</v>
          </cell>
        </row>
        <row r="2820">
          <cell r="A2820" t="str">
            <v>INSTALACAO ELETRICA/ELETRIFICACAO E ILUMINACAO EXTERNA</v>
          </cell>
          <cell r="B2820" t="str">
            <v>INEL</v>
          </cell>
          <cell r="C2820" t="str">
            <v>LUMINARIA INTERNA/BOCAL/LAMPADAS</v>
          </cell>
          <cell r="D2820" t="str">
            <v>0171</v>
          </cell>
          <cell r="E2820">
            <v>0</v>
          </cell>
          <cell r="F2820">
            <v>0</v>
          </cell>
          <cell r="G2820" t="str">
            <v>97614</v>
          </cell>
          <cell r="H2820" t="str">
            <v>LÂMPADA COMPACTA DE VAPOR METÁLICO OVOIDE 150 W, BASE E27 - FORNECIMENTO E INSTALAÇÃO. AF_02/2020</v>
          </cell>
        </row>
        <row r="2821">
          <cell r="A2821" t="str">
            <v>INSTALACAO ELETRICA/ELETRIFICACAO E ILUMINACAO EXTERNA</v>
          </cell>
          <cell r="B2821" t="str">
            <v>INEL</v>
          </cell>
          <cell r="C2821" t="str">
            <v>LUMINARIA INTERNA/BOCAL/LAMPADAS</v>
          </cell>
          <cell r="D2821" t="str">
            <v>0171</v>
          </cell>
          <cell r="E2821">
            <v>0</v>
          </cell>
          <cell r="F2821">
            <v>0</v>
          </cell>
          <cell r="G2821" t="str">
            <v>97615</v>
          </cell>
          <cell r="H2821" t="str">
            <v>LÂMPADA TUBULAR FLUORESCENTE T8 DE 16/18 W, BASE G13 - FORNECIMENTO E INSTALAÇÃO. AF_02/2020_P</v>
          </cell>
        </row>
        <row r="2822">
          <cell r="A2822" t="str">
            <v>INSTALACAO ELETRICA/ELETRIFICACAO E ILUMINACAO EXTERNA</v>
          </cell>
          <cell r="B2822" t="str">
            <v>INEL</v>
          </cell>
          <cell r="C2822" t="str">
            <v>LUMINARIA INTERNA/BOCAL/LAMPADAS</v>
          </cell>
          <cell r="D2822" t="str">
            <v>0171</v>
          </cell>
          <cell r="E2822">
            <v>0</v>
          </cell>
          <cell r="F2822">
            <v>0</v>
          </cell>
          <cell r="G2822" t="str">
            <v>97616</v>
          </cell>
          <cell r="H2822" t="str">
            <v>LÂMPADA TUBULAR FLUORESCENTE T8 DE 32/36 W, BASE G13 - FORNECIMENTO E INSTALAÇÃO. AF_02/2020_P</v>
          </cell>
        </row>
        <row r="2823">
          <cell r="A2823" t="str">
            <v>INSTALACAO ELETRICA/ELETRIFICACAO E ILUMINACAO EXTERNA</v>
          </cell>
          <cell r="B2823" t="str">
            <v>INEL</v>
          </cell>
          <cell r="C2823" t="str">
            <v>LUMINARIA INTERNA/BOCAL/LAMPADAS</v>
          </cell>
          <cell r="D2823" t="str">
            <v>0171</v>
          </cell>
          <cell r="E2823">
            <v>0</v>
          </cell>
          <cell r="F2823">
            <v>0</v>
          </cell>
          <cell r="G2823" t="str">
            <v>97617</v>
          </cell>
          <cell r="H2823" t="str">
            <v>LÂMPADA TUBULAR FLUORESCENTE T10 DE 20/40 W, BASE G13 - FORNECIMENTO E INSTALAÇÃO. AF_02/2020_P</v>
          </cell>
        </row>
        <row r="2824">
          <cell r="A2824" t="str">
            <v>INSTALACAO ELETRICA/ELETRIFICACAO E ILUMINACAO EXTERNA</v>
          </cell>
          <cell r="B2824" t="str">
            <v>INEL</v>
          </cell>
          <cell r="C2824" t="str">
            <v>LUMINARIA INTERNA/BOCAL/LAMPADAS</v>
          </cell>
          <cell r="D2824" t="str">
            <v>0171</v>
          </cell>
          <cell r="E2824">
            <v>0</v>
          </cell>
          <cell r="F2824">
            <v>0</v>
          </cell>
          <cell r="G2824" t="str">
            <v>97618</v>
          </cell>
          <cell r="H2824" t="str">
            <v>LÂMPADA TUBULAR FLUORESCENTE T5 DE 14 W, BASE G13 - FORNECIMENTO E INSTALAÇÃO. AF_02/2020_P</v>
          </cell>
        </row>
        <row r="2825">
          <cell r="A2825" t="str">
            <v>INSTALACAO ELETRICA/ELETRIFICACAO E ILUMINACAO EXTERNA</v>
          </cell>
          <cell r="B2825" t="str">
            <v>INEL</v>
          </cell>
          <cell r="C2825" t="str">
            <v>LUMINARIA INTERNA/BOCAL/LAMPADAS</v>
          </cell>
          <cell r="D2825" t="str">
            <v>0171</v>
          </cell>
          <cell r="E2825">
            <v>0</v>
          </cell>
          <cell r="F2825">
            <v>0</v>
          </cell>
          <cell r="G2825" t="str">
            <v>100902</v>
          </cell>
          <cell r="H2825" t="str">
            <v>LÂMPADA TUBULAR LED DE 9/10 W, BASE G13 - FORNECIMENTO E INSTALAÇÃO. AF_02/2020_P</v>
          </cell>
        </row>
        <row r="2826">
          <cell r="A2826" t="str">
            <v>INSTALACAO ELETRICA/ELETRIFICACAO E ILUMINACAO EXTERNA</v>
          </cell>
          <cell r="B2826" t="str">
            <v>INEL</v>
          </cell>
          <cell r="C2826" t="str">
            <v>LUMINARIA INTERNA/BOCAL/LAMPADAS</v>
          </cell>
          <cell r="D2826" t="str">
            <v>0171</v>
          </cell>
          <cell r="E2826">
            <v>0</v>
          </cell>
          <cell r="F2826">
            <v>0</v>
          </cell>
          <cell r="G2826" t="str">
            <v>100903</v>
          </cell>
          <cell r="H2826" t="str">
            <v>LÂMPADA TUBULAR LED DE 18/20 W, BASE G13 - FORNECIMENTO E INSTALAÇÃO. AF_02/2020_P</v>
          </cell>
        </row>
        <row r="2827">
          <cell r="A2827" t="str">
            <v>INSTALACAO ELETRICA/ELETRIFICACAO E ILUMINACAO EXTERNA</v>
          </cell>
          <cell r="B2827" t="str">
            <v>INEL</v>
          </cell>
          <cell r="C2827" t="str">
            <v>LUMINARIA INTERNA/BOCAL/LAMPADAS</v>
          </cell>
          <cell r="D2827" t="str">
            <v>0171</v>
          </cell>
          <cell r="E2827">
            <v>0</v>
          </cell>
          <cell r="F2827">
            <v>0</v>
          </cell>
          <cell r="G2827" t="str">
            <v>100904</v>
          </cell>
          <cell r="H2827" t="str">
            <v>LUMINÁRIA TIPO CALHA, DE SOBREPOR, COM 1 LÂMPADA TUBULAR FLUORESCENTE DE 20 W, COM REATOR DE PARTIDA CONVENCIONAL - FORNECIMENTO E INSTALAÇÃO. AF_02/2020</v>
          </cell>
        </row>
        <row r="2828">
          <cell r="A2828" t="str">
            <v>INSTALACAO ELETRICA/ELETRIFICACAO E ILUMINACAO EXTERNA</v>
          </cell>
          <cell r="B2828" t="str">
            <v>INEL</v>
          </cell>
          <cell r="C2828" t="str">
            <v>LUMINARIA INTERNA/BOCAL/LAMPADAS</v>
          </cell>
          <cell r="D2828" t="str">
            <v>0171</v>
          </cell>
          <cell r="E2828">
            <v>0</v>
          </cell>
          <cell r="F2828">
            <v>0</v>
          </cell>
          <cell r="G2828" t="str">
            <v>100905</v>
          </cell>
          <cell r="H2828" t="str">
            <v>LUMINÁRIA DUPLA TIPO CALHA, DE SOBREPOR, COM 4 LÂMPADAS TUBULARES FLUORESCENTES DE 18 W,COM REATORES DE PARTIDA RÁPIDA - FORNECIMENTO E INSTALAÇÃO. AF_02/2020</v>
          </cell>
        </row>
        <row r="2829">
          <cell r="A2829" t="str">
            <v>INSTALACAO ELETRICA/ELETRIFICACAO E ILUMINACAO EXTERNA</v>
          </cell>
          <cell r="B2829" t="str">
            <v>INEL</v>
          </cell>
          <cell r="C2829" t="str">
            <v>LUMINARIA INTERNA/BOCAL/LAMPADAS</v>
          </cell>
          <cell r="D2829" t="str">
            <v>0171</v>
          </cell>
          <cell r="E2829">
            <v>0</v>
          </cell>
          <cell r="F2829">
            <v>0</v>
          </cell>
          <cell r="G2829" t="str">
            <v>100906</v>
          </cell>
          <cell r="H2829" t="str">
            <v>LUMINÁRIA DUPLA TIPO CALHA, DE SOBREPOR, COM 4 LÂMPADAS TUBULARES FLUORESCENTES DE 36 W, COM REATORES DE PARTIDA RÁPIDA -FORNECIMENTO E INSTALAÇÃO. AF_02/2020</v>
          </cell>
        </row>
        <row r="2830">
          <cell r="A2830" t="str">
            <v>INSTALACAO ELETRICA/ELETRIFICACAO E ILUMINACAO EXTERNA</v>
          </cell>
          <cell r="B2830" t="str">
            <v>INEL</v>
          </cell>
          <cell r="C2830" t="str">
            <v>LUMINARIA INTERNA/BOCAL/LAMPADAS</v>
          </cell>
          <cell r="D2830" t="str">
            <v>0171</v>
          </cell>
          <cell r="E2830">
            <v>0</v>
          </cell>
          <cell r="F2830">
            <v>0</v>
          </cell>
          <cell r="G2830" t="str">
            <v>100919</v>
          </cell>
          <cell r="H2830" t="str">
            <v>LÂMPADA FLUORESCENTE ESPIRAL BRANCA 45 W, BASE E27 - FORNECIMENTO E INSTALAÇÃO. AF_02/2020</v>
          </cell>
        </row>
        <row r="2831">
          <cell r="A2831" t="str">
            <v>INSTALACAO ELETRICA/ELETRIFICACAO E ILUMINACAO EXTERNA</v>
          </cell>
          <cell r="B2831" t="str">
            <v>INEL</v>
          </cell>
          <cell r="C2831" t="str">
            <v>LUMINARIA INTERNA/BOCAL/LAMPADAS</v>
          </cell>
          <cell r="D2831" t="str">
            <v>0171</v>
          </cell>
          <cell r="E2831">
            <v>0</v>
          </cell>
          <cell r="F2831">
            <v>0</v>
          </cell>
          <cell r="G2831" t="str">
            <v>100920</v>
          </cell>
          <cell r="H2831" t="str">
            <v>LÂMPADA FLUORESCENTE ESPIRAL BRANCA 65 W, BASE E27 - FORNECIMENTO E INSTALAÇÃO. AF_02/2020</v>
          </cell>
        </row>
        <row r="2832">
          <cell r="A2832" t="str">
            <v>INSTALACAO ELETRICA/ELETRIFICACAO E ILUMINACAO EXTERNA</v>
          </cell>
          <cell r="B2832" t="str">
            <v>INEL</v>
          </cell>
          <cell r="C2832" t="str">
            <v>LUMINARIA INTERNA/BOCAL/LAMPADAS</v>
          </cell>
          <cell r="D2832" t="str">
            <v>0171</v>
          </cell>
          <cell r="E2832">
            <v>0</v>
          </cell>
          <cell r="F2832">
            <v>0</v>
          </cell>
          <cell r="G2832" t="str">
            <v>100921</v>
          </cell>
          <cell r="H2832" t="str">
            <v>REATOR DE PARTIDA RÁPIDA PARA LÂMPADA FLUORESCENTE 2X40W - FORNECIMENTO E INSTALAÇÃO. AF_02/2020</v>
          </cell>
        </row>
        <row r="2833">
          <cell r="A2833" t="str">
            <v>INSTALACAO ELETRICA/ELETRIFICACAO E ILUMINACAO EXTERNA</v>
          </cell>
          <cell r="B2833" t="str">
            <v>INEL</v>
          </cell>
          <cell r="C2833" t="str">
            <v>LUMINARIA INTERNA/BOCAL/LAMPADAS</v>
          </cell>
          <cell r="D2833" t="str">
            <v>0171</v>
          </cell>
          <cell r="E2833">
            <v>0</v>
          </cell>
          <cell r="F2833">
            <v>0</v>
          </cell>
          <cell r="G2833" t="str">
            <v>100922</v>
          </cell>
          <cell r="H2833" t="str">
            <v>REATOR DE PARTIDA RÁPIDA PARA LÂMPADA FLUORESCENTE 1X20W - FORNECIMENTO E INSTALAÇÃO. AF_02/2020</v>
          </cell>
        </row>
        <row r="2834">
          <cell r="A2834" t="str">
            <v>INSTALACAO ELETRICA/ELETRIFICACAO E ILUMINACAO EXTERNA</v>
          </cell>
          <cell r="B2834" t="str">
            <v>INEL</v>
          </cell>
          <cell r="C2834" t="str">
            <v>LUMINARIA INTERNA/BOCAL/LAMPADAS</v>
          </cell>
          <cell r="D2834" t="str">
            <v>0171</v>
          </cell>
          <cell r="E2834">
            <v>0</v>
          </cell>
          <cell r="F2834">
            <v>0</v>
          </cell>
          <cell r="G2834" t="str">
            <v>100923</v>
          </cell>
          <cell r="H2834" t="str">
            <v>REATOR DE PARTIDA RÁPIDA PARA LÂMPADA FLUORESCENTE 1X40W - FORNECIMENTO E INSTALAÇÃO. AF_02/2020</v>
          </cell>
        </row>
        <row r="2835">
          <cell r="A2835" t="str">
            <v>INSTALACAO ELETRICA/ELETRIFICACAO E ILUMINACAO EXTERNA</v>
          </cell>
          <cell r="B2835" t="str">
            <v>INEL</v>
          </cell>
          <cell r="C2835" t="str">
            <v>FORNECIMENTO DE MAT/MO P/ELETRIFICACAO E ILUMINACAO PUBLICA</v>
          </cell>
          <cell r="D2835" t="str">
            <v>0172</v>
          </cell>
          <cell r="E2835">
            <v>0</v>
          </cell>
          <cell r="F2835">
            <v>0</v>
          </cell>
          <cell r="G2835" t="str">
            <v>101489</v>
          </cell>
          <cell r="H2835" t="str">
            <v>ENTRADA DE ENERGIA ELÉTRICA, AÉREA, MONOFÁSICA, COM CAIXA DE SOBREPOR, CABO DE 10 MM2 E DISJUNTOR DIN 50A (NÃO INCLUSO O POSTE DE CONCRETO). AF_07/2020_P</v>
          </cell>
        </row>
        <row r="2836">
          <cell r="A2836" t="str">
            <v>INSTALACAO ELETRICA/ELETRIFICACAO E ILUMINACAO EXTERNA</v>
          </cell>
          <cell r="B2836" t="str">
            <v>INEL</v>
          </cell>
          <cell r="C2836" t="str">
            <v>FORNECIMENTO DE MAT/MO P/ELETRIFICACAO E ILUMINACAO PUBLICA</v>
          </cell>
          <cell r="D2836" t="str">
            <v>0172</v>
          </cell>
          <cell r="E2836">
            <v>0</v>
          </cell>
          <cell r="F2836">
            <v>0</v>
          </cell>
          <cell r="G2836" t="str">
            <v>101490</v>
          </cell>
          <cell r="H2836" t="str">
            <v>ENTRADA DE ENERGIA ELÉTRICA, AÉREA, MONOFÁSICA, COM CAIXA DE SOBREPOR, CABO DE 16 MM2 E DISJUNTOR DIN 50A (NÃO INCLUSO O POSTE DE CONCRETO). AF_07/2020_P</v>
          </cell>
        </row>
        <row r="2837">
          <cell r="A2837" t="str">
            <v>INSTALACAO ELETRICA/ELETRIFICACAO E ILUMINACAO EXTERNA</v>
          </cell>
          <cell r="B2837" t="str">
            <v>INEL</v>
          </cell>
          <cell r="C2837" t="str">
            <v>FORNECIMENTO DE MAT/MO P/ELETRIFICACAO E ILUMINACAO PUBLICA</v>
          </cell>
          <cell r="D2837" t="str">
            <v>0172</v>
          </cell>
          <cell r="E2837">
            <v>0</v>
          </cell>
          <cell r="F2837">
            <v>0</v>
          </cell>
          <cell r="G2837" t="str">
            <v>101491</v>
          </cell>
          <cell r="H2837" t="str">
            <v>ENTRADA DE ENERGIA ELÉTRICA, AÉREA, MONOFÁSICA, COM CAIXA DE SOBREPOR, CABO DE 25 MM2 E DISJUNTOR DIN 50A (NÃO INCLUSO O POSTE DE CONCRETO). AF_07/2020_P</v>
          </cell>
        </row>
        <row r="2838">
          <cell r="A2838" t="str">
            <v>INSTALACAO ELETRICA/ELETRIFICACAO E ILUMINACAO EXTERNA</v>
          </cell>
          <cell r="B2838" t="str">
            <v>INEL</v>
          </cell>
          <cell r="C2838" t="str">
            <v>FORNECIMENTO DE MAT/MO P/ELETRIFICACAO E ILUMINACAO PUBLICA</v>
          </cell>
          <cell r="D2838" t="str">
            <v>0172</v>
          </cell>
          <cell r="E2838">
            <v>0</v>
          </cell>
          <cell r="F2838">
            <v>0</v>
          </cell>
          <cell r="G2838" t="str">
            <v>101492</v>
          </cell>
          <cell r="H2838" t="str">
            <v>ENTRADA DE ENERGIA ELÉTRICA, AÉREA, MONOFÁSICA, COM CAIXA DE SOBREPOR, CABO DE 35 MM2 E DISJUNTOR DIN 50A (NÃO INCLUSO O POSTE DE CONCRETO). AF_07/2020_P</v>
          </cell>
        </row>
        <row r="2839">
          <cell r="A2839" t="str">
            <v>INSTALACAO ELETRICA/ELETRIFICACAO E ILUMINACAO EXTERNA</v>
          </cell>
          <cell r="B2839" t="str">
            <v>INEL</v>
          </cell>
          <cell r="C2839" t="str">
            <v>FORNECIMENTO DE MAT/MO P/ELETRIFICACAO E ILUMINACAO PUBLICA</v>
          </cell>
          <cell r="D2839" t="str">
            <v>0172</v>
          </cell>
          <cell r="E2839">
            <v>0</v>
          </cell>
          <cell r="F2839">
            <v>0</v>
          </cell>
          <cell r="G2839" t="str">
            <v>101493</v>
          </cell>
          <cell r="H2839" t="str">
            <v>ENTRADA DE ENERGIA ELÉTRICA, AÉREA, MONOFÁSICA, COM CAIXA DE EMBUTIR, CABO DE 10 MM2 E DISJUNTOR DIN 50A (NÃO INCLUSO O POSTE DE CONCRETO). AF_07/2020_P</v>
          </cell>
        </row>
        <row r="2840">
          <cell r="A2840" t="str">
            <v>INSTALACAO ELETRICA/ELETRIFICACAO E ILUMINACAO EXTERNA</v>
          </cell>
          <cell r="B2840" t="str">
            <v>INEL</v>
          </cell>
          <cell r="C2840" t="str">
            <v>FORNECIMENTO DE MAT/MO P/ELETRIFICACAO E ILUMINACAO PUBLICA</v>
          </cell>
          <cell r="D2840" t="str">
            <v>0172</v>
          </cell>
          <cell r="E2840">
            <v>0</v>
          </cell>
          <cell r="F2840">
            <v>0</v>
          </cell>
          <cell r="G2840" t="str">
            <v>101494</v>
          </cell>
          <cell r="H2840" t="str">
            <v>ENTRADA DE ENERGIA ELÉTRICA, AÉREA, MONOFÁSICA, COM CAIXA DE EMBUTIR, CABO DE 16 MM2 E DISJUNTOR DIN 50A (NÃO INCLUSO O POSTE DE CONCRETO). AF_07/2020_P</v>
          </cell>
        </row>
        <row r="2841">
          <cell r="A2841" t="str">
            <v>INSTALACAO ELETRICA/ELETRIFICACAO E ILUMINACAO EXTERNA</v>
          </cell>
          <cell r="B2841" t="str">
            <v>INEL</v>
          </cell>
          <cell r="C2841" t="str">
            <v>FORNECIMENTO DE MAT/MO P/ELETRIFICACAO E ILUMINACAO PUBLICA</v>
          </cell>
          <cell r="D2841" t="str">
            <v>0172</v>
          </cell>
          <cell r="E2841">
            <v>0</v>
          </cell>
          <cell r="F2841">
            <v>0</v>
          </cell>
          <cell r="G2841" t="str">
            <v>101495</v>
          </cell>
          <cell r="H2841" t="str">
            <v>ENTRADA DE ENERGIA ELÉTRICA, AÉREA, MONOFÁSICA, COM CAIXA DE EMBUTIR, CABO DE 25 MM2 E DISJUNTOR DIN 50A (NÃO INCLUSO O POSTE DE CONCRETO). AF_07/2020_P</v>
          </cell>
        </row>
        <row r="2842">
          <cell r="A2842" t="str">
            <v>INSTALACAO ELETRICA/ELETRIFICACAO E ILUMINACAO EXTERNA</v>
          </cell>
          <cell r="B2842" t="str">
            <v>INEL</v>
          </cell>
          <cell r="C2842" t="str">
            <v>FORNECIMENTO DE MAT/MO P/ELETRIFICACAO E ILUMINACAO PUBLICA</v>
          </cell>
          <cell r="D2842" t="str">
            <v>0172</v>
          </cell>
          <cell r="E2842">
            <v>0</v>
          </cell>
          <cell r="F2842">
            <v>0</v>
          </cell>
          <cell r="G2842" t="str">
            <v>101496</v>
          </cell>
          <cell r="H2842" t="str">
            <v>ENTRADA DE ENERGIA ELÉTRICA, AÉREA, MONOFÁSICA, COM CAIXA DE EMBUTIR, CABO DE 35 MM2 E DISJUNTOR DIN 50A (NÃO INCLUSO O POSTE DE CONCRETO). AF_07/2020_P</v>
          </cell>
        </row>
        <row r="2843">
          <cell r="A2843" t="str">
            <v>INSTALACAO ELETRICA/ELETRIFICACAO E ILUMINACAO EXTERNA</v>
          </cell>
          <cell r="B2843" t="str">
            <v>INEL</v>
          </cell>
          <cell r="C2843" t="str">
            <v>FORNECIMENTO DE MAT/MO P/ELETRIFICACAO E ILUMINACAO PUBLICA</v>
          </cell>
          <cell r="D2843" t="str">
            <v>0172</v>
          </cell>
          <cell r="E2843">
            <v>0</v>
          </cell>
          <cell r="F2843">
            <v>0</v>
          </cell>
          <cell r="G2843" t="str">
            <v>101497</v>
          </cell>
          <cell r="H2843" t="str">
            <v>ENTRADA DE ENERGIA ELÉTRICA, AÉREA, BIFÁSICA, COM CAIXA DE SOBREPOR, CABO DE 10 MM2 E DISJUNTOR DIN 50A (NÃO INCLUSO O POSTE DE CONCRETO). AF_07/2020_P</v>
          </cell>
        </row>
        <row r="2844">
          <cell r="A2844" t="str">
            <v>INSTALACAO ELETRICA/ELETRIFICACAO E ILUMINACAO EXTERNA</v>
          </cell>
          <cell r="B2844" t="str">
            <v>INEL</v>
          </cell>
          <cell r="C2844" t="str">
            <v>FORNECIMENTO DE MAT/MO P/ELETRIFICACAO E ILUMINACAO PUBLICA</v>
          </cell>
          <cell r="D2844" t="str">
            <v>0172</v>
          </cell>
          <cell r="E2844">
            <v>0</v>
          </cell>
          <cell r="F2844">
            <v>0</v>
          </cell>
          <cell r="G2844" t="str">
            <v>101498</v>
          </cell>
          <cell r="H2844" t="str">
            <v>ENTRADA DE ENERGIA ELÉTRICA, AÉREA, BIFÁSICA, COM CAIXA DE SOBREPOR, CABO DE 16 MM2 E DISJUNTOR DIN 50A (NÃO INCLUSO O POSTE DE CONCRETO). AF_07/2020_P</v>
          </cell>
        </row>
        <row r="2845">
          <cell r="A2845" t="str">
            <v>INSTALACAO ELETRICA/ELETRIFICACAO E ILUMINACAO EXTERNA</v>
          </cell>
          <cell r="B2845" t="str">
            <v>INEL</v>
          </cell>
          <cell r="C2845" t="str">
            <v>FORNECIMENTO DE MAT/MO P/ELETRIFICACAO E ILUMINACAO PUBLICA</v>
          </cell>
          <cell r="D2845" t="str">
            <v>0172</v>
          </cell>
          <cell r="E2845">
            <v>0</v>
          </cell>
          <cell r="F2845">
            <v>0</v>
          </cell>
          <cell r="G2845" t="str">
            <v>101499</v>
          </cell>
          <cell r="H2845" t="str">
            <v>ENTRADA DE ENERGIA ELÉTRICA, AÉREA, BIFÁSICA, COM CAIXA DE SOBREPOR, CABO DE 25 MM2 E DISJUNTOR DIN 50A (NÃO INCLUSO O POSTE DE CONCRETO). AF_07/2020_P</v>
          </cell>
        </row>
        <row r="2846">
          <cell r="A2846" t="str">
            <v>INSTALACAO ELETRICA/ELETRIFICACAO E ILUMINACAO EXTERNA</v>
          </cell>
          <cell r="B2846" t="str">
            <v>INEL</v>
          </cell>
          <cell r="C2846" t="str">
            <v>FORNECIMENTO DE MAT/MO P/ELETRIFICACAO E ILUMINACAO PUBLICA</v>
          </cell>
          <cell r="D2846" t="str">
            <v>0172</v>
          </cell>
          <cell r="E2846">
            <v>0</v>
          </cell>
          <cell r="F2846">
            <v>0</v>
          </cell>
          <cell r="G2846" t="str">
            <v>101500</v>
          </cell>
          <cell r="H2846" t="str">
            <v>ENTRADA DE ENERGIA ELÉTRICA, AÉREA, BIFÁSICA, COM CAIXA DE SOBREPOR, CABO DE 35 MM2 E DISJUNTOR DIN 50A (NÃO INCLUSO O POSTE DE CONCRETO). AF_07/2020_P</v>
          </cell>
        </row>
        <row r="2847">
          <cell r="A2847" t="str">
            <v>INSTALACAO ELETRICA/ELETRIFICACAO E ILUMINACAO EXTERNA</v>
          </cell>
          <cell r="B2847" t="str">
            <v>INEL</v>
          </cell>
          <cell r="C2847" t="str">
            <v>FORNECIMENTO DE MAT/MO P/ELETRIFICACAO E ILUMINACAO PUBLICA</v>
          </cell>
          <cell r="D2847" t="str">
            <v>0172</v>
          </cell>
          <cell r="E2847">
            <v>0</v>
          </cell>
          <cell r="F2847">
            <v>0</v>
          </cell>
          <cell r="G2847" t="str">
            <v>101501</v>
          </cell>
          <cell r="H2847" t="str">
            <v>ENTRADA DE ENERGIA ELÉTRICA, AÉREA, BIFÁSICA, COM CAIXA DE EMBUTIR, CABO DE 10 MM2 E DISJUNTOR DIN 50A (NÃO INCLUSO O POSTE DE CONCRETO). AF_07/2020_P</v>
          </cell>
        </row>
        <row r="2848">
          <cell r="A2848" t="str">
            <v>INSTALACAO ELETRICA/ELETRIFICACAO E ILUMINACAO EXTERNA</v>
          </cell>
          <cell r="B2848" t="str">
            <v>INEL</v>
          </cell>
          <cell r="C2848" t="str">
            <v>FORNECIMENTO DE MAT/MO P/ELETRIFICACAO E ILUMINACAO PUBLICA</v>
          </cell>
          <cell r="D2848" t="str">
            <v>0172</v>
          </cell>
          <cell r="E2848">
            <v>0</v>
          </cell>
          <cell r="F2848">
            <v>0</v>
          </cell>
          <cell r="G2848" t="str">
            <v>101502</v>
          </cell>
          <cell r="H2848" t="str">
            <v>ENTRADA DE ENERGIA ELÉTRICA, AÉREA, BIFÁSICA, COM CAIXA DE EMBUTIR, CABO DE 16 MM2 E DISJUNTOR DIN 50A (NÃO INCLUSO O POSTE DE CONCRETO). AF_07/2020_P</v>
          </cell>
        </row>
        <row r="2849">
          <cell r="A2849" t="str">
            <v>INSTALACAO ELETRICA/ELETRIFICACAO E ILUMINACAO EXTERNA</v>
          </cell>
          <cell r="B2849" t="str">
            <v>INEL</v>
          </cell>
          <cell r="C2849" t="str">
            <v>FORNECIMENTO DE MAT/MO P/ELETRIFICACAO E ILUMINACAO PUBLICA</v>
          </cell>
          <cell r="D2849" t="str">
            <v>0172</v>
          </cell>
          <cell r="E2849">
            <v>0</v>
          </cell>
          <cell r="F2849">
            <v>0</v>
          </cell>
          <cell r="G2849" t="str">
            <v>101503</v>
          </cell>
          <cell r="H2849" t="str">
            <v>ENTRADA DE ENERGIA ELÉTRICA, AÉREA, BIFÁSICA, COM CAIXA DE EMBUTIR, CABO DE 25 MM2 E DISJUNTOR DIN 50A (NÃO INCLUSO O POSTE DE CONCRETO). AF_07/2020_P</v>
          </cell>
        </row>
        <row r="2850">
          <cell r="A2850" t="str">
            <v>INSTALACAO ELETRICA/ELETRIFICACAO E ILUMINACAO EXTERNA</v>
          </cell>
          <cell r="B2850" t="str">
            <v>INEL</v>
          </cell>
          <cell r="C2850" t="str">
            <v>FORNECIMENTO DE MAT/MO P/ELETRIFICACAO E ILUMINACAO PUBLICA</v>
          </cell>
          <cell r="D2850" t="str">
            <v>0172</v>
          </cell>
          <cell r="E2850">
            <v>0</v>
          </cell>
          <cell r="F2850">
            <v>0</v>
          </cell>
          <cell r="G2850" t="str">
            <v>101504</v>
          </cell>
          <cell r="H2850" t="str">
            <v>ENTRADA DE ENERGIA ELÉTRICA, AÉREA, BIFÁSICA, COM CAIXA DE EMBUTIR, CABO DE 35 MM2 E DISJUNTOR DIN 50A (NÃO INCLUSO O POSTE DE CONCRETO). AF_07/2020_P</v>
          </cell>
        </row>
        <row r="2851">
          <cell r="A2851" t="str">
            <v>INSTALACAO ELETRICA/ELETRIFICACAO E ILUMINACAO EXTERNA</v>
          </cell>
          <cell r="B2851" t="str">
            <v>INEL</v>
          </cell>
          <cell r="C2851" t="str">
            <v>FORNECIMENTO DE MAT/MO P/ELETRIFICACAO E ILUMINACAO PUBLICA</v>
          </cell>
          <cell r="D2851" t="str">
            <v>0172</v>
          </cell>
          <cell r="E2851">
            <v>0</v>
          </cell>
          <cell r="F2851">
            <v>0</v>
          </cell>
          <cell r="G2851" t="str">
            <v>101505</v>
          </cell>
          <cell r="H2851" t="str">
            <v>ENTRADA DE ENERGIA ELÉTRICA, AÉREA, TRIFÁSICA, COM CAIXA DE SOBREPOR, CABO DE 10 MM2 E DISJUNTOR DIN 50A (NÃO INCLUSO O POSTE DE CONCRETO). AF_07/2020_P</v>
          </cell>
        </row>
        <row r="2852">
          <cell r="A2852" t="str">
            <v>INSTALACAO ELETRICA/ELETRIFICACAO E ILUMINACAO EXTERNA</v>
          </cell>
          <cell r="B2852" t="str">
            <v>INEL</v>
          </cell>
          <cell r="C2852" t="str">
            <v>FORNECIMENTO DE MAT/MO P/ELETRIFICACAO E ILUMINACAO PUBLICA</v>
          </cell>
          <cell r="D2852" t="str">
            <v>0172</v>
          </cell>
          <cell r="E2852">
            <v>0</v>
          </cell>
          <cell r="F2852">
            <v>0</v>
          </cell>
          <cell r="G2852" t="str">
            <v>101506</v>
          </cell>
          <cell r="H2852" t="str">
            <v>ENTRADA DE ENERGIA ELÉTRICA, AÉREA, TRIFÁSICA, COM CAIXA DE SOBREPOR, CABO DE 16 MM2 E DISJUNTOR DIN 50A (NÃO INCLUSO O POSTE DE CONCRETO). AF_07/2020_P</v>
          </cell>
        </row>
        <row r="2853">
          <cell r="A2853" t="str">
            <v>INSTALACAO ELETRICA/ELETRIFICACAO E ILUMINACAO EXTERNA</v>
          </cell>
          <cell r="B2853" t="str">
            <v>INEL</v>
          </cell>
          <cell r="C2853" t="str">
            <v>FORNECIMENTO DE MAT/MO P/ELETRIFICACAO E ILUMINACAO PUBLICA</v>
          </cell>
          <cell r="D2853" t="str">
            <v>0172</v>
          </cell>
          <cell r="E2853">
            <v>0</v>
          </cell>
          <cell r="F2853">
            <v>0</v>
          </cell>
          <cell r="G2853" t="str">
            <v>101507</v>
          </cell>
          <cell r="H2853" t="str">
            <v>ENTRADA DE ENERGIA ELÉTRICA, AÉREA, TRIFÁSICA, COM CAIXA DE SOBREPOR, CABO DE 25 MM2 E DISJUNTOR DIN 50A (NÃO INCLUSO O POSTE DE CONCRETO). AF_07/2020_P</v>
          </cell>
        </row>
        <row r="2854">
          <cell r="A2854" t="str">
            <v>INSTALACAO ELETRICA/ELETRIFICACAO E ILUMINACAO EXTERNA</v>
          </cell>
          <cell r="B2854" t="str">
            <v>INEL</v>
          </cell>
          <cell r="C2854" t="str">
            <v>FORNECIMENTO DE MAT/MO P/ELETRIFICACAO E ILUMINACAO PUBLICA</v>
          </cell>
          <cell r="D2854" t="str">
            <v>0172</v>
          </cell>
          <cell r="E2854">
            <v>0</v>
          </cell>
          <cell r="F2854">
            <v>0</v>
          </cell>
          <cell r="G2854" t="str">
            <v>101508</v>
          </cell>
          <cell r="H2854" t="str">
            <v>ENTRADA DE ENERGIA ELÉTRICA, AÉREA, TRIFÁSICA, COM CAIXA DE SOBREPOR, CABO DE 35 MM2 E DISJUNTOR DIN 50A (NÃO INCLUSO O POSTE DE CONCRETO). AF_07/2020_P</v>
          </cell>
        </row>
        <row r="2855">
          <cell r="A2855" t="str">
            <v>INSTALACAO ELETRICA/ELETRIFICACAO E ILUMINACAO EXTERNA</v>
          </cell>
          <cell r="B2855" t="str">
            <v>INEL</v>
          </cell>
          <cell r="C2855" t="str">
            <v>FORNECIMENTO DE MAT/MO P/ELETRIFICACAO E ILUMINACAO PUBLICA</v>
          </cell>
          <cell r="D2855" t="str">
            <v>0172</v>
          </cell>
          <cell r="E2855">
            <v>0</v>
          </cell>
          <cell r="F2855">
            <v>0</v>
          </cell>
          <cell r="G2855" t="str">
            <v>101509</v>
          </cell>
          <cell r="H2855" t="str">
            <v>ENTRADA DE ENERGIA ELÉTRICA, AÉREA, TRIFÁSICA, COM CAIXA DE EMBUTIR, CABO DE 10 MM2 E DISJUNTOR DIN 50A (NÃO INCLUSO O POSTE DE CONCRETO). AF_07/2020</v>
          </cell>
        </row>
        <row r="2856">
          <cell r="A2856" t="str">
            <v>INSTALACAO ELETRICA/ELETRIFICACAO E ILUMINACAO EXTERNA</v>
          </cell>
          <cell r="B2856" t="str">
            <v>INEL</v>
          </cell>
          <cell r="C2856" t="str">
            <v>FORNECIMENTO DE MAT/MO P/ELETRIFICACAO E ILUMINACAO PUBLICA</v>
          </cell>
          <cell r="D2856" t="str">
            <v>0172</v>
          </cell>
          <cell r="E2856">
            <v>0</v>
          </cell>
          <cell r="F2856">
            <v>0</v>
          </cell>
          <cell r="G2856" t="str">
            <v>101510</v>
          </cell>
          <cell r="H2856" t="str">
            <v>ENTRADA DE ENERGIA ELÉTRICA, AÉREA, TRIFÁSICA, COM CAIXA DE EMBUTIR, CABO DE 16 MM2 E DISJUNTOR DIN 50A (NÃO INCLUSO O POSTE DE CONCRETO). AF_07/2020</v>
          </cell>
        </row>
        <row r="2857">
          <cell r="A2857" t="str">
            <v>INSTALACAO ELETRICA/ELETRIFICACAO E ILUMINACAO EXTERNA</v>
          </cell>
          <cell r="B2857" t="str">
            <v>INEL</v>
          </cell>
          <cell r="C2857" t="str">
            <v>FORNECIMENTO DE MAT/MO P/ELETRIFICACAO E ILUMINACAO PUBLICA</v>
          </cell>
          <cell r="D2857" t="str">
            <v>0172</v>
          </cell>
          <cell r="E2857">
            <v>0</v>
          </cell>
          <cell r="F2857">
            <v>0</v>
          </cell>
          <cell r="G2857" t="str">
            <v>101511</v>
          </cell>
          <cell r="H2857" t="str">
            <v>ENTRADA DE ENERGIA ELÉTRICA, AÉREA, TRIFÁSICA, COM CAIXA DE EMBUTIR, CABO DE 25 MM2 E DISJUNTOR DIN 50A (NÃO INCLUSO O POSTE DE CONCRETO). AF_07/2020</v>
          </cell>
        </row>
        <row r="2858">
          <cell r="A2858" t="str">
            <v>INSTALACAO ELETRICA/ELETRIFICACAO E ILUMINACAO EXTERNA</v>
          </cell>
          <cell r="B2858" t="str">
            <v>INEL</v>
          </cell>
          <cell r="C2858" t="str">
            <v>FORNECIMENTO DE MAT/MO P/ELETRIFICACAO E ILUMINACAO PUBLICA</v>
          </cell>
          <cell r="D2858" t="str">
            <v>0172</v>
          </cell>
          <cell r="E2858">
            <v>0</v>
          </cell>
          <cell r="F2858">
            <v>0</v>
          </cell>
          <cell r="G2858" t="str">
            <v>101512</v>
          </cell>
          <cell r="H2858" t="str">
            <v>ENTRADA DE ENERGIA ELÉTRICA, AÉREA, TRIFÁSICA, COM CAIXA DE EMBUTIR, CABO DE 35 MM2 E DISJUNTOR DIN 50A (NÃO INCLUSO O POSTE DE CONCRETO). AF_07/2020</v>
          </cell>
        </row>
        <row r="2859">
          <cell r="A2859" t="str">
            <v>INSTALACAO ELETRICA/ELETRIFICACAO E ILUMINACAO EXTERNA</v>
          </cell>
          <cell r="B2859" t="str">
            <v>INEL</v>
          </cell>
          <cell r="C2859" t="str">
            <v>FORNECIMENTO DE MAT/MO P/ELETRIFICACAO E ILUMINACAO PUBLICA</v>
          </cell>
          <cell r="D2859" t="str">
            <v>0172</v>
          </cell>
          <cell r="E2859">
            <v>0</v>
          </cell>
          <cell r="F2859">
            <v>0</v>
          </cell>
          <cell r="G2859" t="str">
            <v>101513</v>
          </cell>
          <cell r="H2859" t="str">
            <v>ENTRADA DE ENERGIA ELÉTRICA, SUBTERRÂNEA, MONOFÁSICA, COM CAIXA DE SOBREPOR, CABO DE 10 MM2 E DISJUNTOR DIN 50A (NÃO INCLUSA MURETA DE ALVENARIA). AF_07/2020_P</v>
          </cell>
        </row>
        <row r="2860">
          <cell r="A2860" t="str">
            <v>INSTALACAO ELETRICA/ELETRIFICACAO E ILUMINACAO EXTERNA</v>
          </cell>
          <cell r="B2860" t="str">
            <v>INEL</v>
          </cell>
          <cell r="C2860" t="str">
            <v>FORNECIMENTO DE MAT/MO P/ELETRIFICACAO E ILUMINACAO PUBLICA</v>
          </cell>
          <cell r="D2860" t="str">
            <v>0172</v>
          </cell>
          <cell r="E2860">
            <v>0</v>
          </cell>
          <cell r="F2860">
            <v>0</v>
          </cell>
          <cell r="G2860" t="str">
            <v>101514</v>
          </cell>
          <cell r="H2860" t="str">
            <v>ENTRADA DE ENERGIA ELÉTRICA, SUBTERRÂNEA, MONOFÁSICA, COM CAIXA DE SOBREPOR, CABO DE 16 MM2 E DISJUNTOR DIN 50A (NÃO INCLUSA MURETA DE ALVENARIA). AF_07/2020_P</v>
          </cell>
        </row>
        <row r="2861">
          <cell r="A2861" t="str">
            <v>INSTALACAO ELETRICA/ELETRIFICACAO E ILUMINACAO EXTERNA</v>
          </cell>
          <cell r="B2861" t="str">
            <v>INEL</v>
          </cell>
          <cell r="C2861" t="str">
            <v>FORNECIMENTO DE MAT/MO P/ELETRIFICACAO E ILUMINACAO PUBLICA</v>
          </cell>
          <cell r="D2861" t="str">
            <v>0172</v>
          </cell>
          <cell r="E2861">
            <v>0</v>
          </cell>
          <cell r="F2861">
            <v>0</v>
          </cell>
          <cell r="G2861" t="str">
            <v>101515</v>
          </cell>
          <cell r="H2861" t="str">
            <v>ENTRADA DE ENERGIA ELÉTRICA, SUBTERRÂNEA, MONOFÁSICA, COM CAIXA DE SOBREPOR, CABO DE 25 MM2 E DISJUNTOR DIN 50A (NÃO INCLUSA MURETA DE ALVENARIA). AF_07/2020_P</v>
          </cell>
        </row>
        <row r="2862">
          <cell r="A2862" t="str">
            <v>INSTALACAO ELETRICA/ELETRIFICACAO E ILUMINACAO EXTERNA</v>
          </cell>
          <cell r="B2862" t="str">
            <v>INEL</v>
          </cell>
          <cell r="C2862" t="str">
            <v>FORNECIMENTO DE MAT/MO P/ELETRIFICACAO E ILUMINACAO PUBLICA</v>
          </cell>
          <cell r="D2862" t="str">
            <v>0172</v>
          </cell>
          <cell r="E2862">
            <v>0</v>
          </cell>
          <cell r="F2862">
            <v>0</v>
          </cell>
          <cell r="G2862" t="str">
            <v>101516</v>
          </cell>
          <cell r="H2862" t="str">
            <v>ENTRADA DE ENERGIA ELÉTRICA, SUBTERRÂNEA, MONOFÁSICA, COM CAIXA DE SOBREPOR, CABO DE 35 MM2 E DISJUNTOR DIN 50A (NÃO INCLUSA MURETA DE ALVENARIA). AF_07/2020_P</v>
          </cell>
        </row>
        <row r="2863">
          <cell r="A2863" t="str">
            <v>INSTALACAO ELETRICA/ELETRIFICACAO E ILUMINACAO EXTERNA</v>
          </cell>
          <cell r="B2863" t="str">
            <v>INEL</v>
          </cell>
          <cell r="C2863" t="str">
            <v>FORNECIMENTO DE MAT/MO P/ELETRIFICACAO E ILUMINACAO PUBLICA</v>
          </cell>
          <cell r="D2863" t="str">
            <v>0172</v>
          </cell>
          <cell r="E2863">
            <v>0</v>
          </cell>
          <cell r="F2863">
            <v>0</v>
          </cell>
          <cell r="G2863" t="str">
            <v>101517</v>
          </cell>
          <cell r="H2863" t="str">
            <v>ENTRADA DE ENERGIA ELÉTRICA, SUBTERRÂNEA, MONOFÁSICA, COM CAIXA DE EMBUTIR, CABO DE 10 MM2 E DISJUNTOR DIN 50A (NÃO INCLUSA MURETA DE ALVENARIA). AF_07/2020_P</v>
          </cell>
        </row>
        <row r="2864">
          <cell r="A2864" t="str">
            <v>INSTALACAO ELETRICA/ELETRIFICACAO E ILUMINACAO EXTERNA</v>
          </cell>
          <cell r="B2864" t="str">
            <v>INEL</v>
          </cell>
          <cell r="C2864" t="str">
            <v>FORNECIMENTO DE MAT/MO P/ELETRIFICACAO E ILUMINACAO PUBLICA</v>
          </cell>
          <cell r="D2864" t="str">
            <v>0172</v>
          </cell>
          <cell r="E2864">
            <v>0</v>
          </cell>
          <cell r="F2864">
            <v>0</v>
          </cell>
          <cell r="G2864" t="str">
            <v>101518</v>
          </cell>
          <cell r="H2864" t="str">
            <v>ENTRADA DE ENERGIA ELÉTRICA, SUBTERRÂNEA, MONOFÁSICA, COM CAIXA DE EMBUTIR, CABO DE 16 MM2 E DISJUNTOR DIN 50A (NÃO INCLUSA MURETA DE ALVENARIA). AF_07/2020_P</v>
          </cell>
        </row>
        <row r="2865">
          <cell r="A2865" t="str">
            <v>INSTALACAO ELETRICA/ELETRIFICACAO E ILUMINACAO EXTERNA</v>
          </cell>
          <cell r="B2865" t="str">
            <v>INEL</v>
          </cell>
          <cell r="C2865" t="str">
            <v>FORNECIMENTO DE MAT/MO P/ELETRIFICACAO E ILUMINACAO PUBLICA</v>
          </cell>
          <cell r="D2865" t="str">
            <v>0172</v>
          </cell>
          <cell r="E2865">
            <v>0</v>
          </cell>
          <cell r="F2865">
            <v>0</v>
          </cell>
          <cell r="G2865" t="str">
            <v>101519</v>
          </cell>
          <cell r="H2865" t="str">
            <v>ENTRADA DE ENERGIA ELÉTRICA, SUBTERRÂNEA, MONOFÁSICA, COM CAIXA DE EMBUTIR, CABO DE 25 MM2 E DISJUNTOR DIN 50A (NÃO INCLUSA MURETA DE ALVENARIA). AF_07/2020_P</v>
          </cell>
        </row>
        <row r="2866">
          <cell r="A2866" t="str">
            <v>INSTALACAO ELETRICA/ELETRIFICACAO E ILUMINACAO EXTERNA</v>
          </cell>
          <cell r="B2866" t="str">
            <v>INEL</v>
          </cell>
          <cell r="C2866" t="str">
            <v>FORNECIMENTO DE MAT/MO P/ELETRIFICACAO E ILUMINACAO PUBLICA</v>
          </cell>
          <cell r="D2866" t="str">
            <v>0172</v>
          </cell>
          <cell r="E2866">
            <v>0</v>
          </cell>
          <cell r="F2866">
            <v>0</v>
          </cell>
          <cell r="G2866" t="str">
            <v>101520</v>
          </cell>
          <cell r="H2866" t="str">
            <v>ENTRADA DE ENERGIA ELÉTRICA, SUBTERRÂNEA, MONOFÁSICA, COM CAIXA DE EMBUTIR, CABO DE 35 MM2 E DISJUNTOR DIN 50A (NÃO INCLUSA MURETA DE ALVENARIA). AF_07/2020_P</v>
          </cell>
        </row>
        <row r="2867">
          <cell r="A2867" t="str">
            <v>INSTALACAO ELETRICA/ELETRIFICACAO E ILUMINACAO EXTERNA</v>
          </cell>
          <cell r="B2867" t="str">
            <v>INEL</v>
          </cell>
          <cell r="C2867" t="str">
            <v>FORNECIMENTO DE MAT/MO P/ELETRIFICACAO E ILUMINACAO PUBLICA</v>
          </cell>
          <cell r="D2867" t="str">
            <v>0172</v>
          </cell>
          <cell r="E2867">
            <v>0</v>
          </cell>
          <cell r="F2867">
            <v>0</v>
          </cell>
          <cell r="G2867" t="str">
            <v>101521</v>
          </cell>
          <cell r="H2867" t="str">
            <v>ENTRADA DE ENERGIA ELÉTRICA, SUBTERRÂNEA, BIFÁSICA, COM CAIXA DE SOBREPOR, CABO DE 10 MM2 E DISJUNTOR DIN 50A (NÃO INCLUSA MURETA DE ALVENARIA). AF_07/2020_P</v>
          </cell>
        </row>
        <row r="2868">
          <cell r="A2868" t="str">
            <v>INSTALACAO ELETRICA/ELETRIFICACAO E ILUMINACAO EXTERNA</v>
          </cell>
          <cell r="B2868" t="str">
            <v>INEL</v>
          </cell>
          <cell r="C2868" t="str">
            <v>FORNECIMENTO DE MAT/MO P/ELETRIFICACAO E ILUMINACAO PUBLICA</v>
          </cell>
          <cell r="D2868" t="str">
            <v>0172</v>
          </cell>
          <cell r="E2868">
            <v>0</v>
          </cell>
          <cell r="F2868">
            <v>0</v>
          </cell>
          <cell r="G2868" t="str">
            <v>101522</v>
          </cell>
          <cell r="H2868" t="str">
            <v>ENTRADA DE ENERGIA ELÉTRICA, SUBTERRÂNEA, BIFÁSICA, COM CAIXA DE SOBREPOR, CABO DE 16 MM2 E DISJUNTOR DIN 50A (NÃO INCLUSA MURETA DE ALVENARIA). AF_07/2020_P</v>
          </cell>
        </row>
        <row r="2869">
          <cell r="A2869" t="str">
            <v>INSTALACAO ELETRICA/ELETRIFICACAO E ILUMINACAO EXTERNA</v>
          </cell>
          <cell r="B2869" t="str">
            <v>INEL</v>
          </cell>
          <cell r="C2869" t="str">
            <v>FORNECIMENTO DE MAT/MO P/ELETRIFICACAO E ILUMINACAO PUBLICA</v>
          </cell>
          <cell r="D2869" t="str">
            <v>0172</v>
          </cell>
          <cell r="E2869">
            <v>0</v>
          </cell>
          <cell r="F2869">
            <v>0</v>
          </cell>
          <cell r="G2869" t="str">
            <v>101523</v>
          </cell>
          <cell r="H2869" t="str">
            <v>ENTRADA DE ENERGIA ELÉTRICA, SUBTERRÂNEA, BIFÁSICA, COM CAIXA DE SOBREPOR, CABO DE 25 MM2 E DISJUNTOR DIN 50A (NÃO INCLUSA MURETA DE ALVENARIA). AF_07/2020_P</v>
          </cell>
        </row>
        <row r="2870">
          <cell r="A2870" t="str">
            <v>INSTALACAO ELETRICA/ELETRIFICACAO E ILUMINACAO EXTERNA</v>
          </cell>
          <cell r="B2870" t="str">
            <v>INEL</v>
          </cell>
          <cell r="C2870" t="str">
            <v>FORNECIMENTO DE MAT/MO P/ELETRIFICACAO E ILUMINACAO PUBLICA</v>
          </cell>
          <cell r="D2870" t="str">
            <v>0172</v>
          </cell>
          <cell r="E2870">
            <v>0</v>
          </cell>
          <cell r="F2870">
            <v>0</v>
          </cell>
          <cell r="G2870" t="str">
            <v>101524</v>
          </cell>
          <cell r="H2870" t="str">
            <v>ENTRADA DE ENERGIA ELÉTRICA, SUBTERRÂNEA, BIFÁSICA, COM CAIXA DE SOBREPOR, CABO DE 35 MM2 E DISJUNTOR DIN 50A (NÃO INCLUSA MURETA DE ALVENARIA). AF_07/2020_P</v>
          </cell>
        </row>
        <row r="2871">
          <cell r="A2871" t="str">
            <v>INSTALACAO ELETRICA/ELETRIFICACAO E ILUMINACAO EXTERNA</v>
          </cell>
          <cell r="B2871" t="str">
            <v>INEL</v>
          </cell>
          <cell r="C2871" t="str">
            <v>FORNECIMENTO DE MAT/MO P/ELETRIFICACAO E ILUMINACAO PUBLICA</v>
          </cell>
          <cell r="D2871" t="str">
            <v>0172</v>
          </cell>
          <cell r="E2871">
            <v>0</v>
          </cell>
          <cell r="F2871">
            <v>0</v>
          </cell>
          <cell r="G2871" t="str">
            <v>101525</v>
          </cell>
          <cell r="H2871" t="str">
            <v>ENTRADA DE ENERGIA ELÉTRICA, SUBTERRÂNEA, BIFÁSICA, COM CAIXA DE EMBUTIR, CABO DE 10 MM2 E DISJUNTOR DIN 50A (NÃO INCLUSA MURETA DE ALVENARIA). AF_07/2020_P</v>
          </cell>
        </row>
        <row r="2872">
          <cell r="A2872" t="str">
            <v>INSTALACAO ELETRICA/ELETRIFICACAO E ILUMINACAO EXTERNA</v>
          </cell>
          <cell r="B2872" t="str">
            <v>INEL</v>
          </cell>
          <cell r="C2872" t="str">
            <v>FORNECIMENTO DE MAT/MO P/ELETRIFICACAO E ILUMINACAO PUBLICA</v>
          </cell>
          <cell r="D2872" t="str">
            <v>0172</v>
          </cell>
          <cell r="E2872">
            <v>0</v>
          </cell>
          <cell r="F2872">
            <v>0</v>
          </cell>
          <cell r="G2872" t="str">
            <v>101526</v>
          </cell>
          <cell r="H2872" t="str">
            <v>ENTRADA DE ENERGIA ELÉTRICA, SUBTERRÂNEA, BIFÁSICA, COM CAIXA DE EMBUTIR, CABO DE 16 MM2 E DISJUNTOR DIN 50A (NÃO INCLUSA MURETA DE ALVENARIA). AF_07/2020_P</v>
          </cell>
        </row>
        <row r="2873">
          <cell r="A2873" t="str">
            <v>INSTALACAO ELETRICA/ELETRIFICACAO E ILUMINACAO EXTERNA</v>
          </cell>
          <cell r="B2873" t="str">
            <v>INEL</v>
          </cell>
          <cell r="C2873" t="str">
            <v>FORNECIMENTO DE MAT/MO P/ELETRIFICACAO E ILUMINACAO PUBLICA</v>
          </cell>
          <cell r="D2873" t="str">
            <v>0172</v>
          </cell>
          <cell r="E2873">
            <v>0</v>
          </cell>
          <cell r="F2873">
            <v>0</v>
          </cell>
          <cell r="G2873" t="str">
            <v>101527</v>
          </cell>
          <cell r="H2873" t="str">
            <v>ENTRADA DE ENERGIA ELÉTRICA, SUBTERRÂNEA, BIFÁSICA, COM CAIXA DE EMBUTIR, CABO DE 25 MM2 E DISJUNTOR DIN 50A (NÃO INCLUSA MURETA DE ALVENARIA). AF_07/2020_P</v>
          </cell>
        </row>
        <row r="2874">
          <cell r="A2874" t="str">
            <v>INSTALACAO ELETRICA/ELETRIFICACAO E ILUMINACAO EXTERNA</v>
          </cell>
          <cell r="B2874" t="str">
            <v>INEL</v>
          </cell>
          <cell r="C2874" t="str">
            <v>FORNECIMENTO DE MAT/MO P/ELETRIFICACAO E ILUMINACAO PUBLICA</v>
          </cell>
          <cell r="D2874" t="str">
            <v>0172</v>
          </cell>
          <cell r="E2874">
            <v>0</v>
          </cell>
          <cell r="F2874">
            <v>0</v>
          </cell>
          <cell r="G2874" t="str">
            <v>101528</v>
          </cell>
          <cell r="H2874" t="str">
            <v>ENTRADA DE ENERGIA ELÉTRICA, SUBTERRÂNEA, BIFÁSICA, COM CAIXA DE EMBUTIR, CABO DE 35 MM2 E DISJUNTOR DIN 50A (NÃO INCLUSA MURETA DE ALVENARIA). AF_07/2020_P</v>
          </cell>
        </row>
        <row r="2875">
          <cell r="A2875" t="str">
            <v>INSTALACAO ELETRICA/ELETRIFICACAO E ILUMINACAO EXTERNA</v>
          </cell>
          <cell r="B2875" t="str">
            <v>INEL</v>
          </cell>
          <cell r="C2875" t="str">
            <v>FORNECIMENTO DE MAT/MO P/ELETRIFICACAO E ILUMINACAO PUBLICA</v>
          </cell>
          <cell r="D2875" t="str">
            <v>0172</v>
          </cell>
          <cell r="E2875">
            <v>0</v>
          </cell>
          <cell r="F2875">
            <v>0</v>
          </cell>
          <cell r="G2875" t="str">
            <v>101529</v>
          </cell>
          <cell r="H2875" t="str">
            <v>ENTRADA DE ENERGIA ELÉTRICA, SUBTERRÂNEA, TRIFÁSICA, COM CAIXA DE SOBREPOR, CABO DE 10 MM2 E DISJUNTOR DIN 50A (NÃO INCLUSA MURETA DE ALVENARIA). AF_07/2020_P</v>
          </cell>
        </row>
        <row r="2876">
          <cell r="A2876" t="str">
            <v>INSTALACAO ELETRICA/ELETRIFICACAO E ILUMINACAO EXTERNA</v>
          </cell>
          <cell r="B2876" t="str">
            <v>INEL</v>
          </cell>
          <cell r="C2876" t="str">
            <v>FORNECIMENTO DE MAT/MO P/ELETRIFICACAO E ILUMINACAO PUBLICA</v>
          </cell>
          <cell r="D2876" t="str">
            <v>0172</v>
          </cell>
          <cell r="E2876">
            <v>0</v>
          </cell>
          <cell r="F2876">
            <v>0</v>
          </cell>
          <cell r="G2876" t="str">
            <v>101530</v>
          </cell>
          <cell r="H2876" t="str">
            <v>ENTRADA DE ENERGIA ELÉTRICA, SUBTERRÂNEA, TRIFÁSICA, COM CAIXA DE SOBREPOR, CABO DE 16 MM2 E DISJUNTOR DIN 50A (NÃO INCLUSA MURETA DE ALVENARIA). AF_07/2020_P</v>
          </cell>
        </row>
        <row r="2877">
          <cell r="A2877" t="str">
            <v>INSTALACAO ELETRICA/ELETRIFICACAO E ILUMINACAO EXTERNA</v>
          </cell>
          <cell r="B2877" t="str">
            <v>INEL</v>
          </cell>
          <cell r="C2877" t="str">
            <v>FORNECIMENTO DE MAT/MO P/ELETRIFICACAO E ILUMINACAO PUBLICA</v>
          </cell>
          <cell r="D2877" t="str">
            <v>0172</v>
          </cell>
          <cell r="E2877">
            <v>0</v>
          </cell>
          <cell r="F2877">
            <v>0</v>
          </cell>
          <cell r="G2877" t="str">
            <v>101531</v>
          </cell>
          <cell r="H2877" t="str">
            <v>ENTRADA DE ENERGIA ELÉTRICA, SUBTERRÂNEA, TRIFÁSICA, COM CAIXA DE SOBREPOR, CABO DE 25 MM2 E DISJUNTOR DIN 50A (NÃO INCLUSA MURETA DE ALVENARIA). AF_07/2020_P</v>
          </cell>
        </row>
        <row r="2878">
          <cell r="A2878" t="str">
            <v>INSTALACAO ELETRICA/ELETRIFICACAO E ILUMINACAO EXTERNA</v>
          </cell>
          <cell r="B2878" t="str">
            <v>INEL</v>
          </cell>
          <cell r="C2878" t="str">
            <v>FORNECIMENTO DE MAT/MO P/ELETRIFICACAO E ILUMINACAO PUBLICA</v>
          </cell>
          <cell r="D2878" t="str">
            <v>0172</v>
          </cell>
          <cell r="E2878">
            <v>0</v>
          </cell>
          <cell r="F2878">
            <v>0</v>
          </cell>
          <cell r="G2878" t="str">
            <v>101532</v>
          </cell>
          <cell r="H2878" t="str">
            <v>ENTRADA DE ENERGIA ELÉTRICA, SUBTERRÂNEA, TRIFÁSICA, COM CAIXA DE SOBREPOR, CABO DE 35 MM2 E DISJUNTOR DIN 50A (NÃO INCLUSA MURETA DE ALVENARIA). AF_07/2020_P</v>
          </cell>
        </row>
        <row r="2879">
          <cell r="A2879" t="str">
            <v>INSTALACAO ELETRICA/ELETRIFICACAO E ILUMINACAO EXTERNA</v>
          </cell>
          <cell r="B2879" t="str">
            <v>INEL</v>
          </cell>
          <cell r="C2879" t="str">
            <v>FORNECIMENTO DE MAT/MO P/ELETRIFICACAO E ILUMINACAO PUBLICA</v>
          </cell>
          <cell r="D2879" t="str">
            <v>0172</v>
          </cell>
          <cell r="E2879">
            <v>0</v>
          </cell>
          <cell r="F2879">
            <v>0</v>
          </cell>
          <cell r="G2879" t="str">
            <v>101533</v>
          </cell>
          <cell r="H2879" t="str">
            <v>ENTRADA DE ENERGIA ELÉTRICA, SUBTERRÂNEA, TRIFÁSICA, COM CAIXA DE EMBUTIR, CABO DE 10 MM2 E DISJUNTOR DIN 50A (NÃO INCLUSA MURETA DE ALVENARIA). AF_07/2020</v>
          </cell>
        </row>
        <row r="2880">
          <cell r="A2880" t="str">
            <v>INSTALACAO ELETRICA/ELETRIFICACAO E ILUMINACAO EXTERNA</v>
          </cell>
          <cell r="B2880" t="str">
            <v>INEL</v>
          </cell>
          <cell r="C2880" t="str">
            <v>FORNECIMENTO DE MAT/MO P/ELETRIFICACAO E ILUMINACAO PUBLICA</v>
          </cell>
          <cell r="D2880" t="str">
            <v>0172</v>
          </cell>
          <cell r="E2880">
            <v>0</v>
          </cell>
          <cell r="F2880">
            <v>0</v>
          </cell>
          <cell r="G2880" t="str">
            <v>101534</v>
          </cell>
          <cell r="H2880" t="str">
            <v>ENTRADA DE ENERGIA ELÉTRICA, SUBTERRÂNEA, TRIFÁSICA, COM CAIXA DE EMBUTIR, CABO DE 16 MM2 E DISJUNTOR DIN 50A (NÃO INCLUSA MURETA DE ALVENARIA). AF_07/2020</v>
          </cell>
        </row>
        <row r="2881">
          <cell r="A2881" t="str">
            <v>INSTALACAO ELETRICA/ELETRIFICACAO E ILUMINACAO EXTERNA</v>
          </cell>
          <cell r="B2881" t="str">
            <v>INEL</v>
          </cell>
          <cell r="C2881" t="str">
            <v>FORNECIMENTO DE MAT/MO P/ELETRIFICACAO E ILUMINACAO PUBLICA</v>
          </cell>
          <cell r="D2881" t="str">
            <v>0172</v>
          </cell>
          <cell r="E2881">
            <v>0</v>
          </cell>
          <cell r="F2881">
            <v>0</v>
          </cell>
          <cell r="G2881" t="str">
            <v>101535</v>
          </cell>
          <cell r="H2881" t="str">
            <v>ENTRADA DE ENERGIA ELÉTRICA, SUBTERRÂNEA, TRIFÁSICA, COM CAIXA DE EMBUTIR, CABO DE 25 MM2 E DISJUNTOR DIN 50A (NÃO INCLUSA MURETA DE ALVENARIA). AF_07/2020</v>
          </cell>
        </row>
        <row r="2882">
          <cell r="A2882" t="str">
            <v>INSTALACAO ELETRICA/ELETRIFICACAO E ILUMINACAO EXTERNA</v>
          </cell>
          <cell r="B2882" t="str">
            <v>INEL</v>
          </cell>
          <cell r="C2882" t="str">
            <v>FORNECIMENTO DE MAT/MO P/ELETRIFICACAO E ILUMINACAO PUBLICA</v>
          </cell>
          <cell r="D2882" t="str">
            <v>0172</v>
          </cell>
          <cell r="E2882">
            <v>0</v>
          </cell>
          <cell r="F2882">
            <v>0</v>
          </cell>
          <cell r="G2882" t="str">
            <v>101536</v>
          </cell>
          <cell r="H2882" t="str">
            <v>ENTRADA DE ENERGIA ELÉTRICA, SUBTERRÂNEA, TRIFÁSICA, COM CAIXA DE EMBUTIR, CABO DE 35 MM2 E DISJUNTOR DIN 50A (NÃO INCLUSA MURETA DE ALVENARIA). AF_07/2020</v>
          </cell>
        </row>
        <row r="2883">
          <cell r="A2883" t="str">
            <v>INSTALACAO ELETRICA/ELETRIFICACAO E ILUMINACAO EXTERNA</v>
          </cell>
          <cell r="B2883" t="str">
            <v>INEL</v>
          </cell>
          <cell r="C2883" t="str">
            <v>FORNECIMENTO DE MAT/MO P/ELETRIFICACAO E ILUMINACAO PUBLICA</v>
          </cell>
          <cell r="D2883" t="str">
            <v>0172</v>
          </cell>
          <cell r="E2883">
            <v>0</v>
          </cell>
          <cell r="F2883">
            <v>0</v>
          </cell>
          <cell r="G2883" t="str">
            <v>101537</v>
          </cell>
          <cell r="H2883" t="str">
            <v>APARELHO SINALIZADOR DE SAÍDA DE GARAGEM, COM CÉLULA FOTOELÉTRICA - FORNECIMENTO E INSTALAÇÃO. AF_07/2020</v>
          </cell>
        </row>
        <row r="2884">
          <cell r="A2884" t="str">
            <v>INSTALACAO ELETRICA/ELETRIFICACAO E ILUMINACAO EXTERNA</v>
          </cell>
          <cell r="B2884" t="str">
            <v>INEL</v>
          </cell>
          <cell r="C2884" t="str">
            <v>FORNECIMENTO DE MAT/MO P/ELETRIFICACAO E ILUMINACAO PUBLICA</v>
          </cell>
          <cell r="D2884" t="str">
            <v>0172</v>
          </cell>
          <cell r="E2884">
            <v>0</v>
          </cell>
          <cell r="F2884">
            <v>0</v>
          </cell>
          <cell r="G2884" t="str">
            <v>101538</v>
          </cell>
          <cell r="H2884" t="str">
            <v>ARMAÇÃO SECUNDÁRIA, COM 1 ESTRIBO E 1 ISOLADOR - FORNECIMENTO E INSTALAÇÃO. AF_07/2020</v>
          </cell>
        </row>
        <row r="2885">
          <cell r="A2885" t="str">
            <v>INSTALACAO ELETRICA/ELETRIFICACAO E ILUMINACAO EXTERNA</v>
          </cell>
          <cell r="B2885" t="str">
            <v>INEL</v>
          </cell>
          <cell r="C2885" t="str">
            <v>FORNECIMENTO DE MAT/MO P/ELETRIFICACAO E ILUMINACAO PUBLICA</v>
          </cell>
          <cell r="D2885" t="str">
            <v>0172</v>
          </cell>
          <cell r="E2885">
            <v>0</v>
          </cell>
          <cell r="F2885">
            <v>0</v>
          </cell>
          <cell r="G2885" t="str">
            <v>101539</v>
          </cell>
          <cell r="H2885" t="str">
            <v>ARMAÇÃO SECUNDÁRIA, COM 2 ESTRIBOS E 2 ISOLADORES - FORNECIMENTO E INSTALAÇÃO. AF_07/2020</v>
          </cell>
        </row>
        <row r="2886">
          <cell r="A2886" t="str">
            <v>INSTALACAO ELETRICA/ELETRIFICACAO E ILUMINACAO EXTERNA</v>
          </cell>
          <cell r="B2886" t="str">
            <v>INEL</v>
          </cell>
          <cell r="C2886" t="str">
            <v>FORNECIMENTO DE MAT/MO P/ELETRIFICACAO E ILUMINACAO PUBLICA</v>
          </cell>
          <cell r="D2886" t="str">
            <v>0172</v>
          </cell>
          <cell r="E2886">
            <v>0</v>
          </cell>
          <cell r="F2886">
            <v>0</v>
          </cell>
          <cell r="G2886" t="str">
            <v>101540</v>
          </cell>
          <cell r="H2886" t="str">
            <v>ARMAÇÃO SECUNDÁRIA, COM 3 ESTRIBOS E 3 ISOLADORES - FORNECIMENTO E INSTALAÇÃO. AF_07/2020</v>
          </cell>
        </row>
        <row r="2887">
          <cell r="A2887" t="str">
            <v>INSTALACAO ELETRICA/ELETRIFICACAO E ILUMINACAO EXTERNA</v>
          </cell>
          <cell r="B2887" t="str">
            <v>INEL</v>
          </cell>
          <cell r="C2887" t="str">
            <v>FORNECIMENTO DE MAT/MO P/ELETRIFICACAO E ILUMINACAO PUBLICA</v>
          </cell>
          <cell r="D2887" t="str">
            <v>0172</v>
          </cell>
          <cell r="E2887">
            <v>0</v>
          </cell>
          <cell r="F2887">
            <v>0</v>
          </cell>
          <cell r="G2887" t="str">
            <v>101541</v>
          </cell>
          <cell r="H2887" t="str">
            <v>ARMAÇÃO SECUNDÁRIA, COM 4 ESTRIBOS E 4 ISOLADORES - FORNECIMENTO E INSTALAÇÃO. AF_07/2020</v>
          </cell>
        </row>
        <row r="2888">
          <cell r="A2888" t="str">
            <v>INSTALACAO ELETRICA/ELETRIFICACAO E ILUMINACAO EXTERNA</v>
          </cell>
          <cell r="B2888" t="str">
            <v>INEL</v>
          </cell>
          <cell r="C2888" t="str">
            <v>FORNECIMENTO DE MAT/MO P/ELETRIFICACAO E ILUMINACAO PUBLICA</v>
          </cell>
          <cell r="D2888" t="str">
            <v>0172</v>
          </cell>
          <cell r="E2888">
            <v>0</v>
          </cell>
          <cell r="F2888">
            <v>0</v>
          </cell>
          <cell r="G2888" t="str">
            <v>101542</v>
          </cell>
          <cell r="H2888" t="str">
            <v>ARMAÇÃO SECUNDÁRIA, COM 1 ESTRIBO, SEM ISOLADOR - FORNECIMENTO E INSTALAÇÃO. AF_07/2020</v>
          </cell>
        </row>
        <row r="2889">
          <cell r="A2889" t="str">
            <v>INSTALACAO ELETRICA/ELETRIFICACAO E ILUMINACAO EXTERNA</v>
          </cell>
          <cell r="B2889" t="str">
            <v>INEL</v>
          </cell>
          <cell r="C2889" t="str">
            <v>FORNECIMENTO DE MAT/MO P/ELETRIFICACAO E ILUMINACAO PUBLICA</v>
          </cell>
          <cell r="D2889" t="str">
            <v>0172</v>
          </cell>
          <cell r="E2889">
            <v>0</v>
          </cell>
          <cell r="F2889">
            <v>0</v>
          </cell>
          <cell r="G2889" t="str">
            <v>101543</v>
          </cell>
          <cell r="H2889" t="str">
            <v>ARMAÇÃO SECUNDÁRIA, COM 2 ESTRIBOS, SEM ISOLADOR - FORNECIMENTO E INSTALAÇÃO. AF_07/2020</v>
          </cell>
        </row>
        <row r="2890">
          <cell r="A2890" t="str">
            <v>INSTALACAO ELETRICA/ELETRIFICACAO E ILUMINACAO EXTERNA</v>
          </cell>
          <cell r="B2890" t="str">
            <v>INEL</v>
          </cell>
          <cell r="C2890" t="str">
            <v>FORNECIMENTO DE MAT/MO P/ELETRIFICACAO E ILUMINACAO PUBLICA</v>
          </cell>
          <cell r="D2890" t="str">
            <v>0172</v>
          </cell>
          <cell r="E2890">
            <v>0</v>
          </cell>
          <cell r="F2890">
            <v>0</v>
          </cell>
          <cell r="G2890" t="str">
            <v>101544</v>
          </cell>
          <cell r="H2890" t="str">
            <v>ARMAÇÃO SECUNDÁRIA, COM 3 ESTRIBOS, SEM ISOLADOR - FORNECIMENTO E INSTALAÇÃO. AF_07/2020</v>
          </cell>
        </row>
        <row r="2891">
          <cell r="A2891" t="str">
            <v>INSTALACAO ELETRICA/ELETRIFICACAO E ILUMINACAO EXTERNA</v>
          </cell>
          <cell r="B2891" t="str">
            <v>INEL</v>
          </cell>
          <cell r="C2891" t="str">
            <v>FORNECIMENTO DE MAT/MO P/ELETRIFICACAO E ILUMINACAO PUBLICA</v>
          </cell>
          <cell r="D2891" t="str">
            <v>0172</v>
          </cell>
          <cell r="E2891">
            <v>0</v>
          </cell>
          <cell r="F2891">
            <v>0</v>
          </cell>
          <cell r="G2891" t="str">
            <v>101545</v>
          </cell>
          <cell r="H2891" t="str">
            <v>ARMAÇÃO SECUNDÁRIA, COM 4 ESTRIBOS, SEM ISOLADOR - FORNECIMENTO E INSTALAÇÃO. AF_07/2020</v>
          </cell>
        </row>
        <row r="2892">
          <cell r="A2892" t="str">
            <v>INSTALACAO ELETRICA/ELETRIFICACAO E ILUMINACAO EXTERNA</v>
          </cell>
          <cell r="B2892" t="str">
            <v>INEL</v>
          </cell>
          <cell r="C2892" t="str">
            <v>FORNECIMENTO DE MAT/MO P/ELETRIFICACAO E ILUMINACAO PUBLICA</v>
          </cell>
          <cell r="D2892" t="str">
            <v>0172</v>
          </cell>
          <cell r="E2892">
            <v>0</v>
          </cell>
          <cell r="F2892">
            <v>0</v>
          </cell>
          <cell r="G2892" t="str">
            <v>101546</v>
          </cell>
          <cell r="H2892" t="str">
            <v>ISOLADOR, TIPO PINO, PARA TENSÃO 15 KV - FORNECIMENTO E INSTALAÇÃO. AF_07/2020</v>
          </cell>
        </row>
        <row r="2893">
          <cell r="A2893" t="str">
            <v>INSTALACAO ELETRICA/ELETRIFICACAO E ILUMINACAO EXTERNA</v>
          </cell>
          <cell r="B2893" t="str">
            <v>INEL</v>
          </cell>
          <cell r="C2893" t="str">
            <v>FORNECIMENTO DE MAT/MO P/ELETRIFICACAO E ILUMINACAO PUBLICA</v>
          </cell>
          <cell r="D2893" t="str">
            <v>0172</v>
          </cell>
          <cell r="E2893">
            <v>0</v>
          </cell>
          <cell r="F2893">
            <v>0</v>
          </cell>
          <cell r="G2893" t="str">
            <v>101547</v>
          </cell>
          <cell r="H2893" t="str">
            <v>ISOLADOR, TIPO DISCO, PARA TENSÃO 15 KV - FORNECIMENTO E INSTALAÇÃO. AF_07/2020</v>
          </cell>
        </row>
        <row r="2894">
          <cell r="A2894" t="str">
            <v>INSTALACAO ELETRICA/ELETRIFICACAO E ILUMINACAO EXTERNA</v>
          </cell>
          <cell r="B2894" t="str">
            <v>INEL</v>
          </cell>
          <cell r="C2894" t="str">
            <v>FORNECIMENTO DE MAT/MO P/ELETRIFICACAO E ILUMINACAO PUBLICA</v>
          </cell>
          <cell r="D2894" t="str">
            <v>0172</v>
          </cell>
          <cell r="E2894">
            <v>0</v>
          </cell>
          <cell r="F2894">
            <v>0</v>
          </cell>
          <cell r="G2894" t="str">
            <v>101548</v>
          </cell>
          <cell r="H2894" t="str">
            <v>ISOLADOR, TIPO ROLDANA, PARA BAIXA TENSÃO - FORNECIMENTO E INSTALAÇÃO. AF_07/2020</v>
          </cell>
        </row>
        <row r="2895">
          <cell r="A2895" t="str">
            <v>INSTALACAO ELETRICA/ELETRIFICACAO E ILUMINACAO EXTERNA</v>
          </cell>
          <cell r="B2895" t="str">
            <v>INEL</v>
          </cell>
          <cell r="C2895" t="str">
            <v>FORNECIMENTO DE MAT/MO P/ELETRIFICACAO E ILUMINACAO PUBLICA</v>
          </cell>
          <cell r="D2895" t="str">
            <v>0172</v>
          </cell>
          <cell r="E2895">
            <v>0</v>
          </cell>
          <cell r="F2895">
            <v>0</v>
          </cell>
          <cell r="G2895" t="str">
            <v>101549</v>
          </cell>
          <cell r="H2895" t="str">
            <v>GRAMPO PARALELO METÁLICO, PARA REDES AÉREAS DE DISTRIBUIÇÃO DE ENERGIA ELÉTRICA DE BAIXA TENSÃO - FORNECIMENTO E INSTALAÇÃO. AF_07/2020</v>
          </cell>
        </row>
        <row r="2896">
          <cell r="A2896" t="str">
            <v>INSTALACAO ELETRICA/ELETRIFICACAO E ILUMINACAO EXTERNA</v>
          </cell>
          <cell r="B2896" t="str">
            <v>INEL</v>
          </cell>
          <cell r="C2896" t="str">
            <v>FORNECIMENTO DE MAT/MO P/ELETRIFICACAO E ILUMINACAO PUBLICA</v>
          </cell>
          <cell r="D2896" t="str">
            <v>0172</v>
          </cell>
          <cell r="E2896">
            <v>0</v>
          </cell>
          <cell r="F2896">
            <v>0</v>
          </cell>
          <cell r="G2896" t="str">
            <v>101553</v>
          </cell>
          <cell r="H2896" t="str">
            <v>ALÇA PREFORMADA DE DISTRIBUIÇÃO, EM  AÇO GALVANIZADO, AWG 1 - FORNECIMENTO E INSTALAÇÃO. AF_07/2020</v>
          </cell>
        </row>
        <row r="2897">
          <cell r="A2897" t="str">
            <v>INSTALACAO ELETRICA/ELETRIFICACAO E ILUMINACAO EXTERNA</v>
          </cell>
          <cell r="B2897" t="str">
            <v>INEL</v>
          </cell>
          <cell r="C2897" t="str">
            <v>FORNECIMENTO DE MAT/MO P/ELETRIFICACAO E ILUMINACAO PUBLICA</v>
          </cell>
          <cell r="D2897" t="str">
            <v>0172</v>
          </cell>
          <cell r="E2897">
            <v>0</v>
          </cell>
          <cell r="F2897">
            <v>0</v>
          </cell>
          <cell r="G2897" t="str">
            <v>101554</v>
          </cell>
          <cell r="H2897" t="str">
            <v>ALÇA PREFORMADA DE DISTRIBUIÇÃO, EM  AÇO GALVANIZADO, AWG 2 - FORNECIMENTO E INSTALAÇÃO. AF_07/2020</v>
          </cell>
        </row>
        <row r="2898">
          <cell r="A2898" t="str">
            <v>INSTALACAO ELETRICA/ELETRIFICACAO E ILUMINACAO EXTERNA</v>
          </cell>
          <cell r="B2898" t="str">
            <v>INEL</v>
          </cell>
          <cell r="C2898" t="str">
            <v>FORNECIMENTO DE MAT/MO P/ELETRIFICACAO E ILUMINACAO PUBLICA</v>
          </cell>
          <cell r="D2898" t="str">
            <v>0172</v>
          </cell>
          <cell r="E2898">
            <v>0</v>
          </cell>
          <cell r="F2898">
            <v>0</v>
          </cell>
          <cell r="G2898" t="str">
            <v>101555</v>
          </cell>
          <cell r="H2898" t="str">
            <v>ALÇA PREFORMADA DE DISTRIBUIÇÃO, EM  AÇO GALVANIZADO, AWG 4 - FORNECIMENTO E INSTALAÇÃO. AF_07/2020</v>
          </cell>
        </row>
        <row r="2899">
          <cell r="A2899" t="str">
            <v>INSTALACAO ELETRICA/ELETRIFICACAO E ILUMINACAO EXTERNA</v>
          </cell>
          <cell r="B2899" t="str">
            <v>INEL</v>
          </cell>
          <cell r="C2899" t="str">
            <v>FORNECIMENTO DE MAT/MO P/ELETRIFICACAO E ILUMINACAO PUBLICA</v>
          </cell>
          <cell r="D2899" t="str">
            <v>0172</v>
          </cell>
          <cell r="E2899">
            <v>0</v>
          </cell>
          <cell r="F2899">
            <v>0</v>
          </cell>
          <cell r="G2899" t="str">
            <v>101556</v>
          </cell>
          <cell r="H2899" t="str">
            <v>ALÇA PREFORMADA DE DISTRIBUIÇÃO, EM  AÇO GALVANIZADO, AWG 6 - FORNECIMENTO E INSTALAÇÃO. AF_07/2020</v>
          </cell>
        </row>
        <row r="2900">
          <cell r="A2900" t="str">
            <v>INSTALACAO ELETRICA/ELETRIFICACAO E ILUMINACAO EXTERNA</v>
          </cell>
          <cell r="B2900" t="str">
            <v>INEL</v>
          </cell>
          <cell r="C2900" t="str">
            <v>FORNECIMENTO DE MAT/MO P/ELETRIFICACAO E ILUMINACAO PUBLICA</v>
          </cell>
          <cell r="D2900" t="str">
            <v>0172</v>
          </cell>
          <cell r="E2900">
            <v>0</v>
          </cell>
          <cell r="F2900">
            <v>0</v>
          </cell>
          <cell r="G2900" t="str">
            <v>101560</v>
          </cell>
          <cell r="H2900" t="str">
            <v>CABO DE COBRE FLEXÍVEL ISOLADO, 10 MM², 0,6/1,0 KV, PARA REDE AÉREA DE DISTRIBUIÇÃO DE ENERGIA ELÉTRICA DE BAIXA TENSÃO - FORNECIMENTO E INSTALAÇÃO. AF_07/2020</v>
          </cell>
        </row>
        <row r="2901">
          <cell r="A2901" t="str">
            <v>INSTALACAO ELETRICA/ELETRIFICACAO E ILUMINACAO EXTERNA</v>
          </cell>
          <cell r="B2901" t="str">
            <v>INEL</v>
          </cell>
          <cell r="C2901" t="str">
            <v>FORNECIMENTO DE MAT/MO P/ELETRIFICACAO E ILUMINACAO PUBLICA</v>
          </cell>
          <cell r="D2901" t="str">
            <v>0172</v>
          </cell>
          <cell r="E2901">
            <v>0</v>
          </cell>
          <cell r="F2901">
            <v>0</v>
          </cell>
          <cell r="G2901" t="str">
            <v>101561</v>
          </cell>
          <cell r="H2901" t="str">
            <v>CABO DE COBRE FLEXÍVEL ISOLADO, 16 MM², 0,6/1,0 KV, PARA REDE AÉREA DE DISTRIBUIÇÃO DE ENERGIA ELÉTRICA DE BAIXA TENSÃO - FORNECIMENTO E INSTALAÇÃO. AF_07/2020</v>
          </cell>
        </row>
        <row r="2902">
          <cell r="A2902" t="str">
            <v>INSTALACAO ELETRICA/ELETRIFICACAO E ILUMINACAO EXTERNA</v>
          </cell>
          <cell r="B2902" t="str">
            <v>INEL</v>
          </cell>
          <cell r="C2902" t="str">
            <v>FORNECIMENTO DE MAT/MO P/ELETRIFICACAO E ILUMINACAO PUBLICA</v>
          </cell>
          <cell r="D2902" t="str">
            <v>0172</v>
          </cell>
          <cell r="E2902">
            <v>0</v>
          </cell>
          <cell r="F2902">
            <v>0</v>
          </cell>
          <cell r="G2902" t="str">
            <v>101562</v>
          </cell>
          <cell r="H2902" t="str">
            <v>CABO DE COBRE FLEXÍVEL ISOLADO, 25 MM², 0,6/1,0 KV, PARA REDE AÉREA DE DISTRIBUIÇÃO DE ENERGIA ELÉTRICA DE BAIXA TENSÃO - FORNECIMENTO E INSTALAÇÃO. AF_07/2020</v>
          </cell>
        </row>
        <row r="2903">
          <cell r="A2903" t="str">
            <v>INSTALACAO ELETRICA/ELETRIFICACAO E ILUMINACAO EXTERNA</v>
          </cell>
          <cell r="B2903" t="str">
            <v>INEL</v>
          </cell>
          <cell r="C2903" t="str">
            <v>FORNECIMENTO DE MAT/MO P/ELETRIFICACAO E ILUMINACAO PUBLICA</v>
          </cell>
          <cell r="D2903" t="str">
            <v>0172</v>
          </cell>
          <cell r="E2903">
            <v>0</v>
          </cell>
          <cell r="F2903">
            <v>0</v>
          </cell>
          <cell r="G2903" t="str">
            <v>101563</v>
          </cell>
          <cell r="H2903" t="str">
            <v>CABO DE COBRE FLEXÍVEL ISOLADO, 35 MM², 0,6/1,0 KV, PARA REDE AÉREA DE DISTRIBUIÇÃO DE ENERGIA ELÉTRICA DE BAIXA TENSÃO - FORNECIMENTO E INSTALAÇÃO. AF_07/2020</v>
          </cell>
        </row>
        <row r="2904">
          <cell r="A2904" t="str">
            <v>INSTALACAO ELETRICA/ELETRIFICACAO E ILUMINACAO EXTERNA</v>
          </cell>
          <cell r="B2904" t="str">
            <v>INEL</v>
          </cell>
          <cell r="C2904" t="str">
            <v>FORNECIMENTO DE MAT/MO P/ELETRIFICACAO E ILUMINACAO PUBLICA</v>
          </cell>
          <cell r="D2904" t="str">
            <v>0172</v>
          </cell>
          <cell r="E2904">
            <v>0</v>
          </cell>
          <cell r="F2904">
            <v>0</v>
          </cell>
          <cell r="G2904" t="str">
            <v>101564</v>
          </cell>
          <cell r="H2904" t="str">
            <v>CABO DE COBRE FLEXÍVEL ISOLADO, 50 MM², 0,6/1,0 KV, PARA REDE AÉREA DE DISTRIBUIÇÃO DE ENERGIA ELÉTRICA DE BAIXA TENSÃO - FORNECIMENTO E INSTALAÇÃO. AF_07/2020</v>
          </cell>
        </row>
        <row r="2905">
          <cell r="A2905" t="str">
            <v>INSTALACAO ELETRICA/ELETRIFICACAO E ILUMINACAO EXTERNA</v>
          </cell>
          <cell r="B2905" t="str">
            <v>INEL</v>
          </cell>
          <cell r="C2905" t="str">
            <v>FORNECIMENTO DE MAT/MO P/ELETRIFICACAO E ILUMINACAO PUBLICA</v>
          </cell>
          <cell r="D2905" t="str">
            <v>0172</v>
          </cell>
          <cell r="E2905">
            <v>0</v>
          </cell>
          <cell r="F2905">
            <v>0</v>
          </cell>
          <cell r="G2905" t="str">
            <v>101565</v>
          </cell>
          <cell r="H2905" t="str">
            <v>CABO DE COBRE FLEXÍVEL ISOLADO, 70 MM², 0,6/1,0 KV, PARA REDE AÉREA DE DISTRIBUIÇÃO DE ENERGIA ELÉTRICA DE BAIXA TENSÃO - FORNECIMENTO E INSTALAÇÃO. AF_07/2020</v>
          </cell>
        </row>
        <row r="2906">
          <cell r="A2906" t="str">
            <v>INSTALACAO ELETRICA/ELETRIFICACAO E ILUMINACAO EXTERNA</v>
          </cell>
          <cell r="B2906" t="str">
            <v>INEL</v>
          </cell>
          <cell r="C2906" t="str">
            <v>FORNECIMENTO DE MAT/MO P/ELETRIFICACAO E ILUMINACAO PUBLICA</v>
          </cell>
          <cell r="D2906" t="str">
            <v>0172</v>
          </cell>
          <cell r="E2906">
            <v>0</v>
          </cell>
          <cell r="F2906">
            <v>0</v>
          </cell>
          <cell r="G2906" t="str">
            <v>101567</v>
          </cell>
          <cell r="H2906" t="str">
            <v>CABO DE COBRE FLEXÍVEL ISOLADO, 95 MM², 0,6/1,0 KV, PARA REDE AÉREA DE DISTRIBUIÇÃO DE ENERGIA ELÉTRICA DE BAIXA TENSÃO - FORNECIMENTO E INSTALAÇÃO. AF_07/2020</v>
          </cell>
        </row>
        <row r="2907">
          <cell r="A2907" t="str">
            <v>INSTALACAO ELETRICA/ELETRIFICACAO E ILUMINACAO EXTERNA</v>
          </cell>
          <cell r="B2907" t="str">
            <v>INEL</v>
          </cell>
          <cell r="C2907" t="str">
            <v>FORNECIMENTO DE MAT/MO P/ELETRIFICACAO E ILUMINACAO PUBLICA</v>
          </cell>
          <cell r="D2907" t="str">
            <v>0172</v>
          </cell>
          <cell r="E2907">
            <v>0</v>
          </cell>
          <cell r="F2907">
            <v>0</v>
          </cell>
          <cell r="G2907" t="str">
            <v>101568</v>
          </cell>
          <cell r="H2907" t="str">
            <v>CABO DE COBRE FLEXÍVEL ISOLADO, 120 MM², 0,6/1,0 KV, PARA REDE AÉREA DE DISTRIBUIÇÃO DE ENERGIA ELÉTRICA DE BAIXA TENSÃO - FORNECIMENTO E INSTALAÇÃO. AF_07/2020</v>
          </cell>
        </row>
        <row r="2908">
          <cell r="A2908" t="str">
            <v>INSTALACAO ELETRICA/ELETRIFICACAO E ILUMINACAO EXTERNA</v>
          </cell>
          <cell r="B2908" t="str">
            <v>INEL</v>
          </cell>
          <cell r="C2908" t="str">
            <v>FORNECIMENTO DE MAT/MO P/ELETRIFICACAO E ILUMINACAO PUBLICA</v>
          </cell>
          <cell r="D2908" t="str">
            <v>0172</v>
          </cell>
          <cell r="E2908">
            <v>0</v>
          </cell>
          <cell r="F2908">
            <v>0</v>
          </cell>
          <cell r="G2908" t="str">
            <v>101626</v>
          </cell>
          <cell r="H2908" t="str">
            <v>REATOR PARA LÂMPADA VAPOR DE MERCÚRIO 400 W, USO EXTERNO - FORNECIMENTO E INSTALAÇÃO. AF_08/2020</v>
          </cell>
        </row>
        <row r="2909">
          <cell r="A2909" t="str">
            <v>INSTALACAO ELETRICA/ELETRIFICACAO E ILUMINACAO EXTERNA</v>
          </cell>
          <cell r="B2909" t="str">
            <v>INEL</v>
          </cell>
          <cell r="C2909" t="str">
            <v>FORNECIMENTO DE MAT/MO P/ELETRIFICACAO E ILUMINACAO PUBLICA</v>
          </cell>
          <cell r="D2909" t="str">
            <v>0172</v>
          </cell>
          <cell r="E2909">
            <v>0</v>
          </cell>
          <cell r="F2909">
            <v>0</v>
          </cell>
          <cell r="G2909" t="str">
            <v>101627</v>
          </cell>
          <cell r="H2909" t="str">
            <v>REATOR PARA LÂMPADA VAPOR DE SÓDIO 250 W, USO EXTERNO - FORNECIMENTO E INSTALAÇÃO. AF_08/2020</v>
          </cell>
        </row>
        <row r="2910">
          <cell r="A2910" t="str">
            <v>INSTALACAO ELETRICA/ELETRIFICACAO E ILUMINACAO EXTERNA</v>
          </cell>
          <cell r="B2910" t="str">
            <v>INEL</v>
          </cell>
          <cell r="C2910" t="str">
            <v>FORNECIMENTO DE MAT/MO P/ELETRIFICACAO E ILUMINACAO PUBLICA</v>
          </cell>
          <cell r="D2910" t="str">
            <v>0172</v>
          </cell>
          <cell r="E2910">
            <v>0</v>
          </cell>
          <cell r="F2910">
            <v>0</v>
          </cell>
          <cell r="G2910" t="str">
            <v>101628</v>
          </cell>
          <cell r="H2910" t="str">
            <v>REATOR PARA LÂMPADA VAPOR DE MERCÚRIO 125 W, USO EXTERNO - FORNECIMENTO E INSTALAÇÃO. AF_08/2020</v>
          </cell>
        </row>
        <row r="2911">
          <cell r="A2911" t="str">
            <v>INSTALACAO ELETRICA/ELETRIFICACAO E ILUMINACAO EXTERNA</v>
          </cell>
          <cell r="B2911" t="str">
            <v>INEL</v>
          </cell>
          <cell r="C2911" t="str">
            <v>FORNECIMENTO DE MAT/MO P/ELETRIFICACAO E ILUMINACAO PUBLICA</v>
          </cell>
          <cell r="D2911" t="str">
            <v>0172</v>
          </cell>
          <cell r="E2911">
            <v>0</v>
          </cell>
          <cell r="F2911">
            <v>0</v>
          </cell>
          <cell r="G2911" t="str">
            <v>101629</v>
          </cell>
          <cell r="H2911" t="str">
            <v>REATOR PARA LÂMPADA VAPOR DE MERCÚRIO 250 W, USO EXTERNO - FORNECIMENTO E INSTALAÇÃO. AF_08/2020</v>
          </cell>
        </row>
        <row r="2912">
          <cell r="A2912" t="str">
            <v>INSTALACAO ELETRICA/ELETRIFICACAO E ILUMINACAO EXTERNA</v>
          </cell>
          <cell r="B2912" t="str">
            <v>INEL</v>
          </cell>
          <cell r="C2912" t="str">
            <v>FORNECIMENTO DE MAT/MO P/ELETRIFICACAO E ILUMINACAO PUBLICA</v>
          </cell>
          <cell r="D2912" t="str">
            <v>0172</v>
          </cell>
          <cell r="E2912">
            <v>0</v>
          </cell>
          <cell r="F2912">
            <v>0</v>
          </cell>
          <cell r="G2912" t="str">
            <v>101630</v>
          </cell>
          <cell r="H2912" t="str">
            <v>SUBSTITUIÇÃO DE REATOR PARA ILUMINAÇÃO PÚBLICA (NÃO INCLUI FORNECIMENTO). AF_08/2020</v>
          </cell>
        </row>
        <row r="2913">
          <cell r="A2913" t="str">
            <v>INSTALACAO ELETRICA/ELETRIFICACAO E ILUMINACAO EXTERNA</v>
          </cell>
          <cell r="B2913" t="str">
            <v>INEL</v>
          </cell>
          <cell r="C2913" t="str">
            <v>FORNECIMENTO DE MAT/MO P/ELETRIFICACAO E ILUMINACAO PUBLICA</v>
          </cell>
          <cell r="D2913" t="str">
            <v>0172</v>
          </cell>
          <cell r="E2913">
            <v>0</v>
          </cell>
          <cell r="F2913">
            <v>0</v>
          </cell>
          <cell r="G2913" t="str">
            <v>101631</v>
          </cell>
          <cell r="H2913" t="str">
            <v>IGNITOR PARA PARTIDA LÂMPADA VAPOR SÓDIO / VAPOR METÁLICO ATÉ 400 W - FORNECIMENTO E INSTALAÇÃO. AF_08/2020</v>
          </cell>
        </row>
        <row r="2914">
          <cell r="A2914" t="str">
            <v>INSTALACAO ELETRICA/ELETRIFICACAO E ILUMINACAO EXTERNA</v>
          </cell>
          <cell r="B2914" t="str">
            <v>INEL</v>
          </cell>
          <cell r="C2914" t="str">
            <v>FORNECIMENTO DE MAT/MO P/ELETRIFICACAO E ILUMINACAO PUBLICA</v>
          </cell>
          <cell r="D2914" t="str">
            <v>0172</v>
          </cell>
          <cell r="E2914">
            <v>0</v>
          </cell>
          <cell r="F2914">
            <v>0</v>
          </cell>
          <cell r="G2914" t="str">
            <v>101632</v>
          </cell>
          <cell r="H2914" t="str">
            <v>RELÉ FOTOELÉTRICO PARA COMANDO DE ILUMINAÇÃO EXTERNA 1000 W - FORNECIMENTO E INSTALAÇÃO. AF_08/2020</v>
          </cell>
        </row>
        <row r="2915">
          <cell r="A2915" t="str">
            <v>INSTALACAO ELETRICA/ELETRIFICACAO E ILUMINACAO EXTERNA</v>
          </cell>
          <cell r="B2915" t="str">
            <v>INEL</v>
          </cell>
          <cell r="C2915" t="str">
            <v>FORNECIMENTO DE MAT/MO P/ELETRIFICACAO E ILUMINACAO PUBLICA</v>
          </cell>
          <cell r="D2915" t="str">
            <v>0172</v>
          </cell>
          <cell r="E2915">
            <v>0</v>
          </cell>
          <cell r="F2915">
            <v>0</v>
          </cell>
          <cell r="G2915" t="str">
            <v>101633</v>
          </cell>
          <cell r="H2915" t="str">
            <v>SUBSTITUIÇÃO DE RELÉ FOTOELÉTRICO PARA COMANDO DE ILUMINAÇÃO EXTERNA 1000 W - FORNECIMENTO E INSTALAÇÃO. AF_08/2020</v>
          </cell>
        </row>
        <row r="2916">
          <cell r="A2916" t="str">
            <v>INSTALACAO ELETRICA/ELETRIFICACAO E ILUMINACAO EXTERNA</v>
          </cell>
          <cell r="B2916" t="str">
            <v>INEL</v>
          </cell>
          <cell r="C2916" t="str">
            <v>FORNECIMENTO DE MAT/MO P/ELETRIFICACAO E ILUMINACAO PUBLICA</v>
          </cell>
          <cell r="D2916" t="str">
            <v>0172</v>
          </cell>
          <cell r="E2916">
            <v>0</v>
          </cell>
          <cell r="F2916">
            <v>0</v>
          </cell>
          <cell r="G2916" t="str">
            <v>101636</v>
          </cell>
          <cell r="H2916" t="str">
            <v>BRAÇO PARA ILUMINAÇÃO PÚBLICA, EM TUBO DE AÇO GALVANIZADO, COMPRIMENTO DE 1,50 M, PARA FIXAÇÃO EM POSTE DE CONCRETO - FORNECIMENTO E INSTALAÇÃO. AF_08/2020</v>
          </cell>
        </row>
        <row r="2917">
          <cell r="A2917" t="str">
            <v>INSTALACAO ELETRICA/ELETRIFICACAO E ILUMINACAO EXTERNA</v>
          </cell>
          <cell r="B2917" t="str">
            <v>INEL</v>
          </cell>
          <cell r="C2917" t="str">
            <v>FORNECIMENTO DE MAT/MO P/ELETRIFICACAO E ILUMINACAO PUBLICA</v>
          </cell>
          <cell r="D2917" t="str">
            <v>0172</v>
          </cell>
          <cell r="E2917">
            <v>0</v>
          </cell>
          <cell r="F2917">
            <v>0</v>
          </cell>
          <cell r="G2917" t="str">
            <v>101637</v>
          </cell>
          <cell r="H2917" t="str">
            <v>BRAÇO PARA ILUMINAÇÃO PÚBLICA, EM TUBO DE AÇO GALVANIZADO, COMPRIMENTO DE 1,50 M, PARA FIXAÇÃO EM POSTE METÁLICO - FORNECIMENTO E INSTALAÇÃO. AF_08/2020</v>
          </cell>
        </row>
        <row r="2918">
          <cell r="A2918" t="str">
            <v>INSTALACAO ELETRICA/ELETRIFICACAO E ILUMINACAO EXTERNA</v>
          </cell>
          <cell r="B2918" t="str">
            <v>INEL</v>
          </cell>
          <cell r="C2918" t="str">
            <v>FORNECIMENTO DE MAT/MO P/ELETRIFICACAO E ILUMINACAO PUBLICA</v>
          </cell>
          <cell r="D2918" t="str">
            <v>0172</v>
          </cell>
          <cell r="E2918">
            <v>0</v>
          </cell>
          <cell r="F2918">
            <v>0</v>
          </cell>
          <cell r="G2918" t="str">
            <v>101640</v>
          </cell>
          <cell r="H2918" t="str">
            <v>LÂMPADA VAPOR METÁLICO 400 W - FORNECIMENTO E INSTALAÇÃO. AF_08/2020</v>
          </cell>
        </row>
        <row r="2919">
          <cell r="A2919" t="str">
            <v>INSTALACAO ELETRICA/ELETRIFICACAO E ILUMINACAO EXTERNA</v>
          </cell>
          <cell r="B2919" t="str">
            <v>INEL</v>
          </cell>
          <cell r="C2919" t="str">
            <v>FORNECIMENTO DE MAT/MO P/ELETRIFICACAO E ILUMINACAO PUBLICA</v>
          </cell>
          <cell r="D2919" t="str">
            <v>0172</v>
          </cell>
          <cell r="E2919">
            <v>0</v>
          </cell>
          <cell r="F2919">
            <v>0</v>
          </cell>
          <cell r="G2919" t="str">
            <v>101641</v>
          </cell>
          <cell r="H2919" t="str">
            <v>LÂMPADA VAPOR METÁLICO 150 W - FORNECIMENTO E INSTALAÇÃO. AF_08/2020</v>
          </cell>
        </row>
        <row r="2920">
          <cell r="A2920" t="str">
            <v>INSTALACAO ELETRICA/ELETRIFICACAO E ILUMINACAO EXTERNA</v>
          </cell>
          <cell r="B2920" t="str">
            <v>INEL</v>
          </cell>
          <cell r="C2920" t="str">
            <v>FORNECIMENTO DE MAT/MO P/ELETRIFICACAO E ILUMINACAO PUBLICA</v>
          </cell>
          <cell r="D2920" t="str">
            <v>0172</v>
          </cell>
          <cell r="E2920">
            <v>0</v>
          </cell>
          <cell r="F2920">
            <v>0</v>
          </cell>
          <cell r="G2920" t="str">
            <v>101642</v>
          </cell>
          <cell r="H2920" t="str">
            <v>LÂMPADA VAPOR DE MERCÚRIO 125 W - FORNECIMENTO E INSTALAÇÃO. AF_08/2020</v>
          </cell>
        </row>
        <row r="2921">
          <cell r="A2921" t="str">
            <v>INSTALACAO ELETRICA/ELETRIFICACAO E ILUMINACAO EXTERNA</v>
          </cell>
          <cell r="B2921" t="str">
            <v>INEL</v>
          </cell>
          <cell r="C2921" t="str">
            <v>FORNECIMENTO DE MAT/MO P/ELETRIFICACAO E ILUMINACAO PUBLICA</v>
          </cell>
          <cell r="D2921" t="str">
            <v>0172</v>
          </cell>
          <cell r="E2921">
            <v>0</v>
          </cell>
          <cell r="F2921">
            <v>0</v>
          </cell>
          <cell r="G2921" t="str">
            <v>101643</v>
          </cell>
          <cell r="H2921" t="str">
            <v>LÂMPADA VAPOR DE MERCÚRIO 250 W - FORNECIMENTO E INSTALAÇÃO. AF_08/2020</v>
          </cell>
        </row>
        <row r="2922">
          <cell r="A2922" t="str">
            <v>INSTALACAO ELETRICA/ELETRIFICACAO E ILUMINACAO EXTERNA</v>
          </cell>
          <cell r="B2922" t="str">
            <v>INEL</v>
          </cell>
          <cell r="C2922" t="str">
            <v>FORNECIMENTO DE MAT/MO P/ELETRIFICACAO E ILUMINACAO PUBLICA</v>
          </cell>
          <cell r="D2922" t="str">
            <v>0172</v>
          </cell>
          <cell r="E2922">
            <v>0</v>
          </cell>
          <cell r="F2922">
            <v>0</v>
          </cell>
          <cell r="G2922" t="str">
            <v>101644</v>
          </cell>
          <cell r="H2922" t="str">
            <v>LÂMPADA VAPOR DE MERCÚRIO 400 W - FORNECIMENTO E INSTALAÇÃO. AF_08/2020</v>
          </cell>
        </row>
        <row r="2923">
          <cell r="A2923" t="str">
            <v>INSTALACAO ELETRICA/ELETRIFICACAO E ILUMINACAO EXTERNA</v>
          </cell>
          <cell r="B2923" t="str">
            <v>INEL</v>
          </cell>
          <cell r="C2923" t="str">
            <v>FORNECIMENTO DE MAT/MO P/ELETRIFICACAO E ILUMINACAO PUBLICA</v>
          </cell>
          <cell r="D2923" t="str">
            <v>0172</v>
          </cell>
          <cell r="E2923">
            <v>0</v>
          </cell>
          <cell r="F2923">
            <v>0</v>
          </cell>
          <cell r="G2923" t="str">
            <v>101645</v>
          </cell>
          <cell r="H2923" t="str">
            <v>LÂMPADA MISTA 160 W - FORNECIMENTO E INSTALAÇÃO. AF_08/2020</v>
          </cell>
        </row>
        <row r="2924">
          <cell r="A2924" t="str">
            <v>INSTALACAO ELETRICA/ELETRIFICACAO E ILUMINACAO EXTERNA</v>
          </cell>
          <cell r="B2924" t="str">
            <v>INEL</v>
          </cell>
          <cell r="C2924" t="str">
            <v>FORNECIMENTO DE MAT/MO P/ELETRIFICACAO E ILUMINACAO PUBLICA</v>
          </cell>
          <cell r="D2924" t="str">
            <v>0172</v>
          </cell>
          <cell r="E2924">
            <v>0</v>
          </cell>
          <cell r="F2924">
            <v>0</v>
          </cell>
          <cell r="G2924" t="str">
            <v>101646</v>
          </cell>
          <cell r="H2924" t="str">
            <v>LÂMPADA MISTA 250 W - FORNECIMENTO E INSTALAÇÃO. AF_08/2020</v>
          </cell>
        </row>
        <row r="2925">
          <cell r="A2925" t="str">
            <v>INSTALACAO ELETRICA/ELETRIFICACAO E ILUMINACAO EXTERNA</v>
          </cell>
          <cell r="B2925" t="str">
            <v>INEL</v>
          </cell>
          <cell r="C2925" t="str">
            <v>FORNECIMENTO DE MAT/MO P/ELETRIFICACAO E ILUMINACAO PUBLICA</v>
          </cell>
          <cell r="D2925" t="str">
            <v>0172</v>
          </cell>
          <cell r="E2925">
            <v>0</v>
          </cell>
          <cell r="F2925">
            <v>0</v>
          </cell>
          <cell r="G2925" t="str">
            <v>101647</v>
          </cell>
          <cell r="H2925" t="str">
            <v>LÂMPADA MISTA 500 W - FORNECIMENTO E INSTALAÇÃO. AF_08/2020</v>
          </cell>
        </row>
        <row r="2926">
          <cell r="A2926" t="str">
            <v>INSTALACAO ELETRICA/ELETRIFICACAO E ILUMINACAO EXTERNA</v>
          </cell>
          <cell r="B2926" t="str">
            <v>INEL</v>
          </cell>
          <cell r="C2926" t="str">
            <v>FORNECIMENTO DE MAT/MO P/ELETRIFICACAO E ILUMINACAO PUBLICA</v>
          </cell>
          <cell r="D2926" t="str">
            <v>0172</v>
          </cell>
          <cell r="E2926">
            <v>0</v>
          </cell>
          <cell r="F2926">
            <v>0</v>
          </cell>
          <cell r="G2926" t="str">
            <v>101648</v>
          </cell>
          <cell r="H2926" t="str">
            <v>LÂMPADA VAPOR DE SÓDIO 150 W - FORNECIMENTO E INSTALAÇÃO. AF_08/2020</v>
          </cell>
        </row>
        <row r="2927">
          <cell r="A2927" t="str">
            <v>INSTALACAO ELETRICA/ELETRIFICACAO E ILUMINACAO EXTERNA</v>
          </cell>
          <cell r="B2927" t="str">
            <v>INEL</v>
          </cell>
          <cell r="C2927" t="str">
            <v>FORNECIMENTO DE MAT/MO P/ELETRIFICACAO E ILUMINACAO PUBLICA</v>
          </cell>
          <cell r="D2927" t="str">
            <v>0172</v>
          </cell>
          <cell r="E2927">
            <v>0</v>
          </cell>
          <cell r="F2927">
            <v>0</v>
          </cell>
          <cell r="G2927" t="str">
            <v>101649</v>
          </cell>
          <cell r="H2927" t="str">
            <v>LÂMPADA VAPOR DE SÓDIO 250 W - FORNECIMENTO E INSTALAÇÃO. AF_08/2020</v>
          </cell>
        </row>
        <row r="2928">
          <cell r="A2928" t="str">
            <v>INSTALACAO ELETRICA/ELETRIFICACAO E ILUMINACAO EXTERNA</v>
          </cell>
          <cell r="B2928" t="str">
            <v>INEL</v>
          </cell>
          <cell r="C2928" t="str">
            <v>FORNECIMENTO DE MAT/MO P/ELETRIFICACAO E ILUMINACAO PUBLICA</v>
          </cell>
          <cell r="D2928" t="str">
            <v>0172</v>
          </cell>
          <cell r="E2928">
            <v>0</v>
          </cell>
          <cell r="F2928">
            <v>0</v>
          </cell>
          <cell r="G2928" t="str">
            <v>101650</v>
          </cell>
          <cell r="H2928" t="str">
            <v>LÂMPADA VAPOR DE SÓDIO 400 W - FORNECIMENTO E INSTALAÇÃO. AF_08/2020</v>
          </cell>
        </row>
        <row r="2929">
          <cell r="A2929" t="str">
            <v>INSTALACAO ELETRICA/ELETRIFICACAO E ILUMINACAO EXTERNA</v>
          </cell>
          <cell r="B2929" t="str">
            <v>INEL</v>
          </cell>
          <cell r="C2929" t="str">
            <v>FORNECIMENTO DE MAT/MO P/ELETRIFICACAO E ILUMINACAO PUBLICA</v>
          </cell>
          <cell r="D2929" t="str">
            <v>0172</v>
          </cell>
          <cell r="E2929">
            <v>0</v>
          </cell>
          <cell r="F2929">
            <v>0</v>
          </cell>
          <cell r="G2929" t="str">
            <v>101651</v>
          </cell>
          <cell r="H2929" t="str">
            <v>SUBSTITUIÇÃO DE LÂMPADA PARA ILUMINAÇÃO PÚBLICA (NÃO INCLUI FORNECIMENTO). AF_08/2020</v>
          </cell>
        </row>
        <row r="2930">
          <cell r="A2930" t="str">
            <v>INSTALACAO ELETRICA/ELETRIFICACAO E ILUMINACAO EXTERNA</v>
          </cell>
          <cell r="B2930" t="str">
            <v>INEL</v>
          </cell>
          <cell r="C2930" t="str">
            <v>FORNECIMENTO DE MAT/MO P/ELETRIFICACAO E ILUMINACAO PUBLICA</v>
          </cell>
          <cell r="D2930" t="str">
            <v>0172</v>
          </cell>
          <cell r="E2930">
            <v>0</v>
          </cell>
          <cell r="F2930">
            <v>0</v>
          </cell>
          <cell r="G2930" t="str">
            <v>101652</v>
          </cell>
          <cell r="H2930" t="str">
            <v>LUMINÁRIA FECHADA, PARA ILUMINAÇÃO PÚBLICA, PARA LÂMPADA DE VAPOR - FORNECIMENTO E INSTALAÇÃO (EXCLUSIVE LÂMPADA E REATOR). AF_08/2020</v>
          </cell>
        </row>
        <row r="2931">
          <cell r="A2931" t="str">
            <v>INSTALACAO ELETRICA/ELETRIFICACAO E ILUMINACAO EXTERNA</v>
          </cell>
          <cell r="B2931" t="str">
            <v>INEL</v>
          </cell>
          <cell r="C2931" t="str">
            <v>FORNECIMENTO DE MAT/MO P/ELETRIFICACAO E ILUMINACAO PUBLICA</v>
          </cell>
          <cell r="D2931" t="str">
            <v>0172</v>
          </cell>
          <cell r="E2931">
            <v>0</v>
          </cell>
          <cell r="F2931">
            <v>0</v>
          </cell>
          <cell r="G2931" t="str">
            <v>101653</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row>
        <row r="2932">
          <cell r="A2932" t="str">
            <v>INSTALACAO ELETRICA/ELETRIFICACAO E ILUMINACAO EXTERNA</v>
          </cell>
          <cell r="B2932" t="str">
            <v>INEL</v>
          </cell>
          <cell r="C2932" t="str">
            <v>FORNECIMENTO DE MAT/MO P/ELETRIFICACAO E ILUMINACAO PUBLICA</v>
          </cell>
          <cell r="D2932" t="str">
            <v>0172</v>
          </cell>
          <cell r="E2932">
            <v>0</v>
          </cell>
          <cell r="F2932">
            <v>0</v>
          </cell>
          <cell r="G2932" t="str">
            <v>101654</v>
          </cell>
          <cell r="H2932" t="str">
            <v>LUMINÁRIA DE LED PARA ILUMINAÇÃO PÚBLICA, DE 33 W ATÉ 50 W - FORNECIMENTO E INSTALAÇÃO. AF_08/2020</v>
          </cell>
        </row>
        <row r="2933">
          <cell r="A2933" t="str">
            <v>INSTALACAO ELETRICA/ELETRIFICACAO E ILUMINACAO EXTERNA</v>
          </cell>
          <cell r="B2933" t="str">
            <v>INEL</v>
          </cell>
          <cell r="C2933" t="str">
            <v>FORNECIMENTO DE MAT/MO P/ELETRIFICACAO E ILUMINACAO PUBLICA</v>
          </cell>
          <cell r="D2933" t="str">
            <v>0172</v>
          </cell>
          <cell r="E2933">
            <v>0</v>
          </cell>
          <cell r="F2933">
            <v>0</v>
          </cell>
          <cell r="G2933" t="str">
            <v>101655</v>
          </cell>
          <cell r="H2933" t="str">
            <v>LUMINÁRIA DE LED PARA ILUMINAÇÃO PÚBLICA, DE 51 W ATÉ 67 W - FORNECIMENTO E INSTALAÇÃO. AF_08/2020</v>
          </cell>
        </row>
        <row r="2934">
          <cell r="A2934" t="str">
            <v>INSTALACAO ELETRICA/ELETRIFICACAO E ILUMINACAO EXTERNA</v>
          </cell>
          <cell r="B2934" t="str">
            <v>INEL</v>
          </cell>
          <cell r="C2934" t="str">
            <v>FORNECIMENTO DE MAT/MO P/ELETRIFICACAO E ILUMINACAO PUBLICA</v>
          </cell>
          <cell r="D2934" t="str">
            <v>0172</v>
          </cell>
          <cell r="E2934">
            <v>0</v>
          </cell>
          <cell r="F2934">
            <v>0</v>
          </cell>
          <cell r="G2934" t="str">
            <v>101656</v>
          </cell>
          <cell r="H2934" t="str">
            <v>LUMINÁRIA DE LED PARA ILUMINAÇÃO PÚBLICA, DE 68 W ATÉ 97 W - FORNECIMENTO E INSTALAÇÃO. AF_08/2020</v>
          </cell>
        </row>
        <row r="2935">
          <cell r="A2935" t="str">
            <v>INSTALACAO ELETRICA/ELETRIFICACAO E ILUMINACAO EXTERNA</v>
          </cell>
          <cell r="B2935" t="str">
            <v>INEL</v>
          </cell>
          <cell r="C2935" t="str">
            <v>FORNECIMENTO DE MAT/MO P/ELETRIFICACAO E ILUMINACAO PUBLICA</v>
          </cell>
          <cell r="D2935" t="str">
            <v>0172</v>
          </cell>
          <cell r="E2935">
            <v>0</v>
          </cell>
          <cell r="F2935">
            <v>0</v>
          </cell>
          <cell r="G2935" t="str">
            <v>101657</v>
          </cell>
          <cell r="H2935" t="str">
            <v>LUMINÁRIA DE LED PARA ILUMINAÇÃO PÚBLICA, DE 98 W ATÉ 137 W - FORNECIMENTO E INSTALAÇÃO. AF_08/2020</v>
          </cell>
        </row>
        <row r="2936">
          <cell r="A2936" t="str">
            <v>INSTALACAO ELETRICA/ELETRIFICACAO E ILUMINACAO EXTERNA</v>
          </cell>
          <cell r="B2936" t="str">
            <v>INEL</v>
          </cell>
          <cell r="C2936" t="str">
            <v>FORNECIMENTO DE MAT/MO P/ELETRIFICACAO E ILUMINACAO PUBLICA</v>
          </cell>
          <cell r="D2936" t="str">
            <v>0172</v>
          </cell>
          <cell r="E2936">
            <v>0</v>
          </cell>
          <cell r="F2936">
            <v>0</v>
          </cell>
          <cell r="G2936" t="str">
            <v>101658</v>
          </cell>
          <cell r="H2936" t="str">
            <v>LUMINÁRIA DE LED PARA ILUMINAÇÃO PÚBLICA, DE 138 W ATÉ 180 W - FORNECIMENTO E INSTALAÇÃO. AF_08/2020</v>
          </cell>
        </row>
        <row r="2937">
          <cell r="A2937" t="str">
            <v>INSTALACAO ELETRICA/ELETRIFICACAO E ILUMINACAO EXTERNA</v>
          </cell>
          <cell r="B2937" t="str">
            <v>INEL</v>
          </cell>
          <cell r="C2937" t="str">
            <v>FORNECIMENTO DE MAT/MO P/ELETRIFICACAO E ILUMINACAO PUBLICA</v>
          </cell>
          <cell r="D2937" t="str">
            <v>0172</v>
          </cell>
          <cell r="E2937">
            <v>0</v>
          </cell>
          <cell r="F2937">
            <v>0</v>
          </cell>
          <cell r="G2937" t="str">
            <v>101659</v>
          </cell>
          <cell r="H2937" t="str">
            <v>LUMINÁRIA DE LED PARA ILUMINAÇÃO PÚBLICA, DE 181 W ATÉ 239 W - FORNECIMENTO E INSTALAÇÃO. AF_08/2020</v>
          </cell>
        </row>
        <row r="2938">
          <cell r="A2938" t="str">
            <v>INSTALACAO ELETRICA/ELETRIFICACAO E ILUMINACAO EXTERNA</v>
          </cell>
          <cell r="B2938" t="str">
            <v>INEL</v>
          </cell>
          <cell r="C2938" t="str">
            <v>FORNECIMENTO DE MAT/MO P/ELETRIFICACAO E ILUMINACAO PUBLICA</v>
          </cell>
          <cell r="D2938" t="str">
            <v>0172</v>
          </cell>
          <cell r="E2938">
            <v>0</v>
          </cell>
          <cell r="F2938">
            <v>0</v>
          </cell>
          <cell r="G2938" t="str">
            <v>101660</v>
          </cell>
          <cell r="H2938" t="str">
            <v>LUMINÁRIA DE LED PARA ILUMINAÇÃO PÚBLICA, DE 240 W ATÉ 350 W - FORNECIMENTO E INSTALAÇÃO. AF_08/2020</v>
          </cell>
        </row>
        <row r="2939">
          <cell r="A2939" t="str">
            <v>INSTALACAO ELETRICA/ELETRIFICACAO E ILUMINACAO EXTERNA</v>
          </cell>
          <cell r="B2939" t="str">
            <v>INEL</v>
          </cell>
          <cell r="C2939" t="str">
            <v>FORNECIMENTO DE MAT/MO P/ELETRIFICACAO E ILUMINACAO PUBLICA</v>
          </cell>
          <cell r="D2939" t="str">
            <v>0172</v>
          </cell>
          <cell r="E2939">
            <v>0</v>
          </cell>
          <cell r="F2939">
            <v>0</v>
          </cell>
          <cell r="G2939" t="str">
            <v>101661</v>
          </cell>
          <cell r="H2939" t="str">
            <v>SUBSTITUIÇÃO DE LUMINÁRIA DE VAPOR DE MERCÚRIO/VAPOR DE SÓDIO POR LUMINÁRIA DE LED PARA ILUMINAÇÃO PÚBLICA (NÃO INCLUI FORNECIMENTO). AF_08/2020</v>
          </cell>
        </row>
        <row r="2940">
          <cell r="A2940" t="str">
            <v>INSTALACAO ELETRICA/ELETRIFICACAO E ILUMINACAO EXTERNA</v>
          </cell>
          <cell r="B2940" t="str">
            <v>INEL</v>
          </cell>
          <cell r="C2940" t="str">
            <v>FORNECIMENTO DE MAT/MO P/ELETRIFICACAO E ILUMINACAO PUBLICA</v>
          </cell>
          <cell r="D2940" t="str">
            <v>0172</v>
          </cell>
          <cell r="E2940">
            <v>0</v>
          </cell>
          <cell r="F2940">
            <v>0</v>
          </cell>
          <cell r="G2940" t="str">
            <v>101662</v>
          </cell>
          <cell r="H2940" t="str">
            <v>LUMINÁRIA FECHADA PARA ILUMINAÇÃO PÚBLICA, COM REATOR DE PARTIDA RÁPIDA, COM LÂMPADA VAPOR DE MERCÚRIO 250 W - FORNECIMENTO E INSTALAÇÃO. AF_08/2020</v>
          </cell>
        </row>
        <row r="2941">
          <cell r="A2941" t="str">
            <v>INSTALACAO ELETRICA/ELETRIFICACAO E ILUMINACAO EXTERNA</v>
          </cell>
          <cell r="B2941" t="str">
            <v>INEL</v>
          </cell>
          <cell r="C2941" t="str">
            <v>FORNECIMENTO DE MAT/MO P/ELETRIFICACAO E ILUMINACAO PUBLICA</v>
          </cell>
          <cell r="D2941" t="str">
            <v>0172</v>
          </cell>
          <cell r="E2941">
            <v>0</v>
          </cell>
          <cell r="F2941">
            <v>0</v>
          </cell>
          <cell r="G2941" t="str">
            <v>101663</v>
          </cell>
          <cell r="H2941" t="str">
            <v>ABRAÇADEIRA DE FIXAÇÃO DE BRAÇOS DE LUMINÁRIAS DE 2" - FORNECIMENTO E INSTALAÇÃO. AF_08/2020</v>
          </cell>
        </row>
        <row r="2942">
          <cell r="A2942" t="str">
            <v>INSTALACAO ELETRICA/ELETRIFICACAO E ILUMINACAO EXTERNA</v>
          </cell>
          <cell r="B2942" t="str">
            <v>INEL</v>
          </cell>
          <cell r="C2942" t="str">
            <v>FORNECIMENTO DE MAT/MO P/ELETRIFICACAO E ILUMINACAO PUBLICA</v>
          </cell>
          <cell r="D2942" t="str">
            <v>0172</v>
          </cell>
          <cell r="E2942">
            <v>0</v>
          </cell>
          <cell r="F2942">
            <v>0</v>
          </cell>
          <cell r="G2942" t="str">
            <v>101664</v>
          </cell>
          <cell r="H2942" t="str">
            <v>ABRAÇADEIRA DE FIXAÇÃO DE BRAÇOS DE LUMINÁRIAS DE 3" - FORNECIMENTO E INSTALAÇÃO. AF_08/2020</v>
          </cell>
        </row>
        <row r="2943">
          <cell r="A2943" t="str">
            <v>INSTALACAO ELETRICA/ELETRIFICACAO E ILUMINACAO EXTERNA</v>
          </cell>
          <cell r="B2943" t="str">
            <v>INEL</v>
          </cell>
          <cell r="C2943" t="str">
            <v>FORNECIMENTO DE MAT/MO P/ELETRIFICACAO E ILUMINACAO PUBLICA</v>
          </cell>
          <cell r="D2943" t="str">
            <v>0172</v>
          </cell>
          <cell r="E2943">
            <v>0</v>
          </cell>
          <cell r="F2943">
            <v>0</v>
          </cell>
          <cell r="G2943" t="str">
            <v>101665</v>
          </cell>
          <cell r="H2943" t="str">
            <v>ABRAÇADEIRA DE FIXAÇÃO DE BRAÇOS DE LUMINÁRIAS DE 4" - FORNECIMENTO E INSTALAÇÃO. AF_08/2020</v>
          </cell>
        </row>
        <row r="2944">
          <cell r="A2944" t="str">
            <v>INSTALACAO ELETRICA/ELETRIFICACAO E ILUMINACAO EXTERNA</v>
          </cell>
          <cell r="B2944" t="str">
            <v>INEL</v>
          </cell>
          <cell r="C2944" t="str">
            <v>FORNECIMENTO DE MAT/MO P/ELETRIFICACAO E ILUMINACAO PUBLICA</v>
          </cell>
          <cell r="D2944" t="str">
            <v>0172</v>
          </cell>
          <cell r="E2944">
            <v>0</v>
          </cell>
          <cell r="F2944">
            <v>0</v>
          </cell>
          <cell r="G2944" t="str">
            <v>101666</v>
          </cell>
          <cell r="H2944" t="str">
            <v>REFLETOR RETANGULAR FECHADO, COM LÂMPADA VAPOR METÁLICO 400 W - FORNECIMENTO E INSTALAÇÃO. AF_08/2020</v>
          </cell>
        </row>
        <row r="2945">
          <cell r="A2945" t="str">
            <v>INSTALACAO ELETRICA/ELETRIFICACAO E ILUMINACAO EXTERNA</v>
          </cell>
          <cell r="B2945" t="str">
            <v>INEL</v>
          </cell>
          <cell r="C2945" t="str">
            <v>FORNECIMENTO DE MAT/MO P/ELETRIFICACAO E ILUMINACAO PUBLICA</v>
          </cell>
          <cell r="D2945" t="str">
            <v>0172</v>
          </cell>
          <cell r="E2945">
            <v>0</v>
          </cell>
          <cell r="F2945">
            <v>0</v>
          </cell>
          <cell r="G2945" t="str">
            <v>102085</v>
          </cell>
          <cell r="H2945" t="str">
            <v>LUMINÁRIA ESTANQUE COM PROTEÇÃO CONTRA ÁGUA, POEIRA OU IMPACTOS - FORNECIMENTO E INSTALAÇÃO. AF_08/2020</v>
          </cell>
        </row>
        <row r="2946">
          <cell r="A2946" t="str">
            <v>INSTALACAO ELETRICA/ELETRIFICACAO E ILUMINACAO EXTERNA</v>
          </cell>
          <cell r="B2946" t="str">
            <v>INEL</v>
          </cell>
          <cell r="C2946" t="str">
            <v>POSTE DE CONCRETO</v>
          </cell>
          <cell r="D2946" t="str">
            <v>0173</v>
          </cell>
          <cell r="E2946">
            <v>0</v>
          </cell>
          <cell r="F2946">
            <v>0</v>
          </cell>
          <cell r="G2946" t="str">
            <v>100578</v>
          </cell>
          <cell r="H2946" t="str">
            <v>ASSENTAMENTO DE POSTE DE CONCRETO COM COMPRIMENTO NOMINAL DE 9 M, CARGA NOMINAL MENOR OU IGUAL A 1000 DAN, ENGASTAMENTO SIMPLES COM 1,5 M DE SOLO (NÃO INCLUI FORNECIMENTO). AF_11/2019</v>
          </cell>
        </row>
        <row r="2947">
          <cell r="A2947" t="str">
            <v>INSTALACAO ELETRICA/ELETRIFICACAO E ILUMINACAO EXTERNA</v>
          </cell>
          <cell r="B2947" t="str">
            <v>INEL</v>
          </cell>
          <cell r="C2947" t="str">
            <v>POSTE DE CONCRETO</v>
          </cell>
          <cell r="D2947" t="str">
            <v>0173</v>
          </cell>
          <cell r="E2947">
            <v>0</v>
          </cell>
          <cell r="F2947">
            <v>0</v>
          </cell>
          <cell r="G2947" t="str">
            <v>100579</v>
          </cell>
          <cell r="H2947" t="str">
            <v>ASSENTAMENTO DE POSTE DE CONCRETO COM COMPRIMENTO NOMINAL DE 10 M, CARGA NOMINAL MENOR OU IGUAL A 1000 DAN, ENGASTAMENTO SIMPLES COM 1,6 M DE SOLO (NÃO INCLUI FORNECIMENTO). AF_11/2019</v>
          </cell>
        </row>
        <row r="2948">
          <cell r="A2948" t="str">
            <v>INSTALACAO ELETRICA/ELETRIFICACAO E ILUMINACAO EXTERNA</v>
          </cell>
          <cell r="B2948" t="str">
            <v>INEL</v>
          </cell>
          <cell r="C2948" t="str">
            <v>POSTE DE CONCRETO</v>
          </cell>
          <cell r="D2948" t="str">
            <v>0173</v>
          </cell>
          <cell r="E2948">
            <v>0</v>
          </cell>
          <cell r="F2948">
            <v>0</v>
          </cell>
          <cell r="G2948" t="str">
            <v>100580</v>
          </cell>
          <cell r="H2948" t="str">
            <v>ASSENTAMENTO DE POSTE DE CONCRETO COM COMPRIMENTO NOMINAL DE 10 M, CARGA NOMINAL MAIOR QUE 1000 DAN, ENGASTAMENTO SIMPLES COM 1,6 M DE SOLO (NÃO INCLUI FORNECIMENTO). AF_11/2019</v>
          </cell>
        </row>
        <row r="2949">
          <cell r="A2949" t="str">
            <v>INSTALACAO ELETRICA/ELETRIFICACAO E ILUMINACAO EXTERNA</v>
          </cell>
          <cell r="B2949" t="str">
            <v>INEL</v>
          </cell>
          <cell r="C2949" t="str">
            <v>POSTE DE CONCRETO</v>
          </cell>
          <cell r="D2949" t="str">
            <v>0173</v>
          </cell>
          <cell r="E2949">
            <v>0</v>
          </cell>
          <cell r="F2949">
            <v>0</v>
          </cell>
          <cell r="G2949" t="str">
            <v>100581</v>
          </cell>
          <cell r="H2949" t="str">
            <v>ASSENTAMENTO DE POSTE DE CONCRETO COM COMPRIMENTO NOMINAL DE 10,5 M, CARGA NOMINAL MENOR OU IGUAL A 1000 DAN, ENGASTAMENTO SIMPLES COM 1,65 M DE SOLO (NÃO INCLUI FORNECIMENTO). AF_11/2019</v>
          </cell>
        </row>
        <row r="2950">
          <cell r="A2950" t="str">
            <v>INSTALACAO ELETRICA/ELETRIFICACAO E ILUMINACAO EXTERNA</v>
          </cell>
          <cell r="B2950" t="str">
            <v>INEL</v>
          </cell>
          <cell r="C2950" t="str">
            <v>POSTE DE CONCRETO</v>
          </cell>
          <cell r="D2950" t="str">
            <v>0173</v>
          </cell>
          <cell r="E2950">
            <v>0</v>
          </cell>
          <cell r="F2950">
            <v>0</v>
          </cell>
          <cell r="G2950" t="str">
            <v>100582</v>
          </cell>
          <cell r="H2950" t="str">
            <v>ASSENTAMENTO DE POSTE DE CONCRETO COM COMPRIMENTO NOMINAL DE 10,5 M, CARGA NOMINAL MAIOR QUE 1000 DAN, ENGASTAMENTO SIMPLES COM 1,65 M DE SOLO (NÃO INCLUI FORNECIMENTO). AF_11/2019</v>
          </cell>
        </row>
        <row r="2951">
          <cell r="A2951" t="str">
            <v>INSTALACAO ELETRICA/ELETRIFICACAO E ILUMINACAO EXTERNA</v>
          </cell>
          <cell r="B2951" t="str">
            <v>INEL</v>
          </cell>
          <cell r="C2951" t="str">
            <v>POSTE DE CONCRETO</v>
          </cell>
          <cell r="D2951" t="str">
            <v>0173</v>
          </cell>
          <cell r="E2951">
            <v>0</v>
          </cell>
          <cell r="F2951">
            <v>0</v>
          </cell>
          <cell r="G2951" t="str">
            <v>100583</v>
          </cell>
          <cell r="H2951" t="str">
            <v>ASSENTAMENTO DE POSTE DE CONCRETO COM COMPRIMENTO NOMINAL DE 11 M, CARGA NOMINAL MENOR OU IGUAL A 1000 DAN, ENGASTAMENTO SIMPLES COM 1,7 M DE SOLO (NÃO INCLUI FORNECIMENTO). AF_11/2019</v>
          </cell>
        </row>
        <row r="2952">
          <cell r="A2952" t="str">
            <v>INSTALACAO ELETRICA/ELETRIFICACAO E ILUMINACAO EXTERNA</v>
          </cell>
          <cell r="B2952" t="str">
            <v>INEL</v>
          </cell>
          <cell r="C2952" t="str">
            <v>POSTE DE CONCRETO</v>
          </cell>
          <cell r="D2952" t="str">
            <v>0173</v>
          </cell>
          <cell r="E2952">
            <v>0</v>
          </cell>
          <cell r="F2952">
            <v>0</v>
          </cell>
          <cell r="G2952" t="str">
            <v>100584</v>
          </cell>
          <cell r="H2952" t="str">
            <v>ASSENTAMENTO DE POSTE DE CONCRETO COM COMPRIMENTO NOMINAL DE 11 M, CARGA NOMINAL MAIOR QUE 1000 DAN, ENGASTAMENTO SIMPLES COM 1,7 M DE SOLO (NÃO INCLUI FORNECIMENTO). AF_11/2019</v>
          </cell>
        </row>
        <row r="2953">
          <cell r="A2953" t="str">
            <v>INSTALACAO ELETRICA/ELETRIFICACAO E ILUMINACAO EXTERNA</v>
          </cell>
          <cell r="B2953" t="str">
            <v>INEL</v>
          </cell>
          <cell r="C2953" t="str">
            <v>POSTE DE CONCRETO</v>
          </cell>
          <cell r="D2953" t="str">
            <v>0173</v>
          </cell>
          <cell r="E2953">
            <v>0</v>
          </cell>
          <cell r="F2953">
            <v>0</v>
          </cell>
          <cell r="G2953" t="str">
            <v>100585</v>
          </cell>
          <cell r="H2953" t="str">
            <v>ASSENTAMENTO DE POSTE DE CONCRETO COM COMPRIMENTO NOMINAL DE 12 M, CARGA NOMINAL MENOR OU IGUAL A 1000 DAN, ENGASTAMENTO SIMPLES COM 1,8 M DE SOLO (NÃO INCLUI FORNECIMENTO). AF_11/2019</v>
          </cell>
        </row>
        <row r="2954">
          <cell r="A2954" t="str">
            <v>INSTALACAO ELETRICA/ELETRIFICACAO E ILUMINACAO EXTERNA</v>
          </cell>
          <cell r="B2954" t="str">
            <v>INEL</v>
          </cell>
          <cell r="C2954" t="str">
            <v>POSTE DE CONCRETO</v>
          </cell>
          <cell r="D2954" t="str">
            <v>0173</v>
          </cell>
          <cell r="E2954">
            <v>0</v>
          </cell>
          <cell r="F2954">
            <v>0</v>
          </cell>
          <cell r="G2954" t="str">
            <v>100586</v>
          </cell>
          <cell r="H2954" t="str">
            <v>ASSENTAMENTO DE POSTE DE CONCRETO COM COMPRIMENTO NOMINAL DE 12 M, CARGA NOMINAL MAIOR QUE 1000 DAN, ENGASTAMENTO SIMPLES COM 1,8 M DE SOLO (NÃO INCLUI FORNECIMENTO). AF_11/2019</v>
          </cell>
        </row>
        <row r="2955">
          <cell r="A2955" t="str">
            <v>INSTALACAO ELETRICA/ELETRIFICACAO E ILUMINACAO EXTERNA</v>
          </cell>
          <cell r="B2955" t="str">
            <v>INEL</v>
          </cell>
          <cell r="C2955" t="str">
            <v>POSTE DE CONCRETO</v>
          </cell>
          <cell r="D2955" t="str">
            <v>0173</v>
          </cell>
          <cell r="E2955">
            <v>0</v>
          </cell>
          <cell r="F2955">
            <v>0</v>
          </cell>
          <cell r="G2955" t="str">
            <v>100587</v>
          </cell>
          <cell r="H2955" t="str">
            <v>ASSENTAMENTO DE POSTE DE CONCRETO COM COMPRIMENTO NOMINAL DE 13 M, CARGA NOMINAL MENOR OU IGUAL A 1000 DAN, ENGASTAMENTO SIMPLES COM 1,9 M DE SOLO (NÃO INCLUI FORNECIMENTO). AF_11/2019</v>
          </cell>
        </row>
        <row r="2956">
          <cell r="A2956" t="str">
            <v>INSTALACAO ELETRICA/ELETRIFICACAO E ILUMINACAO EXTERNA</v>
          </cell>
          <cell r="B2956" t="str">
            <v>INEL</v>
          </cell>
          <cell r="C2956" t="str">
            <v>POSTE DE CONCRETO</v>
          </cell>
          <cell r="D2956" t="str">
            <v>0173</v>
          </cell>
          <cell r="E2956">
            <v>0</v>
          </cell>
          <cell r="F2956">
            <v>0</v>
          </cell>
          <cell r="G2956" t="str">
            <v>100588</v>
          </cell>
          <cell r="H2956" t="str">
            <v>ASSENTAMENTO DE POSTE DE CONCRETO COM COMPRIMENTO NOMINAL DE 13 M, CARGA NOMINAL MAIOR QUE 1000 DAN, ENGASTAMENTO SIMPLES COM 1,9 M DE SOLO (NÃO INCLUI FORNECIMENTO). AF_11/2019</v>
          </cell>
        </row>
        <row r="2957">
          <cell r="A2957" t="str">
            <v>INSTALACAO ELETRICA/ELETRIFICACAO E ILUMINACAO EXTERNA</v>
          </cell>
          <cell r="B2957" t="str">
            <v>INEL</v>
          </cell>
          <cell r="C2957" t="str">
            <v>POSTE DE CONCRETO</v>
          </cell>
          <cell r="D2957" t="str">
            <v>0173</v>
          </cell>
          <cell r="E2957">
            <v>0</v>
          </cell>
          <cell r="F2957">
            <v>0</v>
          </cell>
          <cell r="G2957" t="str">
            <v>100589</v>
          </cell>
          <cell r="H2957" t="str">
            <v>ASSENTAMENTO DE POSTE DE CONCRETO COM COMPRIMENTO NOMINAL DE 13,5 M, CARGA NOMINAL MENOR OU IGUAL A 1000 DAN, ENGASTAMENTO SIMPLES COM 1,95 M DE SOLO (NÃO INCLUI FORNECIMENTO). AF_11/2019</v>
          </cell>
        </row>
        <row r="2958">
          <cell r="A2958" t="str">
            <v>INSTALACAO ELETRICA/ELETRIFICACAO E ILUMINACAO EXTERNA</v>
          </cell>
          <cell r="B2958" t="str">
            <v>INEL</v>
          </cell>
          <cell r="C2958" t="str">
            <v>POSTE DE CONCRETO</v>
          </cell>
          <cell r="D2958" t="str">
            <v>0173</v>
          </cell>
          <cell r="E2958">
            <v>0</v>
          </cell>
          <cell r="F2958">
            <v>0</v>
          </cell>
          <cell r="G2958" t="str">
            <v>100590</v>
          </cell>
          <cell r="H2958" t="str">
            <v>ASSENTAMENTO DE POSTE DE CONCRETO COM COMPRIMENTO NOMINAL DE 13,5 M, CARGA NOMINAL MAIOR QUE 1000 DAN, ENGASTAMENTO SIMPLES COM 1,95 M DE SOLO (NÃO INCLUI FORNECIMENTO). AF_11/2019</v>
          </cell>
        </row>
        <row r="2959">
          <cell r="A2959" t="str">
            <v>INSTALACAO ELETRICA/ELETRIFICACAO E ILUMINACAO EXTERNA</v>
          </cell>
          <cell r="B2959" t="str">
            <v>INEL</v>
          </cell>
          <cell r="C2959" t="str">
            <v>POSTE DE CONCRETO</v>
          </cell>
          <cell r="D2959" t="str">
            <v>0173</v>
          </cell>
          <cell r="E2959">
            <v>0</v>
          </cell>
          <cell r="F2959">
            <v>0</v>
          </cell>
          <cell r="G2959" t="str">
            <v>100591</v>
          </cell>
          <cell r="H2959" t="str">
            <v>ASSENTAMENTO DE POSTE DE CONCRETO COM COMPRIMENTO NOMINAL DE 14 M, CARGA NOMINAL MENOR OU IGUAL A 1000 DAN, ENGASTAMENTO SIMPLES COM 2 M DE SOLO (NÃO INCLUI FORNECIMENTO). AF_11/2019</v>
          </cell>
        </row>
        <row r="2960">
          <cell r="A2960" t="str">
            <v>INSTALACAO ELETRICA/ELETRIFICACAO E ILUMINACAO EXTERNA</v>
          </cell>
          <cell r="B2960" t="str">
            <v>INEL</v>
          </cell>
          <cell r="C2960" t="str">
            <v>POSTE DE CONCRETO</v>
          </cell>
          <cell r="D2960" t="str">
            <v>0173</v>
          </cell>
          <cell r="E2960">
            <v>0</v>
          </cell>
          <cell r="F2960">
            <v>0</v>
          </cell>
          <cell r="G2960" t="str">
            <v>100592</v>
          </cell>
          <cell r="H2960" t="str">
            <v>ASSENTAMENTO DE POSTE DE CONCRETO COM COMPRIMENTO NOMINAL DE 14 M, CARGA NOMINAL MAIOR QUE 1000 DAN, ENGASTAMENTO SIMPLES COM 2 M DE SOLO (NÃO INCLUI FORNECIMENTO). AF_11/2019</v>
          </cell>
        </row>
        <row r="2961">
          <cell r="A2961" t="str">
            <v>INSTALACAO ELETRICA/ELETRIFICACAO E ILUMINACAO EXTERNA</v>
          </cell>
          <cell r="B2961" t="str">
            <v>INEL</v>
          </cell>
          <cell r="C2961" t="str">
            <v>POSTE DE CONCRETO</v>
          </cell>
          <cell r="D2961" t="str">
            <v>0173</v>
          </cell>
          <cell r="E2961">
            <v>0</v>
          </cell>
          <cell r="F2961">
            <v>0</v>
          </cell>
          <cell r="G2961" t="str">
            <v>100593</v>
          </cell>
          <cell r="H2961" t="str">
            <v>ASSENTAMENTO DE POSTE DE CONCRETO COM COMPRIMENTO NOMINAL DE 15 M, CARGA NOMINAL MENOR OU IGUAL A 1000 DAN, ENGASTAMENTO SIMPLES COM 2,1 M DE SOLO (NÃO INCLUI FORNECIMENTO). AF_11/2019</v>
          </cell>
        </row>
        <row r="2962">
          <cell r="A2962" t="str">
            <v>INSTALACAO ELETRICA/ELETRIFICACAO E ILUMINACAO EXTERNA</v>
          </cell>
          <cell r="B2962" t="str">
            <v>INEL</v>
          </cell>
          <cell r="C2962" t="str">
            <v>POSTE DE CONCRETO</v>
          </cell>
          <cell r="D2962" t="str">
            <v>0173</v>
          </cell>
          <cell r="E2962">
            <v>0</v>
          </cell>
          <cell r="F2962">
            <v>0</v>
          </cell>
          <cell r="G2962" t="str">
            <v>100594</v>
          </cell>
          <cell r="H2962" t="str">
            <v>ASSENTAMENTO DE POSTE DE CONCRETO COM COMPRIMENTO NOMINAL DE 15 M, CARGA NOMINAL MAIOR QUE 1000 DAN, ENGASTAMENTO SIMPLES COM 2,1 M DE SOLO (NÃO INCLUI FORNECIMENTO). AF_11/2019</v>
          </cell>
        </row>
        <row r="2963">
          <cell r="A2963" t="str">
            <v>INSTALACAO ELETRICA/ELETRIFICACAO E ILUMINACAO EXTERNA</v>
          </cell>
          <cell r="B2963" t="str">
            <v>INEL</v>
          </cell>
          <cell r="C2963" t="str">
            <v>POSTE DE CONCRETO</v>
          </cell>
          <cell r="D2963" t="str">
            <v>0173</v>
          </cell>
          <cell r="E2963">
            <v>0</v>
          </cell>
          <cell r="F2963">
            <v>0</v>
          </cell>
          <cell r="G2963" t="str">
            <v>100595</v>
          </cell>
          <cell r="H2963" t="str">
            <v>ASSENTAMENTO DE POSTE DE CONCRETO COM COMPRIMENTO NOMINAL DE 18 M, CARGA NOMINAL MENOR OU IGUAL A 1000 DAN, ENGASTAMENTO SIMPLES COM 2,4 M DE SOLO (NÃO INCLUI FORNECIMENTO). AF_11/2019</v>
          </cell>
        </row>
        <row r="2964">
          <cell r="A2964" t="str">
            <v>INSTALACAO ELETRICA/ELETRIFICACAO E ILUMINACAO EXTERNA</v>
          </cell>
          <cell r="B2964" t="str">
            <v>INEL</v>
          </cell>
          <cell r="C2964" t="str">
            <v>POSTE DE CONCRETO</v>
          </cell>
          <cell r="D2964" t="str">
            <v>0173</v>
          </cell>
          <cell r="E2964">
            <v>0</v>
          </cell>
          <cell r="F2964">
            <v>0</v>
          </cell>
          <cell r="G2964" t="str">
            <v>100596</v>
          </cell>
          <cell r="H2964" t="str">
            <v>ASSENTAMENTO DE POSTE DE CONCRETO COM COMPRIMENTO NOMINAL DE 18 M, CARGA NOMINAL MAIOR QUE 1000 DAN, ENGASTAMENTO SIMPLES COM 2,4 M DE SOLO (NÃO INCLUI FORNECIMENTO). AF_11/2019</v>
          </cell>
        </row>
        <row r="2965">
          <cell r="A2965" t="str">
            <v>INSTALACAO ELETRICA/ELETRIFICACAO E ILUMINACAO EXTERNA</v>
          </cell>
          <cell r="B2965" t="str">
            <v>INEL</v>
          </cell>
          <cell r="C2965" t="str">
            <v>POSTE DE CONCRETO</v>
          </cell>
          <cell r="D2965" t="str">
            <v>0173</v>
          </cell>
          <cell r="E2965">
            <v>0</v>
          </cell>
          <cell r="F2965">
            <v>0</v>
          </cell>
          <cell r="G2965" t="str">
            <v>100597</v>
          </cell>
          <cell r="H2965" t="str">
            <v>ASSENTAMENTO DE POSTE DE CONCRETO COM COMPRIMENTO NOMINAL DE 20 M, CARGA NOMINAL MENOR OU IGUAL A 1000 DAN, ENGASTAMENTO SIMPLES COM 2,6 M DE SOLO (NÃO INCLUI FORNECIMENTO). AF_11/2019</v>
          </cell>
        </row>
        <row r="2966">
          <cell r="A2966" t="str">
            <v>INSTALACAO ELETRICA/ELETRIFICACAO E ILUMINACAO EXTERNA</v>
          </cell>
          <cell r="B2966" t="str">
            <v>INEL</v>
          </cell>
          <cell r="C2966" t="str">
            <v>POSTE DE CONCRETO</v>
          </cell>
          <cell r="D2966" t="str">
            <v>0173</v>
          </cell>
          <cell r="E2966">
            <v>0</v>
          </cell>
          <cell r="F2966">
            <v>0</v>
          </cell>
          <cell r="G2966" t="str">
            <v>100598</v>
          </cell>
          <cell r="H2966" t="str">
            <v>ASSENTAMENTO DE POSTE DE CONCRETO COM COMPRIMENTO NOMINAL DE 20 M, CARGA NOMINAL MAIOR QUE 1000, ENGASTAMENTO SIMPLES COM 2,6 M DE SOLO (NÃO INCLUI FORNECIMENTO). AF_11/2019</v>
          </cell>
        </row>
        <row r="2967">
          <cell r="A2967" t="str">
            <v>INSTALACAO ELETRICA/ELETRIFICACAO E ILUMINACAO EXTERNA</v>
          </cell>
          <cell r="B2967" t="str">
            <v>INEL</v>
          </cell>
          <cell r="C2967" t="str">
            <v>POSTE DE CONCRETO</v>
          </cell>
          <cell r="D2967" t="str">
            <v>0173</v>
          </cell>
          <cell r="E2967">
            <v>0</v>
          </cell>
          <cell r="F2967">
            <v>0</v>
          </cell>
          <cell r="G2967" t="str">
            <v>100599</v>
          </cell>
          <cell r="H2967" t="str">
            <v>ASSENTAMENTO DE POSTE DE CONCRETO COM COMPRIMENTO NOMINAL DE 9 M, CARGA NOMINAL DE 150 DAN, ENGASTAMENTO BASE CONCRETADA COM 1 M DE CONCRETO E 0,5 M DE SOLO (NÃO INCLUI FORNECIMENTO). AF_11/2019</v>
          </cell>
        </row>
        <row r="2968">
          <cell r="A2968" t="str">
            <v>INSTALACAO ELETRICA/ELETRIFICACAO E ILUMINACAO EXTERNA</v>
          </cell>
          <cell r="B2968" t="str">
            <v>INEL</v>
          </cell>
          <cell r="C2968" t="str">
            <v>POSTE DE CONCRETO</v>
          </cell>
          <cell r="D2968" t="str">
            <v>0173</v>
          </cell>
          <cell r="E2968">
            <v>0</v>
          </cell>
          <cell r="F2968">
            <v>0</v>
          </cell>
          <cell r="G2968" t="str">
            <v>100600</v>
          </cell>
          <cell r="H2968" t="str">
            <v>ASSENTAMENTO DE POSTE DE CONCRETO COM COMPRIMENTO NOMINAL DE 9 M, CARGA NOMINAL DE 300 DAN, ENGASTAMENTO BASE CONCRETADA COM 1 M DE CONCRETO E 0,5 M DE SOLO (NÃO INCLUI FORNECIMENTO). AF_11/2019</v>
          </cell>
        </row>
        <row r="2969">
          <cell r="A2969" t="str">
            <v>INSTALACAO ELETRICA/ELETRIFICACAO E ILUMINACAO EXTERNA</v>
          </cell>
          <cell r="B2969" t="str">
            <v>INEL</v>
          </cell>
          <cell r="C2969" t="str">
            <v>POSTE DE CONCRETO</v>
          </cell>
          <cell r="D2969" t="str">
            <v>0173</v>
          </cell>
          <cell r="E2969">
            <v>0</v>
          </cell>
          <cell r="F2969">
            <v>0</v>
          </cell>
          <cell r="G2969" t="str">
            <v>100601</v>
          </cell>
          <cell r="H2969" t="str">
            <v>ASSENTAMENTO DE POSTE DE CONCRETO COM COMPRIMENTO NOMINAL DE 9 M, CARGA NOMINAL DE 400 DAN, ENGASTAMENTO BASE CONCRETADA COM 1 M DE CONCRETO E 0,5 M DE SOLO (NÃO INCLUI FORNECIMENTO). AF_11/2019</v>
          </cell>
        </row>
        <row r="2970">
          <cell r="A2970" t="str">
            <v>INSTALACAO ELETRICA/ELETRIFICACAO E ILUMINACAO EXTERNA</v>
          </cell>
          <cell r="B2970" t="str">
            <v>INEL</v>
          </cell>
          <cell r="C2970" t="str">
            <v>POSTE DE CONCRETO</v>
          </cell>
          <cell r="D2970" t="str">
            <v>0173</v>
          </cell>
          <cell r="E2970">
            <v>0</v>
          </cell>
          <cell r="F2970">
            <v>0</v>
          </cell>
          <cell r="G2970" t="str">
            <v>100602</v>
          </cell>
          <cell r="H2970" t="str">
            <v>ASSENTAMENTO DE POSTE DE CONCRETO COM COMPRIMENTO NOMINAL DE 9 M, CARGA NOMINAL DE 600 DAN, ENGASTAMENTO BASE CONCRETADA COM 1 M DE CONCRETO E 0,5 M DE SOLO (NÃO INCLUI FORNECIMENTO). AF_11/2019</v>
          </cell>
        </row>
        <row r="2971">
          <cell r="A2971" t="str">
            <v>INSTALACAO ELETRICA/ELETRIFICACAO E ILUMINACAO EXTERNA</v>
          </cell>
          <cell r="B2971" t="str">
            <v>INEL</v>
          </cell>
          <cell r="C2971" t="str">
            <v>POSTE DE CONCRETO</v>
          </cell>
          <cell r="D2971" t="str">
            <v>0173</v>
          </cell>
          <cell r="E2971">
            <v>0</v>
          </cell>
          <cell r="F2971">
            <v>0</v>
          </cell>
          <cell r="G2971" t="str">
            <v>100603</v>
          </cell>
          <cell r="H2971" t="str">
            <v>ASSENTAMENTO DE POSTE DE CONCRETO COM COMPRIMENTO NOMINAL DE 9 M, CARGA NOMINAL DE 1000 DAN, ENGASTAMENTO BASE CONCRETADA COM 1 M DE CONCRETO E 0,5 M DE SOLO (NÃO INCLUI FORNECIMENTO). AF_11/2019</v>
          </cell>
        </row>
        <row r="2972">
          <cell r="A2972" t="str">
            <v>INSTALACAO ELETRICA/ELETRIFICACAO E ILUMINACAO EXTERNA</v>
          </cell>
          <cell r="B2972" t="str">
            <v>INEL</v>
          </cell>
          <cell r="C2972" t="str">
            <v>POSTE DE CONCRETO</v>
          </cell>
          <cell r="D2972" t="str">
            <v>0173</v>
          </cell>
          <cell r="E2972">
            <v>0</v>
          </cell>
          <cell r="F2972">
            <v>0</v>
          </cell>
          <cell r="G2972" t="str">
            <v>100604</v>
          </cell>
          <cell r="H2972" t="str">
            <v>ASSENTAMENTO DE POSTE DE CONCRETO COM COMPRIMENTO NOMINAL DE 10 M, CARGA NOMINAL DE 300 DAN, ENGASTAMENTO BASE CONCRETADA COM 1 M DE CONCRETO E 0,6 M DE SOLO (NÃO INCLUI FORNECIMENTO). AF_11/2019</v>
          </cell>
        </row>
        <row r="2973">
          <cell r="A2973" t="str">
            <v>INSTALACAO ELETRICA/ELETRIFICACAO E ILUMINACAO EXTERNA</v>
          </cell>
          <cell r="B2973" t="str">
            <v>INEL</v>
          </cell>
          <cell r="C2973" t="str">
            <v>POSTE DE CONCRETO</v>
          </cell>
          <cell r="D2973" t="str">
            <v>0173</v>
          </cell>
          <cell r="E2973">
            <v>0</v>
          </cell>
          <cell r="F2973">
            <v>0</v>
          </cell>
          <cell r="G2973" t="str">
            <v>100605</v>
          </cell>
          <cell r="H2973" t="str">
            <v>ASSENTAMENTO DE POSTE DE CONCRETO COM COMPRIMENTO NOMINAL DE 10 M, CARGA NOMINAL DE 600 DAN, ENGASTAMENTO BASE CONCRETADA COM 1 M DE CONCRETO E 0,6 M DE SOLO (NÃO INCLUI FORNECIMENTO). AF_11/2019</v>
          </cell>
        </row>
        <row r="2974">
          <cell r="A2974" t="str">
            <v>INSTALACAO ELETRICA/ELETRIFICACAO E ILUMINACAO EXTERNA</v>
          </cell>
          <cell r="B2974" t="str">
            <v>INEL</v>
          </cell>
          <cell r="C2974" t="str">
            <v>POSTE DE CONCRETO</v>
          </cell>
          <cell r="D2974" t="str">
            <v>0173</v>
          </cell>
          <cell r="E2974">
            <v>0</v>
          </cell>
          <cell r="F2974">
            <v>0</v>
          </cell>
          <cell r="G2974" t="str">
            <v>100606</v>
          </cell>
          <cell r="H2974" t="str">
            <v>ASSENTAMENTO DE POSTE DE CONCRETO COM COMPRIMENTO NOMINAL DE 10 M, CARGA NOMINAL DE 1000 DAN, ENGASTAMENTO BASE CONCRETADA COM 1 M DE CONCRETO E 0,6 M DE SOLO (NÃO INCLUI FORNECIMENTO). AF_11/2019</v>
          </cell>
        </row>
        <row r="2975">
          <cell r="A2975" t="str">
            <v>INSTALACAO ELETRICA/ELETRIFICACAO E ILUMINACAO EXTERNA</v>
          </cell>
          <cell r="B2975" t="str">
            <v>INEL</v>
          </cell>
          <cell r="C2975" t="str">
            <v>POSTE DE CONCRETO</v>
          </cell>
          <cell r="D2975" t="str">
            <v>0173</v>
          </cell>
          <cell r="E2975">
            <v>0</v>
          </cell>
          <cell r="F2975">
            <v>0</v>
          </cell>
          <cell r="G2975" t="str">
            <v>100607</v>
          </cell>
          <cell r="H2975" t="str">
            <v>ASSENTAMENTO DE POSTE DE CONCRETO COM COMPRIMENTO NOMINAL DE 10,5 M, CARGA NOMINAL DE 300 DAN, ENGASTAMENTO BASE CONCRETADA COM 1 M DE CONCRETO E 0,65 M DE SOLO (NÃO INCLUI FORNECIMENTO). AF_11/2019</v>
          </cell>
        </row>
        <row r="2976">
          <cell r="A2976" t="str">
            <v>INSTALACAO ELETRICA/ELETRIFICACAO E ILUMINACAO EXTERNA</v>
          </cell>
          <cell r="B2976" t="str">
            <v>INEL</v>
          </cell>
          <cell r="C2976" t="str">
            <v>POSTE DE CONCRETO</v>
          </cell>
          <cell r="D2976" t="str">
            <v>0173</v>
          </cell>
          <cell r="E2976">
            <v>0</v>
          </cell>
          <cell r="F2976">
            <v>0</v>
          </cell>
          <cell r="G2976" t="str">
            <v>100608</v>
          </cell>
          <cell r="H2976" t="str">
            <v>ASSENTAMENTO DE POSTE DE CONCRETO COM COMPRIMENTO NOMINAL DE 10,5 M, CARGA NOMINAL DE 600 DAN, ENGASTAMENTO BASE CONCRETADA COM 1 M DE CONCRETO E 0,65 M DE SOLO (NÃO INCLUI FORNECIMENTO). AF_11/2019</v>
          </cell>
        </row>
        <row r="2977">
          <cell r="A2977" t="str">
            <v>INSTALACAO ELETRICA/ELETRIFICACAO E ILUMINACAO EXTERNA</v>
          </cell>
          <cell r="B2977" t="str">
            <v>INEL</v>
          </cell>
          <cell r="C2977" t="str">
            <v>POSTE DE CONCRETO</v>
          </cell>
          <cell r="D2977" t="str">
            <v>0173</v>
          </cell>
          <cell r="E2977">
            <v>0</v>
          </cell>
          <cell r="F2977">
            <v>0</v>
          </cell>
          <cell r="G2977" t="str">
            <v>100609</v>
          </cell>
          <cell r="H2977" t="str">
            <v>ASSENTAMENTO DE POSTE DE CONCRETO COM COMPRIMENTO NOMINAL DE 10,5 M, CARGA NOMINAL DE 1000 DAN, ENGASTAMENTO BASE CONCRETADA COM 1 M DE CONCRETO E 0,65 M DE SOLO (NÃO INCLUI FORNECIMENTO). AF_11/2019</v>
          </cell>
        </row>
        <row r="2978">
          <cell r="A2978" t="str">
            <v>INSTALACAO ELETRICA/ELETRIFICACAO E ILUMINACAO EXTERNA</v>
          </cell>
          <cell r="B2978" t="str">
            <v>INEL</v>
          </cell>
          <cell r="C2978" t="str">
            <v>POSTE DE CONCRETO</v>
          </cell>
          <cell r="D2978" t="str">
            <v>0173</v>
          </cell>
          <cell r="E2978">
            <v>0</v>
          </cell>
          <cell r="F2978">
            <v>0</v>
          </cell>
          <cell r="G2978" t="str">
            <v>100610</v>
          </cell>
          <cell r="H2978" t="str">
            <v>ASSENTAMENTO DE POSTE DE CONCRETO COM COMPRIMENTO NOMINAL DE 11 M, CARGA NOMINAL DE 300 DAN, ENGASTAMENTO BASE CONCRETADA COM 1 M DE CONCRETO E 0,7 M DE SOLO (NÃO INCLUI FORNECIMENTO). AF_11/2019</v>
          </cell>
        </row>
        <row r="2979">
          <cell r="A2979" t="str">
            <v>INSTALACAO ELETRICA/ELETRIFICACAO E ILUMINACAO EXTERNA</v>
          </cell>
          <cell r="B2979" t="str">
            <v>INEL</v>
          </cell>
          <cell r="C2979" t="str">
            <v>POSTE DE CONCRETO</v>
          </cell>
          <cell r="D2979" t="str">
            <v>0173</v>
          </cell>
          <cell r="E2979">
            <v>0</v>
          </cell>
          <cell r="F2979">
            <v>0</v>
          </cell>
          <cell r="G2979" t="str">
            <v>100611</v>
          </cell>
          <cell r="H2979" t="str">
            <v>ASSENTAMENTO DE POSTE DE CONCRETO COM COMPRIMENTO NOMINAL DE 11 M, CARGA NOMINAL DE 400 DAN, ENGASTAMENTO BASE CONCRETADA COM 1 M DE CONCRETO E 0,7 M DE SOLO (NÃO INCLUI FORNECIMENTO). AF_11/2019</v>
          </cell>
        </row>
        <row r="2980">
          <cell r="A2980" t="str">
            <v>INSTALACAO ELETRICA/ELETRIFICACAO E ILUMINACAO EXTERNA</v>
          </cell>
          <cell r="B2980" t="str">
            <v>INEL</v>
          </cell>
          <cell r="C2980" t="str">
            <v>POSTE DE CONCRETO</v>
          </cell>
          <cell r="D2980" t="str">
            <v>0173</v>
          </cell>
          <cell r="E2980">
            <v>0</v>
          </cell>
          <cell r="F2980">
            <v>0</v>
          </cell>
          <cell r="G2980" t="str">
            <v>100612</v>
          </cell>
          <cell r="H2980" t="str">
            <v>ASSENTAMENTO DE POSTE DE CONCRETO COM COMPRIMENTO NOMINAL DE 11 M, CARGA NOMINAL DE 600 DAN, ENGASTAMENTO BASE CONCRETADA COM 1 M DE CONCRETO E 0,7 M DE SOLO (NÃO INCLUI FORNECIMENTO). AF_11/2019</v>
          </cell>
        </row>
        <row r="2981">
          <cell r="A2981" t="str">
            <v>INSTALACAO ELETRICA/ELETRIFICACAO E ILUMINACAO EXTERNA</v>
          </cell>
          <cell r="B2981" t="str">
            <v>INEL</v>
          </cell>
          <cell r="C2981" t="str">
            <v>POSTE DE CONCRETO</v>
          </cell>
          <cell r="D2981" t="str">
            <v>0173</v>
          </cell>
          <cell r="E2981">
            <v>0</v>
          </cell>
          <cell r="F2981">
            <v>0</v>
          </cell>
          <cell r="G2981" t="str">
            <v>100613</v>
          </cell>
          <cell r="H2981" t="str">
            <v>ASSENTAMENTO DE POSTE DE CONCRETO COM COMPRIMENTO NOMINAL DE 11 M, CARGA NOMINAL DE 1000 DAN, ENGASTAMENTO BASE CONCRETADA COM 1 M DE CONCRETO E 0,7 M DE SOLO (NÃO INCLUI FORNECIMENTO). AF_11/2019</v>
          </cell>
        </row>
        <row r="2982">
          <cell r="A2982" t="str">
            <v>INSTALACAO ELETRICA/ELETRIFICACAO E ILUMINACAO EXTERNA</v>
          </cell>
          <cell r="B2982" t="str">
            <v>INEL</v>
          </cell>
          <cell r="C2982" t="str">
            <v>POSTE DE CONCRETO</v>
          </cell>
          <cell r="D2982" t="str">
            <v>0173</v>
          </cell>
          <cell r="E2982">
            <v>0</v>
          </cell>
          <cell r="F2982">
            <v>0</v>
          </cell>
          <cell r="G2982" t="str">
            <v>100614</v>
          </cell>
          <cell r="H2982" t="str">
            <v>ASSENTAMENTO DE POSTE DE CONCRETO COM COMPRIMENTO NOMINAL DE 12 M, CARGA NOMINAL DE 400 DAN, ENGASTAMENTO BASE CONCRETADA COM 1 M DE CONCRETO E 0,8 M DE SOLO (NÃO INCLUI FORNECIMENTO). AF_11/2019</v>
          </cell>
        </row>
        <row r="2983">
          <cell r="A2983" t="str">
            <v>INSTALACAO ELETRICA/ELETRIFICACAO E ILUMINACAO EXTERNA</v>
          </cell>
          <cell r="B2983" t="str">
            <v>INEL</v>
          </cell>
          <cell r="C2983" t="str">
            <v>POSTE DE CONCRETO</v>
          </cell>
          <cell r="D2983" t="str">
            <v>0173</v>
          </cell>
          <cell r="E2983">
            <v>0</v>
          </cell>
          <cell r="F2983">
            <v>0</v>
          </cell>
          <cell r="G2983" t="str">
            <v>100615</v>
          </cell>
          <cell r="H2983" t="str">
            <v>ASSENTAMENTO DE POSTE DE CONCRETO COM COMPRIMENTO NOMINAL DE 12 M, CARGA NOMINAL DE 600 DAN, ENGASTAMENTO BASE CONCRETADA COM 1 M DE CONCRETO E 0,8 M DE SOLO (NÃO INCLUI FORNECIMENTO). AF_11/2019</v>
          </cell>
        </row>
        <row r="2984">
          <cell r="A2984" t="str">
            <v>INSTALACAO ELETRICA/ELETRIFICACAO E ILUMINACAO EXTERNA</v>
          </cell>
          <cell r="B2984" t="str">
            <v>INEL</v>
          </cell>
          <cell r="C2984" t="str">
            <v>POSTE DE CONCRETO</v>
          </cell>
          <cell r="D2984" t="str">
            <v>0173</v>
          </cell>
          <cell r="E2984">
            <v>0</v>
          </cell>
          <cell r="F2984">
            <v>0</v>
          </cell>
          <cell r="G2984" t="str">
            <v>100616</v>
          </cell>
          <cell r="H2984" t="str">
            <v>ASSENTAMENTO DE POSTE DE CONCRETO COM COMPRIMENTO NOMINAL DE 12 M, CARGA NOMINAL DE 1000 DAN, ENGASTAMENTO BASE CONCRETADA COM 1 M DE CONCRETO E 0,8 M DE SOLO (NÃO INCLUI FORNECIMENTO). AF_11/2019</v>
          </cell>
        </row>
        <row r="2985">
          <cell r="A2985" t="str">
            <v>INSTALACAO ELETRICA/ELETRIFICACAO E ILUMINACAO EXTERNA</v>
          </cell>
          <cell r="B2985" t="str">
            <v>INEL</v>
          </cell>
          <cell r="C2985" t="str">
            <v>POSTE DE CONCRETO</v>
          </cell>
          <cell r="D2985" t="str">
            <v>0173</v>
          </cell>
          <cell r="E2985">
            <v>0</v>
          </cell>
          <cell r="F2985">
            <v>0</v>
          </cell>
          <cell r="G2985" t="str">
            <v>100617</v>
          </cell>
          <cell r="H2985" t="str">
            <v>ASSENTAMENTO DE POSTE DE CONCRETO COM COMPRIMENTO NOMINAL DE 13 M, CARGA NOMINAL DE 600 DAN, ENGASTAMENTO BASE CONCRETADA COM 1 M DE CONCRETO E 0,9 M DE SOLO (NÃO INCLUI FORNECIMENTO). AF_11/2019</v>
          </cell>
        </row>
        <row r="2986">
          <cell r="A2986" t="str">
            <v>INSTALACAO ELETRICA/ELETRIFICACAO E ILUMINACAO EXTERNA</v>
          </cell>
          <cell r="B2986" t="str">
            <v>INEL</v>
          </cell>
          <cell r="C2986" t="str">
            <v>POSTE DE CONCRETO</v>
          </cell>
          <cell r="D2986" t="str">
            <v>0173</v>
          </cell>
          <cell r="E2986">
            <v>0</v>
          </cell>
          <cell r="F2986">
            <v>0</v>
          </cell>
          <cell r="G2986" t="str">
            <v>100618</v>
          </cell>
          <cell r="H2986" t="str">
            <v>ASSENTAMENTO DE POSTE DE CONCRETO COM COMPRIMENTO NOMINAL DE 13 M, CARGA NOMINAL DE 1000 DAN, ENGASTAMENTO BASE CONCRETADA COM 1 M DE CONCRETO E 0,9 M DE SOLO - SOMENTE INSTALAÇÃO, SEM FORNECIMENTO. AF_11/2019</v>
          </cell>
        </row>
        <row r="2987">
          <cell r="A2987" t="str">
            <v>INSTALACAO ELETRICA/ELETRIFICACAO E ILUMINACAO EXTERNA</v>
          </cell>
          <cell r="B2987" t="str">
            <v>INEL</v>
          </cell>
          <cell r="C2987" t="str">
            <v>POSTE METALICO</v>
          </cell>
          <cell r="D2987" t="str">
            <v>0174</v>
          </cell>
          <cell r="E2987">
            <v>0</v>
          </cell>
          <cell r="F2987">
            <v>0</v>
          </cell>
          <cell r="G2987" t="str">
            <v>100619</v>
          </cell>
          <cell r="H2987" t="str">
            <v>POSTE DECORATIVO PARA JARDIM EM AÇO TUBULAR, H = *2,5* M, SEM LUMINÁRIA - FORNECIMENTO E INSTALAÇÃO. AF_11/2019</v>
          </cell>
        </row>
        <row r="2988">
          <cell r="A2988" t="str">
            <v>INSTALACAO ELETRICA/ELETRIFICACAO E ILUMINACAO EXTERNA</v>
          </cell>
          <cell r="B2988" t="str">
            <v>INEL</v>
          </cell>
          <cell r="C2988" t="str">
            <v>POSTE METALICO</v>
          </cell>
          <cell r="D2988" t="str">
            <v>0174</v>
          </cell>
          <cell r="E2988">
            <v>0</v>
          </cell>
          <cell r="F2988">
            <v>0</v>
          </cell>
          <cell r="G2988" t="str">
            <v>100620</v>
          </cell>
          <cell r="H2988" t="str">
            <v>POSTE DE AÇO CONICO CONTÍNUO CURVO SIMPLES, FLANGEADO, H=9M, INCLUSIVE LUMINÁRIA, SEM LÂMPADA - FORNECIMENTO E INSTALACAO. AF_11/2019</v>
          </cell>
        </row>
        <row r="2989">
          <cell r="A2989" t="str">
            <v>INSTALACAO ELETRICA/ELETRIFICACAO E ILUMINACAO EXTERNA</v>
          </cell>
          <cell r="B2989" t="str">
            <v>INEL</v>
          </cell>
          <cell r="C2989" t="str">
            <v>POSTE METALICO</v>
          </cell>
          <cell r="D2989" t="str">
            <v>0174</v>
          </cell>
          <cell r="E2989">
            <v>0</v>
          </cell>
          <cell r="F2989">
            <v>0</v>
          </cell>
          <cell r="G2989" t="str">
            <v>100621</v>
          </cell>
          <cell r="H2989" t="str">
            <v>POSTE DE AÇO CONICO CONTÍNUO CURVO DUPLO, FLANGEADO, H=9M, INCLUSIVE LUMINÁRIAS, SEM LÂMPADAS - FORNECIMENTO E INSTALACAO. AF_11/2019</v>
          </cell>
        </row>
        <row r="2990">
          <cell r="A2990" t="str">
            <v>INSTALACAO ELETRICA/ELETRIFICACAO E ILUMINACAO EXTERNA</v>
          </cell>
          <cell r="B2990" t="str">
            <v>INEL</v>
          </cell>
          <cell r="C2990" t="str">
            <v>POSTE METALICO</v>
          </cell>
          <cell r="D2990" t="str">
            <v>0174</v>
          </cell>
          <cell r="E2990">
            <v>0</v>
          </cell>
          <cell r="F2990">
            <v>0</v>
          </cell>
          <cell r="G2990" t="str">
            <v>100622</v>
          </cell>
          <cell r="H2990" t="str">
            <v>POSTE DE AÇO CONICO CONTÍNUO CURVO SIMPLES, ENGASTADO, H=9M, INCLUSIVE LUMINÁRIA, SEM LÂMPADA - FORNECIMENTO E INSTALACAO. AF_11/2019</v>
          </cell>
        </row>
        <row r="2991">
          <cell r="A2991" t="str">
            <v>INSTALACAO ELETRICA/ELETRIFICACAO E ILUMINACAO EXTERNA</v>
          </cell>
          <cell r="B2991" t="str">
            <v>INEL</v>
          </cell>
          <cell r="C2991" t="str">
            <v>POSTE METALICO</v>
          </cell>
          <cell r="D2991" t="str">
            <v>0174</v>
          </cell>
          <cell r="E2991">
            <v>0</v>
          </cell>
          <cell r="F2991">
            <v>0</v>
          </cell>
          <cell r="G2991" t="str">
            <v>100623</v>
          </cell>
          <cell r="H2991" t="str">
            <v>POSTE DE AÇO CONICO CONTÍNUO CURVO DUPLO, ENGASTADO, H=9M, INCLUSIVE LUMINÁRIAS, SEM LÂMPADAS - FORNECIMENTO E INSTALACAO. AF_11/2019</v>
          </cell>
        </row>
        <row r="2992">
          <cell r="A2992" t="str">
            <v>INSTALACAO ELETRICA/ELETRIFICACAO E ILUMINACAO EXTERNA</v>
          </cell>
          <cell r="B2992" t="str">
            <v>INEL</v>
          </cell>
          <cell r="C2992" t="str">
            <v>LUMINARIA EXTERNA</v>
          </cell>
          <cell r="D2992" t="str">
            <v>0175</v>
          </cell>
          <cell r="E2992">
            <v>0</v>
          </cell>
          <cell r="F2992">
            <v>0</v>
          </cell>
          <cell r="G2992" t="str">
            <v>97600</v>
          </cell>
          <cell r="H2992" t="str">
            <v>REFLETOR EM ALUMÍNIO, DE SUPORTE E ALÇA, COM 1 LÂMPADA VAPOR DE MERCÚRIO DE 125 W, COM REATOR ALTO FATOR DE POTÊNCIA - FORNECIMENTO E INSTALAÇÃO. AF_02/2020</v>
          </cell>
        </row>
        <row r="2993">
          <cell r="A2993" t="str">
            <v>INSTALACAO ELETRICA/ELETRIFICACAO E ILUMINACAO EXTERNA</v>
          </cell>
          <cell r="B2993" t="str">
            <v>INEL</v>
          </cell>
          <cell r="C2993" t="str">
            <v>LUMINARIA EXTERNA</v>
          </cell>
          <cell r="D2993" t="str">
            <v>0175</v>
          </cell>
          <cell r="E2993">
            <v>0</v>
          </cell>
          <cell r="F2993">
            <v>0</v>
          </cell>
          <cell r="G2993" t="str">
            <v>97601</v>
          </cell>
          <cell r="H2993" t="str">
            <v>REFLETOR EM ALUMÍNIO, DE SUPORTE E ALÇA, COM LÂMPADA VAPOR DE MERCÚRIO DE 250 W, COM REATOR ALTO FATOR DE POTÊNCIA - FORNECIMENTO E INSTALAÇÃO. AF_02/2020</v>
          </cell>
        </row>
        <row r="2994">
          <cell r="A2994" t="str">
            <v>INSTALACAO ELETRICA/ELETRIFICACAO E ILUMINACAO EXTERNA</v>
          </cell>
          <cell r="B2994" t="str">
            <v>INEL</v>
          </cell>
          <cell r="C2994" t="str">
            <v>LUMINARIA EXTERNA</v>
          </cell>
          <cell r="D2994" t="str">
            <v>0175</v>
          </cell>
          <cell r="E2994">
            <v>0</v>
          </cell>
          <cell r="F2994">
            <v>0</v>
          </cell>
          <cell r="G2994" t="str">
            <v>97605</v>
          </cell>
          <cell r="H2994" t="str">
            <v>LUMINÁRIA ARANDELA TIPO MEIA LUA, DE SOBREPOR, COM 1 LÂMPADA LED DE 6 W, SEM REATOR - FORNECIMENTO E INSTALAÇÃO. AF_02/2020</v>
          </cell>
        </row>
        <row r="2995">
          <cell r="A2995" t="str">
            <v>INSTALACAO ELETRICA/ELETRIFICACAO E ILUMINACAO EXTERNA</v>
          </cell>
          <cell r="B2995" t="str">
            <v>INEL</v>
          </cell>
          <cell r="C2995" t="str">
            <v>LUMINARIA EXTERNA</v>
          </cell>
          <cell r="D2995" t="str">
            <v>0175</v>
          </cell>
          <cell r="E2995">
            <v>0</v>
          </cell>
          <cell r="F2995">
            <v>0</v>
          </cell>
          <cell r="G2995" t="str">
            <v>97606</v>
          </cell>
          <cell r="H2995" t="str">
            <v>LUMINÁRIA ARANDELA TIPO MEIA LUA, DE SOBREPOR, COM 1 LÂMPADA FLUORESCENTE DE 15 W, SEM REATOR - FORNECIMENTO E INSTALAÇÃO. AF_02/2020</v>
          </cell>
        </row>
        <row r="2996">
          <cell r="A2996" t="str">
            <v>INSTALACAO ELETRICA/ELETRIFICACAO E ILUMINACAO EXTERNA</v>
          </cell>
          <cell r="B2996" t="str">
            <v>INEL</v>
          </cell>
          <cell r="C2996" t="str">
            <v>LUMINARIA EXTERNA</v>
          </cell>
          <cell r="D2996" t="str">
            <v>0175</v>
          </cell>
          <cell r="E2996">
            <v>0</v>
          </cell>
          <cell r="F2996">
            <v>0</v>
          </cell>
          <cell r="G2996" t="str">
            <v>97607</v>
          </cell>
          <cell r="H2996" t="str">
            <v>LUMINÁRIA ARANDELA TIPO TARTARUGA, DE SOBREPOR, COM 1 LÂMPADA LED DE 6 W, SEM REATOR - FORNECIMENTO E INSTALAÇÃO. AF_02/2020</v>
          </cell>
        </row>
        <row r="2997">
          <cell r="A2997" t="str">
            <v>INSTALACAO ELETRICA/ELETRIFICACAO E ILUMINACAO EXTERNA</v>
          </cell>
          <cell r="B2997" t="str">
            <v>INEL</v>
          </cell>
          <cell r="C2997" t="str">
            <v>LUMINARIA EXTERNA</v>
          </cell>
          <cell r="D2997" t="str">
            <v>0175</v>
          </cell>
          <cell r="E2997">
            <v>0</v>
          </cell>
          <cell r="F2997">
            <v>0</v>
          </cell>
          <cell r="G2997" t="str">
            <v>97608</v>
          </cell>
          <cell r="H2997" t="str">
            <v>LUMINÁRIA ARANDELA TIPO TARTARUGA, COM GRADE, DE SOBREPOR, COM 1 LÂMPADA FLUORESCENTE DE 15 W, SEM REATOR - FORNECIMENTO E INSTALAÇÃO. AF_02/2020</v>
          </cell>
        </row>
        <row r="2998">
          <cell r="A2998" t="str">
            <v>INSTALACAO ELETRICA/ELETRIFICACAO E ILUMINACAO EXTERNA</v>
          </cell>
          <cell r="B2998" t="str">
            <v>INEL</v>
          </cell>
          <cell r="C2998" t="str">
            <v>TRANSFORMADORES</v>
          </cell>
          <cell r="D2998" t="str">
            <v>0176</v>
          </cell>
          <cell r="E2998">
            <v>0</v>
          </cell>
          <cell r="F2998">
            <v>0</v>
          </cell>
          <cell r="G2998" t="str">
            <v>102102</v>
          </cell>
          <cell r="H2998" t="str">
            <v>TRANSFORMADOR DE DISTRIBUIÇÃO, 30 KVA, TRIFÁSICO, 60 HZ, CLASSE 15 KV, IMERSO EM ÓLEO MINERAL, INSTALAÇÃO EM POSTE (NÃO INCLUSO SUPORTE) - FORNECIMENTO E INSTALAÇÃO. AF_12/2020</v>
          </cell>
        </row>
        <row r="2999">
          <cell r="A2999" t="str">
            <v>INSTALACAO ELETRICA/ELETRIFICACAO E ILUMINACAO EXTERNA</v>
          </cell>
          <cell r="B2999" t="str">
            <v>INEL</v>
          </cell>
          <cell r="C2999" t="str">
            <v>TRANSFORMADORES</v>
          </cell>
          <cell r="D2999" t="str">
            <v>0176</v>
          </cell>
          <cell r="E2999">
            <v>0</v>
          </cell>
          <cell r="F2999">
            <v>0</v>
          </cell>
          <cell r="G2999" t="str">
            <v>102103</v>
          </cell>
          <cell r="H2999" t="str">
            <v>TRANSFORMADOR DE DISTRIBUIÇÃO, 45 KVA, TRIFÁSICO, 60 HZ, CLASSE 15 KV, IMERSO EM ÓLEO MINERAL, INSTALAÇÃO EM POSTE (NÃO INCLUSO SUPORTE) - FORNECIMENTO E INSTALAÇÃO. AF_12/2020</v>
          </cell>
        </row>
        <row r="3000">
          <cell r="A3000" t="str">
            <v>INSTALACAO ELETRICA/ELETRIFICACAO E ILUMINACAO EXTERNA</v>
          </cell>
          <cell r="B3000" t="str">
            <v>INEL</v>
          </cell>
          <cell r="C3000" t="str">
            <v>TRANSFORMADORES</v>
          </cell>
          <cell r="D3000" t="str">
            <v>0176</v>
          </cell>
          <cell r="E3000">
            <v>0</v>
          </cell>
          <cell r="F3000">
            <v>0</v>
          </cell>
          <cell r="G3000" t="str">
            <v>102104</v>
          </cell>
          <cell r="H3000" t="str">
            <v>TRANSFORMADOR DE DISTRIBUIÇÃO, 75 KVA, TRIFÁSICO, 60 HZ, CLASSE 15 KV, IMERSO EM ÓLEO MINERAL, INSTALAÇÃO EM POSTE (NÃO INCLUSO SUPORTE) - FORNECIMENTO E INSTALAÇÃO. AF_12/2020</v>
          </cell>
        </row>
        <row r="3001">
          <cell r="A3001" t="str">
            <v>INSTALACAO ELETRICA/ELETRIFICACAO E ILUMINACAO EXTERNA</v>
          </cell>
          <cell r="B3001" t="str">
            <v>INEL</v>
          </cell>
          <cell r="C3001" t="str">
            <v>TRANSFORMADORES</v>
          </cell>
          <cell r="D3001" t="str">
            <v>0176</v>
          </cell>
          <cell r="E3001">
            <v>0</v>
          </cell>
          <cell r="F3001">
            <v>0</v>
          </cell>
          <cell r="G3001" t="str">
            <v>102105</v>
          </cell>
          <cell r="H3001" t="str">
            <v>TRANSFORMADOR DE DISTRIBUIÇÃO, 112,5 KVA, TRIFÁSICO, 60 HZ, CLASSE 15 KV, IMERSO EM ÓLEO MINERAL, INSTALAÇÃO EM POSTE (NÃO INCLUSO SUPORTE) - FORNECIMENTO E INSTALAÇÃO. AF_12/2020</v>
          </cell>
        </row>
        <row r="3002">
          <cell r="A3002" t="str">
            <v>INSTALACAO ELETRICA/ELETRIFICACAO E ILUMINACAO EXTERNA</v>
          </cell>
          <cell r="B3002" t="str">
            <v>INEL</v>
          </cell>
          <cell r="C3002" t="str">
            <v>TRANSFORMADORES</v>
          </cell>
          <cell r="D3002" t="str">
            <v>0176</v>
          </cell>
          <cell r="E3002">
            <v>0</v>
          </cell>
          <cell r="F3002">
            <v>0</v>
          </cell>
          <cell r="G3002" t="str">
            <v>102106</v>
          </cell>
          <cell r="H3002" t="str">
            <v>TRANSFORMADOR DE DISTRIBUIÇÃO, 150 KVA, TRIFÁSICO, 60 HZ, CLASSE 15 KV, IMERSO EM ÓLEO MINERAL, INSTALAÇÃO EM POSTE (NÃO INCLUSO SUPORTE) - FORNECIMENTO E INSTALAÇÃO. AF_12/2020</v>
          </cell>
        </row>
        <row r="3003">
          <cell r="A3003" t="str">
            <v>INSTALACAO ELETRICA/ELETRIFICACAO E ILUMINACAO EXTERNA</v>
          </cell>
          <cell r="B3003" t="str">
            <v>INEL</v>
          </cell>
          <cell r="C3003" t="str">
            <v>TRANSFORMADORES</v>
          </cell>
          <cell r="D3003" t="str">
            <v>0176</v>
          </cell>
          <cell r="E3003">
            <v>0</v>
          </cell>
          <cell r="F3003">
            <v>0</v>
          </cell>
          <cell r="G3003" t="str">
            <v>102107</v>
          </cell>
          <cell r="H3003" t="str">
            <v>TRANSFORMADOR DE DISTRIBUIÇÃO, 225 KVA, TRIFÁSICO, 60 HZ, CLASSE 15 KV, IMERSO EM ÓLEO MINERAL, INSTALAÇÃO EM POSTE (NÃO INCLUSO SUPORTE) - FORNECIMENTO E INSTALAÇÃO. AF_12/2020</v>
          </cell>
        </row>
        <row r="3004">
          <cell r="A3004" t="str">
            <v>INSTALACAO ELETRICA/ELETRIFICACAO E ILUMINACAO EXTERNA</v>
          </cell>
          <cell r="B3004" t="str">
            <v>INEL</v>
          </cell>
          <cell r="C3004" t="str">
            <v>TRANSFORMADORES</v>
          </cell>
          <cell r="D3004" t="str">
            <v>0176</v>
          </cell>
          <cell r="E3004">
            <v>0</v>
          </cell>
          <cell r="F3004">
            <v>0</v>
          </cell>
          <cell r="G3004" t="str">
            <v>102108</v>
          </cell>
          <cell r="H3004" t="str">
            <v>TRANSFORMADOR DE DISTRIBUIÇÃO, 300 KVA, TRIFÁSICO, 60 HZ, CLASSE 15 KV, IMERSO EM ÓLEO MINERAL, INSTALAÇÃO EM POSTE (NÃO INCLUSO SUPORTE) - FORNECIMENTO E INSTALAÇÃO. AF_12/2020</v>
          </cell>
        </row>
        <row r="3005">
          <cell r="A3005" t="str">
            <v>INSTALACAO ELETRICA/ELETRIFICACAO E ILUMINACAO EXTERNA</v>
          </cell>
          <cell r="B3005" t="str">
            <v>INEL</v>
          </cell>
          <cell r="C3005" t="str">
            <v>TRANSFORMADORES</v>
          </cell>
          <cell r="D3005" t="str">
            <v>0176</v>
          </cell>
          <cell r="E3005">
            <v>0</v>
          </cell>
          <cell r="F3005">
            <v>0</v>
          </cell>
          <cell r="G3005" t="str">
            <v>102109</v>
          </cell>
          <cell r="H3005" t="str">
            <v>SUPORTE PARA TRANSFORMADOR EM POSTE DE CONCRETO CIRCULAR - FORNECIMENTO E INSTALAÇÃO. AF_12/2020</v>
          </cell>
        </row>
        <row r="3006">
          <cell r="A3006" t="str">
            <v>INSTALACAO ELETRICA/ELETRIFICACAO E ILUMINACAO EXTERNA</v>
          </cell>
          <cell r="B3006" t="str">
            <v>INEL</v>
          </cell>
          <cell r="C3006" t="str">
            <v>TRANSFORMADORES</v>
          </cell>
          <cell r="D3006" t="str">
            <v>0176</v>
          </cell>
          <cell r="E3006">
            <v>0</v>
          </cell>
          <cell r="F3006">
            <v>0</v>
          </cell>
          <cell r="G3006" t="str">
            <v>102110</v>
          </cell>
          <cell r="H3006" t="str">
            <v>SUPORTE PARA TRANSFORMADOR EM POSTE DE CONCRETO DUPLO T - FORNECIMENTO E INSTALAÇÃO. AF_12/2020</v>
          </cell>
        </row>
        <row r="3007">
          <cell r="A3007" t="str">
            <v>INSTALACAO ELETRICA/ELETRIFICACAO E ILUMINACAO EXTERNA</v>
          </cell>
          <cell r="B3007" t="str">
            <v>INEL</v>
          </cell>
          <cell r="C3007" t="str">
            <v>PONTOS DE LUZ/TOMADAS ANTENA TV/CAMPAINHAS/INTERRUPTORES</v>
          </cell>
          <cell r="D3007" t="str">
            <v>0177</v>
          </cell>
          <cell r="E3007">
            <v>0</v>
          </cell>
          <cell r="F3007">
            <v>0</v>
          </cell>
          <cell r="G3007" t="str">
            <v>93128</v>
          </cell>
          <cell r="H3007" t="str">
            <v>PONTO DE ILUMINAÇÃO RESIDENCIAL INCLUINDO INTERRUPTOR SIMPLES, CAIXA ELÉTRICA, ELETRODUTO, CABO, RASGO, QUEBRA E CHUMBAMENTO (EXCLUINDO LUMINÁRIA E LÂMPADA). AF_01/2016</v>
          </cell>
        </row>
        <row r="3008">
          <cell r="A3008" t="str">
            <v>INSTALACAO ELETRICA/ELETRIFICACAO E ILUMINACAO EXTERNA</v>
          </cell>
          <cell r="B3008" t="str">
            <v>INEL</v>
          </cell>
          <cell r="C3008" t="str">
            <v>PONTOS DE LUZ/TOMADAS ANTENA TV/CAMPAINHAS/INTERRUPTORES</v>
          </cell>
          <cell r="D3008" t="str">
            <v>0177</v>
          </cell>
          <cell r="E3008">
            <v>0</v>
          </cell>
          <cell r="F3008">
            <v>0</v>
          </cell>
          <cell r="G3008" t="str">
            <v>93137</v>
          </cell>
          <cell r="H3008" t="str">
            <v>PONTO DE ILUMINAÇÃO RESIDENCIAL INCLUINDO INTERRUPTOR SIMPLES (2 MÓDULOS), CAIXA ELÉTRICA, ELETRODUTO, CABO, RASGO, QUEBRA E CHUMBAMENTO (EXCLUINDO LUMINÁRIA E LÂMPADA). AF_01/2016</v>
          </cell>
        </row>
        <row r="3009">
          <cell r="A3009" t="str">
            <v>INSTALACAO ELETRICA/ELETRIFICACAO E ILUMINACAO EXTERNA</v>
          </cell>
          <cell r="B3009" t="str">
            <v>INEL</v>
          </cell>
          <cell r="C3009" t="str">
            <v>PONTOS DE LUZ/TOMADAS ANTENA TV/CAMPAINHAS/INTERRUPTORES</v>
          </cell>
          <cell r="D3009" t="str">
            <v>0177</v>
          </cell>
          <cell r="E3009">
            <v>0</v>
          </cell>
          <cell r="F3009">
            <v>0</v>
          </cell>
          <cell r="G3009" t="str">
            <v>93138</v>
          </cell>
          <cell r="H3009" t="str">
            <v>PONTO DE ILUMINAÇÃO RESIDENCIAL INCLUINDO INTERRUPTOR PARALELO, CAIXA ELÉTRICA, ELETRODUTO, CABO, RASGO, QUEBRA E CHUMBAMENTO (EXCLUINDO LUMINÁRIA E LÂMPADA). AF_01/2016</v>
          </cell>
        </row>
        <row r="3010">
          <cell r="A3010" t="str">
            <v>INSTALACAO ELETRICA/ELETRIFICACAO E ILUMINACAO EXTERNA</v>
          </cell>
          <cell r="B3010" t="str">
            <v>INEL</v>
          </cell>
          <cell r="C3010" t="str">
            <v>PONTOS DE LUZ/TOMADAS ANTENA TV/CAMPAINHAS/INTERRUPTORES</v>
          </cell>
          <cell r="D3010" t="str">
            <v>0177</v>
          </cell>
          <cell r="E3010">
            <v>0</v>
          </cell>
          <cell r="F3010">
            <v>0</v>
          </cell>
          <cell r="G3010" t="str">
            <v>93139</v>
          </cell>
          <cell r="H3010" t="str">
            <v>PONTO DE ILUMINAÇÃO RESIDENCIAL INCLUINDO INTERRUPTOR PARALELO (2 MÓDULOS), CAIXA ELÉTRICA, ELETRODUTO, CABO, RASGO, QUEBRA E CHUMBAMENTO (EXCLUINDO LUMINÁRIA E LÂMPADA). AF_01/2016</v>
          </cell>
        </row>
        <row r="3011">
          <cell r="A3011" t="str">
            <v>INSTALACAO ELETRICA/ELETRIFICACAO E ILUMINACAO EXTERNA</v>
          </cell>
          <cell r="B3011" t="str">
            <v>INEL</v>
          </cell>
          <cell r="C3011" t="str">
            <v>PONTOS DE LUZ/TOMADAS ANTENA TV/CAMPAINHAS/INTERRUPTORES</v>
          </cell>
          <cell r="D3011" t="str">
            <v>0177</v>
          </cell>
          <cell r="E3011">
            <v>0</v>
          </cell>
          <cell r="F3011">
            <v>0</v>
          </cell>
          <cell r="G3011" t="str">
            <v>93140</v>
          </cell>
          <cell r="H3011" t="str">
            <v>PONTO DE ILUMINAÇÃO RESIDENCIAL INCLUINDO INTERRUPTOR SIMPLES CONJUGADO COM PARALELO, CAIXA ELÉTRICA, ELETRODUTO, CABO, RASGO, QUEBRA E CHUMBAMENTO (EXCLUINDO LUMINÁRIA E LÂMPADA). AF_01/2016</v>
          </cell>
        </row>
        <row r="3012">
          <cell r="A3012" t="str">
            <v>INSTALACAO ELETRICA/ELETRIFICACAO E ILUMINACAO EXTERNA</v>
          </cell>
          <cell r="B3012" t="str">
            <v>INEL</v>
          </cell>
          <cell r="C3012" t="str">
            <v>PONTOS DE LUZ/TOMADAS ANTENA TV/CAMPAINHAS/INTERRUPTORES</v>
          </cell>
          <cell r="D3012" t="str">
            <v>0177</v>
          </cell>
          <cell r="E3012">
            <v>0</v>
          </cell>
          <cell r="F3012">
            <v>0</v>
          </cell>
          <cell r="G3012" t="str">
            <v>93141</v>
          </cell>
          <cell r="H3012" t="str">
            <v>PONTO DE TOMADA RESIDENCIAL INCLUINDO TOMADA 10A/250V, CAIXA ELÉTRICA, ELETRODUTO, CABO, RASGO, QUEBRA E CHUMBAMENTO. AF_01/2016</v>
          </cell>
        </row>
        <row r="3013">
          <cell r="A3013" t="str">
            <v>INSTALACAO ELETRICA/ELETRIFICACAO E ILUMINACAO EXTERNA</v>
          </cell>
          <cell r="B3013" t="str">
            <v>INEL</v>
          </cell>
          <cell r="C3013" t="str">
            <v>PONTOS DE LUZ/TOMADAS ANTENA TV/CAMPAINHAS/INTERRUPTORES</v>
          </cell>
          <cell r="D3013" t="str">
            <v>0177</v>
          </cell>
          <cell r="E3013">
            <v>0</v>
          </cell>
          <cell r="F3013">
            <v>0</v>
          </cell>
          <cell r="G3013" t="str">
            <v>93142</v>
          </cell>
          <cell r="H3013" t="str">
            <v>PONTO DE TOMADA RESIDENCIAL INCLUINDO TOMADA (2 MÓDULOS) 10A/250V, CAIXA ELÉTRICA, ELETRODUTO, CABO, RASGO, QUEBRA E CHUMBAMENTO. AF_01/2016</v>
          </cell>
        </row>
        <row r="3014">
          <cell r="A3014" t="str">
            <v>INSTALACAO ELETRICA/ELETRIFICACAO E ILUMINACAO EXTERNA</v>
          </cell>
          <cell r="B3014" t="str">
            <v>INEL</v>
          </cell>
          <cell r="C3014" t="str">
            <v>PONTOS DE LUZ/TOMADAS ANTENA TV/CAMPAINHAS/INTERRUPTORES</v>
          </cell>
          <cell r="D3014" t="str">
            <v>0177</v>
          </cell>
          <cell r="E3014">
            <v>0</v>
          </cell>
          <cell r="F3014">
            <v>0</v>
          </cell>
          <cell r="G3014" t="str">
            <v>93143</v>
          </cell>
          <cell r="H3014" t="str">
            <v>PONTO DE TOMADA RESIDENCIAL INCLUINDO TOMADA 20A/250V, CAIXA ELÉTRICA, ELETRODUTO, CABO, RASGO, QUEBRA E CHUMBAMENTO. AF_01/2016</v>
          </cell>
        </row>
        <row r="3015">
          <cell r="A3015" t="str">
            <v>INSTALACAO ELETRICA/ELETRIFICACAO E ILUMINACAO EXTERNA</v>
          </cell>
          <cell r="B3015" t="str">
            <v>INEL</v>
          </cell>
          <cell r="C3015" t="str">
            <v>PONTOS DE LUZ/TOMADAS ANTENA TV/CAMPAINHAS/INTERRUPTORES</v>
          </cell>
          <cell r="D3015" t="str">
            <v>0177</v>
          </cell>
          <cell r="E3015">
            <v>0</v>
          </cell>
          <cell r="F3015">
            <v>0</v>
          </cell>
          <cell r="G3015" t="str">
            <v>93144</v>
          </cell>
          <cell r="H3015" t="str">
            <v>PONTO DE UTILIZAÇÃO DE EQUIPAMENTOS ELÉTRICOS, RESIDENCIAL, INCLUINDO SUPORTE E PLACA, CAIXA ELÉTRICA, ELETRODUTO, CABO, RASGO, QUEBRA E CHUMBAMENTO. AF_01/2016</v>
          </cell>
        </row>
        <row r="3016">
          <cell r="A3016" t="str">
            <v>INSTALACAO ELETRICA/ELETRIFICACAO E ILUMINACAO EXTERNA</v>
          </cell>
          <cell r="B3016" t="str">
            <v>INEL</v>
          </cell>
          <cell r="C3016" t="str">
            <v>PONTOS DE LUZ/TOMADAS ANTENA TV/CAMPAINHAS/INTERRUPTORES</v>
          </cell>
          <cell r="D3016" t="str">
            <v>0177</v>
          </cell>
          <cell r="E3016">
            <v>0</v>
          </cell>
          <cell r="F3016">
            <v>0</v>
          </cell>
          <cell r="G3016" t="str">
            <v>93145</v>
          </cell>
          <cell r="H3016" t="str">
            <v>PONTO DE ILUMINAÇÃO E TOMADA, RESIDENCIAL, INCLUINDO INTERRUPTOR SIMPLES E TOMADA 10A/250V, CAIXA ELÉTRICA, ELETRODUTO, CABO, RASGO, QUEBRA E CHUMBAMENTO (EXCLUINDO LUMINÁRIA E LÂMPADA). AF_01/2016</v>
          </cell>
        </row>
        <row r="3017">
          <cell r="A3017" t="str">
            <v>INSTALACAO ELETRICA/ELETRIFICACAO E ILUMINACAO EXTERNA</v>
          </cell>
          <cell r="B3017" t="str">
            <v>INEL</v>
          </cell>
          <cell r="C3017" t="str">
            <v>PONTOS DE LUZ/TOMADAS ANTENA TV/CAMPAINHAS/INTERRUPTORES</v>
          </cell>
          <cell r="D3017" t="str">
            <v>0177</v>
          </cell>
          <cell r="E3017">
            <v>0</v>
          </cell>
          <cell r="F3017">
            <v>0</v>
          </cell>
          <cell r="G3017" t="str">
            <v>93146</v>
          </cell>
          <cell r="H3017" t="str">
            <v>PONTO DE ILUMINAÇÃO E TOMADA, RESIDENCIAL, INCLUINDO INTERRUPTOR PARALELO E TOMADA 10A/250V, CAIXA ELÉTRICA, ELETRODUTO, CABO, RASGO, QUEBRA E CHUMBAMENTO (EXCLUINDO LUMINÁRIA E LÂMPADA). AF_01/2016</v>
          </cell>
        </row>
        <row r="3018">
          <cell r="A3018" t="str">
            <v>INSTALACAO ELETRICA/ELETRIFICACAO E ILUMINACAO EXTERNA</v>
          </cell>
          <cell r="B3018" t="str">
            <v>INEL</v>
          </cell>
          <cell r="C3018" t="str">
            <v>PONTOS DE LUZ/TOMADAS ANTENA TV/CAMPAINHAS/INTERRUPTORES</v>
          </cell>
          <cell r="D3018" t="str">
            <v>0177</v>
          </cell>
          <cell r="E3018">
            <v>0</v>
          </cell>
          <cell r="F3018">
            <v>0</v>
          </cell>
          <cell r="G3018" t="str">
            <v>93147</v>
          </cell>
          <cell r="H3018" t="str">
            <v>PONTO DE ILUMINAÇÃO E TOMADA, RESIDENCIAL, INCLUINDO INTERRUPTOR SIMPLES, INTERRUPTOR PARALELO E TOMADA 10A/250V, CAIXA ELÉTRICA, ELETRODUTO, CABO, RASGO, QUEBRA E CHUMBAMENTO (EXCLUINDO LUMINÁRIA E LÂMPADA). AF_01/2016</v>
          </cell>
        </row>
        <row r="3019">
          <cell r="A3019" t="str">
            <v>INSTALACAO ELETRICA/ELETRIFICACAO E ILUMINACAO EXTERNA</v>
          </cell>
          <cell r="B3019" t="str">
            <v>INEL</v>
          </cell>
          <cell r="C3019" t="str">
            <v>SISTEMAS DE PROTECAO/ATERRAMENTO</v>
          </cell>
          <cell r="D3019" t="str">
            <v>0243</v>
          </cell>
          <cell r="E3019">
            <v>0</v>
          </cell>
          <cell r="F3019">
            <v>0</v>
          </cell>
          <cell r="G3019" t="str">
            <v>96971</v>
          </cell>
          <cell r="H3019" t="str">
            <v>CORDOALHA DE COBRE NU 16 MM², NÃO ENTERRADA, COM ISOLADOR - FORNECIMENTO E INSTALAÇÃO. AF_12/2017</v>
          </cell>
        </row>
        <row r="3020">
          <cell r="A3020" t="str">
            <v>INSTALACAO ELETRICA/ELETRIFICACAO E ILUMINACAO EXTERNA</v>
          </cell>
          <cell r="B3020" t="str">
            <v>INEL</v>
          </cell>
          <cell r="C3020" t="str">
            <v>SISTEMAS DE PROTECAO/ATERRAMENTO</v>
          </cell>
          <cell r="D3020" t="str">
            <v>0243</v>
          </cell>
          <cell r="E3020">
            <v>0</v>
          </cell>
          <cell r="F3020">
            <v>0</v>
          </cell>
          <cell r="G3020" t="str">
            <v>96972</v>
          </cell>
          <cell r="H3020" t="str">
            <v>CORDOALHA DE COBRE NU 25 MM², NÃO ENTERRADA, COM ISOLADOR - FORNECIMENTO E INSTALAÇÃO. AF_12/2017</v>
          </cell>
        </row>
        <row r="3021">
          <cell r="A3021" t="str">
            <v>INSTALACAO ELETRICA/ELETRIFICACAO E ILUMINACAO EXTERNA</v>
          </cell>
          <cell r="B3021" t="str">
            <v>INEL</v>
          </cell>
          <cell r="C3021" t="str">
            <v>SISTEMAS DE PROTECAO/ATERRAMENTO</v>
          </cell>
          <cell r="D3021" t="str">
            <v>0243</v>
          </cell>
          <cell r="E3021">
            <v>0</v>
          </cell>
          <cell r="F3021">
            <v>0</v>
          </cell>
          <cell r="G3021" t="str">
            <v>96973</v>
          </cell>
          <cell r="H3021" t="str">
            <v>CORDOALHA DE COBRE NU 35 MM², NÃO ENTERRADA, COM ISOLADOR - FORNECIMENTO E INSTALAÇÃO. AF_12/2017</v>
          </cell>
        </row>
        <row r="3022">
          <cell r="A3022" t="str">
            <v>INSTALACAO ELETRICA/ELETRIFICACAO E ILUMINACAO EXTERNA</v>
          </cell>
          <cell r="B3022" t="str">
            <v>INEL</v>
          </cell>
          <cell r="C3022" t="str">
            <v>SISTEMAS DE PROTECAO/ATERRAMENTO</v>
          </cell>
          <cell r="D3022" t="str">
            <v>0243</v>
          </cell>
          <cell r="E3022">
            <v>0</v>
          </cell>
          <cell r="F3022">
            <v>0</v>
          </cell>
          <cell r="G3022" t="str">
            <v>96974</v>
          </cell>
          <cell r="H3022" t="str">
            <v>CORDOALHA DE COBRE NU 50 MM², NÃO ENTERRADA, COM ISOLADOR - FORNECIMENTO E INSTALAÇÃO. AF_12/2017</v>
          </cell>
        </row>
        <row r="3023">
          <cell r="A3023" t="str">
            <v>INSTALACAO ELETRICA/ELETRIFICACAO E ILUMINACAO EXTERNA</v>
          </cell>
          <cell r="B3023" t="str">
            <v>INEL</v>
          </cell>
          <cell r="C3023" t="str">
            <v>SISTEMAS DE PROTECAO/ATERRAMENTO</v>
          </cell>
          <cell r="D3023" t="str">
            <v>0243</v>
          </cell>
          <cell r="E3023">
            <v>0</v>
          </cell>
          <cell r="F3023">
            <v>0</v>
          </cell>
          <cell r="G3023" t="str">
            <v>96975</v>
          </cell>
          <cell r="H3023" t="str">
            <v>CORDOALHA DE COBRE NU 70 MM², NÃO ENTERRADA, COM ISOLADOR - FORNECIMENTO E INSTALAÇÃO. AF_12/2017</v>
          </cell>
        </row>
        <row r="3024">
          <cell r="A3024" t="str">
            <v>INSTALACAO ELETRICA/ELETRIFICACAO E ILUMINACAO EXTERNA</v>
          </cell>
          <cell r="B3024" t="str">
            <v>INEL</v>
          </cell>
          <cell r="C3024" t="str">
            <v>SISTEMAS DE PROTECAO/ATERRAMENTO</v>
          </cell>
          <cell r="D3024" t="str">
            <v>0243</v>
          </cell>
          <cell r="E3024">
            <v>0</v>
          </cell>
          <cell r="F3024">
            <v>0</v>
          </cell>
          <cell r="G3024" t="str">
            <v>96976</v>
          </cell>
          <cell r="H3024" t="str">
            <v>CORDOALHA DE COBRE NU 95 MM², NÃO ENTERRADA, COM ISOLADOR - FORNECIMENTO E INSTALAÇÃO. AF_12/2017</v>
          </cell>
        </row>
        <row r="3025">
          <cell r="A3025" t="str">
            <v>INSTALACAO ELETRICA/ELETRIFICACAO E ILUMINACAO EXTERNA</v>
          </cell>
          <cell r="B3025" t="str">
            <v>INEL</v>
          </cell>
          <cell r="C3025" t="str">
            <v>SISTEMAS DE PROTECAO/ATERRAMENTO</v>
          </cell>
          <cell r="D3025" t="str">
            <v>0243</v>
          </cell>
          <cell r="E3025">
            <v>0</v>
          </cell>
          <cell r="F3025">
            <v>0</v>
          </cell>
          <cell r="G3025" t="str">
            <v>96977</v>
          </cell>
          <cell r="H3025" t="str">
            <v>CORDOALHA DE COBRE NU 50 MM², ENTERRADA, SEM ISOLADOR - FORNECIMENTO E INSTALAÇÃO. AF_12/2017</v>
          </cell>
        </row>
        <row r="3026">
          <cell r="A3026" t="str">
            <v>INSTALACAO ELETRICA/ELETRIFICACAO E ILUMINACAO EXTERNA</v>
          </cell>
          <cell r="B3026" t="str">
            <v>INEL</v>
          </cell>
          <cell r="C3026" t="str">
            <v>SISTEMAS DE PROTECAO/ATERRAMENTO</v>
          </cell>
          <cell r="D3026" t="str">
            <v>0243</v>
          </cell>
          <cell r="E3026">
            <v>0</v>
          </cell>
          <cell r="F3026">
            <v>0</v>
          </cell>
          <cell r="G3026" t="str">
            <v>96978</v>
          </cell>
          <cell r="H3026" t="str">
            <v>CORDOALHA DE COBRE NU 70 MM², ENTERRADA, SEM ISOLADOR - FORNECIMENTO E INSTALAÇÃO. AF_12/2017</v>
          </cell>
        </row>
        <row r="3027">
          <cell r="A3027" t="str">
            <v>INSTALACAO ELETRICA/ELETRIFICACAO E ILUMINACAO EXTERNA</v>
          </cell>
          <cell r="B3027" t="str">
            <v>INEL</v>
          </cell>
          <cell r="C3027" t="str">
            <v>SISTEMAS DE PROTECAO/ATERRAMENTO</v>
          </cell>
          <cell r="D3027" t="str">
            <v>0243</v>
          </cell>
          <cell r="E3027">
            <v>0</v>
          </cell>
          <cell r="F3027">
            <v>0</v>
          </cell>
          <cell r="G3027" t="str">
            <v>96979</v>
          </cell>
          <cell r="H3027" t="str">
            <v>CORDOALHA DE COBRE NU 95 MM², ENTERRADA, SEM ISOLADOR - FORNECIMENTO E INSTALAÇÃO. AF_12/2017</v>
          </cell>
        </row>
        <row r="3028">
          <cell r="A3028" t="str">
            <v>INSTALACAO ELETRICA/ELETRIFICACAO E ILUMINACAO EXTERNA</v>
          </cell>
          <cell r="B3028" t="str">
            <v>INEL</v>
          </cell>
          <cell r="C3028" t="str">
            <v>SISTEMAS DE PROTECAO/ATERRAMENTO</v>
          </cell>
          <cell r="D3028" t="str">
            <v>0243</v>
          </cell>
          <cell r="E3028">
            <v>0</v>
          </cell>
          <cell r="F3028">
            <v>0</v>
          </cell>
          <cell r="G3028" t="str">
            <v>96984</v>
          </cell>
          <cell r="H3028" t="str">
            <v>ELETRODUTO PVC 40MM (1 ¼ ) PARA SPDA - FORNECIMENTO E INSTALAÇÃO. AF_12/2017</v>
          </cell>
        </row>
        <row r="3029">
          <cell r="A3029" t="str">
            <v>INSTALACAO ELETRICA/ELETRIFICACAO E ILUMINACAO EXTERNA</v>
          </cell>
          <cell r="B3029" t="str">
            <v>INEL</v>
          </cell>
          <cell r="C3029" t="str">
            <v>SISTEMAS DE PROTECAO/ATERRAMENTO</v>
          </cell>
          <cell r="D3029" t="str">
            <v>0243</v>
          </cell>
          <cell r="E3029">
            <v>0</v>
          </cell>
          <cell r="F3029">
            <v>0</v>
          </cell>
          <cell r="G3029" t="str">
            <v>96985</v>
          </cell>
          <cell r="H3029" t="str">
            <v>HASTE DE ATERRAMENTO 5/8  PARA SPDA - FORNECIMENTO E INSTALAÇÃO. AF_12/2017</v>
          </cell>
        </row>
        <row r="3030">
          <cell r="A3030" t="str">
            <v>INSTALACAO ELETRICA/ELETRIFICACAO E ILUMINACAO EXTERNA</v>
          </cell>
          <cell r="B3030" t="str">
            <v>INEL</v>
          </cell>
          <cell r="C3030" t="str">
            <v>SISTEMAS DE PROTECAO/ATERRAMENTO</v>
          </cell>
          <cell r="D3030" t="str">
            <v>0243</v>
          </cell>
          <cell r="E3030">
            <v>0</v>
          </cell>
          <cell r="F3030">
            <v>0</v>
          </cell>
          <cell r="G3030" t="str">
            <v>96986</v>
          </cell>
          <cell r="H3030" t="str">
            <v>HASTE DE ATERRAMENTO 3/4  PARA SPDA - FORNECIMENTO E INSTALAÇÃO. AF_12/2017</v>
          </cell>
        </row>
        <row r="3031">
          <cell r="A3031" t="str">
            <v>INSTALACAO ELETRICA/ELETRIFICACAO E ILUMINACAO EXTERNA</v>
          </cell>
          <cell r="B3031" t="str">
            <v>INEL</v>
          </cell>
          <cell r="C3031" t="str">
            <v>SISTEMAS DE PROTECAO/ATERRAMENTO</v>
          </cell>
          <cell r="D3031" t="str">
            <v>0243</v>
          </cell>
          <cell r="E3031">
            <v>0</v>
          </cell>
          <cell r="F3031">
            <v>0</v>
          </cell>
          <cell r="G3031" t="str">
            <v>96987</v>
          </cell>
          <cell r="H3031" t="str">
            <v>BASE METÁLICA PARA MASTRO 1 ½  PARA SPDA - FORNECIMENTO E INSTALAÇÃO. AF_12/2017</v>
          </cell>
        </row>
        <row r="3032">
          <cell r="A3032" t="str">
            <v>INSTALACAO ELETRICA/ELETRIFICACAO E ILUMINACAO EXTERNA</v>
          </cell>
          <cell r="B3032" t="str">
            <v>INEL</v>
          </cell>
          <cell r="C3032" t="str">
            <v>SISTEMAS DE PROTECAO/ATERRAMENTO</v>
          </cell>
          <cell r="D3032" t="str">
            <v>0243</v>
          </cell>
          <cell r="E3032">
            <v>0</v>
          </cell>
          <cell r="F3032">
            <v>0</v>
          </cell>
          <cell r="G3032" t="str">
            <v>96988</v>
          </cell>
          <cell r="H3032" t="str">
            <v>MASTRO 1 ½  PARA SPDA - FORNECIMENTO E INSTALAÇÃO. AF_12/2017</v>
          </cell>
        </row>
        <row r="3033">
          <cell r="A3033" t="str">
            <v>INSTALACAO ELETRICA/ELETRIFICACAO E ILUMINACAO EXTERNA</v>
          </cell>
          <cell r="B3033" t="str">
            <v>INEL</v>
          </cell>
          <cell r="C3033" t="str">
            <v>SISTEMAS DE PROTECAO/ATERRAMENTO</v>
          </cell>
          <cell r="D3033" t="str">
            <v>0243</v>
          </cell>
          <cell r="E3033">
            <v>0</v>
          </cell>
          <cell r="F3033">
            <v>0</v>
          </cell>
          <cell r="G3033" t="str">
            <v>96989</v>
          </cell>
          <cell r="H3033" t="str">
            <v>CAPTOR TIPO FRANKLIN PARA SPDA - FORNECIMENTO E INSTALAÇÃO. AF_12/2017</v>
          </cell>
        </row>
        <row r="3034">
          <cell r="A3034" t="str">
            <v>INSTALACAO ELETRICA/ELETRIFICACAO E ILUMINACAO EXTERNA</v>
          </cell>
          <cell r="B3034" t="str">
            <v>INEL</v>
          </cell>
          <cell r="C3034" t="str">
            <v>SISTEMAS DE PROTECAO/ATERRAMENTO</v>
          </cell>
          <cell r="D3034" t="str">
            <v>0243</v>
          </cell>
          <cell r="E3034">
            <v>0</v>
          </cell>
          <cell r="F3034">
            <v>0</v>
          </cell>
          <cell r="G3034" t="str">
            <v>98463</v>
          </cell>
          <cell r="H3034" t="str">
            <v>SUPORTE ISOLADOR PARA CORDOALHA DE COBRE - FORNECIMENTO E INSTALAÇÃO. AF_12/2017</v>
          </cell>
        </row>
        <row r="3035">
          <cell r="A3035" t="str">
            <v>INSTALACOES ESPECIAIS</v>
          </cell>
          <cell r="B3035" t="str">
            <v>INES</v>
          </cell>
          <cell r="C3035" t="str">
            <v>INCENDIO</v>
          </cell>
          <cell r="D3035" t="str">
            <v>0186</v>
          </cell>
          <cell r="E3035">
            <v>0</v>
          </cell>
          <cell r="F3035">
            <v>0</v>
          </cell>
          <cell r="G3035" t="str">
            <v>96765</v>
          </cell>
          <cell r="H3035" t="str">
            <v>ABRIGO PARA HIDRANTE, 90X60X17CM, COM REGISTRO GLOBO ANGULAR 45 GRAUS 2 1/2", ADAPTADOR STORZ 2 1/2", MANGUEIRA DE INCÊNDIO 20M, REDUÇÃO 2 1/2" X 1 1/2" E ESGUICHO EM LATÃO 1 1/2" - FORNECIMENTO E INSTALAÇÃO. AF_10/2020</v>
          </cell>
        </row>
        <row r="3036">
          <cell r="A3036" t="str">
            <v>INSTALACOES ESPECIAIS</v>
          </cell>
          <cell r="B3036" t="str">
            <v>INES</v>
          </cell>
          <cell r="C3036" t="str">
            <v>INCENDIO</v>
          </cell>
          <cell r="D3036" t="str">
            <v>0186</v>
          </cell>
          <cell r="E3036">
            <v>0</v>
          </cell>
          <cell r="F3036">
            <v>0</v>
          </cell>
          <cell r="G3036" t="str">
            <v>101905</v>
          </cell>
          <cell r="H3036" t="str">
            <v>EXTINTOR DE INCÊNDIO PORTÁTIL COM CARGA DE ÁGUA PRESSURIZADA DE 10 L, CLASSE A - FORNECIMENTO E INSTALAÇÃO. AF_10/2020_P</v>
          </cell>
        </row>
        <row r="3037">
          <cell r="A3037" t="str">
            <v>INSTALACOES ESPECIAIS</v>
          </cell>
          <cell r="B3037" t="str">
            <v>INES</v>
          </cell>
          <cell r="C3037" t="str">
            <v>INCENDIO</v>
          </cell>
          <cell r="D3037" t="str">
            <v>0186</v>
          </cell>
          <cell r="E3037">
            <v>0</v>
          </cell>
          <cell r="F3037">
            <v>0</v>
          </cell>
          <cell r="G3037" t="str">
            <v>101906</v>
          </cell>
          <cell r="H3037" t="str">
            <v>EXTINTOR DE INCÊNDIO PORTÁTIL COM CARGA DE CO2 DE 4 KG, CLASSE BC - FORNECIMENTO E INSTALAÇÃO. AF_10/2020_P</v>
          </cell>
        </row>
        <row r="3038">
          <cell r="A3038" t="str">
            <v>INSTALACOES ESPECIAIS</v>
          </cell>
          <cell r="B3038" t="str">
            <v>INES</v>
          </cell>
          <cell r="C3038" t="str">
            <v>INCENDIO</v>
          </cell>
          <cell r="D3038" t="str">
            <v>0186</v>
          </cell>
          <cell r="E3038">
            <v>0</v>
          </cell>
          <cell r="F3038">
            <v>0</v>
          </cell>
          <cell r="G3038" t="str">
            <v>101907</v>
          </cell>
          <cell r="H3038" t="str">
            <v>EXTINTOR DE INCÊNDIO PORTÁTIL COM CARGA DE CO2 DE 6 KG, CLASSE BC - FORNECIMENTO E INSTALAÇÃO. AF_10/2020_P</v>
          </cell>
        </row>
        <row r="3039">
          <cell r="A3039" t="str">
            <v>INSTALACOES ESPECIAIS</v>
          </cell>
          <cell r="B3039" t="str">
            <v>INES</v>
          </cell>
          <cell r="C3039" t="str">
            <v>INCENDIO</v>
          </cell>
          <cell r="D3039" t="str">
            <v>0186</v>
          </cell>
          <cell r="E3039">
            <v>0</v>
          </cell>
          <cell r="F3039">
            <v>0</v>
          </cell>
          <cell r="G3039" t="str">
            <v>101908</v>
          </cell>
          <cell r="H3039" t="str">
            <v>EXTINTOR DE INCÊNDIO PORTÁTIL COM CARGA DE PQS DE 4 KG, CLASSE BC - FORNECIMENTO E INSTALAÇÃO. AF_10/2020_P</v>
          </cell>
        </row>
        <row r="3040">
          <cell r="A3040" t="str">
            <v>INSTALACOES ESPECIAIS</v>
          </cell>
          <cell r="B3040" t="str">
            <v>INES</v>
          </cell>
          <cell r="C3040" t="str">
            <v>INCENDIO</v>
          </cell>
          <cell r="D3040" t="str">
            <v>0186</v>
          </cell>
          <cell r="E3040">
            <v>0</v>
          </cell>
          <cell r="F3040">
            <v>0</v>
          </cell>
          <cell r="G3040" t="str">
            <v>101909</v>
          </cell>
          <cell r="H3040" t="str">
            <v>EXTINTOR DE INCÊNDIO PORTÁTIL COM CARGA DE PQS DE 6 KG, CLASSE BC - FORNECIMENTO E INSTALAÇÃO. AF_10/2020_P</v>
          </cell>
        </row>
        <row r="3041">
          <cell r="A3041" t="str">
            <v>INSTALACOES ESPECIAIS</v>
          </cell>
          <cell r="B3041" t="str">
            <v>INES</v>
          </cell>
          <cell r="C3041" t="str">
            <v>INCENDIO</v>
          </cell>
          <cell r="D3041" t="str">
            <v>0186</v>
          </cell>
          <cell r="E3041">
            <v>0</v>
          </cell>
          <cell r="F3041">
            <v>0</v>
          </cell>
          <cell r="G3041" t="str">
            <v>101910</v>
          </cell>
          <cell r="H3041" t="str">
            <v>EXTINTOR DE INCÊNDIO PORTÁTIL COM CARGA DE PQS DE 8 KG, CLASSE BC - FORNECIMENTO E INSTALAÇÃO. AF_10/2020_P</v>
          </cell>
        </row>
        <row r="3042">
          <cell r="A3042" t="str">
            <v>INSTALACOES ESPECIAIS</v>
          </cell>
          <cell r="B3042" t="str">
            <v>INES</v>
          </cell>
          <cell r="C3042" t="str">
            <v>INCENDIO</v>
          </cell>
          <cell r="D3042" t="str">
            <v>0186</v>
          </cell>
          <cell r="E3042">
            <v>0</v>
          </cell>
          <cell r="F3042">
            <v>0</v>
          </cell>
          <cell r="G3042" t="str">
            <v>101911</v>
          </cell>
          <cell r="H3042" t="str">
            <v>EXTINTOR DE INCÊNDIO PORTÁTIL COM CARGA DE PQS DE 12 KG, CLASSE BC - FORNECIMENTO E INSTALAÇÃO. AF_10/2020_P</v>
          </cell>
        </row>
        <row r="3043">
          <cell r="A3043" t="str">
            <v>INSTALACOES ESPECIAIS</v>
          </cell>
          <cell r="B3043" t="str">
            <v>INES</v>
          </cell>
          <cell r="C3043" t="str">
            <v>INCENDIO</v>
          </cell>
          <cell r="D3043" t="str">
            <v>0186</v>
          </cell>
          <cell r="E3043">
            <v>0</v>
          </cell>
          <cell r="F3043">
            <v>0</v>
          </cell>
          <cell r="G3043" t="str">
            <v>101912</v>
          </cell>
          <cell r="H3043" t="str">
            <v>ABRIGO PARA HIDRANTE, 75X45X17CM, COM REGISTRO GLOBO ANGULAR 45 GRAUS 2 1/2", ADAPTADOR STORZ 2 1/2", MANGUEIRA DE INCÊNDIO 15M 2 1/2" E ESGUICHO EM LATÃO 2 1/2" - FORNECIMENTO E INSTALAÇÃO. AF_10/2020</v>
          </cell>
        </row>
        <row r="3044">
          <cell r="A3044" t="str">
            <v>INSTALACOES ESPECIAIS</v>
          </cell>
          <cell r="B3044" t="str">
            <v>INES</v>
          </cell>
          <cell r="C3044" t="str">
            <v>INCENDIO</v>
          </cell>
          <cell r="D3044" t="str">
            <v>0186</v>
          </cell>
          <cell r="E3044">
            <v>0</v>
          </cell>
          <cell r="F3044">
            <v>0</v>
          </cell>
          <cell r="G3044" t="str">
            <v>101913</v>
          </cell>
          <cell r="H3044" t="str">
            <v>CAIXA DE INCÊNDIO 45X75X17CM - FORNECIMENTO E INSTALAÇÃO. AF_10/2020</v>
          </cell>
        </row>
        <row r="3045">
          <cell r="A3045" t="str">
            <v>INSTALACOES ESPECIAIS</v>
          </cell>
          <cell r="B3045" t="str">
            <v>INES</v>
          </cell>
          <cell r="C3045" t="str">
            <v>INCENDIO</v>
          </cell>
          <cell r="D3045" t="str">
            <v>0186</v>
          </cell>
          <cell r="E3045">
            <v>0</v>
          </cell>
          <cell r="F3045">
            <v>0</v>
          </cell>
          <cell r="G3045" t="str">
            <v>101914</v>
          </cell>
          <cell r="H3045" t="str">
            <v>CAIXA DE INCÊNDIO 60X90X17CM - FORNECIMENTO E INSTALAÇÃO. AF_10/2020</v>
          </cell>
        </row>
        <row r="3046">
          <cell r="A3046" t="str">
            <v>INSTALACOES ESPECIAIS</v>
          </cell>
          <cell r="B3046" t="str">
            <v>INES</v>
          </cell>
          <cell r="C3046" t="str">
            <v>INCENDIO</v>
          </cell>
          <cell r="D3046" t="str">
            <v>0186</v>
          </cell>
          <cell r="E3046">
            <v>0</v>
          </cell>
          <cell r="F3046">
            <v>0</v>
          </cell>
          <cell r="G3046" t="str">
            <v>101915</v>
          </cell>
          <cell r="H3046" t="str">
            <v>CONJUNTO DE MANGUEIRA PARA COMBATE A INCÊNDIO EM FIBRA DE POLIESTER PURA, COM 1.1/2", REVESTIDA INTERNAMENTE, COMPRIMENTO DE 15M - FORNECIMENTO E INSTALAÇÃO. AF_10/2020</v>
          </cell>
        </row>
        <row r="3047">
          <cell r="A3047" t="str">
            <v>INSTALACOES ESPECIAIS</v>
          </cell>
          <cell r="B3047" t="str">
            <v>INES</v>
          </cell>
          <cell r="C3047" t="str">
            <v>INCENDIO</v>
          </cell>
          <cell r="D3047" t="str">
            <v>0186</v>
          </cell>
          <cell r="E3047">
            <v>0</v>
          </cell>
          <cell r="F3047">
            <v>0</v>
          </cell>
          <cell r="G3047" t="str">
            <v>101916</v>
          </cell>
          <cell r="H3047" t="str">
            <v>HIDRANTE SUBTERRÂNEO PREDIAL (COM CURVA LONGA E CAIXA), DN 75 MM - FORNECIMENTO E INSTALAÇÃO. AF_10/2020</v>
          </cell>
        </row>
        <row r="3048">
          <cell r="A3048" t="str">
            <v>INSTALACOES ESPECIAIS</v>
          </cell>
          <cell r="B3048" t="str">
            <v>INES</v>
          </cell>
          <cell r="C3048" t="str">
            <v>INCENDIO</v>
          </cell>
          <cell r="D3048" t="str">
            <v>0186</v>
          </cell>
          <cell r="E3048">
            <v>0</v>
          </cell>
          <cell r="F3048">
            <v>0</v>
          </cell>
          <cell r="G3048" t="str">
            <v>101917</v>
          </cell>
          <cell r="H3048" t="str">
            <v>MANÔMETRO 0 A 200 PSI (0 A 14 KGF/CM2), D = 50MM - FORNECIMENTO E INSTALAÇÃO. AF_10/2020</v>
          </cell>
        </row>
        <row r="3049">
          <cell r="A3049" t="str">
            <v>INSTALACOES ESPECIAIS</v>
          </cell>
          <cell r="B3049" t="str">
            <v>INES</v>
          </cell>
          <cell r="C3049" t="str">
            <v>TELEFONE</v>
          </cell>
          <cell r="D3049" t="str">
            <v>0187</v>
          </cell>
          <cell r="E3049">
            <v>0</v>
          </cell>
          <cell r="F3049">
            <v>0</v>
          </cell>
          <cell r="G3049" t="str">
            <v>98261</v>
          </cell>
          <cell r="H3049" t="str">
            <v>CABO TELEFÔNICO CCI-50 1 PAR, INSTALADO EM ENTRADA DE EDIFICAÇÃO - FORNECIMENTO E INSTALAÇÃO. AF_11/2019</v>
          </cell>
        </row>
        <row r="3050">
          <cell r="A3050" t="str">
            <v>INSTALACOES ESPECIAIS</v>
          </cell>
          <cell r="B3050" t="str">
            <v>INES</v>
          </cell>
          <cell r="C3050" t="str">
            <v>TELEFONE</v>
          </cell>
          <cell r="D3050" t="str">
            <v>0187</v>
          </cell>
          <cell r="E3050">
            <v>0</v>
          </cell>
          <cell r="F3050">
            <v>0</v>
          </cell>
          <cell r="G3050" t="str">
            <v>98262</v>
          </cell>
          <cell r="H3050" t="str">
            <v>CABO TELEFÔNICO CCI-50 2 PARES, SEM BLINDAGEM, INSTALADO EM ENTRADA DE EDIFICAÇÃO - FORNECIMENTO E INSTALAÇÃO. AF_11/2019</v>
          </cell>
        </row>
        <row r="3051">
          <cell r="A3051" t="str">
            <v>INSTALACOES ESPECIAIS</v>
          </cell>
          <cell r="B3051" t="str">
            <v>INES</v>
          </cell>
          <cell r="C3051" t="str">
            <v>TELEFONE</v>
          </cell>
          <cell r="D3051" t="str">
            <v>0187</v>
          </cell>
          <cell r="E3051">
            <v>0</v>
          </cell>
          <cell r="F3051">
            <v>0</v>
          </cell>
          <cell r="G3051" t="str">
            <v>98263</v>
          </cell>
          <cell r="H3051" t="str">
            <v>CABO TELEFÔNICO CCI-50 3 PARES, SEM BLINDAGEM, INSTALADO EM ENTRADA DE EDIFICAÇÃO - FORNECIMENTO E INSTALAÇÃO. AF_11/2019</v>
          </cell>
        </row>
        <row r="3052">
          <cell r="A3052" t="str">
            <v>INSTALACOES ESPECIAIS</v>
          </cell>
          <cell r="B3052" t="str">
            <v>INES</v>
          </cell>
          <cell r="C3052" t="str">
            <v>TELEFONE</v>
          </cell>
          <cell r="D3052" t="str">
            <v>0187</v>
          </cell>
          <cell r="E3052">
            <v>0</v>
          </cell>
          <cell r="F3052">
            <v>0</v>
          </cell>
          <cell r="G3052" t="str">
            <v>98264</v>
          </cell>
          <cell r="H3052" t="str">
            <v>CABO TELEFÔNICO CCI-50 4 PARES, SEM BLINDAGEM, INSTALADO EM ENTRADA DE EDIFICAÇÃO - FORNECIMENTO E INSTALAÇÃO. AF_11/2019</v>
          </cell>
        </row>
        <row r="3053">
          <cell r="A3053" t="str">
            <v>INSTALACOES ESPECIAIS</v>
          </cell>
          <cell r="B3053" t="str">
            <v>INES</v>
          </cell>
          <cell r="C3053" t="str">
            <v>TELEFONE</v>
          </cell>
          <cell r="D3053" t="str">
            <v>0187</v>
          </cell>
          <cell r="E3053">
            <v>0</v>
          </cell>
          <cell r="F3053">
            <v>0</v>
          </cell>
          <cell r="G3053" t="str">
            <v>98265</v>
          </cell>
          <cell r="H3053" t="str">
            <v>CABO TELEFÔNICO CCI-50 5 PARES, SEM BLINDAGEM, INSTALADO EM ENTRADA DE EDIFICAÇÃO - FORNECIMENTO E INSTALAÇÃO. AF_11/2019</v>
          </cell>
        </row>
        <row r="3054">
          <cell r="A3054" t="str">
            <v>INSTALACOES ESPECIAIS</v>
          </cell>
          <cell r="B3054" t="str">
            <v>INES</v>
          </cell>
          <cell r="C3054" t="str">
            <v>TELEFONE</v>
          </cell>
          <cell r="D3054" t="str">
            <v>0187</v>
          </cell>
          <cell r="E3054">
            <v>0</v>
          </cell>
          <cell r="F3054">
            <v>0</v>
          </cell>
          <cell r="G3054" t="str">
            <v>98266</v>
          </cell>
          <cell r="H3054" t="str">
            <v>CABO TELEFÔNICO CCI-50 6 PARES, SEM BLINDAGEM, INSTALADO EM ENTRADA DE EDIFICAÇÃO - FORNECIMENTO E INSTALAÇÃO. AF_11/2019</v>
          </cell>
        </row>
        <row r="3055">
          <cell r="A3055" t="str">
            <v>INSTALACOES ESPECIAIS</v>
          </cell>
          <cell r="B3055" t="str">
            <v>INES</v>
          </cell>
          <cell r="C3055" t="str">
            <v>TELEFONE</v>
          </cell>
          <cell r="D3055" t="str">
            <v>0187</v>
          </cell>
          <cell r="E3055">
            <v>0</v>
          </cell>
          <cell r="F3055">
            <v>0</v>
          </cell>
          <cell r="G3055" t="str">
            <v>98267</v>
          </cell>
          <cell r="H3055" t="str">
            <v>CABO TELEFÔNICO CI-50 10 PARES INSTALADO EM ENTRADA DE EDIFICAÇÃO - FORNECIMENTO E INSTALAÇÃO. AF_11/2019</v>
          </cell>
        </row>
        <row r="3056">
          <cell r="A3056" t="str">
            <v>INSTALACOES ESPECIAIS</v>
          </cell>
          <cell r="B3056" t="str">
            <v>INES</v>
          </cell>
          <cell r="C3056" t="str">
            <v>TELEFONE</v>
          </cell>
          <cell r="D3056" t="str">
            <v>0187</v>
          </cell>
          <cell r="E3056">
            <v>0</v>
          </cell>
          <cell r="F3056">
            <v>0</v>
          </cell>
          <cell r="G3056" t="str">
            <v>98268</v>
          </cell>
          <cell r="H3056" t="str">
            <v>CABO TELEFÔNICO CI-50 20 PARES INSTALADO EM ENTRADA DE EDIFICAÇÃO - FORNECIMENTO E INSTALAÇÃO. AF_11/2019</v>
          </cell>
        </row>
        <row r="3057">
          <cell r="A3057" t="str">
            <v>INSTALACOES ESPECIAIS</v>
          </cell>
          <cell r="B3057" t="str">
            <v>INES</v>
          </cell>
          <cell r="C3057" t="str">
            <v>TELEFONE</v>
          </cell>
          <cell r="D3057" t="str">
            <v>0187</v>
          </cell>
          <cell r="E3057">
            <v>0</v>
          </cell>
          <cell r="F3057">
            <v>0</v>
          </cell>
          <cell r="G3057" t="str">
            <v>98269</v>
          </cell>
          <cell r="H3057" t="str">
            <v>CABO TELEFÔNICO CI-50 30 PARES INSTALADO EM ENTRADA DE EDIFICAÇÃO - FORNECIMENTO E INSTALAÇÃO. AF_11/2019</v>
          </cell>
        </row>
        <row r="3058">
          <cell r="A3058" t="str">
            <v>INSTALACOES ESPECIAIS</v>
          </cell>
          <cell r="B3058" t="str">
            <v>INES</v>
          </cell>
          <cell r="C3058" t="str">
            <v>TELEFONE</v>
          </cell>
          <cell r="D3058" t="str">
            <v>0187</v>
          </cell>
          <cell r="E3058">
            <v>0</v>
          </cell>
          <cell r="F3058">
            <v>0</v>
          </cell>
          <cell r="G3058" t="str">
            <v>98270</v>
          </cell>
          <cell r="H3058" t="str">
            <v>CABO TELEFÔNICO CI-50 50 PARES INSTALADO EM ENTRADA DE EDIFICAÇÃO - FORNECIMENTO E INSTALAÇÃO. AF_11/2019</v>
          </cell>
        </row>
        <row r="3059">
          <cell r="A3059" t="str">
            <v>INSTALACOES ESPECIAIS</v>
          </cell>
          <cell r="B3059" t="str">
            <v>INES</v>
          </cell>
          <cell r="C3059" t="str">
            <v>TELEFONE</v>
          </cell>
          <cell r="D3059" t="str">
            <v>0187</v>
          </cell>
          <cell r="E3059">
            <v>0</v>
          </cell>
          <cell r="F3059">
            <v>0</v>
          </cell>
          <cell r="G3059" t="str">
            <v>98271</v>
          </cell>
          <cell r="H3059" t="str">
            <v>CABO TELEFÔNICO CI-50 75 PARES INSTALADO EM ENTRADA DE EDIFICAÇÃO - FORNECIMENTO E INSTALAÇÃO. AF_11/2019</v>
          </cell>
        </row>
        <row r="3060">
          <cell r="A3060" t="str">
            <v>INSTALACOES ESPECIAIS</v>
          </cell>
          <cell r="B3060" t="str">
            <v>INES</v>
          </cell>
          <cell r="C3060" t="str">
            <v>TELEFONE</v>
          </cell>
          <cell r="D3060" t="str">
            <v>0187</v>
          </cell>
          <cell r="E3060">
            <v>0</v>
          </cell>
          <cell r="F3060">
            <v>0</v>
          </cell>
          <cell r="G3060" t="str">
            <v>98272</v>
          </cell>
          <cell r="H3060" t="str">
            <v>CABO TELEFÔNICO CI-50 200 PARES INSTALADO EM ENTRADA DE EDIFICAÇÃO - FORNECIMENTO E INSTALAÇÃO. AF_11/2019</v>
          </cell>
        </row>
        <row r="3061">
          <cell r="A3061" t="str">
            <v>INSTALACOES ESPECIAIS</v>
          </cell>
          <cell r="B3061" t="str">
            <v>INES</v>
          </cell>
          <cell r="C3061" t="str">
            <v>TELEFONE</v>
          </cell>
          <cell r="D3061" t="str">
            <v>0187</v>
          </cell>
          <cell r="E3061">
            <v>0</v>
          </cell>
          <cell r="F3061">
            <v>0</v>
          </cell>
          <cell r="G3061" t="str">
            <v>98273</v>
          </cell>
          <cell r="H3061" t="str">
            <v>CABO TELEFÔNICO CCI-50 4 PARES, SEM BLINDAGEM, INSTALADO EM PRUMADA - FORNECIMENTO E INSTALAÇÃO. AF_11/2019</v>
          </cell>
        </row>
        <row r="3062">
          <cell r="A3062" t="str">
            <v>INSTALACOES ESPECIAIS</v>
          </cell>
          <cell r="B3062" t="str">
            <v>INES</v>
          </cell>
          <cell r="C3062" t="str">
            <v>TELEFONE</v>
          </cell>
          <cell r="D3062" t="str">
            <v>0187</v>
          </cell>
          <cell r="E3062">
            <v>0</v>
          </cell>
          <cell r="F3062">
            <v>0</v>
          </cell>
          <cell r="G3062" t="str">
            <v>98274</v>
          </cell>
          <cell r="H3062" t="str">
            <v>CABO TELEFÔNICO CCI-50 5 PARES, SEM BLINDAGEM, INSTALADO EM PRUMADA - FORNECIMENTO E INSTALAÇÃO. AF_11/2019</v>
          </cell>
        </row>
        <row r="3063">
          <cell r="A3063" t="str">
            <v>INSTALACOES ESPECIAIS</v>
          </cell>
          <cell r="B3063" t="str">
            <v>INES</v>
          </cell>
          <cell r="C3063" t="str">
            <v>TELEFONE</v>
          </cell>
          <cell r="D3063" t="str">
            <v>0187</v>
          </cell>
          <cell r="E3063">
            <v>0</v>
          </cell>
          <cell r="F3063">
            <v>0</v>
          </cell>
          <cell r="G3063" t="str">
            <v>98275</v>
          </cell>
          <cell r="H3063" t="str">
            <v>CABO TELEFÔNICO CCI-50 6 PARES, SEM BLINDAGEM, INSTALADO EM PRUMADA - FORNECIMENTO E INSTALAÇÃO. AF_11/2019</v>
          </cell>
        </row>
        <row r="3064">
          <cell r="A3064" t="str">
            <v>INSTALACOES ESPECIAIS</v>
          </cell>
          <cell r="B3064" t="str">
            <v>INES</v>
          </cell>
          <cell r="C3064" t="str">
            <v>TELEFONE</v>
          </cell>
          <cell r="D3064" t="str">
            <v>0187</v>
          </cell>
          <cell r="E3064">
            <v>0</v>
          </cell>
          <cell r="F3064">
            <v>0</v>
          </cell>
          <cell r="G3064" t="str">
            <v>98276</v>
          </cell>
          <cell r="H3064" t="str">
            <v>CABO TELEFÔNICO CI-50 10 PARES INSTALADO EM PRUMADA - FORNECIMENTO E INSTALAÇÃO. AF_11/2019</v>
          </cell>
        </row>
        <row r="3065">
          <cell r="A3065" t="str">
            <v>INSTALACOES ESPECIAIS</v>
          </cell>
          <cell r="B3065" t="str">
            <v>INES</v>
          </cell>
          <cell r="C3065" t="str">
            <v>TELEFONE</v>
          </cell>
          <cell r="D3065" t="str">
            <v>0187</v>
          </cell>
          <cell r="E3065">
            <v>0</v>
          </cell>
          <cell r="F3065">
            <v>0</v>
          </cell>
          <cell r="G3065" t="str">
            <v>98277</v>
          </cell>
          <cell r="H3065" t="str">
            <v>CABO TELEFÔNICO CI-50 20 PARES INSTALADO EM PRUMADA - FORNECIMENTO E INSTALAÇÃO. AF_11/2019</v>
          </cell>
        </row>
        <row r="3066">
          <cell r="A3066" t="str">
            <v>INSTALACOES ESPECIAIS</v>
          </cell>
          <cell r="B3066" t="str">
            <v>INES</v>
          </cell>
          <cell r="C3066" t="str">
            <v>TELEFONE</v>
          </cell>
          <cell r="D3066" t="str">
            <v>0187</v>
          </cell>
          <cell r="E3066">
            <v>0</v>
          </cell>
          <cell r="F3066">
            <v>0</v>
          </cell>
          <cell r="G3066" t="str">
            <v>98278</v>
          </cell>
          <cell r="H3066" t="str">
            <v>CABO TELEFÔNICO CI-50 30 PARES INSTALADO EM PRUMADA - FORNECIMENTO E INSTALAÇÃO. AF_11/2019</v>
          </cell>
        </row>
        <row r="3067">
          <cell r="A3067" t="str">
            <v>INSTALACOES ESPECIAIS</v>
          </cell>
          <cell r="B3067" t="str">
            <v>INES</v>
          </cell>
          <cell r="C3067" t="str">
            <v>TELEFONE</v>
          </cell>
          <cell r="D3067" t="str">
            <v>0187</v>
          </cell>
          <cell r="E3067">
            <v>0</v>
          </cell>
          <cell r="F3067">
            <v>0</v>
          </cell>
          <cell r="G3067" t="str">
            <v>98279</v>
          </cell>
          <cell r="H3067" t="str">
            <v>CABO TELEFÔNICO CI-50 50 PARES INSTALADO EM PRUMADA - FORNECIMENTO E INSTALAÇÃO. AF_11/2019</v>
          </cell>
        </row>
        <row r="3068">
          <cell r="A3068" t="str">
            <v>INSTALACOES ESPECIAIS</v>
          </cell>
          <cell r="B3068" t="str">
            <v>INES</v>
          </cell>
          <cell r="C3068" t="str">
            <v>TELEFONE</v>
          </cell>
          <cell r="D3068" t="str">
            <v>0187</v>
          </cell>
          <cell r="E3068">
            <v>0</v>
          </cell>
          <cell r="F3068">
            <v>0</v>
          </cell>
          <cell r="G3068" t="str">
            <v>98280</v>
          </cell>
          <cell r="H3068" t="str">
            <v>CABO TELEFÔNICO CCI-50 1 PAR, SEM BLINDAGEM, INSTALADO EM DISTRIBUIÇÃO DE EDIFICAÇÃO RESIDENCIAL - FORNECIMENTO E INSTALAÇÃO. AF_11/2019</v>
          </cell>
        </row>
        <row r="3069">
          <cell r="A3069" t="str">
            <v>INSTALACOES ESPECIAIS</v>
          </cell>
          <cell r="B3069" t="str">
            <v>INES</v>
          </cell>
          <cell r="C3069" t="str">
            <v>TELEFONE</v>
          </cell>
          <cell r="D3069" t="str">
            <v>0187</v>
          </cell>
          <cell r="E3069">
            <v>0</v>
          </cell>
          <cell r="F3069">
            <v>0</v>
          </cell>
          <cell r="G3069" t="str">
            <v>98281</v>
          </cell>
          <cell r="H3069" t="str">
            <v>CABO TELEFÔNICO CCI-50 2 PARES, SEM BLINDAGEM, INSTALADO EM DISTRIBUIÇÃO DE EDIFICAÇÃO RESIDENCIAL - FORNECIMENTO E INSTALAÇÃO. AF_11/2019</v>
          </cell>
        </row>
        <row r="3070">
          <cell r="A3070" t="str">
            <v>INSTALACOES ESPECIAIS</v>
          </cell>
          <cell r="B3070" t="str">
            <v>INES</v>
          </cell>
          <cell r="C3070" t="str">
            <v>TELEFONE</v>
          </cell>
          <cell r="D3070" t="str">
            <v>0187</v>
          </cell>
          <cell r="E3070">
            <v>0</v>
          </cell>
          <cell r="F3070">
            <v>0</v>
          </cell>
          <cell r="G3070" t="str">
            <v>98282</v>
          </cell>
          <cell r="H3070" t="str">
            <v>CABO TELEFÔNICO CCI-50 3 PARES, SEM BLINDAGEM, INSTALADO EM DISTRIBUIÇÃO DE EDIFICAÇÃO RESIDENCIAL - FORNECIMENTO E INSTALAÇÃO. AF_11/2019</v>
          </cell>
        </row>
        <row r="3071">
          <cell r="A3071" t="str">
            <v>INSTALACOES ESPECIAIS</v>
          </cell>
          <cell r="B3071" t="str">
            <v>INES</v>
          </cell>
          <cell r="C3071" t="str">
            <v>TELEFONE</v>
          </cell>
          <cell r="D3071" t="str">
            <v>0187</v>
          </cell>
          <cell r="E3071">
            <v>0</v>
          </cell>
          <cell r="F3071">
            <v>0</v>
          </cell>
          <cell r="G3071" t="str">
            <v>98283</v>
          </cell>
          <cell r="H3071" t="str">
            <v>CABO TELEFÔNICO CCI-50 4 PARES, SEM BLINDAGEM, INSTALADO EM DISTRIBUIÇÃO DE EDIFICAÇÃO RESIDENCIAL - FORNECIMENTO E INSTALAÇÃO. AF_11/2019</v>
          </cell>
        </row>
        <row r="3072">
          <cell r="A3072" t="str">
            <v>INSTALACOES ESPECIAIS</v>
          </cell>
          <cell r="B3072" t="str">
            <v>INES</v>
          </cell>
          <cell r="C3072" t="str">
            <v>TELEFONE</v>
          </cell>
          <cell r="D3072" t="str">
            <v>0187</v>
          </cell>
          <cell r="E3072">
            <v>0</v>
          </cell>
          <cell r="F3072">
            <v>0</v>
          </cell>
          <cell r="G3072" t="str">
            <v>98284</v>
          </cell>
          <cell r="H3072" t="str">
            <v>CABO TELEFÔNICO CCI-50 5 PARES, SEM BLINDAGEM, INSTALADO EM DISTRIBUIÇÃO DE EDIFICAÇÃO RESIDENCIAL - FORNECIMENTO E INSTALAÇÃO. AF_11/2019</v>
          </cell>
        </row>
        <row r="3073">
          <cell r="A3073" t="str">
            <v>INSTALACOES ESPECIAIS</v>
          </cell>
          <cell r="B3073" t="str">
            <v>INES</v>
          </cell>
          <cell r="C3073" t="str">
            <v>TELEFONE</v>
          </cell>
          <cell r="D3073" t="str">
            <v>0187</v>
          </cell>
          <cell r="E3073">
            <v>0</v>
          </cell>
          <cell r="F3073">
            <v>0</v>
          </cell>
          <cell r="G3073" t="str">
            <v>98285</v>
          </cell>
          <cell r="H3073" t="str">
            <v>CABO TELEFÔNICO CCI-50 6 PARES, SEM BLINDAGEM, INSTALADO EM DISTRIBUIÇÃO DE EDIFICAÇÃO RESIDENCIAL - FORNECIMENTO E INSTALAÇÃO. AF_11/2019</v>
          </cell>
        </row>
        <row r="3074">
          <cell r="A3074" t="str">
            <v>INSTALACOES ESPECIAIS</v>
          </cell>
          <cell r="B3074" t="str">
            <v>INES</v>
          </cell>
          <cell r="C3074" t="str">
            <v>TELEFONE</v>
          </cell>
          <cell r="D3074" t="str">
            <v>0187</v>
          </cell>
          <cell r="E3074">
            <v>0</v>
          </cell>
          <cell r="F3074">
            <v>0</v>
          </cell>
          <cell r="G3074" t="str">
            <v>98286</v>
          </cell>
          <cell r="H3074" t="str">
            <v>CABO TELEFÔNICO CI-50 10 PARES INSTALADO EM DISTRIBUIÇÃO DE EDIFICAÇÃO RESIDENCIAL - FORNECIMENTO E INSTALAÇÃO. AF_11/2019</v>
          </cell>
        </row>
        <row r="3075">
          <cell r="A3075" t="str">
            <v>INSTALACOES ESPECIAIS</v>
          </cell>
          <cell r="B3075" t="str">
            <v>INES</v>
          </cell>
          <cell r="C3075" t="str">
            <v>TELEFONE</v>
          </cell>
          <cell r="D3075" t="str">
            <v>0187</v>
          </cell>
          <cell r="E3075">
            <v>0</v>
          </cell>
          <cell r="F3075">
            <v>0</v>
          </cell>
          <cell r="G3075" t="str">
            <v>98287</v>
          </cell>
          <cell r="H3075" t="str">
            <v>CABO TELEFÔNICO CCI-50 1 PAR, SEM BLINDAGEM, INSTALADO EM DISTRIBUIÇÃO DE EDIFICAÇÃO INSTITUCIONAL - FORNECIMENTO E INSTALAÇÃO. AF_11/2019</v>
          </cell>
        </row>
        <row r="3076">
          <cell r="A3076" t="str">
            <v>INSTALACOES ESPECIAIS</v>
          </cell>
          <cell r="B3076" t="str">
            <v>INES</v>
          </cell>
          <cell r="C3076" t="str">
            <v>TELEFONE</v>
          </cell>
          <cell r="D3076" t="str">
            <v>0187</v>
          </cell>
          <cell r="E3076">
            <v>0</v>
          </cell>
          <cell r="F3076">
            <v>0</v>
          </cell>
          <cell r="G3076" t="str">
            <v>98288</v>
          </cell>
          <cell r="H3076" t="str">
            <v>CABO TELEFÔNICO CCI-50 2 PARES, SEM BLINDAGEM, INSTALADO EM DISTRIBUIÇÃO DE EDIFICAÇÃO INSTITUCIONAL - FORNECIMENTO E INSTALAÇÃO. AF_11/2019</v>
          </cell>
        </row>
        <row r="3077">
          <cell r="A3077" t="str">
            <v>INSTALACOES ESPECIAIS</v>
          </cell>
          <cell r="B3077" t="str">
            <v>INES</v>
          </cell>
          <cell r="C3077" t="str">
            <v>TELEFONE</v>
          </cell>
          <cell r="D3077" t="str">
            <v>0187</v>
          </cell>
          <cell r="E3077">
            <v>0</v>
          </cell>
          <cell r="F3077">
            <v>0</v>
          </cell>
          <cell r="G3077" t="str">
            <v>98289</v>
          </cell>
          <cell r="H3077" t="str">
            <v>CABO TELEFÔNICO CCI-50 3 PARES, SEM BLINDAGEM, INSTALADO EM DISTRIBUIÇÃO DE EDIFICAÇÃO INSTITUCIONAL - FORNECIMENTO E INSTALAÇÃO. AF_11/2019</v>
          </cell>
        </row>
        <row r="3078">
          <cell r="A3078" t="str">
            <v>INSTALACOES ESPECIAIS</v>
          </cell>
          <cell r="B3078" t="str">
            <v>INES</v>
          </cell>
          <cell r="C3078" t="str">
            <v>TELEFONE</v>
          </cell>
          <cell r="D3078" t="str">
            <v>0187</v>
          </cell>
          <cell r="E3078">
            <v>0</v>
          </cell>
          <cell r="F3078">
            <v>0</v>
          </cell>
          <cell r="G3078" t="str">
            <v>98290</v>
          </cell>
          <cell r="H3078" t="str">
            <v>CABO TELEFÔNICO CCI-50 4 PARES, SEM BLINDAGEM, INSTALADO EM DISTRIBUIÇÃO DE EDIFICAÇÃO INSTITUCIONAL - FORNECIMENTO E INSTALAÇÃO. AF_11/2019</v>
          </cell>
        </row>
        <row r="3079">
          <cell r="A3079" t="str">
            <v>INSTALACOES ESPECIAIS</v>
          </cell>
          <cell r="B3079" t="str">
            <v>INES</v>
          </cell>
          <cell r="C3079" t="str">
            <v>TELEFONE</v>
          </cell>
          <cell r="D3079" t="str">
            <v>0187</v>
          </cell>
          <cell r="E3079">
            <v>0</v>
          </cell>
          <cell r="F3079">
            <v>0</v>
          </cell>
          <cell r="G3079" t="str">
            <v>98291</v>
          </cell>
          <cell r="H3079" t="str">
            <v>CABO TELEFÔNICO CCI-50 5 PARES, SEM BLINDAGEM, INSTALADO EM DISTRIBUIÇÃO DE EDIFICAÇÃO INSTITUCIONAL - FORNECIMENTO E INSTALAÇÃO. AF_11/2019</v>
          </cell>
        </row>
        <row r="3080">
          <cell r="A3080" t="str">
            <v>INSTALACOES ESPECIAIS</v>
          </cell>
          <cell r="B3080" t="str">
            <v>INES</v>
          </cell>
          <cell r="C3080" t="str">
            <v>TELEFONE</v>
          </cell>
          <cell r="D3080" t="str">
            <v>0187</v>
          </cell>
          <cell r="E3080">
            <v>0</v>
          </cell>
          <cell r="F3080">
            <v>0</v>
          </cell>
          <cell r="G3080" t="str">
            <v>98292</v>
          </cell>
          <cell r="H3080" t="str">
            <v>CABO TELEFÔNICO CCI-50 6 PARES, SEM BLINDAGEM, INSTALADO EM DISTRIBUIÇÃO DE EDIFICAÇÃO INSTITUCIONAL - FORNECIMENTO E INSTALAÇÃO. AF_11/2019</v>
          </cell>
        </row>
        <row r="3081">
          <cell r="A3081" t="str">
            <v>INSTALACOES ESPECIAIS</v>
          </cell>
          <cell r="B3081" t="str">
            <v>INES</v>
          </cell>
          <cell r="C3081" t="str">
            <v>TELEFONE</v>
          </cell>
          <cell r="D3081" t="str">
            <v>0187</v>
          </cell>
          <cell r="E3081">
            <v>0</v>
          </cell>
          <cell r="F3081">
            <v>0</v>
          </cell>
          <cell r="G3081" t="str">
            <v>98293</v>
          </cell>
          <cell r="H3081" t="str">
            <v>CABO TELEFÔNICO CI-50 10 PARES INSTALADO EM DISTRIBUIÇÃO DE EDIFICAÇÃO INSTITUCIONAL - FORNECIMENTO E INSTALAÇÃO. AF_11/2019</v>
          </cell>
        </row>
        <row r="3082">
          <cell r="A3082" t="str">
            <v>INSTALACOES ESPECIAIS</v>
          </cell>
          <cell r="B3082" t="str">
            <v>INES</v>
          </cell>
          <cell r="C3082" t="str">
            <v>TELEFONE</v>
          </cell>
          <cell r="D3082" t="str">
            <v>0187</v>
          </cell>
          <cell r="E3082">
            <v>0</v>
          </cell>
          <cell r="F3082">
            <v>0</v>
          </cell>
          <cell r="G3082" t="str">
            <v>98400</v>
          </cell>
          <cell r="H3082" t="str">
            <v>CABO TELEFÔNICO CTP-APL-50 10 PARES INSTALADO EM ENTRADA DE EDIFICAÇÃO - FORNECIMENTO E INSTALAÇÃO. AF_11/2019</v>
          </cell>
        </row>
        <row r="3083">
          <cell r="A3083" t="str">
            <v>INSTALACOES ESPECIAIS</v>
          </cell>
          <cell r="B3083" t="str">
            <v>INES</v>
          </cell>
          <cell r="C3083" t="str">
            <v>TELEFONE</v>
          </cell>
          <cell r="D3083" t="str">
            <v>0187</v>
          </cell>
          <cell r="E3083">
            <v>0</v>
          </cell>
          <cell r="F3083">
            <v>0</v>
          </cell>
          <cell r="G3083" t="str">
            <v>98401</v>
          </cell>
          <cell r="H3083" t="str">
            <v>CABO TELEFÔNICO CTP-APL-50 20 PARES INSTALADO EM ENTRADA DE EDIFICAÇÃO - FORNECIMENTO E INSTALAÇÃO. AF_11/2019</v>
          </cell>
        </row>
        <row r="3084">
          <cell r="A3084" t="str">
            <v>INSTALACOES ESPECIAIS</v>
          </cell>
          <cell r="B3084" t="str">
            <v>INES</v>
          </cell>
          <cell r="C3084" t="str">
            <v>TELEFONE</v>
          </cell>
          <cell r="D3084" t="str">
            <v>0187</v>
          </cell>
          <cell r="E3084">
            <v>0</v>
          </cell>
          <cell r="F3084">
            <v>0</v>
          </cell>
          <cell r="G3084" t="str">
            <v>98402</v>
          </cell>
          <cell r="H3084" t="str">
            <v>CABO TELEFÔNICO CTP-APL-50 30 PARES INSTALADO EM ENTRADA DE EDIFICAÇÃO - FORNECIMENTO E INSTALAÇÃO. AF_11/2019</v>
          </cell>
        </row>
        <row r="3085">
          <cell r="A3085" t="str">
            <v>INSTALACOES ESPECIAIS</v>
          </cell>
          <cell r="B3085" t="str">
            <v>INES</v>
          </cell>
          <cell r="C3085" t="str">
            <v>TELEFONE</v>
          </cell>
          <cell r="D3085" t="str">
            <v>0187</v>
          </cell>
          <cell r="E3085">
            <v>0</v>
          </cell>
          <cell r="F3085">
            <v>0</v>
          </cell>
          <cell r="G3085" t="str">
            <v>100556</v>
          </cell>
          <cell r="H3085" t="str">
            <v>CAIXA DE PASSAGEM PARA TELEFONE 15X15X10CM (SOBREPOR), FORNECIMENTO E INSTALACAO. AF_11/2019</v>
          </cell>
        </row>
        <row r="3086">
          <cell r="A3086" t="str">
            <v>INSTALACOES ESPECIAIS</v>
          </cell>
          <cell r="B3086" t="str">
            <v>INES</v>
          </cell>
          <cell r="C3086" t="str">
            <v>TELEFONE</v>
          </cell>
          <cell r="D3086" t="str">
            <v>0187</v>
          </cell>
          <cell r="E3086">
            <v>0</v>
          </cell>
          <cell r="F3086">
            <v>0</v>
          </cell>
          <cell r="G3086" t="str">
            <v>100557</v>
          </cell>
          <cell r="H3086" t="str">
            <v>CAIXA DE PASSAGEM PARA TELEFONE 80X80X15CM (SOBREPOR) FORNECIMENTO E INSTALACAO. AF_11/2019</v>
          </cell>
        </row>
        <row r="3087">
          <cell r="A3087" t="str">
            <v>INSTALACOES ESPECIAIS</v>
          </cell>
          <cell r="B3087" t="str">
            <v>INES</v>
          </cell>
          <cell r="C3087" t="str">
            <v>TELEFONE</v>
          </cell>
          <cell r="D3087" t="str">
            <v>0187</v>
          </cell>
          <cell r="E3087">
            <v>0</v>
          </cell>
          <cell r="F3087">
            <v>0</v>
          </cell>
          <cell r="G3087" t="str">
            <v>100560</v>
          </cell>
          <cell r="H3087" t="str">
            <v>QUADRO DE DISTRIBUIÇÃO PARA TELEFONE N.2, 20X20X12CM EM CHAPA METALICA, DE EMBUTIR, SEM ACESSORIOS, PADRÃO TELEBRAS, FORNECIMENTO E INSTALAÇÃO. AF_11/2019</v>
          </cell>
        </row>
        <row r="3088">
          <cell r="A3088" t="str">
            <v>INSTALACOES ESPECIAIS</v>
          </cell>
          <cell r="B3088" t="str">
            <v>INES</v>
          </cell>
          <cell r="C3088" t="str">
            <v>TELEFONE</v>
          </cell>
          <cell r="D3088" t="str">
            <v>0187</v>
          </cell>
          <cell r="E3088">
            <v>0</v>
          </cell>
          <cell r="F3088">
            <v>0</v>
          </cell>
          <cell r="G3088" t="str">
            <v>100561</v>
          </cell>
          <cell r="H3088" t="str">
            <v>QUADRO DE DISTRIBUICAO PARA TELEFONE N.3, 40X40X12CM EM CHAPA METALICA, DE EMBUTIR, SEM ACESSORIOS, PADRAO TELEBRAS, FORNECIMENTO E INSTALAÇÃO. AF_11/2019</v>
          </cell>
        </row>
        <row r="3089">
          <cell r="A3089" t="str">
            <v>INSTALACOES ESPECIAIS</v>
          </cell>
          <cell r="B3089" t="str">
            <v>INES</v>
          </cell>
          <cell r="C3089" t="str">
            <v>TELEFONE</v>
          </cell>
          <cell r="D3089" t="str">
            <v>0187</v>
          </cell>
          <cell r="E3089">
            <v>0</v>
          </cell>
          <cell r="F3089">
            <v>0</v>
          </cell>
          <cell r="G3089" t="str">
            <v>100562</v>
          </cell>
          <cell r="H3089" t="str">
            <v>QUADRO DE DISTRIBUICAO PARA TELEFONE N.4, 60X60X12CM EM CHAPA METALICA, DE EMBUTIR, SEM ACESSORIOS, PADRAO TELEBRAS, FORNECIMENTO E INSTALAÇÃO. AF_11/2019</v>
          </cell>
        </row>
        <row r="3090">
          <cell r="A3090" t="str">
            <v>INSTALACOES ESPECIAIS</v>
          </cell>
          <cell r="B3090" t="str">
            <v>INES</v>
          </cell>
          <cell r="C3090" t="str">
            <v>TELEFONE</v>
          </cell>
          <cell r="D3090" t="str">
            <v>0187</v>
          </cell>
          <cell r="E3090">
            <v>0</v>
          </cell>
          <cell r="F3090">
            <v>0</v>
          </cell>
          <cell r="G3090" t="str">
            <v>100563</v>
          </cell>
          <cell r="H3090" t="str">
            <v>QUADRO DE DISTRIBUIÇÃO PARA TELEFONE N.5, 80X80X12CM EM CHAPA METALICA, SEM ACESSORIOS, PADRAO TELEBRAS, FORNECIMENTO E INSTALAÇÃO. AF_11/2019</v>
          </cell>
        </row>
        <row r="3091">
          <cell r="A3091" t="str">
            <v>INSTALACOES ESPECIAIS</v>
          </cell>
          <cell r="B3091" t="str">
            <v>INES</v>
          </cell>
          <cell r="C3091" t="str">
            <v>TELEFONE</v>
          </cell>
          <cell r="D3091" t="str">
            <v>0187</v>
          </cell>
          <cell r="E3091">
            <v>0</v>
          </cell>
          <cell r="F3091">
            <v>0</v>
          </cell>
          <cell r="G3091" t="str">
            <v>101795</v>
          </cell>
          <cell r="H3091" t="str">
            <v>CAIXA ENTERRADA PARA INSTALAÇÕES TELEFÔNICAS TIPO R1, EM ALVENARIA COM BLOCOS DE CONCRETO, DIMENSÕES INTERNAS: 0,35X0,60X0,60 M, EXCLUINDO TAMPÃO. AF_12/2020</v>
          </cell>
        </row>
        <row r="3092">
          <cell r="A3092" t="str">
            <v>INSTALACOES ESPECIAIS</v>
          </cell>
          <cell r="B3092" t="str">
            <v>INES</v>
          </cell>
          <cell r="C3092" t="str">
            <v>TELEFONE</v>
          </cell>
          <cell r="D3092" t="str">
            <v>0187</v>
          </cell>
          <cell r="E3092">
            <v>0</v>
          </cell>
          <cell r="F3092">
            <v>0</v>
          </cell>
          <cell r="G3092" t="str">
            <v>101798</v>
          </cell>
          <cell r="H3092" t="str">
            <v>TAMPA PARA CAIXA TIPO R1, EM FERRO FUNDIDO, DIMENSÕES INTERNAS: 0,40 X 0,60 M - FORNECIMENTO E INSTALAÇÃO. AF_12/2020</v>
          </cell>
        </row>
        <row r="3093">
          <cell r="A3093" t="str">
            <v>INSTALACOES ESPECIAIS</v>
          </cell>
          <cell r="B3093" t="str">
            <v>INES</v>
          </cell>
          <cell r="C3093" t="str">
            <v>TELEFONE</v>
          </cell>
          <cell r="D3093" t="str">
            <v>0187</v>
          </cell>
          <cell r="E3093">
            <v>0</v>
          </cell>
          <cell r="F3093">
            <v>0</v>
          </cell>
          <cell r="G3093" t="str">
            <v>101799</v>
          </cell>
          <cell r="H3093" t="str">
            <v>TAMPA PARA CAIXA TIPO R2 E R3, EM FERRO FUNDIDO, DIMENSÕES INTERNAS: 0,55 X 1,10 M - FORNECIMENTO E INSTALAÇÃO. AF_12/2020</v>
          </cell>
        </row>
        <row r="3094">
          <cell r="A3094" t="str">
            <v>INSTALACOES ESPECIAIS</v>
          </cell>
          <cell r="B3094" t="str">
            <v>INES</v>
          </cell>
          <cell r="C3094" t="str">
            <v>AR CONDICIONADO</v>
          </cell>
          <cell r="D3094" t="str">
            <v>0190</v>
          </cell>
          <cell r="E3094">
            <v>0</v>
          </cell>
          <cell r="F3094">
            <v>0</v>
          </cell>
          <cell r="G3094" t="str">
            <v>98397</v>
          </cell>
          <cell r="H3094" t="str">
            <v>PINTURA ANTICORROSIVA DE DUTO METÁLICO. AF_04/2018</v>
          </cell>
        </row>
        <row r="3095">
          <cell r="A3095" t="str">
            <v>INSTALACOES ESPECIAIS</v>
          </cell>
          <cell r="B3095" t="str">
            <v>INES</v>
          </cell>
          <cell r="C3095" t="str">
            <v>GAS</v>
          </cell>
          <cell r="D3095" t="str">
            <v>0274</v>
          </cell>
          <cell r="E3095">
            <v>0</v>
          </cell>
          <cell r="F3095">
            <v>0</v>
          </cell>
          <cell r="G3095" t="str">
            <v>101936</v>
          </cell>
          <cell r="H3095" t="str">
            <v>INSTALAÇÃO DE TUBOS E CONEXÕES, EM AÇO/FERRO GALVANIZADO, PARA O CENTRO DE MEDIÇÃO DE GÁS DE EDIFÍCIO RESIDENCIAL, COM 4 PAVIMENTOS, 16 UNIDADES HABITACIONAIS, DN 32 (1 1/4) - FORNECIMENTO E INSTALAÇÃO. AF_10/2020</v>
          </cell>
        </row>
        <row r="3096">
          <cell r="A3096" t="str">
            <v>INSTALACOES ESPECIAIS</v>
          </cell>
          <cell r="B3096" t="str">
            <v>INES</v>
          </cell>
          <cell r="C3096" t="str">
            <v>GAS</v>
          </cell>
          <cell r="D3096" t="str">
            <v>0274</v>
          </cell>
          <cell r="E3096">
            <v>0</v>
          </cell>
          <cell r="F3096">
            <v>0</v>
          </cell>
          <cell r="G3096" t="str">
            <v>101937</v>
          </cell>
          <cell r="H3096" t="str">
            <v>INSTALAÇÃO DE TUBOS E CONEXÕES, EM AÇO/FERRO GALVANIZADO, PARA O CENTRO DE MEDIÇÃO DE GÁS DE EDIFÍCIO RESIDENCIAL, COM 4 PAVIMENTOS, 16 UNIDADES HABITACIONAIS, DN 50 (2) - FORNECIMENTO E INSTALAÇÃO. AF_10/2020</v>
          </cell>
        </row>
        <row r="3097">
          <cell r="A3097" t="str">
            <v>INSTALACOES ESPECIAIS</v>
          </cell>
          <cell r="B3097" t="str">
            <v>INES</v>
          </cell>
          <cell r="C3097" t="str">
            <v>INSTALACAO DE LOGICA</v>
          </cell>
          <cell r="D3097" t="str">
            <v>0313</v>
          </cell>
          <cell r="E3097">
            <v>0</v>
          </cell>
          <cell r="F3097">
            <v>0</v>
          </cell>
          <cell r="G3097" t="str">
            <v>98294</v>
          </cell>
          <cell r="H3097" t="str">
            <v>CABO ELETRÔNICO CATEGORIA 5E, INSTALADO EM EDIFICAÇÃO RESIDENCIAL - FORNECIMENTO E INSTALAÇÃO. AF_11/2019</v>
          </cell>
        </row>
        <row r="3098">
          <cell r="A3098" t="str">
            <v>INSTALACOES ESPECIAIS</v>
          </cell>
          <cell r="B3098" t="str">
            <v>INES</v>
          </cell>
          <cell r="C3098" t="str">
            <v>INSTALACAO DE LOGICA</v>
          </cell>
          <cell r="D3098" t="str">
            <v>0313</v>
          </cell>
          <cell r="E3098">
            <v>0</v>
          </cell>
          <cell r="F3098">
            <v>0</v>
          </cell>
          <cell r="G3098" t="str">
            <v>98295</v>
          </cell>
          <cell r="H3098" t="str">
            <v>CABO ELETRÔNICO CATEGORIA 5E, INSTALADO EM EDIFICAÇÃO INSTITUCIONAL - FORNECIMENTO E INSTALAÇÃO. AF_11/2019</v>
          </cell>
        </row>
        <row r="3099">
          <cell r="A3099" t="str">
            <v>INSTALACOES ESPECIAIS</v>
          </cell>
          <cell r="B3099" t="str">
            <v>INES</v>
          </cell>
          <cell r="C3099" t="str">
            <v>INSTALACAO DE LOGICA</v>
          </cell>
          <cell r="D3099" t="str">
            <v>0313</v>
          </cell>
          <cell r="E3099">
            <v>0</v>
          </cell>
          <cell r="F3099">
            <v>0</v>
          </cell>
          <cell r="G3099" t="str">
            <v>98296</v>
          </cell>
          <cell r="H3099" t="str">
            <v>CABO ELETRÔNICO CATEGORIA 6, INSTALADO EM EDIFICAÇÃO RESIDENCIAL - FORNECIMENTO E INSTALAÇÃO. AF_11/2019</v>
          </cell>
        </row>
        <row r="3100">
          <cell r="A3100" t="str">
            <v>INSTALACOES ESPECIAIS</v>
          </cell>
          <cell r="B3100" t="str">
            <v>INES</v>
          </cell>
          <cell r="C3100" t="str">
            <v>INSTALACAO DE LOGICA</v>
          </cell>
          <cell r="D3100" t="str">
            <v>0313</v>
          </cell>
          <cell r="E3100">
            <v>0</v>
          </cell>
          <cell r="F3100">
            <v>0</v>
          </cell>
          <cell r="G3100" t="str">
            <v>98297</v>
          </cell>
          <cell r="H3100" t="str">
            <v>CABO ELETRÔNICO CATEGORIA 6, INSTALADO EM EDIFICAÇÃO INSTITUCIONAL - FORNECIMENTO E INSTALAÇÃO. AF_11/2019</v>
          </cell>
        </row>
        <row r="3101">
          <cell r="A3101" t="str">
            <v>INSTALACOES ESPECIAIS</v>
          </cell>
          <cell r="B3101" t="str">
            <v>INES</v>
          </cell>
          <cell r="C3101" t="str">
            <v>INSTALACAO DE LOGICA</v>
          </cell>
          <cell r="D3101" t="str">
            <v>0313</v>
          </cell>
          <cell r="E3101">
            <v>0</v>
          </cell>
          <cell r="F3101">
            <v>0</v>
          </cell>
          <cell r="G3101" t="str">
            <v>98301</v>
          </cell>
          <cell r="H3101" t="str">
            <v>PATCH PANEL 24 PORTAS, CATEGORIA 5E - FORNECIMENTO E INSTALAÇÃO. AF_11/2019</v>
          </cell>
        </row>
        <row r="3102">
          <cell r="A3102" t="str">
            <v>INSTALACOES ESPECIAIS</v>
          </cell>
          <cell r="B3102" t="str">
            <v>INES</v>
          </cell>
          <cell r="C3102" t="str">
            <v>INSTALACAO DE LOGICA</v>
          </cell>
          <cell r="D3102" t="str">
            <v>0313</v>
          </cell>
          <cell r="E3102">
            <v>0</v>
          </cell>
          <cell r="F3102">
            <v>0</v>
          </cell>
          <cell r="G3102" t="str">
            <v>98302</v>
          </cell>
          <cell r="H3102" t="str">
            <v>PATCH PANEL 24 PORTAS, CATEGORIA 6 - FORNECIMENTO E INSTALAÇÃO. AF_11/2019</v>
          </cell>
        </row>
        <row r="3103">
          <cell r="A3103" t="str">
            <v>INSTALACOES ESPECIAIS</v>
          </cell>
          <cell r="B3103" t="str">
            <v>INES</v>
          </cell>
          <cell r="C3103" t="str">
            <v>INSTALACAO DE LOGICA</v>
          </cell>
          <cell r="D3103" t="str">
            <v>0313</v>
          </cell>
          <cell r="E3103">
            <v>0</v>
          </cell>
          <cell r="F3103">
            <v>0</v>
          </cell>
          <cell r="G3103" t="str">
            <v>98304</v>
          </cell>
          <cell r="H3103" t="str">
            <v>PATCH PANEL 48 PORTAS, CATEGORIA 6 - FORNECIMENTO E INSTALAÇÃO. AF_11/2019</v>
          </cell>
        </row>
        <row r="3104">
          <cell r="A3104" t="str">
            <v>INSTALACOES ESPECIAIS</v>
          </cell>
          <cell r="B3104" t="str">
            <v>INES</v>
          </cell>
          <cell r="C3104" t="str">
            <v>INSTALACAO DE LOGICA</v>
          </cell>
          <cell r="D3104" t="str">
            <v>0313</v>
          </cell>
          <cell r="E3104">
            <v>0</v>
          </cell>
          <cell r="F3104">
            <v>0</v>
          </cell>
          <cell r="G3104" t="str">
            <v>98307</v>
          </cell>
          <cell r="H3104" t="str">
            <v>TOMADA DE REDE RJ45 - FORNECIMENTO E INSTALAÇÃO. AF_11/2019</v>
          </cell>
        </row>
        <row r="3105">
          <cell r="A3105" t="str">
            <v>INSTALACOES ESPECIAIS</v>
          </cell>
          <cell r="B3105" t="str">
            <v>INES</v>
          </cell>
          <cell r="C3105" t="str">
            <v>INSTALACAO DE LOGICA</v>
          </cell>
          <cell r="D3105" t="str">
            <v>0313</v>
          </cell>
          <cell r="E3105">
            <v>0</v>
          </cell>
          <cell r="F3105">
            <v>0</v>
          </cell>
          <cell r="G3105" t="str">
            <v>98308</v>
          </cell>
          <cell r="H3105" t="str">
            <v>TOMADA PARA TELEFONE RJ11 - FORNECIMENTO E INSTALAÇÃO. AF_11/2019</v>
          </cell>
        </row>
        <row r="3106">
          <cell r="A3106" t="str">
            <v>INSTALACOES ESPECIAIS</v>
          </cell>
          <cell r="B3106" t="str">
            <v>INES</v>
          </cell>
          <cell r="C3106" t="str">
            <v>INSTALACAO DE LOGICA</v>
          </cell>
          <cell r="D3106" t="str">
            <v>0313</v>
          </cell>
          <cell r="E3106">
            <v>0</v>
          </cell>
          <cell r="F3106">
            <v>0</v>
          </cell>
          <cell r="G3106" t="str">
            <v>98593</v>
          </cell>
          <cell r="H3106" t="str">
            <v>PATCH PANEL 48 PORTAS, CATEGORIA 5E - FORNECIMENTO E INSTALAÇÃO. AF_11/2019</v>
          </cell>
        </row>
        <row r="3107">
          <cell r="A3107" t="str">
            <v>INSTALACOES HIDRO SANITARIAS</v>
          </cell>
          <cell r="B3107" t="str">
            <v>INHI</v>
          </cell>
          <cell r="C3107" t="str">
            <v>FORNEC. E ASSENTAMENTO DE TUBOS P/INSTALACAO DOMICILIAR</v>
          </cell>
          <cell r="D3107" t="str">
            <v>0179</v>
          </cell>
          <cell r="E3107">
            <v>0</v>
          </cell>
          <cell r="F3107">
            <v>0</v>
          </cell>
          <cell r="G3107" t="str">
            <v>89355</v>
          </cell>
          <cell r="H3107" t="str">
            <v>TUBO, PVC, SOLDÁVEL, DN 20MM, INSTALADO EM RAMAL OU SUB-RAMAL DE ÁGUA - FORNECIMENTO E INSTALAÇÃO. AF_12/2014</v>
          </cell>
        </row>
        <row r="3108">
          <cell r="A3108" t="str">
            <v>INSTALACOES HIDRO SANITARIAS</v>
          </cell>
          <cell r="B3108" t="str">
            <v>INHI</v>
          </cell>
          <cell r="C3108" t="str">
            <v>FORNEC. E ASSENTAMENTO DE TUBOS P/INSTALACAO DOMICILIAR</v>
          </cell>
          <cell r="D3108" t="str">
            <v>0179</v>
          </cell>
          <cell r="E3108">
            <v>0</v>
          </cell>
          <cell r="F3108">
            <v>0</v>
          </cell>
          <cell r="G3108" t="str">
            <v>89356</v>
          </cell>
          <cell r="H3108" t="str">
            <v>TUBO, PVC, SOLDÁVEL, DN 25MM, INSTALADO EM RAMAL OU SUB-RAMAL DE ÁGUA - FORNECIMENTO E INSTALAÇÃO. AF_12/2014</v>
          </cell>
        </row>
        <row r="3109">
          <cell r="A3109" t="str">
            <v>INSTALACOES HIDRO SANITARIAS</v>
          </cell>
          <cell r="B3109" t="str">
            <v>INHI</v>
          </cell>
          <cell r="C3109" t="str">
            <v>FORNEC. E ASSENTAMENTO DE TUBOS P/INSTALACAO DOMICILIAR</v>
          </cell>
          <cell r="D3109" t="str">
            <v>0179</v>
          </cell>
          <cell r="E3109">
            <v>0</v>
          </cell>
          <cell r="F3109">
            <v>0</v>
          </cell>
          <cell r="G3109" t="str">
            <v>89357</v>
          </cell>
          <cell r="H3109" t="str">
            <v>TUBO, PVC, SOLDÁVEL, DN 32MM, INSTALADO EM RAMAL OU SUB-RAMAL DE ÁGUA - FORNECIMENTO E INSTALAÇÃO. AF_12/2014</v>
          </cell>
        </row>
        <row r="3110">
          <cell r="A3110" t="str">
            <v>INSTALACOES HIDRO SANITARIAS</v>
          </cell>
          <cell r="B3110" t="str">
            <v>INHI</v>
          </cell>
          <cell r="C3110" t="str">
            <v>FORNEC. E ASSENTAMENTO DE TUBOS P/INSTALACAO DOMICILIAR</v>
          </cell>
          <cell r="D3110" t="str">
            <v>0179</v>
          </cell>
          <cell r="E3110">
            <v>0</v>
          </cell>
          <cell r="F3110">
            <v>0</v>
          </cell>
          <cell r="G3110" t="str">
            <v>89401</v>
          </cell>
          <cell r="H3110" t="str">
            <v>TUBO, PVC, SOLDÁVEL, DN 20MM, INSTALADO EM RAMAL DE DISTRIBUIÇÃO DE ÁGUA - FORNECIMENTO E INSTALAÇÃO. AF_12/2014</v>
          </cell>
        </row>
        <row r="3111">
          <cell r="A3111" t="str">
            <v>INSTALACOES HIDRO SANITARIAS</v>
          </cell>
          <cell r="B3111" t="str">
            <v>INHI</v>
          </cell>
          <cell r="C3111" t="str">
            <v>FORNEC. E ASSENTAMENTO DE TUBOS P/INSTALACAO DOMICILIAR</v>
          </cell>
          <cell r="D3111" t="str">
            <v>0179</v>
          </cell>
          <cell r="E3111">
            <v>0</v>
          </cell>
          <cell r="F3111">
            <v>0</v>
          </cell>
          <cell r="G3111" t="str">
            <v>89402</v>
          </cell>
          <cell r="H3111" t="str">
            <v>TUBO, PVC, SOLDÁVEL, DN 25MM, INSTALADO EM RAMAL DE DISTRIBUIÇÃO DE ÁGUA - FORNECIMENTO E INSTALAÇÃO. AF_12/2014</v>
          </cell>
        </row>
        <row r="3112">
          <cell r="A3112" t="str">
            <v>INSTALACOES HIDRO SANITARIAS</v>
          </cell>
          <cell r="B3112" t="str">
            <v>INHI</v>
          </cell>
          <cell r="C3112" t="str">
            <v>FORNEC. E ASSENTAMENTO DE TUBOS P/INSTALACAO DOMICILIAR</v>
          </cell>
          <cell r="D3112" t="str">
            <v>0179</v>
          </cell>
          <cell r="E3112">
            <v>0</v>
          </cell>
          <cell r="F3112">
            <v>0</v>
          </cell>
          <cell r="G3112" t="str">
            <v>89403</v>
          </cell>
          <cell r="H3112" t="str">
            <v>TUBO, PVC, SOLDÁVEL, DN 32MM, INSTALADO EM RAMAL DE DISTRIBUIÇÃO DE ÁGUA - FORNECIMENTO E INSTALAÇÃO. AF_12/2014</v>
          </cell>
        </row>
        <row r="3113">
          <cell r="A3113" t="str">
            <v>INSTALACOES HIDRO SANITARIAS</v>
          </cell>
          <cell r="B3113" t="str">
            <v>INHI</v>
          </cell>
          <cell r="C3113" t="str">
            <v>FORNEC. E ASSENTAMENTO DE TUBOS P/INSTALACAO DOMICILIAR</v>
          </cell>
          <cell r="D3113" t="str">
            <v>0179</v>
          </cell>
          <cell r="E3113">
            <v>0</v>
          </cell>
          <cell r="F3113">
            <v>0</v>
          </cell>
          <cell r="G3113" t="str">
            <v>89446</v>
          </cell>
          <cell r="H3113" t="str">
            <v>TUBO, PVC, SOLDÁVEL, DN 25MM, INSTALADO EM PRUMADA DE ÁGUA - FORNECIMENTO E INSTALAÇÃO. AF_12/2014</v>
          </cell>
        </row>
        <row r="3114">
          <cell r="A3114" t="str">
            <v>INSTALACOES HIDRO SANITARIAS</v>
          </cell>
          <cell r="B3114" t="str">
            <v>INHI</v>
          </cell>
          <cell r="C3114" t="str">
            <v>FORNEC. E ASSENTAMENTO DE TUBOS P/INSTALACAO DOMICILIAR</v>
          </cell>
          <cell r="D3114" t="str">
            <v>0179</v>
          </cell>
          <cell r="E3114">
            <v>0</v>
          </cell>
          <cell r="F3114">
            <v>0</v>
          </cell>
          <cell r="G3114" t="str">
            <v>89447</v>
          </cell>
          <cell r="H3114" t="str">
            <v>TUBO, PVC, SOLDÁVEL, DN 32MM, INSTALADO EM PRUMADA DE ÁGUA - FORNECIMENTO E INSTALAÇÃO. AF_12/2014</v>
          </cell>
        </row>
        <row r="3115">
          <cell r="A3115" t="str">
            <v>INSTALACOES HIDRO SANITARIAS</v>
          </cell>
          <cell r="B3115" t="str">
            <v>INHI</v>
          </cell>
          <cell r="C3115" t="str">
            <v>FORNEC. E ASSENTAMENTO DE TUBOS P/INSTALACAO DOMICILIAR</v>
          </cell>
          <cell r="D3115" t="str">
            <v>0179</v>
          </cell>
          <cell r="E3115">
            <v>0</v>
          </cell>
          <cell r="F3115">
            <v>0</v>
          </cell>
          <cell r="G3115" t="str">
            <v>89448</v>
          </cell>
          <cell r="H3115" t="str">
            <v>TUBO, PVC, SOLDÁVEL, DN 40MM, INSTALADO EM PRUMADA DE ÁGUA - FORNECIMENTO E INSTALAÇÃO. AF_12/2014</v>
          </cell>
        </row>
        <row r="3116">
          <cell r="A3116" t="str">
            <v>INSTALACOES HIDRO SANITARIAS</v>
          </cell>
          <cell r="B3116" t="str">
            <v>INHI</v>
          </cell>
          <cell r="C3116" t="str">
            <v>FORNEC. E ASSENTAMENTO DE TUBOS P/INSTALACAO DOMICILIAR</v>
          </cell>
          <cell r="D3116" t="str">
            <v>0179</v>
          </cell>
          <cell r="E3116">
            <v>0</v>
          </cell>
          <cell r="F3116">
            <v>0</v>
          </cell>
          <cell r="G3116" t="str">
            <v>89449</v>
          </cell>
          <cell r="H3116" t="str">
            <v>TUBO, PVC, SOLDÁVEL, DN 50MM, INSTALADO EM PRUMADA DE ÁGUA - FORNECIMENTO E INSTALAÇÃO. AF_12/2014</v>
          </cell>
        </row>
        <row r="3117">
          <cell r="A3117" t="str">
            <v>INSTALACOES HIDRO SANITARIAS</v>
          </cell>
          <cell r="B3117" t="str">
            <v>INHI</v>
          </cell>
          <cell r="C3117" t="str">
            <v>FORNEC. E ASSENTAMENTO DE TUBOS P/INSTALACAO DOMICILIAR</v>
          </cell>
          <cell r="D3117" t="str">
            <v>0179</v>
          </cell>
          <cell r="E3117">
            <v>0</v>
          </cell>
          <cell r="F3117">
            <v>0</v>
          </cell>
          <cell r="G3117" t="str">
            <v>89450</v>
          </cell>
          <cell r="H3117" t="str">
            <v>TUBO, PVC, SOLDÁVEL, DN 60MM, INSTALADO EM PRUMADA DE ÁGUA - FORNECIMENTO E INSTALAÇÃO. AF_12/2014</v>
          </cell>
        </row>
        <row r="3118">
          <cell r="A3118" t="str">
            <v>INSTALACOES HIDRO SANITARIAS</v>
          </cell>
          <cell r="B3118" t="str">
            <v>INHI</v>
          </cell>
          <cell r="C3118" t="str">
            <v>FORNEC. E ASSENTAMENTO DE TUBOS P/INSTALACAO DOMICILIAR</v>
          </cell>
          <cell r="D3118" t="str">
            <v>0179</v>
          </cell>
          <cell r="E3118">
            <v>0</v>
          </cell>
          <cell r="F3118">
            <v>0</v>
          </cell>
          <cell r="G3118" t="str">
            <v>89451</v>
          </cell>
          <cell r="H3118" t="str">
            <v>TUBO, PVC, SOLDÁVEL, DN 75MM, INSTALADO EM PRUMADA DE ÁGUA - FORNECIMENTO E INSTALAÇÃO. AF_12/2014</v>
          </cell>
        </row>
        <row r="3119">
          <cell r="A3119" t="str">
            <v>INSTALACOES HIDRO SANITARIAS</v>
          </cell>
          <cell r="B3119" t="str">
            <v>INHI</v>
          </cell>
          <cell r="C3119" t="str">
            <v>FORNEC. E ASSENTAMENTO DE TUBOS P/INSTALACAO DOMICILIAR</v>
          </cell>
          <cell r="D3119" t="str">
            <v>0179</v>
          </cell>
          <cell r="E3119">
            <v>0</v>
          </cell>
          <cell r="F3119">
            <v>0</v>
          </cell>
          <cell r="G3119" t="str">
            <v>89452</v>
          </cell>
          <cell r="H3119" t="str">
            <v>TUBO, PVC, SOLDÁVEL, DN 85MM, INSTALADO EM PRUMADA DE ÁGUA - FORNECIMENTO E INSTALAÇÃO. AF_12/2014</v>
          </cell>
        </row>
        <row r="3120">
          <cell r="A3120" t="str">
            <v>INSTALACOES HIDRO SANITARIAS</v>
          </cell>
          <cell r="B3120" t="str">
            <v>INHI</v>
          </cell>
          <cell r="C3120" t="str">
            <v>FORNEC. E ASSENTAMENTO DE TUBOS P/INSTALACAO DOMICILIAR</v>
          </cell>
          <cell r="D3120" t="str">
            <v>0179</v>
          </cell>
          <cell r="E3120">
            <v>0</v>
          </cell>
          <cell r="F3120">
            <v>0</v>
          </cell>
          <cell r="G3120" t="str">
            <v>89508</v>
          </cell>
          <cell r="H3120" t="str">
            <v>TUBO PVC, SÉRIE R, ÁGUA PLUVIAL, DN 40 MM, FORNECIDO E INSTALADO EM RAMAL DE ENCAMINHAMENTO. AF_12/2014</v>
          </cell>
        </row>
        <row r="3121">
          <cell r="A3121" t="str">
            <v>INSTALACOES HIDRO SANITARIAS</v>
          </cell>
          <cell r="B3121" t="str">
            <v>INHI</v>
          </cell>
          <cell r="C3121" t="str">
            <v>FORNEC. E ASSENTAMENTO DE TUBOS P/INSTALACAO DOMICILIAR</v>
          </cell>
          <cell r="D3121" t="str">
            <v>0179</v>
          </cell>
          <cell r="E3121">
            <v>0</v>
          </cell>
          <cell r="F3121">
            <v>0</v>
          </cell>
          <cell r="G3121" t="str">
            <v>89509</v>
          </cell>
          <cell r="H3121" t="str">
            <v>TUBO PVC, SÉRIE R, ÁGUA PLUVIAL, DN 50 MM, FORNECIDO E INSTALADO EM RAMAL DE ENCAMINHAMENTO. AF_12/2014</v>
          </cell>
        </row>
        <row r="3122">
          <cell r="A3122" t="str">
            <v>INSTALACOES HIDRO SANITARIAS</v>
          </cell>
          <cell r="B3122" t="str">
            <v>INHI</v>
          </cell>
          <cell r="C3122" t="str">
            <v>FORNEC. E ASSENTAMENTO DE TUBOS P/INSTALACAO DOMICILIAR</v>
          </cell>
          <cell r="D3122" t="str">
            <v>0179</v>
          </cell>
          <cell r="E3122">
            <v>0</v>
          </cell>
          <cell r="F3122">
            <v>0</v>
          </cell>
          <cell r="G3122" t="str">
            <v>89511</v>
          </cell>
          <cell r="H3122" t="str">
            <v>TUBO PVC, SÉRIE R, ÁGUA PLUVIAL, DN 75 MM, FORNECIDO E INSTALADO EM RAMAL DE ENCAMINHAMENTO. AF_12/2014</v>
          </cell>
        </row>
        <row r="3123">
          <cell r="A3123" t="str">
            <v>INSTALACOES HIDRO SANITARIAS</v>
          </cell>
          <cell r="B3123" t="str">
            <v>INHI</v>
          </cell>
          <cell r="C3123" t="str">
            <v>FORNEC. E ASSENTAMENTO DE TUBOS P/INSTALACAO DOMICILIAR</v>
          </cell>
          <cell r="D3123" t="str">
            <v>0179</v>
          </cell>
          <cell r="E3123">
            <v>0</v>
          </cell>
          <cell r="F3123">
            <v>0</v>
          </cell>
          <cell r="G3123" t="str">
            <v>89512</v>
          </cell>
          <cell r="H3123" t="str">
            <v>TUBO PVC, SÉRIE R, ÁGUA PLUVIAL, DN 100 MM, FORNECIDO E INSTALADO EM RAMAL DE ENCAMINHAMENTO. AF_12/2014</v>
          </cell>
        </row>
        <row r="3124">
          <cell r="A3124" t="str">
            <v>INSTALACOES HIDRO SANITARIAS</v>
          </cell>
          <cell r="B3124" t="str">
            <v>INHI</v>
          </cell>
          <cell r="C3124" t="str">
            <v>FORNEC. E ASSENTAMENTO DE TUBOS P/INSTALACAO DOMICILIAR</v>
          </cell>
          <cell r="D3124" t="str">
            <v>0179</v>
          </cell>
          <cell r="E3124">
            <v>0</v>
          </cell>
          <cell r="F3124">
            <v>0</v>
          </cell>
          <cell r="G3124" t="str">
            <v>89576</v>
          </cell>
          <cell r="H3124" t="str">
            <v>TUBO PVC, SÉRIE R, ÁGUA PLUVIAL, DN 75 MM, FORNECIDO E INSTALADO EM CONDUTORES VERTICAIS DE ÁGUAS PLUVIAIS. AF_12/2014</v>
          </cell>
        </row>
        <row r="3125">
          <cell r="A3125" t="str">
            <v>INSTALACOES HIDRO SANITARIAS</v>
          </cell>
          <cell r="B3125" t="str">
            <v>INHI</v>
          </cell>
          <cell r="C3125" t="str">
            <v>FORNEC. E ASSENTAMENTO DE TUBOS P/INSTALACAO DOMICILIAR</v>
          </cell>
          <cell r="D3125" t="str">
            <v>0179</v>
          </cell>
          <cell r="E3125">
            <v>0</v>
          </cell>
          <cell r="F3125">
            <v>0</v>
          </cell>
          <cell r="G3125" t="str">
            <v>89578</v>
          </cell>
          <cell r="H3125" t="str">
            <v>TUBO PVC, SÉRIE R, ÁGUA PLUVIAL, DN 100 MM, FORNECIDO E INSTALADO EM CONDUTORES VERTICAIS DE ÁGUAS PLUVIAIS. AF_12/2014</v>
          </cell>
        </row>
        <row r="3126">
          <cell r="A3126" t="str">
            <v>INSTALACOES HIDRO SANITARIAS</v>
          </cell>
          <cell r="B3126" t="str">
            <v>INHI</v>
          </cell>
          <cell r="C3126" t="str">
            <v>FORNEC. E ASSENTAMENTO DE TUBOS P/INSTALACAO DOMICILIAR</v>
          </cell>
          <cell r="D3126" t="str">
            <v>0179</v>
          </cell>
          <cell r="E3126">
            <v>0</v>
          </cell>
          <cell r="F3126">
            <v>0</v>
          </cell>
          <cell r="G3126" t="str">
            <v>89580</v>
          </cell>
          <cell r="H3126" t="str">
            <v>TUBO PVC, SÉRIE R, ÁGUA PLUVIAL, DN 150 MM, FORNECIDO E INSTALADO EM CONDUTORES VERTICAIS DE ÁGUAS PLUVIAIS. AF_12/2014</v>
          </cell>
        </row>
        <row r="3127">
          <cell r="A3127" t="str">
            <v>INSTALACOES HIDRO SANITARIAS</v>
          </cell>
          <cell r="B3127" t="str">
            <v>INHI</v>
          </cell>
          <cell r="C3127" t="str">
            <v>FORNEC. E ASSENTAMENTO DE TUBOS P/INSTALACAO DOMICILIAR</v>
          </cell>
          <cell r="D3127" t="str">
            <v>0179</v>
          </cell>
          <cell r="E3127">
            <v>0</v>
          </cell>
          <cell r="F3127">
            <v>0</v>
          </cell>
          <cell r="G3127" t="str">
            <v>89633</v>
          </cell>
          <cell r="H3127" t="str">
            <v>TUBO, CPVC, SOLDÁVEL, DN 15MM, INSTALADO EM RAMAL OU SUB-RAMAL DE ÁGUA - FORNECIMENTO E INSTALAÇÃO. AF_12/2014</v>
          </cell>
        </row>
        <row r="3128">
          <cell r="A3128" t="str">
            <v>INSTALACOES HIDRO SANITARIAS</v>
          </cell>
          <cell r="B3128" t="str">
            <v>INHI</v>
          </cell>
          <cell r="C3128" t="str">
            <v>FORNEC. E ASSENTAMENTO DE TUBOS P/INSTALACAO DOMICILIAR</v>
          </cell>
          <cell r="D3128" t="str">
            <v>0179</v>
          </cell>
          <cell r="E3128">
            <v>0</v>
          </cell>
          <cell r="F3128">
            <v>0</v>
          </cell>
          <cell r="G3128" t="str">
            <v>89634</v>
          </cell>
          <cell r="H3128" t="str">
            <v>TUBO, CPVC, SOLDÁVEL, DN 22MM, INSTALADO EM RAMAL OU SUB-RAMAL DE ÁGUA - FORNECIMENTO E INSTALAÇÃO. AF_12/2014</v>
          </cell>
        </row>
        <row r="3129">
          <cell r="A3129" t="str">
            <v>INSTALACOES HIDRO SANITARIAS</v>
          </cell>
          <cell r="B3129" t="str">
            <v>INHI</v>
          </cell>
          <cell r="C3129" t="str">
            <v>FORNEC. E ASSENTAMENTO DE TUBOS P/INSTALACAO DOMICILIAR</v>
          </cell>
          <cell r="D3129" t="str">
            <v>0179</v>
          </cell>
          <cell r="E3129">
            <v>0</v>
          </cell>
          <cell r="F3129">
            <v>0</v>
          </cell>
          <cell r="G3129" t="str">
            <v>89635</v>
          </cell>
          <cell r="H3129" t="str">
            <v>TUBO, CPVC, SOLDÁVEL, DN 28MM, INSTALADO EM RAMAL OU SUB-RAMAL DE ÁGUA - FORNECIMENTO E INSTALAÇÃO. AF_12/2014</v>
          </cell>
        </row>
        <row r="3130">
          <cell r="A3130" t="str">
            <v>INSTALACOES HIDRO SANITARIAS</v>
          </cell>
          <cell r="B3130" t="str">
            <v>INHI</v>
          </cell>
          <cell r="C3130" t="str">
            <v>FORNEC. E ASSENTAMENTO DE TUBOS P/INSTALACAO DOMICILIAR</v>
          </cell>
          <cell r="D3130" t="str">
            <v>0179</v>
          </cell>
          <cell r="E3130">
            <v>0</v>
          </cell>
          <cell r="F3130">
            <v>0</v>
          </cell>
          <cell r="G3130" t="str">
            <v>89636</v>
          </cell>
          <cell r="H3130" t="str">
            <v>TUBO, CPVC, SOLDÁVEL, DN 35MM, INSTALADO EM RAMAL OU SUB-RAMAL DE ÁGUA  FORNECIMENTO E INSTALAÇÃO. AF_12/2014</v>
          </cell>
        </row>
        <row r="3131">
          <cell r="A3131" t="str">
            <v>INSTALACOES HIDRO SANITARIAS</v>
          </cell>
          <cell r="B3131" t="str">
            <v>INHI</v>
          </cell>
          <cell r="C3131" t="str">
            <v>FORNEC. E ASSENTAMENTO DE TUBOS P/INSTALACAO DOMICILIAR</v>
          </cell>
          <cell r="D3131" t="str">
            <v>0179</v>
          </cell>
          <cell r="E3131">
            <v>0</v>
          </cell>
          <cell r="F3131">
            <v>0</v>
          </cell>
          <cell r="G3131" t="str">
            <v>89711</v>
          </cell>
          <cell r="H3131" t="str">
            <v>TUBO PVC, SERIE NORMAL, ESGOTO PREDIAL, DN 40 MM, FORNECIDO E INSTALADO EM RAMAL DE DESCARGA OU RAMAL DE ESGOTO SANITÁRIO. AF_12/2014</v>
          </cell>
        </row>
        <row r="3132">
          <cell r="A3132" t="str">
            <v>INSTALACOES HIDRO SANITARIAS</v>
          </cell>
          <cell r="B3132" t="str">
            <v>INHI</v>
          </cell>
          <cell r="C3132" t="str">
            <v>FORNEC. E ASSENTAMENTO DE TUBOS P/INSTALACAO DOMICILIAR</v>
          </cell>
          <cell r="D3132" t="str">
            <v>0179</v>
          </cell>
          <cell r="E3132">
            <v>0</v>
          </cell>
          <cell r="F3132">
            <v>0</v>
          </cell>
          <cell r="G3132" t="str">
            <v>89712</v>
          </cell>
          <cell r="H3132" t="str">
            <v>TUBO PVC, SERIE NORMAL, ESGOTO PREDIAL, DN 50 MM, FORNECIDO E INSTALADO EM RAMAL DE DESCARGA OU RAMAL DE ESGOTO SANITÁRIO. AF_12/2014</v>
          </cell>
        </row>
        <row r="3133">
          <cell r="A3133" t="str">
            <v>INSTALACOES HIDRO SANITARIAS</v>
          </cell>
          <cell r="B3133" t="str">
            <v>INHI</v>
          </cell>
          <cell r="C3133" t="str">
            <v>FORNEC. E ASSENTAMENTO DE TUBOS P/INSTALACAO DOMICILIAR</v>
          </cell>
          <cell r="D3133" t="str">
            <v>0179</v>
          </cell>
          <cell r="E3133">
            <v>0</v>
          </cell>
          <cell r="F3133">
            <v>0</v>
          </cell>
          <cell r="G3133" t="str">
            <v>89713</v>
          </cell>
          <cell r="H3133" t="str">
            <v>TUBO PVC, SERIE NORMAL, ESGOTO PREDIAL, DN 75 MM, FORNECIDO E INSTALADO EM RAMAL DE DESCARGA OU RAMAL DE ESGOTO SANITÁRIO. AF_12/2014</v>
          </cell>
        </row>
        <row r="3134">
          <cell r="A3134" t="str">
            <v>INSTALACOES HIDRO SANITARIAS</v>
          </cell>
          <cell r="B3134" t="str">
            <v>INHI</v>
          </cell>
          <cell r="C3134" t="str">
            <v>FORNEC. E ASSENTAMENTO DE TUBOS P/INSTALACAO DOMICILIAR</v>
          </cell>
          <cell r="D3134" t="str">
            <v>0179</v>
          </cell>
          <cell r="E3134">
            <v>0</v>
          </cell>
          <cell r="F3134">
            <v>0</v>
          </cell>
          <cell r="G3134" t="str">
            <v>89714</v>
          </cell>
          <cell r="H3134" t="str">
            <v>TUBO PVC, SERIE NORMAL, ESGOTO PREDIAL, DN 100 MM, FORNECIDO E INSTALADO EM RAMAL DE DESCARGA OU RAMAL DE ESGOTO SANITÁRIO. AF_12/2014</v>
          </cell>
        </row>
        <row r="3135">
          <cell r="A3135" t="str">
            <v>INSTALACOES HIDRO SANITARIAS</v>
          </cell>
          <cell r="B3135" t="str">
            <v>INHI</v>
          </cell>
          <cell r="C3135" t="str">
            <v>FORNEC. E ASSENTAMENTO DE TUBOS P/INSTALACAO DOMICILIAR</v>
          </cell>
          <cell r="D3135" t="str">
            <v>0179</v>
          </cell>
          <cell r="E3135">
            <v>0</v>
          </cell>
          <cell r="F3135">
            <v>0</v>
          </cell>
          <cell r="G3135" t="str">
            <v>89716</v>
          </cell>
          <cell r="H3135" t="str">
            <v>TUBO, CPVC, SOLDÁVEL, DN 22MM, INSTALADO EM RAMAL DE DISTRIBUIÇÃO DE ÁGUA - FORNECIMENTO E INSTALAÇÃO. AF_12/2014</v>
          </cell>
        </row>
        <row r="3136">
          <cell r="A3136" t="str">
            <v>INSTALACOES HIDRO SANITARIAS</v>
          </cell>
          <cell r="B3136" t="str">
            <v>INHI</v>
          </cell>
          <cell r="C3136" t="str">
            <v>FORNEC. E ASSENTAMENTO DE TUBOS P/INSTALACAO DOMICILIAR</v>
          </cell>
          <cell r="D3136" t="str">
            <v>0179</v>
          </cell>
          <cell r="E3136">
            <v>0</v>
          </cell>
          <cell r="F3136">
            <v>0</v>
          </cell>
          <cell r="G3136" t="str">
            <v>89717</v>
          </cell>
          <cell r="H3136" t="str">
            <v>TUBO, CPVC, SOLDÁVEL, DN 28MM, INSTALADO EM RAMAL DE DISTRIBUIÇÃO DE ÁGUA - FORNECIMENTO E INSTALAÇÃO. AF_12/2014</v>
          </cell>
        </row>
        <row r="3137">
          <cell r="A3137" t="str">
            <v>INSTALACOES HIDRO SANITARIAS</v>
          </cell>
          <cell r="B3137" t="str">
            <v>INHI</v>
          </cell>
          <cell r="C3137" t="str">
            <v>FORNEC. E ASSENTAMENTO DE TUBOS P/INSTALACAO DOMICILIAR</v>
          </cell>
          <cell r="D3137" t="str">
            <v>0179</v>
          </cell>
          <cell r="E3137">
            <v>0</v>
          </cell>
          <cell r="F3137">
            <v>0</v>
          </cell>
          <cell r="G3137" t="str">
            <v>89770</v>
          </cell>
          <cell r="H3137" t="str">
            <v>TUBO, CPVC, SOLDÁVEL, DN 35MM, INSTALADO EM PRUMADA DE ÁGUA  FORNECIMENTO E INSTALAÇÃO. AF_12/2014</v>
          </cell>
        </row>
        <row r="3138">
          <cell r="A3138" t="str">
            <v>INSTALACOES HIDRO SANITARIAS</v>
          </cell>
          <cell r="B3138" t="str">
            <v>INHI</v>
          </cell>
          <cell r="C3138" t="str">
            <v>FORNEC. E ASSENTAMENTO DE TUBOS P/INSTALACAO DOMICILIAR</v>
          </cell>
          <cell r="D3138" t="str">
            <v>0179</v>
          </cell>
          <cell r="E3138">
            <v>0</v>
          </cell>
          <cell r="F3138">
            <v>0</v>
          </cell>
          <cell r="G3138" t="str">
            <v>89771</v>
          </cell>
          <cell r="H3138" t="str">
            <v>TUBO, CPVC, SOLDÁVEL, DN 42MM, INSTALADO EM PRUMADA DE ÁGUA  FORNECIMENTO E INSTALAÇÃO. AF_12/2014</v>
          </cell>
        </row>
        <row r="3139">
          <cell r="A3139" t="str">
            <v>INSTALACOES HIDRO SANITARIAS</v>
          </cell>
          <cell r="B3139" t="str">
            <v>INHI</v>
          </cell>
          <cell r="C3139" t="str">
            <v>FORNEC. E ASSENTAMENTO DE TUBOS P/INSTALACAO DOMICILIAR</v>
          </cell>
          <cell r="D3139" t="str">
            <v>0179</v>
          </cell>
          <cell r="E3139">
            <v>0</v>
          </cell>
          <cell r="F3139">
            <v>0</v>
          </cell>
          <cell r="G3139" t="str">
            <v>89773</v>
          </cell>
          <cell r="H3139" t="str">
            <v>TUBO, CPVC, SOLDÁVEL, DN 73MM, INSTALADO EM PRUMADA DE ÁGUA  FORNECIMENTO E INSTALAÇÃO. AF_12/2014</v>
          </cell>
        </row>
        <row r="3140">
          <cell r="A3140" t="str">
            <v>INSTALACOES HIDRO SANITARIAS</v>
          </cell>
          <cell r="B3140" t="str">
            <v>INHI</v>
          </cell>
          <cell r="C3140" t="str">
            <v>FORNEC. E ASSENTAMENTO DE TUBOS P/INSTALACAO DOMICILIAR</v>
          </cell>
          <cell r="D3140" t="str">
            <v>0179</v>
          </cell>
          <cell r="E3140">
            <v>0</v>
          </cell>
          <cell r="F3140">
            <v>0</v>
          </cell>
          <cell r="G3140" t="str">
            <v>89775</v>
          </cell>
          <cell r="H3140" t="str">
            <v>TUBO, CPVC, SOLDÁVEL, DN 89MM, INSTALADO EM PRUMADA DE ÁGUA  FORNECIMENTO E INSTALAÇÃO. AF_12/2014</v>
          </cell>
        </row>
        <row r="3141">
          <cell r="A3141" t="str">
            <v>INSTALACOES HIDRO SANITARIAS</v>
          </cell>
          <cell r="B3141" t="str">
            <v>INHI</v>
          </cell>
          <cell r="C3141" t="str">
            <v>FORNEC. E ASSENTAMENTO DE TUBOS P/INSTALACAO DOMICILIAR</v>
          </cell>
          <cell r="D3141" t="str">
            <v>0179</v>
          </cell>
          <cell r="E3141">
            <v>0</v>
          </cell>
          <cell r="F3141">
            <v>0</v>
          </cell>
          <cell r="G3141" t="str">
            <v>89798</v>
          </cell>
          <cell r="H3141" t="str">
            <v>TUBO PVC, SERIE NORMAL, ESGOTO PREDIAL, DN 50 MM, FORNECIDO E INSTALADO EM PRUMADA DE ESGOTO SANITÁRIO OU VENTILAÇÃO. AF_12/2014</v>
          </cell>
        </row>
        <row r="3142">
          <cell r="A3142" t="str">
            <v>INSTALACOES HIDRO SANITARIAS</v>
          </cell>
          <cell r="B3142" t="str">
            <v>INHI</v>
          </cell>
          <cell r="C3142" t="str">
            <v>FORNEC. E ASSENTAMENTO DE TUBOS P/INSTALACAO DOMICILIAR</v>
          </cell>
          <cell r="D3142" t="str">
            <v>0179</v>
          </cell>
          <cell r="E3142">
            <v>0</v>
          </cell>
          <cell r="F3142">
            <v>0</v>
          </cell>
          <cell r="G3142" t="str">
            <v>89799</v>
          </cell>
          <cell r="H3142" t="str">
            <v>TUBO PVC, SERIE NORMAL, ESGOTO PREDIAL, DN 75 MM, FORNECIDO E INSTALADO EM PRUMADA DE ESGOTO SANITÁRIO OU VENTILAÇÃO. AF_12/2014</v>
          </cell>
        </row>
        <row r="3143">
          <cell r="A3143" t="str">
            <v>INSTALACOES HIDRO SANITARIAS</v>
          </cell>
          <cell r="B3143" t="str">
            <v>INHI</v>
          </cell>
          <cell r="C3143" t="str">
            <v>FORNEC. E ASSENTAMENTO DE TUBOS P/INSTALACAO DOMICILIAR</v>
          </cell>
          <cell r="D3143" t="str">
            <v>0179</v>
          </cell>
          <cell r="E3143">
            <v>0</v>
          </cell>
          <cell r="F3143">
            <v>0</v>
          </cell>
          <cell r="G3143" t="str">
            <v>89800</v>
          </cell>
          <cell r="H3143" t="str">
            <v>TUBO PVC, SERIE NORMAL, ESGOTO PREDIAL, DN 100 MM, FORNECIDO E INSTALADO EM PRUMADA DE ESGOTO SANITÁRIO OU VENTILAÇÃO. AF_12/2014</v>
          </cell>
        </row>
        <row r="3144">
          <cell r="A3144" t="str">
            <v>INSTALACOES HIDRO SANITARIAS</v>
          </cell>
          <cell r="B3144" t="str">
            <v>INHI</v>
          </cell>
          <cell r="C3144" t="str">
            <v>FORNEC. E ASSENTAMENTO DE TUBOS P/INSTALACAO DOMICILIAR</v>
          </cell>
          <cell r="D3144" t="str">
            <v>0179</v>
          </cell>
          <cell r="E3144">
            <v>0</v>
          </cell>
          <cell r="F3144">
            <v>0</v>
          </cell>
          <cell r="G3144" t="str">
            <v>89848</v>
          </cell>
          <cell r="H3144" t="str">
            <v>TUBO PVC, SERIE NORMAL, ESGOTO PREDIAL, DN 100 MM, FORNECIDO E INSTALADO EM SUBCOLETOR AÉREO DE ESGOTO SANITÁRIO. AF_12/2014</v>
          </cell>
        </row>
        <row r="3145">
          <cell r="A3145" t="str">
            <v>INSTALACOES HIDRO SANITARIAS</v>
          </cell>
          <cell r="B3145" t="str">
            <v>INHI</v>
          </cell>
          <cell r="C3145" t="str">
            <v>FORNEC. E ASSENTAMENTO DE TUBOS P/INSTALACAO DOMICILIAR</v>
          </cell>
          <cell r="D3145" t="str">
            <v>0179</v>
          </cell>
          <cell r="E3145">
            <v>0</v>
          </cell>
          <cell r="F3145">
            <v>0</v>
          </cell>
          <cell r="G3145" t="str">
            <v>89849</v>
          </cell>
          <cell r="H3145" t="str">
            <v>TUBO PVC, SERIE NORMAL, ESGOTO PREDIAL, DN 150 MM, FORNECIDO E INSTALADO EM SUBCOLETOR AÉREO DE ESGOTO SANITÁRIO. AF_12/2014</v>
          </cell>
        </row>
        <row r="3146">
          <cell r="A3146" t="str">
            <v>INSTALACOES HIDRO SANITARIAS</v>
          </cell>
          <cell r="B3146" t="str">
            <v>INHI</v>
          </cell>
          <cell r="C3146" t="str">
            <v>FORNEC. E ASSENTAMENTO DE TUBOS P/INSTALACAO DOMICILIAR</v>
          </cell>
          <cell r="D3146" t="str">
            <v>0179</v>
          </cell>
          <cell r="E3146">
            <v>0</v>
          </cell>
          <cell r="F3146">
            <v>0</v>
          </cell>
          <cell r="G3146" t="str">
            <v>89865</v>
          </cell>
          <cell r="H3146" t="str">
            <v>TUBO, PVC, SOLDÁVEL, DN 25MM, INSTALADO EM DRENO DE AR-CONDICIONADO - FORNECIMENTO E INSTALAÇÃO. AF_12/2014</v>
          </cell>
        </row>
        <row r="3147">
          <cell r="A3147" t="str">
            <v>INSTALACOES HIDRO SANITARIAS</v>
          </cell>
          <cell r="B3147" t="str">
            <v>INHI</v>
          </cell>
          <cell r="C3147" t="str">
            <v>FORNEC. E ASSENTAMENTO DE TUBOS P/INSTALACAO DOMICILIAR</v>
          </cell>
          <cell r="D3147" t="str">
            <v>0179</v>
          </cell>
          <cell r="E3147">
            <v>0</v>
          </cell>
          <cell r="F3147">
            <v>0</v>
          </cell>
          <cell r="G3147" t="str">
            <v>91784</v>
          </cell>
          <cell r="H3147" t="str">
            <v>(COMPOSIÇÃO REPRESENTATIVA) DO SERVIÇO DE INSTALAÇÃO DE TUBOS DE PVC, SOLDÁVEL, ÁGUA FRIA, DN 20 MM (INSTALADO EM RAMAL, SUB-RAMAL OU RAMAL DE DISTRIBUIÇÃO), INCLUSIVE CONEXÕES, CORTES E FIXAÇÕES, PARA PRÉDIOS. AF_10/2015</v>
          </cell>
        </row>
        <row r="3148">
          <cell r="A3148" t="str">
            <v>INSTALACOES HIDRO SANITARIAS</v>
          </cell>
          <cell r="B3148" t="str">
            <v>INHI</v>
          </cell>
          <cell r="C3148" t="str">
            <v>FORNEC. E ASSENTAMENTO DE TUBOS P/INSTALACAO DOMICILIAR</v>
          </cell>
          <cell r="D3148" t="str">
            <v>0179</v>
          </cell>
          <cell r="E3148">
            <v>0</v>
          </cell>
          <cell r="F3148">
            <v>0</v>
          </cell>
          <cell r="G3148" t="str">
            <v>91785</v>
          </cell>
          <cell r="H3148" t="str">
            <v>(COMPOSIÇÃO REPRESENTATIVA) DO SERVIÇO DE INSTALAÇÃO DE TUBOS DE PVC, SOLDÁVEL, ÁGUA FRIA, DN 25 MM (INSTALADO EM RAMAL, SUB-RAMAL, RAMAL DE DISTRIBUIÇÃO OU PRUMADA), INCLUSIVE CONEXÕES, CORTES E FIXAÇÕES, PARA PRÉDIOS. AF_10/2015</v>
          </cell>
        </row>
        <row r="3149">
          <cell r="A3149" t="str">
            <v>INSTALACOES HIDRO SANITARIAS</v>
          </cell>
          <cell r="B3149" t="str">
            <v>INHI</v>
          </cell>
          <cell r="C3149" t="str">
            <v>FORNEC. E ASSENTAMENTO DE TUBOS P/INSTALACAO DOMICILIAR</v>
          </cell>
          <cell r="D3149" t="str">
            <v>0179</v>
          </cell>
          <cell r="E3149">
            <v>0</v>
          </cell>
          <cell r="F3149">
            <v>0</v>
          </cell>
          <cell r="G3149" t="str">
            <v>91786</v>
          </cell>
          <cell r="H3149" t="str">
            <v>(COMPOSIÇÃO REPRESENTATIVA) DO SERVIÇO DE INSTALAÇÃO TUBOS DE PVC, SOLDÁVEL, ÁGUA FRIA, DN 32 MM (INSTALADO EM RAMAL, SUB-RAMAL, RAMAL DE DISTRIBUIÇÃO OU PRUMADA), INCLUSIVE CONEXÕES, CORTES E FIXAÇÕES, PARA PRÉDIOS. AF_10/2015</v>
          </cell>
        </row>
        <row r="3150">
          <cell r="A3150" t="str">
            <v>INSTALACOES HIDRO SANITARIAS</v>
          </cell>
          <cell r="B3150" t="str">
            <v>INHI</v>
          </cell>
          <cell r="C3150" t="str">
            <v>FORNEC. E ASSENTAMENTO DE TUBOS P/INSTALACAO DOMICILIAR</v>
          </cell>
          <cell r="D3150" t="str">
            <v>0179</v>
          </cell>
          <cell r="E3150">
            <v>0</v>
          </cell>
          <cell r="F3150">
            <v>0</v>
          </cell>
          <cell r="G3150" t="str">
            <v>91787</v>
          </cell>
          <cell r="H3150" t="str">
            <v>(COMPOSIÇÃO REPRESENTATIVA) DO SERVIÇO DE INSTALAÇÃO DE TUBOS DE PVC, SOLDÁVEL, ÁGUA FRIA, DN 40 MM (INSTALADO EM PRUMADA), INCLUSIVE CONEXÕES, CORTES E FIXAÇÕES, PARA PRÉDIOS. AF_10/2015</v>
          </cell>
        </row>
        <row r="3151">
          <cell r="A3151" t="str">
            <v>INSTALACOES HIDRO SANITARIAS</v>
          </cell>
          <cell r="B3151" t="str">
            <v>INHI</v>
          </cell>
          <cell r="C3151" t="str">
            <v>FORNEC. E ASSENTAMENTO DE TUBOS P/INSTALACAO DOMICILIAR</v>
          </cell>
          <cell r="D3151" t="str">
            <v>0179</v>
          </cell>
          <cell r="E3151">
            <v>0</v>
          </cell>
          <cell r="F3151">
            <v>0</v>
          </cell>
          <cell r="G3151" t="str">
            <v>91788</v>
          </cell>
          <cell r="H3151" t="str">
            <v>(COMPOSIÇÃO REPRESENTATIVA) DO SERVIÇO DE INSTALAÇÃO DE TUBOS DE PVC, SOLDÁVEL, ÁGUA FRIA, DN 50 MM (INSTALADO EM PRUMADA), INCLUSIVE CONEXÕES, CORTES E FIXAÇÕES, PARA PRÉDIOS. AF_10/2015</v>
          </cell>
        </row>
        <row r="3152">
          <cell r="A3152" t="str">
            <v>INSTALACOES HIDRO SANITARIAS</v>
          </cell>
          <cell r="B3152" t="str">
            <v>INHI</v>
          </cell>
          <cell r="C3152" t="str">
            <v>FORNEC. E ASSENTAMENTO DE TUBOS P/INSTALACAO DOMICILIAR</v>
          </cell>
          <cell r="D3152" t="str">
            <v>0179</v>
          </cell>
          <cell r="E3152">
            <v>0</v>
          </cell>
          <cell r="F3152">
            <v>0</v>
          </cell>
          <cell r="G3152" t="str">
            <v>91789</v>
          </cell>
          <cell r="H3152" t="str">
            <v>(COMPOSIÇÃO REPRESENTATIVA) DO SERVIÇO DE INSTALAÇÃO DE TUBOS DE PVC, SÉRIE R, ÁGUA PLUVIAL, DN 75 MM (INSTALADO EM RAMAL DE ENCAMINHAMENTO, OU CONDUTORES VERTICAIS), INCLUSIVE CONEXÕES, CORTE E FIXAÇÕES, PARA PRÉDIOS. AF_10/2015</v>
          </cell>
        </row>
        <row r="3153">
          <cell r="A3153" t="str">
            <v>INSTALACOES HIDRO SANITARIAS</v>
          </cell>
          <cell r="B3153" t="str">
            <v>INHI</v>
          </cell>
          <cell r="C3153" t="str">
            <v>FORNEC. E ASSENTAMENTO DE TUBOS P/INSTALACAO DOMICILIAR</v>
          </cell>
          <cell r="D3153" t="str">
            <v>0179</v>
          </cell>
          <cell r="E3153">
            <v>0</v>
          </cell>
          <cell r="F3153">
            <v>0</v>
          </cell>
          <cell r="G3153" t="str">
            <v>91790</v>
          </cell>
          <cell r="H3153" t="str">
            <v>(COMPOSIÇÃO REPRESENTATIVA) DO SERVIÇO DE INSTALAÇÃO DE TUBOS DE PVC, SÉRIE R, ÁGUA PLUVIAL, DN 100 MM (INSTALADO EM RAMAL DE ENCAMINHAMENTO, OU CONDUTORES VERTICAIS), INCLUSIVE CONEXÕES, CORTES E FIXAÇÕES, PARA PRÉDIOS. AF_10/2015</v>
          </cell>
        </row>
        <row r="3154">
          <cell r="A3154" t="str">
            <v>INSTALACOES HIDRO SANITARIAS</v>
          </cell>
          <cell r="B3154" t="str">
            <v>INHI</v>
          </cell>
          <cell r="C3154" t="str">
            <v>FORNEC. E ASSENTAMENTO DE TUBOS P/INSTALACAO DOMICILIAR</v>
          </cell>
          <cell r="D3154" t="str">
            <v>0179</v>
          </cell>
          <cell r="E3154">
            <v>0</v>
          </cell>
          <cell r="F3154">
            <v>0</v>
          </cell>
          <cell r="G3154" t="str">
            <v>91791</v>
          </cell>
          <cell r="H3154" t="str">
            <v>(COMPOSIÇÃO REPRESENTATIVA) DO SERVIÇO DE INSTALAÇÃO DE TUBOS DE PVC, SÉRIE R, ÁGUA PLUVIAL, DN 150 MM (INSTALADO EM CONDUTORES VERTICAIS), INCLUSIVE CONEXÕES, CORTES E FIXAÇÕES, PARA PRÉDIOS. AF_10/2015</v>
          </cell>
        </row>
        <row r="3155">
          <cell r="A3155" t="str">
            <v>INSTALACOES HIDRO SANITARIAS</v>
          </cell>
          <cell r="B3155" t="str">
            <v>INHI</v>
          </cell>
          <cell r="C3155" t="str">
            <v>FORNEC. E ASSENTAMENTO DE TUBOS P/INSTALACAO DOMICILIAR</v>
          </cell>
          <cell r="D3155" t="str">
            <v>0179</v>
          </cell>
          <cell r="E3155">
            <v>0</v>
          </cell>
          <cell r="F3155">
            <v>0</v>
          </cell>
          <cell r="G3155" t="str">
            <v>91792</v>
          </cell>
          <cell r="H3155" t="str">
            <v>(COMPOSIÇÃO REPRESENTATIVA) DO SERVIÇO DE INSTALAÇÃO DE TUBO DE PVC, SÉRIE NORMAL, ESGOTO PREDIAL, DN 40 MM (INSTALADO EM RAMAL DE DESCARGA OU RAMAL DE ESGOTO SANITÁRIO), INCLUSIVE CONEXÕES, CORTES E FIXAÇÕES, PARA PRÉDIOS. AF_10/2015</v>
          </cell>
        </row>
        <row r="3156">
          <cell r="A3156" t="str">
            <v>INSTALACOES HIDRO SANITARIAS</v>
          </cell>
          <cell r="B3156" t="str">
            <v>INHI</v>
          </cell>
          <cell r="C3156" t="str">
            <v>FORNEC. E ASSENTAMENTO DE TUBOS P/INSTALACAO DOMICILIAR</v>
          </cell>
          <cell r="D3156" t="str">
            <v>0179</v>
          </cell>
          <cell r="E3156">
            <v>0</v>
          </cell>
          <cell r="F3156">
            <v>0</v>
          </cell>
          <cell r="G3156" t="str">
            <v>91793</v>
          </cell>
          <cell r="H3156" t="str">
            <v>(COMPOSIÇÃO REPRESENTATIVA) DO SERVIÇO DE INSTALAÇÃO DE TUBO DE PVC, SÉRIE NORMAL, ESGOTO PREDIAL, DN 50 MM (INSTALADO EM RAMAL DE DESCARGA OU RAMAL DE ESGOTO SANITÁRIO), INCLUSIVE CONEXÕES, CORTES E FIXAÇÕES PARA, PRÉDIOS. AF_10/2015</v>
          </cell>
        </row>
        <row r="3157">
          <cell r="A3157" t="str">
            <v>INSTALACOES HIDRO SANITARIAS</v>
          </cell>
          <cell r="B3157" t="str">
            <v>INHI</v>
          </cell>
          <cell r="C3157" t="str">
            <v>FORNEC. E ASSENTAMENTO DE TUBOS P/INSTALACAO DOMICILIAR</v>
          </cell>
          <cell r="D3157" t="str">
            <v>0179</v>
          </cell>
          <cell r="E3157">
            <v>0</v>
          </cell>
          <cell r="F3157">
            <v>0</v>
          </cell>
          <cell r="G3157" t="str">
            <v>91794</v>
          </cell>
          <cell r="H3157" t="str">
            <v>(COMPOSIÇÃO REPRESENTATIVA) DO SERVIÇO DE INST. TUBO PVC, SÉRIE N, ESGOTO PREDIAL, DN 75 MM, (INST. EM RAMAL DE DESCARGA, RAMAL DE ESG. SANITÁRIO, PRUMADA DE ESG. SANITÁRIO OU VENTILAÇÃO), INCL. CONEXÕES, CORTES E FIXAÇÕES, P/ PRÉDIOS. AF_10/2015</v>
          </cell>
        </row>
        <row r="3158">
          <cell r="A3158" t="str">
            <v>INSTALACOES HIDRO SANITARIAS</v>
          </cell>
          <cell r="B3158" t="str">
            <v>INHI</v>
          </cell>
          <cell r="C3158" t="str">
            <v>FORNEC. E ASSENTAMENTO DE TUBOS P/INSTALACAO DOMICILIAR</v>
          </cell>
          <cell r="D3158" t="str">
            <v>0179</v>
          </cell>
          <cell r="E3158">
            <v>0</v>
          </cell>
          <cell r="F3158">
            <v>0</v>
          </cell>
          <cell r="G3158" t="str">
            <v>91795</v>
          </cell>
          <cell r="H3158" t="str">
            <v>(COMPOSIÇÃO REPRESENTATIVA) DO SERVIÇO DE INST. TUBO PVC, SÉRIE N, ESGOTO PREDIAL, 100 MM (INST. RAMAL DESCARGA, RAMAL DE ESG. SANIT., PRUMADA ESG. SANIT., VENTILAÇÃO OU SUB-COLETOR AÉREO), INCL. CONEXÕES E CORTES, FIXAÇÕES, P/ PRÉDIOS. AF_10/2015</v>
          </cell>
        </row>
        <row r="3159">
          <cell r="A3159" t="str">
            <v>INSTALACOES HIDRO SANITARIAS</v>
          </cell>
          <cell r="B3159" t="str">
            <v>INHI</v>
          </cell>
          <cell r="C3159" t="str">
            <v>FORNEC. E ASSENTAMENTO DE TUBOS P/INSTALACAO DOMICILIAR</v>
          </cell>
          <cell r="D3159" t="str">
            <v>0179</v>
          </cell>
          <cell r="E3159">
            <v>0</v>
          </cell>
          <cell r="F3159">
            <v>0</v>
          </cell>
          <cell r="G3159" t="str">
            <v>91796</v>
          </cell>
          <cell r="H3159" t="str">
            <v>(COMPOSIÇÃO REPRESENTATIVA) DO SERVIÇO DE INSTALAÇÃO DE TUBO DE PVC, SÉRIE NORMAL, ESGOTO PREDIAL, DN 150 MM (INSTALADO EM SUB-COLETOR AÉREO), INCLUSIVE CONEXÕES, CORTES E FIXAÇÕES, PARA PRÉDIOS. AF_10/2015</v>
          </cell>
        </row>
        <row r="3160">
          <cell r="A3160" t="str">
            <v>INSTALACOES HIDRO SANITARIAS</v>
          </cell>
          <cell r="B3160" t="str">
            <v>INHI</v>
          </cell>
          <cell r="C3160" t="str">
            <v>FORNEC. E ASSENTAMENTO DE TUBOS P/INSTALACAO DOMICILIAR</v>
          </cell>
          <cell r="D3160" t="str">
            <v>0179</v>
          </cell>
          <cell r="E3160">
            <v>0</v>
          </cell>
          <cell r="F3160">
            <v>0</v>
          </cell>
          <cell r="G3160" t="str">
            <v>92275</v>
          </cell>
          <cell r="H3160" t="str">
            <v>TUBO EM COBRE RÍGIDO, DN 22 MM, CLASSE E, SEM ISOLAMENTO, INSTALADO EM PRUMADA  FORNECIMENTO E INSTALAÇÃO. AF_12/2015</v>
          </cell>
        </row>
        <row r="3161">
          <cell r="A3161" t="str">
            <v>INSTALACOES HIDRO SANITARIAS</v>
          </cell>
          <cell r="B3161" t="str">
            <v>INHI</v>
          </cell>
          <cell r="C3161" t="str">
            <v>FORNEC. E ASSENTAMENTO DE TUBOS P/INSTALACAO DOMICILIAR</v>
          </cell>
          <cell r="D3161" t="str">
            <v>0179</v>
          </cell>
          <cell r="E3161">
            <v>0</v>
          </cell>
          <cell r="F3161">
            <v>0</v>
          </cell>
          <cell r="G3161" t="str">
            <v>92276</v>
          </cell>
          <cell r="H3161" t="str">
            <v>TUBO EM COBRE RÍGIDO, DN 28 MM, CLASSE E, SEM ISOLAMENTO, INSTALADO EM PRUMADA  FORNECIMENTO E INSTALAÇÃO. AF_12/2015</v>
          </cell>
        </row>
        <row r="3162">
          <cell r="A3162" t="str">
            <v>INSTALACOES HIDRO SANITARIAS</v>
          </cell>
          <cell r="B3162" t="str">
            <v>INHI</v>
          </cell>
          <cell r="C3162" t="str">
            <v>FORNEC. E ASSENTAMENTO DE TUBOS P/INSTALACAO DOMICILIAR</v>
          </cell>
          <cell r="D3162" t="str">
            <v>0179</v>
          </cell>
          <cell r="E3162">
            <v>0</v>
          </cell>
          <cell r="F3162">
            <v>0</v>
          </cell>
          <cell r="G3162" t="str">
            <v>92277</v>
          </cell>
          <cell r="H3162" t="str">
            <v>TUBO EM COBRE RÍGIDO, DN 35 MM, CLASSE E, SEM ISOLAMENTO, INSTALADO EM PRUMADA  FORNECIMENTO E INSTALAÇÃO. AF_12/2015</v>
          </cell>
        </row>
        <row r="3163">
          <cell r="A3163" t="str">
            <v>INSTALACOES HIDRO SANITARIAS</v>
          </cell>
          <cell r="B3163" t="str">
            <v>INHI</v>
          </cell>
          <cell r="C3163" t="str">
            <v>FORNEC. E ASSENTAMENTO DE TUBOS P/INSTALACAO DOMICILIAR</v>
          </cell>
          <cell r="D3163" t="str">
            <v>0179</v>
          </cell>
          <cell r="E3163">
            <v>0</v>
          </cell>
          <cell r="F3163">
            <v>0</v>
          </cell>
          <cell r="G3163" t="str">
            <v>92278</v>
          </cell>
          <cell r="H3163" t="str">
            <v>TUBO EM COBRE RÍGIDO, DN 42 MM, CLASSE E, SEM ISOLAMENTO, INSTALADO EM PRUMADA  FORNECIMENTO E INSTALAÇÃO. AF_12/2015</v>
          </cell>
        </row>
        <row r="3164">
          <cell r="A3164" t="str">
            <v>INSTALACOES HIDRO SANITARIAS</v>
          </cell>
          <cell r="B3164" t="str">
            <v>INHI</v>
          </cell>
          <cell r="C3164" t="str">
            <v>FORNEC. E ASSENTAMENTO DE TUBOS P/INSTALACAO DOMICILIAR</v>
          </cell>
          <cell r="D3164" t="str">
            <v>0179</v>
          </cell>
          <cell r="E3164">
            <v>0</v>
          </cell>
          <cell r="F3164">
            <v>0</v>
          </cell>
          <cell r="G3164" t="str">
            <v>92279</v>
          </cell>
          <cell r="H3164" t="str">
            <v>TUBO EM COBRE RÍGIDO, DN 54 MM, CLASSE E, SEM ISOLAMENTO, INSTALADO EM PRUMADA  FORNECIMENTO E INSTALAÇÃO. AF_12/2015</v>
          </cell>
        </row>
        <row r="3165">
          <cell r="A3165" t="str">
            <v>INSTALACOES HIDRO SANITARIAS</v>
          </cell>
          <cell r="B3165" t="str">
            <v>INHI</v>
          </cell>
          <cell r="C3165" t="str">
            <v>FORNEC. E ASSENTAMENTO DE TUBOS P/INSTALACAO DOMICILIAR</v>
          </cell>
          <cell r="D3165" t="str">
            <v>0179</v>
          </cell>
          <cell r="E3165">
            <v>0</v>
          </cell>
          <cell r="F3165">
            <v>0</v>
          </cell>
          <cell r="G3165" t="str">
            <v>92280</v>
          </cell>
          <cell r="H3165" t="str">
            <v>TUBO EM COBRE RÍGIDO, DN 66 MM, CLASSE E, SEM ISOLAMENTO, INSTALADO EM PRUMADA  FORNECIMENTO E INSTALAÇÃO. AF_12/2015</v>
          </cell>
        </row>
        <row r="3166">
          <cell r="A3166" t="str">
            <v>INSTALACOES HIDRO SANITARIAS</v>
          </cell>
          <cell r="B3166" t="str">
            <v>INHI</v>
          </cell>
          <cell r="C3166" t="str">
            <v>FORNEC. E ASSENTAMENTO DE TUBOS P/INSTALACAO DOMICILIAR</v>
          </cell>
          <cell r="D3166" t="str">
            <v>0179</v>
          </cell>
          <cell r="E3166">
            <v>0</v>
          </cell>
          <cell r="F3166">
            <v>0</v>
          </cell>
          <cell r="G3166" t="str">
            <v>92281</v>
          </cell>
          <cell r="H3166" t="str">
            <v>TUBO EM COBRE RÍGIDO, DN 22 MM, CLASSE E, COM ISOLAMENTO, INSTALADO EM PRUMADA  FORNECIMENTO E INSTALAÇÃO. AF_12/2015</v>
          </cell>
        </row>
        <row r="3167">
          <cell r="A3167" t="str">
            <v>INSTALACOES HIDRO SANITARIAS</v>
          </cell>
          <cell r="B3167" t="str">
            <v>INHI</v>
          </cell>
          <cell r="C3167" t="str">
            <v>FORNEC. E ASSENTAMENTO DE TUBOS P/INSTALACAO DOMICILIAR</v>
          </cell>
          <cell r="D3167" t="str">
            <v>0179</v>
          </cell>
          <cell r="E3167">
            <v>0</v>
          </cell>
          <cell r="F3167">
            <v>0</v>
          </cell>
          <cell r="G3167" t="str">
            <v>92282</v>
          </cell>
          <cell r="H3167" t="str">
            <v>TUBO EM COBRE RÍGIDO, DN 28 MM, CLASSE E, COM ISOLAMENTO, INSTALADO EM PRUMADA  FORNECIMENTO E INSTALAÇÃO. AF_12/2015</v>
          </cell>
        </row>
        <row r="3168">
          <cell r="A3168" t="str">
            <v>INSTALACOES HIDRO SANITARIAS</v>
          </cell>
          <cell r="B3168" t="str">
            <v>INHI</v>
          </cell>
          <cell r="C3168" t="str">
            <v>FORNEC. E ASSENTAMENTO DE TUBOS P/INSTALACAO DOMICILIAR</v>
          </cell>
          <cell r="D3168" t="str">
            <v>0179</v>
          </cell>
          <cell r="E3168">
            <v>0</v>
          </cell>
          <cell r="F3168">
            <v>0</v>
          </cell>
          <cell r="G3168" t="str">
            <v>92283</v>
          </cell>
          <cell r="H3168" t="str">
            <v>TUBO EM COBRE RÍGIDO, DN 35 MM, CLASSE E, COM ISOLAMENTO, INSTALADO EM PRUMADA  FORNECIMENTO E INSTALAÇÃO. AF_12/2015</v>
          </cell>
        </row>
        <row r="3169">
          <cell r="A3169" t="str">
            <v>INSTALACOES HIDRO SANITARIAS</v>
          </cell>
          <cell r="B3169" t="str">
            <v>INHI</v>
          </cell>
          <cell r="C3169" t="str">
            <v>FORNEC. E ASSENTAMENTO DE TUBOS P/INSTALACAO DOMICILIAR</v>
          </cell>
          <cell r="D3169" t="str">
            <v>0179</v>
          </cell>
          <cell r="E3169">
            <v>0</v>
          </cell>
          <cell r="F3169">
            <v>0</v>
          </cell>
          <cell r="G3169" t="str">
            <v>92284</v>
          </cell>
          <cell r="H3169" t="str">
            <v>TUBO EM COBRE RÍGIDO, DN 42 MM, CLASSE E, COM ISOLAMENTO, INSTALADO EM PRUMADA  FORNECIMENTO E INSTALAÇÃO. AF_12/2015</v>
          </cell>
        </row>
        <row r="3170">
          <cell r="A3170" t="str">
            <v>INSTALACOES HIDRO SANITARIAS</v>
          </cell>
          <cell r="B3170" t="str">
            <v>INHI</v>
          </cell>
          <cell r="C3170" t="str">
            <v>FORNEC. E ASSENTAMENTO DE TUBOS P/INSTALACAO DOMICILIAR</v>
          </cell>
          <cell r="D3170" t="str">
            <v>0179</v>
          </cell>
          <cell r="E3170">
            <v>0</v>
          </cell>
          <cell r="F3170">
            <v>0</v>
          </cell>
          <cell r="G3170" t="str">
            <v>92285</v>
          </cell>
          <cell r="H3170" t="str">
            <v>TUBO EM COBRE RÍGIDO, DN 54 MM, CLASSE E, COM ISOLAMENTO, INSTALADO EM PRUMADA  FORNECIMENTO E INSTALAÇÃO. AF_12/2015</v>
          </cell>
        </row>
        <row r="3171">
          <cell r="A3171" t="str">
            <v>INSTALACOES HIDRO SANITARIAS</v>
          </cell>
          <cell r="B3171" t="str">
            <v>INHI</v>
          </cell>
          <cell r="C3171" t="str">
            <v>FORNEC. E ASSENTAMENTO DE TUBOS P/INSTALACAO DOMICILIAR</v>
          </cell>
          <cell r="D3171" t="str">
            <v>0179</v>
          </cell>
          <cell r="E3171">
            <v>0</v>
          </cell>
          <cell r="F3171">
            <v>0</v>
          </cell>
          <cell r="G3171" t="str">
            <v>92286</v>
          </cell>
          <cell r="H3171" t="str">
            <v>TUBO EM COBRE RÍGIDO, DN 66 MM, CLASSE E, COM ISOLAMENTO, INSTALADO EM PRUMADA  FORNECIMENTO E INSTALAÇÃO. AF_12/2015</v>
          </cell>
        </row>
        <row r="3172">
          <cell r="A3172" t="str">
            <v>INSTALACOES HIDRO SANITARIAS</v>
          </cell>
          <cell r="B3172" t="str">
            <v>INHI</v>
          </cell>
          <cell r="C3172" t="str">
            <v>FORNEC. E ASSENTAMENTO DE TUBOS P/INSTALACAO DOMICILIAR</v>
          </cell>
          <cell r="D3172" t="str">
            <v>0179</v>
          </cell>
          <cell r="E3172">
            <v>0</v>
          </cell>
          <cell r="F3172">
            <v>0</v>
          </cell>
          <cell r="G3172" t="str">
            <v>92305</v>
          </cell>
          <cell r="H3172" t="str">
            <v>TUBO EM COBRE RÍGIDO, DN 15 MM, CLASSE E, SEM ISOLAMENTO, INSTALADO EM RAMAL DE DISTRIBUIÇÃO  FORNECIMENTO E INSTALAÇÃO. AF_12/2015</v>
          </cell>
        </row>
        <row r="3173">
          <cell r="A3173" t="str">
            <v>INSTALACOES HIDRO SANITARIAS</v>
          </cell>
          <cell r="B3173" t="str">
            <v>INHI</v>
          </cell>
          <cell r="C3173" t="str">
            <v>FORNEC. E ASSENTAMENTO DE TUBOS P/INSTALACAO DOMICILIAR</v>
          </cell>
          <cell r="D3173" t="str">
            <v>0179</v>
          </cell>
          <cell r="E3173">
            <v>0</v>
          </cell>
          <cell r="F3173">
            <v>0</v>
          </cell>
          <cell r="G3173" t="str">
            <v>92306</v>
          </cell>
          <cell r="H3173" t="str">
            <v>TUBO EM COBRE RÍGIDO, DN 22 MM, CLASSE E, SEM ISOLAMENTO, INSTALADO EM RAMAL DE DISTRIBUIÇÃO  FORNECIMENTO E INSTALAÇÃO. AF_12/2015</v>
          </cell>
        </row>
        <row r="3174">
          <cell r="A3174" t="str">
            <v>INSTALACOES HIDRO SANITARIAS</v>
          </cell>
          <cell r="B3174" t="str">
            <v>INHI</v>
          </cell>
          <cell r="C3174" t="str">
            <v>FORNEC. E ASSENTAMENTO DE TUBOS P/INSTALACAO DOMICILIAR</v>
          </cell>
          <cell r="D3174" t="str">
            <v>0179</v>
          </cell>
          <cell r="E3174">
            <v>0</v>
          </cell>
          <cell r="F3174">
            <v>0</v>
          </cell>
          <cell r="G3174" t="str">
            <v>92307</v>
          </cell>
          <cell r="H3174" t="str">
            <v>TUBO EM COBRE RÍGIDO, DN 28 MM, CLASSE E, SEM ISOLAMENTO, INSTALADO EM RAMAL DE DISTRIBUIÇÃO  FORNECIMENTO E INSTALAÇÃO. AF_12/2015</v>
          </cell>
        </row>
        <row r="3175">
          <cell r="A3175" t="str">
            <v>INSTALACOES HIDRO SANITARIAS</v>
          </cell>
          <cell r="B3175" t="str">
            <v>INHI</v>
          </cell>
          <cell r="C3175" t="str">
            <v>FORNEC. E ASSENTAMENTO DE TUBOS P/INSTALACAO DOMICILIAR</v>
          </cell>
          <cell r="D3175" t="str">
            <v>0179</v>
          </cell>
          <cell r="E3175">
            <v>0</v>
          </cell>
          <cell r="F3175">
            <v>0</v>
          </cell>
          <cell r="G3175" t="str">
            <v>92308</v>
          </cell>
          <cell r="H3175" t="str">
            <v>TUBO EM COBRE RÍGIDO, DN 15 MM, CLASSE E, COM ISOLAMENTO, INSTALADO EM RAMAL DE DISTRIBUIÇÃO  FORNECIMENTO E INSTALAÇÃO. AF_12/2015</v>
          </cell>
        </row>
        <row r="3176">
          <cell r="A3176" t="str">
            <v>INSTALACOES HIDRO SANITARIAS</v>
          </cell>
          <cell r="B3176" t="str">
            <v>INHI</v>
          </cell>
          <cell r="C3176" t="str">
            <v>FORNEC. E ASSENTAMENTO DE TUBOS P/INSTALACAO DOMICILIAR</v>
          </cell>
          <cell r="D3176" t="str">
            <v>0179</v>
          </cell>
          <cell r="E3176">
            <v>0</v>
          </cell>
          <cell r="F3176">
            <v>0</v>
          </cell>
          <cell r="G3176" t="str">
            <v>92309</v>
          </cell>
          <cell r="H3176" t="str">
            <v>TUBO EM COBRE RÍGIDO, DN 22 MM, CLASSE E, COM ISOLAMENTO, INSTALADO EM RAMAL DE DISTRIBUIÇÃO  FORNECIMENTO E INSTALAÇÃO. AF_12/2015</v>
          </cell>
        </row>
        <row r="3177">
          <cell r="A3177" t="str">
            <v>INSTALACOES HIDRO SANITARIAS</v>
          </cell>
          <cell r="B3177" t="str">
            <v>INHI</v>
          </cell>
          <cell r="C3177" t="str">
            <v>FORNEC. E ASSENTAMENTO DE TUBOS P/INSTALACAO DOMICILIAR</v>
          </cell>
          <cell r="D3177" t="str">
            <v>0179</v>
          </cell>
          <cell r="E3177">
            <v>0</v>
          </cell>
          <cell r="F3177">
            <v>0</v>
          </cell>
          <cell r="G3177" t="str">
            <v>92310</v>
          </cell>
          <cell r="H3177" t="str">
            <v>TUBO EM COBRE RÍGIDO, DN 28 MM, CLASSE E, COM ISOLAMENTO, INSTALADO EM RAMAL DE DISTRIBUIÇÃO  FORNECIMENTO E INSTALAÇÃO. AF_12/2015</v>
          </cell>
        </row>
        <row r="3178">
          <cell r="A3178" t="str">
            <v>INSTALACOES HIDRO SANITARIAS</v>
          </cell>
          <cell r="B3178" t="str">
            <v>INHI</v>
          </cell>
          <cell r="C3178" t="str">
            <v>FORNEC. E ASSENTAMENTO DE TUBOS P/INSTALACAO DOMICILIAR</v>
          </cell>
          <cell r="D3178" t="str">
            <v>0179</v>
          </cell>
          <cell r="E3178">
            <v>0</v>
          </cell>
          <cell r="F3178">
            <v>0</v>
          </cell>
          <cell r="G3178" t="str">
            <v>92320</v>
          </cell>
          <cell r="H3178" t="str">
            <v>TUBO EM COBRE RÍGIDO, DN 15 MM, CLASSE E, SEM ISOLAMENTO, INSTALADO EM RAMAL E SUB-RAMAL  FORNECIMENTO E INSTALAÇÃO. AF_12/2015</v>
          </cell>
        </row>
        <row r="3179">
          <cell r="A3179" t="str">
            <v>INSTALACOES HIDRO SANITARIAS</v>
          </cell>
          <cell r="B3179" t="str">
            <v>INHI</v>
          </cell>
          <cell r="C3179" t="str">
            <v>FORNEC. E ASSENTAMENTO DE TUBOS P/INSTALACAO DOMICILIAR</v>
          </cell>
          <cell r="D3179" t="str">
            <v>0179</v>
          </cell>
          <cell r="E3179">
            <v>0</v>
          </cell>
          <cell r="F3179">
            <v>0</v>
          </cell>
          <cell r="G3179" t="str">
            <v>92321</v>
          </cell>
          <cell r="H3179" t="str">
            <v>TUBO EM COBRE RÍGIDO, DN 22 MM, CLASSE E, SEM ISOLAMENTO, INSTALADO EM RAMAL E SUB-RAMAL  FORNECIMENTO E INSTALAÇÃO. AF_12/2015</v>
          </cell>
        </row>
        <row r="3180">
          <cell r="A3180" t="str">
            <v>INSTALACOES HIDRO SANITARIAS</v>
          </cell>
          <cell r="B3180" t="str">
            <v>INHI</v>
          </cell>
          <cell r="C3180" t="str">
            <v>FORNEC. E ASSENTAMENTO DE TUBOS P/INSTALACAO DOMICILIAR</v>
          </cell>
          <cell r="D3180" t="str">
            <v>0179</v>
          </cell>
          <cell r="E3180">
            <v>0</v>
          </cell>
          <cell r="F3180">
            <v>0</v>
          </cell>
          <cell r="G3180" t="str">
            <v>92322</v>
          </cell>
          <cell r="H3180" t="str">
            <v>TUBO EM COBRE RÍGIDO, DN 28 MM, CLASSE E, SEM ISOLAMENTO, INSTALADO EM RAMAL E SUB-RAMAL  FORNECIMENTO E INSTALAÇÃO. AF_12/2015</v>
          </cell>
        </row>
        <row r="3181">
          <cell r="A3181" t="str">
            <v>INSTALACOES HIDRO SANITARIAS</v>
          </cell>
          <cell r="B3181" t="str">
            <v>INHI</v>
          </cell>
          <cell r="C3181" t="str">
            <v>FORNEC. E ASSENTAMENTO DE TUBOS P/INSTALACAO DOMICILIAR</v>
          </cell>
          <cell r="D3181" t="str">
            <v>0179</v>
          </cell>
          <cell r="E3181">
            <v>0</v>
          </cell>
          <cell r="F3181">
            <v>0</v>
          </cell>
          <cell r="G3181" t="str">
            <v>92323</v>
          </cell>
          <cell r="H3181" t="str">
            <v>TUBO EM COBRE RÍGIDO, DN 15 MM, CLASSE E, COM ISOLAMENTO, INSTALADO EM RAMAL E SUB-RAMAL  FORNECIMENTO E INSTALAÇÃO. AF_12/2015</v>
          </cell>
        </row>
        <row r="3182">
          <cell r="A3182" t="str">
            <v>INSTALACOES HIDRO SANITARIAS</v>
          </cell>
          <cell r="B3182" t="str">
            <v>INHI</v>
          </cell>
          <cell r="C3182" t="str">
            <v>FORNEC. E ASSENTAMENTO DE TUBOS P/INSTALACAO DOMICILIAR</v>
          </cell>
          <cell r="D3182" t="str">
            <v>0179</v>
          </cell>
          <cell r="E3182">
            <v>0</v>
          </cell>
          <cell r="F3182">
            <v>0</v>
          </cell>
          <cell r="G3182" t="str">
            <v>92324</v>
          </cell>
          <cell r="H3182" t="str">
            <v>TUBO EM COBRE RÍGIDO, DN 22 MM, CLASSE E, COM ISOLAMENTO, INSTALADO EM RAMAL E SUB-RAMAL  FORNECIMENTO E INSTALAÇÃO. AF_12/2015</v>
          </cell>
        </row>
        <row r="3183">
          <cell r="A3183" t="str">
            <v>INSTALACOES HIDRO SANITARIAS</v>
          </cell>
          <cell r="B3183" t="str">
            <v>INHI</v>
          </cell>
          <cell r="C3183" t="str">
            <v>FORNEC. E ASSENTAMENTO DE TUBOS P/INSTALACAO DOMICILIAR</v>
          </cell>
          <cell r="D3183" t="str">
            <v>0179</v>
          </cell>
          <cell r="E3183">
            <v>0</v>
          </cell>
          <cell r="F3183">
            <v>0</v>
          </cell>
          <cell r="G3183" t="str">
            <v>92325</v>
          </cell>
          <cell r="H3183" t="str">
            <v>TUBO EM COBRE RÍGIDO, DN 28 MM, CLASSE E, COM ISOLAMENTO, INSTALADO EM RAMAL E SUB-RAMAL  FORNECIMENTO E INSTALAÇÃO. AF_12/2015</v>
          </cell>
        </row>
        <row r="3184">
          <cell r="A3184" t="str">
            <v>INSTALACOES HIDRO SANITARIAS</v>
          </cell>
          <cell r="B3184" t="str">
            <v>INHI</v>
          </cell>
          <cell r="C3184" t="str">
            <v>FORNEC. E ASSENTAMENTO DE TUBOS P/INSTALACAO DOMICILIAR</v>
          </cell>
          <cell r="D3184" t="str">
            <v>0179</v>
          </cell>
          <cell r="E3184">
            <v>0</v>
          </cell>
          <cell r="F3184">
            <v>0</v>
          </cell>
          <cell r="G3184" t="str">
            <v>92335</v>
          </cell>
          <cell r="H3184" t="str">
            <v>TUBO DE AÇO GALVANIZADO COM COSTURA, CLASSE MÉDIA, CONEXÃO RANHURADA, DN 50 (2"), INSTALADO EM PRUMADAS - FORNECIMENTO E INSTALAÇÃO. AF_10/2020</v>
          </cell>
        </row>
        <row r="3185">
          <cell r="A3185" t="str">
            <v>INSTALACOES HIDRO SANITARIAS</v>
          </cell>
          <cell r="B3185" t="str">
            <v>INHI</v>
          </cell>
          <cell r="C3185" t="str">
            <v>FORNEC. E ASSENTAMENTO DE TUBOS P/INSTALACAO DOMICILIAR</v>
          </cell>
          <cell r="D3185" t="str">
            <v>0179</v>
          </cell>
          <cell r="E3185">
            <v>0</v>
          </cell>
          <cell r="F3185">
            <v>0</v>
          </cell>
          <cell r="G3185" t="str">
            <v>92336</v>
          </cell>
          <cell r="H3185" t="str">
            <v>TUBO DE AÇO GALVANIZADO COM COSTURA, CLASSE MÉDIA, CONEXÃO RANHURADA, DN 65 (2 1/2"), INSTALADO EM PRUMADAS - FORNECIMENTO E INSTALAÇÃO. AF_10/2020</v>
          </cell>
        </row>
        <row r="3186">
          <cell r="A3186" t="str">
            <v>INSTALACOES HIDRO SANITARIAS</v>
          </cell>
          <cell r="B3186" t="str">
            <v>INHI</v>
          </cell>
          <cell r="C3186" t="str">
            <v>FORNEC. E ASSENTAMENTO DE TUBOS P/INSTALACAO DOMICILIAR</v>
          </cell>
          <cell r="D3186" t="str">
            <v>0179</v>
          </cell>
          <cell r="E3186">
            <v>0</v>
          </cell>
          <cell r="F3186">
            <v>0</v>
          </cell>
          <cell r="G3186" t="str">
            <v>92337</v>
          </cell>
          <cell r="H3186" t="str">
            <v>TUBO DE AÇO GALVANIZADO COM COSTURA, CLASSE MÉDIA, CONEXÃO RANHURADA, DN 80 (3"), INSTALADO EM PRUMADAS - FORNECIMENTO E INSTALAÇÃO. AF_10/2020</v>
          </cell>
        </row>
        <row r="3187">
          <cell r="A3187" t="str">
            <v>INSTALACOES HIDRO SANITARIAS</v>
          </cell>
          <cell r="B3187" t="str">
            <v>INHI</v>
          </cell>
          <cell r="C3187" t="str">
            <v>FORNEC. E ASSENTAMENTO DE TUBOS P/INSTALACAO DOMICILIAR</v>
          </cell>
          <cell r="D3187" t="str">
            <v>0179</v>
          </cell>
          <cell r="E3187">
            <v>0</v>
          </cell>
          <cell r="F3187">
            <v>0</v>
          </cell>
          <cell r="G3187" t="str">
            <v>92338</v>
          </cell>
          <cell r="H3187" t="str">
            <v>TUBO DE AÇO PRETO SEM COSTURA, CONEXÃO SOLDADA, DN 50 (2"), INSTALADO EM PRUMADAS - FORNECIMENTO E INSTALAÇÃO. AF_10/2020</v>
          </cell>
        </row>
        <row r="3188">
          <cell r="A3188" t="str">
            <v>INSTALACOES HIDRO SANITARIAS</v>
          </cell>
          <cell r="B3188" t="str">
            <v>INHI</v>
          </cell>
          <cell r="C3188" t="str">
            <v>FORNEC. E ASSENTAMENTO DE TUBOS P/INSTALACAO DOMICILIAR</v>
          </cell>
          <cell r="D3188" t="str">
            <v>0179</v>
          </cell>
          <cell r="E3188">
            <v>0</v>
          </cell>
          <cell r="F3188">
            <v>0</v>
          </cell>
          <cell r="G3188" t="str">
            <v>92339</v>
          </cell>
          <cell r="H3188" t="str">
            <v>TUBO DE AÇO PRETO SEM COSTURA, CONEXÃO SOLDADA, DN 65 (2 1/2"), INSTALADO EM PRUMADAS - FORNECIMENTO E INSTALAÇÃO. AF_10/2020</v>
          </cell>
        </row>
        <row r="3189">
          <cell r="A3189" t="str">
            <v>INSTALACOES HIDRO SANITARIAS</v>
          </cell>
          <cell r="B3189" t="str">
            <v>INHI</v>
          </cell>
          <cell r="C3189" t="str">
            <v>FORNEC. E ASSENTAMENTO DE TUBOS P/INSTALACAO DOMICILIAR</v>
          </cell>
          <cell r="D3189" t="str">
            <v>0179</v>
          </cell>
          <cell r="E3189">
            <v>0</v>
          </cell>
          <cell r="F3189">
            <v>0</v>
          </cell>
          <cell r="G3189" t="str">
            <v>92341</v>
          </cell>
          <cell r="H3189" t="str">
            <v>TUBO DE AÇO GALVANIZADO COM COSTURA, CLASSE MÉDIA, DN 50 (2"), CONEXÃO ROSQUEADA, INSTALADO EM PRUMADAS - FORNECIMENTO E INSTALAÇÃO. AF_10/2020</v>
          </cell>
        </row>
        <row r="3190">
          <cell r="A3190" t="str">
            <v>INSTALACOES HIDRO SANITARIAS</v>
          </cell>
          <cell r="B3190" t="str">
            <v>INHI</v>
          </cell>
          <cell r="C3190" t="str">
            <v>FORNEC. E ASSENTAMENTO DE TUBOS P/INSTALACAO DOMICILIAR</v>
          </cell>
          <cell r="D3190" t="str">
            <v>0179</v>
          </cell>
          <cell r="E3190">
            <v>0</v>
          </cell>
          <cell r="F3190">
            <v>0</v>
          </cell>
          <cell r="G3190" t="str">
            <v>92342</v>
          </cell>
          <cell r="H3190" t="str">
            <v>TUBO DE AÇO GALVANIZADO COM COSTURA, CLASSE MÉDIA, DN 65 (2 1/2"), CONEXÃO ROSQUEADA, INSTALADO EM PRUMADAS - FORNECIMENTO E INSTALAÇÃO. AF_10/2020</v>
          </cell>
        </row>
        <row r="3191">
          <cell r="A3191" t="str">
            <v>INSTALACOES HIDRO SANITARIAS</v>
          </cell>
          <cell r="B3191" t="str">
            <v>INHI</v>
          </cell>
          <cell r="C3191" t="str">
            <v>FORNEC. E ASSENTAMENTO DE TUBOS P/INSTALACAO DOMICILIAR</v>
          </cell>
          <cell r="D3191" t="str">
            <v>0179</v>
          </cell>
          <cell r="E3191">
            <v>0</v>
          </cell>
          <cell r="F3191">
            <v>0</v>
          </cell>
          <cell r="G3191" t="str">
            <v>92343</v>
          </cell>
          <cell r="H3191" t="str">
            <v>TUBO DE AÇO GALVANIZADO COM COSTURA, CLASSE MÉDIA, DN 80 (3"), CONEXÃO ROSQUEADA, INSTALADO EM PRUMADAS - FORNECIMENTO E INSTALAÇÃO. AF_10/2020</v>
          </cell>
        </row>
        <row r="3192">
          <cell r="A3192" t="str">
            <v>INSTALACOES HIDRO SANITARIAS</v>
          </cell>
          <cell r="B3192" t="str">
            <v>INHI</v>
          </cell>
          <cell r="C3192" t="str">
            <v>FORNEC. E ASSENTAMENTO DE TUBOS P/INSTALACAO DOMICILIAR</v>
          </cell>
          <cell r="D3192" t="str">
            <v>0179</v>
          </cell>
          <cell r="E3192">
            <v>0</v>
          </cell>
          <cell r="F3192">
            <v>0</v>
          </cell>
          <cell r="G3192" t="str">
            <v>92359</v>
          </cell>
          <cell r="H3192" t="str">
            <v>TUBO DE AÇO PRETO SEM COSTURA, CONEXÃO SOLDADA, DN 25 (1"), INSTALADO EM REDE DE ALIMENTAÇÃO PARA HIDRANTE - FORNECIMENTO E INSTALAÇÃO. AF_10/2020</v>
          </cell>
        </row>
        <row r="3193">
          <cell r="A3193" t="str">
            <v>INSTALACOES HIDRO SANITARIAS</v>
          </cell>
          <cell r="B3193" t="str">
            <v>INHI</v>
          </cell>
          <cell r="C3193" t="str">
            <v>FORNEC. E ASSENTAMENTO DE TUBOS P/INSTALACAO DOMICILIAR</v>
          </cell>
          <cell r="D3193" t="str">
            <v>0179</v>
          </cell>
          <cell r="E3193">
            <v>0</v>
          </cell>
          <cell r="F3193">
            <v>0</v>
          </cell>
          <cell r="G3193" t="str">
            <v>92360</v>
          </cell>
          <cell r="H3193" t="str">
            <v>TUBO DE AÇO PRETO SEM COSTURA, CONEXÃO SOLDADA, DN 32 (1 1/4"), INSTALADO EM REDE DE ALIMENTAÇÃO PARA HIDRANTE - FORNECIMENTO E INSTALAÇÃO. AF_10/2020</v>
          </cell>
        </row>
        <row r="3194">
          <cell r="A3194" t="str">
            <v>INSTALACOES HIDRO SANITARIAS</v>
          </cell>
          <cell r="B3194" t="str">
            <v>INHI</v>
          </cell>
          <cell r="C3194" t="str">
            <v>FORNEC. E ASSENTAMENTO DE TUBOS P/INSTALACAO DOMICILIAR</v>
          </cell>
          <cell r="D3194" t="str">
            <v>0179</v>
          </cell>
          <cell r="E3194">
            <v>0</v>
          </cell>
          <cell r="F3194">
            <v>0</v>
          </cell>
          <cell r="G3194" t="str">
            <v>92361</v>
          </cell>
          <cell r="H3194" t="str">
            <v>TUBO DE AÇO PRETO SEM COSTURA, CONEXÃO SOLDADA, DN 50 (2"), INSTALADO EM REDE DE ALIMENTAÇÃO PARA HIDRANTE - FORNECIMENTO E INSTALAÇÃO. AF_10/2020</v>
          </cell>
        </row>
        <row r="3195">
          <cell r="A3195" t="str">
            <v>INSTALACOES HIDRO SANITARIAS</v>
          </cell>
          <cell r="B3195" t="str">
            <v>INHI</v>
          </cell>
          <cell r="C3195" t="str">
            <v>FORNEC. E ASSENTAMENTO DE TUBOS P/INSTALACAO DOMICILIAR</v>
          </cell>
          <cell r="D3195" t="str">
            <v>0179</v>
          </cell>
          <cell r="E3195">
            <v>0</v>
          </cell>
          <cell r="F3195">
            <v>0</v>
          </cell>
          <cell r="G3195" t="str">
            <v>92362</v>
          </cell>
          <cell r="H3195" t="str">
            <v>TUBO DE AÇO PRETO SEM COSTURA, CONEXÃO SOLDADA, DN 65 (2 1/2"), INSTALADO EM REDE DE ALIMENTAÇÃO PARA HIDRANTE - FORNECIMENTO E INSTALAÇÃO. AF_10/2020</v>
          </cell>
        </row>
        <row r="3196">
          <cell r="A3196" t="str">
            <v>INSTALACOES HIDRO SANITARIAS</v>
          </cell>
          <cell r="B3196" t="str">
            <v>INHI</v>
          </cell>
          <cell r="C3196" t="str">
            <v>FORNEC. E ASSENTAMENTO DE TUBOS P/INSTALACAO DOMICILIAR</v>
          </cell>
          <cell r="D3196" t="str">
            <v>0179</v>
          </cell>
          <cell r="E3196">
            <v>0</v>
          </cell>
          <cell r="F3196">
            <v>0</v>
          </cell>
          <cell r="G3196" t="str">
            <v>92364</v>
          </cell>
          <cell r="H3196" t="str">
            <v>TUBO DE AÇO GALVANIZADO COM COSTURA, CLASSE MÉDIA, DN 32 (1 1/4"), CONEXÃO ROSQUEADA, INSTALADO EM REDE DE ALIMENTAÇÃO PARA HIDRANTE - FORNECIMENTO E INSTALAÇÃO. AF_10/2020</v>
          </cell>
        </row>
        <row r="3197">
          <cell r="A3197" t="str">
            <v>INSTALACOES HIDRO SANITARIAS</v>
          </cell>
          <cell r="B3197" t="str">
            <v>INHI</v>
          </cell>
          <cell r="C3197" t="str">
            <v>FORNEC. E ASSENTAMENTO DE TUBOS P/INSTALACAO DOMICILIAR</v>
          </cell>
          <cell r="D3197" t="str">
            <v>0179</v>
          </cell>
          <cell r="E3197">
            <v>0</v>
          </cell>
          <cell r="F3197">
            <v>0</v>
          </cell>
          <cell r="G3197" t="str">
            <v>92365</v>
          </cell>
          <cell r="H3197" t="str">
            <v>TUBO DE AÇO GALVANIZADO COM COSTURA, CLASSE MÉDIA, DN 40 (1 1/2"), CONEXÃO ROSQUEADA, INSTALADO EM REDE DE ALIMENTAÇÃO PARA HIDRANTE - FORNECIMENTO E INSTALAÇÃO. AF_10/2020</v>
          </cell>
        </row>
        <row r="3198">
          <cell r="A3198" t="str">
            <v>INSTALACOES HIDRO SANITARIAS</v>
          </cell>
          <cell r="B3198" t="str">
            <v>INHI</v>
          </cell>
          <cell r="C3198" t="str">
            <v>FORNEC. E ASSENTAMENTO DE TUBOS P/INSTALACAO DOMICILIAR</v>
          </cell>
          <cell r="D3198" t="str">
            <v>0179</v>
          </cell>
          <cell r="E3198">
            <v>0</v>
          </cell>
          <cell r="F3198">
            <v>0</v>
          </cell>
          <cell r="G3198" t="str">
            <v>92366</v>
          </cell>
          <cell r="H3198" t="str">
            <v>TUBO DE AÇO GALVANIZADO COM COSTURA, CLASSE MÉDIA, DN 50 (2"), CONEXÃO ROSQUEADA, INSTALADO EM REDE DE ALIMENTAÇÃO PARA HIDRANTE - FORNECIMENTO E INSTALAÇÃO. AF_10/2020</v>
          </cell>
        </row>
        <row r="3199">
          <cell r="A3199" t="str">
            <v>INSTALACOES HIDRO SANITARIAS</v>
          </cell>
          <cell r="B3199" t="str">
            <v>INHI</v>
          </cell>
          <cell r="C3199" t="str">
            <v>FORNEC. E ASSENTAMENTO DE TUBOS P/INSTALACAO DOMICILIAR</v>
          </cell>
          <cell r="D3199" t="str">
            <v>0179</v>
          </cell>
          <cell r="E3199">
            <v>0</v>
          </cell>
          <cell r="F3199">
            <v>0</v>
          </cell>
          <cell r="G3199" t="str">
            <v>92367</v>
          </cell>
          <cell r="H3199" t="str">
            <v>TUBO DE AÇO GALVANIZADO COM COSTURA, CLASSE MÉDIA, DN 65 (2 1/2"), CONEXÃO ROSQUEADA, INSTALADO EM REDE DE ALIMENTAÇÃO PARA HIDRANTE - FORNECIMENTO E INSTALAÇÃO. AF_10/2020</v>
          </cell>
        </row>
        <row r="3200">
          <cell r="A3200" t="str">
            <v>INSTALACOES HIDRO SANITARIAS</v>
          </cell>
          <cell r="B3200" t="str">
            <v>INHI</v>
          </cell>
          <cell r="C3200" t="str">
            <v>FORNEC. E ASSENTAMENTO DE TUBOS P/INSTALACAO DOMICILIAR</v>
          </cell>
          <cell r="D3200" t="str">
            <v>0179</v>
          </cell>
          <cell r="E3200">
            <v>0</v>
          </cell>
          <cell r="F3200">
            <v>0</v>
          </cell>
          <cell r="G3200" t="str">
            <v>92368</v>
          </cell>
          <cell r="H3200" t="str">
            <v>TUBO DE AÇO GALVANIZADO COM COSTURA, CLASSE MÉDIA, DN 80 (3"), CONEXÃO ROSQUEADA, INSTALADO EM REDE DE ALIMENTAÇÃO PARA HIDRANTE - FORNECIMENTO E INSTALAÇÃO. AF_10/2020</v>
          </cell>
        </row>
        <row r="3201">
          <cell r="A3201" t="str">
            <v>INSTALACOES HIDRO SANITARIAS</v>
          </cell>
          <cell r="B3201" t="str">
            <v>INHI</v>
          </cell>
          <cell r="C3201" t="str">
            <v>FORNEC. E ASSENTAMENTO DE TUBOS P/INSTALACAO DOMICILIAR</v>
          </cell>
          <cell r="D3201" t="str">
            <v>0179</v>
          </cell>
          <cell r="E3201">
            <v>0</v>
          </cell>
          <cell r="F3201">
            <v>0</v>
          </cell>
          <cell r="G3201" t="str">
            <v>92645</v>
          </cell>
          <cell r="H3201" t="str">
            <v>TUBO DE AÇO PRETO SEM COSTURA, CONEXÃO SOLDADA, DN 25 (1"), INSTALADO EM REDE DE ALIMENTAÇÃO PARA SPRINKLER - FORNECIMENTO E INSTALAÇÃO. AF_10/2020</v>
          </cell>
        </row>
        <row r="3202">
          <cell r="A3202" t="str">
            <v>INSTALACOES HIDRO SANITARIAS</v>
          </cell>
          <cell r="B3202" t="str">
            <v>INHI</v>
          </cell>
          <cell r="C3202" t="str">
            <v>FORNEC. E ASSENTAMENTO DE TUBOS P/INSTALACAO DOMICILIAR</v>
          </cell>
          <cell r="D3202" t="str">
            <v>0179</v>
          </cell>
          <cell r="E3202">
            <v>0</v>
          </cell>
          <cell r="F3202">
            <v>0</v>
          </cell>
          <cell r="G3202" t="str">
            <v>92646</v>
          </cell>
          <cell r="H3202" t="str">
            <v>TUBO DE AÇO PRETO SEM COSTURA, CONEXÃO SOLDADA, DN 32 (1 1/4"), INSTALADO EM REDE DE ALIMENTAÇÃO PARA SPRINKLER - FORNECIMENTO E INSTALAÇÃO. AF_10/2020</v>
          </cell>
        </row>
        <row r="3203">
          <cell r="A3203" t="str">
            <v>INSTALACOES HIDRO SANITARIAS</v>
          </cell>
          <cell r="B3203" t="str">
            <v>INHI</v>
          </cell>
          <cell r="C3203" t="str">
            <v>FORNEC. E ASSENTAMENTO DE TUBOS P/INSTALACAO DOMICILIAR</v>
          </cell>
          <cell r="D3203" t="str">
            <v>0179</v>
          </cell>
          <cell r="E3203">
            <v>0</v>
          </cell>
          <cell r="F3203">
            <v>0</v>
          </cell>
          <cell r="G3203" t="str">
            <v>92648</v>
          </cell>
          <cell r="H3203" t="str">
            <v>TUBO DE AÇO PRETO SEM COSTURA, CONEXÃO SOLDADA, DN 40 (1 1/2"), INSTALADO EM REDE DE ALIMENTAÇÃO PARA SPRINKLER - FORNECIMENTO E INSTALAÇÃO. AF_10/2020</v>
          </cell>
        </row>
        <row r="3204">
          <cell r="A3204" t="str">
            <v>INSTALACOES HIDRO SANITARIAS</v>
          </cell>
          <cell r="B3204" t="str">
            <v>INHI</v>
          </cell>
          <cell r="C3204" t="str">
            <v>FORNEC. E ASSENTAMENTO DE TUBOS P/INSTALACAO DOMICILIAR</v>
          </cell>
          <cell r="D3204" t="str">
            <v>0179</v>
          </cell>
          <cell r="E3204">
            <v>0</v>
          </cell>
          <cell r="F3204">
            <v>0</v>
          </cell>
          <cell r="G3204" t="str">
            <v>92649</v>
          </cell>
          <cell r="H3204" t="str">
            <v>TUBO DE AÇO PRETO SEM COSTURA, CONEXÃO SOLDADA, DN 50 (2"), INSTALADO EM REDE DE ALIMENTAÇÃO PARA SPRINKLER - FORNECIMENTO E INSTALAÇÃO. AF_10/2020</v>
          </cell>
        </row>
        <row r="3205">
          <cell r="A3205" t="str">
            <v>INSTALACOES HIDRO SANITARIAS</v>
          </cell>
          <cell r="B3205" t="str">
            <v>INHI</v>
          </cell>
          <cell r="C3205" t="str">
            <v>FORNEC. E ASSENTAMENTO DE TUBOS P/INSTALACAO DOMICILIAR</v>
          </cell>
          <cell r="D3205" t="str">
            <v>0179</v>
          </cell>
          <cell r="E3205">
            <v>0</v>
          </cell>
          <cell r="F3205">
            <v>0</v>
          </cell>
          <cell r="G3205" t="str">
            <v>92650</v>
          </cell>
          <cell r="H3205" t="str">
            <v>TUBO DE AÇO PRETO SEM COSTURA, CONEXÃO SOLDADA, DN 65 (2 1/2"), INSTALADO EM REDE DE ALIMENTAÇÃO PARA SPRINKLER - FORNECIMENTO E INSTALAÇÃO. AF_10/2020</v>
          </cell>
        </row>
        <row r="3206">
          <cell r="A3206" t="str">
            <v>INSTALACOES HIDRO SANITARIAS</v>
          </cell>
          <cell r="B3206" t="str">
            <v>INHI</v>
          </cell>
          <cell r="C3206" t="str">
            <v>FORNEC. E ASSENTAMENTO DE TUBOS P/INSTALACAO DOMICILIAR</v>
          </cell>
          <cell r="D3206" t="str">
            <v>0179</v>
          </cell>
          <cell r="E3206">
            <v>0</v>
          </cell>
          <cell r="F3206">
            <v>0</v>
          </cell>
          <cell r="G3206" t="str">
            <v>92652</v>
          </cell>
          <cell r="H3206" t="str">
            <v>TUBO DE AÇO GALVANIZADO COM COSTURA, CLASSE MÉDIA, CONEXÃO ROSQUEADA, DN 32 (1 1/4"), INSTALADO EM REDE DE ALIMENTAÇÃO PARA SPRINKLER - FORNECIMENTO E INSTALAÇÃO. AF_10/2020</v>
          </cell>
        </row>
        <row r="3207">
          <cell r="A3207" t="str">
            <v>INSTALACOES HIDRO SANITARIAS</v>
          </cell>
          <cell r="B3207" t="str">
            <v>INHI</v>
          </cell>
          <cell r="C3207" t="str">
            <v>FORNEC. E ASSENTAMENTO DE TUBOS P/INSTALACAO DOMICILIAR</v>
          </cell>
          <cell r="D3207" t="str">
            <v>0179</v>
          </cell>
          <cell r="E3207">
            <v>0</v>
          </cell>
          <cell r="F3207">
            <v>0</v>
          </cell>
          <cell r="G3207" t="str">
            <v>92653</v>
          </cell>
          <cell r="H3207" t="str">
            <v>TUBO DE AÇO GALVANIZADO COM COSTURA, CLASSE MÉDIA, CONEXÃO ROSQUEADA, DN 40 (1 1/2"), INSTALADO EM REDE DE ALIMENTAÇÃO PARA SPRINKLER - FORNECIMENTO E INSTALAÇÃO. AF_10/2020</v>
          </cell>
        </row>
        <row r="3208">
          <cell r="A3208" t="str">
            <v>INSTALACOES HIDRO SANITARIAS</v>
          </cell>
          <cell r="B3208" t="str">
            <v>INHI</v>
          </cell>
          <cell r="C3208" t="str">
            <v>FORNEC. E ASSENTAMENTO DE TUBOS P/INSTALACAO DOMICILIAR</v>
          </cell>
          <cell r="D3208" t="str">
            <v>0179</v>
          </cell>
          <cell r="E3208">
            <v>0</v>
          </cell>
          <cell r="F3208">
            <v>0</v>
          </cell>
          <cell r="G3208" t="str">
            <v>92654</v>
          </cell>
          <cell r="H3208" t="str">
            <v>TUBO DE AÇO GALVANIZADO COM COSTURA, CLASSE MÉDIA, CONEXÃO ROSQUEADA, DN 50 (2"), INSTALADO EM REDE DE ALIMENTAÇÃO PARA SPRINKLER - FORNECIMENTO E INSTALAÇÃO. AF_10/2020</v>
          </cell>
        </row>
        <row r="3209">
          <cell r="A3209" t="str">
            <v>INSTALACOES HIDRO SANITARIAS</v>
          </cell>
          <cell r="B3209" t="str">
            <v>INHI</v>
          </cell>
          <cell r="C3209" t="str">
            <v>FORNEC. E ASSENTAMENTO DE TUBOS P/INSTALACAO DOMICILIAR</v>
          </cell>
          <cell r="D3209" t="str">
            <v>0179</v>
          </cell>
          <cell r="E3209">
            <v>0</v>
          </cell>
          <cell r="F3209">
            <v>0</v>
          </cell>
          <cell r="G3209" t="str">
            <v>92655</v>
          </cell>
          <cell r="H3209" t="str">
            <v>TUBO DE AÇO GALVANIZADO COM COSTURA, CLASSE MÉDIA, CONEXÃO ROSQUEADA, DN 65 (2 1/2"), INSTALADO EM REDE DE ALIMENTAÇÃO PARA SPRINKLER - FORNECIMENTO E INSTALAÇÃO. AF_10/2020</v>
          </cell>
        </row>
        <row r="3210">
          <cell r="A3210" t="str">
            <v>INSTALACOES HIDRO SANITARIAS</v>
          </cell>
          <cell r="B3210" t="str">
            <v>INHI</v>
          </cell>
          <cell r="C3210" t="str">
            <v>FORNEC. E ASSENTAMENTO DE TUBOS P/INSTALACAO DOMICILIAR</v>
          </cell>
          <cell r="D3210" t="str">
            <v>0179</v>
          </cell>
          <cell r="E3210">
            <v>0</v>
          </cell>
          <cell r="F3210">
            <v>0</v>
          </cell>
          <cell r="G3210" t="str">
            <v>92656</v>
          </cell>
          <cell r="H3210" t="str">
            <v>TUBO DE AÇO GALVANIZADO COM COSTURA, CLASSE MÉDIA, CONEXÃO ROSQUEADA, DN 80 (3"), INSTALADO EM REDE DE ALIMENTAÇÃO PARA SPRINKLER - FORNECIMENTO E INSTALAÇÃO. AF_10/2020</v>
          </cell>
        </row>
        <row r="3211">
          <cell r="A3211" t="str">
            <v>INSTALACOES HIDRO SANITARIAS</v>
          </cell>
          <cell r="B3211" t="str">
            <v>INHI</v>
          </cell>
          <cell r="C3211" t="str">
            <v>FORNEC. E ASSENTAMENTO DE TUBOS P/INSTALACAO DOMICILIAR</v>
          </cell>
          <cell r="D3211" t="str">
            <v>0179</v>
          </cell>
          <cell r="E3211">
            <v>0</v>
          </cell>
          <cell r="F3211">
            <v>0</v>
          </cell>
          <cell r="G3211" t="str">
            <v>92687</v>
          </cell>
          <cell r="H3211" t="str">
            <v>TUBO DE AÇO GALVANIZADO COM COSTURA, CLASSE MÉDIA, CONEXÃO ROSQUEADA, DN 15 (1/2"), INSTALADO EM RAMAIS E SUB-RAMAIS DE GÁS - FORNECIMENTO E INSTALAÇÃO. AF_10/2020</v>
          </cell>
        </row>
        <row r="3212">
          <cell r="A3212" t="str">
            <v>INSTALACOES HIDRO SANITARIAS</v>
          </cell>
          <cell r="B3212" t="str">
            <v>INHI</v>
          </cell>
          <cell r="C3212" t="str">
            <v>FORNEC. E ASSENTAMENTO DE TUBOS P/INSTALACAO DOMICILIAR</v>
          </cell>
          <cell r="D3212" t="str">
            <v>0179</v>
          </cell>
          <cell r="E3212">
            <v>0</v>
          </cell>
          <cell r="F3212">
            <v>0</v>
          </cell>
          <cell r="G3212" t="str">
            <v>92688</v>
          </cell>
          <cell r="H3212" t="str">
            <v>TUBO DE AÇO GALVANIZADO COM COSTURA, CLASSE MÉDIA, CONEXÃO ROSQUEADA, DN 20 (3/4"), INSTALADO EM RAMAIS E SUB-RAMAIS DE GÁS - FORNECIMENTO E INSTALAÇÃO. AF_10/2020</v>
          </cell>
        </row>
        <row r="3213">
          <cell r="A3213" t="str">
            <v>INSTALACOES HIDRO SANITARIAS</v>
          </cell>
          <cell r="B3213" t="str">
            <v>INHI</v>
          </cell>
          <cell r="C3213" t="str">
            <v>FORNEC. E ASSENTAMENTO DE TUBOS P/INSTALACAO DOMICILIAR</v>
          </cell>
          <cell r="D3213" t="str">
            <v>0179</v>
          </cell>
          <cell r="E3213">
            <v>0</v>
          </cell>
          <cell r="F3213">
            <v>0</v>
          </cell>
          <cell r="G3213" t="str">
            <v>92689</v>
          </cell>
          <cell r="H3213" t="str">
            <v>TUBO DE AÇO PRETO SEM COSTURA, CLASSE MÉDIA, CONEXÃO SOLDADA, DN 15 (1/2"), INSTALADO EM RAMAIS E SUB-RAMAIS DE GÁS - FORNECIMENTO E INSTALAÇÃO. AF_10/2020</v>
          </cell>
        </row>
        <row r="3214">
          <cell r="A3214" t="str">
            <v>INSTALACOES HIDRO SANITARIAS</v>
          </cell>
          <cell r="B3214" t="str">
            <v>INHI</v>
          </cell>
          <cell r="C3214" t="str">
            <v>FORNEC. E ASSENTAMENTO DE TUBOS P/INSTALACAO DOMICILIAR</v>
          </cell>
          <cell r="D3214" t="str">
            <v>0179</v>
          </cell>
          <cell r="E3214">
            <v>0</v>
          </cell>
          <cell r="F3214">
            <v>0</v>
          </cell>
          <cell r="G3214" t="str">
            <v>92690</v>
          </cell>
          <cell r="H3214" t="str">
            <v>TUBO DE AÇO PRETO SEM COSTURA, CLASSE MÉDIA, CONEXÃO SOLDADA, DN 20 (3/4"), INSTALADO EM RAMAIS E SUB-RAMAIS DE GÁS - FORNECIMENTO E INSTALAÇÃO. AF_10/2020</v>
          </cell>
        </row>
        <row r="3215">
          <cell r="A3215" t="str">
            <v>INSTALACOES HIDRO SANITARIAS</v>
          </cell>
          <cell r="B3215" t="str">
            <v>INHI</v>
          </cell>
          <cell r="C3215" t="str">
            <v>FORNEC. E ASSENTAMENTO DE TUBOS P/INSTALACAO DOMICILIAR</v>
          </cell>
          <cell r="D3215" t="str">
            <v>0179</v>
          </cell>
          <cell r="E3215">
            <v>0</v>
          </cell>
          <cell r="F3215">
            <v>0</v>
          </cell>
          <cell r="G3215" t="str">
            <v>92691</v>
          </cell>
          <cell r="H3215" t="str">
            <v>TUBO DE AÇO PRETO SEM COSTURA, CLASSE MÉDIA, CONEXÃO SOLDADA, DN 25 (1"), INSTALADO EM RAMAIS  E SUB-RAMAIS DE GÁS - FORNECIMENTO E INSTALAÇÃO. AF_10/2020</v>
          </cell>
        </row>
        <row r="3216">
          <cell r="A3216" t="str">
            <v>INSTALACOES HIDRO SANITARIAS</v>
          </cell>
          <cell r="B3216" t="str">
            <v>INHI</v>
          </cell>
          <cell r="C3216" t="str">
            <v>FORNEC. E ASSENTAMENTO DE TUBOS P/INSTALACAO DOMICILIAR</v>
          </cell>
          <cell r="D3216" t="str">
            <v>0179</v>
          </cell>
          <cell r="E3216">
            <v>0</v>
          </cell>
          <cell r="F3216">
            <v>0</v>
          </cell>
          <cell r="G3216" t="str">
            <v>94462</v>
          </cell>
          <cell r="H3216" t="str">
            <v>TUBO DE AÇO GALVANIZADO COM COSTURA, CLASSE MÉDIA, DN 50 (2), CONEXÃO ROSQUEADA, INSTALADO EM RESERVAÇÃO DE ÁGUA DE EDIFICAÇÃO QUE POSSUA RESERVATÓRIO DE FIBRA/FIBROCIMENTO  FORNECIMENTO E INSTALAÇÃO. AF_06/2016</v>
          </cell>
        </row>
        <row r="3217">
          <cell r="A3217" t="str">
            <v>INSTALACOES HIDRO SANITARIAS</v>
          </cell>
          <cell r="B3217" t="str">
            <v>INHI</v>
          </cell>
          <cell r="C3217" t="str">
            <v>FORNEC. E ASSENTAMENTO DE TUBOS P/INSTALACAO DOMICILIAR</v>
          </cell>
          <cell r="D3217" t="str">
            <v>0179</v>
          </cell>
          <cell r="E3217">
            <v>0</v>
          </cell>
          <cell r="F3217">
            <v>0</v>
          </cell>
          <cell r="G3217" t="str">
            <v>94463</v>
          </cell>
          <cell r="H3217" t="str">
            <v>TUBO DE AÇO GALVANIZADO COM COSTURA, CLASSE MÉDIA, DN 65 (2 1/2), CONEXÃO ROSQUEADA, INSTALADO EM RESERVAÇÃO DE ÁGUA DE EDIFICAÇÃO QUE POSSUA RESERVATÓRIO DE FIBRA/FIBROCIMENTO  FORNECIMENTO E INSTALAÇÃO. AF_06/2016</v>
          </cell>
        </row>
        <row r="3218">
          <cell r="A3218" t="str">
            <v>INSTALACOES HIDRO SANITARIAS</v>
          </cell>
          <cell r="B3218" t="str">
            <v>INHI</v>
          </cell>
          <cell r="C3218" t="str">
            <v>FORNEC. E ASSENTAMENTO DE TUBOS P/INSTALACAO DOMICILIAR</v>
          </cell>
          <cell r="D3218" t="str">
            <v>0179</v>
          </cell>
          <cell r="E3218">
            <v>0</v>
          </cell>
          <cell r="F3218">
            <v>0</v>
          </cell>
          <cell r="G3218" t="str">
            <v>94464</v>
          </cell>
          <cell r="H3218" t="str">
            <v>TUBO DE AÇO GALVANIZADO COM COSTURA, CLASSE MÉDIA, DN 80 (3), CONEXÃO ROSQUEADA, INSTALADO EM RESERVAÇÃO DE ÁGUA DE EDIFICAÇÃO QUE POSSUA RESERVATÓRIO DE FIBRA/FIBROCIMENTO  FORNECIMENTO E INSTALAÇÃO. AF_06/2016</v>
          </cell>
        </row>
        <row r="3219">
          <cell r="A3219" t="str">
            <v>INSTALACOES HIDRO SANITARIAS</v>
          </cell>
          <cell r="B3219" t="str">
            <v>INHI</v>
          </cell>
          <cell r="C3219" t="str">
            <v>FORNEC. E ASSENTAMENTO DE TUBOS P/INSTALACAO DOMICILIAR</v>
          </cell>
          <cell r="D3219" t="str">
            <v>0179</v>
          </cell>
          <cell r="E3219">
            <v>0</v>
          </cell>
          <cell r="F3219">
            <v>0</v>
          </cell>
          <cell r="G3219" t="str">
            <v>94602</v>
          </cell>
          <cell r="H3219" t="str">
            <v>TUBO EM COBRE RÍGIDO, DN 54 MM, CLASSE E, SEM ISOLAMENTO, INSTALADO EM RESERVAÇÃO DE ÁGUA DE EDIFICAÇÃO QUE POSSUA RESERVATÓRIO DE FIBRA/FIBROCIMENTO  FORNECIMENTO E INSTALAÇÃO. AF_06/2016</v>
          </cell>
        </row>
        <row r="3220">
          <cell r="A3220" t="str">
            <v>INSTALACOES HIDRO SANITARIAS</v>
          </cell>
          <cell r="B3220" t="str">
            <v>INHI</v>
          </cell>
          <cell r="C3220" t="str">
            <v>FORNEC. E ASSENTAMENTO DE TUBOS P/INSTALACAO DOMICILIAR</v>
          </cell>
          <cell r="D3220" t="str">
            <v>0179</v>
          </cell>
          <cell r="E3220">
            <v>0</v>
          </cell>
          <cell r="F3220">
            <v>0</v>
          </cell>
          <cell r="G3220" t="str">
            <v>94603</v>
          </cell>
          <cell r="H3220" t="str">
            <v>TUBO EM COBRE RÍGIDO, DN 66 MM, CLASSE E, SEM ISOLAMENTO, INSTALADO EM RESERVAÇÃO DE ÁGUA DE EDIFICAÇÃO QUE POSSUA RESERVATÓRIO DE FIBRA/FIBROCIMENTO  FORNECIMENTO E INSTALAÇÃO. AF_06/2016</v>
          </cell>
        </row>
        <row r="3221">
          <cell r="A3221" t="str">
            <v>INSTALACOES HIDRO SANITARIAS</v>
          </cell>
          <cell r="B3221" t="str">
            <v>INHI</v>
          </cell>
          <cell r="C3221" t="str">
            <v>FORNEC. E ASSENTAMENTO DE TUBOS P/INSTALACAO DOMICILIAR</v>
          </cell>
          <cell r="D3221" t="str">
            <v>0179</v>
          </cell>
          <cell r="E3221">
            <v>0</v>
          </cell>
          <cell r="F3221">
            <v>0</v>
          </cell>
          <cell r="G3221" t="str">
            <v>94604</v>
          </cell>
          <cell r="H3221" t="str">
            <v>TUBO EM COBRE RÍGIDO, DN 79 MM, CLASSE E, SEM ISOLAMENTO, INSTALADO EM RESERVAÇÃO DE ÁGUA DE EDIFICAÇÃO QUE POSSUA RESERVATÓRIO DE FIBRA/FIBROCIMENTO  FORNECIMENTO E INSTALAÇÃO. AF_06/2016</v>
          </cell>
        </row>
        <row r="3222">
          <cell r="A3222" t="str">
            <v>INSTALACOES HIDRO SANITARIAS</v>
          </cell>
          <cell r="B3222" t="str">
            <v>INHI</v>
          </cell>
          <cell r="C3222" t="str">
            <v>FORNEC. E ASSENTAMENTO DE TUBOS P/INSTALACAO DOMICILIAR</v>
          </cell>
          <cell r="D3222" t="str">
            <v>0179</v>
          </cell>
          <cell r="E3222">
            <v>0</v>
          </cell>
          <cell r="F3222">
            <v>0</v>
          </cell>
          <cell r="G3222" t="str">
            <v>94605</v>
          </cell>
          <cell r="H3222" t="str">
            <v>TUBO EM COBRE RÍGIDO, DN 104 MM, CLASSE E, SEM ISOLAMENTO, INSTALADO EM RESERVAÇÃO DE ÁGUA DE EDIFICAÇÃO QUE POSSUA RESERVATÓRIO DE FIBRA/FIBROCIMENTO  FORNECIMENTO E INSTALAÇÃO. AF_06/2016</v>
          </cell>
        </row>
        <row r="3223">
          <cell r="A3223" t="str">
            <v>INSTALACOES HIDRO SANITARIAS</v>
          </cell>
          <cell r="B3223" t="str">
            <v>INHI</v>
          </cell>
          <cell r="C3223" t="str">
            <v>FORNEC. E ASSENTAMENTO DE TUBOS P/INSTALACAO DOMICILIAR</v>
          </cell>
          <cell r="D3223" t="str">
            <v>0179</v>
          </cell>
          <cell r="E3223">
            <v>0</v>
          </cell>
          <cell r="F3223">
            <v>0</v>
          </cell>
          <cell r="G3223" t="str">
            <v>94648</v>
          </cell>
          <cell r="H3223" t="str">
            <v>TUBO, PVC, SOLDÁVEL, DN  25 MM, INSTALADO EM RESERVAÇÃO DE ÁGUA DE EDIFICAÇÃO QUE POSSUA RESERVATÓRIO DE FIBRA/FIBROCIMENTO   FORNECIMENTO E INSTALAÇÃO. AF_06/2016</v>
          </cell>
        </row>
        <row r="3224">
          <cell r="A3224" t="str">
            <v>INSTALACOES HIDRO SANITARIAS</v>
          </cell>
          <cell r="B3224" t="str">
            <v>INHI</v>
          </cell>
          <cell r="C3224" t="str">
            <v>FORNEC. E ASSENTAMENTO DE TUBOS P/INSTALACAO DOMICILIAR</v>
          </cell>
          <cell r="D3224" t="str">
            <v>0179</v>
          </cell>
          <cell r="E3224">
            <v>0</v>
          </cell>
          <cell r="F3224">
            <v>0</v>
          </cell>
          <cell r="G3224" t="str">
            <v>94649</v>
          </cell>
          <cell r="H3224" t="str">
            <v>TUBO, PVC, SOLDÁVEL, DN 32 MM, INSTALADO EM RESERVAÇÃO DE ÁGUA DE EDIFICAÇÃO QUE POSSUA RESERVATÓRIO DE FIBRA/FIBROCIMENTO   FORNECIMENTO E INSTALAÇÃO. AF_06/2016</v>
          </cell>
        </row>
        <row r="3225">
          <cell r="A3225" t="str">
            <v>INSTALACOES HIDRO SANITARIAS</v>
          </cell>
          <cell r="B3225" t="str">
            <v>INHI</v>
          </cell>
          <cell r="C3225" t="str">
            <v>FORNEC. E ASSENTAMENTO DE TUBOS P/INSTALACAO DOMICILIAR</v>
          </cell>
          <cell r="D3225" t="str">
            <v>0179</v>
          </cell>
          <cell r="E3225">
            <v>0</v>
          </cell>
          <cell r="F3225">
            <v>0</v>
          </cell>
          <cell r="G3225" t="str">
            <v>94650</v>
          </cell>
          <cell r="H3225" t="str">
            <v>TUBO, PVC, SOLDÁVEL, DN 40 MM, INSTALADO EM RESERVAÇÃO DE ÁGUA DE EDIFICAÇÃO QUE POSSUA RESERVATÓRIO DE FIBRA/FIBROCIMENTO   FORNECIMENTO E INSTALAÇÃO. AF_06/2016</v>
          </cell>
        </row>
        <row r="3226">
          <cell r="A3226" t="str">
            <v>INSTALACOES HIDRO SANITARIAS</v>
          </cell>
          <cell r="B3226" t="str">
            <v>INHI</v>
          </cell>
          <cell r="C3226" t="str">
            <v>FORNEC. E ASSENTAMENTO DE TUBOS P/INSTALACAO DOMICILIAR</v>
          </cell>
          <cell r="D3226" t="str">
            <v>0179</v>
          </cell>
          <cell r="E3226">
            <v>0</v>
          </cell>
          <cell r="F3226">
            <v>0</v>
          </cell>
          <cell r="G3226" t="str">
            <v>94651</v>
          </cell>
          <cell r="H3226" t="str">
            <v>TUBO, PVC, SOLDÁVEL, DN 50 MM, INSTALADO EM RESERVAÇÃO DE ÁGUA DE EDIFICAÇÃO QUE POSSUA RESERVATÓRIO DE FIBRA/FIBROCIMENTO   FORNECIMENTO E INSTALAÇÃO. AF_06/2016</v>
          </cell>
        </row>
        <row r="3227">
          <cell r="A3227" t="str">
            <v>INSTALACOES HIDRO SANITARIAS</v>
          </cell>
          <cell r="B3227" t="str">
            <v>INHI</v>
          </cell>
          <cell r="C3227" t="str">
            <v>FORNEC. E ASSENTAMENTO DE TUBOS P/INSTALACAO DOMICILIAR</v>
          </cell>
          <cell r="D3227" t="str">
            <v>0179</v>
          </cell>
          <cell r="E3227">
            <v>0</v>
          </cell>
          <cell r="F3227">
            <v>0</v>
          </cell>
          <cell r="G3227" t="str">
            <v>94652</v>
          </cell>
          <cell r="H3227" t="str">
            <v>TUBO, PVC, SOLDÁVEL, DN 60 MM, INSTALADO EM RESERVAÇÃO DE ÁGUA DE EDIFICAÇÃO QUE POSSUA RESERVATÓRIO DE FIBRA/FIBROCIMENTO   FORNECIMENTO E INSTALAÇÃO. AF_06/2016</v>
          </cell>
        </row>
        <row r="3228">
          <cell r="A3228" t="str">
            <v>INSTALACOES HIDRO SANITARIAS</v>
          </cell>
          <cell r="B3228" t="str">
            <v>INHI</v>
          </cell>
          <cell r="C3228" t="str">
            <v>FORNEC. E ASSENTAMENTO DE TUBOS P/INSTALACAO DOMICILIAR</v>
          </cell>
          <cell r="D3228" t="str">
            <v>0179</v>
          </cell>
          <cell r="E3228">
            <v>0</v>
          </cell>
          <cell r="F3228">
            <v>0</v>
          </cell>
          <cell r="G3228" t="str">
            <v>94653</v>
          </cell>
          <cell r="H3228" t="str">
            <v>TUBO, PVC, SOLDÁVEL, DN 75 MM, INSTALADO EM RESERVAÇÃO DE ÁGUA DE EDIFICAÇÃO QUE POSSUA RESERVATÓRIO DE FIBRA/FIBROCIMENTO   FORNECIMENTO E INSTALAÇÃO. AF_06/2016</v>
          </cell>
        </row>
        <row r="3229">
          <cell r="A3229" t="str">
            <v>INSTALACOES HIDRO SANITARIAS</v>
          </cell>
          <cell r="B3229" t="str">
            <v>INHI</v>
          </cell>
          <cell r="C3229" t="str">
            <v>FORNEC. E ASSENTAMENTO DE TUBOS P/INSTALACAO DOMICILIAR</v>
          </cell>
          <cell r="D3229" t="str">
            <v>0179</v>
          </cell>
          <cell r="E3229">
            <v>0</v>
          </cell>
          <cell r="F3229">
            <v>0</v>
          </cell>
          <cell r="G3229" t="str">
            <v>94654</v>
          </cell>
          <cell r="H3229" t="str">
            <v>TUBO, PVC, SOLDÁVEL, DN 85 MM, INSTALADO EM RESERVAÇÃO DE ÁGUA DE EDIFICAÇÃO QUE POSSUA RESERVATÓRIO DE FIBRA/FIBROCIMENTO   FORNECIMENTO E INSTALAÇÃO. AF_06/2016</v>
          </cell>
        </row>
        <row r="3230">
          <cell r="A3230" t="str">
            <v>INSTALACOES HIDRO SANITARIAS</v>
          </cell>
          <cell r="B3230" t="str">
            <v>INHI</v>
          </cell>
          <cell r="C3230" t="str">
            <v>FORNEC. E ASSENTAMENTO DE TUBOS P/INSTALACAO DOMICILIAR</v>
          </cell>
          <cell r="D3230" t="str">
            <v>0179</v>
          </cell>
          <cell r="E3230">
            <v>0</v>
          </cell>
          <cell r="F3230">
            <v>0</v>
          </cell>
          <cell r="G3230" t="str">
            <v>94655</v>
          </cell>
          <cell r="H3230" t="str">
            <v>TUBO, PVC, SOLDÁVEL, DN 110 MM, INSTALADO EM RESERVAÇÃO DE ÁGUA DE EDIFICAÇÃO QUE POSSUA RESERVATÓRIO DE FIBRA/FIBROCIMENTO   FORNECIMENTO E INSTALAÇÃO. AF_06/2016</v>
          </cell>
        </row>
        <row r="3231">
          <cell r="A3231" t="str">
            <v>INSTALACOES HIDRO SANITARIAS</v>
          </cell>
          <cell r="B3231" t="str">
            <v>INHI</v>
          </cell>
          <cell r="C3231" t="str">
            <v>FORNEC. E ASSENTAMENTO DE TUBOS P/INSTALACAO DOMICILIAR</v>
          </cell>
          <cell r="D3231" t="str">
            <v>0179</v>
          </cell>
          <cell r="E3231">
            <v>0</v>
          </cell>
          <cell r="F3231">
            <v>0</v>
          </cell>
          <cell r="G3231" t="str">
            <v>94716</v>
          </cell>
          <cell r="H3231" t="str">
            <v>TUBO, CPVC, SOLDÁVEL, DN 22 MM, INSTALADO EM RESERVAÇÃO DE ÁGUA DE EDIFICAÇÃO QUE POSSUA RESERVATÓRIO DE FIBRA/FIBROCIMENTO  FORNECIMENTO E INSTALAÇÃO. AF_06/2016</v>
          </cell>
        </row>
        <row r="3232">
          <cell r="A3232" t="str">
            <v>INSTALACOES HIDRO SANITARIAS</v>
          </cell>
          <cell r="B3232" t="str">
            <v>INHI</v>
          </cell>
          <cell r="C3232" t="str">
            <v>FORNEC. E ASSENTAMENTO DE TUBOS P/INSTALACAO DOMICILIAR</v>
          </cell>
          <cell r="D3232" t="str">
            <v>0179</v>
          </cell>
          <cell r="E3232">
            <v>0</v>
          </cell>
          <cell r="F3232">
            <v>0</v>
          </cell>
          <cell r="G3232" t="str">
            <v>94717</v>
          </cell>
          <cell r="H3232" t="str">
            <v>TUBO, CPVC, SOLDÁVEL, DN 28 MM, INSTALADO EM RESERVAÇÃO DE ÁGUA DE EDIFICAÇÃO QUE POSSUA RESERVATÓRIO DE FIBRA/FIBROCIMENTO  FORNECIMENTO E INSTALAÇÃO. AF_06/2016</v>
          </cell>
        </row>
        <row r="3233">
          <cell r="A3233" t="str">
            <v>INSTALACOES HIDRO SANITARIAS</v>
          </cell>
          <cell r="B3233" t="str">
            <v>INHI</v>
          </cell>
          <cell r="C3233" t="str">
            <v>FORNEC. E ASSENTAMENTO DE TUBOS P/INSTALACAO DOMICILIAR</v>
          </cell>
          <cell r="D3233" t="str">
            <v>0179</v>
          </cell>
          <cell r="E3233">
            <v>0</v>
          </cell>
          <cell r="F3233">
            <v>0</v>
          </cell>
          <cell r="G3233" t="str">
            <v>94718</v>
          </cell>
          <cell r="H3233" t="str">
            <v>TUBO, CPVC, SOLDÁVEL, DN 35 MM, INSTALADO EM RESERVAÇÃO DE ÁGUA DE EDIFICAÇÃO QUE POSSUA RESERVATÓRIO DE FIBRA/FIBROCIMENTO  FORNECIMENTO E INSTALAÇÃO. AF_06/2016</v>
          </cell>
        </row>
        <row r="3234">
          <cell r="A3234" t="str">
            <v>INSTALACOES HIDRO SANITARIAS</v>
          </cell>
          <cell r="B3234" t="str">
            <v>INHI</v>
          </cell>
          <cell r="C3234" t="str">
            <v>FORNEC. E ASSENTAMENTO DE TUBOS P/INSTALACAO DOMICILIAR</v>
          </cell>
          <cell r="D3234" t="str">
            <v>0179</v>
          </cell>
          <cell r="E3234">
            <v>0</v>
          </cell>
          <cell r="F3234">
            <v>0</v>
          </cell>
          <cell r="G3234" t="str">
            <v>94719</v>
          </cell>
          <cell r="H3234" t="str">
            <v>TUBO, CPVC, SOLDÁVEL, DN 42 MM, INSTALADO EM RESERVAÇÃO DE ÁGUA DE EDIFICAÇÃO QUE POSSUA RESERVATÓRIO DE FIBRA/FIBROCIMENTO  FORNECIMENTO E INSTALAÇÃO. AF_06/2016</v>
          </cell>
        </row>
        <row r="3235">
          <cell r="A3235" t="str">
            <v>INSTALACOES HIDRO SANITARIAS</v>
          </cell>
          <cell r="B3235" t="str">
            <v>INHI</v>
          </cell>
          <cell r="C3235" t="str">
            <v>FORNEC. E ASSENTAMENTO DE TUBOS P/INSTALACAO DOMICILIAR</v>
          </cell>
          <cell r="D3235" t="str">
            <v>0179</v>
          </cell>
          <cell r="E3235">
            <v>0</v>
          </cell>
          <cell r="F3235">
            <v>0</v>
          </cell>
          <cell r="G3235" t="str">
            <v>94720</v>
          </cell>
          <cell r="H3235" t="str">
            <v>TUBO, CPVC, SOLDÁVEL, DN 54 MM, INSTALADO EM RESERVAÇÃO DE ÁGUA DE EDIFICAÇÃO QUE POSSUA RESERVATÓRIO DE FIBRA/FIBROCIMENTO  FORNECIMENTO E INSTALAÇÃO. AF_06/2016</v>
          </cell>
        </row>
        <row r="3236">
          <cell r="A3236" t="str">
            <v>INSTALACOES HIDRO SANITARIAS</v>
          </cell>
          <cell r="B3236" t="str">
            <v>INHI</v>
          </cell>
          <cell r="C3236" t="str">
            <v>FORNEC. E ASSENTAMENTO DE TUBOS P/INSTALACAO DOMICILIAR</v>
          </cell>
          <cell r="D3236" t="str">
            <v>0179</v>
          </cell>
          <cell r="E3236">
            <v>0</v>
          </cell>
          <cell r="F3236">
            <v>0</v>
          </cell>
          <cell r="G3236" t="str">
            <v>94721</v>
          </cell>
          <cell r="H3236" t="str">
            <v>TUBO, CPVC, SOLDÁVEL, DN 73 MM, INSTALADO EM RESERVAÇÃO DE ÁGUA DE EDIFICAÇÃO QUE POSSUA RESERVATÓRIO DE FIBRA/FIBROCIMENTO  FORNECIMENTO E INSTALAÇÃO. AF_06/2016</v>
          </cell>
        </row>
        <row r="3237">
          <cell r="A3237" t="str">
            <v>INSTALACOES HIDRO SANITARIAS</v>
          </cell>
          <cell r="B3237" t="str">
            <v>INHI</v>
          </cell>
          <cell r="C3237" t="str">
            <v>FORNEC. E ASSENTAMENTO DE TUBOS P/INSTALACAO DOMICILIAR</v>
          </cell>
          <cell r="D3237" t="str">
            <v>0179</v>
          </cell>
          <cell r="E3237">
            <v>0</v>
          </cell>
          <cell r="F3237">
            <v>0</v>
          </cell>
          <cell r="G3237" t="str">
            <v>94722</v>
          </cell>
          <cell r="H3237" t="str">
            <v>TUBO, CPVC, SOLDÁVEL, DN 89 MM, INSTALADO EM RESERVAÇÃO DE ÁGUA DE EDIFICAÇÃO QUE POSSUA RESERVATÓRIO DE FIBRA/FIBROCIMENTO  FORNECIMENTO E INSTALAÇÃO. AF_06/2016</v>
          </cell>
        </row>
        <row r="3238">
          <cell r="A3238" t="str">
            <v>INSTALACOES HIDRO SANITARIAS</v>
          </cell>
          <cell r="B3238" t="str">
            <v>INHI</v>
          </cell>
          <cell r="C3238" t="str">
            <v>FORNEC. E ASSENTAMENTO DE TUBOS P/INSTALACAO DOMICILIAR</v>
          </cell>
          <cell r="D3238" t="str">
            <v>0179</v>
          </cell>
          <cell r="E3238">
            <v>0</v>
          </cell>
          <cell r="F3238">
            <v>0</v>
          </cell>
          <cell r="G3238" t="str">
            <v>95697</v>
          </cell>
          <cell r="H3238" t="str">
            <v>TUBO DE AÇO PRETO SEM COSTURA, CONEXÃO SOLDADA, DN 40 (1 1/2"), INSTALADO EM REDE DE ALIMENTAÇÃO PARA HIDRANTE - FORNECIMENTO E INSTALAÇÃO. AF_10/2020</v>
          </cell>
        </row>
        <row r="3239">
          <cell r="A3239" t="str">
            <v>INSTALACOES HIDRO SANITARIAS</v>
          </cell>
          <cell r="B3239" t="str">
            <v>INHI</v>
          </cell>
          <cell r="C3239" t="str">
            <v>FORNEC. E ASSENTAMENTO DE TUBOS P/INSTALACAO DOMICILIAR</v>
          </cell>
          <cell r="D3239" t="str">
            <v>0179</v>
          </cell>
          <cell r="E3239">
            <v>0</v>
          </cell>
          <cell r="F3239">
            <v>0</v>
          </cell>
          <cell r="G3239" t="str">
            <v>96635</v>
          </cell>
          <cell r="H3239" t="str">
            <v>TUBO, PPR, DN 25, CLASSE PN 20,  INSTALADO EM RAMAL OU SUB-RAMAL DE ÁGUA  FORNECIMENTO E INSTALAÇÃO. AF_06/2015</v>
          </cell>
        </row>
        <row r="3240">
          <cell r="A3240" t="str">
            <v>INSTALACOES HIDRO SANITARIAS</v>
          </cell>
          <cell r="B3240" t="str">
            <v>INHI</v>
          </cell>
          <cell r="C3240" t="str">
            <v>FORNEC. E ASSENTAMENTO DE TUBOS P/INSTALACAO DOMICILIAR</v>
          </cell>
          <cell r="D3240" t="str">
            <v>0179</v>
          </cell>
          <cell r="E3240">
            <v>0</v>
          </cell>
          <cell r="F3240">
            <v>0</v>
          </cell>
          <cell r="G3240" t="str">
            <v>96636</v>
          </cell>
          <cell r="H3240" t="str">
            <v>TUBO, PPR, DN 25, CLASSE PN 25 INSTALADO EM RAMAL OU SUB-RAMAL DE ÁGUA  FORNECIMENTO E INSTALAÇÃO. AF_06/2015</v>
          </cell>
        </row>
        <row r="3241">
          <cell r="A3241" t="str">
            <v>INSTALACOES HIDRO SANITARIAS</v>
          </cell>
          <cell r="B3241" t="str">
            <v>INHI</v>
          </cell>
          <cell r="C3241" t="str">
            <v>FORNEC. E ASSENTAMENTO DE TUBOS P/INSTALACAO DOMICILIAR</v>
          </cell>
          <cell r="D3241" t="str">
            <v>0179</v>
          </cell>
          <cell r="E3241">
            <v>0</v>
          </cell>
          <cell r="F3241">
            <v>0</v>
          </cell>
          <cell r="G3241" t="str">
            <v>96644</v>
          </cell>
          <cell r="H3241" t="str">
            <v>TUBO, PPR, DN 25, CLASSE PN 20,  INSTALADO EM RAMAL DE DISTRIBUIÇÃO DE ÁGUA  FORNECIMENTO E INSTALAÇÃO. AF_06/2015</v>
          </cell>
        </row>
        <row r="3242">
          <cell r="A3242" t="str">
            <v>INSTALACOES HIDRO SANITARIAS</v>
          </cell>
          <cell r="B3242" t="str">
            <v>INHI</v>
          </cell>
          <cell r="C3242" t="str">
            <v>FORNEC. E ASSENTAMENTO DE TUBOS P/INSTALACAO DOMICILIAR</v>
          </cell>
          <cell r="D3242" t="str">
            <v>0179</v>
          </cell>
          <cell r="E3242">
            <v>0</v>
          </cell>
          <cell r="F3242">
            <v>0</v>
          </cell>
          <cell r="G3242" t="str">
            <v>96645</v>
          </cell>
          <cell r="H3242" t="str">
            <v>TUBO, PPR, DN 32, CLASSE PN 12,  INSTALADO EM RAMAL DE DISTRIBUIÇÃO DE ÁGUA  FORNECIMENTO E INSTALAÇÃO. AF_06/2015</v>
          </cell>
        </row>
        <row r="3243">
          <cell r="A3243" t="str">
            <v>INSTALACOES HIDRO SANITARIAS</v>
          </cell>
          <cell r="B3243" t="str">
            <v>INHI</v>
          </cell>
          <cell r="C3243" t="str">
            <v>FORNEC. E ASSENTAMENTO DE TUBOS P/INSTALACAO DOMICILIAR</v>
          </cell>
          <cell r="D3243" t="str">
            <v>0179</v>
          </cell>
          <cell r="E3243">
            <v>0</v>
          </cell>
          <cell r="F3243">
            <v>0</v>
          </cell>
          <cell r="G3243" t="str">
            <v>96646</v>
          </cell>
          <cell r="H3243" t="str">
            <v>TUBO, PPR, DN 40, CLASSE PN 12,  INSTALADO EM RAMAL DE DISTRIBUIÇÃO DE ÁGUA  FORNECIMENTO E INSTALAÇÃO. AF_06/2015</v>
          </cell>
        </row>
        <row r="3244">
          <cell r="A3244" t="str">
            <v>INSTALACOES HIDRO SANITARIAS</v>
          </cell>
          <cell r="B3244" t="str">
            <v>INHI</v>
          </cell>
          <cell r="C3244" t="str">
            <v>FORNEC. E ASSENTAMENTO DE TUBOS P/INSTALACAO DOMICILIAR</v>
          </cell>
          <cell r="D3244" t="str">
            <v>0179</v>
          </cell>
          <cell r="E3244">
            <v>0</v>
          </cell>
          <cell r="F3244">
            <v>0</v>
          </cell>
          <cell r="G3244" t="str">
            <v>96647</v>
          </cell>
          <cell r="H3244" t="str">
            <v>TUBO, PPR, DN 25, CLASSE PN 25,  INSTALADO EM RAMAL DE DISTRIBUIÇÃO DE ÁGUA  FORNECIMENTO E INSTALAÇÃO. AF_06/2015</v>
          </cell>
        </row>
        <row r="3245">
          <cell r="A3245" t="str">
            <v>INSTALACOES HIDRO SANITARIAS</v>
          </cell>
          <cell r="B3245" t="str">
            <v>INHI</v>
          </cell>
          <cell r="C3245" t="str">
            <v>FORNEC. E ASSENTAMENTO DE TUBOS P/INSTALACAO DOMICILIAR</v>
          </cell>
          <cell r="D3245" t="str">
            <v>0179</v>
          </cell>
          <cell r="E3245">
            <v>0</v>
          </cell>
          <cell r="F3245">
            <v>0</v>
          </cell>
          <cell r="G3245" t="str">
            <v>96648</v>
          </cell>
          <cell r="H3245" t="str">
            <v>TUBO, PPR, DN 32, CLASSE PN 25,  INSTALADO EM RAMAL DE DISTRIBUIÇÃO DE ÁGUA  FORNECIMENTO E INSTALAÇÃO. AF_06/2015</v>
          </cell>
        </row>
        <row r="3246">
          <cell r="A3246" t="str">
            <v>INSTALACOES HIDRO SANITARIAS</v>
          </cell>
          <cell r="B3246" t="str">
            <v>INHI</v>
          </cell>
          <cell r="C3246" t="str">
            <v>FORNEC. E ASSENTAMENTO DE TUBOS P/INSTALACAO DOMICILIAR</v>
          </cell>
          <cell r="D3246" t="str">
            <v>0179</v>
          </cell>
          <cell r="E3246">
            <v>0</v>
          </cell>
          <cell r="F3246">
            <v>0</v>
          </cell>
          <cell r="G3246" t="str">
            <v>96649</v>
          </cell>
          <cell r="H3246" t="str">
            <v>TUBO, PPR, DN 40, CLASSE PN 25,  INSTALADO EM RAMAL DE DISTRIBUIÇÃO DE ÁGUA  FORNECIMENTO E INSTALAÇÃO. AF_06/2015</v>
          </cell>
        </row>
        <row r="3247">
          <cell r="A3247" t="str">
            <v>INSTALACOES HIDRO SANITARIAS</v>
          </cell>
          <cell r="B3247" t="str">
            <v>INHI</v>
          </cell>
          <cell r="C3247" t="str">
            <v>FORNEC. E ASSENTAMENTO DE TUBOS P/INSTALACAO DOMICILIAR</v>
          </cell>
          <cell r="D3247" t="str">
            <v>0179</v>
          </cell>
          <cell r="E3247">
            <v>0</v>
          </cell>
          <cell r="F3247">
            <v>0</v>
          </cell>
          <cell r="G3247" t="str">
            <v>96668</v>
          </cell>
          <cell r="H3247" t="str">
            <v>TUBO, PPR, DN 25, CLASSE PN 20,  INSTALADO EM PRUMADA DE ÁGUA  FORNECIMENTO E INSTALAÇÃO. AF_06/2015</v>
          </cell>
        </row>
        <row r="3248">
          <cell r="A3248" t="str">
            <v>INSTALACOES HIDRO SANITARIAS</v>
          </cell>
          <cell r="B3248" t="str">
            <v>INHI</v>
          </cell>
          <cell r="C3248" t="str">
            <v>FORNEC. E ASSENTAMENTO DE TUBOS P/INSTALACAO DOMICILIAR</v>
          </cell>
          <cell r="D3248" t="str">
            <v>0179</v>
          </cell>
          <cell r="E3248">
            <v>0</v>
          </cell>
          <cell r="F3248">
            <v>0</v>
          </cell>
          <cell r="G3248" t="str">
            <v>96669</v>
          </cell>
          <cell r="H3248" t="str">
            <v>TUBO, PPR, DN 32, CLASSE PN 12,  INSTALADO EM PRUMADA DE ÁGUA  FORNECIMENTO E INSTALAÇÃO. AF_06/2015</v>
          </cell>
        </row>
        <row r="3249">
          <cell r="A3249" t="str">
            <v>INSTALACOES HIDRO SANITARIAS</v>
          </cell>
          <cell r="B3249" t="str">
            <v>INHI</v>
          </cell>
          <cell r="C3249" t="str">
            <v>FORNEC. E ASSENTAMENTO DE TUBOS P/INSTALACAO DOMICILIAR</v>
          </cell>
          <cell r="D3249" t="str">
            <v>0179</v>
          </cell>
          <cell r="E3249">
            <v>0</v>
          </cell>
          <cell r="F3249">
            <v>0</v>
          </cell>
          <cell r="G3249" t="str">
            <v>96670</v>
          </cell>
          <cell r="H3249" t="str">
            <v>TUBO, PPR, DN 40, CLASSE PN 12,  INSTALADO EM PRUMADA DE ÁGUA  FORNECIMENTO E INSTALAÇÃO. AF_06/2015</v>
          </cell>
        </row>
        <row r="3250">
          <cell r="A3250" t="str">
            <v>INSTALACOES HIDRO SANITARIAS</v>
          </cell>
          <cell r="B3250" t="str">
            <v>INHI</v>
          </cell>
          <cell r="C3250" t="str">
            <v>FORNEC. E ASSENTAMENTO DE TUBOS P/INSTALACAO DOMICILIAR</v>
          </cell>
          <cell r="D3250" t="str">
            <v>0179</v>
          </cell>
          <cell r="E3250">
            <v>0</v>
          </cell>
          <cell r="F3250">
            <v>0</v>
          </cell>
          <cell r="G3250" t="str">
            <v>96671</v>
          </cell>
          <cell r="H3250" t="str">
            <v>TUBO, PPR, DN 50, CLASSE PN 12,  INSTALADO EM PRUMADA DE ÁGUA  FORNECIMENTO E INSTALAÇÃO. AF_06/2015</v>
          </cell>
        </row>
        <row r="3251">
          <cell r="A3251" t="str">
            <v>INSTALACOES HIDRO SANITARIAS</v>
          </cell>
          <cell r="B3251" t="str">
            <v>INHI</v>
          </cell>
          <cell r="C3251" t="str">
            <v>FORNEC. E ASSENTAMENTO DE TUBOS P/INSTALACAO DOMICILIAR</v>
          </cell>
          <cell r="D3251" t="str">
            <v>0179</v>
          </cell>
          <cell r="E3251">
            <v>0</v>
          </cell>
          <cell r="F3251">
            <v>0</v>
          </cell>
          <cell r="G3251" t="str">
            <v>96672</v>
          </cell>
          <cell r="H3251" t="str">
            <v>TUBO, PPR, DN 63, CLASSE PN 12,  INSTALADO EM PRUMADA DE ÁGUA  FORNECIMENTO E INSTALAÇÃO. AF_06/2015</v>
          </cell>
        </row>
        <row r="3252">
          <cell r="A3252" t="str">
            <v>INSTALACOES HIDRO SANITARIAS</v>
          </cell>
          <cell r="B3252" t="str">
            <v>INHI</v>
          </cell>
          <cell r="C3252" t="str">
            <v>FORNEC. E ASSENTAMENTO DE TUBOS P/INSTALACAO DOMICILIAR</v>
          </cell>
          <cell r="D3252" t="str">
            <v>0179</v>
          </cell>
          <cell r="E3252">
            <v>0</v>
          </cell>
          <cell r="F3252">
            <v>0</v>
          </cell>
          <cell r="G3252" t="str">
            <v>96673</v>
          </cell>
          <cell r="H3252" t="str">
            <v>TUBO, PPR, DN 75, CLASSE PN 12,  INSTALADO EM PRUMADA DE ÁGUA  FORNECIMENTO E INSTALAÇÃO. AF_06/2015</v>
          </cell>
        </row>
        <row r="3253">
          <cell r="A3253" t="str">
            <v>INSTALACOES HIDRO SANITARIAS</v>
          </cell>
          <cell r="B3253" t="str">
            <v>INHI</v>
          </cell>
          <cell r="C3253" t="str">
            <v>FORNEC. E ASSENTAMENTO DE TUBOS P/INSTALACAO DOMICILIAR</v>
          </cell>
          <cell r="D3253" t="str">
            <v>0179</v>
          </cell>
          <cell r="E3253">
            <v>0</v>
          </cell>
          <cell r="F3253">
            <v>0</v>
          </cell>
          <cell r="G3253" t="str">
            <v>96674</v>
          </cell>
          <cell r="H3253" t="str">
            <v>TUBO, PPR, DN 90, CLASSE PN 12,  INSTALADO EM PRUMADA DE ÁGUA  FORNECIMENTO E INSTALAÇÃO. AF_06/2015</v>
          </cell>
        </row>
        <row r="3254">
          <cell r="A3254" t="str">
            <v>INSTALACOES HIDRO SANITARIAS</v>
          </cell>
          <cell r="B3254" t="str">
            <v>INHI</v>
          </cell>
          <cell r="C3254" t="str">
            <v>FORNEC. E ASSENTAMENTO DE TUBOS P/INSTALACAO DOMICILIAR</v>
          </cell>
          <cell r="D3254" t="str">
            <v>0179</v>
          </cell>
          <cell r="E3254">
            <v>0</v>
          </cell>
          <cell r="F3254">
            <v>0</v>
          </cell>
          <cell r="G3254" t="str">
            <v>96675</v>
          </cell>
          <cell r="H3254" t="str">
            <v>TUBO, PPR, DN 110, CLASSE PN 12,  INSTALADO EM PRUMADA DE ÁGUA  FORNECIMENTO E INSTALAÇÃO. AF_06/2015</v>
          </cell>
        </row>
        <row r="3255">
          <cell r="A3255" t="str">
            <v>INSTALACOES HIDRO SANITARIAS</v>
          </cell>
          <cell r="B3255" t="str">
            <v>INHI</v>
          </cell>
          <cell r="C3255" t="str">
            <v>FORNEC. E ASSENTAMENTO DE TUBOS P/INSTALACAO DOMICILIAR</v>
          </cell>
          <cell r="D3255" t="str">
            <v>0179</v>
          </cell>
          <cell r="E3255">
            <v>0</v>
          </cell>
          <cell r="F3255">
            <v>0</v>
          </cell>
          <cell r="G3255" t="str">
            <v>96676</v>
          </cell>
          <cell r="H3255" t="str">
            <v>TUBO, PPR, DN 25, CLASSE PN 25,  INSTALADO EM PRUMADA DE ÁGUA  FORNECIMENTO E INSTALAÇÃO. AF_06/2015</v>
          </cell>
        </row>
        <row r="3256">
          <cell r="A3256" t="str">
            <v>INSTALACOES HIDRO SANITARIAS</v>
          </cell>
          <cell r="B3256" t="str">
            <v>INHI</v>
          </cell>
          <cell r="C3256" t="str">
            <v>FORNEC. E ASSENTAMENTO DE TUBOS P/INSTALACAO DOMICILIAR</v>
          </cell>
          <cell r="D3256" t="str">
            <v>0179</v>
          </cell>
          <cell r="E3256">
            <v>0</v>
          </cell>
          <cell r="F3256">
            <v>0</v>
          </cell>
          <cell r="G3256" t="str">
            <v>96677</v>
          </cell>
          <cell r="H3256" t="str">
            <v>TUBO, PPR, DN 32, CLASSE PN 25,  INSTALADO EM PRUMADA DE ÁGUA  FORNECIMENTO E INSTALAÇÃO. AF_06/2015</v>
          </cell>
        </row>
        <row r="3257">
          <cell r="A3257" t="str">
            <v>INSTALACOES HIDRO SANITARIAS</v>
          </cell>
          <cell r="B3257" t="str">
            <v>INHI</v>
          </cell>
          <cell r="C3257" t="str">
            <v>FORNEC. E ASSENTAMENTO DE TUBOS P/INSTALACAO DOMICILIAR</v>
          </cell>
          <cell r="D3257" t="str">
            <v>0179</v>
          </cell>
          <cell r="E3257">
            <v>0</v>
          </cell>
          <cell r="F3257">
            <v>0</v>
          </cell>
          <cell r="G3257" t="str">
            <v>96678</v>
          </cell>
          <cell r="H3257" t="str">
            <v>TUBO, PPR, DN 40, CLASSE PN 25,  INSTALADO EM PRUMADA DE ÁGUA  FORNECIMENTO E INSTALAÇÃO. AF_06/2015</v>
          </cell>
        </row>
        <row r="3258">
          <cell r="A3258" t="str">
            <v>INSTALACOES HIDRO SANITARIAS</v>
          </cell>
          <cell r="B3258" t="str">
            <v>INHI</v>
          </cell>
          <cell r="C3258" t="str">
            <v>FORNEC. E ASSENTAMENTO DE TUBOS P/INSTALACAO DOMICILIAR</v>
          </cell>
          <cell r="D3258" t="str">
            <v>0179</v>
          </cell>
          <cell r="E3258">
            <v>0</v>
          </cell>
          <cell r="F3258">
            <v>0</v>
          </cell>
          <cell r="G3258" t="str">
            <v>96679</v>
          </cell>
          <cell r="H3258" t="str">
            <v>TUBO, PPR, DN 50, CLASSE PN 25,  INSTALADO EM PRUMADA DE ÁGUA  FORNECIMENTO E INSTALAÇÃO. AF_06/2015</v>
          </cell>
        </row>
        <row r="3259">
          <cell r="A3259" t="str">
            <v>INSTALACOES HIDRO SANITARIAS</v>
          </cell>
          <cell r="B3259" t="str">
            <v>INHI</v>
          </cell>
          <cell r="C3259" t="str">
            <v>FORNEC. E ASSENTAMENTO DE TUBOS P/INSTALACAO DOMICILIAR</v>
          </cell>
          <cell r="D3259" t="str">
            <v>0179</v>
          </cell>
          <cell r="E3259">
            <v>0</v>
          </cell>
          <cell r="F3259">
            <v>0</v>
          </cell>
          <cell r="G3259" t="str">
            <v>96680</v>
          </cell>
          <cell r="H3259" t="str">
            <v>TUBO, PPR, DN 63, CLASSE PN 25,  INSTALADO EM PRUMADA DE ÁGUA  FORNECIMENTO E INSTALAÇÃO. AF_06/2015</v>
          </cell>
        </row>
        <row r="3260">
          <cell r="A3260" t="str">
            <v>INSTALACOES HIDRO SANITARIAS</v>
          </cell>
          <cell r="B3260" t="str">
            <v>INHI</v>
          </cell>
          <cell r="C3260" t="str">
            <v>FORNEC. E ASSENTAMENTO DE TUBOS P/INSTALACAO DOMICILIAR</v>
          </cell>
          <cell r="D3260" t="str">
            <v>0179</v>
          </cell>
          <cell r="E3260">
            <v>0</v>
          </cell>
          <cell r="F3260">
            <v>0</v>
          </cell>
          <cell r="G3260" t="str">
            <v>96681</v>
          </cell>
          <cell r="H3260" t="str">
            <v>TUBO, PPR, DN 75, CLASSE PN 25,  INSTALADO EM PRUMADA DE ÁGUA  FORNECIMENTO E INSTALAÇÃO. AF_06/2015</v>
          </cell>
        </row>
        <row r="3261">
          <cell r="A3261" t="str">
            <v>INSTALACOES HIDRO SANITARIAS</v>
          </cell>
          <cell r="B3261" t="str">
            <v>INHI</v>
          </cell>
          <cell r="C3261" t="str">
            <v>FORNEC. E ASSENTAMENTO DE TUBOS P/INSTALACAO DOMICILIAR</v>
          </cell>
          <cell r="D3261" t="str">
            <v>0179</v>
          </cell>
          <cell r="E3261">
            <v>0</v>
          </cell>
          <cell r="F3261">
            <v>0</v>
          </cell>
          <cell r="G3261" t="str">
            <v>96682</v>
          </cell>
          <cell r="H3261" t="str">
            <v>TUBO, PPR, DN 90, CLASSE PN 25,  INSTALADO EM PRUMADA DE ÁGUA  FORNECIMENTO E INSTALAÇÃO. AF_06/2015</v>
          </cell>
        </row>
        <row r="3262">
          <cell r="A3262" t="str">
            <v>INSTALACOES HIDRO SANITARIAS</v>
          </cell>
          <cell r="B3262" t="str">
            <v>INHI</v>
          </cell>
          <cell r="C3262" t="str">
            <v>FORNEC. E ASSENTAMENTO DE TUBOS P/INSTALACAO DOMICILIAR</v>
          </cell>
          <cell r="D3262" t="str">
            <v>0179</v>
          </cell>
          <cell r="E3262">
            <v>0</v>
          </cell>
          <cell r="F3262">
            <v>0</v>
          </cell>
          <cell r="G3262" t="str">
            <v>96683</v>
          </cell>
          <cell r="H3262" t="str">
            <v>TUBO, PPR, DN 110, CLASSE PN 25,  INSTALADO EM PRUMADA DE ÁGUA  FORNECIMENTO E INSTALAÇÃO. AF_06/2015</v>
          </cell>
        </row>
        <row r="3263">
          <cell r="A3263" t="str">
            <v>INSTALACOES HIDRO SANITARIAS</v>
          </cell>
          <cell r="B3263" t="str">
            <v>INHI</v>
          </cell>
          <cell r="C3263" t="str">
            <v>FORNEC. E ASSENTAMENTO DE TUBOS P/INSTALACAO DOMICILIAR</v>
          </cell>
          <cell r="D3263" t="str">
            <v>0179</v>
          </cell>
          <cell r="E3263">
            <v>0</v>
          </cell>
          <cell r="F3263">
            <v>0</v>
          </cell>
          <cell r="G3263" t="str">
            <v>96718</v>
          </cell>
          <cell r="H3263" t="str">
            <v>TUBO, PPR, DN 20, CLASSE PN 20,  INSTALADO EM RESERVAÇÃO DE ÁGUA DE EDIFICAÇÃO QUE POSSUA RESERVATÓRIO DE FIBRA/FIBROCIMENTO  FORNECIMENTO E INSTALAÇÃO. AF_06/2016</v>
          </cell>
        </row>
        <row r="3264">
          <cell r="A3264" t="str">
            <v>INSTALACOES HIDRO SANITARIAS</v>
          </cell>
          <cell r="B3264" t="str">
            <v>INHI</v>
          </cell>
          <cell r="C3264" t="str">
            <v>FORNEC. E ASSENTAMENTO DE TUBOS P/INSTALACAO DOMICILIAR</v>
          </cell>
          <cell r="D3264" t="str">
            <v>0179</v>
          </cell>
          <cell r="E3264">
            <v>0</v>
          </cell>
          <cell r="F3264">
            <v>0</v>
          </cell>
          <cell r="G3264" t="str">
            <v>96719</v>
          </cell>
          <cell r="H3264" t="str">
            <v>TUBO, PPR, DN 25, CLASSE PN 20,  INSTALADO EM RESERVAÇÃO DE ÁGUA DE EDIFICAÇÃO QUE POSSUA RESERVATÓRIO DE FIBRA/FIBROCIMENTO  FORNECIMENTO E INSTALAÇÃO. AF_06/2016</v>
          </cell>
        </row>
        <row r="3265">
          <cell r="A3265" t="str">
            <v>INSTALACOES HIDRO SANITARIAS</v>
          </cell>
          <cell r="B3265" t="str">
            <v>INHI</v>
          </cell>
          <cell r="C3265" t="str">
            <v>FORNEC. E ASSENTAMENTO DE TUBOS P/INSTALACAO DOMICILIAR</v>
          </cell>
          <cell r="D3265" t="str">
            <v>0179</v>
          </cell>
          <cell r="E3265">
            <v>0</v>
          </cell>
          <cell r="F3265">
            <v>0</v>
          </cell>
          <cell r="G3265" t="str">
            <v>96720</v>
          </cell>
          <cell r="H3265" t="str">
            <v>TUBO, PPR, DN 32, CLASSE PN 12,  INSTALADO EM RESERVAÇÃO DE ÁGUA DE EDIFICAÇÃO QUE POSSUA RESERVATÓRIO DE FIBRA/FIBROCIMENTO  FORNECIMENTO E INSTALAÇÃO. AF_06/2016</v>
          </cell>
        </row>
        <row r="3266">
          <cell r="A3266" t="str">
            <v>INSTALACOES HIDRO SANITARIAS</v>
          </cell>
          <cell r="B3266" t="str">
            <v>INHI</v>
          </cell>
          <cell r="C3266" t="str">
            <v>FORNEC. E ASSENTAMENTO DE TUBOS P/INSTALACAO DOMICILIAR</v>
          </cell>
          <cell r="D3266" t="str">
            <v>0179</v>
          </cell>
          <cell r="E3266">
            <v>0</v>
          </cell>
          <cell r="F3266">
            <v>0</v>
          </cell>
          <cell r="G3266" t="str">
            <v>96721</v>
          </cell>
          <cell r="H3266" t="str">
            <v>TUBO, PPR, DN 40, CLASSE PN 12,  INSTALADO EM RESERVAÇÃO DE ÁGUA DE EDIFICAÇÃO QUE POSSUA RESERVATÓRIO DE FIBRA/FIBROCIMENTO  FORNECIMENTO E INSTALAÇÃO. AF_06/2016</v>
          </cell>
        </row>
        <row r="3267">
          <cell r="A3267" t="str">
            <v>INSTALACOES HIDRO SANITARIAS</v>
          </cell>
          <cell r="B3267" t="str">
            <v>INHI</v>
          </cell>
          <cell r="C3267" t="str">
            <v>FORNEC. E ASSENTAMENTO DE TUBOS P/INSTALACAO DOMICILIAR</v>
          </cell>
          <cell r="D3267" t="str">
            <v>0179</v>
          </cell>
          <cell r="E3267">
            <v>0</v>
          </cell>
          <cell r="F3267">
            <v>0</v>
          </cell>
          <cell r="G3267" t="str">
            <v>96722</v>
          </cell>
          <cell r="H3267" t="str">
            <v>TUBO, PPR, DN 50, CLASSE PN 12,  INSTALADO EM RESERVAÇÃO DE ÁGUA DE EDIFICAÇÃO QUE POSSUA RESERVATÓRIO DE FIBRA/FIBROCIMENTO  FORNECIMENTO E INSTALAÇÃO. AF_06/2016</v>
          </cell>
        </row>
        <row r="3268">
          <cell r="A3268" t="str">
            <v>INSTALACOES HIDRO SANITARIAS</v>
          </cell>
          <cell r="B3268" t="str">
            <v>INHI</v>
          </cell>
          <cell r="C3268" t="str">
            <v>FORNEC. E ASSENTAMENTO DE TUBOS P/INSTALACAO DOMICILIAR</v>
          </cell>
          <cell r="D3268" t="str">
            <v>0179</v>
          </cell>
          <cell r="E3268">
            <v>0</v>
          </cell>
          <cell r="F3268">
            <v>0</v>
          </cell>
          <cell r="G3268" t="str">
            <v>96723</v>
          </cell>
          <cell r="H3268" t="str">
            <v>TUBO, PPR, DN 63, CLASSE PN 12,  INSTALADO EM RESERVAÇÃO DE ÁGUA DE EDIFICAÇÃO QUE POSSUA RESERVATÓRIO DE FIBRA/FIBROCIMENTO  FORNECIMENTO E INSTALAÇÃO. AF_06/2016</v>
          </cell>
        </row>
        <row r="3269">
          <cell r="A3269" t="str">
            <v>INSTALACOES HIDRO SANITARIAS</v>
          </cell>
          <cell r="B3269" t="str">
            <v>INHI</v>
          </cell>
          <cell r="C3269" t="str">
            <v>FORNEC. E ASSENTAMENTO DE TUBOS P/INSTALACAO DOMICILIAR</v>
          </cell>
          <cell r="D3269" t="str">
            <v>0179</v>
          </cell>
          <cell r="E3269">
            <v>0</v>
          </cell>
          <cell r="F3269">
            <v>0</v>
          </cell>
          <cell r="G3269" t="str">
            <v>96724</v>
          </cell>
          <cell r="H3269" t="str">
            <v>TUBO, PPR, DN 75, CLASSE PN 12,  INSTALADO EM RESERVAÇÃO DE ÁGUA DE EDIFICAÇÃO QUE POSSUA RESERVATÓRIO DE FIBRA/FIBROCIMENTO  FORNECIMENTO E INSTALAÇÃO. AF_06/2016</v>
          </cell>
        </row>
        <row r="3270">
          <cell r="A3270" t="str">
            <v>INSTALACOES HIDRO SANITARIAS</v>
          </cell>
          <cell r="B3270" t="str">
            <v>INHI</v>
          </cell>
          <cell r="C3270" t="str">
            <v>FORNEC. E ASSENTAMENTO DE TUBOS P/INSTALACAO DOMICILIAR</v>
          </cell>
          <cell r="D3270" t="str">
            <v>0179</v>
          </cell>
          <cell r="E3270">
            <v>0</v>
          </cell>
          <cell r="F3270">
            <v>0</v>
          </cell>
          <cell r="G3270" t="str">
            <v>96725</v>
          </cell>
          <cell r="H3270" t="str">
            <v>TUBO, PPR, DN 90, CLASSE PN 12,  INSTALADO EM RESERVAÇÃO DE ÁGUA DE EDIFICAÇÃO QUE POSSUA RESERVATÓRIO DE FIBRA/FIBROCIMENTO  FORNECIMENTO E INSTALAÇÃO. AF_06/2016</v>
          </cell>
        </row>
        <row r="3271">
          <cell r="A3271" t="str">
            <v>INSTALACOES HIDRO SANITARIAS</v>
          </cell>
          <cell r="B3271" t="str">
            <v>INHI</v>
          </cell>
          <cell r="C3271" t="str">
            <v>FORNEC. E ASSENTAMENTO DE TUBOS P/INSTALACAO DOMICILIAR</v>
          </cell>
          <cell r="D3271" t="str">
            <v>0179</v>
          </cell>
          <cell r="E3271">
            <v>0</v>
          </cell>
          <cell r="F3271">
            <v>0</v>
          </cell>
          <cell r="G3271" t="str">
            <v>96726</v>
          </cell>
          <cell r="H3271" t="str">
            <v>TUBO, PPR, DN 110, CLASSE PN 12,  INSTALADO EM RESERVAÇÃO DE ÁGUA DE EDIFICAÇÃO QUE POSSUA RESERVATÓRIO DE FIBRA/FIBROCIMENTO  FORNECIMENTO E INSTALAÇÃO. AF_06/2016</v>
          </cell>
        </row>
        <row r="3272">
          <cell r="A3272" t="str">
            <v>INSTALACOES HIDRO SANITARIAS</v>
          </cell>
          <cell r="B3272" t="str">
            <v>INHI</v>
          </cell>
          <cell r="C3272" t="str">
            <v>FORNEC. E ASSENTAMENTO DE TUBOS P/INSTALACAO DOMICILIAR</v>
          </cell>
          <cell r="D3272" t="str">
            <v>0179</v>
          </cell>
          <cell r="E3272">
            <v>0</v>
          </cell>
          <cell r="F3272">
            <v>0</v>
          </cell>
          <cell r="G3272" t="str">
            <v>96727</v>
          </cell>
          <cell r="H3272" t="str">
            <v>TUBO, PPR, DN 20, CLASSE PN 25,  INSTALADO EM RESERVAÇÃO DE ÁGUA DE EDIFICAÇÃO QUE POSSUA RESERVATÓRIO DE FIBRA/FIBROCIMENTO  FORNECIMENTO E INSTALAÇÃO. AF_06/2016</v>
          </cell>
        </row>
        <row r="3273">
          <cell r="A3273" t="str">
            <v>INSTALACOES HIDRO SANITARIAS</v>
          </cell>
          <cell r="B3273" t="str">
            <v>INHI</v>
          </cell>
          <cell r="C3273" t="str">
            <v>FORNEC. E ASSENTAMENTO DE TUBOS P/INSTALACAO DOMICILIAR</v>
          </cell>
          <cell r="D3273" t="str">
            <v>0179</v>
          </cell>
          <cell r="E3273">
            <v>0</v>
          </cell>
          <cell r="F3273">
            <v>0</v>
          </cell>
          <cell r="G3273" t="str">
            <v>96728</v>
          </cell>
          <cell r="H3273" t="str">
            <v>TUBO, PPR, DN 25, CLASSE PN 25,  INSTALADO EM RESERVAÇÃO DE ÁGUA DE EDIFICAÇÃO QUE POSSUA RESERVATÓRIO DE FIBRA/FIBROCIMENTO  FORNECIMENTO E INSTALAÇÃO. AF_06/2016</v>
          </cell>
        </row>
        <row r="3274">
          <cell r="A3274" t="str">
            <v>INSTALACOES HIDRO SANITARIAS</v>
          </cell>
          <cell r="B3274" t="str">
            <v>INHI</v>
          </cell>
          <cell r="C3274" t="str">
            <v>FORNEC. E ASSENTAMENTO DE TUBOS P/INSTALACAO DOMICILIAR</v>
          </cell>
          <cell r="D3274" t="str">
            <v>0179</v>
          </cell>
          <cell r="E3274">
            <v>0</v>
          </cell>
          <cell r="F3274">
            <v>0</v>
          </cell>
          <cell r="G3274" t="str">
            <v>96729</v>
          </cell>
          <cell r="H3274" t="str">
            <v>TUBO, PPR, DN 32, CLASSE PN 25,  INSTALADO EM RESERVAÇÃO DE ÁGUA DE EDIFICAÇÃO QUE POSSUA RESERVATÓRIO DE FIBRA/FIBROCIMENTO  FORNECIMENTO E INSTALAÇÃO. AF_06/2016</v>
          </cell>
        </row>
        <row r="3275">
          <cell r="A3275" t="str">
            <v>INSTALACOES HIDRO SANITARIAS</v>
          </cell>
          <cell r="B3275" t="str">
            <v>INHI</v>
          </cell>
          <cell r="C3275" t="str">
            <v>FORNEC. E ASSENTAMENTO DE TUBOS P/INSTALACAO DOMICILIAR</v>
          </cell>
          <cell r="D3275" t="str">
            <v>0179</v>
          </cell>
          <cell r="E3275">
            <v>0</v>
          </cell>
          <cell r="F3275">
            <v>0</v>
          </cell>
          <cell r="G3275" t="str">
            <v>96730</v>
          </cell>
          <cell r="H3275" t="str">
            <v>TUBO, PPR, DN 40, CLASSE PN 25,  INSTALADO EM RESERVAÇÃO DE ÁGUA DE EDIFICAÇÃO QUE POSSUA RESERVATÓRIO DE FIBRA/FIBROCIMENTO  FORNECIMENTO E INSTALAÇÃO. AF_06/2016</v>
          </cell>
        </row>
        <row r="3276">
          <cell r="A3276" t="str">
            <v>INSTALACOES HIDRO SANITARIAS</v>
          </cell>
          <cell r="B3276" t="str">
            <v>INHI</v>
          </cell>
          <cell r="C3276" t="str">
            <v>FORNEC. E ASSENTAMENTO DE TUBOS P/INSTALACAO DOMICILIAR</v>
          </cell>
          <cell r="D3276" t="str">
            <v>0179</v>
          </cell>
          <cell r="E3276">
            <v>0</v>
          </cell>
          <cell r="F3276">
            <v>0</v>
          </cell>
          <cell r="G3276" t="str">
            <v>96731</v>
          </cell>
          <cell r="H3276" t="str">
            <v>TUBO, PPR, DN 50, CLASSE PN 25,  INSTALADO EM RESERVAÇÃO DE ÁGUA DE EDIFICAÇÃO QUE POSSUA RESERVATÓRIO DE FIBRA/FIBROCIMENTO  FORNECIMENTO E INSTALAÇÃO. AF_06/2016</v>
          </cell>
        </row>
        <row r="3277">
          <cell r="A3277" t="str">
            <v>INSTALACOES HIDRO SANITARIAS</v>
          </cell>
          <cell r="B3277" t="str">
            <v>INHI</v>
          </cell>
          <cell r="C3277" t="str">
            <v>FORNEC. E ASSENTAMENTO DE TUBOS P/INSTALACAO DOMICILIAR</v>
          </cell>
          <cell r="D3277" t="str">
            <v>0179</v>
          </cell>
          <cell r="E3277">
            <v>0</v>
          </cell>
          <cell r="F3277">
            <v>0</v>
          </cell>
          <cell r="G3277" t="str">
            <v>96732</v>
          </cell>
          <cell r="H3277" t="str">
            <v>TUBO, PPR, DN 63, CLASSE PN 25,  INSTALADO EM RESERVAÇÃO DE ÁGUA DE EDIFICAÇÃO QUE POSSUA RESERVATÓRIO DE FIBRA/FIBROCIMENTO  FORNECIMENTO E INSTALAÇÃO. AF_06/2016</v>
          </cell>
        </row>
        <row r="3278">
          <cell r="A3278" t="str">
            <v>INSTALACOES HIDRO SANITARIAS</v>
          </cell>
          <cell r="B3278" t="str">
            <v>INHI</v>
          </cell>
          <cell r="C3278" t="str">
            <v>FORNEC. E ASSENTAMENTO DE TUBOS P/INSTALACAO DOMICILIAR</v>
          </cell>
          <cell r="D3278" t="str">
            <v>0179</v>
          </cell>
          <cell r="E3278">
            <v>0</v>
          </cell>
          <cell r="F3278">
            <v>0</v>
          </cell>
          <cell r="G3278" t="str">
            <v>96733</v>
          </cell>
          <cell r="H3278" t="str">
            <v>TUBO, PPR, DN 75, CLASSE PN 25,  INSTALADO EM RESERVAÇÃO DE ÁGUA DE EDIFICAÇÃO QUE POSSUA RESERVATÓRIO DE FIBRA/FIBROCIMENTO  FORNECIMENTO E INSTALAÇÃO. AF_06/2016</v>
          </cell>
        </row>
        <row r="3279">
          <cell r="A3279" t="str">
            <v>INSTALACOES HIDRO SANITARIAS</v>
          </cell>
          <cell r="B3279" t="str">
            <v>INHI</v>
          </cell>
          <cell r="C3279" t="str">
            <v>FORNEC. E ASSENTAMENTO DE TUBOS P/INSTALACAO DOMICILIAR</v>
          </cell>
          <cell r="D3279" t="str">
            <v>0179</v>
          </cell>
          <cell r="E3279">
            <v>0</v>
          </cell>
          <cell r="F3279">
            <v>0</v>
          </cell>
          <cell r="G3279" t="str">
            <v>96734</v>
          </cell>
          <cell r="H3279" t="str">
            <v>TUBO, PPR, DN 90, CLASSE PN 25,  INSTALADO EM RESERVAÇÃO DE ÁGUA DE EDIFICAÇÃO QUE POSSUA RESERVATÓRIO DE FIBRA/FIBROCIMENTO  FORNECIMENTO E INSTALAÇÃO. AF_06/2016</v>
          </cell>
        </row>
        <row r="3280">
          <cell r="A3280" t="str">
            <v>INSTALACOES HIDRO SANITARIAS</v>
          </cell>
          <cell r="B3280" t="str">
            <v>INHI</v>
          </cell>
          <cell r="C3280" t="str">
            <v>FORNEC. E ASSENTAMENTO DE TUBOS P/INSTALACAO DOMICILIAR</v>
          </cell>
          <cell r="D3280" t="str">
            <v>0179</v>
          </cell>
          <cell r="E3280">
            <v>0</v>
          </cell>
          <cell r="F3280">
            <v>0</v>
          </cell>
          <cell r="G3280" t="str">
            <v>96735</v>
          </cell>
          <cell r="H3280" t="str">
            <v>TUBO, PPR, DN 110, CLASSE PN 25,  INSTALADO EM RESERVAÇÃO DE ÁGUA DE EDIFICAÇÃO QUE POSSUA RESERVATÓRIO DE FIBRA/FIBROCIMENTO  FORNECIMENTO E INSTALAÇÃO. AF_06/2016</v>
          </cell>
        </row>
        <row r="3281">
          <cell r="A3281" t="str">
            <v>INSTALACOES HIDRO SANITARIAS</v>
          </cell>
          <cell r="B3281" t="str">
            <v>INHI</v>
          </cell>
          <cell r="C3281" t="str">
            <v>FORNEC. E ASSENTAMENTO DE TUBOS P/INSTALACAO DOMICILIAR</v>
          </cell>
          <cell r="D3281" t="str">
            <v>0179</v>
          </cell>
          <cell r="E3281">
            <v>0</v>
          </cell>
          <cell r="F3281">
            <v>0</v>
          </cell>
          <cell r="G3281" t="str">
            <v>96794</v>
          </cell>
          <cell r="H3281" t="str">
            <v>TUBO, PEX, MONOCAMADA, DN 16, INSTALADO EM RAMAL OU SUB-RAMAL DE ÁGUA  FORNECIMENTO E INSTALAÇÃO. AF_06/2015</v>
          </cell>
        </row>
        <row r="3282">
          <cell r="A3282" t="str">
            <v>INSTALACOES HIDRO SANITARIAS</v>
          </cell>
          <cell r="B3282" t="str">
            <v>INHI</v>
          </cell>
          <cell r="C3282" t="str">
            <v>FORNEC. E ASSENTAMENTO DE TUBOS P/INSTALACAO DOMICILIAR</v>
          </cell>
          <cell r="D3282" t="str">
            <v>0179</v>
          </cell>
          <cell r="E3282">
            <v>0</v>
          </cell>
          <cell r="F3282">
            <v>0</v>
          </cell>
          <cell r="G3282" t="str">
            <v>96795</v>
          </cell>
          <cell r="H3282" t="str">
            <v>TUBO, PEX, MONOCAMADA, DN 20, INSTALADO EM RAMAL OU SUB-RAMAL DE ÁGUA  FORNECIMENTO E INSTALAÇÃO. AF_06/2015</v>
          </cell>
        </row>
        <row r="3283">
          <cell r="A3283" t="str">
            <v>INSTALACOES HIDRO SANITARIAS</v>
          </cell>
          <cell r="B3283" t="str">
            <v>INHI</v>
          </cell>
          <cell r="C3283" t="str">
            <v>FORNEC. E ASSENTAMENTO DE TUBOS P/INSTALACAO DOMICILIAR</v>
          </cell>
          <cell r="D3283" t="str">
            <v>0179</v>
          </cell>
          <cell r="E3283">
            <v>0</v>
          </cell>
          <cell r="F3283">
            <v>0</v>
          </cell>
          <cell r="G3283" t="str">
            <v>96796</v>
          </cell>
          <cell r="H3283" t="str">
            <v>TUBO, PEX, MONOCAMADA, DN 25, INSTALADO EM RAMAL OU SUB-RAMAL DE ÁGUA  FORNECIMENTO E INSTALAÇÃO. AF_06/2015</v>
          </cell>
        </row>
        <row r="3284">
          <cell r="A3284" t="str">
            <v>INSTALACOES HIDRO SANITARIAS</v>
          </cell>
          <cell r="B3284" t="str">
            <v>INHI</v>
          </cell>
          <cell r="C3284" t="str">
            <v>FORNEC. E ASSENTAMENTO DE TUBOS P/INSTALACAO DOMICILIAR</v>
          </cell>
          <cell r="D3284" t="str">
            <v>0179</v>
          </cell>
          <cell r="E3284">
            <v>0</v>
          </cell>
          <cell r="F3284">
            <v>0</v>
          </cell>
          <cell r="G3284" t="str">
            <v>96797</v>
          </cell>
          <cell r="H3284" t="str">
            <v>TUBO, PEX, MONOCAMADA, DN 32, INSTALADO EM RAMAL OU SUB-RAMAL DE ÁGUA  FORNECIMENTO E INSTALAÇÃO. AF_06/2015</v>
          </cell>
        </row>
        <row r="3285">
          <cell r="A3285" t="str">
            <v>INSTALACOES HIDRO SANITARIAS</v>
          </cell>
          <cell r="B3285" t="str">
            <v>INHI</v>
          </cell>
          <cell r="C3285" t="str">
            <v>FORNEC. E ASSENTAMENTO DE TUBOS P/INSTALACAO DOMICILIAR</v>
          </cell>
          <cell r="D3285" t="str">
            <v>0179</v>
          </cell>
          <cell r="E3285">
            <v>0</v>
          </cell>
          <cell r="F3285">
            <v>0</v>
          </cell>
          <cell r="G3285" t="str">
            <v>96798</v>
          </cell>
          <cell r="H3285" t="str">
            <v>TUBO, PEX, MONOCAMADA, DN 16, INSTALADO EM RAMAL DE DISTRIBUIÇÃO DE ÁGUA  FORNECIMENTO E INSTALAÇÃO. AF_06/2015</v>
          </cell>
        </row>
        <row r="3286">
          <cell r="A3286" t="str">
            <v>INSTALACOES HIDRO SANITARIAS</v>
          </cell>
          <cell r="B3286" t="str">
            <v>INHI</v>
          </cell>
          <cell r="C3286" t="str">
            <v>FORNEC. E ASSENTAMENTO DE TUBOS P/INSTALACAO DOMICILIAR</v>
          </cell>
          <cell r="D3286" t="str">
            <v>0179</v>
          </cell>
          <cell r="E3286">
            <v>0</v>
          </cell>
          <cell r="F3286">
            <v>0</v>
          </cell>
          <cell r="G3286" t="str">
            <v>96799</v>
          </cell>
          <cell r="H3286" t="str">
            <v>TUBO, PEX, MONOCAMADA, DN 20, INSTALADO EM RAMAL DE DISTRIBUIÇÃO DE ÁGUA  FORNECIMENTO E INSTALAÇÃO. AF_06/2015</v>
          </cell>
        </row>
        <row r="3287">
          <cell r="A3287" t="str">
            <v>INSTALACOES HIDRO SANITARIAS</v>
          </cell>
          <cell r="B3287" t="str">
            <v>INHI</v>
          </cell>
          <cell r="C3287" t="str">
            <v>FORNEC. E ASSENTAMENTO DE TUBOS P/INSTALACAO DOMICILIAR</v>
          </cell>
          <cell r="D3287" t="str">
            <v>0179</v>
          </cell>
          <cell r="E3287">
            <v>0</v>
          </cell>
          <cell r="F3287">
            <v>0</v>
          </cell>
          <cell r="G3287" t="str">
            <v>96800</v>
          </cell>
          <cell r="H3287" t="str">
            <v>TUBO, PEX, MONOCAMADA, DN 25, INSTALADO EM RAMAL DE DISTRIBUIÇÃO DE ÁGUA  FORNECIMENTO E INSTALAÇÃO. AF_06/2015</v>
          </cell>
        </row>
        <row r="3288">
          <cell r="A3288" t="str">
            <v>INSTALACOES HIDRO SANITARIAS</v>
          </cell>
          <cell r="B3288" t="str">
            <v>INHI</v>
          </cell>
          <cell r="C3288" t="str">
            <v>FORNEC. E ASSENTAMENTO DE TUBOS P/INSTALACAO DOMICILIAR</v>
          </cell>
          <cell r="D3288" t="str">
            <v>0179</v>
          </cell>
          <cell r="E3288">
            <v>0</v>
          </cell>
          <cell r="F3288">
            <v>0</v>
          </cell>
          <cell r="G3288" t="str">
            <v>96801</v>
          </cell>
          <cell r="H3288" t="str">
            <v>TUBO, PEX, MONOCAMADA, DN 32, INSTALADO EM RAMAL DE DISTRIBUIÇÃO DE ÁGUA  FORNECIMENTO E INSTALAÇÃO. AF_06/2015</v>
          </cell>
        </row>
        <row r="3289">
          <cell r="A3289" t="str">
            <v>INSTALACOES HIDRO SANITARIAS</v>
          </cell>
          <cell r="B3289" t="str">
            <v>INHI</v>
          </cell>
          <cell r="C3289" t="str">
            <v>FORNEC. E ASSENTAMENTO DE TUBOS P/INSTALACAO DOMICILIAR</v>
          </cell>
          <cell r="D3289" t="str">
            <v>0179</v>
          </cell>
          <cell r="E3289">
            <v>0</v>
          </cell>
          <cell r="F3289">
            <v>0</v>
          </cell>
          <cell r="G3289" t="str">
            <v>97327</v>
          </cell>
          <cell r="H3289" t="str">
            <v>TUBO EM COBRE FLEXÍVEL, DN 1/4, COM ISOLAMENTO, INSTALADO EM RAMAL DE ALIMENTAÇÃO DE AR CONDICIONADO COM CONDENSADORA INDIVIDUAL   FORNECIMENTO E INSTALAÇÃO. AF_12/2015</v>
          </cell>
        </row>
        <row r="3290">
          <cell r="A3290" t="str">
            <v>INSTALACOES HIDRO SANITARIAS</v>
          </cell>
          <cell r="B3290" t="str">
            <v>INHI</v>
          </cell>
          <cell r="C3290" t="str">
            <v>FORNEC. E ASSENTAMENTO DE TUBOS P/INSTALACAO DOMICILIAR</v>
          </cell>
          <cell r="D3290" t="str">
            <v>0179</v>
          </cell>
          <cell r="E3290">
            <v>0</v>
          </cell>
          <cell r="F3290">
            <v>0</v>
          </cell>
          <cell r="G3290" t="str">
            <v>97328</v>
          </cell>
          <cell r="H3290" t="str">
            <v>TUBO EM COBRE FLEXÍVEL, DN 3/8", COM ISOLAMENTO, INSTALADO EM RAMAL DE ALIMENTAÇÃO DE AR CONDICIONADO COM CONDENSADORA INDIVIDUAL  FORNECIMENTO E INSTALAÇÃO. AF_12/2015</v>
          </cell>
        </row>
        <row r="3291">
          <cell r="A3291" t="str">
            <v>INSTALACOES HIDRO SANITARIAS</v>
          </cell>
          <cell r="B3291" t="str">
            <v>INHI</v>
          </cell>
          <cell r="C3291" t="str">
            <v>FORNEC. E ASSENTAMENTO DE TUBOS P/INSTALACAO DOMICILIAR</v>
          </cell>
          <cell r="D3291" t="str">
            <v>0179</v>
          </cell>
          <cell r="E3291">
            <v>0</v>
          </cell>
          <cell r="F3291">
            <v>0</v>
          </cell>
          <cell r="G3291" t="str">
            <v>97329</v>
          </cell>
          <cell r="H3291" t="str">
            <v>TUBO EM COBRE FLEXÍVEL, DN 1/2", COM ISOLAMENTO, INSTALADO EM RAMAL DE ALIMENTAÇÃO DE AR CONDICIONADO COM CONDENSADORA INDIVIDUAL  FORNECIMENTO E INSTALAÇÃO. AF_12/2015</v>
          </cell>
        </row>
        <row r="3292">
          <cell r="A3292" t="str">
            <v>INSTALACOES HIDRO SANITARIAS</v>
          </cell>
          <cell r="B3292" t="str">
            <v>INHI</v>
          </cell>
          <cell r="C3292" t="str">
            <v>FORNEC. E ASSENTAMENTO DE TUBOS P/INSTALACAO DOMICILIAR</v>
          </cell>
          <cell r="D3292" t="str">
            <v>0179</v>
          </cell>
          <cell r="E3292">
            <v>0</v>
          </cell>
          <cell r="F3292">
            <v>0</v>
          </cell>
          <cell r="G3292" t="str">
            <v>97330</v>
          </cell>
          <cell r="H3292" t="str">
            <v>TUBO EM COBRE FLEXÍVEL, DN 5/8", COM ISOLAMENTO, INSTALADO EM RAMAL DE ALIMENTAÇÃO DE AR CONDICIONADO COM CONDENSADORA INDIVIDUAL  FORNECIMENTO E INSTALAÇÃO. AF_12/2015</v>
          </cell>
        </row>
        <row r="3293">
          <cell r="A3293" t="str">
            <v>INSTALACOES HIDRO SANITARIAS</v>
          </cell>
          <cell r="B3293" t="str">
            <v>INHI</v>
          </cell>
          <cell r="C3293" t="str">
            <v>FORNEC. E ASSENTAMENTO DE TUBOS P/INSTALACAO DOMICILIAR</v>
          </cell>
          <cell r="D3293" t="str">
            <v>0179</v>
          </cell>
          <cell r="E3293">
            <v>0</v>
          </cell>
          <cell r="F3293">
            <v>0</v>
          </cell>
          <cell r="G3293" t="str">
            <v>97331</v>
          </cell>
          <cell r="H3293" t="str">
            <v>TUBO EM COBRE FLEXÍVEL, DN 1/4", COM ISOLAMENTO, INSTALADO EM RAMAL DE ALIMENTAÇÃO DE AR CONDICIONADO COM CONDENSADORA CENTRAL  FORNECIMENTO E INSTALAÇÃO. AF_12/2015</v>
          </cell>
        </row>
        <row r="3294">
          <cell r="A3294" t="str">
            <v>INSTALACOES HIDRO SANITARIAS</v>
          </cell>
          <cell r="B3294" t="str">
            <v>INHI</v>
          </cell>
          <cell r="C3294" t="str">
            <v>FORNEC. E ASSENTAMENTO DE TUBOS P/INSTALACAO DOMICILIAR</v>
          </cell>
          <cell r="D3294" t="str">
            <v>0179</v>
          </cell>
          <cell r="E3294">
            <v>0</v>
          </cell>
          <cell r="F3294">
            <v>0</v>
          </cell>
          <cell r="G3294" t="str">
            <v>97332</v>
          </cell>
          <cell r="H3294" t="str">
            <v>TUBO EM COBRE FLEXÍVEL, DN 3/8", COM ISOLAMENTO, INSTALADO EM RAMAL DE ALIMENTAÇÃO DE AR CONDICIONADO COM CONDENSADORA CENTRAL  FORNECIMENTO E INSTALAÇÃO. AF_12/2015</v>
          </cell>
        </row>
        <row r="3295">
          <cell r="A3295" t="str">
            <v>INSTALACOES HIDRO SANITARIAS</v>
          </cell>
          <cell r="B3295" t="str">
            <v>INHI</v>
          </cell>
          <cell r="C3295" t="str">
            <v>FORNEC. E ASSENTAMENTO DE TUBOS P/INSTALACAO DOMICILIAR</v>
          </cell>
          <cell r="D3295" t="str">
            <v>0179</v>
          </cell>
          <cell r="E3295">
            <v>0</v>
          </cell>
          <cell r="F3295">
            <v>0</v>
          </cell>
          <cell r="G3295" t="str">
            <v>97333</v>
          </cell>
          <cell r="H3295" t="str">
            <v>TUBO EM COBRE FLEXÍVEL, DN 1/2", COM ISOLAMENTO, INSTALADO EM RAMAL DE ALIMENTAÇÃO DE AR CONDICIONADO COM CONDENSADORA CENTRAL  FORNECIMENTO E INSTALAÇÃO. AF_12/2015</v>
          </cell>
        </row>
        <row r="3296">
          <cell r="A3296" t="str">
            <v>INSTALACOES HIDRO SANITARIAS</v>
          </cell>
          <cell r="B3296" t="str">
            <v>INHI</v>
          </cell>
          <cell r="C3296" t="str">
            <v>FORNEC. E ASSENTAMENTO DE TUBOS P/INSTALACAO DOMICILIAR</v>
          </cell>
          <cell r="D3296" t="str">
            <v>0179</v>
          </cell>
          <cell r="E3296">
            <v>0</v>
          </cell>
          <cell r="F3296">
            <v>0</v>
          </cell>
          <cell r="G3296" t="str">
            <v>97334</v>
          </cell>
          <cell r="H3296" t="str">
            <v>TUBO EM COBRE FLEXÍVEL, DN 5/8, COM ISOLAMENTO, INSTALADO EM RAMAL DE ALIMENTAÇÃO DE AR CONDICIONADO COM CONDENSADORA CENTRAL   FORNECIMENTO E INSTALAÇÃO. AF_12/2015</v>
          </cell>
        </row>
        <row r="3297">
          <cell r="A3297" t="str">
            <v>INSTALACOES HIDRO SANITARIAS</v>
          </cell>
          <cell r="B3297" t="str">
            <v>INHI</v>
          </cell>
          <cell r="C3297" t="str">
            <v>FORNEC. E ASSENTAMENTO DE TUBOS P/INSTALACAO DOMICILIAR</v>
          </cell>
          <cell r="D3297" t="str">
            <v>0179</v>
          </cell>
          <cell r="E3297">
            <v>0</v>
          </cell>
          <cell r="F3297">
            <v>0</v>
          </cell>
          <cell r="G3297" t="str">
            <v>97335</v>
          </cell>
          <cell r="H3297" t="str">
            <v>TUBO EM COBRE RÍGIDO, DN 22 MM, CLASSE A, SEM ISOLAMENTO, INSTALADO EM PRUMADA  FORNECIMENTO E INSTALAÇÃO. AF_12/2015</v>
          </cell>
        </row>
        <row r="3298">
          <cell r="A3298" t="str">
            <v>INSTALACOES HIDRO SANITARIAS</v>
          </cell>
          <cell r="B3298" t="str">
            <v>INHI</v>
          </cell>
          <cell r="C3298" t="str">
            <v>FORNEC. E ASSENTAMENTO DE TUBOS P/INSTALACAO DOMICILIAR</v>
          </cell>
          <cell r="D3298" t="str">
            <v>0179</v>
          </cell>
          <cell r="E3298">
            <v>0</v>
          </cell>
          <cell r="F3298">
            <v>0</v>
          </cell>
          <cell r="G3298" t="str">
            <v>97336</v>
          </cell>
          <cell r="H3298" t="str">
            <v>TUBO EM COBRE RÍGIDO, DN 28 MM, CLASSE A, SEM ISOLAMENTO, INSTALADO EM PRUMADA  FORNECIMENTO E INSTALAÇÃO. AF_12/2015</v>
          </cell>
        </row>
        <row r="3299">
          <cell r="A3299" t="str">
            <v>INSTALACOES HIDRO SANITARIAS</v>
          </cell>
          <cell r="B3299" t="str">
            <v>INHI</v>
          </cell>
          <cell r="C3299" t="str">
            <v>FORNEC. E ASSENTAMENTO DE TUBOS P/INSTALACAO DOMICILIAR</v>
          </cell>
          <cell r="D3299" t="str">
            <v>0179</v>
          </cell>
          <cell r="E3299">
            <v>0</v>
          </cell>
          <cell r="F3299">
            <v>0</v>
          </cell>
          <cell r="G3299" t="str">
            <v>97337</v>
          </cell>
          <cell r="H3299" t="str">
            <v>TUBO EM COBRE RÍGIDO, DN 35 MM, CLASSE A, SEM ISOLAMENTO, INSTALADO EM PRUMADA  FORNECIMENTO E INSTALAÇÃO. AF_12/2015</v>
          </cell>
        </row>
        <row r="3300">
          <cell r="A3300" t="str">
            <v>INSTALACOES HIDRO SANITARIAS</v>
          </cell>
          <cell r="B3300" t="str">
            <v>INHI</v>
          </cell>
          <cell r="C3300" t="str">
            <v>FORNEC. E ASSENTAMENTO DE TUBOS P/INSTALACAO DOMICILIAR</v>
          </cell>
          <cell r="D3300" t="str">
            <v>0179</v>
          </cell>
          <cell r="E3300">
            <v>0</v>
          </cell>
          <cell r="F3300">
            <v>0</v>
          </cell>
          <cell r="G3300" t="str">
            <v>97338</v>
          </cell>
          <cell r="H3300" t="str">
            <v>TUBO EM COBRE RÍGIDO, DN 42 MM, CLASSE A, SEM ISOLAMENTO, INSTALADO EM PRUMADA  FORNECIMENTO E INSTALAÇÃO. AF_12/2015</v>
          </cell>
        </row>
        <row r="3301">
          <cell r="A3301" t="str">
            <v>INSTALACOES HIDRO SANITARIAS</v>
          </cell>
          <cell r="B3301" t="str">
            <v>INHI</v>
          </cell>
          <cell r="C3301" t="str">
            <v>FORNEC. E ASSENTAMENTO DE TUBOS P/INSTALACAO DOMICILIAR</v>
          </cell>
          <cell r="D3301" t="str">
            <v>0179</v>
          </cell>
          <cell r="E3301">
            <v>0</v>
          </cell>
          <cell r="F3301">
            <v>0</v>
          </cell>
          <cell r="G3301" t="str">
            <v>97339</v>
          </cell>
          <cell r="H3301" t="str">
            <v>TUBO EM COBRE RÍGIDO, DN 54 MM, CLASSE A, SEM ISOLAMENTO, INSTALADO EM PRUMADA  FORNECIMENTO E INSTALAÇÃO. AF_12/2015</v>
          </cell>
        </row>
        <row r="3302">
          <cell r="A3302" t="str">
            <v>INSTALACOES HIDRO SANITARIAS</v>
          </cell>
          <cell r="B3302" t="str">
            <v>INHI</v>
          </cell>
          <cell r="C3302" t="str">
            <v>FORNEC. E ASSENTAMENTO DE TUBOS P/INSTALACAO DOMICILIAR</v>
          </cell>
          <cell r="D3302" t="str">
            <v>0179</v>
          </cell>
          <cell r="E3302">
            <v>0</v>
          </cell>
          <cell r="F3302">
            <v>0</v>
          </cell>
          <cell r="G3302" t="str">
            <v>97340</v>
          </cell>
          <cell r="H3302" t="str">
            <v>TUBO EM COBRE RÍGIDO, DN 66 MM, CLASSE A, SEM ISOLAMENTO, INSTALADO EM PRUMADA  FORNECIMENTO E INSTALAÇÃO. AF_12/2015</v>
          </cell>
        </row>
        <row r="3303">
          <cell r="A3303" t="str">
            <v>INSTALACOES HIDRO SANITARIAS</v>
          </cell>
          <cell r="B3303" t="str">
            <v>INHI</v>
          </cell>
          <cell r="C3303" t="str">
            <v>FORNEC. E ASSENTAMENTO DE TUBOS P/INSTALACAO DOMICILIAR</v>
          </cell>
          <cell r="D3303" t="str">
            <v>0179</v>
          </cell>
          <cell r="E3303">
            <v>0</v>
          </cell>
          <cell r="F3303">
            <v>0</v>
          </cell>
          <cell r="G3303" t="str">
            <v>97341</v>
          </cell>
          <cell r="H3303" t="str">
            <v>TUBO EM COBRE RÍGIDO, DN 15 MM, CLASSE A, SEM ISOLAMENTO, INSTALADO EM RAMAL DE DISTRIBUIÇÃO  FORNECIMENTO E INSTALAÇÃO. AF_12/2015</v>
          </cell>
        </row>
        <row r="3304">
          <cell r="A3304" t="str">
            <v>INSTALACOES HIDRO SANITARIAS</v>
          </cell>
          <cell r="B3304" t="str">
            <v>INHI</v>
          </cell>
          <cell r="C3304" t="str">
            <v>FORNEC. E ASSENTAMENTO DE TUBOS P/INSTALACAO DOMICILIAR</v>
          </cell>
          <cell r="D3304" t="str">
            <v>0179</v>
          </cell>
          <cell r="E3304">
            <v>0</v>
          </cell>
          <cell r="F3304">
            <v>0</v>
          </cell>
          <cell r="G3304" t="str">
            <v>97342</v>
          </cell>
          <cell r="H3304" t="str">
            <v>TUBO EM COBRE RÍGIDO, DN 22 MM, CLASSE A, SEM ISOLAMENTO, INSTALADO EM RAMAL DE DISTRIBUIÇÃO FORNECIMENTO E INSTALAÇÃO. AF_12/2015</v>
          </cell>
        </row>
        <row r="3305">
          <cell r="A3305" t="str">
            <v>INSTALACOES HIDRO SANITARIAS</v>
          </cell>
          <cell r="B3305" t="str">
            <v>INHI</v>
          </cell>
          <cell r="C3305" t="str">
            <v>FORNEC. E ASSENTAMENTO DE TUBOS P/INSTALACAO DOMICILIAR</v>
          </cell>
          <cell r="D3305" t="str">
            <v>0179</v>
          </cell>
          <cell r="E3305">
            <v>0</v>
          </cell>
          <cell r="F3305">
            <v>0</v>
          </cell>
          <cell r="G3305" t="str">
            <v>97343</v>
          </cell>
          <cell r="H3305" t="str">
            <v>TUBO EM COBRE RÍGIDO, DN 28 MM, CLASSE A, SEM ISOLAMENTO, INSTALADO EM RAMAL DE DISTRIBUIÇÃO FORNECIMENTO E INSTALAÇÃO. AF_12/2015</v>
          </cell>
        </row>
        <row r="3306">
          <cell r="A3306" t="str">
            <v>INSTALACOES HIDRO SANITARIAS</v>
          </cell>
          <cell r="B3306" t="str">
            <v>INHI</v>
          </cell>
          <cell r="C3306" t="str">
            <v>FORNEC. E ASSENTAMENTO DE TUBOS P/INSTALACAO DOMICILIAR</v>
          </cell>
          <cell r="D3306" t="str">
            <v>0179</v>
          </cell>
          <cell r="E3306">
            <v>0</v>
          </cell>
          <cell r="F3306">
            <v>0</v>
          </cell>
          <cell r="G3306" t="str">
            <v>97344</v>
          </cell>
          <cell r="H3306" t="str">
            <v>TUBO EM COBRE RÍGIDO, DN 15 MM, CLASSE A, SEM ISOLAMENTO, INSTALADO EM RAMAL E SUB-RAMAL  FORNECIMENTO E INSTALAÇÃO. AF_12/2015</v>
          </cell>
        </row>
        <row r="3307">
          <cell r="A3307" t="str">
            <v>INSTALACOES HIDRO SANITARIAS</v>
          </cell>
          <cell r="B3307" t="str">
            <v>INHI</v>
          </cell>
          <cell r="C3307" t="str">
            <v>FORNEC. E ASSENTAMENTO DE TUBOS P/INSTALACAO DOMICILIAR</v>
          </cell>
          <cell r="D3307" t="str">
            <v>0179</v>
          </cell>
          <cell r="E3307">
            <v>0</v>
          </cell>
          <cell r="F3307">
            <v>0</v>
          </cell>
          <cell r="G3307" t="str">
            <v>97345</v>
          </cell>
          <cell r="H3307" t="str">
            <v>TUBO EM COBRE RÍGIDO, DN 22 MM, CLASSE A, SEM ISOLAMENTO, INSTALADO EM RAMAL E SUB-RAMAL  FORNECIMENTO E INSTALAÇÃO. AF_12/2015</v>
          </cell>
        </row>
        <row r="3308">
          <cell r="A3308" t="str">
            <v>INSTALACOES HIDRO SANITARIAS</v>
          </cell>
          <cell r="B3308" t="str">
            <v>INHI</v>
          </cell>
          <cell r="C3308" t="str">
            <v>FORNEC. E ASSENTAMENTO DE TUBOS P/INSTALACAO DOMICILIAR</v>
          </cell>
          <cell r="D3308" t="str">
            <v>0179</v>
          </cell>
          <cell r="E3308">
            <v>0</v>
          </cell>
          <cell r="F3308">
            <v>0</v>
          </cell>
          <cell r="G3308" t="str">
            <v>97346</v>
          </cell>
          <cell r="H3308" t="str">
            <v>TUBO EM COBRE RÍGIDO, DN 28 MM, CLASSE A, SEM ISOLAMENTO, INSTALADO EM RAMAL E SUB-RAMAL  FORNECIMENTO E INSTALAÇÃO. AF_12/2015</v>
          </cell>
        </row>
        <row r="3309">
          <cell r="A3309" t="str">
            <v>INSTALACOES HIDRO SANITARIAS</v>
          </cell>
          <cell r="B3309" t="str">
            <v>INHI</v>
          </cell>
          <cell r="C3309" t="str">
            <v>FORNEC. E ASSENTAMENTO DE TUBOS P/INSTALACAO DOMICILIAR</v>
          </cell>
          <cell r="D3309" t="str">
            <v>0179</v>
          </cell>
          <cell r="E3309">
            <v>0</v>
          </cell>
          <cell r="F3309">
            <v>0</v>
          </cell>
          <cell r="G3309" t="str">
            <v>97347</v>
          </cell>
          <cell r="H3309" t="str">
            <v>TUBO EM COBRE RÍGIDO, DN 22 MM, CLASSE I, SEM ISOLAMENTO, INSTALADO EM PRUMADA  FORNECIMENTO E INSTALAÇÃO. AF_12/2015</v>
          </cell>
        </row>
        <row r="3310">
          <cell r="A3310" t="str">
            <v>INSTALACOES HIDRO SANITARIAS</v>
          </cell>
          <cell r="B3310" t="str">
            <v>INHI</v>
          </cell>
          <cell r="C3310" t="str">
            <v>FORNEC. E ASSENTAMENTO DE TUBOS P/INSTALACAO DOMICILIAR</v>
          </cell>
          <cell r="D3310" t="str">
            <v>0179</v>
          </cell>
          <cell r="E3310">
            <v>0</v>
          </cell>
          <cell r="F3310">
            <v>0</v>
          </cell>
          <cell r="G3310" t="str">
            <v>97348</v>
          </cell>
          <cell r="H3310" t="str">
            <v>TUBO EM COBRE RÍGIDO, DN 28 MM, CLASSE I, SEM ISOLAMENTO, INSTALADO EM PRUMADA  FORNECIMENTO E INSTALAÇÃO. AF_12/2015</v>
          </cell>
        </row>
        <row r="3311">
          <cell r="A3311" t="str">
            <v>INSTALACOES HIDRO SANITARIAS</v>
          </cell>
          <cell r="B3311" t="str">
            <v>INHI</v>
          </cell>
          <cell r="C3311" t="str">
            <v>FORNEC. E ASSENTAMENTO DE TUBOS P/INSTALACAO DOMICILIAR</v>
          </cell>
          <cell r="D3311" t="str">
            <v>0179</v>
          </cell>
          <cell r="E3311">
            <v>0</v>
          </cell>
          <cell r="F3311">
            <v>0</v>
          </cell>
          <cell r="G3311" t="str">
            <v>97349</v>
          </cell>
          <cell r="H3311" t="str">
            <v>TUBO EM COBRE RÍGIDO, DN 35 MM, CLASSE I, SEM ISOLAMENTO, INSTALADO EM PRUMADA  FORNECIMENTO E INSTALAÇÃO. AF_12/2015</v>
          </cell>
        </row>
        <row r="3312">
          <cell r="A3312" t="str">
            <v>INSTALACOES HIDRO SANITARIAS</v>
          </cell>
          <cell r="B3312" t="str">
            <v>INHI</v>
          </cell>
          <cell r="C3312" t="str">
            <v>FORNEC. E ASSENTAMENTO DE TUBOS P/INSTALACAO DOMICILIAR</v>
          </cell>
          <cell r="D3312" t="str">
            <v>0179</v>
          </cell>
          <cell r="E3312">
            <v>0</v>
          </cell>
          <cell r="F3312">
            <v>0</v>
          </cell>
          <cell r="G3312" t="str">
            <v>97350</v>
          </cell>
          <cell r="H3312" t="str">
            <v>TUBO EM COBRE RÍGIDO, DN 42 MM, CLASSE I, SEM ISOLAMENTO, INSTALADO EM PRUMADA  FORNECIMENTO E INSTALAÇÃO. AF_12/2015</v>
          </cell>
        </row>
        <row r="3313">
          <cell r="A3313" t="str">
            <v>INSTALACOES HIDRO SANITARIAS</v>
          </cell>
          <cell r="B3313" t="str">
            <v>INHI</v>
          </cell>
          <cell r="C3313" t="str">
            <v>FORNEC. E ASSENTAMENTO DE TUBOS P/INSTALACAO DOMICILIAR</v>
          </cell>
          <cell r="D3313" t="str">
            <v>0179</v>
          </cell>
          <cell r="E3313">
            <v>0</v>
          </cell>
          <cell r="F3313">
            <v>0</v>
          </cell>
          <cell r="G3313" t="str">
            <v>97351</v>
          </cell>
          <cell r="H3313" t="str">
            <v>TUBO EM COBRE RÍGIDO, DN 54 MM, CLASSE I, SEM ISOLAMENTO, INSTALADO EM PRUMADA  FORNECIMENTO E INSTALAÇÃO. AF_12/2015</v>
          </cell>
        </row>
        <row r="3314">
          <cell r="A3314" t="str">
            <v>INSTALACOES HIDRO SANITARIAS</v>
          </cell>
          <cell r="B3314" t="str">
            <v>INHI</v>
          </cell>
          <cell r="C3314" t="str">
            <v>FORNEC. E ASSENTAMENTO DE TUBOS P/INSTALACAO DOMICILIAR</v>
          </cell>
          <cell r="D3314" t="str">
            <v>0179</v>
          </cell>
          <cell r="E3314">
            <v>0</v>
          </cell>
          <cell r="F3314">
            <v>0</v>
          </cell>
          <cell r="G3314" t="str">
            <v>97352</v>
          </cell>
          <cell r="H3314" t="str">
            <v>TUBO EM COBRE RÍGIDO, DN 66 MM, CLASSE I, SEM ISOLAMENTO, INSTALADO EM PRUMADA  FORNECIMENTO E INSTALAÇÃO. AF_12/2015</v>
          </cell>
        </row>
        <row r="3315">
          <cell r="A3315" t="str">
            <v>INSTALACOES HIDRO SANITARIAS</v>
          </cell>
          <cell r="B3315" t="str">
            <v>INHI</v>
          </cell>
          <cell r="C3315" t="str">
            <v>FORNEC. E ASSENTAMENTO DE TUBOS P/INSTALACAO DOMICILIAR</v>
          </cell>
          <cell r="D3315" t="str">
            <v>0179</v>
          </cell>
          <cell r="E3315">
            <v>0</v>
          </cell>
          <cell r="F3315">
            <v>0</v>
          </cell>
          <cell r="G3315" t="str">
            <v>97353</v>
          </cell>
          <cell r="H3315" t="str">
            <v>TUBO EM COBRE RÍGIDO, DN 15 MM, CLASSE I, SEM ISOLAMENTO, INSTALADO EM RAMAL DE DISTRIBUIÇÃO  FORNECIMENTO E INSTALAÇÃO. AF_12/2015</v>
          </cell>
        </row>
        <row r="3316">
          <cell r="A3316" t="str">
            <v>INSTALACOES HIDRO SANITARIAS</v>
          </cell>
          <cell r="B3316" t="str">
            <v>INHI</v>
          </cell>
          <cell r="C3316" t="str">
            <v>FORNEC. E ASSENTAMENTO DE TUBOS P/INSTALACAO DOMICILIAR</v>
          </cell>
          <cell r="D3316" t="str">
            <v>0179</v>
          </cell>
          <cell r="E3316">
            <v>0</v>
          </cell>
          <cell r="F3316">
            <v>0</v>
          </cell>
          <cell r="G3316" t="str">
            <v>97354</v>
          </cell>
          <cell r="H3316" t="str">
            <v>TUBO EM COBRE RÍGIDO, DN 22 MM, CLASSE I, SEM ISOLAMENTO, INSTALADO EM RAMAL DE DISTRIBUIÇÃO FORNECIMENTO E INSTALAÇÃO. AF_12/2015</v>
          </cell>
        </row>
        <row r="3317">
          <cell r="A3317" t="str">
            <v>INSTALACOES HIDRO SANITARIAS</v>
          </cell>
          <cell r="B3317" t="str">
            <v>INHI</v>
          </cell>
          <cell r="C3317" t="str">
            <v>FORNEC. E ASSENTAMENTO DE TUBOS P/INSTALACAO DOMICILIAR</v>
          </cell>
          <cell r="D3317" t="str">
            <v>0179</v>
          </cell>
          <cell r="E3317">
            <v>0</v>
          </cell>
          <cell r="F3317">
            <v>0</v>
          </cell>
          <cell r="G3317" t="str">
            <v>97355</v>
          </cell>
          <cell r="H3317" t="str">
            <v>TUBO EM COBRE RÍGIDO, DN 28 MM, CLASSE I, SEM ISOLAMENTO, INSTALADO EM RAMAL DE DISTRIBUIÇÃO FORNECIMENTO E INSTALAÇÃO. AF_12/2015</v>
          </cell>
        </row>
        <row r="3318">
          <cell r="A3318" t="str">
            <v>INSTALACOES HIDRO SANITARIAS</v>
          </cell>
          <cell r="B3318" t="str">
            <v>INHI</v>
          </cell>
          <cell r="C3318" t="str">
            <v>FORNEC. E ASSENTAMENTO DE TUBOS P/INSTALACAO DOMICILIAR</v>
          </cell>
          <cell r="D3318" t="str">
            <v>0179</v>
          </cell>
          <cell r="E3318">
            <v>0</v>
          </cell>
          <cell r="F3318">
            <v>0</v>
          </cell>
          <cell r="G3318" t="str">
            <v>97356</v>
          </cell>
          <cell r="H3318" t="str">
            <v>TUBO EM COBRE RÍGIDO, DN 15 MM, CLASSE I, SEM ISOLAMENTO, INSTALADO EM RAMAL E SUB-RAMAL  FORNECIMENTO E INSTALAÇÃO. AF_12/2015</v>
          </cell>
        </row>
        <row r="3319">
          <cell r="A3319" t="str">
            <v>INSTALACOES HIDRO SANITARIAS</v>
          </cell>
          <cell r="B3319" t="str">
            <v>INHI</v>
          </cell>
          <cell r="C3319" t="str">
            <v>FORNEC. E ASSENTAMENTO DE TUBOS P/INSTALACAO DOMICILIAR</v>
          </cell>
          <cell r="D3319" t="str">
            <v>0179</v>
          </cell>
          <cell r="E3319">
            <v>0</v>
          </cell>
          <cell r="F3319">
            <v>0</v>
          </cell>
          <cell r="G3319" t="str">
            <v>97357</v>
          </cell>
          <cell r="H3319" t="str">
            <v>TUBO EM COBRE RÍGIDO, DN 22 MM, CLASSE I, SEM ISOLAMENTO, INSTALADO EM RAMAL E SUB-RAMAL  FORNECIMENTO E INSTALAÇÃO. AF_12/2015</v>
          </cell>
        </row>
        <row r="3320">
          <cell r="A3320" t="str">
            <v>INSTALACOES HIDRO SANITARIAS</v>
          </cell>
          <cell r="B3320" t="str">
            <v>INHI</v>
          </cell>
          <cell r="C3320" t="str">
            <v>FORNEC. E ASSENTAMENTO DE TUBOS P/INSTALACAO DOMICILIAR</v>
          </cell>
          <cell r="D3320" t="str">
            <v>0179</v>
          </cell>
          <cell r="E3320">
            <v>0</v>
          </cell>
          <cell r="F3320">
            <v>0</v>
          </cell>
          <cell r="G3320" t="str">
            <v>97358</v>
          </cell>
          <cell r="H3320" t="str">
            <v>TUBO EM COBRE RÍGIDO, DN 28 MM, CLASSE I, SEM ISOLAMENTO, INSTALADO EM RAMAL E SUB-RAMAL  FORNECIMENTO E INSTALAÇÃO. AF_12/2015</v>
          </cell>
        </row>
        <row r="3321">
          <cell r="A3321" t="str">
            <v>INSTALACOES HIDRO SANITARIAS</v>
          </cell>
          <cell r="B3321" t="str">
            <v>INHI</v>
          </cell>
          <cell r="C3321" t="str">
            <v>FORNEC. E ASSENTAMENTO DE TUBOS P/INSTALACAO DOMICILIAR</v>
          </cell>
          <cell r="D3321" t="str">
            <v>0179</v>
          </cell>
          <cell r="E3321">
            <v>0</v>
          </cell>
          <cell r="F3321">
            <v>0</v>
          </cell>
          <cell r="G3321" t="str">
            <v>97498</v>
          </cell>
          <cell r="H3321" t="str">
            <v>TUBO DE AÇO GALVANIZADO COM COSTURA, CLASSE MÉDIA, DN 25 (1"), CONEXÃO ROSQUEADA, INSTALADO EM REDE DE ALIMENTAÇÃO PARA HIDRANTE - FORNECIMENTO E INSTALAÇÃO. AF_10/2020</v>
          </cell>
        </row>
        <row r="3322">
          <cell r="A3322" t="str">
            <v>INSTALACOES HIDRO SANITARIAS</v>
          </cell>
          <cell r="B3322" t="str">
            <v>INHI</v>
          </cell>
          <cell r="C3322" t="str">
            <v>FORNEC. E ASSENTAMENTO DE TUBOS P/INSTALACAO DOMICILIAR</v>
          </cell>
          <cell r="D3322" t="str">
            <v>0179</v>
          </cell>
          <cell r="E3322">
            <v>0</v>
          </cell>
          <cell r="F3322">
            <v>0</v>
          </cell>
          <cell r="G3322" t="str">
            <v>97535</v>
          </cell>
          <cell r="H3322" t="str">
            <v>TUBO DE AÇO GALVANIZADO COM COSTURA, CLASSE MÉDIA, CONEXÃO ROSQUEADA, DN 25 (1"), INSTALADO EM REDE DE ALIMENTAÇÃO PARA SPRINKLER - FORNECIMENTO E INSTALAÇÃO. AF_10/2020</v>
          </cell>
        </row>
        <row r="3323">
          <cell r="A3323" t="str">
            <v>INSTALACOES HIDRO SANITARIAS</v>
          </cell>
          <cell r="B3323" t="str">
            <v>INHI</v>
          </cell>
          <cell r="C3323" t="str">
            <v>FORNEC. E ASSENTAMENTO DE TUBOS P/INSTALACAO DOMICILIAR</v>
          </cell>
          <cell r="D3323" t="str">
            <v>0179</v>
          </cell>
          <cell r="E3323">
            <v>0</v>
          </cell>
          <cell r="F3323">
            <v>0</v>
          </cell>
          <cell r="G3323" t="str">
            <v>97536</v>
          </cell>
          <cell r="H3323" t="str">
            <v>TUBO DE AÇO GALVANIZADO COM COSTURA, CLASSE MÉDIA, CONEXÃO ROSQUEADA, DN 25 (1"), INSTALADO EM RAMAIS  E SUB-RAMAIS DE GÁS - FORNECIMENTO E INSTALAÇÃO. AF_10/2020</v>
          </cell>
        </row>
        <row r="3324">
          <cell r="A3324" t="str">
            <v>INSTALACOES HIDRO SANITARIAS</v>
          </cell>
          <cell r="B3324" t="str">
            <v>INHI</v>
          </cell>
          <cell r="C3324" t="str">
            <v>FORNEC. E ASSENTAMENTO DE TUBOS P/INSTALACAO DOMICILIAR</v>
          </cell>
          <cell r="D3324" t="str">
            <v>0179</v>
          </cell>
          <cell r="E3324">
            <v>0</v>
          </cell>
          <cell r="F3324">
            <v>0</v>
          </cell>
          <cell r="G3324" t="str">
            <v>100788</v>
          </cell>
          <cell r="H3324" t="str">
            <v>KIT CAVALETE PARA GÁS - SEM MEDIDOR OU REGULADOR - ENTRADA INDIVIDUAL PRINCIPAL, EM AÇO GALVANIZADO DN 15 E 25 MM (1/2" E 1") - FORNECIMENTO E INSTALAÇÃO. AF_01/2020</v>
          </cell>
        </row>
        <row r="3325">
          <cell r="A3325" t="str">
            <v>INSTALACOES HIDRO SANITARIAS</v>
          </cell>
          <cell r="B3325" t="str">
            <v>INHI</v>
          </cell>
          <cell r="C3325" t="str">
            <v>FORNEC. E ASSENTAMENTO DE TUBOS P/INSTALACAO DOMICILIAR</v>
          </cell>
          <cell r="D3325" t="str">
            <v>0179</v>
          </cell>
          <cell r="E3325">
            <v>0</v>
          </cell>
          <cell r="F3325">
            <v>0</v>
          </cell>
          <cell r="G3325" t="str">
            <v>100791</v>
          </cell>
          <cell r="H3325" t="str">
            <v>TUBO, PEX, MULTICAMADA, DN 16, INSTALADO EM IMPLANTAÇÃO DE INSTALAÇÕES DE GÁS - FORNECIMENTO E INSTALAÇÃO. AF_01/2020</v>
          </cell>
        </row>
        <row r="3326">
          <cell r="A3326" t="str">
            <v>INSTALACOES HIDRO SANITARIAS</v>
          </cell>
          <cell r="B3326" t="str">
            <v>INHI</v>
          </cell>
          <cell r="C3326" t="str">
            <v>FORNEC. E ASSENTAMENTO DE TUBOS P/INSTALACAO DOMICILIAR</v>
          </cell>
          <cell r="D3326" t="str">
            <v>0179</v>
          </cell>
          <cell r="E3326">
            <v>0</v>
          </cell>
          <cell r="F3326">
            <v>0</v>
          </cell>
          <cell r="G3326" t="str">
            <v>100792</v>
          </cell>
          <cell r="H3326" t="str">
            <v>TUBO, PEX, MULTICAMADA, DN 20, INSTALADO EM IMPLANTAÇÃO DE INSTALAÇÕES DE GÁS - FORNECIMENTO E INSTALAÇÃO. AF_01/2020</v>
          </cell>
        </row>
        <row r="3327">
          <cell r="A3327" t="str">
            <v>INSTALACOES HIDRO SANITARIAS</v>
          </cell>
          <cell r="B3327" t="str">
            <v>INHI</v>
          </cell>
          <cell r="C3327" t="str">
            <v>FORNEC. E ASSENTAMENTO DE TUBOS P/INSTALACAO DOMICILIAR</v>
          </cell>
          <cell r="D3327" t="str">
            <v>0179</v>
          </cell>
          <cell r="E3327">
            <v>0</v>
          </cell>
          <cell r="F3327">
            <v>0</v>
          </cell>
          <cell r="G3327" t="str">
            <v>100793</v>
          </cell>
          <cell r="H3327" t="str">
            <v>TUBO, PEX, MULTICAMADA, DN 26, INSTALADO EM IMPLANTAÇÃO DE INSTALAÇÕES DE GÁS - FORNECIMENTO E INSTALAÇÃO. AF_01/2020</v>
          </cell>
        </row>
        <row r="3328">
          <cell r="A3328" t="str">
            <v>INSTALACOES HIDRO SANITARIAS</v>
          </cell>
          <cell r="B3328" t="str">
            <v>INHI</v>
          </cell>
          <cell r="C3328" t="str">
            <v>FORNEC. E ASSENTAMENTO DE TUBOS P/INSTALACAO DOMICILIAR</v>
          </cell>
          <cell r="D3328" t="str">
            <v>0179</v>
          </cell>
          <cell r="E3328">
            <v>0</v>
          </cell>
          <cell r="F3328">
            <v>0</v>
          </cell>
          <cell r="G3328" t="str">
            <v>100794</v>
          </cell>
          <cell r="H3328" t="str">
            <v>TUBO, PEX, MULTICAMADA, DN 32, INSTALADO EM IMPLANTAÇÃO DE INSTALAÇÕES DE GÁS - FORNECIMENTO E INSTALAÇÃO. AF_01/2020</v>
          </cell>
        </row>
        <row r="3329">
          <cell r="A3329" t="str">
            <v>INSTALACOES HIDRO SANITARIAS</v>
          </cell>
          <cell r="B3329" t="str">
            <v>INHI</v>
          </cell>
          <cell r="C3329" t="str">
            <v>FORNEC. E ASSENTAMENTO DE TUBOS P/INSTALACAO DOMICILIAR</v>
          </cell>
          <cell r="D3329" t="str">
            <v>0179</v>
          </cell>
          <cell r="E3329">
            <v>0</v>
          </cell>
          <cell r="F3329">
            <v>0</v>
          </cell>
          <cell r="G3329" t="str">
            <v>100803</v>
          </cell>
          <cell r="H3329" t="str">
            <v>TUBO, PEX, MULTICAMADA, DN 16, INSTALADO EM RAMAL INTERNO DE INSTALAÇÕES DE GÁS - FORNECIMENTO E INSTALAÇÃO. AF_01/2020</v>
          </cell>
        </row>
        <row r="3330">
          <cell r="A3330" t="str">
            <v>INSTALACOES HIDRO SANITARIAS</v>
          </cell>
          <cell r="B3330" t="str">
            <v>INHI</v>
          </cell>
          <cell r="C3330" t="str">
            <v>FORNEC. E ASSENTAMENTO DE TUBOS P/INSTALACAO DOMICILIAR</v>
          </cell>
          <cell r="D3330" t="str">
            <v>0179</v>
          </cell>
          <cell r="E3330">
            <v>0</v>
          </cell>
          <cell r="F3330">
            <v>0</v>
          </cell>
          <cell r="G3330" t="str">
            <v>100804</v>
          </cell>
          <cell r="H3330" t="str">
            <v>TUBO, PEX, MULTICAMADA, DN 20, INSTALADO EM RAMAL INTERNO DE INSTALAÇÕES DE GÁS - FORNECIMENTO E INSTALAÇÃO. AF_01/2020</v>
          </cell>
        </row>
        <row r="3331">
          <cell r="A3331" t="str">
            <v>INSTALACOES HIDRO SANITARIAS</v>
          </cell>
          <cell r="B3331" t="str">
            <v>INHI</v>
          </cell>
          <cell r="C3331" t="str">
            <v>FORNEC. E ASSENTAMENTO DE TUBOS P/INSTALACAO DOMICILIAR</v>
          </cell>
          <cell r="D3331" t="str">
            <v>0179</v>
          </cell>
          <cell r="E3331">
            <v>0</v>
          </cell>
          <cell r="F3331">
            <v>0</v>
          </cell>
          <cell r="G3331" t="str">
            <v>100805</v>
          </cell>
          <cell r="H3331" t="str">
            <v>TUBO, PEX, MULTICAMADA, DN 26, INSTALADO EM RAMAL INTERNO DE INSTALAÇÕES DE GÁS - FORNECIMENTO E INSTALAÇÃO. AF_01/2020</v>
          </cell>
        </row>
        <row r="3332">
          <cell r="A3332" t="str">
            <v>INSTALACOES HIDRO SANITARIAS</v>
          </cell>
          <cell r="B3332" t="str">
            <v>INHI</v>
          </cell>
          <cell r="C3332" t="str">
            <v>FORNEC. E ASSENTAMENTO DE TUBOS P/INSTALACAO DOMICILIAR</v>
          </cell>
          <cell r="D3332" t="str">
            <v>0179</v>
          </cell>
          <cell r="E3332">
            <v>0</v>
          </cell>
          <cell r="F3332">
            <v>0</v>
          </cell>
          <cell r="G3332" t="str">
            <v>100806</v>
          </cell>
          <cell r="H3332" t="str">
            <v>TUBO, PEX, MULTICAMADA, DN 32, INSTALADO EM RAMAL INTERNO DE INSTALAÇÕES DE GÁS - FORNECIMENTO E INSTALAÇÃO. AF_01/2020</v>
          </cell>
        </row>
        <row r="3333">
          <cell r="A3333" t="str">
            <v>INSTALACOES HIDRO SANITARIAS</v>
          </cell>
          <cell r="B3333" t="str">
            <v>INHI</v>
          </cell>
          <cell r="C3333" t="str">
            <v>FORNEC. E ASSENTAMENTO DE TUBOS P/INSTALACAO DOMICILIAR</v>
          </cell>
          <cell r="D3333" t="str">
            <v>0179</v>
          </cell>
          <cell r="E3333">
            <v>0</v>
          </cell>
          <cell r="F3333">
            <v>0</v>
          </cell>
          <cell r="G3333" t="str">
            <v>101918</v>
          </cell>
          <cell r="H3333" t="str">
            <v>TUBO DE AÇO GALVANIZADO COM COSTURA, CLASSE MÉDIA, DN 100 (4"), CONEXÃO ROSQUEADA, INSTALADO EM PRUMADAS - FORNECIMENTO E INSTALAÇÃO. AF_10/2020</v>
          </cell>
        </row>
        <row r="3334">
          <cell r="A3334" t="str">
            <v>INSTALACOES HIDRO SANITARIAS</v>
          </cell>
          <cell r="B3334" t="str">
            <v>INHI</v>
          </cell>
          <cell r="C3334" t="str">
            <v>FORNEC. E ASSENTAMENTO DE TUBOS P/INSTALACAO DOMICILIAR</v>
          </cell>
          <cell r="D3334" t="str">
            <v>0179</v>
          </cell>
          <cell r="E3334">
            <v>0</v>
          </cell>
          <cell r="F3334">
            <v>0</v>
          </cell>
          <cell r="G3334" t="str">
            <v>101919</v>
          </cell>
          <cell r="H3334" t="str">
            <v>UNIÃO, EM FERRO GALVANIZADO, 4", CONEXÃO ROSQUEADA, INSTALADO EM PRUMADAS - FORNECIMENTO E INSTALAÇÃO. AF_10/2020</v>
          </cell>
        </row>
        <row r="3335">
          <cell r="A3335" t="str">
            <v>INSTALACOES HIDRO SANITARIAS</v>
          </cell>
          <cell r="B3335" t="str">
            <v>INHI</v>
          </cell>
          <cell r="C3335" t="str">
            <v>FORNEC. E ASSENTAMENTO DE TUBOS P/INSTALACAO DOMICILIAR</v>
          </cell>
          <cell r="D3335" t="str">
            <v>0179</v>
          </cell>
          <cell r="E3335">
            <v>0</v>
          </cell>
          <cell r="F3335">
            <v>0</v>
          </cell>
          <cell r="G3335" t="str">
            <v>101920</v>
          </cell>
          <cell r="H3335" t="str">
            <v>LUVA, EM FERRO GALVANIZADO, 4", CONEXÃO ROSQUEADA, INSTALADO EM PRUMADAS - FORNECIMENTO E INSTALAÇÃO. AF_10/2020</v>
          </cell>
        </row>
        <row r="3336">
          <cell r="A3336" t="str">
            <v>INSTALACOES HIDRO SANITARIAS</v>
          </cell>
          <cell r="B3336" t="str">
            <v>INHI</v>
          </cell>
          <cell r="C3336" t="str">
            <v>FORNEC. E ASSENTAMENTO DE TUBOS P/INSTALACAO DOMICILIAR</v>
          </cell>
          <cell r="D3336" t="str">
            <v>0179</v>
          </cell>
          <cell r="E3336">
            <v>0</v>
          </cell>
          <cell r="F3336">
            <v>0</v>
          </cell>
          <cell r="G3336" t="str">
            <v>101921</v>
          </cell>
          <cell r="H3336" t="str">
            <v>LUVA DE REDUÇÃO, EM FERRO GALVANIZADO, 4" X 2 1/2", CONEXÃO ROSQUEADA, INSTALADO EM PRUMADAS - FORNECIMENTO E INSTALAÇÃO. AF_10/2020</v>
          </cell>
        </row>
        <row r="3337">
          <cell r="A3337" t="str">
            <v>INSTALACOES HIDRO SANITARIAS</v>
          </cell>
          <cell r="B3337" t="str">
            <v>INHI</v>
          </cell>
          <cell r="C3337" t="str">
            <v>FORNEC. E ASSENTAMENTO DE TUBOS P/INSTALACAO DOMICILIAR</v>
          </cell>
          <cell r="D3337" t="str">
            <v>0179</v>
          </cell>
          <cell r="E3337">
            <v>0</v>
          </cell>
          <cell r="F3337">
            <v>0</v>
          </cell>
          <cell r="G3337" t="str">
            <v>101922</v>
          </cell>
          <cell r="H3337" t="str">
            <v>LUVA DE REDUÇÃO, EM FERRO GALVANIZADO, 4" X 2", CONEXÃO ROSQUEADA, INSTALADO EM PRUMADAS - FORNECIMENTO E INSTALAÇÃO. AF_10/2020</v>
          </cell>
        </row>
        <row r="3338">
          <cell r="A3338" t="str">
            <v>INSTALACOES HIDRO SANITARIAS</v>
          </cell>
          <cell r="B3338" t="str">
            <v>INHI</v>
          </cell>
          <cell r="C3338" t="str">
            <v>FORNEC. E ASSENTAMENTO DE TUBOS P/INSTALACAO DOMICILIAR</v>
          </cell>
          <cell r="D3338" t="str">
            <v>0179</v>
          </cell>
          <cell r="E3338">
            <v>0</v>
          </cell>
          <cell r="F3338">
            <v>0</v>
          </cell>
          <cell r="G3338" t="str">
            <v>101923</v>
          </cell>
          <cell r="H3338" t="str">
            <v>LUVA DE REDUÇÃO, EM FERRO GALVANIZADO, 4" X 3", CONEXÃO ROSQUEADA, INSTALADO EM PRUMADAS - FORNECIMENTO E INSTALAÇÃO. AF_10/2020</v>
          </cell>
        </row>
        <row r="3339">
          <cell r="A3339" t="str">
            <v>INSTALACOES HIDRO SANITARIAS</v>
          </cell>
          <cell r="B3339" t="str">
            <v>INHI</v>
          </cell>
          <cell r="C3339" t="str">
            <v>FORNEC. E ASSENTAMENTO DE TUBOS P/INSTALACAO DOMICILIAR</v>
          </cell>
          <cell r="D3339" t="str">
            <v>0179</v>
          </cell>
          <cell r="E3339">
            <v>0</v>
          </cell>
          <cell r="F3339">
            <v>0</v>
          </cell>
          <cell r="G3339" t="str">
            <v>101924</v>
          </cell>
          <cell r="H3339" t="str">
            <v>NIPLE, EM FERRO GALVANIZADO, 4", CONEXÃO ROSQUEADA, INSTALADO EM PRUMADAS - FORNECIMENTO E INSTALAÇÃO. AF_10/2020</v>
          </cell>
        </row>
        <row r="3340">
          <cell r="A3340" t="str">
            <v>INSTALACOES HIDRO SANITARIAS</v>
          </cell>
          <cell r="B3340" t="str">
            <v>INHI</v>
          </cell>
          <cell r="C3340" t="str">
            <v>FORNEC. E ASSENTAMENTO DE TUBOS P/INSTALACAO DOMICILIAR</v>
          </cell>
          <cell r="D3340" t="str">
            <v>0179</v>
          </cell>
          <cell r="E3340">
            <v>0</v>
          </cell>
          <cell r="F3340">
            <v>0</v>
          </cell>
          <cell r="G3340" t="str">
            <v>101925</v>
          </cell>
          <cell r="H3340" t="str">
            <v>JOELHO 90°, EM FERRO GALVANIZADO, 4", CONEXÃO ROSQUEADA, INSTALADO EM PRUMADAS - FORNECIMENTO E INSTALAÇÃO. AF_10/2020</v>
          </cell>
        </row>
        <row r="3341">
          <cell r="A3341" t="str">
            <v>INSTALACOES HIDRO SANITARIAS</v>
          </cell>
          <cell r="B3341" t="str">
            <v>INHI</v>
          </cell>
          <cell r="C3341" t="str">
            <v>FORNEC. E ASSENTAMENTO DE TUBOS P/INSTALACAO DOMICILIAR</v>
          </cell>
          <cell r="D3341" t="str">
            <v>0179</v>
          </cell>
          <cell r="E3341">
            <v>0</v>
          </cell>
          <cell r="F3341">
            <v>0</v>
          </cell>
          <cell r="G3341" t="str">
            <v>101926</v>
          </cell>
          <cell r="H3341" t="str">
            <v>TÊ, EM FERRO GALVANIZADO, 4", CONEXÃO ROSQUEADA, INSTALADO EM PRUMADAS - FORNECIMENTO E INSTALAÇÃO. AF_10/2020</v>
          </cell>
        </row>
        <row r="3342">
          <cell r="A3342" t="str">
            <v>INSTALACOES HIDRO SANITARIAS</v>
          </cell>
          <cell r="B3342" t="str">
            <v>INHI</v>
          </cell>
          <cell r="C3342" t="str">
            <v>FORNEC. E ASSENTAMENTO DE TUBOS P/INSTALACAO DOMICILIAR</v>
          </cell>
          <cell r="D3342" t="str">
            <v>0179</v>
          </cell>
          <cell r="E3342">
            <v>0</v>
          </cell>
          <cell r="F3342">
            <v>0</v>
          </cell>
          <cell r="G3342" t="str">
            <v>101927</v>
          </cell>
          <cell r="H3342" t="str">
            <v>TUBO DE AÇO GALVANIZADO COM COSTURA, CLASSE MÉDIA, DN 100 (4"), CONEXÃO ROSQUEADA, INSTALADO EM REDE DE ALIMENTAÇÃO PARA HIDRANTE - FORNECIMENTO E INSTALAÇÃO. AF_10/2020</v>
          </cell>
        </row>
        <row r="3343">
          <cell r="A3343" t="str">
            <v>INSTALACOES HIDRO SANITARIAS</v>
          </cell>
          <cell r="B3343" t="str">
            <v>INHI</v>
          </cell>
          <cell r="C3343" t="str">
            <v>FORNEC. E ASSENTAMENTO DE TUBOS P/INSTALACAO DOMICILIAR</v>
          </cell>
          <cell r="D3343" t="str">
            <v>0179</v>
          </cell>
          <cell r="E3343">
            <v>0</v>
          </cell>
          <cell r="F3343">
            <v>0</v>
          </cell>
          <cell r="G3343" t="str">
            <v>101928</v>
          </cell>
          <cell r="H3343" t="str">
            <v>UNIÃO, EM FERRO GALVANIZADO, 4", CONEXÃO ROSQUEADA, INSTALADO EM REDE DE ALIMENTAÇÃO PARA HIDRANTE - FORNECIMENTO E INSTALAÇÃO. AF_10/2020</v>
          </cell>
        </row>
        <row r="3344">
          <cell r="A3344" t="str">
            <v>INSTALACOES HIDRO SANITARIAS</v>
          </cell>
          <cell r="B3344" t="str">
            <v>INHI</v>
          </cell>
          <cell r="C3344" t="str">
            <v>FORNEC. E ASSENTAMENTO DE TUBOS P/INSTALACAO DOMICILIAR</v>
          </cell>
          <cell r="D3344" t="str">
            <v>0179</v>
          </cell>
          <cell r="E3344">
            <v>0</v>
          </cell>
          <cell r="F3344">
            <v>0</v>
          </cell>
          <cell r="G3344" t="str">
            <v>101929</v>
          </cell>
          <cell r="H3344" t="str">
            <v>LUVA, EM FERRO GALVANIZADO, 4", CONEXÃO ROSQUEADA, INSTALADO EM REDE DE ALIMENTAÇÃO PARA HIDRANTE - FORNECIMENTO E INSTALAÇÃO. AF_10/2020</v>
          </cell>
        </row>
        <row r="3345">
          <cell r="A3345" t="str">
            <v>INSTALACOES HIDRO SANITARIAS</v>
          </cell>
          <cell r="B3345" t="str">
            <v>INHI</v>
          </cell>
          <cell r="C3345" t="str">
            <v>FORNEC. E ASSENTAMENTO DE TUBOS P/INSTALACAO DOMICILIAR</v>
          </cell>
          <cell r="D3345" t="str">
            <v>0179</v>
          </cell>
          <cell r="E3345">
            <v>0</v>
          </cell>
          <cell r="F3345">
            <v>0</v>
          </cell>
          <cell r="G3345" t="str">
            <v>101930</v>
          </cell>
          <cell r="H3345" t="str">
            <v>LUVA DE REDUÇÃO, EM FERRO GALVANIZADO, 4" X 2 1/2", CONEXÃO ROSQUEADA, INSTALADO EM REDE DE ALIMENTAÇÃO PARA HIDRANTE - FORNECIMENTO E INSTALAÇÃO. AF_10/2020</v>
          </cell>
        </row>
        <row r="3346">
          <cell r="A3346" t="str">
            <v>INSTALACOES HIDRO SANITARIAS</v>
          </cell>
          <cell r="B3346" t="str">
            <v>INHI</v>
          </cell>
          <cell r="C3346" t="str">
            <v>FORNEC. E ASSENTAMENTO DE TUBOS P/INSTALACAO DOMICILIAR</v>
          </cell>
          <cell r="D3346" t="str">
            <v>0179</v>
          </cell>
          <cell r="E3346">
            <v>0</v>
          </cell>
          <cell r="F3346">
            <v>0</v>
          </cell>
          <cell r="G3346" t="str">
            <v>101931</v>
          </cell>
          <cell r="H3346" t="str">
            <v>LUVA DE REDUÇÃO, EM FERRO GALVANIZADO, 4" X 2", CONEXÃO ROSQUEADA, INSTALADO EM REDE DE ALIMENTAÇÃO PARA HIDRANTE - FORNECIMENTO E INSTALAÇÃO. AF_10/2020</v>
          </cell>
        </row>
        <row r="3347">
          <cell r="A3347" t="str">
            <v>INSTALACOES HIDRO SANITARIAS</v>
          </cell>
          <cell r="B3347" t="str">
            <v>INHI</v>
          </cell>
          <cell r="C3347" t="str">
            <v>FORNEC. E ASSENTAMENTO DE TUBOS P/INSTALACAO DOMICILIAR</v>
          </cell>
          <cell r="D3347" t="str">
            <v>0179</v>
          </cell>
          <cell r="E3347">
            <v>0</v>
          </cell>
          <cell r="F3347">
            <v>0</v>
          </cell>
          <cell r="G3347" t="str">
            <v>101932</v>
          </cell>
          <cell r="H3347" t="str">
            <v>LUVA DE REDUÇÃO, EM FERRO GALVANIZADO, 4" X 3", CONEXÃO ROSQUEADA, INSTALADO EM REDE DE ALIMENTAÇÃO PARA HIDRANTE - FORNECIMENTO E INSTALAÇÃO. AF_10/2020</v>
          </cell>
        </row>
        <row r="3348">
          <cell r="A3348" t="str">
            <v>INSTALACOES HIDRO SANITARIAS</v>
          </cell>
          <cell r="B3348" t="str">
            <v>INHI</v>
          </cell>
          <cell r="C3348" t="str">
            <v>FORNEC. E ASSENTAMENTO DE TUBOS P/INSTALACAO DOMICILIAR</v>
          </cell>
          <cell r="D3348" t="str">
            <v>0179</v>
          </cell>
          <cell r="E3348">
            <v>0</v>
          </cell>
          <cell r="F3348">
            <v>0</v>
          </cell>
          <cell r="G3348" t="str">
            <v>101933</v>
          </cell>
          <cell r="H3348" t="str">
            <v>NIPLE, EM FERRO GALVANIZADO, 4", CONEXÃO ROSQUEADA, INSTALADO EM REDE DE ALIMENTAÇÃO PARA HIDRANTE - FORNECIMENTO E INSTALAÇÃO. AF_10/2020</v>
          </cell>
        </row>
        <row r="3349">
          <cell r="A3349" t="str">
            <v>INSTALACOES HIDRO SANITARIAS</v>
          </cell>
          <cell r="B3349" t="str">
            <v>INHI</v>
          </cell>
          <cell r="C3349" t="str">
            <v>FORNEC. E ASSENTAMENTO DE TUBOS P/INSTALACAO DOMICILIAR</v>
          </cell>
          <cell r="D3349" t="str">
            <v>0179</v>
          </cell>
          <cell r="E3349">
            <v>0</v>
          </cell>
          <cell r="F3349">
            <v>0</v>
          </cell>
          <cell r="G3349" t="str">
            <v>101934</v>
          </cell>
          <cell r="H3349" t="str">
            <v>JOELHO 90°, EM FERRO GALVANIZADO, 4", CONEXÃO ROSQUEADA, INSTALADO EM REDE DE ALIMENTAÇÃO PARA HIDRANTE - FORNECIMENTO E INSTALAÇÃO. AF_10/2020</v>
          </cell>
        </row>
        <row r="3350">
          <cell r="A3350" t="str">
            <v>INSTALACOES HIDRO SANITARIAS</v>
          </cell>
          <cell r="B3350" t="str">
            <v>INHI</v>
          </cell>
          <cell r="C3350" t="str">
            <v>FORNEC. E ASSENTAMENTO DE TUBOS P/INSTALACAO DOMICILIAR</v>
          </cell>
          <cell r="D3350" t="str">
            <v>0179</v>
          </cell>
          <cell r="E3350">
            <v>0</v>
          </cell>
          <cell r="F3350">
            <v>0</v>
          </cell>
          <cell r="G3350" t="str">
            <v>101935</v>
          </cell>
          <cell r="H3350" t="str">
            <v>TÊ, EM FERRO GALVANIZADO, 4", CONEXÃO ROSQUEADA, INSTALADO EM REDE DE ALIMENTAÇÃO PARA HIDRANTE - FORNECIMENTO E INSTALAÇÃO. AF_10/2020</v>
          </cell>
        </row>
        <row r="3351">
          <cell r="A3351" t="str">
            <v>INSTALACOES HIDRO SANITARIAS</v>
          </cell>
          <cell r="B3351" t="str">
            <v>INHI</v>
          </cell>
          <cell r="C3351" t="str">
            <v>CONEXOES</v>
          </cell>
          <cell r="D3351" t="str">
            <v>0180</v>
          </cell>
          <cell r="E3351">
            <v>0</v>
          </cell>
          <cell r="F3351">
            <v>0</v>
          </cell>
          <cell r="G3351" t="str">
            <v>89358</v>
          </cell>
          <cell r="H3351" t="str">
            <v>JOELHO 90 GRAUS, PVC, SOLDÁVEL, DN 20MM, INSTALADO EM RAMAL OU SUB-RAMAL DE ÁGUA - FORNECIMENTO E INSTALAÇÃO. AF_12/2014</v>
          </cell>
        </row>
        <row r="3352">
          <cell r="A3352" t="str">
            <v>INSTALACOES HIDRO SANITARIAS</v>
          </cell>
          <cell r="B3352" t="str">
            <v>INHI</v>
          </cell>
          <cell r="C3352" t="str">
            <v>CONEXOES</v>
          </cell>
          <cell r="D3352" t="str">
            <v>0180</v>
          </cell>
          <cell r="E3352">
            <v>0</v>
          </cell>
          <cell r="F3352">
            <v>0</v>
          </cell>
          <cell r="G3352" t="str">
            <v>89359</v>
          </cell>
          <cell r="H3352" t="str">
            <v>JOELHO 45 GRAUS, PVC, SOLDÁVEL, DN 20MM, INSTALADO EM RAMAL OU SUB-RAMAL DE ÁGUA - FORNECIMENTO E INSTALAÇÃO. AF_12/2014</v>
          </cell>
        </row>
        <row r="3353">
          <cell r="A3353" t="str">
            <v>INSTALACOES HIDRO SANITARIAS</v>
          </cell>
          <cell r="B3353" t="str">
            <v>INHI</v>
          </cell>
          <cell r="C3353" t="str">
            <v>CONEXOES</v>
          </cell>
          <cell r="D3353" t="str">
            <v>0180</v>
          </cell>
          <cell r="E3353">
            <v>0</v>
          </cell>
          <cell r="F3353">
            <v>0</v>
          </cell>
          <cell r="G3353" t="str">
            <v>89360</v>
          </cell>
          <cell r="H3353" t="str">
            <v>CURVA 90 GRAUS, PVC, SOLDÁVEL, DN 20MM, INSTALADO EM RAMAL OU SUB-RAMAL DE ÁGUA - FORNECIMENTO E INSTALAÇÃO. AF_12/2014</v>
          </cell>
        </row>
        <row r="3354">
          <cell r="A3354" t="str">
            <v>INSTALACOES HIDRO SANITARIAS</v>
          </cell>
          <cell r="B3354" t="str">
            <v>INHI</v>
          </cell>
          <cell r="C3354" t="str">
            <v>CONEXOES</v>
          </cell>
          <cell r="D3354" t="str">
            <v>0180</v>
          </cell>
          <cell r="E3354">
            <v>0</v>
          </cell>
          <cell r="F3354">
            <v>0</v>
          </cell>
          <cell r="G3354" t="str">
            <v>89361</v>
          </cell>
          <cell r="H3354" t="str">
            <v>CURVA 45 GRAUS, PVC, SOLDÁVEL, DN 20MM, INSTALADO EM RAMAL OU SUB-RAMAL DE ÁGUA - FORNECIMENTO E INSTALAÇÃO. AF_12/2014</v>
          </cell>
        </row>
        <row r="3355">
          <cell r="A3355" t="str">
            <v>INSTALACOES HIDRO SANITARIAS</v>
          </cell>
          <cell r="B3355" t="str">
            <v>INHI</v>
          </cell>
          <cell r="C3355" t="str">
            <v>CONEXOES</v>
          </cell>
          <cell r="D3355" t="str">
            <v>0180</v>
          </cell>
          <cell r="E3355">
            <v>0</v>
          </cell>
          <cell r="F3355">
            <v>0</v>
          </cell>
          <cell r="G3355" t="str">
            <v>89362</v>
          </cell>
          <cell r="H3355" t="str">
            <v>JOELHO 90 GRAUS, PVC, SOLDÁVEL, DN 25MM, INSTALADO EM RAMAL OU SUB-RAMAL DE ÁGUA - FORNECIMENTO E INSTALAÇÃO. AF_12/2014</v>
          </cell>
        </row>
        <row r="3356">
          <cell r="A3356" t="str">
            <v>INSTALACOES HIDRO SANITARIAS</v>
          </cell>
          <cell r="B3356" t="str">
            <v>INHI</v>
          </cell>
          <cell r="C3356" t="str">
            <v>CONEXOES</v>
          </cell>
          <cell r="D3356" t="str">
            <v>0180</v>
          </cell>
          <cell r="E3356">
            <v>0</v>
          </cell>
          <cell r="F3356">
            <v>0</v>
          </cell>
          <cell r="G3356" t="str">
            <v>89363</v>
          </cell>
          <cell r="H3356" t="str">
            <v>JOELHO 45 GRAUS, PVC, SOLDÁVEL, DN 25MM, INSTALADO EM RAMAL OU SUB-RAMAL DE ÁGUA - FORNECIMENTO E INSTALAÇÃO. AF_12/2014</v>
          </cell>
        </row>
        <row r="3357">
          <cell r="A3357" t="str">
            <v>INSTALACOES HIDRO SANITARIAS</v>
          </cell>
          <cell r="B3357" t="str">
            <v>INHI</v>
          </cell>
          <cell r="C3357" t="str">
            <v>CONEXOES</v>
          </cell>
          <cell r="D3357" t="str">
            <v>0180</v>
          </cell>
          <cell r="E3357">
            <v>0</v>
          </cell>
          <cell r="F3357">
            <v>0</v>
          </cell>
          <cell r="G3357" t="str">
            <v>89364</v>
          </cell>
          <cell r="H3357" t="str">
            <v>CURVA 90 GRAUS, PVC, SOLDÁVEL, DN 25MM, INSTALADO EM RAMAL OU SUB-RAMAL DE ÁGUA - FORNECIMENTO E INSTALAÇÃO. AF_12/2014</v>
          </cell>
        </row>
        <row r="3358">
          <cell r="A3358" t="str">
            <v>INSTALACOES HIDRO SANITARIAS</v>
          </cell>
          <cell r="B3358" t="str">
            <v>INHI</v>
          </cell>
          <cell r="C3358" t="str">
            <v>CONEXOES</v>
          </cell>
          <cell r="D3358" t="str">
            <v>0180</v>
          </cell>
          <cell r="E3358">
            <v>0</v>
          </cell>
          <cell r="F3358">
            <v>0</v>
          </cell>
          <cell r="G3358" t="str">
            <v>89365</v>
          </cell>
          <cell r="H3358" t="str">
            <v>CURVA 45 GRAUS, PVC, SOLDÁVEL, DN 25MM, INSTALADO EM RAMAL OU SUB-RAMAL DE ÁGUA - FORNECIMENTO E INSTALAÇÃO. AF_12/2014</v>
          </cell>
        </row>
        <row r="3359">
          <cell r="A3359" t="str">
            <v>INSTALACOES HIDRO SANITARIAS</v>
          </cell>
          <cell r="B3359" t="str">
            <v>INHI</v>
          </cell>
          <cell r="C3359" t="str">
            <v>CONEXOES</v>
          </cell>
          <cell r="D3359" t="str">
            <v>0180</v>
          </cell>
          <cell r="E3359">
            <v>0</v>
          </cell>
          <cell r="F3359">
            <v>0</v>
          </cell>
          <cell r="G3359" t="str">
            <v>89366</v>
          </cell>
          <cell r="H3359" t="str">
            <v>JOELHO 90 GRAUS COM BUCHA DE LATÃO, PVC, SOLDÁVEL, DN 25MM, X 3/4 INSTALADO EM RAMAL OU SUB-RAMAL DE ÁGUA - FORNECIMENTO E INSTALAÇÃO. AF_12/2014</v>
          </cell>
        </row>
        <row r="3360">
          <cell r="A3360" t="str">
            <v>INSTALACOES HIDRO SANITARIAS</v>
          </cell>
          <cell r="B3360" t="str">
            <v>INHI</v>
          </cell>
          <cell r="C3360" t="str">
            <v>CONEXOES</v>
          </cell>
          <cell r="D3360" t="str">
            <v>0180</v>
          </cell>
          <cell r="E3360">
            <v>0</v>
          </cell>
          <cell r="F3360">
            <v>0</v>
          </cell>
          <cell r="G3360" t="str">
            <v>89367</v>
          </cell>
          <cell r="H3360" t="str">
            <v>JOELHO 90 GRAUS, PVC, SOLDÁVEL, DN 32MM, INSTALADO EM RAMAL OU SUB-RAMAL DE ÁGUA - FORNECIMENTO E INSTALAÇÃO. AF_12/2014</v>
          </cell>
        </row>
        <row r="3361">
          <cell r="A3361" t="str">
            <v>INSTALACOES HIDRO SANITARIAS</v>
          </cell>
          <cell r="B3361" t="str">
            <v>INHI</v>
          </cell>
          <cell r="C3361" t="str">
            <v>CONEXOES</v>
          </cell>
          <cell r="D3361" t="str">
            <v>0180</v>
          </cell>
          <cell r="E3361">
            <v>0</v>
          </cell>
          <cell r="F3361">
            <v>0</v>
          </cell>
          <cell r="G3361" t="str">
            <v>89368</v>
          </cell>
          <cell r="H3361" t="str">
            <v>JOELHO 45 GRAUS, PVC, SOLDÁVEL, DN 32MM, INSTALADO EM RAMAL OU SUB-RAMAL DE ÁGUA - FORNECIMENTO E INSTALAÇÃO. AF_12/2014</v>
          </cell>
        </row>
        <row r="3362">
          <cell r="A3362" t="str">
            <v>INSTALACOES HIDRO SANITARIAS</v>
          </cell>
          <cell r="B3362" t="str">
            <v>INHI</v>
          </cell>
          <cell r="C3362" t="str">
            <v>CONEXOES</v>
          </cell>
          <cell r="D3362" t="str">
            <v>0180</v>
          </cell>
          <cell r="E3362">
            <v>0</v>
          </cell>
          <cell r="F3362">
            <v>0</v>
          </cell>
          <cell r="G3362" t="str">
            <v>89369</v>
          </cell>
          <cell r="H3362" t="str">
            <v>CURVA 90 GRAUS, PVC, SOLDÁVEL, DN 32MM, INSTALADO EM RAMAL OU SUB-RAMAL DE ÁGUA - FORNECIMENTO E INSTALAÇÃO. AF_12/2014</v>
          </cell>
        </row>
        <row r="3363">
          <cell r="A3363" t="str">
            <v>INSTALACOES HIDRO SANITARIAS</v>
          </cell>
          <cell r="B3363" t="str">
            <v>INHI</v>
          </cell>
          <cell r="C3363" t="str">
            <v>CONEXOES</v>
          </cell>
          <cell r="D3363" t="str">
            <v>0180</v>
          </cell>
          <cell r="E3363">
            <v>0</v>
          </cell>
          <cell r="F3363">
            <v>0</v>
          </cell>
          <cell r="G3363" t="str">
            <v>89370</v>
          </cell>
          <cell r="H3363" t="str">
            <v>CURVA 45 GRAUS, PVC, SOLDÁVEL, DN 32MM, INSTALADO EM RAMAL OU SUB-RAMAL DE ÁGUA - FORNECIMENTO E INSTALAÇÃO. AF_12/2014</v>
          </cell>
        </row>
        <row r="3364">
          <cell r="A3364" t="str">
            <v>INSTALACOES HIDRO SANITARIAS</v>
          </cell>
          <cell r="B3364" t="str">
            <v>INHI</v>
          </cell>
          <cell r="C3364" t="str">
            <v>CONEXOES</v>
          </cell>
          <cell r="D3364" t="str">
            <v>0180</v>
          </cell>
          <cell r="E3364">
            <v>0</v>
          </cell>
          <cell r="F3364">
            <v>0</v>
          </cell>
          <cell r="G3364" t="str">
            <v>89371</v>
          </cell>
          <cell r="H3364" t="str">
            <v>LUVA, PVC, SOLDÁVEL, DN 20MM, INSTALADO EM RAMAL OU SUB-RAMAL DE ÁGUA - FORNECIMENTO E INSTALAÇÃO. AF_12/2014</v>
          </cell>
        </row>
        <row r="3365">
          <cell r="A3365" t="str">
            <v>INSTALACOES HIDRO SANITARIAS</v>
          </cell>
          <cell r="B3365" t="str">
            <v>INHI</v>
          </cell>
          <cell r="C3365" t="str">
            <v>CONEXOES</v>
          </cell>
          <cell r="D3365" t="str">
            <v>0180</v>
          </cell>
          <cell r="E3365">
            <v>0</v>
          </cell>
          <cell r="F3365">
            <v>0</v>
          </cell>
          <cell r="G3365" t="str">
            <v>89372</v>
          </cell>
          <cell r="H3365" t="str">
            <v>LUVA DE CORRER, PVC, SOLDÁVEL, DN 20MM, INSTALADO EM RAMAL OU SUB-RAMAL DE ÁGUA - FORNECIMENTO E INSTALAÇÃO. AF_12/2014</v>
          </cell>
        </row>
        <row r="3366">
          <cell r="A3366" t="str">
            <v>INSTALACOES HIDRO SANITARIAS</v>
          </cell>
          <cell r="B3366" t="str">
            <v>INHI</v>
          </cell>
          <cell r="C3366" t="str">
            <v>CONEXOES</v>
          </cell>
          <cell r="D3366" t="str">
            <v>0180</v>
          </cell>
          <cell r="E3366">
            <v>0</v>
          </cell>
          <cell r="F3366">
            <v>0</v>
          </cell>
          <cell r="G3366" t="str">
            <v>89373</v>
          </cell>
          <cell r="H3366" t="str">
            <v>LUVA DE REDUÇÃO, PVC, SOLDÁVEL, DN 25MM X 20MM, INSTALADO EM RAMAL OU SUB-RAMAL DE ÁGUA - FORNECIMENTO E INSTALAÇÃO. AF_12/2014</v>
          </cell>
        </row>
        <row r="3367">
          <cell r="A3367" t="str">
            <v>INSTALACOES HIDRO SANITARIAS</v>
          </cell>
          <cell r="B3367" t="str">
            <v>INHI</v>
          </cell>
          <cell r="C3367" t="str">
            <v>CONEXOES</v>
          </cell>
          <cell r="D3367" t="str">
            <v>0180</v>
          </cell>
          <cell r="E3367">
            <v>0</v>
          </cell>
          <cell r="F3367">
            <v>0</v>
          </cell>
          <cell r="G3367" t="str">
            <v>89374</v>
          </cell>
          <cell r="H3367" t="str">
            <v>LUVA COM BUCHA DE LATÃO, PVC, SOLDÁVEL, DN 20MM X 1/2, INSTALADO EM RAMAL OU SUB-RAMAL DE ÁGUA - FORNECIMENTO E INSTALAÇÃO. AF_12/2014</v>
          </cell>
        </row>
        <row r="3368">
          <cell r="A3368" t="str">
            <v>INSTALACOES HIDRO SANITARIAS</v>
          </cell>
          <cell r="B3368" t="str">
            <v>INHI</v>
          </cell>
          <cell r="C3368" t="str">
            <v>CONEXOES</v>
          </cell>
          <cell r="D3368" t="str">
            <v>0180</v>
          </cell>
          <cell r="E3368">
            <v>0</v>
          </cell>
          <cell r="F3368">
            <v>0</v>
          </cell>
          <cell r="G3368" t="str">
            <v>89375</v>
          </cell>
          <cell r="H3368" t="str">
            <v>UNIÃO, PVC, SOLDÁVEL, DN 20MM, INSTALADO EM RAMAL OU SUB-RAMAL DE ÁGUA - FORNECIMENTO E INSTALAÇÃO. AF_12/2014</v>
          </cell>
        </row>
        <row r="3369">
          <cell r="A3369" t="str">
            <v>INSTALACOES HIDRO SANITARIAS</v>
          </cell>
          <cell r="B3369" t="str">
            <v>INHI</v>
          </cell>
          <cell r="C3369" t="str">
            <v>CONEXOES</v>
          </cell>
          <cell r="D3369" t="str">
            <v>0180</v>
          </cell>
          <cell r="E3369">
            <v>0</v>
          </cell>
          <cell r="F3369">
            <v>0</v>
          </cell>
          <cell r="G3369" t="str">
            <v>89376</v>
          </cell>
          <cell r="H3369" t="str">
            <v>ADAPTADOR CURTO COM BOLSA E ROSCA PARA REGISTRO, PVC, SOLDÁVEL, DN 20MM X 1/2, INSTALADO EM RAMAL OU SUB-RAMAL DE ÁGUA - FORNECIMENTO E INSTALAÇÃO. AF_12/2014</v>
          </cell>
        </row>
        <row r="3370">
          <cell r="A3370" t="str">
            <v>INSTALACOES HIDRO SANITARIAS</v>
          </cell>
          <cell r="B3370" t="str">
            <v>INHI</v>
          </cell>
          <cell r="C3370" t="str">
            <v>CONEXOES</v>
          </cell>
          <cell r="D3370" t="str">
            <v>0180</v>
          </cell>
          <cell r="E3370">
            <v>0</v>
          </cell>
          <cell r="F3370">
            <v>0</v>
          </cell>
          <cell r="G3370" t="str">
            <v>89377</v>
          </cell>
          <cell r="H3370" t="str">
            <v>CURVA DE TRANSPOSIÇÃO, PVC, SOLDÁVEL, DN 20MM, INSTALADO EM RAMAL OU SUB-RAMAL DE ÁGUA - FORNECIMENTO E INSTALAÇÃO. AF_12/2014</v>
          </cell>
        </row>
        <row r="3371">
          <cell r="A3371" t="str">
            <v>INSTALACOES HIDRO SANITARIAS</v>
          </cell>
          <cell r="B3371" t="str">
            <v>INHI</v>
          </cell>
          <cell r="C3371" t="str">
            <v>CONEXOES</v>
          </cell>
          <cell r="D3371" t="str">
            <v>0180</v>
          </cell>
          <cell r="E3371">
            <v>0</v>
          </cell>
          <cell r="F3371">
            <v>0</v>
          </cell>
          <cell r="G3371" t="str">
            <v>89378</v>
          </cell>
          <cell r="H3371" t="str">
            <v>LUVA, PVC, SOLDÁVEL, DN 25MM, INSTALADO EM RAMAL OU SUB-RAMAL DE ÁGUA - FORNECIMENTO E INSTALAÇÃO. AF_12/2014</v>
          </cell>
        </row>
        <row r="3372">
          <cell r="A3372" t="str">
            <v>INSTALACOES HIDRO SANITARIAS</v>
          </cell>
          <cell r="B3372" t="str">
            <v>INHI</v>
          </cell>
          <cell r="C3372" t="str">
            <v>CONEXOES</v>
          </cell>
          <cell r="D3372" t="str">
            <v>0180</v>
          </cell>
          <cell r="E3372">
            <v>0</v>
          </cell>
          <cell r="F3372">
            <v>0</v>
          </cell>
          <cell r="G3372" t="str">
            <v>89379</v>
          </cell>
          <cell r="H3372" t="str">
            <v>LUVA DE CORRER, PVC, SOLDÁVEL, DN 25MM, INSTALADO EM RAMAL OU SUB-RAMAL DE ÁGUA - FORNECIMENTO E INSTALAÇÃO. AF_12/2014</v>
          </cell>
        </row>
        <row r="3373">
          <cell r="A3373" t="str">
            <v>INSTALACOES HIDRO SANITARIAS</v>
          </cell>
          <cell r="B3373" t="str">
            <v>INHI</v>
          </cell>
          <cell r="C3373" t="str">
            <v>CONEXOES</v>
          </cell>
          <cell r="D3373" t="str">
            <v>0180</v>
          </cell>
          <cell r="E3373">
            <v>0</v>
          </cell>
          <cell r="F3373">
            <v>0</v>
          </cell>
          <cell r="G3373" t="str">
            <v>89380</v>
          </cell>
          <cell r="H3373" t="str">
            <v>LUVA DE REDUÇÃO, PVC, SOLDÁVEL, DN 32MM X 25MM, INSTALADO EM RAMAL OU SUB-RAMAL DE ÁGUA - FORNECIMENTO E INSTALAÇÃO. AF_12/2014</v>
          </cell>
        </row>
        <row r="3374">
          <cell r="A3374" t="str">
            <v>INSTALACOES HIDRO SANITARIAS</v>
          </cell>
          <cell r="B3374" t="str">
            <v>INHI</v>
          </cell>
          <cell r="C3374" t="str">
            <v>CONEXOES</v>
          </cell>
          <cell r="D3374" t="str">
            <v>0180</v>
          </cell>
          <cell r="E3374">
            <v>0</v>
          </cell>
          <cell r="F3374">
            <v>0</v>
          </cell>
          <cell r="G3374" t="str">
            <v>89381</v>
          </cell>
          <cell r="H3374" t="str">
            <v>LUVA COM BUCHA DE LATÃO, PVC, SOLDÁVEL, DN 25MM X 3/4, INSTALADO EM RAMAL OU SUB-RAMAL DE ÁGUA - FORNECIMENTO E INSTALAÇÃO. AF_12/2014</v>
          </cell>
        </row>
        <row r="3375">
          <cell r="A3375" t="str">
            <v>INSTALACOES HIDRO SANITARIAS</v>
          </cell>
          <cell r="B3375" t="str">
            <v>INHI</v>
          </cell>
          <cell r="C3375" t="str">
            <v>CONEXOES</v>
          </cell>
          <cell r="D3375" t="str">
            <v>0180</v>
          </cell>
          <cell r="E3375">
            <v>0</v>
          </cell>
          <cell r="F3375">
            <v>0</v>
          </cell>
          <cell r="G3375" t="str">
            <v>89382</v>
          </cell>
          <cell r="H3375" t="str">
            <v>UNIÃO, PVC, SOLDÁVEL, DN 25MM, INSTALADO EM RAMAL OU SUB-RAMAL DE ÁGUA - FORNECIMENTO E INSTALAÇÃO. AF_12/2014</v>
          </cell>
        </row>
        <row r="3376">
          <cell r="A3376" t="str">
            <v>INSTALACOES HIDRO SANITARIAS</v>
          </cell>
          <cell r="B3376" t="str">
            <v>INHI</v>
          </cell>
          <cell r="C3376" t="str">
            <v>CONEXOES</v>
          </cell>
          <cell r="D3376" t="str">
            <v>0180</v>
          </cell>
          <cell r="E3376">
            <v>0</v>
          </cell>
          <cell r="F3376">
            <v>0</v>
          </cell>
          <cell r="G3376" t="str">
            <v>89383</v>
          </cell>
          <cell r="H3376" t="str">
            <v>ADAPTADOR CURTO COM BOLSA E ROSCA PARA REGISTRO, PVC, SOLDÁVEL, DN 25MM X 3/4, INSTALADO EM RAMAL OU SUB-RAMAL DE ÁGUA - FORNECIMENTO E INSTALAÇÃO. AF_12/2014</v>
          </cell>
        </row>
        <row r="3377">
          <cell r="A3377" t="str">
            <v>INSTALACOES HIDRO SANITARIAS</v>
          </cell>
          <cell r="B3377" t="str">
            <v>INHI</v>
          </cell>
          <cell r="C3377" t="str">
            <v>CONEXOES</v>
          </cell>
          <cell r="D3377" t="str">
            <v>0180</v>
          </cell>
          <cell r="E3377">
            <v>0</v>
          </cell>
          <cell r="F3377">
            <v>0</v>
          </cell>
          <cell r="G3377" t="str">
            <v>89384</v>
          </cell>
          <cell r="H3377" t="str">
            <v>CURVA DE TRANSPOSIÇÃO, PVC, SOLDÁVEL, DN 25MM, INSTALADO EM RAMAL OU SUB-RAMAL DE ÁGUA   FORNECIMENTO E INSTALAÇÃO. AF_12/2014</v>
          </cell>
        </row>
        <row r="3378">
          <cell r="A3378" t="str">
            <v>INSTALACOES HIDRO SANITARIAS</v>
          </cell>
          <cell r="B3378" t="str">
            <v>INHI</v>
          </cell>
          <cell r="C3378" t="str">
            <v>CONEXOES</v>
          </cell>
          <cell r="D3378" t="str">
            <v>0180</v>
          </cell>
          <cell r="E3378">
            <v>0</v>
          </cell>
          <cell r="F3378">
            <v>0</v>
          </cell>
          <cell r="G3378" t="str">
            <v>89385</v>
          </cell>
          <cell r="H3378" t="str">
            <v>LUVA SOLDÁVEL E COM ROSCA, PVC, SOLDÁVEL, DN 25MM X 3/4, INSTALADO EM RAMAL OU SUB-RAMAL DE ÁGUA - FORNECIMENTO E INSTALAÇÃO. AF_12/2014</v>
          </cell>
        </row>
        <row r="3379">
          <cell r="A3379" t="str">
            <v>INSTALACOES HIDRO SANITARIAS</v>
          </cell>
          <cell r="B3379" t="str">
            <v>INHI</v>
          </cell>
          <cell r="C3379" t="str">
            <v>CONEXOES</v>
          </cell>
          <cell r="D3379" t="str">
            <v>0180</v>
          </cell>
          <cell r="E3379">
            <v>0</v>
          </cell>
          <cell r="F3379">
            <v>0</v>
          </cell>
          <cell r="G3379" t="str">
            <v>89386</v>
          </cell>
          <cell r="H3379" t="str">
            <v>LUVA, PVC, SOLDÁVEL, DN 32MM, INSTALADO EM RAMAL OU SUB-RAMAL DE ÁGUA - FORNECIMENTO E INSTALAÇÃO. AF_12/2014</v>
          </cell>
        </row>
        <row r="3380">
          <cell r="A3380" t="str">
            <v>INSTALACOES HIDRO SANITARIAS</v>
          </cell>
          <cell r="B3380" t="str">
            <v>INHI</v>
          </cell>
          <cell r="C3380" t="str">
            <v>CONEXOES</v>
          </cell>
          <cell r="D3380" t="str">
            <v>0180</v>
          </cell>
          <cell r="E3380">
            <v>0</v>
          </cell>
          <cell r="F3380">
            <v>0</v>
          </cell>
          <cell r="G3380" t="str">
            <v>89387</v>
          </cell>
          <cell r="H3380" t="str">
            <v>LUVA DE CORRER, PVC, SOLDÁVEL, DN 32MM, INSTALADO EM RAMAL OU SUB-RAMAL DE ÁGUA   FORNECIMENTO E INSTALAÇÃO. AF_12/2014</v>
          </cell>
        </row>
        <row r="3381">
          <cell r="A3381" t="str">
            <v>INSTALACOES HIDRO SANITARIAS</v>
          </cell>
          <cell r="B3381" t="str">
            <v>INHI</v>
          </cell>
          <cell r="C3381" t="str">
            <v>CONEXOES</v>
          </cell>
          <cell r="D3381" t="str">
            <v>0180</v>
          </cell>
          <cell r="E3381">
            <v>0</v>
          </cell>
          <cell r="F3381">
            <v>0</v>
          </cell>
          <cell r="G3381" t="str">
            <v>89388</v>
          </cell>
          <cell r="H3381" t="str">
            <v>LUVA DE REDUÇÃO, PVC, SOLDÁVEL, DN 40MM X 32MM, INSTALADO EM RAMAL OU SUB-RAMAL DE ÁGUA - FORNECIMENTO E INSTALAÇÃO. AF_12/2014</v>
          </cell>
        </row>
        <row r="3382">
          <cell r="A3382" t="str">
            <v>INSTALACOES HIDRO SANITARIAS</v>
          </cell>
          <cell r="B3382" t="str">
            <v>INHI</v>
          </cell>
          <cell r="C3382" t="str">
            <v>CONEXOES</v>
          </cell>
          <cell r="D3382" t="str">
            <v>0180</v>
          </cell>
          <cell r="E3382">
            <v>0</v>
          </cell>
          <cell r="F3382">
            <v>0</v>
          </cell>
          <cell r="G3382" t="str">
            <v>89389</v>
          </cell>
          <cell r="H3382" t="str">
            <v>LUVA SOLDÁVEL E COM ROSCA, PVC, SOLDÁVEL, DN 32MM X 1, INSTALADO EM RAMAL OU SUB-RAMAL DE ÁGUA - FORNECIMENTO E INSTALAÇÃO. AF_12/2014</v>
          </cell>
        </row>
        <row r="3383">
          <cell r="A3383" t="str">
            <v>INSTALACOES HIDRO SANITARIAS</v>
          </cell>
          <cell r="B3383" t="str">
            <v>INHI</v>
          </cell>
          <cell r="C3383" t="str">
            <v>CONEXOES</v>
          </cell>
          <cell r="D3383" t="str">
            <v>0180</v>
          </cell>
          <cell r="E3383">
            <v>0</v>
          </cell>
          <cell r="F3383">
            <v>0</v>
          </cell>
          <cell r="G3383" t="str">
            <v>89390</v>
          </cell>
          <cell r="H3383" t="str">
            <v>UNIÃO, PVC, SOLDÁVEL, DN 32MM, INSTALADO EM RAMAL OU SUB-RAMAL DE ÁGUA - FORNECIMENTO E INSTALAÇÃO. AF_12/2014</v>
          </cell>
        </row>
        <row r="3384">
          <cell r="A3384" t="str">
            <v>INSTALACOES HIDRO SANITARIAS</v>
          </cell>
          <cell r="B3384" t="str">
            <v>INHI</v>
          </cell>
          <cell r="C3384" t="str">
            <v>CONEXOES</v>
          </cell>
          <cell r="D3384" t="str">
            <v>0180</v>
          </cell>
          <cell r="E3384">
            <v>0</v>
          </cell>
          <cell r="F3384">
            <v>0</v>
          </cell>
          <cell r="G3384" t="str">
            <v>89391</v>
          </cell>
          <cell r="H3384" t="str">
            <v>ADAPTADOR CURTO COM BOLSA E ROSCA PARA REGISTRO, PVC, SOLDÁVEL, DN 32MM X 1, INSTALADO EM RAMAL OU SUB-RAMAL DE ÁGUA - FORNECIMENTO E INSTALAÇÃO. AF_12/2014</v>
          </cell>
        </row>
        <row r="3385">
          <cell r="A3385" t="str">
            <v>INSTALACOES HIDRO SANITARIAS</v>
          </cell>
          <cell r="B3385" t="str">
            <v>INHI</v>
          </cell>
          <cell r="C3385" t="str">
            <v>CONEXOES</v>
          </cell>
          <cell r="D3385" t="str">
            <v>0180</v>
          </cell>
          <cell r="E3385">
            <v>0</v>
          </cell>
          <cell r="F3385">
            <v>0</v>
          </cell>
          <cell r="G3385" t="str">
            <v>89392</v>
          </cell>
          <cell r="H3385" t="str">
            <v>CURVA DE TRANSPOSIÇÃO, PVC, SOLDÁVEL, DN 32MM, INSTALADO EM RAMAL OU SUB-RAMAL DE ÁGUA   FORNECIMENTO E INSTALAÇÃO. AF_12/2014</v>
          </cell>
        </row>
        <row r="3386">
          <cell r="A3386" t="str">
            <v>INSTALACOES HIDRO SANITARIAS</v>
          </cell>
          <cell r="B3386" t="str">
            <v>INHI</v>
          </cell>
          <cell r="C3386" t="str">
            <v>CONEXOES</v>
          </cell>
          <cell r="D3386" t="str">
            <v>0180</v>
          </cell>
          <cell r="E3386">
            <v>0</v>
          </cell>
          <cell r="F3386">
            <v>0</v>
          </cell>
          <cell r="G3386" t="str">
            <v>89393</v>
          </cell>
          <cell r="H3386" t="str">
            <v>TE, PVC, SOLDÁVEL, DN 20MM, INSTALADO EM RAMAL OU SUB-RAMAL DE ÁGUA - FORNECIMENTO E INSTALAÇÃO. AF_12/2014</v>
          </cell>
        </row>
        <row r="3387">
          <cell r="A3387" t="str">
            <v>INSTALACOES HIDRO SANITARIAS</v>
          </cell>
          <cell r="B3387" t="str">
            <v>INHI</v>
          </cell>
          <cell r="C3387" t="str">
            <v>CONEXOES</v>
          </cell>
          <cell r="D3387" t="str">
            <v>0180</v>
          </cell>
          <cell r="E3387">
            <v>0</v>
          </cell>
          <cell r="F3387">
            <v>0</v>
          </cell>
          <cell r="G3387" t="str">
            <v>89394</v>
          </cell>
          <cell r="H3387" t="str">
            <v>TÊ COM BUCHA DE LATÃO NA BOLSA CENTRAL, PVC, SOLDÁVEL, DN 20MM X 1/2, INSTALADO EM RAMAL OU SUB-RAMAL DE ÁGUA - FORNECIMENTO E INSTALAÇÃO. AF_12/2014</v>
          </cell>
        </row>
        <row r="3388">
          <cell r="A3388" t="str">
            <v>INSTALACOES HIDRO SANITARIAS</v>
          </cell>
          <cell r="B3388" t="str">
            <v>INHI</v>
          </cell>
          <cell r="C3388" t="str">
            <v>CONEXOES</v>
          </cell>
          <cell r="D3388" t="str">
            <v>0180</v>
          </cell>
          <cell r="E3388">
            <v>0</v>
          </cell>
          <cell r="F3388">
            <v>0</v>
          </cell>
          <cell r="G3388" t="str">
            <v>89395</v>
          </cell>
          <cell r="H3388" t="str">
            <v>TE, PVC, SOLDÁVEL, DN 25MM, INSTALADO EM RAMAL OU SUB-RAMAL DE ÁGUA - FORNECIMENTO E INSTALAÇÃO. AF_12/2014</v>
          </cell>
        </row>
        <row r="3389">
          <cell r="A3389" t="str">
            <v>INSTALACOES HIDRO SANITARIAS</v>
          </cell>
          <cell r="B3389" t="str">
            <v>INHI</v>
          </cell>
          <cell r="C3389" t="str">
            <v>CONEXOES</v>
          </cell>
          <cell r="D3389" t="str">
            <v>0180</v>
          </cell>
          <cell r="E3389">
            <v>0</v>
          </cell>
          <cell r="F3389">
            <v>0</v>
          </cell>
          <cell r="G3389" t="str">
            <v>89396</v>
          </cell>
          <cell r="H3389" t="str">
            <v>TÊ COM BUCHA DE LATÃO NA BOLSA CENTRAL, PVC, SOLDÁVEL, DN 25MM X 1/2, INSTALADO EM RAMAL OU SUB-RAMAL DE ÁGUA - FORNECIMENTO E INSTALAÇÃO. AF_12/2014</v>
          </cell>
        </row>
        <row r="3390">
          <cell r="A3390" t="str">
            <v>INSTALACOES HIDRO SANITARIAS</v>
          </cell>
          <cell r="B3390" t="str">
            <v>INHI</v>
          </cell>
          <cell r="C3390" t="str">
            <v>CONEXOES</v>
          </cell>
          <cell r="D3390" t="str">
            <v>0180</v>
          </cell>
          <cell r="E3390">
            <v>0</v>
          </cell>
          <cell r="F3390">
            <v>0</v>
          </cell>
          <cell r="G3390" t="str">
            <v>89397</v>
          </cell>
          <cell r="H3390" t="str">
            <v>TÊ DE REDUÇÃO, PVC, SOLDÁVEL, DN 25MM X 20MM, INSTALADO EM RAMAL OU SUB-RAMAL DE ÁGUA - FORNECIMENTO E INSTALAÇÃO. AF_12/2014</v>
          </cell>
        </row>
        <row r="3391">
          <cell r="A3391" t="str">
            <v>INSTALACOES HIDRO SANITARIAS</v>
          </cell>
          <cell r="B3391" t="str">
            <v>INHI</v>
          </cell>
          <cell r="C3391" t="str">
            <v>CONEXOES</v>
          </cell>
          <cell r="D3391" t="str">
            <v>0180</v>
          </cell>
          <cell r="E3391">
            <v>0</v>
          </cell>
          <cell r="F3391">
            <v>0</v>
          </cell>
          <cell r="G3391" t="str">
            <v>89398</v>
          </cell>
          <cell r="H3391" t="str">
            <v>TE, PVC, SOLDÁVEL, DN 32MM, INSTALADO EM RAMAL OU SUB-RAMAL DE ÁGUA - FORNECIMENTO E INSTALAÇÃO. AF_12/2014</v>
          </cell>
        </row>
        <row r="3392">
          <cell r="A3392" t="str">
            <v>INSTALACOES HIDRO SANITARIAS</v>
          </cell>
          <cell r="B3392" t="str">
            <v>INHI</v>
          </cell>
          <cell r="C3392" t="str">
            <v>CONEXOES</v>
          </cell>
          <cell r="D3392" t="str">
            <v>0180</v>
          </cell>
          <cell r="E3392">
            <v>0</v>
          </cell>
          <cell r="F3392">
            <v>0</v>
          </cell>
          <cell r="G3392" t="str">
            <v>89399</v>
          </cell>
          <cell r="H3392" t="str">
            <v>TÊ COM BUCHA DE LATÃO NA BOLSA CENTRAL, PVC, SOLDÁVEL, DN 32MM X 3/4, INSTALADO EM RAMAL OU SUB-RAMAL DE ÁGUA - FORNECIMENTO E INSTALAÇÃO. AF_12/2014</v>
          </cell>
        </row>
        <row r="3393">
          <cell r="A3393" t="str">
            <v>INSTALACOES HIDRO SANITARIAS</v>
          </cell>
          <cell r="B3393" t="str">
            <v>INHI</v>
          </cell>
          <cell r="C3393" t="str">
            <v>CONEXOES</v>
          </cell>
          <cell r="D3393" t="str">
            <v>0180</v>
          </cell>
          <cell r="E3393">
            <v>0</v>
          </cell>
          <cell r="F3393">
            <v>0</v>
          </cell>
          <cell r="G3393" t="str">
            <v>89400</v>
          </cell>
          <cell r="H3393" t="str">
            <v>TÊ DE REDUÇÃO, PVC, SOLDÁVEL, DN 32MM X 25MM, INSTALADO EM RAMAL OU SUB-RAMAL DE ÁGUA - FORNECIMENTO E INSTALAÇÃO. AF_12/2014</v>
          </cell>
        </row>
        <row r="3394">
          <cell r="A3394" t="str">
            <v>INSTALACOES HIDRO SANITARIAS</v>
          </cell>
          <cell r="B3394" t="str">
            <v>INHI</v>
          </cell>
          <cell r="C3394" t="str">
            <v>CONEXOES</v>
          </cell>
          <cell r="D3394" t="str">
            <v>0180</v>
          </cell>
          <cell r="E3394">
            <v>0</v>
          </cell>
          <cell r="F3394">
            <v>0</v>
          </cell>
          <cell r="G3394" t="str">
            <v>89404</v>
          </cell>
          <cell r="H3394" t="str">
            <v>JOELHO 90 GRAUS, PVC, SOLDÁVEL, DN 20MM, INSTALADO EM RAMAL DE DISTRIBUIÇÃO DE ÁGUA - FORNECIMENTO E INSTALAÇÃO. AF_12/2014</v>
          </cell>
        </row>
        <row r="3395">
          <cell r="A3395" t="str">
            <v>INSTALACOES HIDRO SANITARIAS</v>
          </cell>
          <cell r="B3395" t="str">
            <v>INHI</v>
          </cell>
          <cell r="C3395" t="str">
            <v>CONEXOES</v>
          </cell>
          <cell r="D3395" t="str">
            <v>0180</v>
          </cell>
          <cell r="E3395">
            <v>0</v>
          </cell>
          <cell r="F3395">
            <v>0</v>
          </cell>
          <cell r="G3395" t="str">
            <v>89405</v>
          </cell>
          <cell r="H3395" t="str">
            <v>JOELHO 45 GRAUS, PVC, SOLDÁVEL, DN 20MM, INSTALADO EM RAMAL DE DISTRIBUIÇÃO DE ÁGUA - FORNECIMENTO E INSTALAÇÃO. AF_12/2014</v>
          </cell>
        </row>
        <row r="3396">
          <cell r="A3396" t="str">
            <v>INSTALACOES HIDRO SANITARIAS</v>
          </cell>
          <cell r="B3396" t="str">
            <v>INHI</v>
          </cell>
          <cell r="C3396" t="str">
            <v>CONEXOES</v>
          </cell>
          <cell r="D3396" t="str">
            <v>0180</v>
          </cell>
          <cell r="E3396">
            <v>0</v>
          </cell>
          <cell r="F3396">
            <v>0</v>
          </cell>
          <cell r="G3396" t="str">
            <v>89406</v>
          </cell>
          <cell r="H3396" t="str">
            <v>CURVA 90 GRAUS, PVC, SOLDÁVEL, DN 20MM, INSTALADO EM RAMAL DE DISTRIBUIÇÃO DE ÁGUA - FORNECIMENTO E INSTALAÇÃO. AF_12/2014</v>
          </cell>
        </row>
        <row r="3397">
          <cell r="A3397" t="str">
            <v>INSTALACOES HIDRO SANITARIAS</v>
          </cell>
          <cell r="B3397" t="str">
            <v>INHI</v>
          </cell>
          <cell r="C3397" t="str">
            <v>CONEXOES</v>
          </cell>
          <cell r="D3397" t="str">
            <v>0180</v>
          </cell>
          <cell r="E3397">
            <v>0</v>
          </cell>
          <cell r="F3397">
            <v>0</v>
          </cell>
          <cell r="G3397" t="str">
            <v>89407</v>
          </cell>
          <cell r="H3397" t="str">
            <v>CURVA 45 GRAUS, PVC, SOLDÁVEL, DN 20MM, INSTALADO EM RAMAL DE DISTRIBUIÇÃO DE ÁGUA - FORNECIMENTO E INSTALAÇÃO. AF_12/2014</v>
          </cell>
        </row>
        <row r="3398">
          <cell r="A3398" t="str">
            <v>INSTALACOES HIDRO SANITARIAS</v>
          </cell>
          <cell r="B3398" t="str">
            <v>INHI</v>
          </cell>
          <cell r="C3398" t="str">
            <v>CONEXOES</v>
          </cell>
          <cell r="D3398" t="str">
            <v>0180</v>
          </cell>
          <cell r="E3398">
            <v>0</v>
          </cell>
          <cell r="F3398">
            <v>0</v>
          </cell>
          <cell r="G3398" t="str">
            <v>89408</v>
          </cell>
          <cell r="H3398" t="str">
            <v>JOELHO 90 GRAUS, PVC, SOLDÁVEL, DN 25MM, INSTALADO EM RAMAL DE DISTRIBUIÇÃO DE ÁGUA - FORNECIMENTO E INSTALAÇÃO. AF_12/2014</v>
          </cell>
        </row>
        <row r="3399">
          <cell r="A3399" t="str">
            <v>INSTALACOES HIDRO SANITARIAS</v>
          </cell>
          <cell r="B3399" t="str">
            <v>INHI</v>
          </cell>
          <cell r="C3399" t="str">
            <v>CONEXOES</v>
          </cell>
          <cell r="D3399" t="str">
            <v>0180</v>
          </cell>
          <cell r="E3399">
            <v>0</v>
          </cell>
          <cell r="F3399">
            <v>0</v>
          </cell>
          <cell r="G3399" t="str">
            <v>89409</v>
          </cell>
          <cell r="H3399" t="str">
            <v>JOELHO 45 GRAUS, PVC, SOLDÁVEL, DN 25MM, INSTALADO EM RAMAL DE DISTRIBUIÇÃO DE ÁGUA - FORNECIMENTO E INSTALAÇÃO. AF_12/2014</v>
          </cell>
        </row>
        <row r="3400">
          <cell r="A3400" t="str">
            <v>INSTALACOES HIDRO SANITARIAS</v>
          </cell>
          <cell r="B3400" t="str">
            <v>INHI</v>
          </cell>
          <cell r="C3400" t="str">
            <v>CONEXOES</v>
          </cell>
          <cell r="D3400" t="str">
            <v>0180</v>
          </cell>
          <cell r="E3400">
            <v>0</v>
          </cell>
          <cell r="F3400">
            <v>0</v>
          </cell>
          <cell r="G3400" t="str">
            <v>89410</v>
          </cell>
          <cell r="H3400" t="str">
            <v>CURVA 90 GRAUS, PVC, SOLDÁVEL, DN 25MM, INSTALADO EM RAMAL DE DISTRIBUIÇÃO DE ÁGUA - FORNECIMENTO E INSTALAÇÃO. AF_12/2014</v>
          </cell>
        </row>
        <row r="3401">
          <cell r="A3401" t="str">
            <v>INSTALACOES HIDRO SANITARIAS</v>
          </cell>
          <cell r="B3401" t="str">
            <v>INHI</v>
          </cell>
          <cell r="C3401" t="str">
            <v>CONEXOES</v>
          </cell>
          <cell r="D3401" t="str">
            <v>0180</v>
          </cell>
          <cell r="E3401">
            <v>0</v>
          </cell>
          <cell r="F3401">
            <v>0</v>
          </cell>
          <cell r="G3401" t="str">
            <v>89411</v>
          </cell>
          <cell r="H3401" t="str">
            <v>CURVA 45 GRAUS, PVC, SOLDÁVEL, DN 25MM, INSTALADO EM RAMAL DE DISTRIBUIÇÃO DE ÁGUA - FORNECIMENTO E INSTALAÇÃO. AF_12/2014</v>
          </cell>
        </row>
        <row r="3402">
          <cell r="A3402" t="str">
            <v>INSTALACOES HIDRO SANITARIAS</v>
          </cell>
          <cell r="B3402" t="str">
            <v>INHI</v>
          </cell>
          <cell r="C3402" t="str">
            <v>CONEXOES</v>
          </cell>
          <cell r="D3402" t="str">
            <v>0180</v>
          </cell>
          <cell r="E3402">
            <v>0</v>
          </cell>
          <cell r="F3402">
            <v>0</v>
          </cell>
          <cell r="G3402" t="str">
            <v>89412</v>
          </cell>
          <cell r="H3402" t="str">
            <v>JOELHO 90 GRAUS, PVC, SOLDÁVEL, DN 25MM, X 3/4 INSTALADO EM RAMAL DE DISTRIBUIÇÃO DE ÁGUA - FORNECIMENTO E INSTALAÇÃO. AF_12/2014</v>
          </cell>
        </row>
        <row r="3403">
          <cell r="A3403" t="str">
            <v>INSTALACOES HIDRO SANITARIAS</v>
          </cell>
          <cell r="B3403" t="str">
            <v>INHI</v>
          </cell>
          <cell r="C3403" t="str">
            <v>CONEXOES</v>
          </cell>
          <cell r="D3403" t="str">
            <v>0180</v>
          </cell>
          <cell r="E3403">
            <v>0</v>
          </cell>
          <cell r="F3403">
            <v>0</v>
          </cell>
          <cell r="G3403" t="str">
            <v>89413</v>
          </cell>
          <cell r="H3403" t="str">
            <v>JOELHO 90 GRAUS, PVC, SOLDÁVEL, DN 32MM, INSTALADO EM RAMAL DE DISTRIBUIÇÃO DE ÁGUA - FORNECIMENTO E INSTALAÇÃO. AF_12/2014</v>
          </cell>
        </row>
        <row r="3404">
          <cell r="A3404" t="str">
            <v>INSTALACOES HIDRO SANITARIAS</v>
          </cell>
          <cell r="B3404" t="str">
            <v>INHI</v>
          </cell>
          <cell r="C3404" t="str">
            <v>CONEXOES</v>
          </cell>
          <cell r="D3404" t="str">
            <v>0180</v>
          </cell>
          <cell r="E3404">
            <v>0</v>
          </cell>
          <cell r="F3404">
            <v>0</v>
          </cell>
          <cell r="G3404" t="str">
            <v>89414</v>
          </cell>
          <cell r="H3404" t="str">
            <v>JOELHO 45 GRAUS, PVC, SOLDÁVEL, DN 32MM, INSTALADO EM RAMAL DE DISTRIBUIÇÃO DE ÁGUA - FORNECIMENTO E INSTALAÇÃO. AF_12/2014</v>
          </cell>
        </row>
        <row r="3405">
          <cell r="A3405" t="str">
            <v>INSTALACOES HIDRO SANITARIAS</v>
          </cell>
          <cell r="B3405" t="str">
            <v>INHI</v>
          </cell>
          <cell r="C3405" t="str">
            <v>CONEXOES</v>
          </cell>
          <cell r="D3405" t="str">
            <v>0180</v>
          </cell>
          <cell r="E3405">
            <v>0</v>
          </cell>
          <cell r="F3405">
            <v>0</v>
          </cell>
          <cell r="G3405" t="str">
            <v>89415</v>
          </cell>
          <cell r="H3405" t="str">
            <v>CURVA 90 GRAUS, PVC, SOLDÁVEL, DN 32MM, INSTALADO EM RAMAL DE DISTRIBUIÇÃO DE ÁGUA - FORNECIMENTO E INSTALAÇÃO. AF_12/2014</v>
          </cell>
        </row>
        <row r="3406">
          <cell r="A3406" t="str">
            <v>INSTALACOES HIDRO SANITARIAS</v>
          </cell>
          <cell r="B3406" t="str">
            <v>INHI</v>
          </cell>
          <cell r="C3406" t="str">
            <v>CONEXOES</v>
          </cell>
          <cell r="D3406" t="str">
            <v>0180</v>
          </cell>
          <cell r="E3406">
            <v>0</v>
          </cell>
          <cell r="F3406">
            <v>0</v>
          </cell>
          <cell r="G3406" t="str">
            <v>89416</v>
          </cell>
          <cell r="H3406" t="str">
            <v>CURVA 45 GRAUS, PVC, SOLDÁVEL, DN 32MM, INSTALADO EM RAMAL DE DISTRIBUIÇÃO DE ÁGUA - FORNECIMENTO E INSTALAÇÃO. AF_12/2014</v>
          </cell>
        </row>
        <row r="3407">
          <cell r="A3407" t="str">
            <v>INSTALACOES HIDRO SANITARIAS</v>
          </cell>
          <cell r="B3407" t="str">
            <v>INHI</v>
          </cell>
          <cell r="C3407" t="str">
            <v>CONEXOES</v>
          </cell>
          <cell r="D3407" t="str">
            <v>0180</v>
          </cell>
          <cell r="E3407">
            <v>0</v>
          </cell>
          <cell r="F3407">
            <v>0</v>
          </cell>
          <cell r="G3407" t="str">
            <v>89417</v>
          </cell>
          <cell r="H3407" t="str">
            <v>LUVA, PVC, SOLDÁVEL, DN 20MM, INSTALADO EM RAMAL DE DISTRIBUIÇÃO DE ÁGUA - FORNECIMENTO E INSTALAÇÃO. AF_12/2014</v>
          </cell>
        </row>
        <row r="3408">
          <cell r="A3408" t="str">
            <v>INSTALACOES HIDRO SANITARIAS</v>
          </cell>
          <cell r="B3408" t="str">
            <v>INHI</v>
          </cell>
          <cell r="C3408" t="str">
            <v>CONEXOES</v>
          </cell>
          <cell r="D3408" t="str">
            <v>0180</v>
          </cell>
          <cell r="E3408">
            <v>0</v>
          </cell>
          <cell r="F3408">
            <v>0</v>
          </cell>
          <cell r="G3408" t="str">
            <v>89418</v>
          </cell>
          <cell r="H3408" t="str">
            <v>LUVA DE CORRER, PVC, SOLDÁVEL, DN 20MM, INSTALADO EM RAMAL DE DISTRIBUIÇÃO DE ÁGUA - FORNECIMENTO E INSTALAÇÃO. AF_12/2014</v>
          </cell>
        </row>
        <row r="3409">
          <cell r="A3409" t="str">
            <v>INSTALACOES HIDRO SANITARIAS</v>
          </cell>
          <cell r="B3409" t="str">
            <v>INHI</v>
          </cell>
          <cell r="C3409" t="str">
            <v>CONEXOES</v>
          </cell>
          <cell r="D3409" t="str">
            <v>0180</v>
          </cell>
          <cell r="E3409">
            <v>0</v>
          </cell>
          <cell r="F3409">
            <v>0</v>
          </cell>
          <cell r="G3409" t="str">
            <v>89419</v>
          </cell>
          <cell r="H3409" t="str">
            <v>LUVA DE REDUÇÃO, PVC, SOLDÁVEL, DN 25MM X 20MM, INSTALADO EM RAMAL DE DISTRIBUIÇÃO DE ÁGUA - FORNECIMENTO E INSTALAÇÃO. AF_12/2014</v>
          </cell>
        </row>
        <row r="3410">
          <cell r="A3410" t="str">
            <v>INSTALACOES HIDRO SANITARIAS</v>
          </cell>
          <cell r="B3410" t="str">
            <v>INHI</v>
          </cell>
          <cell r="C3410" t="str">
            <v>CONEXOES</v>
          </cell>
          <cell r="D3410" t="str">
            <v>0180</v>
          </cell>
          <cell r="E3410">
            <v>0</v>
          </cell>
          <cell r="F3410">
            <v>0</v>
          </cell>
          <cell r="G3410" t="str">
            <v>89420</v>
          </cell>
          <cell r="H3410" t="str">
            <v>LUVA COM BUCHA DE LATÃO, PVC, SOLDÁVEL, DN 20MM X 1/2, INSTALADO EM RAMAL DE DISTRIBUIÇÃO DE ÁGUA - FORNECIMENTO E INSTALAÇÃO. AF_12/2014</v>
          </cell>
        </row>
        <row r="3411">
          <cell r="A3411" t="str">
            <v>INSTALACOES HIDRO SANITARIAS</v>
          </cell>
          <cell r="B3411" t="str">
            <v>INHI</v>
          </cell>
          <cell r="C3411" t="str">
            <v>CONEXOES</v>
          </cell>
          <cell r="D3411" t="str">
            <v>0180</v>
          </cell>
          <cell r="E3411">
            <v>0</v>
          </cell>
          <cell r="F3411">
            <v>0</v>
          </cell>
          <cell r="G3411" t="str">
            <v>89421</v>
          </cell>
          <cell r="H3411" t="str">
            <v>UNIÃO, PVC, SOLDÁVEL, DN 20MM, INSTALADO EM RAMAL DE DISTRIBUIÇÃO DE ÁGUA - FORNECIMENTO E INSTALAÇÃO. AF_12/2014</v>
          </cell>
        </row>
        <row r="3412">
          <cell r="A3412" t="str">
            <v>INSTALACOES HIDRO SANITARIAS</v>
          </cell>
          <cell r="B3412" t="str">
            <v>INHI</v>
          </cell>
          <cell r="C3412" t="str">
            <v>CONEXOES</v>
          </cell>
          <cell r="D3412" t="str">
            <v>0180</v>
          </cell>
          <cell r="E3412">
            <v>0</v>
          </cell>
          <cell r="F3412">
            <v>0</v>
          </cell>
          <cell r="G3412" t="str">
            <v>89422</v>
          </cell>
          <cell r="H3412" t="str">
            <v>ADAPTADOR CURTO COM BOLSA E ROSCA PARA REGISTRO, PVC, SOLDÁVEL, DN 20MM X 1/2, INSTALADO EM RAMAL DE DISTRIBUIÇÃO DE ÁGUA - FORNECIMENTO E INSTALAÇÃO. AF_12/2014</v>
          </cell>
        </row>
        <row r="3413">
          <cell r="A3413" t="str">
            <v>INSTALACOES HIDRO SANITARIAS</v>
          </cell>
          <cell r="B3413" t="str">
            <v>INHI</v>
          </cell>
          <cell r="C3413" t="str">
            <v>CONEXOES</v>
          </cell>
          <cell r="D3413" t="str">
            <v>0180</v>
          </cell>
          <cell r="E3413">
            <v>0</v>
          </cell>
          <cell r="F3413">
            <v>0</v>
          </cell>
          <cell r="G3413" t="str">
            <v>89423</v>
          </cell>
          <cell r="H3413" t="str">
            <v>CURVA DE TRANSPOSIÇÃO, PVC, SOLDÁVEL, DN 20MM, INSTALADO EM RAMAL DE DISTRIBUIÇÃO DE ÁGUA   FORNECIMENTO E INSTALAÇÃO. AF_12/2014</v>
          </cell>
        </row>
        <row r="3414">
          <cell r="A3414" t="str">
            <v>INSTALACOES HIDRO SANITARIAS</v>
          </cell>
          <cell r="B3414" t="str">
            <v>INHI</v>
          </cell>
          <cell r="C3414" t="str">
            <v>CONEXOES</v>
          </cell>
          <cell r="D3414" t="str">
            <v>0180</v>
          </cell>
          <cell r="E3414">
            <v>0</v>
          </cell>
          <cell r="F3414">
            <v>0</v>
          </cell>
          <cell r="G3414" t="str">
            <v>89424</v>
          </cell>
          <cell r="H3414" t="str">
            <v>LUVA, PVC, SOLDÁVEL, DN 25MM, INSTALADO EM RAMAL DE DISTRIBUIÇÃO DE ÁGUA - FORNECIMENTO E INSTALAÇÃO. AF_12/2014</v>
          </cell>
        </row>
        <row r="3415">
          <cell r="A3415" t="str">
            <v>INSTALACOES HIDRO SANITARIAS</v>
          </cell>
          <cell r="B3415" t="str">
            <v>INHI</v>
          </cell>
          <cell r="C3415" t="str">
            <v>CONEXOES</v>
          </cell>
          <cell r="D3415" t="str">
            <v>0180</v>
          </cell>
          <cell r="E3415">
            <v>0</v>
          </cell>
          <cell r="F3415">
            <v>0</v>
          </cell>
          <cell r="G3415" t="str">
            <v>89425</v>
          </cell>
          <cell r="H3415" t="str">
            <v>LUVA DE CORRER, PVC, SOLDÁVEL, DN 25MM, INSTALADO EM RAMAL DE DISTRIBUIÇÃO DE ÁGUA - FORNECIMENTO E INSTALAÇÃO. AF_12/2014</v>
          </cell>
        </row>
        <row r="3416">
          <cell r="A3416" t="str">
            <v>INSTALACOES HIDRO SANITARIAS</v>
          </cell>
          <cell r="B3416" t="str">
            <v>INHI</v>
          </cell>
          <cell r="C3416" t="str">
            <v>CONEXOES</v>
          </cell>
          <cell r="D3416" t="str">
            <v>0180</v>
          </cell>
          <cell r="E3416">
            <v>0</v>
          </cell>
          <cell r="F3416">
            <v>0</v>
          </cell>
          <cell r="G3416" t="str">
            <v>89426</v>
          </cell>
          <cell r="H3416" t="str">
            <v>LUVA DE REDUÇÃO, PVC, SOLDÁVEL, DN 32MM X 25MM, INSTALADO EM RAMAL DE DISTRIBUIÇÃO DE ÁGUA - FORNECIMENTO E INSTALAÇÃO. AF_12/2014</v>
          </cell>
        </row>
        <row r="3417">
          <cell r="A3417" t="str">
            <v>INSTALACOES HIDRO SANITARIAS</v>
          </cell>
          <cell r="B3417" t="str">
            <v>INHI</v>
          </cell>
          <cell r="C3417" t="str">
            <v>CONEXOES</v>
          </cell>
          <cell r="D3417" t="str">
            <v>0180</v>
          </cell>
          <cell r="E3417">
            <v>0</v>
          </cell>
          <cell r="F3417">
            <v>0</v>
          </cell>
          <cell r="G3417" t="str">
            <v>89427</v>
          </cell>
          <cell r="H3417" t="str">
            <v>LUVA COM BUCHA DE LATÃO, PVC, SOLDÁVEL, DN 25MM X 3/4, INSTALADO EM RAMAL DE DISTRIBUIÇÃO DE ÁGUA - FORNECIMENTO E INSTALAÇÃO. AF_12/2014</v>
          </cell>
        </row>
        <row r="3418">
          <cell r="A3418" t="str">
            <v>INSTALACOES HIDRO SANITARIAS</v>
          </cell>
          <cell r="B3418" t="str">
            <v>INHI</v>
          </cell>
          <cell r="C3418" t="str">
            <v>CONEXOES</v>
          </cell>
          <cell r="D3418" t="str">
            <v>0180</v>
          </cell>
          <cell r="E3418">
            <v>0</v>
          </cell>
          <cell r="F3418">
            <v>0</v>
          </cell>
          <cell r="G3418" t="str">
            <v>89428</v>
          </cell>
          <cell r="H3418" t="str">
            <v>UNIÃO, PVC, SOLDÁVEL, DN 25MM, INSTALADO EM RAMAL DE DISTRIBUIÇÃO DE ÁGUA - FORNECIMENTO E INSTALAÇÃO. AF_12/2014</v>
          </cell>
        </row>
        <row r="3419">
          <cell r="A3419" t="str">
            <v>INSTALACOES HIDRO SANITARIAS</v>
          </cell>
          <cell r="B3419" t="str">
            <v>INHI</v>
          </cell>
          <cell r="C3419" t="str">
            <v>CONEXOES</v>
          </cell>
          <cell r="D3419" t="str">
            <v>0180</v>
          </cell>
          <cell r="E3419">
            <v>0</v>
          </cell>
          <cell r="F3419">
            <v>0</v>
          </cell>
          <cell r="G3419" t="str">
            <v>89429</v>
          </cell>
          <cell r="H3419" t="str">
            <v>ADAPTADOR CURTO COM BOLSA E ROSCA PARA REGISTRO, PVC, SOLDÁVEL, DN 25MM X 3/4, INSTALADO EM RAMAL DE DISTRIBUIÇÃO DE ÁGUA - FORNECIMENTO E INSTALAÇÃO. AF_12/2014</v>
          </cell>
        </row>
        <row r="3420">
          <cell r="A3420" t="str">
            <v>INSTALACOES HIDRO SANITARIAS</v>
          </cell>
          <cell r="B3420" t="str">
            <v>INHI</v>
          </cell>
          <cell r="C3420" t="str">
            <v>CONEXOES</v>
          </cell>
          <cell r="D3420" t="str">
            <v>0180</v>
          </cell>
          <cell r="E3420">
            <v>0</v>
          </cell>
          <cell r="F3420">
            <v>0</v>
          </cell>
          <cell r="G3420" t="str">
            <v>89430</v>
          </cell>
          <cell r="H3420" t="str">
            <v>CURVA DE TRANSPOSIÇÃO, PVC, SOLDÁVEL, DN 25MM, INSTALADO EM RAMAL DE DISTRIBUIÇÃO DE ÁGUA   FORNECIMENTO E INSTALAÇÃO. AF_12/2014</v>
          </cell>
        </row>
        <row r="3421">
          <cell r="A3421" t="str">
            <v>INSTALACOES HIDRO SANITARIAS</v>
          </cell>
          <cell r="B3421" t="str">
            <v>INHI</v>
          </cell>
          <cell r="C3421" t="str">
            <v>CONEXOES</v>
          </cell>
          <cell r="D3421" t="str">
            <v>0180</v>
          </cell>
          <cell r="E3421">
            <v>0</v>
          </cell>
          <cell r="F3421">
            <v>0</v>
          </cell>
          <cell r="G3421" t="str">
            <v>89431</v>
          </cell>
          <cell r="H3421" t="str">
            <v>LUVA, PVC, SOLDÁVEL, DN 32MM, INSTALADO EM RAMAL DE DISTRIBUIÇÃO DE ÁGUA - FORNECIMENTO E INSTALAÇÃO. AF_12/2014</v>
          </cell>
        </row>
        <row r="3422">
          <cell r="A3422" t="str">
            <v>INSTALACOES HIDRO SANITARIAS</v>
          </cell>
          <cell r="B3422" t="str">
            <v>INHI</v>
          </cell>
          <cell r="C3422" t="str">
            <v>CONEXOES</v>
          </cell>
          <cell r="D3422" t="str">
            <v>0180</v>
          </cell>
          <cell r="E3422">
            <v>0</v>
          </cell>
          <cell r="F3422">
            <v>0</v>
          </cell>
          <cell r="G3422" t="str">
            <v>89432</v>
          </cell>
          <cell r="H3422" t="str">
            <v>LUVA DE CORRER, PVC, SOLDÁVEL, DN 32MM, INSTALADO EM RAMAL DE DISTRIBUIÇÃO DE ÁGUA   FORNECIMENTO E INSTALAÇÃO. AF_12/2014</v>
          </cell>
        </row>
        <row r="3423">
          <cell r="A3423" t="str">
            <v>INSTALACOES HIDRO SANITARIAS</v>
          </cell>
          <cell r="B3423" t="str">
            <v>INHI</v>
          </cell>
          <cell r="C3423" t="str">
            <v>CONEXOES</v>
          </cell>
          <cell r="D3423" t="str">
            <v>0180</v>
          </cell>
          <cell r="E3423">
            <v>0</v>
          </cell>
          <cell r="F3423">
            <v>0</v>
          </cell>
          <cell r="G3423" t="str">
            <v>89433</v>
          </cell>
          <cell r="H3423" t="str">
            <v>LUVA DE REDUÇÃO, PVC, SOLDÁVEL, DN 40MM X 32MM, INSTALADO EM RAMAL DE DISTRIBUIÇÃO DE ÁGUA - FORNECIMENTO E INSTALAÇÃO. AF_12/2014</v>
          </cell>
        </row>
        <row r="3424">
          <cell r="A3424" t="str">
            <v>INSTALACOES HIDRO SANITARIAS</v>
          </cell>
          <cell r="B3424" t="str">
            <v>INHI</v>
          </cell>
          <cell r="C3424" t="str">
            <v>CONEXOES</v>
          </cell>
          <cell r="D3424" t="str">
            <v>0180</v>
          </cell>
          <cell r="E3424">
            <v>0</v>
          </cell>
          <cell r="F3424">
            <v>0</v>
          </cell>
          <cell r="G3424" t="str">
            <v>89434</v>
          </cell>
          <cell r="H3424" t="str">
            <v>LUVA SOLDÁVEL E COM ROSCA, PVC, SOLDÁVEL, DN 32MM X 1, INSTALADO EM RAMAL DE DISTRIBUIÇÃO DE ÁGUA - FORNECIMENTO E INSTALAÇÃO. AF_12/2014</v>
          </cell>
        </row>
        <row r="3425">
          <cell r="A3425" t="str">
            <v>INSTALACOES HIDRO SANITARIAS</v>
          </cell>
          <cell r="B3425" t="str">
            <v>INHI</v>
          </cell>
          <cell r="C3425" t="str">
            <v>CONEXOES</v>
          </cell>
          <cell r="D3425" t="str">
            <v>0180</v>
          </cell>
          <cell r="E3425">
            <v>0</v>
          </cell>
          <cell r="F3425">
            <v>0</v>
          </cell>
          <cell r="G3425" t="str">
            <v>89435</v>
          </cell>
          <cell r="H3425" t="str">
            <v>UNIÃO, PVC, SOLDÁVEL, DN 32MM, INSTALADO EM RAMAL DE DISTRIBUIÇÃO DE ÁGUA - FORNECIMENTO E INSTALAÇÃO. AF_12/2014</v>
          </cell>
        </row>
        <row r="3426">
          <cell r="A3426" t="str">
            <v>INSTALACOES HIDRO SANITARIAS</v>
          </cell>
          <cell r="B3426" t="str">
            <v>INHI</v>
          </cell>
          <cell r="C3426" t="str">
            <v>CONEXOES</v>
          </cell>
          <cell r="D3426" t="str">
            <v>0180</v>
          </cell>
          <cell r="E3426">
            <v>0</v>
          </cell>
          <cell r="F3426">
            <v>0</v>
          </cell>
          <cell r="G3426" t="str">
            <v>89436</v>
          </cell>
          <cell r="H3426" t="str">
            <v>ADAPTADOR CURTO COM BOLSA E ROSCA PARA REGISTRO, PVC, SOLDÁVEL, DN 32MM X 1, INSTALADO EM RAMAL DE DISTRIBUIÇÃO DE ÁGUA - FORNECIMENTO E INSTALAÇÃO. AF_12/2014</v>
          </cell>
        </row>
        <row r="3427">
          <cell r="A3427" t="str">
            <v>INSTALACOES HIDRO SANITARIAS</v>
          </cell>
          <cell r="B3427" t="str">
            <v>INHI</v>
          </cell>
          <cell r="C3427" t="str">
            <v>CONEXOES</v>
          </cell>
          <cell r="D3427" t="str">
            <v>0180</v>
          </cell>
          <cell r="E3427">
            <v>0</v>
          </cell>
          <cell r="F3427">
            <v>0</v>
          </cell>
          <cell r="G3427" t="str">
            <v>89437</v>
          </cell>
          <cell r="H3427" t="str">
            <v>CURVA DE TRANSPOSIÇÃO, PVC, SOLDÁVEL, DN 32MM, INSTALADO EM RAMAL DE DISTRIBUIÇÃO DE ÁGUA   FORNECIMENTO E INSTALAÇÃO. AF_12/2014</v>
          </cell>
        </row>
        <row r="3428">
          <cell r="A3428" t="str">
            <v>INSTALACOES HIDRO SANITARIAS</v>
          </cell>
          <cell r="B3428" t="str">
            <v>INHI</v>
          </cell>
          <cell r="C3428" t="str">
            <v>CONEXOES</v>
          </cell>
          <cell r="D3428" t="str">
            <v>0180</v>
          </cell>
          <cell r="E3428">
            <v>0</v>
          </cell>
          <cell r="F3428">
            <v>0</v>
          </cell>
          <cell r="G3428" t="str">
            <v>89438</v>
          </cell>
          <cell r="H3428" t="str">
            <v>TE, PVC, SOLDÁVEL, DN 20MM, INSTALADO EM RAMAL DE DISTRIBUIÇÃO DE ÁGUA - FORNECIMENTO E INSTALAÇÃO. AF_12/2014</v>
          </cell>
        </row>
        <row r="3429">
          <cell r="A3429" t="str">
            <v>INSTALACOES HIDRO SANITARIAS</v>
          </cell>
          <cell r="B3429" t="str">
            <v>INHI</v>
          </cell>
          <cell r="C3429" t="str">
            <v>CONEXOES</v>
          </cell>
          <cell r="D3429" t="str">
            <v>0180</v>
          </cell>
          <cell r="E3429">
            <v>0</v>
          </cell>
          <cell r="F3429">
            <v>0</v>
          </cell>
          <cell r="G3429" t="str">
            <v>89439</v>
          </cell>
          <cell r="H3429" t="str">
            <v>TÊ SOLDÁVEL E COM ROSCA NA BOLSA CENTRAL, PVC, SOLDÁVEL, DN 20MM X 1/2, INSTALADO EM RAMAL DE DISTRIBUIÇÃO DE ÁGUA - FORNECIMENTO E INSTALAÇÃO. AF_12/2014</v>
          </cell>
        </row>
        <row r="3430">
          <cell r="A3430" t="str">
            <v>INSTALACOES HIDRO SANITARIAS</v>
          </cell>
          <cell r="B3430" t="str">
            <v>INHI</v>
          </cell>
          <cell r="C3430" t="str">
            <v>CONEXOES</v>
          </cell>
          <cell r="D3430" t="str">
            <v>0180</v>
          </cell>
          <cell r="E3430">
            <v>0</v>
          </cell>
          <cell r="F3430">
            <v>0</v>
          </cell>
          <cell r="G3430" t="str">
            <v>89440</v>
          </cell>
          <cell r="H3430" t="str">
            <v>TE, PVC, SOLDÁVEL, DN 25MM, INSTALADO EM RAMAL DE DISTRIBUIÇÃO DE ÁGUA - FORNECIMENTO E INSTALAÇÃO. AF_12/2014</v>
          </cell>
        </row>
        <row r="3431">
          <cell r="A3431" t="str">
            <v>INSTALACOES HIDRO SANITARIAS</v>
          </cell>
          <cell r="B3431" t="str">
            <v>INHI</v>
          </cell>
          <cell r="C3431" t="str">
            <v>CONEXOES</v>
          </cell>
          <cell r="D3431" t="str">
            <v>0180</v>
          </cell>
          <cell r="E3431">
            <v>0</v>
          </cell>
          <cell r="F3431">
            <v>0</v>
          </cell>
          <cell r="G3431" t="str">
            <v>89441</v>
          </cell>
          <cell r="H3431" t="str">
            <v>TÊ COM BUCHA DE LATÃO NA BOLSA CENTRAL, PVC, SOLDÁVEL, DN 25MM X 1/2, INSTALADO EM RAMAL DE DISTRIBUIÇÃO DE ÁGUA - FORNECIMENTO E INSTALAÇÃO. AF_12/2014</v>
          </cell>
        </row>
        <row r="3432">
          <cell r="A3432" t="str">
            <v>INSTALACOES HIDRO SANITARIAS</v>
          </cell>
          <cell r="B3432" t="str">
            <v>INHI</v>
          </cell>
          <cell r="C3432" t="str">
            <v>CONEXOES</v>
          </cell>
          <cell r="D3432" t="str">
            <v>0180</v>
          </cell>
          <cell r="E3432">
            <v>0</v>
          </cell>
          <cell r="F3432">
            <v>0</v>
          </cell>
          <cell r="G3432" t="str">
            <v>89442</v>
          </cell>
          <cell r="H3432" t="str">
            <v>TÊ DE REDUÇÃO, PVC, SOLDÁVEL, DN 25MM X 20MM, INSTALADO EM RAMAL DE DISTRIBUIÇÃO DE ÁGUA - FORNECIMENTO E INSTALAÇÃO. AF_12/2014</v>
          </cell>
        </row>
        <row r="3433">
          <cell r="A3433" t="str">
            <v>INSTALACOES HIDRO SANITARIAS</v>
          </cell>
          <cell r="B3433" t="str">
            <v>INHI</v>
          </cell>
          <cell r="C3433" t="str">
            <v>CONEXOES</v>
          </cell>
          <cell r="D3433" t="str">
            <v>0180</v>
          </cell>
          <cell r="E3433">
            <v>0</v>
          </cell>
          <cell r="F3433">
            <v>0</v>
          </cell>
          <cell r="G3433" t="str">
            <v>89443</v>
          </cell>
          <cell r="H3433" t="str">
            <v>TE, PVC, SOLDÁVEL, DN 32MM, INSTALADO EM RAMAL DE DISTRIBUIÇÃO DE ÁGUA - FORNECIMENTO E INSTALAÇÃO. AF_12/2014</v>
          </cell>
        </row>
        <row r="3434">
          <cell r="A3434" t="str">
            <v>INSTALACOES HIDRO SANITARIAS</v>
          </cell>
          <cell r="B3434" t="str">
            <v>INHI</v>
          </cell>
          <cell r="C3434" t="str">
            <v>CONEXOES</v>
          </cell>
          <cell r="D3434" t="str">
            <v>0180</v>
          </cell>
          <cell r="E3434">
            <v>0</v>
          </cell>
          <cell r="F3434">
            <v>0</v>
          </cell>
          <cell r="G3434" t="str">
            <v>89444</v>
          </cell>
          <cell r="H3434" t="str">
            <v>TÊ COM BUCHA DE LATÃO NA BOLSA CENTRAL, PVC, SOLDÁVEL, DN 32MM X 3/4, INSTALADO EM RAMAL DE DISTRIBUIÇÃO DE ÁGUA - FORNECIMENTO E INSTALAÇÃO. AF_12/2014</v>
          </cell>
        </row>
        <row r="3435">
          <cell r="A3435" t="str">
            <v>INSTALACOES HIDRO SANITARIAS</v>
          </cell>
          <cell r="B3435" t="str">
            <v>INHI</v>
          </cell>
          <cell r="C3435" t="str">
            <v>CONEXOES</v>
          </cell>
          <cell r="D3435" t="str">
            <v>0180</v>
          </cell>
          <cell r="E3435">
            <v>0</v>
          </cell>
          <cell r="F3435">
            <v>0</v>
          </cell>
          <cell r="G3435" t="str">
            <v>89445</v>
          </cell>
          <cell r="H3435" t="str">
            <v>TÊ DE REDUÇÃO, PVC, SOLDÁVEL, DN 32MM X 25MM, INSTALADO EM RAMAL DE DISTRIBUIÇÃO DE ÁGUA - FORNECIMENTO E INSTALAÇÃO. AF_12/2014</v>
          </cell>
        </row>
        <row r="3436">
          <cell r="A3436" t="str">
            <v>INSTALACOES HIDRO SANITARIAS</v>
          </cell>
          <cell r="B3436" t="str">
            <v>INHI</v>
          </cell>
          <cell r="C3436" t="str">
            <v>CONEXOES</v>
          </cell>
          <cell r="D3436" t="str">
            <v>0180</v>
          </cell>
          <cell r="E3436">
            <v>0</v>
          </cell>
          <cell r="F3436">
            <v>0</v>
          </cell>
          <cell r="G3436" t="str">
            <v>89481</v>
          </cell>
          <cell r="H3436" t="str">
            <v>JOELHO 90 GRAUS, PVC, SOLDÁVEL, DN 25MM, INSTALADO EM PRUMADA DE ÁGUA - FORNECIMENTO E INSTALAÇÃO. AF_12/2014</v>
          </cell>
        </row>
        <row r="3437">
          <cell r="A3437" t="str">
            <v>INSTALACOES HIDRO SANITARIAS</v>
          </cell>
          <cell r="B3437" t="str">
            <v>INHI</v>
          </cell>
          <cell r="C3437" t="str">
            <v>CONEXOES</v>
          </cell>
          <cell r="D3437" t="str">
            <v>0180</v>
          </cell>
          <cell r="E3437">
            <v>0</v>
          </cell>
          <cell r="F3437">
            <v>0</v>
          </cell>
          <cell r="G3437" t="str">
            <v>89485</v>
          </cell>
          <cell r="H3437" t="str">
            <v>JOELHO 45 GRAUS, PVC, SOLDÁVEL, DN 25MM, INSTALADO EM PRUMADA DE ÁGUA - FORNECIMENTO E INSTALAÇÃO. AF_12/2014</v>
          </cell>
        </row>
        <row r="3438">
          <cell r="A3438" t="str">
            <v>INSTALACOES HIDRO SANITARIAS</v>
          </cell>
          <cell r="B3438" t="str">
            <v>INHI</v>
          </cell>
          <cell r="C3438" t="str">
            <v>CONEXOES</v>
          </cell>
          <cell r="D3438" t="str">
            <v>0180</v>
          </cell>
          <cell r="E3438">
            <v>0</v>
          </cell>
          <cell r="F3438">
            <v>0</v>
          </cell>
          <cell r="G3438" t="str">
            <v>89489</v>
          </cell>
          <cell r="H3438" t="str">
            <v>CURVA 90 GRAUS, PVC, SOLDÁVEL, DN 25MM, INSTALADO EM PRUMADA DE ÁGUA - FORNECIMENTO E INSTALAÇÃO. AF_12/2014</v>
          </cell>
        </row>
        <row r="3439">
          <cell r="A3439" t="str">
            <v>INSTALACOES HIDRO SANITARIAS</v>
          </cell>
          <cell r="B3439" t="str">
            <v>INHI</v>
          </cell>
          <cell r="C3439" t="str">
            <v>CONEXOES</v>
          </cell>
          <cell r="D3439" t="str">
            <v>0180</v>
          </cell>
          <cell r="E3439">
            <v>0</v>
          </cell>
          <cell r="F3439">
            <v>0</v>
          </cell>
          <cell r="G3439" t="str">
            <v>89490</v>
          </cell>
          <cell r="H3439" t="str">
            <v>CURVA 45 GRAUS, PVC, SOLDÁVEL, DN 25MM, INSTALADO EM PRUMADA DE ÁGUA - FORNECIMENTO E INSTALAÇÃO. AF_12/2014</v>
          </cell>
        </row>
        <row r="3440">
          <cell r="A3440" t="str">
            <v>INSTALACOES HIDRO SANITARIAS</v>
          </cell>
          <cell r="B3440" t="str">
            <v>INHI</v>
          </cell>
          <cell r="C3440" t="str">
            <v>CONEXOES</v>
          </cell>
          <cell r="D3440" t="str">
            <v>0180</v>
          </cell>
          <cell r="E3440">
            <v>0</v>
          </cell>
          <cell r="F3440">
            <v>0</v>
          </cell>
          <cell r="G3440" t="str">
            <v>89492</v>
          </cell>
          <cell r="H3440" t="str">
            <v>JOELHO 90 GRAUS, PVC, SOLDÁVEL, DN 32MM, INSTALADO EM PRUMADA DE ÁGUA - FORNECIMENTO E INSTALAÇÃO. AF_12/2014</v>
          </cell>
        </row>
        <row r="3441">
          <cell r="A3441" t="str">
            <v>INSTALACOES HIDRO SANITARIAS</v>
          </cell>
          <cell r="B3441" t="str">
            <v>INHI</v>
          </cell>
          <cell r="C3441" t="str">
            <v>CONEXOES</v>
          </cell>
          <cell r="D3441" t="str">
            <v>0180</v>
          </cell>
          <cell r="E3441">
            <v>0</v>
          </cell>
          <cell r="F3441">
            <v>0</v>
          </cell>
          <cell r="G3441" t="str">
            <v>89493</v>
          </cell>
          <cell r="H3441" t="str">
            <v>JOELHO 45 GRAUS, PVC, SOLDÁVEL, DN 32MM, INSTALADO EM PRUMADA DE ÁGUA - FORNECIMENTO E INSTALAÇÃO. AF_12/2014</v>
          </cell>
        </row>
        <row r="3442">
          <cell r="A3442" t="str">
            <v>INSTALACOES HIDRO SANITARIAS</v>
          </cell>
          <cell r="B3442" t="str">
            <v>INHI</v>
          </cell>
          <cell r="C3442" t="str">
            <v>CONEXOES</v>
          </cell>
          <cell r="D3442" t="str">
            <v>0180</v>
          </cell>
          <cell r="E3442">
            <v>0</v>
          </cell>
          <cell r="F3442">
            <v>0</v>
          </cell>
          <cell r="G3442" t="str">
            <v>89494</v>
          </cell>
          <cell r="H3442" t="str">
            <v>CURVA 90 GRAUS, PVC, SOLDÁVEL, DN 32MM, INSTALADO EM PRUMADA DE ÁGUA - FORNECIMENTO E INSTALAÇÃO. AF_12/2014</v>
          </cell>
        </row>
        <row r="3443">
          <cell r="A3443" t="str">
            <v>INSTALACOES HIDRO SANITARIAS</v>
          </cell>
          <cell r="B3443" t="str">
            <v>INHI</v>
          </cell>
          <cell r="C3443" t="str">
            <v>CONEXOES</v>
          </cell>
          <cell r="D3443" t="str">
            <v>0180</v>
          </cell>
          <cell r="E3443">
            <v>0</v>
          </cell>
          <cell r="F3443">
            <v>0</v>
          </cell>
          <cell r="G3443" t="str">
            <v>89496</v>
          </cell>
          <cell r="H3443" t="str">
            <v>CURVA 45 GRAUS, PVC, SOLDÁVEL, DN 32MM, INSTALADO EM PRUMADA DE ÁGUA - FORNECIMENTO E INSTALAÇÃO. AF_12/2014</v>
          </cell>
        </row>
        <row r="3444">
          <cell r="A3444" t="str">
            <v>INSTALACOES HIDRO SANITARIAS</v>
          </cell>
          <cell r="B3444" t="str">
            <v>INHI</v>
          </cell>
          <cell r="C3444" t="str">
            <v>CONEXOES</v>
          </cell>
          <cell r="D3444" t="str">
            <v>0180</v>
          </cell>
          <cell r="E3444">
            <v>0</v>
          </cell>
          <cell r="F3444">
            <v>0</v>
          </cell>
          <cell r="G3444" t="str">
            <v>89497</v>
          </cell>
          <cell r="H3444" t="str">
            <v>JOELHO 90 GRAUS, PVC, SOLDÁVEL, DN 40MM, INSTALADO EM PRUMADA DE ÁGUA - FORNECIMENTO E INSTALAÇÃO. AF_12/2014</v>
          </cell>
        </row>
        <row r="3445">
          <cell r="A3445" t="str">
            <v>INSTALACOES HIDRO SANITARIAS</v>
          </cell>
          <cell r="B3445" t="str">
            <v>INHI</v>
          </cell>
          <cell r="C3445" t="str">
            <v>CONEXOES</v>
          </cell>
          <cell r="D3445" t="str">
            <v>0180</v>
          </cell>
          <cell r="E3445">
            <v>0</v>
          </cell>
          <cell r="F3445">
            <v>0</v>
          </cell>
          <cell r="G3445" t="str">
            <v>89498</v>
          </cell>
          <cell r="H3445" t="str">
            <v>JOELHO 45 GRAUS, PVC, SOLDÁVEL, DN 40MM, INSTALADO EM PRUMADA DE ÁGUA - FORNECIMENTO E INSTALAÇÃO. AF_12/2014</v>
          </cell>
        </row>
        <row r="3446">
          <cell r="A3446" t="str">
            <v>INSTALACOES HIDRO SANITARIAS</v>
          </cell>
          <cell r="B3446" t="str">
            <v>INHI</v>
          </cell>
          <cell r="C3446" t="str">
            <v>CONEXOES</v>
          </cell>
          <cell r="D3446" t="str">
            <v>0180</v>
          </cell>
          <cell r="E3446">
            <v>0</v>
          </cell>
          <cell r="F3446">
            <v>0</v>
          </cell>
          <cell r="G3446" t="str">
            <v>89499</v>
          </cell>
          <cell r="H3446" t="str">
            <v>CURVA 90 GRAUS, PVC, SOLDÁVEL, DN 40MM, INSTALADO EM PRUMADA DE ÁGUA - FORNECIMENTO E INSTALAÇÃO. AF_12/2014</v>
          </cell>
        </row>
        <row r="3447">
          <cell r="A3447" t="str">
            <v>INSTALACOES HIDRO SANITARIAS</v>
          </cell>
          <cell r="B3447" t="str">
            <v>INHI</v>
          </cell>
          <cell r="C3447" t="str">
            <v>CONEXOES</v>
          </cell>
          <cell r="D3447" t="str">
            <v>0180</v>
          </cell>
          <cell r="E3447">
            <v>0</v>
          </cell>
          <cell r="F3447">
            <v>0</v>
          </cell>
          <cell r="G3447" t="str">
            <v>89500</v>
          </cell>
          <cell r="H3447" t="str">
            <v>CURVA 45 GRAUS, PVC, SOLDÁVEL, DN 40MM, INSTALADO EM PRUMADA DE ÁGUA - FORNECIMENTO E INSTALAÇÃO. AF_12/2014</v>
          </cell>
        </row>
        <row r="3448">
          <cell r="A3448" t="str">
            <v>INSTALACOES HIDRO SANITARIAS</v>
          </cell>
          <cell r="B3448" t="str">
            <v>INHI</v>
          </cell>
          <cell r="C3448" t="str">
            <v>CONEXOES</v>
          </cell>
          <cell r="D3448" t="str">
            <v>0180</v>
          </cell>
          <cell r="E3448">
            <v>0</v>
          </cell>
          <cell r="F3448">
            <v>0</v>
          </cell>
          <cell r="G3448" t="str">
            <v>89501</v>
          </cell>
          <cell r="H3448" t="str">
            <v>JOELHO 90 GRAUS, PVC, SOLDÁVEL, DN 50MM, INSTALADO EM PRUMADA DE ÁGUA - FORNECIMENTO E INSTALAÇÃO. AF_12/2014</v>
          </cell>
        </row>
        <row r="3449">
          <cell r="A3449" t="str">
            <v>INSTALACOES HIDRO SANITARIAS</v>
          </cell>
          <cell r="B3449" t="str">
            <v>INHI</v>
          </cell>
          <cell r="C3449" t="str">
            <v>CONEXOES</v>
          </cell>
          <cell r="D3449" t="str">
            <v>0180</v>
          </cell>
          <cell r="E3449">
            <v>0</v>
          </cell>
          <cell r="F3449">
            <v>0</v>
          </cell>
          <cell r="G3449" t="str">
            <v>89502</v>
          </cell>
          <cell r="H3449" t="str">
            <v>JOELHO 45 GRAUS, PVC, SOLDÁVEL, DN 50MM, INSTALADO EM PRUMADA DE ÁGUA - FORNECIMENTO E INSTALAÇÃO. AF_12/2014</v>
          </cell>
        </row>
        <row r="3450">
          <cell r="A3450" t="str">
            <v>INSTALACOES HIDRO SANITARIAS</v>
          </cell>
          <cell r="B3450" t="str">
            <v>INHI</v>
          </cell>
          <cell r="C3450" t="str">
            <v>CONEXOES</v>
          </cell>
          <cell r="D3450" t="str">
            <v>0180</v>
          </cell>
          <cell r="E3450">
            <v>0</v>
          </cell>
          <cell r="F3450">
            <v>0</v>
          </cell>
          <cell r="G3450" t="str">
            <v>89503</v>
          </cell>
          <cell r="H3450" t="str">
            <v>CURVA 90 GRAUS, PVC, SOLDÁVEL, DN 50MM, INSTALADO EM PRUMADA DE ÁGUA - FORNECIMENTO E INSTALAÇÃO. AF_12/2014</v>
          </cell>
        </row>
        <row r="3451">
          <cell r="A3451" t="str">
            <v>INSTALACOES HIDRO SANITARIAS</v>
          </cell>
          <cell r="B3451" t="str">
            <v>INHI</v>
          </cell>
          <cell r="C3451" t="str">
            <v>CONEXOES</v>
          </cell>
          <cell r="D3451" t="str">
            <v>0180</v>
          </cell>
          <cell r="E3451">
            <v>0</v>
          </cell>
          <cell r="F3451">
            <v>0</v>
          </cell>
          <cell r="G3451" t="str">
            <v>89504</v>
          </cell>
          <cell r="H3451" t="str">
            <v>CURVA 45 GRAUS, PVC, SOLDÁVEL, DN 50MM, INSTALADO EM PRUMADA DE ÁGUA - FORNECIMENTO E INSTALAÇÃO. AF_12/2014</v>
          </cell>
        </row>
        <row r="3452">
          <cell r="A3452" t="str">
            <v>INSTALACOES HIDRO SANITARIAS</v>
          </cell>
          <cell r="B3452" t="str">
            <v>INHI</v>
          </cell>
          <cell r="C3452" t="str">
            <v>CONEXOES</v>
          </cell>
          <cell r="D3452" t="str">
            <v>0180</v>
          </cell>
          <cell r="E3452">
            <v>0</v>
          </cell>
          <cell r="F3452">
            <v>0</v>
          </cell>
          <cell r="G3452" t="str">
            <v>89505</v>
          </cell>
          <cell r="H3452" t="str">
            <v>JOELHO 90 GRAUS, PVC, SOLDÁVEL, DN 60MM, INSTALADO EM PRUMADA DE ÁGUA - FORNECIMENTO E INSTALAÇÃO. AF_12/2014</v>
          </cell>
        </row>
        <row r="3453">
          <cell r="A3453" t="str">
            <v>INSTALACOES HIDRO SANITARIAS</v>
          </cell>
          <cell r="B3453" t="str">
            <v>INHI</v>
          </cell>
          <cell r="C3453" t="str">
            <v>CONEXOES</v>
          </cell>
          <cell r="D3453" t="str">
            <v>0180</v>
          </cell>
          <cell r="E3453">
            <v>0</v>
          </cell>
          <cell r="F3453">
            <v>0</v>
          </cell>
          <cell r="G3453" t="str">
            <v>89506</v>
          </cell>
          <cell r="H3453" t="str">
            <v>JOELHO 45 GRAUS, PVC, SOLDÁVEL, DN 60MM, INSTALADO EM PRUMADA DE ÁGUA - FORNECIMENTO E INSTALAÇÃO. AF_12/2014</v>
          </cell>
        </row>
        <row r="3454">
          <cell r="A3454" t="str">
            <v>INSTALACOES HIDRO SANITARIAS</v>
          </cell>
          <cell r="B3454" t="str">
            <v>INHI</v>
          </cell>
          <cell r="C3454" t="str">
            <v>CONEXOES</v>
          </cell>
          <cell r="D3454" t="str">
            <v>0180</v>
          </cell>
          <cell r="E3454">
            <v>0</v>
          </cell>
          <cell r="F3454">
            <v>0</v>
          </cell>
          <cell r="G3454" t="str">
            <v>89507</v>
          </cell>
          <cell r="H3454" t="str">
            <v>CURVA 90 GRAUS, PVC, SOLDÁVEL, DN 60MM, INSTALADO EM PRUMADA DE ÁGUA - FORNECIMENTO E INSTALAÇÃO. AF_12/2014</v>
          </cell>
        </row>
        <row r="3455">
          <cell r="A3455" t="str">
            <v>INSTALACOES HIDRO SANITARIAS</v>
          </cell>
          <cell r="B3455" t="str">
            <v>INHI</v>
          </cell>
          <cell r="C3455" t="str">
            <v>CONEXOES</v>
          </cell>
          <cell r="D3455" t="str">
            <v>0180</v>
          </cell>
          <cell r="E3455">
            <v>0</v>
          </cell>
          <cell r="F3455">
            <v>0</v>
          </cell>
          <cell r="G3455" t="str">
            <v>89510</v>
          </cell>
          <cell r="H3455" t="str">
            <v>CURVA 45 GRAUS, PVC, SOLDÁVEL, DN 60MM, INSTALADO EM PRUMADA DE ÁGUA - FORNECIMENTO E INSTALAÇÃO. AF_12/2014</v>
          </cell>
        </row>
        <row r="3456">
          <cell r="A3456" t="str">
            <v>INSTALACOES HIDRO SANITARIAS</v>
          </cell>
          <cell r="B3456" t="str">
            <v>INHI</v>
          </cell>
          <cell r="C3456" t="str">
            <v>CONEXOES</v>
          </cell>
          <cell r="D3456" t="str">
            <v>0180</v>
          </cell>
          <cell r="E3456">
            <v>0</v>
          </cell>
          <cell r="F3456">
            <v>0</v>
          </cell>
          <cell r="G3456" t="str">
            <v>89513</v>
          </cell>
          <cell r="H3456" t="str">
            <v>JOELHO 90 GRAUS, PVC, SOLDÁVEL, DN 75MM, INSTALADO EM PRUMADA DE ÁGUA - FORNECIMENTO E INSTALAÇÃO. AF_12/2014</v>
          </cell>
        </row>
        <row r="3457">
          <cell r="A3457" t="str">
            <v>INSTALACOES HIDRO SANITARIAS</v>
          </cell>
          <cell r="B3457" t="str">
            <v>INHI</v>
          </cell>
          <cell r="C3457" t="str">
            <v>CONEXOES</v>
          </cell>
          <cell r="D3457" t="str">
            <v>0180</v>
          </cell>
          <cell r="E3457">
            <v>0</v>
          </cell>
          <cell r="F3457">
            <v>0</v>
          </cell>
          <cell r="G3457" t="str">
            <v>89514</v>
          </cell>
          <cell r="H3457" t="str">
            <v>JOELHO 90 GRAUS, PVC, SERIE R, ÁGUA PLUVIAL, DN 40 MM, JUNTA SOLDÁVEL, FORNECIDO E INSTALADO EM RAMAL DE ENCAMINHAMENTO. AF_12/2014</v>
          </cell>
        </row>
        <row r="3458">
          <cell r="A3458" t="str">
            <v>INSTALACOES HIDRO SANITARIAS</v>
          </cell>
          <cell r="B3458" t="str">
            <v>INHI</v>
          </cell>
          <cell r="C3458" t="str">
            <v>CONEXOES</v>
          </cell>
          <cell r="D3458" t="str">
            <v>0180</v>
          </cell>
          <cell r="E3458">
            <v>0</v>
          </cell>
          <cell r="F3458">
            <v>0</v>
          </cell>
          <cell r="G3458" t="str">
            <v>89515</v>
          </cell>
          <cell r="H3458" t="str">
            <v>JOELHO 45 GRAUS, PVC, SOLDÁVEL, DN 75MM, INSTALADO EM PRUMADA DE ÁGUA - FORNECIMENTO E INSTALAÇÃO. AF_12/2014</v>
          </cell>
        </row>
        <row r="3459">
          <cell r="A3459" t="str">
            <v>INSTALACOES HIDRO SANITARIAS</v>
          </cell>
          <cell r="B3459" t="str">
            <v>INHI</v>
          </cell>
          <cell r="C3459" t="str">
            <v>CONEXOES</v>
          </cell>
          <cell r="D3459" t="str">
            <v>0180</v>
          </cell>
          <cell r="E3459">
            <v>0</v>
          </cell>
          <cell r="F3459">
            <v>0</v>
          </cell>
          <cell r="G3459" t="str">
            <v>89516</v>
          </cell>
          <cell r="H3459" t="str">
            <v>JOELHO 45 GRAUS, PVC, SERIE R, ÁGUA PLUVIAL, DN 40 MM, JUNTA SOLDÁVEL, FORNECIDO E INSTALADO EM RAMAL DE ENCAMINHAMENTO. AF_12/2014</v>
          </cell>
        </row>
        <row r="3460">
          <cell r="A3460" t="str">
            <v>INSTALACOES HIDRO SANITARIAS</v>
          </cell>
          <cell r="B3460" t="str">
            <v>INHI</v>
          </cell>
          <cell r="C3460" t="str">
            <v>CONEXOES</v>
          </cell>
          <cell r="D3460" t="str">
            <v>0180</v>
          </cell>
          <cell r="E3460">
            <v>0</v>
          </cell>
          <cell r="F3460">
            <v>0</v>
          </cell>
          <cell r="G3460" t="str">
            <v>89517</v>
          </cell>
          <cell r="H3460" t="str">
            <v>CURVA 90 GRAUS, PVC, SOLDÁVEL, DN 75MM, INSTALADO EM PRUMADA DE ÁGUA - FORNECIMENTO E INSTALAÇÃO. AF_12/2014</v>
          </cell>
        </row>
        <row r="3461">
          <cell r="A3461" t="str">
            <v>INSTALACOES HIDRO SANITARIAS</v>
          </cell>
          <cell r="B3461" t="str">
            <v>INHI</v>
          </cell>
          <cell r="C3461" t="str">
            <v>CONEXOES</v>
          </cell>
          <cell r="D3461" t="str">
            <v>0180</v>
          </cell>
          <cell r="E3461">
            <v>0</v>
          </cell>
          <cell r="F3461">
            <v>0</v>
          </cell>
          <cell r="G3461" t="str">
            <v>89518</v>
          </cell>
          <cell r="H3461" t="str">
            <v>JOELHO 90 GRAUS, PVC, SERIE R, ÁGUA PLUVIAL, DN 50 MM, JUNTA ELÁSTICA, FORNECIDO E INSTALADO EM RAMAL DE ENCAMINHAMENTO. AF_12/2014</v>
          </cell>
        </row>
        <row r="3462">
          <cell r="A3462" t="str">
            <v>INSTALACOES HIDRO SANITARIAS</v>
          </cell>
          <cell r="B3462" t="str">
            <v>INHI</v>
          </cell>
          <cell r="C3462" t="str">
            <v>CONEXOES</v>
          </cell>
          <cell r="D3462" t="str">
            <v>0180</v>
          </cell>
          <cell r="E3462">
            <v>0</v>
          </cell>
          <cell r="F3462">
            <v>0</v>
          </cell>
          <cell r="G3462" t="str">
            <v>89519</v>
          </cell>
          <cell r="H3462" t="str">
            <v>CURVA 45 GRAUS, PVC, SOLDÁVEL, DN 75MM, INSTALADO EM PRUMADA DE ÁGUA - FORNECIMENTO E INSTALAÇÃO. AF_12/2014</v>
          </cell>
        </row>
        <row r="3463">
          <cell r="A3463" t="str">
            <v>INSTALACOES HIDRO SANITARIAS</v>
          </cell>
          <cell r="B3463" t="str">
            <v>INHI</v>
          </cell>
          <cell r="C3463" t="str">
            <v>CONEXOES</v>
          </cell>
          <cell r="D3463" t="str">
            <v>0180</v>
          </cell>
          <cell r="E3463">
            <v>0</v>
          </cell>
          <cell r="F3463">
            <v>0</v>
          </cell>
          <cell r="G3463" t="str">
            <v>89520</v>
          </cell>
          <cell r="H3463" t="str">
            <v>JOELHO 45 GRAUS, PVC, SERIE R, ÁGUA PLUVIAL, DN 50 MM, JUNTA ELÁSTICA, FORNECIDO E INSTALADO EM RAMAL DE ENCAMINHAMENTO. AF_12/2014</v>
          </cell>
        </row>
        <row r="3464">
          <cell r="A3464" t="str">
            <v>INSTALACOES HIDRO SANITARIAS</v>
          </cell>
          <cell r="B3464" t="str">
            <v>INHI</v>
          </cell>
          <cell r="C3464" t="str">
            <v>CONEXOES</v>
          </cell>
          <cell r="D3464" t="str">
            <v>0180</v>
          </cell>
          <cell r="E3464">
            <v>0</v>
          </cell>
          <cell r="F3464">
            <v>0</v>
          </cell>
          <cell r="G3464" t="str">
            <v>89521</v>
          </cell>
          <cell r="H3464" t="str">
            <v>JOELHO 90 GRAUS, PVC, SOLDÁVEL, DN 85MM, INSTALADO EM PRUMADA DE ÁGUA - FORNECIMENTO E INSTALAÇÃO. AF_12/2014</v>
          </cell>
        </row>
        <row r="3465">
          <cell r="A3465" t="str">
            <v>INSTALACOES HIDRO SANITARIAS</v>
          </cell>
          <cell r="B3465" t="str">
            <v>INHI</v>
          </cell>
          <cell r="C3465" t="str">
            <v>CONEXOES</v>
          </cell>
          <cell r="D3465" t="str">
            <v>0180</v>
          </cell>
          <cell r="E3465">
            <v>0</v>
          </cell>
          <cell r="F3465">
            <v>0</v>
          </cell>
          <cell r="G3465" t="str">
            <v>89522</v>
          </cell>
          <cell r="H3465" t="str">
            <v>JOELHO 90 GRAUS, PVC, SERIE R, ÁGUA PLUVIAL, DN 75 MM, JUNTA ELÁSTICA, FORNECIDO E INSTALADO EM RAMAL DE ENCAMINHAMENTO. AF_12/2014</v>
          </cell>
        </row>
        <row r="3466">
          <cell r="A3466" t="str">
            <v>INSTALACOES HIDRO SANITARIAS</v>
          </cell>
          <cell r="B3466" t="str">
            <v>INHI</v>
          </cell>
          <cell r="C3466" t="str">
            <v>CONEXOES</v>
          </cell>
          <cell r="D3466" t="str">
            <v>0180</v>
          </cell>
          <cell r="E3466">
            <v>0</v>
          </cell>
          <cell r="F3466">
            <v>0</v>
          </cell>
          <cell r="G3466" t="str">
            <v>89523</v>
          </cell>
          <cell r="H3466" t="str">
            <v>JOELHO 45 GRAUS, PVC, SOLDÁVEL, DN 85MM, INSTALADO EM PRUMADA DE ÁGUA - FORNECIMENTO E INSTALAÇÃO. AF_12/2014</v>
          </cell>
        </row>
        <row r="3467">
          <cell r="A3467" t="str">
            <v>INSTALACOES HIDRO SANITARIAS</v>
          </cell>
          <cell r="B3467" t="str">
            <v>INHI</v>
          </cell>
          <cell r="C3467" t="str">
            <v>CONEXOES</v>
          </cell>
          <cell r="D3467" t="str">
            <v>0180</v>
          </cell>
          <cell r="E3467">
            <v>0</v>
          </cell>
          <cell r="F3467">
            <v>0</v>
          </cell>
          <cell r="G3467" t="str">
            <v>89524</v>
          </cell>
          <cell r="H3467" t="str">
            <v>JOELHO 45 GRAUS, PVC, SERIE R, ÁGUA PLUVIAL, DN 75 MM, JUNTA ELÁSTICA, FORNECIDO E INSTALADO EM RAMAL DE ENCAMINHAMENTO. AF_12/2014</v>
          </cell>
        </row>
        <row r="3468">
          <cell r="A3468" t="str">
            <v>INSTALACOES HIDRO SANITARIAS</v>
          </cell>
          <cell r="B3468" t="str">
            <v>INHI</v>
          </cell>
          <cell r="C3468" t="str">
            <v>CONEXOES</v>
          </cell>
          <cell r="D3468" t="str">
            <v>0180</v>
          </cell>
          <cell r="E3468">
            <v>0</v>
          </cell>
          <cell r="F3468">
            <v>0</v>
          </cell>
          <cell r="G3468" t="str">
            <v>89525</v>
          </cell>
          <cell r="H3468" t="str">
            <v>CURVA 90 GRAUS, PVC, SOLDÁVEL, DN 85MM, INSTALADO EM PRUMADA DE ÁGUA - FORNECIMENTO E INSTALAÇÃO. AF_12/2014</v>
          </cell>
        </row>
        <row r="3469">
          <cell r="A3469" t="str">
            <v>INSTALACOES HIDRO SANITARIAS</v>
          </cell>
          <cell r="B3469" t="str">
            <v>INHI</v>
          </cell>
          <cell r="C3469" t="str">
            <v>CONEXOES</v>
          </cell>
          <cell r="D3469" t="str">
            <v>0180</v>
          </cell>
          <cell r="E3469">
            <v>0</v>
          </cell>
          <cell r="F3469">
            <v>0</v>
          </cell>
          <cell r="G3469" t="str">
            <v>89526</v>
          </cell>
          <cell r="H3469" t="str">
            <v>CURVA 87 GRAUS E 30 MINUTOS, PVC, SERIE R, ÁGUA PLUVIAL, DN 75 MM, JUNTA ELÁSTICA, FORNECIDO E INSTALADO EM RAMAL DE ENCAMINHAMENTO. AF_12/2014</v>
          </cell>
        </row>
        <row r="3470">
          <cell r="A3470" t="str">
            <v>INSTALACOES HIDRO SANITARIAS</v>
          </cell>
          <cell r="B3470" t="str">
            <v>INHI</v>
          </cell>
          <cell r="C3470" t="str">
            <v>CONEXOES</v>
          </cell>
          <cell r="D3470" t="str">
            <v>0180</v>
          </cell>
          <cell r="E3470">
            <v>0</v>
          </cell>
          <cell r="F3470">
            <v>0</v>
          </cell>
          <cell r="G3470" t="str">
            <v>89527</v>
          </cell>
          <cell r="H3470" t="str">
            <v>CURVA 45 GRAUS, PVC, SOLDÁVEL, DN 85MM, INSTALADO EM PRUMADA DE ÁGUA - FORNECIMENTO E INSTALAÇÃO. AF_12/2014</v>
          </cell>
        </row>
        <row r="3471">
          <cell r="A3471" t="str">
            <v>INSTALACOES HIDRO SANITARIAS</v>
          </cell>
          <cell r="B3471" t="str">
            <v>INHI</v>
          </cell>
          <cell r="C3471" t="str">
            <v>CONEXOES</v>
          </cell>
          <cell r="D3471" t="str">
            <v>0180</v>
          </cell>
          <cell r="E3471">
            <v>0</v>
          </cell>
          <cell r="F3471">
            <v>0</v>
          </cell>
          <cell r="G3471" t="str">
            <v>89528</v>
          </cell>
          <cell r="H3471" t="str">
            <v>LUVA, PVC, SOLDÁVEL, DN 25MM, INSTALADO EM PRUMADA DE ÁGUA - FORNECIMENTO E INSTALAÇÃO. AF_12/2014</v>
          </cell>
        </row>
        <row r="3472">
          <cell r="A3472" t="str">
            <v>INSTALACOES HIDRO SANITARIAS</v>
          </cell>
          <cell r="B3472" t="str">
            <v>INHI</v>
          </cell>
          <cell r="C3472" t="str">
            <v>CONEXOES</v>
          </cell>
          <cell r="D3472" t="str">
            <v>0180</v>
          </cell>
          <cell r="E3472">
            <v>0</v>
          </cell>
          <cell r="F3472">
            <v>0</v>
          </cell>
          <cell r="G3472" t="str">
            <v>89529</v>
          </cell>
          <cell r="H3472" t="str">
            <v>JOELHO 90 GRAUS, PVC, SERIE R, ÁGUA PLUVIAL, DN 100 MM, JUNTA ELÁSTICA, FORNECIDO E INSTALADO EM RAMAL DE ENCAMINHAMENTO. AF_12/2014</v>
          </cell>
        </row>
        <row r="3473">
          <cell r="A3473" t="str">
            <v>INSTALACOES HIDRO SANITARIAS</v>
          </cell>
          <cell r="B3473" t="str">
            <v>INHI</v>
          </cell>
          <cell r="C3473" t="str">
            <v>CONEXOES</v>
          </cell>
          <cell r="D3473" t="str">
            <v>0180</v>
          </cell>
          <cell r="E3473">
            <v>0</v>
          </cell>
          <cell r="F3473">
            <v>0</v>
          </cell>
          <cell r="G3473" t="str">
            <v>89530</v>
          </cell>
          <cell r="H3473" t="str">
            <v>LUVA DE CORRER, PVC, SOLDÁVEL, DN 25MM, INSTALADO EM PRUMADA DE ÁGUA - FORNECIMENTO E INSTALAÇÃO. AF_12/2014</v>
          </cell>
        </row>
        <row r="3474">
          <cell r="A3474" t="str">
            <v>INSTALACOES HIDRO SANITARIAS</v>
          </cell>
          <cell r="B3474" t="str">
            <v>INHI</v>
          </cell>
          <cell r="C3474" t="str">
            <v>CONEXOES</v>
          </cell>
          <cell r="D3474" t="str">
            <v>0180</v>
          </cell>
          <cell r="E3474">
            <v>0</v>
          </cell>
          <cell r="F3474">
            <v>0</v>
          </cell>
          <cell r="G3474" t="str">
            <v>89531</v>
          </cell>
          <cell r="H3474" t="str">
            <v>JOELHO 45 GRAUS, PVC, SERIE R, ÁGUA PLUVIAL, DN 100 MM, JUNTA ELÁSTICA, FORNECIDO E INSTALADO EM RAMAL DE ENCAMINHAMENTO. AF_12/2014</v>
          </cell>
        </row>
        <row r="3475">
          <cell r="A3475" t="str">
            <v>INSTALACOES HIDRO SANITARIAS</v>
          </cell>
          <cell r="B3475" t="str">
            <v>INHI</v>
          </cell>
          <cell r="C3475" t="str">
            <v>CONEXOES</v>
          </cell>
          <cell r="D3475" t="str">
            <v>0180</v>
          </cell>
          <cell r="E3475">
            <v>0</v>
          </cell>
          <cell r="F3475">
            <v>0</v>
          </cell>
          <cell r="G3475" t="str">
            <v>89532</v>
          </cell>
          <cell r="H3475" t="str">
            <v>LUVA DE REDUÇÃO, PVC, SOLDÁVEL, DN 32MM X 25MM, INSTALADO EM PRUMADA DE ÁGUA - FORNECIMENTO E INSTALAÇÃO. AF_12/2014</v>
          </cell>
        </row>
        <row r="3476">
          <cell r="A3476" t="str">
            <v>INSTALACOES HIDRO SANITARIAS</v>
          </cell>
          <cell r="B3476" t="str">
            <v>INHI</v>
          </cell>
          <cell r="C3476" t="str">
            <v>CONEXOES</v>
          </cell>
          <cell r="D3476" t="str">
            <v>0180</v>
          </cell>
          <cell r="E3476">
            <v>0</v>
          </cell>
          <cell r="F3476">
            <v>0</v>
          </cell>
          <cell r="G3476" t="str">
            <v>89533</v>
          </cell>
          <cell r="H3476" t="str">
            <v>JOELHO 45 GRAUS PARA PÉ DE COLUNA, PVC, SERIE R, ÁGUA PLUVIAL, DN 100 MM, JUNTA ELÁSTICA, FORNECIDO E INSTALADO EM RAMAL DE ENCAMINHAMENTO. AF_12/2014</v>
          </cell>
        </row>
        <row r="3477">
          <cell r="A3477" t="str">
            <v>INSTALACOES HIDRO SANITARIAS</v>
          </cell>
          <cell r="B3477" t="str">
            <v>INHI</v>
          </cell>
          <cell r="C3477" t="str">
            <v>CONEXOES</v>
          </cell>
          <cell r="D3477" t="str">
            <v>0180</v>
          </cell>
          <cell r="E3477">
            <v>0</v>
          </cell>
          <cell r="F3477">
            <v>0</v>
          </cell>
          <cell r="G3477" t="str">
            <v>89534</v>
          </cell>
          <cell r="H3477" t="str">
            <v>LUVA SOLDÁVEL E COM ROSCA, PVC, SOLDÁVEL, DN 25MM X 3/4, INSTALADO EM PRUMADA DE ÁGUA - FORNECIMENTO E INSTALAÇÃO. AF_12/2014</v>
          </cell>
        </row>
        <row r="3478">
          <cell r="A3478" t="str">
            <v>INSTALACOES HIDRO SANITARIAS</v>
          </cell>
          <cell r="B3478" t="str">
            <v>INHI</v>
          </cell>
          <cell r="C3478" t="str">
            <v>CONEXOES</v>
          </cell>
          <cell r="D3478" t="str">
            <v>0180</v>
          </cell>
          <cell r="E3478">
            <v>0</v>
          </cell>
          <cell r="F3478">
            <v>0</v>
          </cell>
          <cell r="G3478" t="str">
            <v>89535</v>
          </cell>
          <cell r="H3478" t="str">
            <v>CURVA 87 GRAUS E 30 MINUTOS, PVC, SERIE R, ÁGUA PLUVIAL, DN 100 MM, JUNTA ELÁSTICA, FORNECIDO E INSTALADO EM RAMAL DE ENCAMINHAMENTO. AF_12/2014</v>
          </cell>
        </row>
        <row r="3479">
          <cell r="A3479" t="str">
            <v>INSTALACOES HIDRO SANITARIAS</v>
          </cell>
          <cell r="B3479" t="str">
            <v>INHI</v>
          </cell>
          <cell r="C3479" t="str">
            <v>CONEXOES</v>
          </cell>
          <cell r="D3479" t="str">
            <v>0180</v>
          </cell>
          <cell r="E3479">
            <v>0</v>
          </cell>
          <cell r="F3479">
            <v>0</v>
          </cell>
          <cell r="G3479" t="str">
            <v>89536</v>
          </cell>
          <cell r="H3479" t="str">
            <v>UNIÃO, PVC, SOLDÁVEL, DN 25MM, INSTALADO EM PRUMADA DE ÁGUA - FORNECIMENTO E INSTALAÇÃO. AF_12/2014</v>
          </cell>
        </row>
        <row r="3480">
          <cell r="A3480" t="str">
            <v>INSTALACOES HIDRO SANITARIAS</v>
          </cell>
          <cell r="B3480" t="str">
            <v>INHI</v>
          </cell>
          <cell r="C3480" t="str">
            <v>CONEXOES</v>
          </cell>
          <cell r="D3480" t="str">
            <v>0180</v>
          </cell>
          <cell r="E3480">
            <v>0</v>
          </cell>
          <cell r="F3480">
            <v>0</v>
          </cell>
          <cell r="G3480" t="str">
            <v>89538</v>
          </cell>
          <cell r="H3480" t="str">
            <v>ADAPTADOR CURTO COM BOLSA E ROSCA PARA REGISTRO, PVC, SOLDÁVEL, DN 25MM X 3/4, INSTALADO EM PRUMADA DE ÁGUA - FORNECIMENTO E INSTALAÇÃO. AF_12/2014</v>
          </cell>
        </row>
        <row r="3481">
          <cell r="A3481" t="str">
            <v>INSTALACOES HIDRO SANITARIAS</v>
          </cell>
          <cell r="B3481" t="str">
            <v>INHI</v>
          </cell>
          <cell r="C3481" t="str">
            <v>CONEXOES</v>
          </cell>
          <cell r="D3481" t="str">
            <v>0180</v>
          </cell>
          <cell r="E3481">
            <v>0</v>
          </cell>
          <cell r="F3481">
            <v>0</v>
          </cell>
          <cell r="G3481" t="str">
            <v>89540</v>
          </cell>
          <cell r="H3481" t="str">
            <v>CURVA DE TRANSPOSIÇÃO, PVC, SOLDÁVEL, DN 25MM, INSTALADO EM PRUMADA DE ÁGUA  - FORNECIMENTO E INSTALAÇÃO. AF_12/2014</v>
          </cell>
        </row>
        <row r="3482">
          <cell r="A3482" t="str">
            <v>INSTALACOES HIDRO SANITARIAS</v>
          </cell>
          <cell r="B3482" t="str">
            <v>INHI</v>
          </cell>
          <cell r="C3482" t="str">
            <v>CONEXOES</v>
          </cell>
          <cell r="D3482" t="str">
            <v>0180</v>
          </cell>
          <cell r="E3482">
            <v>0</v>
          </cell>
          <cell r="F3482">
            <v>0</v>
          </cell>
          <cell r="G3482" t="str">
            <v>89541</v>
          </cell>
          <cell r="H3482" t="str">
            <v>LUVA, PVC, SOLDÁVEL, DN 32MM, INSTALADO EM PRUMADA DE ÁGUA - FORNECIMENTO E INSTALAÇÃO. AF_12/2014</v>
          </cell>
        </row>
        <row r="3483">
          <cell r="A3483" t="str">
            <v>INSTALACOES HIDRO SANITARIAS</v>
          </cell>
          <cell r="B3483" t="str">
            <v>INHI</v>
          </cell>
          <cell r="C3483" t="str">
            <v>CONEXOES</v>
          </cell>
          <cell r="D3483" t="str">
            <v>0180</v>
          </cell>
          <cell r="E3483">
            <v>0</v>
          </cell>
          <cell r="F3483">
            <v>0</v>
          </cell>
          <cell r="G3483" t="str">
            <v>89542</v>
          </cell>
          <cell r="H3483" t="str">
            <v>LUVA DE CORRER, PVC, SOLDÁVEL, DN 32MM, INSTALADO EM PRUMADA DE ÁGUA - FORNECIMENTO E INSTALAÇÃO. AF_12/2014</v>
          </cell>
        </row>
        <row r="3484">
          <cell r="A3484" t="str">
            <v>INSTALACOES HIDRO SANITARIAS</v>
          </cell>
          <cell r="B3484" t="str">
            <v>INHI</v>
          </cell>
          <cell r="C3484" t="str">
            <v>CONEXOES</v>
          </cell>
          <cell r="D3484" t="str">
            <v>0180</v>
          </cell>
          <cell r="E3484">
            <v>0</v>
          </cell>
          <cell r="F3484">
            <v>0</v>
          </cell>
          <cell r="G3484" t="str">
            <v>89544</v>
          </cell>
          <cell r="H3484" t="str">
            <v>LUVA SIMPLES, PVC, SERIE R, ÁGUA PLUVIAL, DN 40 MM, JUNTA SOLDÁVEL, FORNECIDO E INSTALADO EM RAMAL DE ENCAMINHAMENTO. AF_12/2014</v>
          </cell>
        </row>
        <row r="3485">
          <cell r="A3485" t="str">
            <v>INSTALACOES HIDRO SANITARIAS</v>
          </cell>
          <cell r="B3485" t="str">
            <v>INHI</v>
          </cell>
          <cell r="C3485" t="str">
            <v>CONEXOES</v>
          </cell>
          <cell r="D3485" t="str">
            <v>0180</v>
          </cell>
          <cell r="E3485">
            <v>0</v>
          </cell>
          <cell r="F3485">
            <v>0</v>
          </cell>
          <cell r="G3485" t="str">
            <v>89545</v>
          </cell>
          <cell r="H3485" t="str">
            <v>LUVA SIMPLES, PVC, SERIE R, ÁGUA PLUVIAL, DN 50 MM, JUNTA ELÁSTICA, FORNECIDO E INSTALADO EM RAMAL DE ENCAMINHAMENTO. AF_12/2014</v>
          </cell>
        </row>
        <row r="3486">
          <cell r="A3486" t="str">
            <v>INSTALACOES HIDRO SANITARIAS</v>
          </cell>
          <cell r="B3486" t="str">
            <v>INHI</v>
          </cell>
          <cell r="C3486" t="str">
            <v>CONEXOES</v>
          </cell>
          <cell r="D3486" t="str">
            <v>0180</v>
          </cell>
          <cell r="E3486">
            <v>0</v>
          </cell>
          <cell r="F3486">
            <v>0</v>
          </cell>
          <cell r="G3486" t="str">
            <v>89546</v>
          </cell>
          <cell r="H3486" t="str">
            <v>BUCHA DE REDUÇÃO LONGA, PVC, SERIE R, ÁGUA PLUVIAL, DN 50 X 40 MM, JUNTA ELÁSTICA, FORNECIDO E INSTALADO EM RAMAL DE ENCAMINHAMENTO. AF_12/2014</v>
          </cell>
        </row>
        <row r="3487">
          <cell r="A3487" t="str">
            <v>INSTALACOES HIDRO SANITARIAS</v>
          </cell>
          <cell r="B3487" t="str">
            <v>INHI</v>
          </cell>
          <cell r="C3487" t="str">
            <v>CONEXOES</v>
          </cell>
          <cell r="D3487" t="str">
            <v>0180</v>
          </cell>
          <cell r="E3487">
            <v>0</v>
          </cell>
          <cell r="F3487">
            <v>0</v>
          </cell>
          <cell r="G3487" t="str">
            <v>89547</v>
          </cell>
          <cell r="H3487" t="str">
            <v>LUVA SIMPLES, PVC, SERIE R, ÁGUA PLUVIAL, DN 75 MM, JUNTA ELÁSTICA, FORNECIDO E INSTALADO EM RAMAL DE ENCAMINHAMENTO. AF_12/2014</v>
          </cell>
        </row>
        <row r="3488">
          <cell r="A3488" t="str">
            <v>INSTALACOES HIDRO SANITARIAS</v>
          </cell>
          <cell r="B3488" t="str">
            <v>INHI</v>
          </cell>
          <cell r="C3488" t="str">
            <v>CONEXOES</v>
          </cell>
          <cell r="D3488" t="str">
            <v>0180</v>
          </cell>
          <cell r="E3488">
            <v>0</v>
          </cell>
          <cell r="F3488">
            <v>0</v>
          </cell>
          <cell r="G3488" t="str">
            <v>89548</v>
          </cell>
          <cell r="H3488" t="str">
            <v>LUVA DE CORRER, PVC, SERIE R, ÁGUA PLUVIAL, DN 75 MM, JUNTA ELÁSTICA, FORNECIDO E INSTALADO EM RAMAL DE ENCAMINHAMENTO. AF_12/2014</v>
          </cell>
        </row>
        <row r="3489">
          <cell r="A3489" t="str">
            <v>INSTALACOES HIDRO SANITARIAS</v>
          </cell>
          <cell r="B3489" t="str">
            <v>INHI</v>
          </cell>
          <cell r="C3489" t="str">
            <v>CONEXOES</v>
          </cell>
          <cell r="D3489" t="str">
            <v>0180</v>
          </cell>
          <cell r="E3489">
            <v>0</v>
          </cell>
          <cell r="F3489">
            <v>0</v>
          </cell>
          <cell r="G3489" t="str">
            <v>89549</v>
          </cell>
          <cell r="H3489" t="str">
            <v>REDUÇÃO EXCÊNTRICA, PVC, SERIE R, ÁGUA PLUVIAL, DN 75 X 50 MM, JUNTA ELÁSTICA, FORNECIDO E INSTALADO EM RAMAL DE ENCAMINHAMENTO. AF_12/2014</v>
          </cell>
        </row>
        <row r="3490">
          <cell r="A3490" t="str">
            <v>INSTALACOES HIDRO SANITARIAS</v>
          </cell>
          <cell r="B3490" t="str">
            <v>INHI</v>
          </cell>
          <cell r="C3490" t="str">
            <v>CONEXOES</v>
          </cell>
          <cell r="D3490" t="str">
            <v>0180</v>
          </cell>
          <cell r="E3490">
            <v>0</v>
          </cell>
          <cell r="F3490">
            <v>0</v>
          </cell>
          <cell r="G3490" t="str">
            <v>89550</v>
          </cell>
          <cell r="H3490" t="str">
            <v>TÊ DE INSPEÇÃO, PVC, SERIE R, ÁGUA PLUVIAL, DN 75 MM, JUNTA ELÁSTICA, FORNECIDO E INSTALADO EM RAMAL DE ENCAMINHAMENTO. AF_12/2014</v>
          </cell>
        </row>
        <row r="3491">
          <cell r="A3491" t="str">
            <v>INSTALACOES HIDRO SANITARIAS</v>
          </cell>
          <cell r="B3491" t="str">
            <v>INHI</v>
          </cell>
          <cell r="C3491" t="str">
            <v>CONEXOES</v>
          </cell>
          <cell r="D3491" t="str">
            <v>0180</v>
          </cell>
          <cell r="E3491">
            <v>0</v>
          </cell>
          <cell r="F3491">
            <v>0</v>
          </cell>
          <cell r="G3491" t="str">
            <v>89551</v>
          </cell>
          <cell r="H3491" t="str">
            <v>LUVA SOLDÁVEL E COM ROSCA, PVC, SOLDÁVEL, DN 32MM X 1, INSTALADO EM PRUMADA DE ÁGUA - FORNECIMENTO E INSTALAÇÃO. AF_12/2014</v>
          </cell>
        </row>
        <row r="3492">
          <cell r="A3492" t="str">
            <v>INSTALACOES HIDRO SANITARIAS</v>
          </cell>
          <cell r="B3492" t="str">
            <v>INHI</v>
          </cell>
          <cell r="C3492" t="str">
            <v>CONEXOES</v>
          </cell>
          <cell r="D3492" t="str">
            <v>0180</v>
          </cell>
          <cell r="E3492">
            <v>0</v>
          </cell>
          <cell r="F3492">
            <v>0</v>
          </cell>
          <cell r="G3492" t="str">
            <v>89552</v>
          </cell>
          <cell r="H3492" t="str">
            <v>UNIÃO, PVC, SOLDÁVEL, DN 32MM, INSTALADO EM PRUMADA DE ÁGUA - FORNECIMENTO E INSTALAÇÃO. AF_12/2014</v>
          </cell>
        </row>
        <row r="3493">
          <cell r="A3493" t="str">
            <v>INSTALACOES HIDRO SANITARIAS</v>
          </cell>
          <cell r="B3493" t="str">
            <v>INHI</v>
          </cell>
          <cell r="C3493" t="str">
            <v>CONEXOES</v>
          </cell>
          <cell r="D3493" t="str">
            <v>0180</v>
          </cell>
          <cell r="E3493">
            <v>0</v>
          </cell>
          <cell r="F3493">
            <v>0</v>
          </cell>
          <cell r="G3493" t="str">
            <v>89553</v>
          </cell>
          <cell r="H3493" t="str">
            <v>ADAPTADOR CURTO COM BOLSA E ROSCA PARA REGISTRO, PVC, SOLDÁVEL, DN 32MM X 1, INSTALADO EM PRUMADA DE ÁGUA - FORNECIMENTO E INSTALAÇÃO. AF_12/2014</v>
          </cell>
        </row>
        <row r="3494">
          <cell r="A3494" t="str">
            <v>INSTALACOES HIDRO SANITARIAS</v>
          </cell>
          <cell r="B3494" t="str">
            <v>INHI</v>
          </cell>
          <cell r="C3494" t="str">
            <v>CONEXOES</v>
          </cell>
          <cell r="D3494" t="str">
            <v>0180</v>
          </cell>
          <cell r="E3494">
            <v>0</v>
          </cell>
          <cell r="F3494">
            <v>0</v>
          </cell>
          <cell r="G3494" t="str">
            <v>89554</v>
          </cell>
          <cell r="H3494" t="str">
            <v>LUVA SIMPLES, PVC, SERIE R, ÁGUA PLUVIAL, DN 100 MM, JUNTA ELÁSTICA, FORNECIDO E INSTALADO EM RAMAL DE ENCAMINHAMENTO. AF_12/2014</v>
          </cell>
        </row>
        <row r="3495">
          <cell r="A3495" t="str">
            <v>INSTALACOES HIDRO SANITARIAS</v>
          </cell>
          <cell r="B3495" t="str">
            <v>INHI</v>
          </cell>
          <cell r="C3495" t="str">
            <v>CONEXOES</v>
          </cell>
          <cell r="D3495" t="str">
            <v>0180</v>
          </cell>
          <cell r="E3495">
            <v>0</v>
          </cell>
          <cell r="F3495">
            <v>0</v>
          </cell>
          <cell r="G3495" t="str">
            <v>89555</v>
          </cell>
          <cell r="H3495" t="str">
            <v>CURVA DE TRANSPOSIÇÃO, PVC, SOLDÁVEL, DN 32MM, INSTALADO EM PRUMADA DE ÁGUA   FORNECIMENTO E INSTALAÇÃO. AF_12/2014</v>
          </cell>
        </row>
        <row r="3496">
          <cell r="A3496" t="str">
            <v>INSTALACOES HIDRO SANITARIAS</v>
          </cell>
          <cell r="B3496" t="str">
            <v>INHI</v>
          </cell>
          <cell r="C3496" t="str">
            <v>CONEXOES</v>
          </cell>
          <cell r="D3496" t="str">
            <v>0180</v>
          </cell>
          <cell r="E3496">
            <v>0</v>
          </cell>
          <cell r="F3496">
            <v>0</v>
          </cell>
          <cell r="G3496" t="str">
            <v>89556</v>
          </cell>
          <cell r="H3496" t="str">
            <v>LUVA DE CORRER, PVC, SERIE R, ÁGUA PLUVIAL, DN 100 MM, JUNTA ELÁSTICA, FORNECIDO E INSTALADO EM RAMAL DE ENCAMINHAMENTO. AF_12/2014</v>
          </cell>
        </row>
        <row r="3497">
          <cell r="A3497" t="str">
            <v>INSTALACOES HIDRO SANITARIAS</v>
          </cell>
          <cell r="B3497" t="str">
            <v>INHI</v>
          </cell>
          <cell r="C3497" t="str">
            <v>CONEXOES</v>
          </cell>
          <cell r="D3497" t="str">
            <v>0180</v>
          </cell>
          <cell r="E3497">
            <v>0</v>
          </cell>
          <cell r="F3497">
            <v>0</v>
          </cell>
          <cell r="G3497" t="str">
            <v>89557</v>
          </cell>
          <cell r="H3497" t="str">
            <v>REDUÇÃO EXCÊNTRICA, PVC, SERIE R, ÁGUA PLUVIAL, DN 100 X 75 MM, JUNTA ELÁSTICA, FORNECIDO E INSTALADO EM RAMAL DE ENCAMINHAMENTO. AF_12/2014</v>
          </cell>
        </row>
        <row r="3498">
          <cell r="A3498" t="str">
            <v>INSTALACOES HIDRO SANITARIAS</v>
          </cell>
          <cell r="B3498" t="str">
            <v>INHI</v>
          </cell>
          <cell r="C3498" t="str">
            <v>CONEXOES</v>
          </cell>
          <cell r="D3498" t="str">
            <v>0180</v>
          </cell>
          <cell r="E3498">
            <v>0</v>
          </cell>
          <cell r="F3498">
            <v>0</v>
          </cell>
          <cell r="G3498" t="str">
            <v>89558</v>
          </cell>
          <cell r="H3498" t="str">
            <v>LUVA, PVC, SOLDÁVEL, DN 40MM, INSTALADO EM PRUMADA DE ÁGUA - FORNECIMENTO E INSTALAÇÃO. AF_12/2014</v>
          </cell>
        </row>
        <row r="3499">
          <cell r="A3499" t="str">
            <v>INSTALACOES HIDRO SANITARIAS</v>
          </cell>
          <cell r="B3499" t="str">
            <v>INHI</v>
          </cell>
          <cell r="C3499" t="str">
            <v>CONEXOES</v>
          </cell>
          <cell r="D3499" t="str">
            <v>0180</v>
          </cell>
          <cell r="E3499">
            <v>0</v>
          </cell>
          <cell r="F3499">
            <v>0</v>
          </cell>
          <cell r="G3499" t="str">
            <v>89559</v>
          </cell>
          <cell r="H3499" t="str">
            <v>TÊ DE INSPEÇÃO, PVC, SERIE R, ÁGUA PLUVIAL, DN 100 MM, JUNTA ELÁSTICA, FORNECIDO E INSTALADO EM RAMAL DE ENCAMINHAMENTO. AF_12/2014</v>
          </cell>
        </row>
        <row r="3500">
          <cell r="A3500" t="str">
            <v>INSTALACOES HIDRO SANITARIAS</v>
          </cell>
          <cell r="B3500" t="str">
            <v>INHI</v>
          </cell>
          <cell r="C3500" t="str">
            <v>CONEXOES</v>
          </cell>
          <cell r="D3500" t="str">
            <v>0180</v>
          </cell>
          <cell r="E3500">
            <v>0</v>
          </cell>
          <cell r="F3500">
            <v>0</v>
          </cell>
          <cell r="G3500" t="str">
            <v>89561</v>
          </cell>
          <cell r="H3500" t="str">
            <v>JUNÇÃO SIMPLES, PVC, SERIE R, ÁGUA PLUVIAL, DN 40 MM, JUNTA SOLDÁVEL, FORNECIDO E INSTALADO EM RAMAL DE ENCAMINHAMENTO. AF_12/2014</v>
          </cell>
        </row>
        <row r="3501">
          <cell r="A3501" t="str">
            <v>INSTALACOES HIDRO SANITARIAS</v>
          </cell>
          <cell r="B3501" t="str">
            <v>INHI</v>
          </cell>
          <cell r="C3501" t="str">
            <v>CONEXOES</v>
          </cell>
          <cell r="D3501" t="str">
            <v>0180</v>
          </cell>
          <cell r="E3501">
            <v>0</v>
          </cell>
          <cell r="F3501">
            <v>0</v>
          </cell>
          <cell r="G3501" t="str">
            <v>89562</v>
          </cell>
          <cell r="H3501" t="str">
            <v>LUVA DE REDUÇÃO, PVC, SOLDÁVEL, DN 40MM X 32MM, INSTALADO EM PRUMADA DE ÁGUA - FORNECIMENTO E INSTALAÇÃO. AF_12/2014</v>
          </cell>
        </row>
        <row r="3502">
          <cell r="A3502" t="str">
            <v>INSTALACOES HIDRO SANITARIAS</v>
          </cell>
          <cell r="B3502" t="str">
            <v>INHI</v>
          </cell>
          <cell r="C3502" t="str">
            <v>CONEXOES</v>
          </cell>
          <cell r="D3502" t="str">
            <v>0180</v>
          </cell>
          <cell r="E3502">
            <v>0</v>
          </cell>
          <cell r="F3502">
            <v>0</v>
          </cell>
          <cell r="G3502" t="str">
            <v>89563</v>
          </cell>
          <cell r="H3502" t="str">
            <v>JUNÇÃO SIMPLES, PVC, SERIE R, ÁGUA PLUVIAL, DN 50 MM, JUNTA ELÁSTICA, FORNECIDO E INSTALADO EM RAMAL DE ENCAMINHAMENTO. AF_12/2014</v>
          </cell>
        </row>
        <row r="3503">
          <cell r="A3503" t="str">
            <v>INSTALACOES HIDRO SANITARIAS</v>
          </cell>
          <cell r="B3503" t="str">
            <v>INHI</v>
          </cell>
          <cell r="C3503" t="str">
            <v>CONEXOES</v>
          </cell>
          <cell r="D3503" t="str">
            <v>0180</v>
          </cell>
          <cell r="E3503">
            <v>0</v>
          </cell>
          <cell r="F3503">
            <v>0</v>
          </cell>
          <cell r="G3503" t="str">
            <v>89564</v>
          </cell>
          <cell r="H3503" t="str">
            <v>LUVA COM ROSCA, PVC, SOLDÁVEL, DN 40MM X 1.1/4, INSTALADO EM PRUMADA DE ÁGUA - FORNECIMENTO E INSTALAÇÃO. AF_12/2014</v>
          </cell>
        </row>
        <row r="3504">
          <cell r="A3504" t="str">
            <v>INSTALACOES HIDRO SANITARIAS</v>
          </cell>
          <cell r="B3504" t="str">
            <v>INHI</v>
          </cell>
          <cell r="C3504" t="str">
            <v>CONEXOES</v>
          </cell>
          <cell r="D3504" t="str">
            <v>0180</v>
          </cell>
          <cell r="E3504">
            <v>0</v>
          </cell>
          <cell r="F3504">
            <v>0</v>
          </cell>
          <cell r="G3504" t="str">
            <v>89565</v>
          </cell>
          <cell r="H3504" t="str">
            <v>JUNÇÃO SIMPLES, PVC, SERIE R, ÁGUA PLUVIAL, DN 75 X 75 MM, JUNTA ELÁSTICA, FORNECIDO E INSTALADO EM RAMAL DE ENCAMINHAMENTO. AF_12/2014</v>
          </cell>
        </row>
        <row r="3505">
          <cell r="A3505" t="str">
            <v>INSTALACOES HIDRO SANITARIAS</v>
          </cell>
          <cell r="B3505" t="str">
            <v>INHI</v>
          </cell>
          <cell r="C3505" t="str">
            <v>CONEXOES</v>
          </cell>
          <cell r="D3505" t="str">
            <v>0180</v>
          </cell>
          <cell r="E3505">
            <v>0</v>
          </cell>
          <cell r="F3505">
            <v>0</v>
          </cell>
          <cell r="G3505" t="str">
            <v>89566</v>
          </cell>
          <cell r="H3505" t="str">
            <v>TÊ, PVC, SERIE R, ÁGUA PLUVIAL, DN 75 MM, JUNTA ELÁSTICA, FORNECIDO E INSTALADO EM RAMAL DE ENCAMINHAMENTO. AF_12/2014</v>
          </cell>
        </row>
        <row r="3506">
          <cell r="A3506" t="str">
            <v>INSTALACOES HIDRO SANITARIAS</v>
          </cell>
          <cell r="B3506" t="str">
            <v>INHI</v>
          </cell>
          <cell r="C3506" t="str">
            <v>CONEXOES</v>
          </cell>
          <cell r="D3506" t="str">
            <v>0180</v>
          </cell>
          <cell r="E3506">
            <v>0</v>
          </cell>
          <cell r="F3506">
            <v>0</v>
          </cell>
          <cell r="G3506" t="str">
            <v>89567</v>
          </cell>
          <cell r="H3506" t="str">
            <v>JUNÇÃO SIMPLES, PVC, SERIE R, ÁGUA PLUVIAL, DN 100 X 100 MM, JUNTA ELÁSTICA, FORNECIDO E INSTALADO EM RAMAL DE ENCAMINHAMENTO. AF_12/2014</v>
          </cell>
        </row>
        <row r="3507">
          <cell r="A3507" t="str">
            <v>INSTALACOES HIDRO SANITARIAS</v>
          </cell>
          <cell r="B3507" t="str">
            <v>INHI</v>
          </cell>
          <cell r="C3507" t="str">
            <v>CONEXOES</v>
          </cell>
          <cell r="D3507" t="str">
            <v>0180</v>
          </cell>
          <cell r="E3507">
            <v>0</v>
          </cell>
          <cell r="F3507">
            <v>0</v>
          </cell>
          <cell r="G3507" t="str">
            <v>89568</v>
          </cell>
          <cell r="H3507" t="str">
            <v>UNIÃO, PVC, SOLDÁVEL, DN 40MM, INSTALADO EM PRUMADA DE ÁGUA - FORNECIMENTO E INSTALAÇÃO. AF_12/2014</v>
          </cell>
        </row>
        <row r="3508">
          <cell r="A3508" t="str">
            <v>INSTALACOES HIDRO SANITARIAS</v>
          </cell>
          <cell r="B3508" t="str">
            <v>INHI</v>
          </cell>
          <cell r="C3508" t="str">
            <v>CONEXOES</v>
          </cell>
          <cell r="D3508" t="str">
            <v>0180</v>
          </cell>
          <cell r="E3508">
            <v>0</v>
          </cell>
          <cell r="F3508">
            <v>0</v>
          </cell>
          <cell r="G3508" t="str">
            <v>89569</v>
          </cell>
          <cell r="H3508" t="str">
            <v>JUNÇÃO SIMPLES, PVC, SERIE R, ÁGUA PLUVIAL, DN 100 X 75 MM, JUNTA ELÁSTICA, FORNECIDO E INSTALADO EM RAMAL DE ENCAMINHAMENTO. AF_12/2014</v>
          </cell>
        </row>
        <row r="3509">
          <cell r="A3509" t="str">
            <v>INSTALACOES HIDRO SANITARIAS</v>
          </cell>
          <cell r="B3509" t="str">
            <v>INHI</v>
          </cell>
          <cell r="C3509" t="str">
            <v>CONEXOES</v>
          </cell>
          <cell r="D3509" t="str">
            <v>0180</v>
          </cell>
          <cell r="E3509">
            <v>0</v>
          </cell>
          <cell r="F3509">
            <v>0</v>
          </cell>
          <cell r="G3509" t="str">
            <v>89570</v>
          </cell>
          <cell r="H3509" t="str">
            <v>ADAPTADOR CURTO COM BOLSA E ROSCA PARA REGISTRO, PVC, SOLDÁVEL, DN 40MM X 1.1/2, INSTALADO EM PRUMADA DE ÁGUA - FORNECIMENTO E INSTALAÇÃO. AF_12/2014</v>
          </cell>
        </row>
        <row r="3510">
          <cell r="A3510" t="str">
            <v>INSTALACOES HIDRO SANITARIAS</v>
          </cell>
          <cell r="B3510" t="str">
            <v>INHI</v>
          </cell>
          <cell r="C3510" t="str">
            <v>CONEXOES</v>
          </cell>
          <cell r="D3510" t="str">
            <v>0180</v>
          </cell>
          <cell r="E3510">
            <v>0</v>
          </cell>
          <cell r="F3510">
            <v>0</v>
          </cell>
          <cell r="G3510" t="str">
            <v>89571</v>
          </cell>
          <cell r="H3510" t="str">
            <v>TÊ, PVC, SERIE R, ÁGUA PLUVIAL, DN 100 X 100 MM, JUNTA ELÁSTICA, FORNECIDO E INSTALADO EM RAMAL DE ENCAMINHAMENTO. AF_12/2014</v>
          </cell>
        </row>
        <row r="3511">
          <cell r="A3511" t="str">
            <v>INSTALACOES HIDRO SANITARIAS</v>
          </cell>
          <cell r="B3511" t="str">
            <v>INHI</v>
          </cell>
          <cell r="C3511" t="str">
            <v>CONEXOES</v>
          </cell>
          <cell r="D3511" t="str">
            <v>0180</v>
          </cell>
          <cell r="E3511">
            <v>0</v>
          </cell>
          <cell r="F3511">
            <v>0</v>
          </cell>
          <cell r="G3511" t="str">
            <v>89572</v>
          </cell>
          <cell r="H3511" t="str">
            <v>ADAPTADOR CURTO COM BOLSA E ROSCA PARA REGISTRO, PVC, SOLDÁVEL, DN 40MM X 1.1/4, INSTALADO EM PRUMADA DE ÁGUA - FORNECIMENTO E INSTALAÇÃO. AF_12/2014</v>
          </cell>
        </row>
        <row r="3512">
          <cell r="A3512" t="str">
            <v>INSTALACOES HIDRO SANITARIAS</v>
          </cell>
          <cell r="B3512" t="str">
            <v>INHI</v>
          </cell>
          <cell r="C3512" t="str">
            <v>CONEXOES</v>
          </cell>
          <cell r="D3512" t="str">
            <v>0180</v>
          </cell>
          <cell r="E3512">
            <v>0</v>
          </cell>
          <cell r="F3512">
            <v>0</v>
          </cell>
          <cell r="G3512" t="str">
            <v>89573</v>
          </cell>
          <cell r="H3512" t="str">
            <v>TÊ, PVC, SERIE R, ÁGUA PLUVIAL, DN 100 X 75 MM, JUNTA ELÁSTICA, FORNECIDO E INSTALADO EM RAMAL DE ENCAMINHAMENTO. AF_12/2014</v>
          </cell>
        </row>
        <row r="3513">
          <cell r="A3513" t="str">
            <v>INSTALACOES HIDRO SANITARIAS</v>
          </cell>
          <cell r="B3513" t="str">
            <v>INHI</v>
          </cell>
          <cell r="C3513" t="str">
            <v>CONEXOES</v>
          </cell>
          <cell r="D3513" t="str">
            <v>0180</v>
          </cell>
          <cell r="E3513">
            <v>0</v>
          </cell>
          <cell r="F3513">
            <v>0</v>
          </cell>
          <cell r="G3513" t="str">
            <v>89574</v>
          </cell>
          <cell r="H3513" t="str">
            <v>JUNÇÃO DUPLA, PVC, SERIE R, ÁGUA PLUVIAL, DN 100 X 100 X 100 MM, JUNTA ELÁSTICA, FORNECIDO E INSTALADO EM RAMAL DE ENCAMINHAMENTO. AF_12/2014</v>
          </cell>
        </row>
        <row r="3514">
          <cell r="A3514" t="str">
            <v>INSTALACOES HIDRO SANITARIAS</v>
          </cell>
          <cell r="B3514" t="str">
            <v>INHI</v>
          </cell>
          <cell r="C3514" t="str">
            <v>CONEXOES</v>
          </cell>
          <cell r="D3514" t="str">
            <v>0180</v>
          </cell>
          <cell r="E3514">
            <v>0</v>
          </cell>
          <cell r="F3514">
            <v>0</v>
          </cell>
          <cell r="G3514" t="str">
            <v>89575</v>
          </cell>
          <cell r="H3514" t="str">
            <v>LUVA, PVC, SOLDÁVEL, DN 50MM, INSTALADO EM PRUMADA DE ÁGUA - FORNECIMENTO E INSTALAÇÃO. AF_12/2014</v>
          </cell>
        </row>
        <row r="3515">
          <cell r="A3515" t="str">
            <v>INSTALACOES HIDRO SANITARIAS</v>
          </cell>
          <cell r="B3515" t="str">
            <v>INHI</v>
          </cell>
          <cell r="C3515" t="str">
            <v>CONEXOES</v>
          </cell>
          <cell r="D3515" t="str">
            <v>0180</v>
          </cell>
          <cell r="E3515">
            <v>0</v>
          </cell>
          <cell r="F3515">
            <v>0</v>
          </cell>
          <cell r="G3515" t="str">
            <v>89577</v>
          </cell>
          <cell r="H3515" t="str">
            <v>LUVA DE CORRER, PVC, SOLDÁVEL, DN 50MM, INSTALADO EM PRUMADA DE ÁGUA - FORNECIMENTO E INSTALAÇÃO. AF_12/2014</v>
          </cell>
        </row>
        <row r="3516">
          <cell r="A3516" t="str">
            <v>INSTALACOES HIDRO SANITARIAS</v>
          </cell>
          <cell r="B3516" t="str">
            <v>INHI</v>
          </cell>
          <cell r="C3516" t="str">
            <v>CONEXOES</v>
          </cell>
          <cell r="D3516" t="str">
            <v>0180</v>
          </cell>
          <cell r="E3516">
            <v>0</v>
          </cell>
          <cell r="F3516">
            <v>0</v>
          </cell>
          <cell r="G3516" t="str">
            <v>89579</v>
          </cell>
          <cell r="H3516" t="str">
            <v>LUVA DE REDUÇÃO, PVC, SOLDÁVEL, DN 50MM X 25MM, INSTALADO EM PRUMADA DE ÁGUA   FORNECIMENTO E INSTALAÇÃO. AF_12/2014</v>
          </cell>
        </row>
        <row r="3517">
          <cell r="A3517" t="str">
            <v>INSTALACOES HIDRO SANITARIAS</v>
          </cell>
          <cell r="B3517" t="str">
            <v>INHI</v>
          </cell>
          <cell r="C3517" t="str">
            <v>CONEXOES</v>
          </cell>
          <cell r="D3517" t="str">
            <v>0180</v>
          </cell>
          <cell r="E3517">
            <v>0</v>
          </cell>
          <cell r="F3517">
            <v>0</v>
          </cell>
          <cell r="G3517" t="str">
            <v>89581</v>
          </cell>
          <cell r="H3517" t="str">
            <v>JOELHO 90 GRAUS, PVC, SERIE R, ÁGUA PLUVIAL, DN 75 MM, JUNTA ELÁSTICA, FORNECIDO E INSTALADO EM CONDUTORES VERTICAIS DE ÁGUAS PLUVIAIS. AF_12/2014</v>
          </cell>
        </row>
        <row r="3518">
          <cell r="A3518" t="str">
            <v>INSTALACOES HIDRO SANITARIAS</v>
          </cell>
          <cell r="B3518" t="str">
            <v>INHI</v>
          </cell>
          <cell r="C3518" t="str">
            <v>CONEXOES</v>
          </cell>
          <cell r="D3518" t="str">
            <v>0180</v>
          </cell>
          <cell r="E3518">
            <v>0</v>
          </cell>
          <cell r="F3518">
            <v>0</v>
          </cell>
          <cell r="G3518" t="str">
            <v>89582</v>
          </cell>
          <cell r="H3518" t="str">
            <v>JOELHO 45 GRAUS, PVC, SERIE R, ÁGUA PLUVIAL, DN 75 MM, JUNTA ELÁSTICA, FORNECIDO E INSTALADO EM CONDUTORES VERTICAIS DE ÁGUAS PLUVIAIS. AF_12/2014</v>
          </cell>
        </row>
        <row r="3519">
          <cell r="A3519" t="str">
            <v>INSTALACOES HIDRO SANITARIAS</v>
          </cell>
          <cell r="B3519" t="str">
            <v>INHI</v>
          </cell>
          <cell r="C3519" t="str">
            <v>CONEXOES</v>
          </cell>
          <cell r="D3519" t="str">
            <v>0180</v>
          </cell>
          <cell r="E3519">
            <v>0</v>
          </cell>
          <cell r="F3519">
            <v>0</v>
          </cell>
          <cell r="G3519" t="str">
            <v>89583</v>
          </cell>
          <cell r="H3519" t="str">
            <v>CURVA 87 GRAUS E 30 MINUTOS, PVC, SERIE R, ÁGUA PLUVIAL, DN 75 MM, JUNTA ELÁSTICA, FORNECIDO E INSTALADO EM CONDUTORES VERTICAIS DE ÁGUAS PLUVIAIS. AF_12/2014</v>
          </cell>
        </row>
        <row r="3520">
          <cell r="A3520" t="str">
            <v>INSTALACOES HIDRO SANITARIAS</v>
          </cell>
          <cell r="B3520" t="str">
            <v>INHI</v>
          </cell>
          <cell r="C3520" t="str">
            <v>CONEXOES</v>
          </cell>
          <cell r="D3520" t="str">
            <v>0180</v>
          </cell>
          <cell r="E3520">
            <v>0</v>
          </cell>
          <cell r="F3520">
            <v>0</v>
          </cell>
          <cell r="G3520" t="str">
            <v>89584</v>
          </cell>
          <cell r="H3520" t="str">
            <v>JOELHO 90 GRAUS, PVC, SERIE R, ÁGUA PLUVIAL, DN 100 MM, JUNTA ELÁSTICA, FORNECIDO E INSTALADO EM CONDUTORES VERTICAIS DE ÁGUAS PLUVIAIS. AF_12/2014</v>
          </cell>
        </row>
        <row r="3521">
          <cell r="A3521" t="str">
            <v>INSTALACOES HIDRO SANITARIAS</v>
          </cell>
          <cell r="B3521" t="str">
            <v>INHI</v>
          </cell>
          <cell r="C3521" t="str">
            <v>CONEXOES</v>
          </cell>
          <cell r="D3521" t="str">
            <v>0180</v>
          </cell>
          <cell r="E3521">
            <v>0</v>
          </cell>
          <cell r="F3521">
            <v>0</v>
          </cell>
          <cell r="G3521" t="str">
            <v>89585</v>
          </cell>
          <cell r="H3521" t="str">
            <v>JOELHO 45 GRAUS, PVC, SERIE R, ÁGUA PLUVIAL, DN 100 MM, JUNTA ELÁSTICA, FORNECIDO E INSTALADO EM CONDUTORES VERTICAIS DE ÁGUAS PLUVIAIS. AF_12/2014</v>
          </cell>
        </row>
        <row r="3522">
          <cell r="A3522" t="str">
            <v>INSTALACOES HIDRO SANITARIAS</v>
          </cell>
          <cell r="B3522" t="str">
            <v>INHI</v>
          </cell>
          <cell r="C3522" t="str">
            <v>CONEXOES</v>
          </cell>
          <cell r="D3522" t="str">
            <v>0180</v>
          </cell>
          <cell r="E3522">
            <v>0</v>
          </cell>
          <cell r="F3522">
            <v>0</v>
          </cell>
          <cell r="G3522" t="str">
            <v>89586</v>
          </cell>
          <cell r="H3522" t="str">
            <v>JOELHO 45 GRAUS PARA PÉ DE COLUNA, PVC, SERIE R, ÁGUA PLUVIAL, DN 100 MM, JUNTA ELÁSTICA, FORNECIDO E INSTALADO EM CONDUTORES VERTICAIS DE ÁGUAS PLUVIAIS. AF_12/2014</v>
          </cell>
        </row>
        <row r="3523">
          <cell r="A3523" t="str">
            <v>INSTALACOES HIDRO SANITARIAS</v>
          </cell>
          <cell r="B3523" t="str">
            <v>INHI</v>
          </cell>
          <cell r="C3523" t="str">
            <v>CONEXOES</v>
          </cell>
          <cell r="D3523" t="str">
            <v>0180</v>
          </cell>
          <cell r="E3523">
            <v>0</v>
          </cell>
          <cell r="F3523">
            <v>0</v>
          </cell>
          <cell r="G3523" t="str">
            <v>89587</v>
          </cell>
          <cell r="H3523" t="str">
            <v>CURVA 87 GRAUS E 30 MINUTOS, PVC, SERIE R, ÁGUA PLUVIAL, DN 100 MM, JUNTA ELÁSTICA, FORNECIDO E INSTALADO EM CONDUTORES VERTICAIS DE ÁGUAS PLUVIAIS. AF_12/2014</v>
          </cell>
        </row>
        <row r="3524">
          <cell r="A3524" t="str">
            <v>INSTALACOES HIDRO SANITARIAS</v>
          </cell>
          <cell r="B3524" t="str">
            <v>INHI</v>
          </cell>
          <cell r="C3524" t="str">
            <v>CONEXOES</v>
          </cell>
          <cell r="D3524" t="str">
            <v>0180</v>
          </cell>
          <cell r="E3524">
            <v>0</v>
          </cell>
          <cell r="F3524">
            <v>0</v>
          </cell>
          <cell r="G3524" t="str">
            <v>89590</v>
          </cell>
          <cell r="H3524" t="str">
            <v>JOELHO 90 GRAUS, PVC, SERIE R, ÁGUA PLUVIAL, DN 150 MM, JUNTA ELÁSTICA, FORNECIDO E INSTALADO EM CONDUTORES VERTICAIS DE ÁGUAS PLUVIAIS. AF_12/2014</v>
          </cell>
        </row>
        <row r="3525">
          <cell r="A3525" t="str">
            <v>INSTALACOES HIDRO SANITARIAS</v>
          </cell>
          <cell r="B3525" t="str">
            <v>INHI</v>
          </cell>
          <cell r="C3525" t="str">
            <v>CONEXOES</v>
          </cell>
          <cell r="D3525" t="str">
            <v>0180</v>
          </cell>
          <cell r="E3525">
            <v>0</v>
          </cell>
          <cell r="F3525">
            <v>0</v>
          </cell>
          <cell r="G3525" t="str">
            <v>89591</v>
          </cell>
          <cell r="H3525" t="str">
            <v>JOELHO 45 GRAUS, PVC, SERIE R, ÁGUA PLUVIAL, DN 150 MM, JUNTA ELÁSTICA, FORNECIDO E INSTALADO EM CONDUTORES VERTICAIS DE ÁGUAS PLUVIAIS. AF_12/2014</v>
          </cell>
        </row>
        <row r="3526">
          <cell r="A3526" t="str">
            <v>INSTALACOES HIDRO SANITARIAS</v>
          </cell>
          <cell r="B3526" t="str">
            <v>INHI</v>
          </cell>
          <cell r="C3526" t="str">
            <v>CONEXOES</v>
          </cell>
          <cell r="D3526" t="str">
            <v>0180</v>
          </cell>
          <cell r="E3526">
            <v>0</v>
          </cell>
          <cell r="F3526">
            <v>0</v>
          </cell>
          <cell r="G3526" t="str">
            <v>89592</v>
          </cell>
          <cell r="H3526" t="str">
            <v>CURVA 87 GRAUS E 30 MINUTOS, PVC, SERIE R, ÁGUA PLUVIAL, DN 150 MM, JUNTA ELÁSTICA, FORNECIDO E INSTALADO EM CONDUTORES VERTICAIS DE ÁGUAS PLUVIAIS. AF_12/2014</v>
          </cell>
        </row>
        <row r="3527">
          <cell r="A3527" t="str">
            <v>INSTALACOES HIDRO SANITARIAS</v>
          </cell>
          <cell r="B3527" t="str">
            <v>INHI</v>
          </cell>
          <cell r="C3527" t="str">
            <v>CONEXOES</v>
          </cell>
          <cell r="D3527" t="str">
            <v>0180</v>
          </cell>
          <cell r="E3527">
            <v>0</v>
          </cell>
          <cell r="F3527">
            <v>0</v>
          </cell>
          <cell r="G3527" t="str">
            <v>89593</v>
          </cell>
          <cell r="H3527" t="str">
            <v>LUVA COM ROSCA, PVC, SOLDÁVEL, DN 50MM X 1.1/2, INSTALADO EM PRUMADA DE ÁGUA - FORNECIMENTO E INSTALAÇÃO. AF_12/2014</v>
          </cell>
        </row>
        <row r="3528">
          <cell r="A3528" t="str">
            <v>INSTALACOES HIDRO SANITARIAS</v>
          </cell>
          <cell r="B3528" t="str">
            <v>INHI</v>
          </cell>
          <cell r="C3528" t="str">
            <v>CONEXOES</v>
          </cell>
          <cell r="D3528" t="str">
            <v>0180</v>
          </cell>
          <cell r="E3528">
            <v>0</v>
          </cell>
          <cell r="F3528">
            <v>0</v>
          </cell>
          <cell r="G3528" t="str">
            <v>89594</v>
          </cell>
          <cell r="H3528" t="str">
            <v>UNIÃO, PVC, SOLDÁVEL, DN 50MM, INSTALADO EM PRUMADA DE ÁGUA - FORNECIMENTO E INSTALAÇÃO. AF_12/2014</v>
          </cell>
        </row>
        <row r="3529">
          <cell r="A3529" t="str">
            <v>INSTALACOES HIDRO SANITARIAS</v>
          </cell>
          <cell r="B3529" t="str">
            <v>INHI</v>
          </cell>
          <cell r="C3529" t="str">
            <v>CONEXOES</v>
          </cell>
          <cell r="D3529" t="str">
            <v>0180</v>
          </cell>
          <cell r="E3529">
            <v>0</v>
          </cell>
          <cell r="F3529">
            <v>0</v>
          </cell>
          <cell r="G3529" t="str">
            <v>89595</v>
          </cell>
          <cell r="H3529" t="str">
            <v>ADAPTADOR CURTO COM BOLSA E ROSCA PARA REGISTRO, PVC, SOLDÁVEL, DN 50MM X 1.1/4, INSTALADO EM PRUMADA DE ÁGUA - FORNECIMENTO E INSTALAÇÃO. AF_12/2014</v>
          </cell>
        </row>
        <row r="3530">
          <cell r="A3530" t="str">
            <v>INSTALACOES HIDRO SANITARIAS</v>
          </cell>
          <cell r="B3530" t="str">
            <v>INHI</v>
          </cell>
          <cell r="C3530" t="str">
            <v>CONEXOES</v>
          </cell>
          <cell r="D3530" t="str">
            <v>0180</v>
          </cell>
          <cell r="E3530">
            <v>0</v>
          </cell>
          <cell r="F3530">
            <v>0</v>
          </cell>
          <cell r="G3530" t="str">
            <v>89596</v>
          </cell>
          <cell r="H3530" t="str">
            <v>ADAPTADOR CURTO COM BOLSA E ROSCA PARA REGISTRO, PVC, SOLDÁVEL, DN 50MM X 1.1/2, INSTALADO EM PRUMADA DE ÁGUA - FORNECIMENTO E INSTALAÇÃO. AF_12/2014</v>
          </cell>
        </row>
        <row r="3531">
          <cell r="A3531" t="str">
            <v>INSTALACOES HIDRO SANITARIAS</v>
          </cell>
          <cell r="B3531" t="str">
            <v>INHI</v>
          </cell>
          <cell r="C3531" t="str">
            <v>CONEXOES</v>
          </cell>
          <cell r="D3531" t="str">
            <v>0180</v>
          </cell>
          <cell r="E3531">
            <v>0</v>
          </cell>
          <cell r="F3531">
            <v>0</v>
          </cell>
          <cell r="G3531" t="str">
            <v>89597</v>
          </cell>
          <cell r="H3531" t="str">
            <v>LUVA, PVC, SOLDÁVEL, DN 60MM, INSTALADO EM PRUMADA DE ÁGUA - FORNECIMENTO E INSTALAÇÃO. AF_12/2014</v>
          </cell>
        </row>
        <row r="3532">
          <cell r="A3532" t="str">
            <v>INSTALACOES HIDRO SANITARIAS</v>
          </cell>
          <cell r="B3532" t="str">
            <v>INHI</v>
          </cell>
          <cell r="C3532" t="str">
            <v>CONEXOES</v>
          </cell>
          <cell r="D3532" t="str">
            <v>0180</v>
          </cell>
          <cell r="E3532">
            <v>0</v>
          </cell>
          <cell r="F3532">
            <v>0</v>
          </cell>
          <cell r="G3532" t="str">
            <v>89598</v>
          </cell>
          <cell r="H3532" t="str">
            <v>LUVA DE CORRER, PVC, SOLDÁVEL, DN 60MM, INSTALADO EM PRUMADA DE ÁGUA   FORNECIMENTO E INSTALAÇÃO. AF_12/2014</v>
          </cell>
        </row>
        <row r="3533">
          <cell r="A3533" t="str">
            <v>INSTALACOES HIDRO SANITARIAS</v>
          </cell>
          <cell r="B3533" t="str">
            <v>INHI</v>
          </cell>
          <cell r="C3533" t="str">
            <v>CONEXOES</v>
          </cell>
          <cell r="D3533" t="str">
            <v>0180</v>
          </cell>
          <cell r="E3533">
            <v>0</v>
          </cell>
          <cell r="F3533">
            <v>0</v>
          </cell>
          <cell r="G3533" t="str">
            <v>89599</v>
          </cell>
          <cell r="H3533" t="str">
            <v>LUVA SIMPLES, PVC, SERIE R, ÁGUA PLUVIAL, DN 75 MM, JUNTA ELÁSTICA, FORNECIDO E INSTALADO EM CONDUTORES VERTICAIS DE ÁGUAS PLUVIAIS. AF_12/2014</v>
          </cell>
        </row>
        <row r="3534">
          <cell r="A3534" t="str">
            <v>INSTALACOES HIDRO SANITARIAS</v>
          </cell>
          <cell r="B3534" t="str">
            <v>INHI</v>
          </cell>
          <cell r="C3534" t="str">
            <v>CONEXOES</v>
          </cell>
          <cell r="D3534" t="str">
            <v>0180</v>
          </cell>
          <cell r="E3534">
            <v>0</v>
          </cell>
          <cell r="F3534">
            <v>0</v>
          </cell>
          <cell r="G3534" t="str">
            <v>89600</v>
          </cell>
          <cell r="H3534" t="str">
            <v>LUVA DE CORRER, PVC, SERIE R, ÁGUA PLUVIAL, DN 75 MM, JUNTA ELÁSTICA, FORNECIDO E INSTALADO EM CONDUTORES VERTICAIS DE ÁGUAS PLUVIAIS. AF_12/2014</v>
          </cell>
        </row>
        <row r="3535">
          <cell r="A3535" t="str">
            <v>INSTALACOES HIDRO SANITARIAS</v>
          </cell>
          <cell r="B3535" t="str">
            <v>INHI</v>
          </cell>
          <cell r="C3535" t="str">
            <v>CONEXOES</v>
          </cell>
          <cell r="D3535" t="str">
            <v>0180</v>
          </cell>
          <cell r="E3535">
            <v>0</v>
          </cell>
          <cell r="F3535">
            <v>0</v>
          </cell>
          <cell r="G3535" t="str">
            <v>89605</v>
          </cell>
          <cell r="H3535" t="str">
            <v>LUVA DE REDUÇÃO, PVC, SOLDÁVEL, DN 60MM X 50MM, INSTALADO EM PRUMADA DE ÁGUA - FORNECIMENTO E INSTALAÇÃO. AF_12/2014</v>
          </cell>
        </row>
        <row r="3536">
          <cell r="A3536" t="str">
            <v>INSTALACOES HIDRO SANITARIAS</v>
          </cell>
          <cell r="B3536" t="str">
            <v>INHI</v>
          </cell>
          <cell r="C3536" t="str">
            <v>CONEXOES</v>
          </cell>
          <cell r="D3536" t="str">
            <v>0180</v>
          </cell>
          <cell r="E3536">
            <v>0</v>
          </cell>
          <cell r="F3536">
            <v>0</v>
          </cell>
          <cell r="G3536" t="str">
            <v>89609</v>
          </cell>
          <cell r="H3536" t="str">
            <v>UNIÃO, PVC, SOLDÁVEL, DN 60MM, INSTALADO EM PRUMADA DE ÁGUA - FORNECIMENTO E INSTALAÇÃO. AF_12/2014</v>
          </cell>
        </row>
        <row r="3537">
          <cell r="A3537" t="str">
            <v>INSTALACOES HIDRO SANITARIAS</v>
          </cell>
          <cell r="B3537" t="str">
            <v>INHI</v>
          </cell>
          <cell r="C3537" t="str">
            <v>CONEXOES</v>
          </cell>
          <cell r="D3537" t="str">
            <v>0180</v>
          </cell>
          <cell r="E3537">
            <v>0</v>
          </cell>
          <cell r="F3537">
            <v>0</v>
          </cell>
          <cell r="G3537" t="str">
            <v>89610</v>
          </cell>
          <cell r="H3537" t="str">
            <v>ADAPTADOR CURTO COM BOLSA E ROSCA PARA REGISTRO, PVC, SOLDÁVEL, DN 60MM X 2, INSTALADO EM PRUMADA DE ÁGUA - FORNECIMENTO E INSTALAÇÃO. AF_12/2014</v>
          </cell>
        </row>
        <row r="3538">
          <cell r="A3538" t="str">
            <v>INSTALACOES HIDRO SANITARIAS</v>
          </cell>
          <cell r="B3538" t="str">
            <v>INHI</v>
          </cell>
          <cell r="C3538" t="str">
            <v>CONEXOES</v>
          </cell>
          <cell r="D3538" t="str">
            <v>0180</v>
          </cell>
          <cell r="E3538">
            <v>0</v>
          </cell>
          <cell r="F3538">
            <v>0</v>
          </cell>
          <cell r="G3538" t="str">
            <v>89611</v>
          </cell>
          <cell r="H3538" t="str">
            <v>LUVA, PVC, SOLDÁVEL, DN 75MM, INSTALADO EM PRUMADA DE ÁGUA - FORNECIMENTO E INSTALAÇÃO. AF_12/2014</v>
          </cell>
        </row>
        <row r="3539">
          <cell r="A3539" t="str">
            <v>INSTALACOES HIDRO SANITARIAS</v>
          </cell>
          <cell r="B3539" t="str">
            <v>INHI</v>
          </cell>
          <cell r="C3539" t="str">
            <v>CONEXOES</v>
          </cell>
          <cell r="D3539" t="str">
            <v>0180</v>
          </cell>
          <cell r="E3539">
            <v>0</v>
          </cell>
          <cell r="F3539">
            <v>0</v>
          </cell>
          <cell r="G3539" t="str">
            <v>89612</v>
          </cell>
          <cell r="H3539" t="str">
            <v>UNIÃO, PVC, SOLDÁVEL, DN 75MM, INSTALADO EM PRUMADA DE ÁGUA - FORNECIMENTO E INSTALAÇÃO. AF_12/2014</v>
          </cell>
        </row>
        <row r="3540">
          <cell r="A3540" t="str">
            <v>INSTALACOES HIDRO SANITARIAS</v>
          </cell>
          <cell r="B3540" t="str">
            <v>INHI</v>
          </cell>
          <cell r="C3540" t="str">
            <v>CONEXOES</v>
          </cell>
          <cell r="D3540" t="str">
            <v>0180</v>
          </cell>
          <cell r="E3540">
            <v>0</v>
          </cell>
          <cell r="F3540">
            <v>0</v>
          </cell>
          <cell r="G3540" t="str">
            <v>89613</v>
          </cell>
          <cell r="H3540" t="str">
            <v>ADAPTADOR CURTO COM BOLSA E ROSCA PARA REGISTRO, PVC, SOLDÁVEL, DN 75MM X 2.1/2, INSTALADO EM PRUMADA DE ÁGUA - FORNECIMENTO E INSTALAÇÃO. AF_12/2014</v>
          </cell>
        </row>
        <row r="3541">
          <cell r="A3541" t="str">
            <v>INSTALACOES HIDRO SANITARIAS</v>
          </cell>
          <cell r="B3541" t="str">
            <v>INHI</v>
          </cell>
          <cell r="C3541" t="str">
            <v>CONEXOES</v>
          </cell>
          <cell r="D3541" t="str">
            <v>0180</v>
          </cell>
          <cell r="E3541">
            <v>0</v>
          </cell>
          <cell r="F3541">
            <v>0</v>
          </cell>
          <cell r="G3541" t="str">
            <v>89614</v>
          </cell>
          <cell r="H3541" t="str">
            <v>LUVA, PVC, SOLDÁVEL, DN 85MM, INSTALADO EM PRUMADA DE ÁGUA - FORNECIMENTO E INSTALAÇÃO. AF_12/2014</v>
          </cell>
        </row>
        <row r="3542">
          <cell r="A3542" t="str">
            <v>INSTALACOES HIDRO SANITARIAS</v>
          </cell>
          <cell r="B3542" t="str">
            <v>INHI</v>
          </cell>
          <cell r="C3542" t="str">
            <v>CONEXOES</v>
          </cell>
          <cell r="D3542" t="str">
            <v>0180</v>
          </cell>
          <cell r="E3542">
            <v>0</v>
          </cell>
          <cell r="F3542">
            <v>0</v>
          </cell>
          <cell r="G3542" t="str">
            <v>89615</v>
          </cell>
          <cell r="H3542" t="str">
            <v>UNIÃO, PVC, SOLDÁVEL, DN 85MM, INSTALADO EM PRUMADA DE ÁGUA - FORNECIMENTO E INSTALAÇÃO. AF_12/2014</v>
          </cell>
        </row>
        <row r="3543">
          <cell r="A3543" t="str">
            <v>INSTALACOES HIDRO SANITARIAS</v>
          </cell>
          <cell r="B3543" t="str">
            <v>INHI</v>
          </cell>
          <cell r="C3543" t="str">
            <v>CONEXOES</v>
          </cell>
          <cell r="D3543" t="str">
            <v>0180</v>
          </cell>
          <cell r="E3543">
            <v>0</v>
          </cell>
          <cell r="F3543">
            <v>0</v>
          </cell>
          <cell r="G3543" t="str">
            <v>89616</v>
          </cell>
          <cell r="H3543" t="str">
            <v>ADAPTADOR CURTO COM BOLSA E ROSCA PARA REGISTRO, PVC, SOLDÁVEL, DN 85MM X 3, INSTALADO EM PRUMADA DE ÁGUA - FORNECIMENTO E INSTALAÇÃO. AF_12/2014</v>
          </cell>
        </row>
        <row r="3544">
          <cell r="A3544" t="str">
            <v>INSTALACOES HIDRO SANITARIAS</v>
          </cell>
          <cell r="B3544" t="str">
            <v>INHI</v>
          </cell>
          <cell r="C3544" t="str">
            <v>CONEXOES</v>
          </cell>
          <cell r="D3544" t="str">
            <v>0180</v>
          </cell>
          <cell r="E3544">
            <v>0</v>
          </cell>
          <cell r="F3544">
            <v>0</v>
          </cell>
          <cell r="G3544" t="str">
            <v>89617</v>
          </cell>
          <cell r="H3544" t="str">
            <v>TE, PVC, SOLDÁVEL, DN 25MM, INSTALADO EM PRUMADA DE ÁGUA - FORNECIMENTO E INSTALAÇÃO. AF_12/2014</v>
          </cell>
        </row>
        <row r="3545">
          <cell r="A3545" t="str">
            <v>INSTALACOES HIDRO SANITARIAS</v>
          </cell>
          <cell r="B3545" t="str">
            <v>INHI</v>
          </cell>
          <cell r="C3545" t="str">
            <v>CONEXOES</v>
          </cell>
          <cell r="D3545" t="str">
            <v>0180</v>
          </cell>
          <cell r="E3545">
            <v>0</v>
          </cell>
          <cell r="F3545">
            <v>0</v>
          </cell>
          <cell r="G3545" t="str">
            <v>89618</v>
          </cell>
          <cell r="H3545" t="str">
            <v>TÊ COM BUCHA DE LATÃO NA BOLSA CENTRAL, PVC, SOLDÁVEL, DN 25MM X 1/2, INSTALADO EM PRUMADA DE ÁGUA - FORNECIMENTO E INSTALAÇÃO. AF_12/2014</v>
          </cell>
        </row>
        <row r="3546">
          <cell r="A3546" t="str">
            <v>INSTALACOES HIDRO SANITARIAS</v>
          </cell>
          <cell r="B3546" t="str">
            <v>INHI</v>
          </cell>
          <cell r="C3546" t="str">
            <v>CONEXOES</v>
          </cell>
          <cell r="D3546" t="str">
            <v>0180</v>
          </cell>
          <cell r="E3546">
            <v>0</v>
          </cell>
          <cell r="F3546">
            <v>0</v>
          </cell>
          <cell r="G3546" t="str">
            <v>89619</v>
          </cell>
          <cell r="H3546" t="str">
            <v>TÊ DE REDUÇÃO, PVC, SOLDÁVEL, DN 25MM X 20MM, INSTALADO EM PRUMADA DE ÁGUA - FORNECIMENTO E INSTALAÇÃO. AF_12/2014</v>
          </cell>
        </row>
        <row r="3547">
          <cell r="A3547" t="str">
            <v>INSTALACOES HIDRO SANITARIAS</v>
          </cell>
          <cell r="B3547" t="str">
            <v>INHI</v>
          </cell>
          <cell r="C3547" t="str">
            <v>CONEXOES</v>
          </cell>
          <cell r="D3547" t="str">
            <v>0180</v>
          </cell>
          <cell r="E3547">
            <v>0</v>
          </cell>
          <cell r="F3547">
            <v>0</v>
          </cell>
          <cell r="G3547" t="str">
            <v>89620</v>
          </cell>
          <cell r="H3547" t="str">
            <v>TE, PVC, SOLDÁVEL, DN 32MM, INSTALADO EM PRUMADA DE ÁGUA - FORNECIMENTO E INSTALAÇÃO. AF_12/2014</v>
          </cell>
        </row>
        <row r="3548">
          <cell r="A3548" t="str">
            <v>INSTALACOES HIDRO SANITARIAS</v>
          </cell>
          <cell r="B3548" t="str">
            <v>INHI</v>
          </cell>
          <cell r="C3548" t="str">
            <v>CONEXOES</v>
          </cell>
          <cell r="D3548" t="str">
            <v>0180</v>
          </cell>
          <cell r="E3548">
            <v>0</v>
          </cell>
          <cell r="F3548">
            <v>0</v>
          </cell>
          <cell r="G3548" t="str">
            <v>89621</v>
          </cell>
          <cell r="H3548" t="str">
            <v>TÊ COM BUCHA DE LATÃO NA BOLSA CENTRAL, PVC, SOLDÁVEL, DN 32MM X 3/4, INSTALADO EM PRUMADA DE ÁGUA - FORNECIMENTO E INSTALAÇÃO. AF_12/2014</v>
          </cell>
        </row>
        <row r="3549">
          <cell r="A3549" t="str">
            <v>INSTALACOES HIDRO SANITARIAS</v>
          </cell>
          <cell r="B3549" t="str">
            <v>INHI</v>
          </cell>
          <cell r="C3549" t="str">
            <v>CONEXOES</v>
          </cell>
          <cell r="D3549" t="str">
            <v>0180</v>
          </cell>
          <cell r="E3549">
            <v>0</v>
          </cell>
          <cell r="F3549">
            <v>0</v>
          </cell>
          <cell r="G3549" t="str">
            <v>89622</v>
          </cell>
          <cell r="H3549" t="str">
            <v>TÊ DE REDUÇÃO, PVC, SOLDÁVEL, DN 32MM X 25MM, INSTALADO EM PRUMADA DE ÁGUA - FORNECIMENTO E INSTALAÇÃO. AF_12/2014</v>
          </cell>
        </row>
        <row r="3550">
          <cell r="A3550" t="str">
            <v>INSTALACOES HIDRO SANITARIAS</v>
          </cell>
          <cell r="B3550" t="str">
            <v>INHI</v>
          </cell>
          <cell r="C3550" t="str">
            <v>CONEXOES</v>
          </cell>
          <cell r="D3550" t="str">
            <v>0180</v>
          </cell>
          <cell r="E3550">
            <v>0</v>
          </cell>
          <cell r="F3550">
            <v>0</v>
          </cell>
          <cell r="G3550" t="str">
            <v>89623</v>
          </cell>
          <cell r="H3550" t="str">
            <v>TE, PVC, SOLDÁVEL, DN 40MM, INSTALADO EM PRUMADA DE ÁGUA - FORNECIMENTO E INSTALAÇÃO. AF_12/2014</v>
          </cell>
        </row>
        <row r="3551">
          <cell r="A3551" t="str">
            <v>INSTALACOES HIDRO SANITARIAS</v>
          </cell>
          <cell r="B3551" t="str">
            <v>INHI</v>
          </cell>
          <cell r="C3551" t="str">
            <v>CONEXOES</v>
          </cell>
          <cell r="D3551" t="str">
            <v>0180</v>
          </cell>
          <cell r="E3551">
            <v>0</v>
          </cell>
          <cell r="F3551">
            <v>0</v>
          </cell>
          <cell r="G3551" t="str">
            <v>89624</v>
          </cell>
          <cell r="H3551" t="str">
            <v>TÊ DE REDUÇÃO, PVC, SOLDÁVEL, DN 40MM X 32MM, INSTALADO EM PRUMADA DE ÁGUA - FORNECIMENTO E INSTALAÇÃO. AF_12/2014</v>
          </cell>
        </row>
        <row r="3552">
          <cell r="A3552" t="str">
            <v>INSTALACOES HIDRO SANITARIAS</v>
          </cell>
          <cell r="B3552" t="str">
            <v>INHI</v>
          </cell>
          <cell r="C3552" t="str">
            <v>CONEXOES</v>
          </cell>
          <cell r="D3552" t="str">
            <v>0180</v>
          </cell>
          <cell r="E3552">
            <v>0</v>
          </cell>
          <cell r="F3552">
            <v>0</v>
          </cell>
          <cell r="G3552" t="str">
            <v>89625</v>
          </cell>
          <cell r="H3552" t="str">
            <v>TE, PVC, SOLDÁVEL, DN 50MM, INSTALADO EM PRUMADA DE ÁGUA - FORNECIMENTO E INSTALAÇÃO. AF_12/2014</v>
          </cell>
        </row>
        <row r="3553">
          <cell r="A3553" t="str">
            <v>INSTALACOES HIDRO SANITARIAS</v>
          </cell>
          <cell r="B3553" t="str">
            <v>INHI</v>
          </cell>
          <cell r="C3553" t="str">
            <v>CONEXOES</v>
          </cell>
          <cell r="D3553" t="str">
            <v>0180</v>
          </cell>
          <cell r="E3553">
            <v>0</v>
          </cell>
          <cell r="F3553">
            <v>0</v>
          </cell>
          <cell r="G3553" t="str">
            <v>89626</v>
          </cell>
          <cell r="H3553" t="str">
            <v>TÊ DE REDUÇÃO, PVC, SOLDÁVEL, DN 50MM X 40MM, INSTALADO EM PRUMADA DE ÁGUA - FORNECIMENTO E INSTALAÇÃO. AF_12/2014</v>
          </cell>
        </row>
        <row r="3554">
          <cell r="A3554" t="str">
            <v>INSTALACOES HIDRO SANITARIAS</v>
          </cell>
          <cell r="B3554" t="str">
            <v>INHI</v>
          </cell>
          <cell r="C3554" t="str">
            <v>CONEXOES</v>
          </cell>
          <cell r="D3554" t="str">
            <v>0180</v>
          </cell>
          <cell r="E3554">
            <v>0</v>
          </cell>
          <cell r="F3554">
            <v>0</v>
          </cell>
          <cell r="G3554" t="str">
            <v>89627</v>
          </cell>
          <cell r="H3554" t="str">
            <v>TÊ DE REDUÇÃO, PVC, SOLDÁVEL, DN 50MM X 25MM, INSTALADO EM PRUMADA DE ÁGUA - FORNECIMENTO E INSTALAÇÃO. AF_12/2014</v>
          </cell>
        </row>
        <row r="3555">
          <cell r="A3555" t="str">
            <v>INSTALACOES HIDRO SANITARIAS</v>
          </cell>
          <cell r="B3555" t="str">
            <v>INHI</v>
          </cell>
          <cell r="C3555" t="str">
            <v>CONEXOES</v>
          </cell>
          <cell r="D3555" t="str">
            <v>0180</v>
          </cell>
          <cell r="E3555">
            <v>0</v>
          </cell>
          <cell r="F3555">
            <v>0</v>
          </cell>
          <cell r="G3555" t="str">
            <v>89628</v>
          </cell>
          <cell r="H3555" t="str">
            <v>TE, PVC, SOLDÁVEL, DN 60MM, INSTALADO EM PRUMADA DE ÁGUA - FORNECIMENTO E INSTALAÇÃO. AF_12/2014</v>
          </cell>
        </row>
        <row r="3556">
          <cell r="A3556" t="str">
            <v>INSTALACOES HIDRO SANITARIAS</v>
          </cell>
          <cell r="B3556" t="str">
            <v>INHI</v>
          </cell>
          <cell r="C3556" t="str">
            <v>CONEXOES</v>
          </cell>
          <cell r="D3556" t="str">
            <v>0180</v>
          </cell>
          <cell r="E3556">
            <v>0</v>
          </cell>
          <cell r="F3556">
            <v>0</v>
          </cell>
          <cell r="G3556" t="str">
            <v>89629</v>
          </cell>
          <cell r="H3556" t="str">
            <v>TE, PVC, SOLDÁVEL, DN 75MM, INSTALADO EM PRUMADA DE ÁGUA - FORNECIMENTO E INSTALAÇÃO. AF_12/2014</v>
          </cell>
        </row>
        <row r="3557">
          <cell r="A3557" t="str">
            <v>INSTALACOES HIDRO SANITARIAS</v>
          </cell>
          <cell r="B3557" t="str">
            <v>INHI</v>
          </cell>
          <cell r="C3557" t="str">
            <v>CONEXOES</v>
          </cell>
          <cell r="D3557" t="str">
            <v>0180</v>
          </cell>
          <cell r="E3557">
            <v>0</v>
          </cell>
          <cell r="F3557">
            <v>0</v>
          </cell>
          <cell r="G3557" t="str">
            <v>89630</v>
          </cell>
          <cell r="H3557" t="str">
            <v>TE DE REDUÇÃO, PVC, SOLDÁVEL, DN 75MM X 50MM, INSTALADO EM PRUMADA DE ÁGUA - FORNECIMENTO E INSTALAÇÃO. AF_12/2014</v>
          </cell>
        </row>
        <row r="3558">
          <cell r="A3558" t="str">
            <v>INSTALACOES HIDRO SANITARIAS</v>
          </cell>
          <cell r="B3558" t="str">
            <v>INHI</v>
          </cell>
          <cell r="C3558" t="str">
            <v>CONEXOES</v>
          </cell>
          <cell r="D3558" t="str">
            <v>0180</v>
          </cell>
          <cell r="E3558">
            <v>0</v>
          </cell>
          <cell r="F3558">
            <v>0</v>
          </cell>
          <cell r="G3558" t="str">
            <v>89631</v>
          </cell>
          <cell r="H3558" t="str">
            <v>TE, PVC, SOLDÁVEL, DN 85MM, INSTALADO EM PRUMADA DE ÁGUA - FORNECIMENTO E INSTALAÇÃO. AF_12/2014</v>
          </cell>
        </row>
        <row r="3559">
          <cell r="A3559" t="str">
            <v>INSTALACOES HIDRO SANITARIAS</v>
          </cell>
          <cell r="B3559" t="str">
            <v>INHI</v>
          </cell>
          <cell r="C3559" t="str">
            <v>CONEXOES</v>
          </cell>
          <cell r="D3559" t="str">
            <v>0180</v>
          </cell>
          <cell r="E3559">
            <v>0</v>
          </cell>
          <cell r="F3559">
            <v>0</v>
          </cell>
          <cell r="G3559" t="str">
            <v>89632</v>
          </cell>
          <cell r="H3559" t="str">
            <v>TE DE REDUÇÃO, PVC, SOLDÁVEL, DN 85MM X 60MM, INSTALADO EM PRUMADA DE ÁGUA - FORNECIMENTO E INSTALAÇÃO. AF_12/2014</v>
          </cell>
        </row>
        <row r="3560">
          <cell r="A3560" t="str">
            <v>INSTALACOES HIDRO SANITARIAS</v>
          </cell>
          <cell r="B3560" t="str">
            <v>INHI</v>
          </cell>
          <cell r="C3560" t="str">
            <v>CONEXOES</v>
          </cell>
          <cell r="D3560" t="str">
            <v>0180</v>
          </cell>
          <cell r="E3560">
            <v>0</v>
          </cell>
          <cell r="F3560">
            <v>0</v>
          </cell>
          <cell r="G3560" t="str">
            <v>89637</v>
          </cell>
          <cell r="H3560" t="str">
            <v>JOELHO 90 GRAUS, CPVC, SOLDÁVEL, DN 15MM, INSTALADO EM RAMAL OU SUB-RAMAL DE ÁGUA - FORNECIMENTO E INSTALAÇÃO. AF_12/2014</v>
          </cell>
        </row>
        <row r="3561">
          <cell r="A3561" t="str">
            <v>INSTALACOES HIDRO SANITARIAS</v>
          </cell>
          <cell r="B3561" t="str">
            <v>INHI</v>
          </cell>
          <cell r="C3561" t="str">
            <v>CONEXOES</v>
          </cell>
          <cell r="D3561" t="str">
            <v>0180</v>
          </cell>
          <cell r="E3561">
            <v>0</v>
          </cell>
          <cell r="F3561">
            <v>0</v>
          </cell>
          <cell r="G3561" t="str">
            <v>89638</v>
          </cell>
          <cell r="H3561" t="str">
            <v>JOELHO 45 GRAUS, CPVC, SOLDÁVEL, DN 15MM, INSTALADO EM RAMAL OU SUB-RAMAL DE ÁGUA - FORNECIMENTO E INSTALAÇÃO. AF_12/2014</v>
          </cell>
        </row>
        <row r="3562">
          <cell r="A3562" t="str">
            <v>INSTALACOES HIDRO SANITARIAS</v>
          </cell>
          <cell r="B3562" t="str">
            <v>INHI</v>
          </cell>
          <cell r="C3562" t="str">
            <v>CONEXOES</v>
          </cell>
          <cell r="D3562" t="str">
            <v>0180</v>
          </cell>
          <cell r="E3562">
            <v>0</v>
          </cell>
          <cell r="F3562">
            <v>0</v>
          </cell>
          <cell r="G3562" t="str">
            <v>89639</v>
          </cell>
          <cell r="H3562" t="str">
            <v>CURVA 90 GRAUS, CPVC, SOLDÁVEL, DN 15MM, INSTALADO EM RAMAL OU SUB-RAMAL DE ÁGUA - FORNECIMENTO E INSTALAÇÃO. AF_12/2014</v>
          </cell>
        </row>
        <row r="3563">
          <cell r="A3563" t="str">
            <v>INSTALACOES HIDRO SANITARIAS</v>
          </cell>
          <cell r="B3563" t="str">
            <v>INHI</v>
          </cell>
          <cell r="C3563" t="str">
            <v>CONEXOES</v>
          </cell>
          <cell r="D3563" t="str">
            <v>0180</v>
          </cell>
          <cell r="E3563">
            <v>0</v>
          </cell>
          <cell r="F3563">
            <v>0</v>
          </cell>
          <cell r="G3563" t="str">
            <v>89640</v>
          </cell>
          <cell r="H3563" t="str">
            <v>JOELHO DE TRANSIÇÃO, 90 GRAUS, CPVC, SOLDÁVEL, DN 15MM X 1/2", INSTALADO EM RAMAL OU SUB-RAMAL DE ÁGUA - FORNECIMENTO E INSTALAÇÃO. AF_12/2014</v>
          </cell>
        </row>
        <row r="3564">
          <cell r="A3564" t="str">
            <v>INSTALACOES HIDRO SANITARIAS</v>
          </cell>
          <cell r="B3564" t="str">
            <v>INHI</v>
          </cell>
          <cell r="C3564" t="str">
            <v>CONEXOES</v>
          </cell>
          <cell r="D3564" t="str">
            <v>0180</v>
          </cell>
          <cell r="E3564">
            <v>0</v>
          </cell>
          <cell r="F3564">
            <v>0</v>
          </cell>
          <cell r="G3564" t="str">
            <v>89641</v>
          </cell>
          <cell r="H3564" t="str">
            <v>JOELHO 90 GRAUS, CPVC, SOLDÁVEL, DN 22MM, INSTALADO EM RAMAL OU SUB-RAMAL DE ÁGUA - FORNECIMENTO E INSTALAÇÃO. AF_12/2014</v>
          </cell>
        </row>
        <row r="3565">
          <cell r="A3565" t="str">
            <v>INSTALACOES HIDRO SANITARIAS</v>
          </cell>
          <cell r="B3565" t="str">
            <v>INHI</v>
          </cell>
          <cell r="C3565" t="str">
            <v>CONEXOES</v>
          </cell>
          <cell r="D3565" t="str">
            <v>0180</v>
          </cell>
          <cell r="E3565">
            <v>0</v>
          </cell>
          <cell r="F3565">
            <v>0</v>
          </cell>
          <cell r="G3565" t="str">
            <v>89642</v>
          </cell>
          <cell r="H3565" t="str">
            <v>JOELHO 45 GRAUS, CPVC, SOLDÁVEL, DN 22MM, INSTALADO EM RAMAL OU SUB-RAMAL DE ÁGUA - FORNECIMENTO E INSTALAÇÃO. AF_12/2014</v>
          </cell>
        </row>
        <row r="3566">
          <cell r="A3566" t="str">
            <v>INSTALACOES HIDRO SANITARIAS</v>
          </cell>
          <cell r="B3566" t="str">
            <v>INHI</v>
          </cell>
          <cell r="C3566" t="str">
            <v>CONEXOES</v>
          </cell>
          <cell r="D3566" t="str">
            <v>0180</v>
          </cell>
          <cell r="E3566">
            <v>0</v>
          </cell>
          <cell r="F3566">
            <v>0</v>
          </cell>
          <cell r="G3566" t="str">
            <v>89643</v>
          </cell>
          <cell r="H3566" t="str">
            <v>CURVA 90 GRAUS, CPVC, SOLDÁVEL, DN 22MM, INSTALADO EM RAMAL OU SUB-RAMAL DE ÁGUA - FORNECIMENTO E INSTALAÇÃO. AF_12/2014</v>
          </cell>
        </row>
        <row r="3567">
          <cell r="A3567" t="str">
            <v>INSTALACOES HIDRO SANITARIAS</v>
          </cell>
          <cell r="B3567" t="str">
            <v>INHI</v>
          </cell>
          <cell r="C3567" t="str">
            <v>CONEXOES</v>
          </cell>
          <cell r="D3567" t="str">
            <v>0180</v>
          </cell>
          <cell r="E3567">
            <v>0</v>
          </cell>
          <cell r="F3567">
            <v>0</v>
          </cell>
          <cell r="G3567" t="str">
            <v>89644</v>
          </cell>
          <cell r="H3567" t="str">
            <v>JOELHO DE TRANSIÇÃO, 90 GRAUS, CPVC, SOLDÁVEL, DN 22MM X 1/2", INSTALADO EM RAMAL OU SUB-RAMAL DE ÁGUA - FORNECIMENTO E INSTALAÇÃO. AF_12/2014</v>
          </cell>
        </row>
        <row r="3568">
          <cell r="A3568" t="str">
            <v>INSTALACOES HIDRO SANITARIAS</v>
          </cell>
          <cell r="B3568" t="str">
            <v>INHI</v>
          </cell>
          <cell r="C3568" t="str">
            <v>CONEXOES</v>
          </cell>
          <cell r="D3568" t="str">
            <v>0180</v>
          </cell>
          <cell r="E3568">
            <v>0</v>
          </cell>
          <cell r="F3568">
            <v>0</v>
          </cell>
          <cell r="G3568" t="str">
            <v>89645</v>
          </cell>
          <cell r="H3568" t="str">
            <v>JOELHO DE TRANSIÇÃO, 90 GRAUS, CPVC, SOLDÁVEL, DN 22MM X 3/4", INSTALADO EM RAMAL OU SUB-RAMAL DE ÁGUA - FORNECIMENTO E INSTALAÇÃO. AF_12/2014</v>
          </cell>
        </row>
        <row r="3569">
          <cell r="A3569" t="str">
            <v>INSTALACOES HIDRO SANITARIAS</v>
          </cell>
          <cell r="B3569" t="str">
            <v>INHI</v>
          </cell>
          <cell r="C3569" t="str">
            <v>CONEXOES</v>
          </cell>
          <cell r="D3569" t="str">
            <v>0180</v>
          </cell>
          <cell r="E3569">
            <v>0</v>
          </cell>
          <cell r="F3569">
            <v>0</v>
          </cell>
          <cell r="G3569" t="str">
            <v>89646</v>
          </cell>
          <cell r="H3569" t="str">
            <v>JOELHO 90 GRAUS, CPVC, SOLDÁVEL, DN 28MM, INSTALADO EM RAMAL OU SUB-RAMAL DE ÁGUA - FORNECIMENTO E INSTALAÇÃO. AF_12/2014</v>
          </cell>
        </row>
        <row r="3570">
          <cell r="A3570" t="str">
            <v>INSTALACOES HIDRO SANITARIAS</v>
          </cell>
          <cell r="B3570" t="str">
            <v>INHI</v>
          </cell>
          <cell r="C3570" t="str">
            <v>CONEXOES</v>
          </cell>
          <cell r="D3570" t="str">
            <v>0180</v>
          </cell>
          <cell r="E3570">
            <v>0</v>
          </cell>
          <cell r="F3570">
            <v>0</v>
          </cell>
          <cell r="G3570" t="str">
            <v>89647</v>
          </cell>
          <cell r="H3570" t="str">
            <v>JOELHO 45 GRAUS, CPVC, SOLDÁVEL, DN 28MM, INSTALADO EM RAMAL OU SUB-RAMAL DE ÁGUA  FORNECIMENTO E INSTALAÇÃO. AF_12/2014</v>
          </cell>
        </row>
        <row r="3571">
          <cell r="A3571" t="str">
            <v>INSTALACOES HIDRO SANITARIAS</v>
          </cell>
          <cell r="B3571" t="str">
            <v>INHI</v>
          </cell>
          <cell r="C3571" t="str">
            <v>CONEXOES</v>
          </cell>
          <cell r="D3571" t="str">
            <v>0180</v>
          </cell>
          <cell r="E3571">
            <v>0</v>
          </cell>
          <cell r="F3571">
            <v>0</v>
          </cell>
          <cell r="G3571" t="str">
            <v>89648</v>
          </cell>
          <cell r="H3571" t="str">
            <v>CURVA 90 GRAUS, CPVC, SOLDÁVEL, DN 28MM, INSTALADO EM RAMAL OU SUB-RAMAL DE ÁGUA  FORNECIMENTO E INSTALAÇÃO. AF_12/2014</v>
          </cell>
        </row>
        <row r="3572">
          <cell r="A3572" t="str">
            <v>INSTALACOES HIDRO SANITARIAS</v>
          </cell>
          <cell r="B3572" t="str">
            <v>INHI</v>
          </cell>
          <cell r="C3572" t="str">
            <v>CONEXOES</v>
          </cell>
          <cell r="D3572" t="str">
            <v>0180</v>
          </cell>
          <cell r="E3572">
            <v>0</v>
          </cell>
          <cell r="F3572">
            <v>0</v>
          </cell>
          <cell r="G3572" t="str">
            <v>89649</v>
          </cell>
          <cell r="H3572" t="str">
            <v>JOELHO 90 GRAUS, CPVC, SOLDÁVEL, DN 35MM, INSTALADO EM RAMAL OU SUB-RAMAL DE ÁGUA  FORNECIMENTO E INSTALAÇÃO. AF_12/2014</v>
          </cell>
        </row>
        <row r="3573">
          <cell r="A3573" t="str">
            <v>INSTALACOES HIDRO SANITARIAS</v>
          </cell>
          <cell r="B3573" t="str">
            <v>INHI</v>
          </cell>
          <cell r="C3573" t="str">
            <v>CONEXOES</v>
          </cell>
          <cell r="D3573" t="str">
            <v>0180</v>
          </cell>
          <cell r="E3573">
            <v>0</v>
          </cell>
          <cell r="F3573">
            <v>0</v>
          </cell>
          <cell r="G3573" t="str">
            <v>89650</v>
          </cell>
          <cell r="H3573" t="str">
            <v>JOELHO 45 GRAUS, CPVC, SOLDÁVEL, DN 35MM, INSTALADO EM RAMAL OU SUB-RAMAL DE ÁGUA  FORNECIMENTO E INSTALAÇÃO. AF_12/2014</v>
          </cell>
        </row>
        <row r="3574">
          <cell r="A3574" t="str">
            <v>INSTALACOES HIDRO SANITARIAS</v>
          </cell>
          <cell r="B3574" t="str">
            <v>INHI</v>
          </cell>
          <cell r="C3574" t="str">
            <v>CONEXOES</v>
          </cell>
          <cell r="D3574" t="str">
            <v>0180</v>
          </cell>
          <cell r="E3574">
            <v>0</v>
          </cell>
          <cell r="F3574">
            <v>0</v>
          </cell>
          <cell r="G3574" t="str">
            <v>89651</v>
          </cell>
          <cell r="H3574" t="str">
            <v>LUVA, CPVC, SOLDÁVEL, DN 15MM, INSTALADO EM RAMAL OU SUB-RAMAL DE ÁGUA - FORNECIMENTO E INSTALAÇÃO. AF_12/2014</v>
          </cell>
        </row>
        <row r="3575">
          <cell r="A3575" t="str">
            <v>INSTALACOES HIDRO SANITARIAS</v>
          </cell>
          <cell r="B3575" t="str">
            <v>INHI</v>
          </cell>
          <cell r="C3575" t="str">
            <v>CONEXOES</v>
          </cell>
          <cell r="D3575" t="str">
            <v>0180</v>
          </cell>
          <cell r="E3575">
            <v>0</v>
          </cell>
          <cell r="F3575">
            <v>0</v>
          </cell>
          <cell r="G3575" t="str">
            <v>89652</v>
          </cell>
          <cell r="H3575" t="str">
            <v>LUVA DE CORRER, CPVC, SOLDÁVEL, DN 15MM, INSTALADO EM RAMAL OU SUB-RAMAL DE ÁGUA  FORNECIMENTO E INSTALAÇÃO. AF_12/2014</v>
          </cell>
        </row>
        <row r="3576">
          <cell r="A3576" t="str">
            <v>INSTALACOES HIDRO SANITARIAS</v>
          </cell>
          <cell r="B3576" t="str">
            <v>INHI</v>
          </cell>
          <cell r="C3576" t="str">
            <v>CONEXOES</v>
          </cell>
          <cell r="D3576" t="str">
            <v>0180</v>
          </cell>
          <cell r="E3576">
            <v>0</v>
          </cell>
          <cell r="F3576">
            <v>0</v>
          </cell>
          <cell r="G3576" t="str">
            <v>89653</v>
          </cell>
          <cell r="H3576" t="str">
            <v>LUVA DE TRANSIÇÃO, CPVC, SOLDÁVEL, DN15MM X 1/2", INSTALADO EM RAMAL OU SUB-RAMAL DE ÁGUA - FORNECIMENTO E INSTALAÇÃO. AF_12/2014</v>
          </cell>
        </row>
        <row r="3577">
          <cell r="A3577" t="str">
            <v>INSTALACOES HIDRO SANITARIAS</v>
          </cell>
          <cell r="B3577" t="str">
            <v>INHI</v>
          </cell>
          <cell r="C3577" t="str">
            <v>CONEXOES</v>
          </cell>
          <cell r="D3577" t="str">
            <v>0180</v>
          </cell>
          <cell r="E3577">
            <v>0</v>
          </cell>
          <cell r="F3577">
            <v>0</v>
          </cell>
          <cell r="G3577" t="str">
            <v>89654</v>
          </cell>
          <cell r="H3577" t="str">
            <v>UNIÃO, CPVC, SOLDÁVEL, DN15MM, INSTALADO EM RAMAL OU SUB-RAMAL DE ÁGUA  FORNECIMENTO E INSTALAÇÃO. AF_12/2014</v>
          </cell>
        </row>
        <row r="3578">
          <cell r="A3578" t="str">
            <v>INSTALACOES HIDRO SANITARIAS</v>
          </cell>
          <cell r="B3578" t="str">
            <v>INHI</v>
          </cell>
          <cell r="C3578" t="str">
            <v>CONEXOES</v>
          </cell>
          <cell r="D3578" t="str">
            <v>0180</v>
          </cell>
          <cell r="E3578">
            <v>0</v>
          </cell>
          <cell r="F3578">
            <v>0</v>
          </cell>
          <cell r="G3578" t="str">
            <v>89655</v>
          </cell>
          <cell r="H3578" t="str">
            <v>CONECTOR, CPVC, SOLDÁVEL, DN 15MM X 1/2, INSTALADO EM RAMAL OU SUB-RAMAL DE ÁGUA  FORNECIMENTO E INSTALAÇÃO. AF_12/2014</v>
          </cell>
        </row>
        <row r="3579">
          <cell r="A3579" t="str">
            <v>INSTALACOES HIDRO SANITARIAS</v>
          </cell>
          <cell r="B3579" t="str">
            <v>INHI</v>
          </cell>
          <cell r="C3579" t="str">
            <v>CONEXOES</v>
          </cell>
          <cell r="D3579" t="str">
            <v>0180</v>
          </cell>
          <cell r="E3579">
            <v>0</v>
          </cell>
          <cell r="F3579">
            <v>0</v>
          </cell>
          <cell r="G3579" t="str">
            <v>89656</v>
          </cell>
          <cell r="H3579" t="str">
            <v>ADAPTADOR, CPVC, SOLDÁVEL, DN15MM, INSTALADO EM RAMAL OU SUB-RAMAL DE ÁGUA  FORNECIMENTO E INSTALAÇÃO. AF_12/2014</v>
          </cell>
        </row>
        <row r="3580">
          <cell r="A3580" t="str">
            <v>INSTALACOES HIDRO SANITARIAS</v>
          </cell>
          <cell r="B3580" t="str">
            <v>INHI</v>
          </cell>
          <cell r="C3580" t="str">
            <v>CONEXOES</v>
          </cell>
          <cell r="D3580" t="str">
            <v>0180</v>
          </cell>
          <cell r="E3580">
            <v>0</v>
          </cell>
          <cell r="F3580">
            <v>0</v>
          </cell>
          <cell r="G3580" t="str">
            <v>89657</v>
          </cell>
          <cell r="H3580" t="str">
            <v>CURVA DE TRANSPOSIÇÃO, CPVC, SOLDÁVEL, DN15MM, INSTALADO EM RAMAL OU SUB-RAMAL DE ÁGUA  FORNECIMENTO E INSTALAÇÃO. AF_12/2014</v>
          </cell>
        </row>
        <row r="3581">
          <cell r="A3581" t="str">
            <v>INSTALACOES HIDRO SANITARIAS</v>
          </cell>
          <cell r="B3581" t="str">
            <v>INHI</v>
          </cell>
          <cell r="C3581" t="str">
            <v>CONEXOES</v>
          </cell>
          <cell r="D3581" t="str">
            <v>0180</v>
          </cell>
          <cell r="E3581">
            <v>0</v>
          </cell>
          <cell r="F3581">
            <v>0</v>
          </cell>
          <cell r="G3581" t="str">
            <v>89658</v>
          </cell>
          <cell r="H3581" t="str">
            <v>LUVA, CPVC, SOLDÁVEL, DN 22MM, INSTALADO EM RAMAL OU SUB-RAMAL DE ÁGUA  FORNECIMENTO E INSTALAÇÃO. AF_12/2014</v>
          </cell>
        </row>
        <row r="3582">
          <cell r="A3582" t="str">
            <v>INSTALACOES HIDRO SANITARIAS</v>
          </cell>
          <cell r="B3582" t="str">
            <v>INHI</v>
          </cell>
          <cell r="C3582" t="str">
            <v>CONEXOES</v>
          </cell>
          <cell r="D3582" t="str">
            <v>0180</v>
          </cell>
          <cell r="E3582">
            <v>0</v>
          </cell>
          <cell r="F3582">
            <v>0</v>
          </cell>
          <cell r="G3582" t="str">
            <v>89659</v>
          </cell>
          <cell r="H3582" t="str">
            <v>LUVA DE CORRER, CPVC, SOLDÁVEL, DN 22MM, INSTALADO EM RAMAL OU SUB-RAMAL DE ÁGUA  FORNECIMENTO E INSTALAÇÃO. AF_12/2014</v>
          </cell>
        </row>
        <row r="3583">
          <cell r="A3583" t="str">
            <v>INSTALACOES HIDRO SANITARIAS</v>
          </cell>
          <cell r="B3583" t="str">
            <v>INHI</v>
          </cell>
          <cell r="C3583" t="str">
            <v>CONEXOES</v>
          </cell>
          <cell r="D3583" t="str">
            <v>0180</v>
          </cell>
          <cell r="E3583">
            <v>0</v>
          </cell>
          <cell r="F3583">
            <v>0</v>
          </cell>
          <cell r="G3583" t="str">
            <v>89660</v>
          </cell>
          <cell r="H3583" t="str">
            <v>LUVA DE TRANSIÇÃO, CPVC, SOLDÁVEL, DN22MM X 25MM, INSTALADO EM RAMAL OU SUB-RAMAL DE ÁGUA - FORNECIMENTO E INSTALAÇÃO. AF_12/2014</v>
          </cell>
        </row>
        <row r="3584">
          <cell r="A3584" t="str">
            <v>INSTALACOES HIDRO SANITARIAS</v>
          </cell>
          <cell r="B3584" t="str">
            <v>INHI</v>
          </cell>
          <cell r="C3584" t="str">
            <v>CONEXOES</v>
          </cell>
          <cell r="D3584" t="str">
            <v>0180</v>
          </cell>
          <cell r="E3584">
            <v>0</v>
          </cell>
          <cell r="F3584">
            <v>0</v>
          </cell>
          <cell r="G3584" t="str">
            <v>89661</v>
          </cell>
          <cell r="H3584" t="str">
            <v>UNIÃO, CPVC, SOLDÁVEL, DN22MM, INSTALADO EM RAMAL OU SUB-RAMAL DE ÁGUA  FORNECIMENTO E INSTALAÇÃO. AF_12/2014</v>
          </cell>
        </row>
        <row r="3585">
          <cell r="A3585" t="str">
            <v>INSTALACOES HIDRO SANITARIAS</v>
          </cell>
          <cell r="B3585" t="str">
            <v>INHI</v>
          </cell>
          <cell r="C3585" t="str">
            <v>CONEXOES</v>
          </cell>
          <cell r="D3585" t="str">
            <v>0180</v>
          </cell>
          <cell r="E3585">
            <v>0</v>
          </cell>
          <cell r="F3585">
            <v>0</v>
          </cell>
          <cell r="G3585" t="str">
            <v>89662</v>
          </cell>
          <cell r="H3585" t="str">
            <v>CONECTOR, CPVC, SOLDÁVEL, DN 22MM X 1/2, INSTALADO EM RAMAL OU SUB-RAMAL DE ÁGUA  FORNECIMENTO E INSTALAÇÃO. AF_12/2014</v>
          </cell>
        </row>
        <row r="3586">
          <cell r="A3586" t="str">
            <v>INSTALACOES HIDRO SANITARIAS</v>
          </cell>
          <cell r="B3586" t="str">
            <v>INHI</v>
          </cell>
          <cell r="C3586" t="str">
            <v>CONEXOES</v>
          </cell>
          <cell r="D3586" t="str">
            <v>0180</v>
          </cell>
          <cell r="E3586">
            <v>0</v>
          </cell>
          <cell r="F3586">
            <v>0</v>
          </cell>
          <cell r="G3586" t="str">
            <v>89663</v>
          </cell>
          <cell r="H3586" t="str">
            <v>ADAPTADOR, CPVC, SOLDÁVEL, DN22MM, INSTALADO EM RAMAL OU SUB-RAMAL DE ÁGUA  FORNECIMENTO E INSTALAÇÃO. AF_12/2014</v>
          </cell>
        </row>
        <row r="3587">
          <cell r="A3587" t="str">
            <v>INSTALACOES HIDRO SANITARIAS</v>
          </cell>
          <cell r="B3587" t="str">
            <v>INHI</v>
          </cell>
          <cell r="C3587" t="str">
            <v>CONEXOES</v>
          </cell>
          <cell r="D3587" t="str">
            <v>0180</v>
          </cell>
          <cell r="E3587">
            <v>0</v>
          </cell>
          <cell r="F3587">
            <v>0</v>
          </cell>
          <cell r="G3587" t="str">
            <v>89664</v>
          </cell>
          <cell r="H3587" t="str">
            <v>CURVA DE TRANSPOSIÇÃO, CPVC, SOLDÁVEL, DN22MM, INSTALADO EM RAMAL OU SUB-RAMAL DE ÁGUA  FORNECIMENTO E INSTALAÇÃO. AF_12/2014</v>
          </cell>
        </row>
        <row r="3588">
          <cell r="A3588" t="str">
            <v>INSTALACOES HIDRO SANITARIAS</v>
          </cell>
          <cell r="B3588" t="str">
            <v>INHI</v>
          </cell>
          <cell r="C3588" t="str">
            <v>CONEXOES</v>
          </cell>
          <cell r="D3588" t="str">
            <v>0180</v>
          </cell>
          <cell r="E3588">
            <v>0</v>
          </cell>
          <cell r="F3588">
            <v>0</v>
          </cell>
          <cell r="G3588" t="str">
            <v>89665</v>
          </cell>
          <cell r="H3588" t="str">
            <v>REDUÇÃO EXCÊNTRICA, PVC, SERIE R, ÁGUA PLUVIAL, DN 75 X 50 MM, JUNTA ELÁSTICA, FORNECIDO E INSTALADO EM CONDUTORES VERTICAIS DE ÁGUAS PLUVIAIS. AF_12/2014</v>
          </cell>
        </row>
        <row r="3589">
          <cell r="A3589" t="str">
            <v>INSTALACOES HIDRO SANITARIAS</v>
          </cell>
          <cell r="B3589" t="str">
            <v>INHI</v>
          </cell>
          <cell r="C3589" t="str">
            <v>CONEXOES</v>
          </cell>
          <cell r="D3589" t="str">
            <v>0180</v>
          </cell>
          <cell r="E3589">
            <v>0</v>
          </cell>
          <cell r="F3589">
            <v>0</v>
          </cell>
          <cell r="G3589" t="str">
            <v>89666</v>
          </cell>
          <cell r="H3589" t="str">
            <v>BUCHA DE REDUÇÃO, CPVC, SOLDÁVEL, DN22MM X 15MM, INSTALADO EM RAMAL OU SUB-RAMAL DE ÁGUA  FORNECIMENTO E INSTALAÇÃO. AF_12/2014</v>
          </cell>
        </row>
        <row r="3590">
          <cell r="A3590" t="str">
            <v>INSTALACOES HIDRO SANITARIAS</v>
          </cell>
          <cell r="B3590" t="str">
            <v>INHI</v>
          </cell>
          <cell r="C3590" t="str">
            <v>CONEXOES</v>
          </cell>
          <cell r="D3590" t="str">
            <v>0180</v>
          </cell>
          <cell r="E3590">
            <v>0</v>
          </cell>
          <cell r="F3590">
            <v>0</v>
          </cell>
          <cell r="G3590" t="str">
            <v>89667</v>
          </cell>
          <cell r="H3590" t="str">
            <v>TÊ DE INSPEÇÃO, PVC, SERIE R, ÁGUA PLUVIAL, DN 75 MM, JUNTA ELÁSTICA, FORNECIDO E INSTALADO EM CONDUTORES VERTICAIS DE ÁGUAS PLUVIAIS. AF_12/2014</v>
          </cell>
        </row>
        <row r="3591">
          <cell r="A3591" t="str">
            <v>INSTALACOES HIDRO SANITARIAS</v>
          </cell>
          <cell r="B3591" t="str">
            <v>INHI</v>
          </cell>
          <cell r="C3591" t="str">
            <v>CONEXOES</v>
          </cell>
          <cell r="D3591" t="str">
            <v>0180</v>
          </cell>
          <cell r="E3591">
            <v>0</v>
          </cell>
          <cell r="F3591">
            <v>0</v>
          </cell>
          <cell r="G3591" t="str">
            <v>89668</v>
          </cell>
          <cell r="H3591" t="str">
            <v>CONECTOR, CPVC, SOLDÁVEL, DN22MM X 3/4", INSTALADO EM RAMAL OU SUB-RAMAL DE ÁGUA - FORNECIMENTO E INSTALAÇÃO. AF_12/2014</v>
          </cell>
        </row>
        <row r="3592">
          <cell r="A3592" t="str">
            <v>INSTALACOES HIDRO SANITARIAS</v>
          </cell>
          <cell r="B3592" t="str">
            <v>INHI</v>
          </cell>
          <cell r="C3592" t="str">
            <v>CONEXOES</v>
          </cell>
          <cell r="D3592" t="str">
            <v>0180</v>
          </cell>
          <cell r="E3592">
            <v>0</v>
          </cell>
          <cell r="F3592">
            <v>0</v>
          </cell>
          <cell r="G3592" t="str">
            <v>89669</v>
          </cell>
          <cell r="H3592" t="str">
            <v>LUVA SIMPLES, PVC, SERIE R, ÁGUA PLUVIAL, DN 100 MM, JUNTA ELÁSTICA, FORNECIDO E INSTALADO EM CONDUTORES VERTICAIS DE ÁGUAS PLUVIAIS. AF_12/2014</v>
          </cell>
        </row>
        <row r="3593">
          <cell r="A3593" t="str">
            <v>INSTALACOES HIDRO SANITARIAS</v>
          </cell>
          <cell r="B3593" t="str">
            <v>INHI</v>
          </cell>
          <cell r="C3593" t="str">
            <v>CONEXOES</v>
          </cell>
          <cell r="D3593" t="str">
            <v>0180</v>
          </cell>
          <cell r="E3593">
            <v>0</v>
          </cell>
          <cell r="F3593">
            <v>0</v>
          </cell>
          <cell r="G3593" t="str">
            <v>89670</v>
          </cell>
          <cell r="H3593" t="str">
            <v>LUVA, CPVC, SOLDÁVEL, DN 28MM, INSTALADO EM RAMAL OU SUB-RAMAL DE ÁGUA  FORNECIMENTO E INSTALAÇÃO. AF_12/2014</v>
          </cell>
        </row>
        <row r="3594">
          <cell r="A3594" t="str">
            <v>INSTALACOES HIDRO SANITARIAS</v>
          </cell>
          <cell r="B3594" t="str">
            <v>INHI</v>
          </cell>
          <cell r="C3594" t="str">
            <v>CONEXOES</v>
          </cell>
          <cell r="D3594" t="str">
            <v>0180</v>
          </cell>
          <cell r="E3594">
            <v>0</v>
          </cell>
          <cell r="F3594">
            <v>0</v>
          </cell>
          <cell r="G3594" t="str">
            <v>89671</v>
          </cell>
          <cell r="H3594" t="str">
            <v>LUVA DE CORRER, PVC, SERIE R, ÁGUA PLUVIAL, DN 100 MM, JUNTA ELÁSTICA, FORNECIDO E INSTALADO EM CONDUTORES VERTICAIS DE ÁGUAS PLUVIAIS. AF_12/2014</v>
          </cell>
        </row>
        <row r="3595">
          <cell r="A3595" t="str">
            <v>INSTALACOES HIDRO SANITARIAS</v>
          </cell>
          <cell r="B3595" t="str">
            <v>INHI</v>
          </cell>
          <cell r="C3595" t="str">
            <v>CONEXOES</v>
          </cell>
          <cell r="D3595" t="str">
            <v>0180</v>
          </cell>
          <cell r="E3595">
            <v>0</v>
          </cell>
          <cell r="F3595">
            <v>0</v>
          </cell>
          <cell r="G3595" t="str">
            <v>89672</v>
          </cell>
          <cell r="H3595" t="str">
            <v>LUVA DE CORRER, CPVC, SOLDÁVEL, DN 28MM, INSTALADO EM RAMAL OU SUB-RAMAL DE ÁGUA  FORNECIMENTO E INSTALAÇÃO. AF_12/2014</v>
          </cell>
        </row>
        <row r="3596">
          <cell r="A3596" t="str">
            <v>INSTALACOES HIDRO SANITARIAS</v>
          </cell>
          <cell r="B3596" t="str">
            <v>INHI</v>
          </cell>
          <cell r="C3596" t="str">
            <v>CONEXOES</v>
          </cell>
          <cell r="D3596" t="str">
            <v>0180</v>
          </cell>
          <cell r="E3596">
            <v>0</v>
          </cell>
          <cell r="F3596">
            <v>0</v>
          </cell>
          <cell r="G3596" t="str">
            <v>89673</v>
          </cell>
          <cell r="H3596" t="str">
            <v>REDUÇÃO EXCÊNTRICA, PVC, SERIE R, ÁGUA PLUVIAL, DN 100 X 75 MM, JUNTA ELÁSTICA, FORNECIDO E INSTALADO EM CONDUTORES VERTICAIS DE ÁGUAS PLUVIAIS. AF_12/2014</v>
          </cell>
        </row>
        <row r="3597">
          <cell r="A3597" t="str">
            <v>INSTALACOES HIDRO SANITARIAS</v>
          </cell>
          <cell r="B3597" t="str">
            <v>INHI</v>
          </cell>
          <cell r="C3597" t="str">
            <v>CONEXOES</v>
          </cell>
          <cell r="D3597" t="str">
            <v>0180</v>
          </cell>
          <cell r="E3597">
            <v>0</v>
          </cell>
          <cell r="F3597">
            <v>0</v>
          </cell>
          <cell r="G3597" t="str">
            <v>89674</v>
          </cell>
          <cell r="H3597" t="str">
            <v>UNIÃO, CPVC, SOLDÁVEL, DN28MM, INSTALADO EM RAMAL OU SUB-RAMAL DE ÁGUA  FORNECIMENTO E INSTALAÇÃO. AF_12/2014</v>
          </cell>
        </row>
        <row r="3598">
          <cell r="A3598" t="str">
            <v>INSTALACOES HIDRO SANITARIAS</v>
          </cell>
          <cell r="B3598" t="str">
            <v>INHI</v>
          </cell>
          <cell r="C3598" t="str">
            <v>CONEXOES</v>
          </cell>
          <cell r="D3598" t="str">
            <v>0180</v>
          </cell>
          <cell r="E3598">
            <v>0</v>
          </cell>
          <cell r="F3598">
            <v>0</v>
          </cell>
          <cell r="G3598" t="str">
            <v>89675</v>
          </cell>
          <cell r="H3598" t="str">
            <v>TÊ DE INSPEÇÃO, PVC, SERIE R, ÁGUA PLUVIAL, DN 100 MM, JUNTA ELÁSTICA, FORNECIDO E INSTALADO EM CONDUTORES VERTICAIS DE ÁGUAS PLUVIAIS. AF_12/2014</v>
          </cell>
        </row>
        <row r="3599">
          <cell r="A3599" t="str">
            <v>INSTALACOES HIDRO SANITARIAS</v>
          </cell>
          <cell r="B3599" t="str">
            <v>INHI</v>
          </cell>
          <cell r="C3599" t="str">
            <v>CONEXOES</v>
          </cell>
          <cell r="D3599" t="str">
            <v>0180</v>
          </cell>
          <cell r="E3599">
            <v>0</v>
          </cell>
          <cell r="F3599">
            <v>0</v>
          </cell>
          <cell r="G3599" t="str">
            <v>89676</v>
          </cell>
          <cell r="H3599" t="str">
            <v>CONECTOR, CPVC, SOLDÁVEL, DN 28MM X 1, INSTALADO EM RAMAL OU SUB-RAMAL DE ÁGUA  FORNECIMENTO E INSTALAÇÃO. AF_12/2014</v>
          </cell>
        </row>
        <row r="3600">
          <cell r="A3600" t="str">
            <v>INSTALACOES HIDRO SANITARIAS</v>
          </cell>
          <cell r="B3600" t="str">
            <v>INHI</v>
          </cell>
          <cell r="C3600" t="str">
            <v>CONEXOES</v>
          </cell>
          <cell r="D3600" t="str">
            <v>0180</v>
          </cell>
          <cell r="E3600">
            <v>0</v>
          </cell>
          <cell r="F3600">
            <v>0</v>
          </cell>
          <cell r="G3600" t="str">
            <v>89677</v>
          </cell>
          <cell r="H3600" t="str">
            <v>LUVA SIMPLES, PVC, SERIE R, ÁGUA PLUVIAL, DN 150 MM, JUNTA ELÁSTICA, FORNECIDO E INSTALADO EM CONDUTORES VERTICAIS DE ÁGUAS PLUVIAIS. AF_12/2014</v>
          </cell>
        </row>
        <row r="3601">
          <cell r="A3601" t="str">
            <v>INSTALACOES HIDRO SANITARIAS</v>
          </cell>
          <cell r="B3601" t="str">
            <v>INHI</v>
          </cell>
          <cell r="C3601" t="str">
            <v>CONEXOES</v>
          </cell>
          <cell r="D3601" t="str">
            <v>0180</v>
          </cell>
          <cell r="E3601">
            <v>0</v>
          </cell>
          <cell r="F3601">
            <v>0</v>
          </cell>
          <cell r="G3601" t="str">
            <v>89678</v>
          </cell>
          <cell r="H3601" t="str">
            <v>BUCHA DE REDUÇÃO, CPVC, SOLDÁVEL, DN28MM X 22MM, INSTALADO EM RAMAL OU SUB-RAMAL DE ÁGUA  FORNECIMENTO E INSTALAÇÃO. AF_12/2014</v>
          </cell>
        </row>
        <row r="3602">
          <cell r="A3602" t="str">
            <v>INSTALACOES HIDRO SANITARIAS</v>
          </cell>
          <cell r="B3602" t="str">
            <v>INHI</v>
          </cell>
          <cell r="C3602" t="str">
            <v>CONEXOES</v>
          </cell>
          <cell r="D3602" t="str">
            <v>0180</v>
          </cell>
          <cell r="E3602">
            <v>0</v>
          </cell>
          <cell r="F3602">
            <v>0</v>
          </cell>
          <cell r="G3602" t="str">
            <v>89679</v>
          </cell>
          <cell r="H3602" t="str">
            <v>LUVA DE CORRER, PVC, SERIE R, ÁGUA PLUVIAL, DN 150 MM, JUNTA ELÁSTICA, FORNECIDO E INSTALADO EM CONDUTORES VERTICAIS DE ÁGUAS PLUVIAIS. AF_12/2014</v>
          </cell>
        </row>
        <row r="3603">
          <cell r="A3603" t="str">
            <v>INSTALACOES HIDRO SANITARIAS</v>
          </cell>
          <cell r="B3603" t="str">
            <v>INHI</v>
          </cell>
          <cell r="C3603" t="str">
            <v>CONEXOES</v>
          </cell>
          <cell r="D3603" t="str">
            <v>0180</v>
          </cell>
          <cell r="E3603">
            <v>0</v>
          </cell>
          <cell r="F3603">
            <v>0</v>
          </cell>
          <cell r="G3603" t="str">
            <v>89680</v>
          </cell>
          <cell r="H3603" t="str">
            <v>LUVA, CPVC, SOLDÁVEL, DN 35MM, INSTALADO EM RAMAL OU SUB-RAMAL DE ÁGUA  FORNECIMENTO E INSTALAÇÃO. AF_12/2014</v>
          </cell>
        </row>
        <row r="3604">
          <cell r="A3604" t="str">
            <v>INSTALACOES HIDRO SANITARIAS</v>
          </cell>
          <cell r="B3604" t="str">
            <v>INHI</v>
          </cell>
          <cell r="C3604" t="str">
            <v>CONEXOES</v>
          </cell>
          <cell r="D3604" t="str">
            <v>0180</v>
          </cell>
          <cell r="E3604">
            <v>0</v>
          </cell>
          <cell r="F3604">
            <v>0</v>
          </cell>
          <cell r="G3604" t="str">
            <v>89681</v>
          </cell>
          <cell r="H3604" t="str">
            <v>REDUÇÃO EXCÊNTRICA, PVC, SERIE R, ÁGUA PLUVIAL, DN 150 X 100 MM, JUNTA ELÁSTICA, FORNECIDO E INSTALADO EM CONDUTORES VERTICAIS DE ÁGUAS PLUVIAIS. AF_12/2014</v>
          </cell>
        </row>
        <row r="3605">
          <cell r="A3605" t="str">
            <v>INSTALACOES HIDRO SANITARIAS</v>
          </cell>
          <cell r="B3605" t="str">
            <v>INHI</v>
          </cell>
          <cell r="C3605" t="str">
            <v>CONEXOES</v>
          </cell>
          <cell r="D3605" t="str">
            <v>0180</v>
          </cell>
          <cell r="E3605">
            <v>0</v>
          </cell>
          <cell r="F3605">
            <v>0</v>
          </cell>
          <cell r="G3605" t="str">
            <v>89682</v>
          </cell>
          <cell r="H3605" t="str">
            <v>LUVA DE CORRER, CPVC, SOLDÁVEL, DN 35MM, INSTALADO EM RAMAL OU SUB-RAMAL DE ÁGUA  FORNECIMENTO E INSTALAÇÃO. AF_12/2014</v>
          </cell>
        </row>
        <row r="3606">
          <cell r="A3606" t="str">
            <v>INSTALACOES HIDRO SANITARIAS</v>
          </cell>
          <cell r="B3606" t="str">
            <v>INHI</v>
          </cell>
          <cell r="C3606" t="str">
            <v>CONEXOES</v>
          </cell>
          <cell r="D3606" t="str">
            <v>0180</v>
          </cell>
          <cell r="E3606">
            <v>0</v>
          </cell>
          <cell r="F3606">
            <v>0</v>
          </cell>
          <cell r="G3606" t="str">
            <v>89684</v>
          </cell>
          <cell r="H3606" t="str">
            <v>UNIÃO, CPVC, SOLDÁVEL, DN35MM, INSTALADO EM RAMAL OU SUB-RAMAL DE ÁGUA  FORNECIMENTO E INSTALAÇÃO. AF_12/2014</v>
          </cell>
        </row>
        <row r="3607">
          <cell r="A3607" t="str">
            <v>INSTALACOES HIDRO SANITARIAS</v>
          </cell>
          <cell r="B3607" t="str">
            <v>INHI</v>
          </cell>
          <cell r="C3607" t="str">
            <v>CONEXOES</v>
          </cell>
          <cell r="D3607" t="str">
            <v>0180</v>
          </cell>
          <cell r="E3607">
            <v>0</v>
          </cell>
          <cell r="F3607">
            <v>0</v>
          </cell>
          <cell r="G3607" t="str">
            <v>89685</v>
          </cell>
          <cell r="H3607" t="str">
            <v>JUNÇÃO SIMPLES, PVC, SERIE R, ÁGUA PLUVIAL, DN 75 X 75 MM, JUNTA ELÁSTICA, FORNECIDO E INSTALADO EM CONDUTORES VERTICAIS DE ÁGUAS PLUVIAIS. AF_12/2014</v>
          </cell>
        </row>
        <row r="3608">
          <cell r="A3608" t="str">
            <v>INSTALACOES HIDRO SANITARIAS</v>
          </cell>
          <cell r="B3608" t="str">
            <v>INHI</v>
          </cell>
          <cell r="C3608" t="str">
            <v>CONEXOES</v>
          </cell>
          <cell r="D3608" t="str">
            <v>0180</v>
          </cell>
          <cell r="E3608">
            <v>0</v>
          </cell>
          <cell r="F3608">
            <v>0</v>
          </cell>
          <cell r="G3608" t="str">
            <v>89686</v>
          </cell>
          <cell r="H3608" t="str">
            <v>CONECTOR, CPVC, SOLDÁVEL, DN 35MM X 1 1/4, INSTALADO EM RAMAL OU SUB-RAMAL DE ÁGUA  FORNECIMENTO E INSTALAÇÃO. AF_12/2014</v>
          </cell>
        </row>
        <row r="3609">
          <cell r="A3609" t="str">
            <v>INSTALACOES HIDRO SANITARIAS</v>
          </cell>
          <cell r="B3609" t="str">
            <v>INHI</v>
          </cell>
          <cell r="C3609" t="str">
            <v>CONEXOES</v>
          </cell>
          <cell r="D3609" t="str">
            <v>0180</v>
          </cell>
          <cell r="E3609">
            <v>0</v>
          </cell>
          <cell r="F3609">
            <v>0</v>
          </cell>
          <cell r="G3609" t="str">
            <v>89687</v>
          </cell>
          <cell r="H3609" t="str">
            <v>TÊ, PVC, SERIE R, ÁGUA PLUVIAL, DN 75 X 75 MM, JUNTA ELÁSTICA, FORNECIDO E INSTALADO EM CONDUTORES VERTICAIS DE ÁGUAS PLUVIAIS. AF_12/2014</v>
          </cell>
        </row>
        <row r="3610">
          <cell r="A3610" t="str">
            <v>INSTALACOES HIDRO SANITARIAS</v>
          </cell>
          <cell r="B3610" t="str">
            <v>INHI</v>
          </cell>
          <cell r="C3610" t="str">
            <v>CONEXOES</v>
          </cell>
          <cell r="D3610" t="str">
            <v>0180</v>
          </cell>
          <cell r="E3610">
            <v>0</v>
          </cell>
          <cell r="F3610">
            <v>0</v>
          </cell>
          <cell r="G3610" t="str">
            <v>89689</v>
          </cell>
          <cell r="H3610" t="str">
            <v>BUCHA DE REDUÇÃO, CPVC, SOLDÁVEL, DN35MM X 28MM, INSTALADO EM RAMAL OU SUB-RAMAL DE ÁGUA  FORNECIMENTO E INSTALAÇÃO. AF_12/2014</v>
          </cell>
        </row>
        <row r="3611">
          <cell r="A3611" t="str">
            <v>INSTALACOES HIDRO SANITARIAS</v>
          </cell>
          <cell r="B3611" t="str">
            <v>INHI</v>
          </cell>
          <cell r="C3611" t="str">
            <v>CONEXOES</v>
          </cell>
          <cell r="D3611" t="str">
            <v>0180</v>
          </cell>
          <cell r="E3611">
            <v>0</v>
          </cell>
          <cell r="F3611">
            <v>0</v>
          </cell>
          <cell r="G3611" t="str">
            <v>89690</v>
          </cell>
          <cell r="H3611" t="str">
            <v>JUNÇÃO SIMPLES, PVC, SERIE R, ÁGUA PLUVIAL, DN 100 X 100 MM, JUNTA ELÁSTICA, FORNECIDO E INSTALADO EM CONDUTORES VERTICAIS DE ÁGUAS PLUVIAIS. AF_12/2014</v>
          </cell>
        </row>
        <row r="3612">
          <cell r="A3612" t="str">
            <v>INSTALACOES HIDRO SANITARIAS</v>
          </cell>
          <cell r="B3612" t="str">
            <v>INHI</v>
          </cell>
          <cell r="C3612" t="str">
            <v>CONEXOES</v>
          </cell>
          <cell r="D3612" t="str">
            <v>0180</v>
          </cell>
          <cell r="E3612">
            <v>0</v>
          </cell>
          <cell r="F3612">
            <v>0</v>
          </cell>
          <cell r="G3612" t="str">
            <v>89691</v>
          </cell>
          <cell r="H3612" t="str">
            <v>TE, CPVC, SOLDÁVEL, DN 15MM, INSTALADO EM RAMAL OU SUB-RAMAL DE ÁGUA - FORNECIMENTO E INSTALAÇÃO. AF_12/2014</v>
          </cell>
        </row>
        <row r="3613">
          <cell r="A3613" t="str">
            <v>INSTALACOES HIDRO SANITARIAS</v>
          </cell>
          <cell r="B3613" t="str">
            <v>INHI</v>
          </cell>
          <cell r="C3613" t="str">
            <v>CONEXOES</v>
          </cell>
          <cell r="D3613" t="str">
            <v>0180</v>
          </cell>
          <cell r="E3613">
            <v>0</v>
          </cell>
          <cell r="F3613">
            <v>0</v>
          </cell>
          <cell r="G3613" t="str">
            <v>89692</v>
          </cell>
          <cell r="H3613" t="str">
            <v>JUNÇÃO SIMPLES, PVC, SERIE R, ÁGUA PLUVIAL, DN 100 X 75 MM, JUNTA ELÁSTICA, FORNECIDO E INSTALADO EM CONDUTORES VERTICAIS DE ÁGUAS PLUVIAIS. AF_12/2014</v>
          </cell>
        </row>
        <row r="3614">
          <cell r="A3614" t="str">
            <v>INSTALACOES HIDRO SANITARIAS</v>
          </cell>
          <cell r="B3614" t="str">
            <v>INHI</v>
          </cell>
          <cell r="C3614" t="str">
            <v>CONEXOES</v>
          </cell>
          <cell r="D3614" t="str">
            <v>0180</v>
          </cell>
          <cell r="E3614">
            <v>0</v>
          </cell>
          <cell r="F3614">
            <v>0</v>
          </cell>
          <cell r="G3614" t="str">
            <v>89693</v>
          </cell>
          <cell r="H3614" t="str">
            <v>TÊ, PVC, SERIE R, ÁGUA PLUVIAL, DN 100 X 100 MM, JUNTA ELÁSTICA, FORNECIDO E INSTALADO EM CONDUTORES VERTICAIS DE ÁGUAS PLUVIAIS. AF_12/2014</v>
          </cell>
        </row>
        <row r="3615">
          <cell r="A3615" t="str">
            <v>INSTALACOES HIDRO SANITARIAS</v>
          </cell>
          <cell r="B3615" t="str">
            <v>INHI</v>
          </cell>
          <cell r="C3615" t="str">
            <v>CONEXOES</v>
          </cell>
          <cell r="D3615" t="str">
            <v>0180</v>
          </cell>
          <cell r="E3615">
            <v>0</v>
          </cell>
          <cell r="F3615">
            <v>0</v>
          </cell>
          <cell r="G3615" t="str">
            <v>89694</v>
          </cell>
          <cell r="H3615" t="str">
            <v>TE DE TRANSIÇÃO, CPVC, SOLDÁVEL, DN 15MM X 1/2, INSTALADO EM RAMAL OU SUB-RAMAL DE ÁGUA  FORNECIMENTO E INSTALAÇÃO. AF_12/2014</v>
          </cell>
        </row>
        <row r="3616">
          <cell r="A3616" t="str">
            <v>INSTALACOES HIDRO SANITARIAS</v>
          </cell>
          <cell r="B3616" t="str">
            <v>INHI</v>
          </cell>
          <cell r="C3616" t="str">
            <v>CONEXOES</v>
          </cell>
          <cell r="D3616" t="str">
            <v>0180</v>
          </cell>
          <cell r="E3616">
            <v>0</v>
          </cell>
          <cell r="F3616">
            <v>0</v>
          </cell>
          <cell r="G3616" t="str">
            <v>89695</v>
          </cell>
          <cell r="H3616" t="str">
            <v>TÊ MISTURADOR, CPVC, SOLDÁVEL, DN15MM, INSTALADO EM RAMAL OU SUB-RAMAL DE ÁGUA  FORNECIMENTO E INSTALAÇÃO. AF_12/2014</v>
          </cell>
        </row>
        <row r="3617">
          <cell r="A3617" t="str">
            <v>INSTALACOES HIDRO SANITARIAS</v>
          </cell>
          <cell r="B3617" t="str">
            <v>INHI</v>
          </cell>
          <cell r="C3617" t="str">
            <v>CONEXOES</v>
          </cell>
          <cell r="D3617" t="str">
            <v>0180</v>
          </cell>
          <cell r="E3617">
            <v>0</v>
          </cell>
          <cell r="F3617">
            <v>0</v>
          </cell>
          <cell r="G3617" t="str">
            <v>89696</v>
          </cell>
          <cell r="H3617" t="str">
            <v>TÊ, PVC, SERIE R, ÁGUA PLUVIAL, DN 100 X 75 MM, JUNTA ELÁSTICA, FORNECIDO E INSTALADO EM CONDUTORES VERTICAIS DE ÁGUAS PLUVIAIS. AF_12/2014</v>
          </cell>
        </row>
        <row r="3618">
          <cell r="A3618" t="str">
            <v>INSTALACOES HIDRO SANITARIAS</v>
          </cell>
          <cell r="B3618" t="str">
            <v>INHI</v>
          </cell>
          <cell r="C3618" t="str">
            <v>CONEXOES</v>
          </cell>
          <cell r="D3618" t="str">
            <v>0180</v>
          </cell>
          <cell r="E3618">
            <v>0</v>
          </cell>
          <cell r="F3618">
            <v>0</v>
          </cell>
          <cell r="G3618" t="str">
            <v>89697</v>
          </cell>
          <cell r="H3618" t="str">
            <v>TE, CPVC, SOLDÁVEL, DN 22MM, INSTALADO EM RAMAL OU SUB-RAMAL DE ÁGUA - FORNECIMENTO E INSTALAÇÃO. AF_12/2014</v>
          </cell>
        </row>
        <row r="3619">
          <cell r="A3619" t="str">
            <v>INSTALACOES HIDRO SANITARIAS</v>
          </cell>
          <cell r="B3619" t="str">
            <v>INHI</v>
          </cell>
          <cell r="C3619" t="str">
            <v>CONEXOES</v>
          </cell>
          <cell r="D3619" t="str">
            <v>0180</v>
          </cell>
          <cell r="E3619">
            <v>0</v>
          </cell>
          <cell r="F3619">
            <v>0</v>
          </cell>
          <cell r="G3619" t="str">
            <v>89698</v>
          </cell>
          <cell r="H3619" t="str">
            <v>JUNÇÃO SIMPLES, PVC, SERIE R, ÁGUA PLUVIAL, DN 150 X 150 MM, JUNTA ELÁSTICA, FORNECIDO E INSTALADO EM CONDUTORES VERTICAIS DE ÁGUAS PLUVIAIS. AF_12/2014</v>
          </cell>
        </row>
        <row r="3620">
          <cell r="A3620" t="str">
            <v>INSTALACOES HIDRO SANITARIAS</v>
          </cell>
          <cell r="B3620" t="str">
            <v>INHI</v>
          </cell>
          <cell r="C3620" t="str">
            <v>CONEXOES</v>
          </cell>
          <cell r="D3620" t="str">
            <v>0180</v>
          </cell>
          <cell r="E3620">
            <v>0</v>
          </cell>
          <cell r="F3620">
            <v>0</v>
          </cell>
          <cell r="G3620" t="str">
            <v>89699</v>
          </cell>
          <cell r="H3620" t="str">
            <v>JUNÇÃO SIMPLES, PVC, SERIE R, ÁGUA PLUVIAL, DN 150 X 100 MM, JUNTA ELÁSTICA, FORNECIDO E INSTALADO EM CONDUTORES VERTICAIS DE ÁGUAS PLUVIAIS. AF_12/2014</v>
          </cell>
        </row>
        <row r="3621">
          <cell r="A3621" t="str">
            <v>INSTALACOES HIDRO SANITARIAS</v>
          </cell>
          <cell r="B3621" t="str">
            <v>INHI</v>
          </cell>
          <cell r="C3621" t="str">
            <v>CONEXOES</v>
          </cell>
          <cell r="D3621" t="str">
            <v>0180</v>
          </cell>
          <cell r="E3621">
            <v>0</v>
          </cell>
          <cell r="F3621">
            <v>0</v>
          </cell>
          <cell r="G3621" t="str">
            <v>89700</v>
          </cell>
          <cell r="H3621" t="str">
            <v>TE DE TRANSIÇÃO, CPVC, SOLDÁVEL, DN 22MM X 1/2, INSTALADO EM RAMAL OU SUB-RAMAL DE ÁGUA  FORNECIMENTO E INSTALAÇÃO. AF_12/2014</v>
          </cell>
        </row>
        <row r="3622">
          <cell r="A3622" t="str">
            <v>INSTALACOES HIDRO SANITARIAS</v>
          </cell>
          <cell r="B3622" t="str">
            <v>INHI</v>
          </cell>
          <cell r="C3622" t="str">
            <v>CONEXOES</v>
          </cell>
          <cell r="D3622" t="str">
            <v>0180</v>
          </cell>
          <cell r="E3622">
            <v>0</v>
          </cell>
          <cell r="F3622">
            <v>0</v>
          </cell>
          <cell r="G3622" t="str">
            <v>89701</v>
          </cell>
          <cell r="H3622" t="str">
            <v>TÊ, PVC, SERIE R, ÁGUA PLUVIAL, DN 150 X 150 MM, JUNTA ELÁSTICA, FORNECIDO E INSTALADO EM CONDUTORES VERTICAIS DE ÁGUAS PLUVIAIS. AF_12/2014</v>
          </cell>
        </row>
        <row r="3623">
          <cell r="A3623" t="str">
            <v>INSTALACOES HIDRO SANITARIAS</v>
          </cell>
          <cell r="B3623" t="str">
            <v>INHI</v>
          </cell>
          <cell r="C3623" t="str">
            <v>CONEXOES</v>
          </cell>
          <cell r="D3623" t="str">
            <v>0180</v>
          </cell>
          <cell r="E3623">
            <v>0</v>
          </cell>
          <cell r="F3623">
            <v>0</v>
          </cell>
          <cell r="G3623" t="str">
            <v>89702</v>
          </cell>
          <cell r="H3623" t="str">
            <v>TÊ MISTURADOR, CPVC, SOLDÁVEL, DN22MM, INSTALADO EM RAMAL OU SUB-RAMAL DE ÁGUA  FORNECIMENTO E INSTALAÇÃO. AF_12/2014</v>
          </cell>
        </row>
        <row r="3624">
          <cell r="A3624" t="str">
            <v>INSTALACOES HIDRO SANITARIAS</v>
          </cell>
          <cell r="B3624" t="str">
            <v>INHI</v>
          </cell>
          <cell r="C3624" t="str">
            <v>CONEXOES</v>
          </cell>
          <cell r="D3624" t="str">
            <v>0180</v>
          </cell>
          <cell r="E3624">
            <v>0</v>
          </cell>
          <cell r="F3624">
            <v>0</v>
          </cell>
          <cell r="G3624" t="str">
            <v>89703</v>
          </cell>
          <cell r="H3624" t="str">
            <v>TE MISTURADOR DE TRANSIÇÃO, CPVC, SOLDÁVEL, DN 22MM X 3/4", INSTALADO EM RAMAL OU SUB-RAMAL DE ÁGUA - FORNECIMENTO E INSTALAÇÃO. AF_12/2014</v>
          </cell>
        </row>
        <row r="3625">
          <cell r="A3625" t="str">
            <v>INSTALACOES HIDRO SANITARIAS</v>
          </cell>
          <cell r="B3625" t="str">
            <v>INHI</v>
          </cell>
          <cell r="C3625" t="str">
            <v>CONEXOES</v>
          </cell>
          <cell r="D3625" t="str">
            <v>0180</v>
          </cell>
          <cell r="E3625">
            <v>0</v>
          </cell>
          <cell r="F3625">
            <v>0</v>
          </cell>
          <cell r="G3625" t="str">
            <v>89704</v>
          </cell>
          <cell r="H3625" t="str">
            <v>TÊ, PVC, SERIE R, ÁGUA PLUVIAL, DN 150 X 100 MM, JUNTA ELÁSTICA, FORNECIDO E INSTALADO EM CONDUTORES VERTICAIS DE ÁGUAS PLUVIAIS. AF_12/2014</v>
          </cell>
        </row>
        <row r="3626">
          <cell r="A3626" t="str">
            <v>INSTALACOES HIDRO SANITARIAS</v>
          </cell>
          <cell r="B3626" t="str">
            <v>INHI</v>
          </cell>
          <cell r="C3626" t="str">
            <v>CONEXOES</v>
          </cell>
          <cell r="D3626" t="str">
            <v>0180</v>
          </cell>
          <cell r="E3626">
            <v>0</v>
          </cell>
          <cell r="F3626">
            <v>0</v>
          </cell>
          <cell r="G3626" t="str">
            <v>89705</v>
          </cell>
          <cell r="H3626" t="str">
            <v>TÊ, CPVC, SOLDÁVEL, DN28MM, INSTALADO EM RAMAL OU SUB-RAMAL DE ÁGUA   FORNECIMENTO E INSTALAÇÃO. AF_12/2014</v>
          </cell>
        </row>
        <row r="3627">
          <cell r="A3627" t="str">
            <v>INSTALACOES HIDRO SANITARIAS</v>
          </cell>
          <cell r="B3627" t="str">
            <v>INHI</v>
          </cell>
          <cell r="C3627" t="str">
            <v>CONEXOES</v>
          </cell>
          <cell r="D3627" t="str">
            <v>0180</v>
          </cell>
          <cell r="E3627">
            <v>0</v>
          </cell>
          <cell r="F3627">
            <v>0</v>
          </cell>
          <cell r="G3627" t="str">
            <v>89706</v>
          </cell>
          <cell r="H3627" t="str">
            <v>TÊ, CPVC, SOLDÁVEL, DN35MM, INSTALADO EM RAMAL OU SUB-RAMAL DE ÁGUA  FORNECIMENTO E INSTALAÇÃO. AF_12/2014</v>
          </cell>
        </row>
        <row r="3628">
          <cell r="A3628" t="str">
            <v>INSTALACOES HIDRO SANITARIAS</v>
          </cell>
          <cell r="B3628" t="str">
            <v>INHI</v>
          </cell>
          <cell r="C3628" t="str">
            <v>CONEXOES</v>
          </cell>
          <cell r="D3628" t="str">
            <v>0180</v>
          </cell>
          <cell r="E3628">
            <v>0</v>
          </cell>
          <cell r="F3628">
            <v>0</v>
          </cell>
          <cell r="G3628" t="str">
            <v>89718</v>
          </cell>
          <cell r="H3628" t="str">
            <v>TUBO, CPVC, SOLDÁVEL, DN 35MM, INSTALADO EM RAMAL DE DISTRIBUIÇÃO DE ÁGUA   FORNECIMENTO E INSTALAÇÃO. AF_12/2014</v>
          </cell>
        </row>
        <row r="3629">
          <cell r="A3629" t="str">
            <v>INSTALACOES HIDRO SANITARIAS</v>
          </cell>
          <cell r="B3629" t="str">
            <v>INHI</v>
          </cell>
          <cell r="C3629" t="str">
            <v>CONEXOES</v>
          </cell>
          <cell r="D3629" t="str">
            <v>0180</v>
          </cell>
          <cell r="E3629">
            <v>0</v>
          </cell>
          <cell r="F3629">
            <v>0</v>
          </cell>
          <cell r="G3629" t="str">
            <v>89719</v>
          </cell>
          <cell r="H3629" t="str">
            <v>JOELHO 90 GRAUS, CPVC, SOLDÁVEL, DN 22MM, INSTALADO EM RAMAL DE DISTRIBUIÇÃO DE ÁGUA   FORNECIMENTO E INSTALAÇÃO. AF_12/2014</v>
          </cell>
        </row>
        <row r="3630">
          <cell r="A3630" t="str">
            <v>INSTALACOES HIDRO SANITARIAS</v>
          </cell>
          <cell r="B3630" t="str">
            <v>INHI</v>
          </cell>
          <cell r="C3630" t="str">
            <v>CONEXOES</v>
          </cell>
          <cell r="D3630" t="str">
            <v>0180</v>
          </cell>
          <cell r="E3630">
            <v>0</v>
          </cell>
          <cell r="F3630">
            <v>0</v>
          </cell>
          <cell r="G3630" t="str">
            <v>89720</v>
          </cell>
          <cell r="H3630" t="str">
            <v>JOELHO 45 GRAUS, CPVC, SOLDÁVEL, DN 22MM, INSTALADO EM RAMAL DE DISTRIBUIÇÃO DE ÁGUA   FORNECIMENTO E INSTALAÇÃO. AF_12/2014</v>
          </cell>
        </row>
        <row r="3631">
          <cell r="A3631" t="str">
            <v>INSTALACOES HIDRO SANITARIAS</v>
          </cell>
          <cell r="B3631" t="str">
            <v>INHI</v>
          </cell>
          <cell r="C3631" t="str">
            <v>CONEXOES</v>
          </cell>
          <cell r="D3631" t="str">
            <v>0180</v>
          </cell>
          <cell r="E3631">
            <v>0</v>
          </cell>
          <cell r="F3631">
            <v>0</v>
          </cell>
          <cell r="G3631" t="str">
            <v>89721</v>
          </cell>
          <cell r="H3631" t="str">
            <v>CURVA 90 GRAUS, CPVC, SOLDÁVEL, DN 22MM, INSTALADO EM RAMAL DE DISTRIBUIÇÃO DE ÁGUA - FORNECIMENTO E INSTALAÇÃO. AF_12/2014</v>
          </cell>
        </row>
        <row r="3632">
          <cell r="A3632" t="str">
            <v>INSTALACOES HIDRO SANITARIAS</v>
          </cell>
          <cell r="B3632" t="str">
            <v>INHI</v>
          </cell>
          <cell r="C3632" t="str">
            <v>CONEXOES</v>
          </cell>
          <cell r="D3632" t="str">
            <v>0180</v>
          </cell>
          <cell r="E3632">
            <v>0</v>
          </cell>
          <cell r="F3632">
            <v>0</v>
          </cell>
          <cell r="G3632" t="str">
            <v>89722</v>
          </cell>
          <cell r="H3632" t="str">
            <v>JOELHO DE TRANSIÇÃO, 90 GRAUS, CPVC, SOLDÁVEL, DN 22MM X 1/2", INSTALADO EM RAMAL DE ALIMENTAÇAÕ DE ÁGUA - FORNECIMENTO E INSTALAÇÃO. AF_12/2014</v>
          </cell>
        </row>
        <row r="3633">
          <cell r="A3633" t="str">
            <v>INSTALACOES HIDRO SANITARIAS</v>
          </cell>
          <cell r="B3633" t="str">
            <v>INHI</v>
          </cell>
          <cell r="C3633" t="str">
            <v>CONEXOES</v>
          </cell>
          <cell r="D3633" t="str">
            <v>0180</v>
          </cell>
          <cell r="E3633">
            <v>0</v>
          </cell>
          <cell r="F3633">
            <v>0</v>
          </cell>
          <cell r="G3633" t="str">
            <v>89723</v>
          </cell>
          <cell r="H3633" t="str">
            <v>JOELHO 90 GRAUS, CPVC, SOLDÁVEL, DN 28MM, INSTALADO EM RAMAL DE DISTRIBUIÇÃO DE ÁGUA   FORNECIMENTO E INSTALAÇÃO. AF_12/2014</v>
          </cell>
        </row>
        <row r="3634">
          <cell r="A3634" t="str">
            <v>INSTALACOES HIDRO SANITARIAS</v>
          </cell>
          <cell r="B3634" t="str">
            <v>INHI</v>
          </cell>
          <cell r="C3634" t="str">
            <v>CONEXOES</v>
          </cell>
          <cell r="D3634" t="str">
            <v>0180</v>
          </cell>
          <cell r="E3634">
            <v>0</v>
          </cell>
          <cell r="F3634">
            <v>0</v>
          </cell>
          <cell r="G3634" t="str">
            <v>89724</v>
          </cell>
          <cell r="H3634" t="str">
            <v>JOELHO 90 GRAUS, PVC, SERIE NORMAL, ESGOTO PREDIAL, DN 40 MM, JUNTA SOLDÁVEL, FORNECIDO E INSTALADO EM RAMAL DE DESCARGA OU RAMAL DE ESGOTO SANITÁRIO. AF_12/2014</v>
          </cell>
        </row>
        <row r="3635">
          <cell r="A3635" t="str">
            <v>INSTALACOES HIDRO SANITARIAS</v>
          </cell>
          <cell r="B3635" t="str">
            <v>INHI</v>
          </cell>
          <cell r="C3635" t="str">
            <v>CONEXOES</v>
          </cell>
          <cell r="D3635" t="str">
            <v>0180</v>
          </cell>
          <cell r="E3635">
            <v>0</v>
          </cell>
          <cell r="F3635">
            <v>0</v>
          </cell>
          <cell r="G3635" t="str">
            <v>89725</v>
          </cell>
          <cell r="H3635" t="str">
            <v>JOELHO 45 GRAUS, CPVC, SOLDÁVEL, DN 28MM, INSTALADO EM RAMAL DE DISTRIBUIÇÃO DE ÁGUA   FORNECIMENTO E INSTALAÇÃO. AF_12/2014</v>
          </cell>
        </row>
        <row r="3636">
          <cell r="A3636" t="str">
            <v>INSTALACOES HIDRO SANITARIAS</v>
          </cell>
          <cell r="B3636" t="str">
            <v>INHI</v>
          </cell>
          <cell r="C3636" t="str">
            <v>CONEXOES</v>
          </cell>
          <cell r="D3636" t="str">
            <v>0180</v>
          </cell>
          <cell r="E3636">
            <v>0</v>
          </cell>
          <cell r="F3636">
            <v>0</v>
          </cell>
          <cell r="G3636" t="str">
            <v>89726</v>
          </cell>
          <cell r="H3636" t="str">
            <v>JOELHO 45 GRAUS, PVC, SERIE NORMAL, ESGOTO PREDIAL, DN 40 MM, JUNTA SOLDÁVEL, FORNECIDO E INSTALADO EM RAMAL DE DESCARGA OU RAMAL DE ESGOTO SANITÁRIO. AF_12/2014</v>
          </cell>
        </row>
        <row r="3637">
          <cell r="A3637" t="str">
            <v>INSTALACOES HIDRO SANITARIAS</v>
          </cell>
          <cell r="B3637" t="str">
            <v>INHI</v>
          </cell>
          <cell r="C3637" t="str">
            <v>CONEXOES</v>
          </cell>
          <cell r="D3637" t="str">
            <v>0180</v>
          </cell>
          <cell r="E3637">
            <v>0</v>
          </cell>
          <cell r="F3637">
            <v>0</v>
          </cell>
          <cell r="G3637" t="str">
            <v>89727</v>
          </cell>
          <cell r="H3637" t="str">
            <v>CURVA 90 GRAUS, CPVC, SOLDÁVEL, DN 28MM, INSTALADO EM RAMAL DE DISTRIBUIÇÃO DE ÁGUA   FORNECIMENTO E INSTALAÇÃO. AF_12/2014</v>
          </cell>
        </row>
        <row r="3638">
          <cell r="A3638" t="str">
            <v>INSTALACOES HIDRO SANITARIAS</v>
          </cell>
          <cell r="B3638" t="str">
            <v>INHI</v>
          </cell>
          <cell r="C3638" t="str">
            <v>CONEXOES</v>
          </cell>
          <cell r="D3638" t="str">
            <v>0180</v>
          </cell>
          <cell r="E3638">
            <v>0</v>
          </cell>
          <cell r="F3638">
            <v>0</v>
          </cell>
          <cell r="G3638" t="str">
            <v>89728</v>
          </cell>
          <cell r="H3638" t="str">
            <v>CURVA CURTA 90 GRAUS, PVC, SERIE NORMAL, ESGOTO PREDIAL, DN 40 MM, JUNTA SOLDÁVEL, FORNECIDO E INSTALADO EM RAMAL DE DESCARGA OU RAMAL DE ESGOTO SANITÁRIO. AF_12/2014</v>
          </cell>
        </row>
        <row r="3639">
          <cell r="A3639" t="str">
            <v>INSTALACOES HIDRO SANITARIAS</v>
          </cell>
          <cell r="B3639" t="str">
            <v>INHI</v>
          </cell>
          <cell r="C3639" t="str">
            <v>CONEXOES</v>
          </cell>
          <cell r="D3639" t="str">
            <v>0180</v>
          </cell>
          <cell r="E3639">
            <v>0</v>
          </cell>
          <cell r="F3639">
            <v>0</v>
          </cell>
          <cell r="G3639" t="str">
            <v>89729</v>
          </cell>
          <cell r="H3639" t="str">
            <v>JOELHO 90 GRAUS, CPVC, SOLDÁVEL, DN 35MM, INSTALADO EM RAMAL DE DISTRIBUIÇÃO DE ÁGUA   FORNECIMENTO E INSTALAÇÃO. AF_12/2014</v>
          </cell>
        </row>
        <row r="3640">
          <cell r="A3640" t="str">
            <v>INSTALACOES HIDRO SANITARIAS</v>
          </cell>
          <cell r="B3640" t="str">
            <v>INHI</v>
          </cell>
          <cell r="C3640" t="str">
            <v>CONEXOES</v>
          </cell>
          <cell r="D3640" t="str">
            <v>0180</v>
          </cell>
          <cell r="E3640">
            <v>0</v>
          </cell>
          <cell r="F3640">
            <v>0</v>
          </cell>
          <cell r="G3640" t="str">
            <v>89730</v>
          </cell>
          <cell r="H3640" t="str">
            <v>CURVA LONGA 90 GRAUS, PVC, SERIE NORMAL, ESGOTO PREDIAL, DN 40 MM, JUNTA SOLDÁVEL, FORNECIDO E INSTALADO EM RAMAL DE DESCARGA OU RAMAL DE ESGOTO SANITÁRIO. AF_12/2014</v>
          </cell>
        </row>
        <row r="3641">
          <cell r="A3641" t="str">
            <v>INSTALACOES HIDRO SANITARIAS</v>
          </cell>
          <cell r="B3641" t="str">
            <v>INHI</v>
          </cell>
          <cell r="C3641" t="str">
            <v>CONEXOES</v>
          </cell>
          <cell r="D3641" t="str">
            <v>0180</v>
          </cell>
          <cell r="E3641">
            <v>0</v>
          </cell>
          <cell r="F3641">
            <v>0</v>
          </cell>
          <cell r="G3641" t="str">
            <v>89731</v>
          </cell>
          <cell r="H3641" t="str">
            <v>JOELHO 90 GRAUS, PVC, SERIE NORMAL, ESGOTO PREDIAL, DN 50 MM, JUNTA ELÁSTICA, FORNECIDO E INSTALADO EM RAMAL DE DESCARGA OU RAMAL DE ESGOTO SANITÁRIO. AF_12/2014</v>
          </cell>
        </row>
        <row r="3642">
          <cell r="A3642" t="str">
            <v>INSTALACOES HIDRO SANITARIAS</v>
          </cell>
          <cell r="B3642" t="str">
            <v>INHI</v>
          </cell>
          <cell r="C3642" t="str">
            <v>CONEXOES</v>
          </cell>
          <cell r="D3642" t="str">
            <v>0180</v>
          </cell>
          <cell r="E3642">
            <v>0</v>
          </cell>
          <cell r="F3642">
            <v>0</v>
          </cell>
          <cell r="G3642" t="str">
            <v>89732</v>
          </cell>
          <cell r="H3642" t="str">
            <v>JOELHO 45 GRAUS, PVC, SERIE NORMAL, ESGOTO PREDIAL, DN 50 MM, JUNTA ELÁSTICA, FORNECIDO E INSTALADO EM RAMAL DE DESCARGA OU RAMAL DE ESGOTO SANITÁRIO. AF_12/2014</v>
          </cell>
        </row>
        <row r="3643">
          <cell r="A3643" t="str">
            <v>INSTALACOES HIDRO SANITARIAS</v>
          </cell>
          <cell r="B3643" t="str">
            <v>INHI</v>
          </cell>
          <cell r="C3643" t="str">
            <v>CONEXOES</v>
          </cell>
          <cell r="D3643" t="str">
            <v>0180</v>
          </cell>
          <cell r="E3643">
            <v>0</v>
          </cell>
          <cell r="F3643">
            <v>0</v>
          </cell>
          <cell r="G3643" t="str">
            <v>89733</v>
          </cell>
          <cell r="H3643" t="str">
            <v>CURVA CURTA 90 GRAUS, PVC, SERIE NORMAL, ESGOTO PREDIAL, DN 50 MM, JUNTA ELÁSTICA, FORNECIDO E INSTALADO EM RAMAL DE DESCARGA OU RAMAL DE ESGOTO SANITÁRIO. AF_12/2014</v>
          </cell>
        </row>
        <row r="3644">
          <cell r="A3644" t="str">
            <v>INSTALACOES HIDRO SANITARIAS</v>
          </cell>
          <cell r="B3644" t="str">
            <v>INHI</v>
          </cell>
          <cell r="C3644" t="str">
            <v>CONEXOES</v>
          </cell>
          <cell r="D3644" t="str">
            <v>0180</v>
          </cell>
          <cell r="E3644">
            <v>0</v>
          </cell>
          <cell r="F3644">
            <v>0</v>
          </cell>
          <cell r="G3644" t="str">
            <v>89734</v>
          </cell>
          <cell r="H3644" t="str">
            <v>JOELHO 45 GRAUS, CPVC, SOLDÁVEL, DN 35MM, INSTALADO EM RAMAL DE DISTRIBUIÇÃO DE ÁGUA   FORNECIMENTO E INSTALAÇÃO. AF_12/2014</v>
          </cell>
        </row>
        <row r="3645">
          <cell r="A3645" t="str">
            <v>INSTALACOES HIDRO SANITARIAS</v>
          </cell>
          <cell r="B3645" t="str">
            <v>INHI</v>
          </cell>
          <cell r="C3645" t="str">
            <v>CONEXOES</v>
          </cell>
          <cell r="D3645" t="str">
            <v>0180</v>
          </cell>
          <cell r="E3645">
            <v>0</v>
          </cell>
          <cell r="F3645">
            <v>0</v>
          </cell>
          <cell r="G3645" t="str">
            <v>89735</v>
          </cell>
          <cell r="H3645" t="str">
            <v>CURVA LONGA 90 GRAUS, PVC, SERIE NORMAL, ESGOTO PREDIAL, DN 50 MM, JUNTA ELÁSTICA, FORNECIDO E INSTALADO EM RAMAL DE DESCARGA OU RAMAL DE ESGOTO SANITÁRIO. AF_12/2014</v>
          </cell>
        </row>
        <row r="3646">
          <cell r="A3646" t="str">
            <v>INSTALACOES HIDRO SANITARIAS</v>
          </cell>
          <cell r="B3646" t="str">
            <v>INHI</v>
          </cell>
          <cell r="C3646" t="str">
            <v>CONEXOES</v>
          </cell>
          <cell r="D3646" t="str">
            <v>0180</v>
          </cell>
          <cell r="E3646">
            <v>0</v>
          </cell>
          <cell r="F3646">
            <v>0</v>
          </cell>
          <cell r="G3646" t="str">
            <v>89736</v>
          </cell>
          <cell r="H3646" t="str">
            <v>LUVA, CPVC, SOLDÁVEL, DN 22MM, INSTALADO EM RAMAL DE DISTRIBUIÇÃO DE ÁGUA   FORNECIMENTO E INSTALAÇÃO. AF_12/2014</v>
          </cell>
        </row>
        <row r="3647">
          <cell r="A3647" t="str">
            <v>INSTALACOES HIDRO SANITARIAS</v>
          </cell>
          <cell r="B3647" t="str">
            <v>INHI</v>
          </cell>
          <cell r="C3647" t="str">
            <v>CONEXOES</v>
          </cell>
          <cell r="D3647" t="str">
            <v>0180</v>
          </cell>
          <cell r="E3647">
            <v>0</v>
          </cell>
          <cell r="F3647">
            <v>0</v>
          </cell>
          <cell r="G3647" t="str">
            <v>89737</v>
          </cell>
          <cell r="H3647" t="str">
            <v>JOELHO 90 GRAUS, PVC, SERIE NORMAL, ESGOTO PREDIAL, DN 75 MM, JUNTA ELÁSTICA, FORNECIDO E INSTALADO EM RAMAL DE DESCARGA OU RAMAL DE ESGOTO SANITÁRIO. AF_12/2014</v>
          </cell>
        </row>
        <row r="3648">
          <cell r="A3648" t="str">
            <v>INSTALACOES HIDRO SANITARIAS</v>
          </cell>
          <cell r="B3648" t="str">
            <v>INHI</v>
          </cell>
          <cell r="C3648" t="str">
            <v>CONEXOES</v>
          </cell>
          <cell r="D3648" t="str">
            <v>0180</v>
          </cell>
          <cell r="E3648">
            <v>0</v>
          </cell>
          <cell r="F3648">
            <v>0</v>
          </cell>
          <cell r="G3648" t="str">
            <v>89738</v>
          </cell>
          <cell r="H3648" t="str">
            <v>LUVA DE CORRER, CPVC, SOLDÁVEL, DN 22MM, INSTALADO EM RAMAL DE DISTRIBUIÇÃO DE ÁGUA   FORNECIMENTO E INSTALAÇÃO. AF_12/2014</v>
          </cell>
        </row>
        <row r="3649">
          <cell r="A3649" t="str">
            <v>INSTALACOES HIDRO SANITARIAS</v>
          </cell>
          <cell r="B3649" t="str">
            <v>INHI</v>
          </cell>
          <cell r="C3649" t="str">
            <v>CONEXOES</v>
          </cell>
          <cell r="D3649" t="str">
            <v>0180</v>
          </cell>
          <cell r="E3649">
            <v>0</v>
          </cell>
          <cell r="F3649">
            <v>0</v>
          </cell>
          <cell r="G3649" t="str">
            <v>89739</v>
          </cell>
          <cell r="H3649" t="str">
            <v>JOELHO 45 GRAUS, PVC, SERIE NORMAL, ESGOTO PREDIAL, DN 75 MM, JUNTA ELÁSTICA, FORNECIDO E INSTALADO EM RAMAL DE DESCARGA OU RAMAL DE ESGOTO SANITÁRIO. AF_12/2014</v>
          </cell>
        </row>
        <row r="3650">
          <cell r="A3650" t="str">
            <v>INSTALACOES HIDRO SANITARIAS</v>
          </cell>
          <cell r="B3650" t="str">
            <v>INHI</v>
          </cell>
          <cell r="C3650" t="str">
            <v>CONEXOES</v>
          </cell>
          <cell r="D3650" t="str">
            <v>0180</v>
          </cell>
          <cell r="E3650">
            <v>0</v>
          </cell>
          <cell r="F3650">
            <v>0</v>
          </cell>
          <cell r="G3650" t="str">
            <v>89740</v>
          </cell>
          <cell r="H3650" t="str">
            <v>LUVA DE TRANSIÇÃO, CPVC, SOLDÁVEL, DN 22MM X 25MM, INSTALADO EM RAMAL DE DISTRIBUIÇÃO DE ÁGUA   FORNECIMENTO E INSTALAÇÃO. AF_12/2014</v>
          </cell>
        </row>
        <row r="3651">
          <cell r="A3651" t="str">
            <v>INSTALACOES HIDRO SANITARIAS</v>
          </cell>
          <cell r="B3651" t="str">
            <v>INHI</v>
          </cell>
          <cell r="C3651" t="str">
            <v>CONEXOES</v>
          </cell>
          <cell r="D3651" t="str">
            <v>0180</v>
          </cell>
          <cell r="E3651">
            <v>0</v>
          </cell>
          <cell r="F3651">
            <v>0</v>
          </cell>
          <cell r="G3651" t="str">
            <v>89741</v>
          </cell>
          <cell r="H3651" t="str">
            <v>UNIÃO, CPVC, SOLDÁVEL, DN 22MM, INSTALADO EM RAMAL DE DISTRIBUIÇÃO DE ÁGUA   FORNECIMENTO E INSTALAÇÃO. AF_12/2014</v>
          </cell>
        </row>
        <row r="3652">
          <cell r="A3652" t="str">
            <v>INSTALACOES HIDRO SANITARIAS</v>
          </cell>
          <cell r="B3652" t="str">
            <v>INHI</v>
          </cell>
          <cell r="C3652" t="str">
            <v>CONEXOES</v>
          </cell>
          <cell r="D3652" t="str">
            <v>0180</v>
          </cell>
          <cell r="E3652">
            <v>0</v>
          </cell>
          <cell r="F3652">
            <v>0</v>
          </cell>
          <cell r="G3652" t="str">
            <v>89742</v>
          </cell>
          <cell r="H3652" t="str">
            <v>CURVA CURTA 90 GRAUS, PVC, SERIE NORMAL, ESGOTO PREDIAL, DN 75 MM, JUNTA ELÁSTICA, FORNECIDO E INSTALADO EM RAMAL DE DESCARGA OU RAMAL DE ESGOTO SANITÁRIO. AF_12/2014</v>
          </cell>
        </row>
        <row r="3653">
          <cell r="A3653" t="str">
            <v>INSTALACOES HIDRO SANITARIAS</v>
          </cell>
          <cell r="B3653" t="str">
            <v>INHI</v>
          </cell>
          <cell r="C3653" t="str">
            <v>CONEXOES</v>
          </cell>
          <cell r="D3653" t="str">
            <v>0180</v>
          </cell>
          <cell r="E3653">
            <v>0</v>
          </cell>
          <cell r="F3653">
            <v>0</v>
          </cell>
          <cell r="G3653" t="str">
            <v>89743</v>
          </cell>
          <cell r="H3653" t="str">
            <v>CURVA LONGA 90 GRAUS, PVC, SERIE NORMAL, ESGOTO PREDIAL, DN 75 MM, JUNTA ELÁSTICA, FORNECIDO E INSTALADO EM RAMAL DE DESCARGA OU RAMAL DE ESGOTO SANITÁRIO. AF_12/2014</v>
          </cell>
        </row>
        <row r="3654">
          <cell r="A3654" t="str">
            <v>INSTALACOES HIDRO SANITARIAS</v>
          </cell>
          <cell r="B3654" t="str">
            <v>INHI</v>
          </cell>
          <cell r="C3654" t="str">
            <v>CONEXOES</v>
          </cell>
          <cell r="D3654" t="str">
            <v>0180</v>
          </cell>
          <cell r="E3654">
            <v>0</v>
          </cell>
          <cell r="F3654">
            <v>0</v>
          </cell>
          <cell r="G3654" t="str">
            <v>89744</v>
          </cell>
          <cell r="H3654" t="str">
            <v>JOELHO 90 GRAUS, PVC, SERIE NORMAL, ESGOTO PREDIAL, DN 100 MM, JUNTA ELÁSTICA, FORNECIDO E INSTALADO EM RAMAL DE DESCARGA OU RAMAL DE ESGOTO SANITÁRIO. AF_12/2014</v>
          </cell>
        </row>
        <row r="3655">
          <cell r="A3655" t="str">
            <v>INSTALACOES HIDRO SANITARIAS</v>
          </cell>
          <cell r="B3655" t="str">
            <v>INHI</v>
          </cell>
          <cell r="C3655" t="str">
            <v>CONEXOES</v>
          </cell>
          <cell r="D3655" t="str">
            <v>0180</v>
          </cell>
          <cell r="E3655">
            <v>0</v>
          </cell>
          <cell r="F3655">
            <v>0</v>
          </cell>
          <cell r="G3655" t="str">
            <v>89745</v>
          </cell>
          <cell r="H3655" t="str">
            <v>CONECTOR, CPVC, SOLDÁVEL, DN 22MM X 1/2 , INSTALADO EM RAMAL DE DISTRIBUIÇÃO DE ÁGUA   FORNECIMENTO E INSTALAÇÃO. AF_12/2014</v>
          </cell>
        </row>
        <row r="3656">
          <cell r="A3656" t="str">
            <v>INSTALACOES HIDRO SANITARIAS</v>
          </cell>
          <cell r="B3656" t="str">
            <v>INHI</v>
          </cell>
          <cell r="C3656" t="str">
            <v>CONEXOES</v>
          </cell>
          <cell r="D3656" t="str">
            <v>0180</v>
          </cell>
          <cell r="E3656">
            <v>0</v>
          </cell>
          <cell r="F3656">
            <v>0</v>
          </cell>
          <cell r="G3656" t="str">
            <v>89746</v>
          </cell>
          <cell r="H3656" t="str">
            <v>JOELHO 45 GRAUS, PVC, SERIE NORMAL, ESGOTO PREDIAL, DN 100 MM, JUNTA ELÁSTICA, FORNECIDO E INSTALADO EM RAMAL DE DESCARGA OU RAMAL DE ESGOTO SANITÁRIO. AF_12/2014</v>
          </cell>
        </row>
        <row r="3657">
          <cell r="A3657" t="str">
            <v>INSTALACOES HIDRO SANITARIAS</v>
          </cell>
          <cell r="B3657" t="str">
            <v>INHI</v>
          </cell>
          <cell r="C3657" t="str">
            <v>CONEXOES</v>
          </cell>
          <cell r="D3657" t="str">
            <v>0180</v>
          </cell>
          <cell r="E3657">
            <v>0</v>
          </cell>
          <cell r="F3657">
            <v>0</v>
          </cell>
          <cell r="G3657" t="str">
            <v>89747</v>
          </cell>
          <cell r="H3657" t="str">
            <v>ADAPTADOR, CPVC, SOLDÁVEL, DN 22MM, INSTALADO EM RAMAL DE DISTRIBUIÇÃO DE ÁGUA   FORNECIMENTO E INSTALAÇÃO. AF_12/2014</v>
          </cell>
        </row>
        <row r="3658">
          <cell r="A3658" t="str">
            <v>INSTALACOES HIDRO SANITARIAS</v>
          </cell>
          <cell r="B3658" t="str">
            <v>INHI</v>
          </cell>
          <cell r="C3658" t="str">
            <v>CONEXOES</v>
          </cell>
          <cell r="D3658" t="str">
            <v>0180</v>
          </cell>
          <cell r="E3658">
            <v>0</v>
          </cell>
          <cell r="F3658">
            <v>0</v>
          </cell>
          <cell r="G3658" t="str">
            <v>89748</v>
          </cell>
          <cell r="H3658" t="str">
            <v>CURVA CURTA 90 GRAUS, PVC, SERIE NORMAL, ESGOTO PREDIAL, DN 100 MM, JUNTA ELÁSTICA, FORNECIDO E INSTALADO EM RAMAL DE DESCARGA OU RAMAL DE ESGOTO SANITÁRIO. AF_12/2014</v>
          </cell>
        </row>
        <row r="3659">
          <cell r="A3659" t="str">
            <v>INSTALACOES HIDRO SANITARIAS</v>
          </cell>
          <cell r="B3659" t="str">
            <v>INHI</v>
          </cell>
          <cell r="C3659" t="str">
            <v>CONEXOES</v>
          </cell>
          <cell r="D3659" t="str">
            <v>0180</v>
          </cell>
          <cell r="E3659">
            <v>0</v>
          </cell>
          <cell r="F3659">
            <v>0</v>
          </cell>
          <cell r="G3659" t="str">
            <v>89749</v>
          </cell>
          <cell r="H3659" t="str">
            <v>CURVA DE TRANSPOSIÇÃO, CPVC, SOLDÁVEL, DN 22MM, INSTALADO EM RAMAL DE DISTRIBUIÇÃO DE ÁGUA   FORNECIMENTO E INSTALAÇÃO. AF_12/2014</v>
          </cell>
        </row>
        <row r="3660">
          <cell r="A3660" t="str">
            <v>INSTALACOES HIDRO SANITARIAS</v>
          </cell>
          <cell r="B3660" t="str">
            <v>INHI</v>
          </cell>
          <cell r="C3660" t="str">
            <v>CONEXOES</v>
          </cell>
          <cell r="D3660" t="str">
            <v>0180</v>
          </cell>
          <cell r="E3660">
            <v>0</v>
          </cell>
          <cell r="F3660">
            <v>0</v>
          </cell>
          <cell r="G3660" t="str">
            <v>89750</v>
          </cell>
          <cell r="H3660" t="str">
            <v>CURVA LONGA 90 GRAUS, PVC, SERIE NORMAL, ESGOTO PREDIAL, DN 100 MM, JUNTA ELÁSTICA, FORNECIDO E INSTALADO EM RAMAL DE DESCARGA OU RAMAL DE ESGOTO SANITÁRIO. AF_12/2014</v>
          </cell>
        </row>
        <row r="3661">
          <cell r="A3661" t="str">
            <v>INSTALACOES HIDRO SANITARIAS</v>
          </cell>
          <cell r="B3661" t="str">
            <v>INHI</v>
          </cell>
          <cell r="C3661" t="str">
            <v>CONEXOES</v>
          </cell>
          <cell r="D3661" t="str">
            <v>0180</v>
          </cell>
          <cell r="E3661">
            <v>0</v>
          </cell>
          <cell r="F3661">
            <v>0</v>
          </cell>
          <cell r="G3661" t="str">
            <v>89751</v>
          </cell>
          <cell r="H3661" t="str">
            <v>BUCHA DE REDUÇÃO, CPVC, SOLDÁVEL, DN 22MM X 15MM, INSTALADO EM RAMAL DE DISTRIBUIÇÃO DE ÁGUA   FORNECIMENTO E INSTALAÇÃO. AF_12/2014</v>
          </cell>
        </row>
        <row r="3662">
          <cell r="A3662" t="str">
            <v>INSTALACOES HIDRO SANITARIAS</v>
          </cell>
          <cell r="B3662" t="str">
            <v>INHI</v>
          </cell>
          <cell r="C3662" t="str">
            <v>CONEXOES</v>
          </cell>
          <cell r="D3662" t="str">
            <v>0180</v>
          </cell>
          <cell r="E3662">
            <v>0</v>
          </cell>
          <cell r="F3662">
            <v>0</v>
          </cell>
          <cell r="G3662" t="str">
            <v>89752</v>
          </cell>
          <cell r="H3662" t="str">
            <v>LUVA SIMPLES, PVC, SERIE NORMAL, ESGOTO PREDIAL, DN 40 MM, JUNTA SOLDÁVEL, FORNECIDO E INSTALADO EM RAMAL DE DESCARGA OU RAMAL DE ESGOTO SANITÁRIO. AF_12/2014</v>
          </cell>
        </row>
        <row r="3663">
          <cell r="A3663" t="str">
            <v>INSTALACOES HIDRO SANITARIAS</v>
          </cell>
          <cell r="B3663" t="str">
            <v>INHI</v>
          </cell>
          <cell r="C3663" t="str">
            <v>CONEXOES</v>
          </cell>
          <cell r="D3663" t="str">
            <v>0180</v>
          </cell>
          <cell r="E3663">
            <v>0</v>
          </cell>
          <cell r="F3663">
            <v>0</v>
          </cell>
          <cell r="G3663" t="str">
            <v>89753</v>
          </cell>
          <cell r="H3663" t="str">
            <v>LUVA SIMPLES, PVC, SERIE NORMAL, ESGOTO PREDIAL, DN 50 MM, JUNTA ELÁSTICA, FORNECIDO E INSTALADO EM RAMAL DE DESCARGA OU RAMAL DE ESGOTO SANITÁRIO. AF_12/2014</v>
          </cell>
        </row>
        <row r="3664">
          <cell r="A3664" t="str">
            <v>INSTALACOES HIDRO SANITARIAS</v>
          </cell>
          <cell r="B3664" t="str">
            <v>INHI</v>
          </cell>
          <cell r="C3664" t="str">
            <v>CONEXOES</v>
          </cell>
          <cell r="D3664" t="str">
            <v>0180</v>
          </cell>
          <cell r="E3664">
            <v>0</v>
          </cell>
          <cell r="F3664">
            <v>0</v>
          </cell>
          <cell r="G3664" t="str">
            <v>89754</v>
          </cell>
          <cell r="H3664" t="str">
            <v>LUVA DE CORRER, PVC, SERIE NORMAL, ESGOTO PREDIAL, DN 50 MM, JUNTA ELÁSTICA, FORNECIDO E INSTALADO EM RAMAL DE DESCARGA OU RAMAL DE ESGOTO SANITÁRIO. AF_12/2014</v>
          </cell>
        </row>
        <row r="3665">
          <cell r="A3665" t="str">
            <v>INSTALACOES HIDRO SANITARIAS</v>
          </cell>
          <cell r="B3665" t="str">
            <v>INHI</v>
          </cell>
          <cell r="C3665" t="str">
            <v>CONEXOES</v>
          </cell>
          <cell r="D3665" t="str">
            <v>0180</v>
          </cell>
          <cell r="E3665">
            <v>0</v>
          </cell>
          <cell r="F3665">
            <v>0</v>
          </cell>
          <cell r="G3665" t="str">
            <v>89755</v>
          </cell>
          <cell r="H3665" t="str">
            <v>LUVA, CPVC, SOLDÁVEL, DN 28MM, INSTALADO EM RAMAL DE DISTRIBUIÇÃO DE ÁGUA   FORNECIMENTO E INSTALAÇÃO. AF_12/2014</v>
          </cell>
        </row>
        <row r="3666">
          <cell r="A3666" t="str">
            <v>INSTALACOES HIDRO SANITARIAS</v>
          </cell>
          <cell r="B3666" t="str">
            <v>INHI</v>
          </cell>
          <cell r="C3666" t="str">
            <v>CONEXOES</v>
          </cell>
          <cell r="D3666" t="str">
            <v>0180</v>
          </cell>
          <cell r="E3666">
            <v>0</v>
          </cell>
          <cell r="F3666">
            <v>0</v>
          </cell>
          <cell r="G3666" t="str">
            <v>89756</v>
          </cell>
          <cell r="H3666" t="str">
            <v>LUVA DE CORRER, CPVC, SOLDÁVEL, DN 28MM, INSTALADO EM RAMAL DE DISTRIBUIÇÃO DE ÁGUA   FORNECIMENTO E INSTALAÇÃO. AF_12/2014</v>
          </cell>
        </row>
        <row r="3667">
          <cell r="A3667" t="str">
            <v>INSTALACOES HIDRO SANITARIAS</v>
          </cell>
          <cell r="B3667" t="str">
            <v>INHI</v>
          </cell>
          <cell r="C3667" t="str">
            <v>CONEXOES</v>
          </cell>
          <cell r="D3667" t="str">
            <v>0180</v>
          </cell>
          <cell r="E3667">
            <v>0</v>
          </cell>
          <cell r="F3667">
            <v>0</v>
          </cell>
          <cell r="G3667" t="str">
            <v>89757</v>
          </cell>
          <cell r="H3667" t="str">
            <v>UNIÃO, CPVC, SOLDÁVEL, DN 28MM, INSTALADO EM RAMAL DE DISTRIBUIÇÃO DE ÁGUA   FORNECIMENTO E INSTALAÇÃO. AF_12/2014</v>
          </cell>
        </row>
        <row r="3668">
          <cell r="A3668" t="str">
            <v>INSTALACOES HIDRO SANITARIAS</v>
          </cell>
          <cell r="B3668" t="str">
            <v>INHI</v>
          </cell>
          <cell r="C3668" t="str">
            <v>CONEXOES</v>
          </cell>
          <cell r="D3668" t="str">
            <v>0180</v>
          </cell>
          <cell r="E3668">
            <v>0</v>
          </cell>
          <cell r="F3668">
            <v>0</v>
          </cell>
          <cell r="G3668" t="str">
            <v>89758</v>
          </cell>
          <cell r="H3668" t="str">
            <v>CONECTOR, CPVC, SOLDÁVEL, DN 28MM X 1 , INSTALADO EM RAMAL DE DISTRIBUIÇÃO DE ÁGUA   FORNECIMENTO E INSTALAÇÃO. AF_12/2014</v>
          </cell>
        </row>
        <row r="3669">
          <cell r="A3669" t="str">
            <v>INSTALACOES HIDRO SANITARIAS</v>
          </cell>
          <cell r="B3669" t="str">
            <v>INHI</v>
          </cell>
          <cell r="C3669" t="str">
            <v>CONEXOES</v>
          </cell>
          <cell r="D3669" t="str">
            <v>0180</v>
          </cell>
          <cell r="E3669">
            <v>0</v>
          </cell>
          <cell r="F3669">
            <v>0</v>
          </cell>
          <cell r="G3669" t="str">
            <v>89759</v>
          </cell>
          <cell r="H3669" t="str">
            <v>BUCHA DE REDUÇÃO, CPVC, SOLDÁVEL, DN 28MM X 22MM, INSTALADO EM RAMAL DE DISTRIBUIÇÃO DE ÁGUA - FORNECIMENTO E INSTALAÇÃO. AF_12/2014</v>
          </cell>
        </row>
        <row r="3670">
          <cell r="A3670" t="str">
            <v>INSTALACOES HIDRO SANITARIAS</v>
          </cell>
          <cell r="B3670" t="str">
            <v>INHI</v>
          </cell>
          <cell r="C3670" t="str">
            <v>CONEXOES</v>
          </cell>
          <cell r="D3670" t="str">
            <v>0180</v>
          </cell>
          <cell r="E3670">
            <v>0</v>
          </cell>
          <cell r="F3670">
            <v>0</v>
          </cell>
          <cell r="G3670" t="str">
            <v>89760</v>
          </cell>
          <cell r="H3670" t="str">
            <v>LUVA, CPVC, SOLDÁVEL, DN 35MM, INSTALADO EM RAMAL DE DISTRIBUIÇÃO DE ÁGUA - FORNECIMENTO E INSTALAÇÃO. AF_12/2014</v>
          </cell>
        </row>
        <row r="3671">
          <cell r="A3671" t="str">
            <v>INSTALACOES HIDRO SANITARIAS</v>
          </cell>
          <cell r="B3671" t="str">
            <v>INHI</v>
          </cell>
          <cell r="C3671" t="str">
            <v>CONEXOES</v>
          </cell>
          <cell r="D3671" t="str">
            <v>0180</v>
          </cell>
          <cell r="E3671">
            <v>0</v>
          </cell>
          <cell r="F3671">
            <v>0</v>
          </cell>
          <cell r="G3671" t="str">
            <v>89761</v>
          </cell>
          <cell r="H3671" t="str">
            <v>LUVA DE CORRER, CPVC, SOLDÁVEL, DN 35MM, INSTALADO EM RAMAL DE DISTRIBUIÇÃO DE ÁGUA - FORNECIMENTO E INSTALAÇÃO. AF_12/2014</v>
          </cell>
        </row>
        <row r="3672">
          <cell r="A3672" t="str">
            <v>INSTALACOES HIDRO SANITARIAS</v>
          </cell>
          <cell r="B3672" t="str">
            <v>INHI</v>
          </cell>
          <cell r="C3672" t="str">
            <v>CONEXOES</v>
          </cell>
          <cell r="D3672" t="str">
            <v>0180</v>
          </cell>
          <cell r="E3672">
            <v>0</v>
          </cell>
          <cell r="F3672">
            <v>0</v>
          </cell>
          <cell r="G3672" t="str">
            <v>89762</v>
          </cell>
          <cell r="H3672" t="str">
            <v>UNIÃO, CPVC, SOLDÁVEL, DN35MM, INSTALADO EM RAMAL DE DISTRIBUIÇÃO DE ÁGUA - FORNECIMENTO E INSTALAÇÃO. AF_12/2014</v>
          </cell>
        </row>
        <row r="3673">
          <cell r="A3673" t="str">
            <v>INSTALACOES HIDRO SANITARIAS</v>
          </cell>
          <cell r="B3673" t="str">
            <v>INHI</v>
          </cell>
          <cell r="C3673" t="str">
            <v>CONEXOES</v>
          </cell>
          <cell r="D3673" t="str">
            <v>0180</v>
          </cell>
          <cell r="E3673">
            <v>0</v>
          </cell>
          <cell r="F3673">
            <v>0</v>
          </cell>
          <cell r="G3673" t="str">
            <v>89763</v>
          </cell>
          <cell r="H3673" t="str">
            <v>CONECTOR, CPVC, SOLDÁVEL, DN 35MM X 1 1/4 , INSTALADO EM RAMAL DE DISTRIBUIÇÃO DE ÁGUA - FORNECIMENTO E INSTALAÇÃO. AF_12/2014</v>
          </cell>
        </row>
        <row r="3674">
          <cell r="A3674" t="str">
            <v>INSTALACOES HIDRO SANITARIAS</v>
          </cell>
          <cell r="B3674" t="str">
            <v>INHI</v>
          </cell>
          <cell r="C3674" t="str">
            <v>CONEXOES</v>
          </cell>
          <cell r="D3674" t="str">
            <v>0180</v>
          </cell>
          <cell r="E3674">
            <v>0</v>
          </cell>
          <cell r="F3674">
            <v>0</v>
          </cell>
          <cell r="G3674" t="str">
            <v>89764</v>
          </cell>
          <cell r="H3674" t="str">
            <v>BUCHA DE REDUÇÃO, CPVC, SOLDÁVEL, DN35MM X 28MM, INSTALADO EM RAMAL DE DISTRIBUIÇÃO DE ÁGUA - FORNECIMENTO E INSTALAÇÃO. AF_12/2014</v>
          </cell>
        </row>
        <row r="3675">
          <cell r="A3675" t="str">
            <v>INSTALACOES HIDRO SANITARIAS</v>
          </cell>
          <cell r="B3675" t="str">
            <v>INHI</v>
          </cell>
          <cell r="C3675" t="str">
            <v>CONEXOES</v>
          </cell>
          <cell r="D3675" t="str">
            <v>0180</v>
          </cell>
          <cell r="E3675">
            <v>0</v>
          </cell>
          <cell r="F3675">
            <v>0</v>
          </cell>
          <cell r="G3675" t="str">
            <v>89765</v>
          </cell>
          <cell r="H3675" t="str">
            <v>TE, CPVC, SOLDÁVEL, DN 22MM, INSTALADO EM RAMAL DE DISTRIBUIÇÃO DE ÁGUA - FORNECIMENTO E INSTALAÇÃO. AF_12/2014</v>
          </cell>
        </row>
        <row r="3676">
          <cell r="A3676" t="str">
            <v>INSTALACOES HIDRO SANITARIAS</v>
          </cell>
          <cell r="B3676" t="str">
            <v>INHI</v>
          </cell>
          <cell r="C3676" t="str">
            <v>CONEXOES</v>
          </cell>
          <cell r="D3676" t="str">
            <v>0180</v>
          </cell>
          <cell r="E3676">
            <v>0</v>
          </cell>
          <cell r="F3676">
            <v>0</v>
          </cell>
          <cell r="G3676" t="str">
            <v>89766</v>
          </cell>
          <cell r="H3676" t="str">
            <v>TE DE TRANSIÇÃO, CPVC, SOLDÁVEL, DN 22MM X 1/2 , INSTALADO EM RAMAL DE DISTRIBUIÇÃO DE ÁGUA   FORNECIMENTO E INSTALAÇÃO. AF_12/2014</v>
          </cell>
        </row>
        <row r="3677">
          <cell r="A3677" t="str">
            <v>INSTALACOES HIDRO SANITARIAS</v>
          </cell>
          <cell r="B3677" t="str">
            <v>INHI</v>
          </cell>
          <cell r="C3677" t="str">
            <v>CONEXOES</v>
          </cell>
          <cell r="D3677" t="str">
            <v>0180</v>
          </cell>
          <cell r="E3677">
            <v>0</v>
          </cell>
          <cell r="F3677">
            <v>0</v>
          </cell>
          <cell r="G3677" t="str">
            <v>89767</v>
          </cell>
          <cell r="H3677" t="str">
            <v>TÊ MISTURADOR, CPVC, SOLDÁVEL, DN 22MM, INSTALADO EM RAMAL DE DISTRIBUIÇÃO DE ÁGUA - FORNECIMENTO E INSTALAÇÃO. AF_12/2014</v>
          </cell>
        </row>
        <row r="3678">
          <cell r="A3678" t="str">
            <v>INSTALACOES HIDRO SANITARIAS</v>
          </cell>
          <cell r="B3678" t="str">
            <v>INHI</v>
          </cell>
          <cell r="C3678" t="str">
            <v>CONEXOES</v>
          </cell>
          <cell r="D3678" t="str">
            <v>0180</v>
          </cell>
          <cell r="E3678">
            <v>0</v>
          </cell>
          <cell r="F3678">
            <v>0</v>
          </cell>
          <cell r="G3678" t="str">
            <v>89768</v>
          </cell>
          <cell r="H3678" t="str">
            <v>TÊ, CPVC, SOLDÁVEL, DN 28MM, INSTALADO EM RAMAL DE DISTRIBUIÇÃO DE ÁGUA - FORNECIMENTO E INSTALAÇÃO. AF_12/2014</v>
          </cell>
        </row>
        <row r="3679">
          <cell r="A3679" t="str">
            <v>INSTALACOES HIDRO SANITARIAS</v>
          </cell>
          <cell r="B3679" t="str">
            <v>INHI</v>
          </cell>
          <cell r="C3679" t="str">
            <v>CONEXOES</v>
          </cell>
          <cell r="D3679" t="str">
            <v>0180</v>
          </cell>
          <cell r="E3679">
            <v>0</v>
          </cell>
          <cell r="F3679">
            <v>0</v>
          </cell>
          <cell r="G3679" t="str">
            <v>89769</v>
          </cell>
          <cell r="H3679" t="str">
            <v>TÊ, CPVC, SOLDÁVEL, DN35MM, INSTALADO EM RAMAL DE DISTRIBUIÇÃO DE ÁGUA - FORNECIMENTO E INSTALAÇÃO. AF_12/2014</v>
          </cell>
        </row>
        <row r="3680">
          <cell r="A3680" t="str">
            <v>INSTALACOES HIDRO SANITARIAS</v>
          </cell>
          <cell r="B3680" t="str">
            <v>INHI</v>
          </cell>
          <cell r="C3680" t="str">
            <v>CONEXOES</v>
          </cell>
          <cell r="D3680" t="str">
            <v>0180</v>
          </cell>
          <cell r="E3680">
            <v>0</v>
          </cell>
          <cell r="F3680">
            <v>0</v>
          </cell>
          <cell r="G3680" t="str">
            <v>89772</v>
          </cell>
          <cell r="H3680" t="str">
            <v>TUBO, CPVC, SOLDÁVEL, DN 54MM, INSTALADO EM PRUMADA DE ÁGUA  FORNECIMENTO E INSTALAÇÃO. AF_12/2014</v>
          </cell>
        </row>
        <row r="3681">
          <cell r="A3681" t="str">
            <v>INSTALACOES HIDRO SANITARIAS</v>
          </cell>
          <cell r="B3681" t="str">
            <v>INHI</v>
          </cell>
          <cell r="C3681" t="str">
            <v>CONEXOES</v>
          </cell>
          <cell r="D3681" t="str">
            <v>0180</v>
          </cell>
          <cell r="E3681">
            <v>0</v>
          </cell>
          <cell r="F3681">
            <v>0</v>
          </cell>
          <cell r="G3681" t="str">
            <v>89774</v>
          </cell>
          <cell r="H3681" t="str">
            <v>LUVA SIMPLES, PVC, SERIE NORMAL, ESGOTO PREDIAL, DN 75 MM, JUNTA ELÁSTICA, FORNECIDO E INSTALADO EM RAMAL DE DESCARGA OU RAMAL DE ESGOTO SANITÁRIO. AF_12/2014</v>
          </cell>
        </row>
        <row r="3682">
          <cell r="A3682" t="str">
            <v>INSTALACOES HIDRO SANITARIAS</v>
          </cell>
          <cell r="B3682" t="str">
            <v>INHI</v>
          </cell>
          <cell r="C3682" t="str">
            <v>CONEXOES</v>
          </cell>
          <cell r="D3682" t="str">
            <v>0180</v>
          </cell>
          <cell r="E3682">
            <v>0</v>
          </cell>
          <cell r="F3682">
            <v>0</v>
          </cell>
          <cell r="G3682" t="str">
            <v>89776</v>
          </cell>
          <cell r="H3682" t="str">
            <v>LUVA DE CORRER, PVC, SERIE NORMAL, ESGOTO PREDIAL, DN 75 MM, JUNTA ELÁSTICA, FORNECIDO E INSTALADO EM RAMAL DE DESCARGA OU RAMAL DE ESGOTO SANITÁRIO. AF_12/2014</v>
          </cell>
        </row>
        <row r="3683">
          <cell r="A3683" t="str">
            <v>INSTALACOES HIDRO SANITARIAS</v>
          </cell>
          <cell r="B3683" t="str">
            <v>INHI</v>
          </cell>
          <cell r="C3683" t="str">
            <v>CONEXOES</v>
          </cell>
          <cell r="D3683" t="str">
            <v>0180</v>
          </cell>
          <cell r="E3683">
            <v>0</v>
          </cell>
          <cell r="F3683">
            <v>0</v>
          </cell>
          <cell r="G3683" t="str">
            <v>89777</v>
          </cell>
          <cell r="H3683" t="str">
            <v>JOELHO 90 GRAUS, CPVC, SOLDÁVEL, DN 35MM, INSTALADO EM PRUMADA DE ÁGUA  FORNECIMENTO E INSTALAÇÃO. AF_12/2014</v>
          </cell>
        </row>
        <row r="3684">
          <cell r="A3684" t="str">
            <v>INSTALACOES HIDRO SANITARIAS</v>
          </cell>
          <cell r="B3684" t="str">
            <v>INHI</v>
          </cell>
          <cell r="C3684" t="str">
            <v>CONEXOES</v>
          </cell>
          <cell r="D3684" t="str">
            <v>0180</v>
          </cell>
          <cell r="E3684">
            <v>0</v>
          </cell>
          <cell r="F3684">
            <v>0</v>
          </cell>
          <cell r="G3684" t="str">
            <v>89778</v>
          </cell>
          <cell r="H3684" t="str">
            <v>LUVA SIMPLES, PVC, SERIE NORMAL, ESGOTO PREDIAL, DN 100 MM, JUNTA ELÁSTICA, FORNECIDO E INSTALADO EM RAMAL DE DESCARGA OU RAMAL DE ESGOTO SANITÁRIO. AF_12/2014</v>
          </cell>
        </row>
        <row r="3685">
          <cell r="A3685" t="str">
            <v>INSTALACOES HIDRO SANITARIAS</v>
          </cell>
          <cell r="B3685" t="str">
            <v>INHI</v>
          </cell>
          <cell r="C3685" t="str">
            <v>CONEXOES</v>
          </cell>
          <cell r="D3685" t="str">
            <v>0180</v>
          </cell>
          <cell r="E3685">
            <v>0</v>
          </cell>
          <cell r="F3685">
            <v>0</v>
          </cell>
          <cell r="G3685" t="str">
            <v>89779</v>
          </cell>
          <cell r="H3685" t="str">
            <v>LUVA DE CORRER, PVC, SERIE NORMAL, ESGOTO PREDIAL, DN 100 MM, JUNTA ELÁSTICA, FORNECIDO E INSTALADO EM RAMAL DE DESCARGA OU RAMAL DE ESGOTO SANITÁRIO. AF_12/2014</v>
          </cell>
        </row>
        <row r="3686">
          <cell r="A3686" t="str">
            <v>INSTALACOES HIDRO SANITARIAS</v>
          </cell>
          <cell r="B3686" t="str">
            <v>INHI</v>
          </cell>
          <cell r="C3686" t="str">
            <v>CONEXOES</v>
          </cell>
          <cell r="D3686" t="str">
            <v>0180</v>
          </cell>
          <cell r="E3686">
            <v>0</v>
          </cell>
          <cell r="F3686">
            <v>0</v>
          </cell>
          <cell r="G3686" t="str">
            <v>89780</v>
          </cell>
          <cell r="H3686" t="str">
            <v>JOELHO 45 GRAUS, CPVC, SOLDÁVEL, DN 35MM, INSTALADO EM PRUMADA DE ÁGUA - FORNECIMENTO E INSTALAÇÃO. AF_12/2014</v>
          </cell>
        </row>
        <row r="3687">
          <cell r="A3687" t="str">
            <v>INSTALACOES HIDRO SANITARIAS</v>
          </cell>
          <cell r="B3687" t="str">
            <v>INHI</v>
          </cell>
          <cell r="C3687" t="str">
            <v>CONEXOES</v>
          </cell>
          <cell r="D3687" t="str">
            <v>0180</v>
          </cell>
          <cell r="E3687">
            <v>0</v>
          </cell>
          <cell r="F3687">
            <v>0</v>
          </cell>
          <cell r="G3687" t="str">
            <v>89781</v>
          </cell>
          <cell r="H3687" t="str">
            <v>JOELHO 90 GRAUS, CPVC, SOLDÁVEL, DN 42MM, INSTALADO EM PRUMADA DE ÁGUA  FORNECIMENTO E INSTALAÇÃO. AF_12/2014</v>
          </cell>
        </row>
        <row r="3688">
          <cell r="A3688" t="str">
            <v>INSTALACOES HIDRO SANITARIAS</v>
          </cell>
          <cell r="B3688" t="str">
            <v>INHI</v>
          </cell>
          <cell r="C3688" t="str">
            <v>CONEXOES</v>
          </cell>
          <cell r="D3688" t="str">
            <v>0180</v>
          </cell>
          <cell r="E3688">
            <v>0</v>
          </cell>
          <cell r="F3688">
            <v>0</v>
          </cell>
          <cell r="G3688" t="str">
            <v>89782</v>
          </cell>
          <cell r="H3688" t="str">
            <v>TE, PVC, SERIE NORMAL, ESGOTO PREDIAL, DN 40 X 40 MM, JUNTA SOLDÁVEL, FORNECIDO E INSTALADO EM RAMAL DE DESCARGA OU RAMAL DE ESGOTO SANITÁRIO. AF_12/2014</v>
          </cell>
        </row>
        <row r="3689">
          <cell r="A3689" t="str">
            <v>INSTALACOES HIDRO SANITARIAS</v>
          </cell>
          <cell r="B3689" t="str">
            <v>INHI</v>
          </cell>
          <cell r="C3689" t="str">
            <v>CONEXOES</v>
          </cell>
          <cell r="D3689" t="str">
            <v>0180</v>
          </cell>
          <cell r="E3689">
            <v>0</v>
          </cell>
          <cell r="F3689">
            <v>0</v>
          </cell>
          <cell r="G3689" t="str">
            <v>89783</v>
          </cell>
          <cell r="H3689" t="str">
            <v>JUNÇÃO SIMPLES, PVC, SERIE NORMAL, ESGOTO PREDIAL, DN 40 MM, JUNTA SOLDÁVEL, FORNECIDO E INSTALADO EM RAMAL DE DESCARGA OU RAMAL DE ESGOTO SANITÁRIO. AF_12/2014</v>
          </cell>
        </row>
        <row r="3690">
          <cell r="A3690" t="str">
            <v>INSTALACOES HIDRO SANITARIAS</v>
          </cell>
          <cell r="B3690" t="str">
            <v>INHI</v>
          </cell>
          <cell r="C3690" t="str">
            <v>CONEXOES</v>
          </cell>
          <cell r="D3690" t="str">
            <v>0180</v>
          </cell>
          <cell r="E3690">
            <v>0</v>
          </cell>
          <cell r="F3690">
            <v>0</v>
          </cell>
          <cell r="G3690" t="str">
            <v>89784</v>
          </cell>
          <cell r="H3690" t="str">
            <v>TE, PVC, SERIE NORMAL, ESGOTO PREDIAL, DN 50 X 50 MM, JUNTA ELÁSTICA, FORNECIDO E INSTALADO EM RAMAL DE DESCARGA OU RAMAL DE ESGOTO SANITÁRIO. AF_12/2014</v>
          </cell>
        </row>
        <row r="3691">
          <cell r="A3691" t="str">
            <v>INSTALACOES HIDRO SANITARIAS</v>
          </cell>
          <cell r="B3691" t="str">
            <v>INHI</v>
          </cell>
          <cell r="C3691" t="str">
            <v>CONEXOES</v>
          </cell>
          <cell r="D3691" t="str">
            <v>0180</v>
          </cell>
          <cell r="E3691">
            <v>0</v>
          </cell>
          <cell r="F3691">
            <v>0</v>
          </cell>
          <cell r="G3691" t="str">
            <v>89785</v>
          </cell>
          <cell r="H3691" t="str">
            <v>JUNÇÃO SIMPLES, PVC, SERIE NORMAL, ESGOTO PREDIAL, DN 50 X 50 MM, JUNTA ELÁSTICA, FORNECIDO E INSTALADO EM RAMAL DE DESCARGA OU RAMAL DE ESGOTO SANITÁRIO. AF_12/2014</v>
          </cell>
        </row>
        <row r="3692">
          <cell r="A3692" t="str">
            <v>INSTALACOES HIDRO SANITARIAS</v>
          </cell>
          <cell r="B3692" t="str">
            <v>INHI</v>
          </cell>
          <cell r="C3692" t="str">
            <v>CONEXOES</v>
          </cell>
          <cell r="D3692" t="str">
            <v>0180</v>
          </cell>
          <cell r="E3692">
            <v>0</v>
          </cell>
          <cell r="F3692">
            <v>0</v>
          </cell>
          <cell r="G3692" t="str">
            <v>89786</v>
          </cell>
          <cell r="H3692" t="str">
            <v>TE, PVC, SERIE NORMAL, ESGOTO PREDIAL, DN 75 X 75 MM, JUNTA ELÁSTICA, FORNECIDO E INSTALADO EM RAMAL DE DESCARGA OU RAMAL DE ESGOTO SANITÁRIO. AF_12/2014</v>
          </cell>
        </row>
        <row r="3693">
          <cell r="A3693" t="str">
            <v>INSTALACOES HIDRO SANITARIAS</v>
          </cell>
          <cell r="B3693" t="str">
            <v>INHI</v>
          </cell>
          <cell r="C3693" t="str">
            <v>CONEXOES</v>
          </cell>
          <cell r="D3693" t="str">
            <v>0180</v>
          </cell>
          <cell r="E3693">
            <v>0</v>
          </cell>
          <cell r="F3693">
            <v>0</v>
          </cell>
          <cell r="G3693" t="str">
            <v>89787</v>
          </cell>
          <cell r="H3693" t="str">
            <v>JOELHO 45 GRAUS, CPVC, SOLDÁVEL, DN 42MM, INSTALADO EM PRUMADA DE ÁGUA  FORNECIMENTO E INSTALAÇÃO. AF_12/2014</v>
          </cell>
        </row>
        <row r="3694">
          <cell r="A3694" t="str">
            <v>INSTALACOES HIDRO SANITARIAS</v>
          </cell>
          <cell r="B3694" t="str">
            <v>INHI</v>
          </cell>
          <cell r="C3694" t="str">
            <v>CONEXOES</v>
          </cell>
          <cell r="D3694" t="str">
            <v>0180</v>
          </cell>
          <cell r="E3694">
            <v>0</v>
          </cell>
          <cell r="F3694">
            <v>0</v>
          </cell>
          <cell r="G3694" t="str">
            <v>89788</v>
          </cell>
          <cell r="H3694" t="str">
            <v>JOELHO 90 GRAUS, CPVC, SOLDÁVEL, DN 54MM, INSTALADO EM PRUMADA DE ÁGUA  FORNECIMENTO E INSTALAÇÃO. AF_12/2014</v>
          </cell>
        </row>
        <row r="3695">
          <cell r="A3695" t="str">
            <v>INSTALACOES HIDRO SANITARIAS</v>
          </cell>
          <cell r="B3695" t="str">
            <v>INHI</v>
          </cell>
          <cell r="C3695" t="str">
            <v>CONEXOES</v>
          </cell>
          <cell r="D3695" t="str">
            <v>0180</v>
          </cell>
          <cell r="E3695">
            <v>0</v>
          </cell>
          <cell r="F3695">
            <v>0</v>
          </cell>
          <cell r="G3695" t="str">
            <v>89789</v>
          </cell>
          <cell r="H3695" t="str">
            <v>JOELHO 45 GRAUS, CPVC, SOLDÁVEL, DN 54MM, INSTALADO EM PRUMADA DE ÁGUA  FORNECIMENTO E INSTALAÇÃO. AF_12/2014</v>
          </cell>
        </row>
        <row r="3696">
          <cell r="A3696" t="str">
            <v>INSTALACOES HIDRO SANITARIAS</v>
          </cell>
          <cell r="B3696" t="str">
            <v>INHI</v>
          </cell>
          <cell r="C3696" t="str">
            <v>CONEXOES</v>
          </cell>
          <cell r="D3696" t="str">
            <v>0180</v>
          </cell>
          <cell r="E3696">
            <v>0</v>
          </cell>
          <cell r="F3696">
            <v>0</v>
          </cell>
          <cell r="G3696" t="str">
            <v>89790</v>
          </cell>
          <cell r="H3696" t="str">
            <v>JOELHO 90 GRAUS, CPVC, SOLDÁVEL, DN 73MM, INSTALADO EM PRUMADA DE ÁGUA  FORNECIMENTO E INSTALAÇÃO. AF_12/2014</v>
          </cell>
        </row>
        <row r="3697">
          <cell r="A3697" t="str">
            <v>INSTALACOES HIDRO SANITARIAS</v>
          </cell>
          <cell r="B3697" t="str">
            <v>INHI</v>
          </cell>
          <cell r="C3697" t="str">
            <v>CONEXOES</v>
          </cell>
          <cell r="D3697" t="str">
            <v>0180</v>
          </cell>
          <cell r="E3697">
            <v>0</v>
          </cell>
          <cell r="F3697">
            <v>0</v>
          </cell>
          <cell r="G3697" t="str">
            <v>89791</v>
          </cell>
          <cell r="H3697" t="str">
            <v>JOELHO 45 GRAUS, CPVC, SOLDÁVEL, DN 73MM, INSTALADO EM PRUMADA DE ÁGUA  FORNECIMENTO E INSTALAÇÃO. AF_12/2014</v>
          </cell>
        </row>
        <row r="3698">
          <cell r="A3698" t="str">
            <v>INSTALACOES HIDRO SANITARIAS</v>
          </cell>
          <cell r="B3698" t="str">
            <v>INHI</v>
          </cell>
          <cell r="C3698" t="str">
            <v>CONEXOES</v>
          </cell>
          <cell r="D3698" t="str">
            <v>0180</v>
          </cell>
          <cell r="E3698">
            <v>0</v>
          </cell>
          <cell r="F3698">
            <v>0</v>
          </cell>
          <cell r="G3698" t="str">
            <v>89792</v>
          </cell>
          <cell r="H3698" t="str">
            <v>JOELHO 90 GRAUS, CPVC, SOLDÁVEL, DN 89MM, INSTALADO EM PRUMADA DE ÁGUA  FORNECIMENTO E INSTALAÇÃO. AF_12/2014</v>
          </cell>
        </row>
        <row r="3699">
          <cell r="A3699" t="str">
            <v>INSTALACOES HIDRO SANITARIAS</v>
          </cell>
          <cell r="B3699" t="str">
            <v>INHI</v>
          </cell>
          <cell r="C3699" t="str">
            <v>CONEXOES</v>
          </cell>
          <cell r="D3699" t="str">
            <v>0180</v>
          </cell>
          <cell r="E3699">
            <v>0</v>
          </cell>
          <cell r="F3699">
            <v>0</v>
          </cell>
          <cell r="G3699" t="str">
            <v>89793</v>
          </cell>
          <cell r="H3699" t="str">
            <v>JOELHO 45 GRAUS, CPVC, SOLDÁVEL, DN 89MM, INSTALADO EM PRUMADA DE ÁGUA  FORNECIMENTO E INSTALAÇÃO. AF_12/2014</v>
          </cell>
        </row>
        <row r="3700">
          <cell r="A3700" t="str">
            <v>INSTALACOES HIDRO SANITARIAS</v>
          </cell>
          <cell r="B3700" t="str">
            <v>INHI</v>
          </cell>
          <cell r="C3700" t="str">
            <v>CONEXOES</v>
          </cell>
          <cell r="D3700" t="str">
            <v>0180</v>
          </cell>
          <cell r="E3700">
            <v>0</v>
          </cell>
          <cell r="F3700">
            <v>0</v>
          </cell>
          <cell r="G3700" t="str">
            <v>89794</v>
          </cell>
          <cell r="H3700" t="str">
            <v>LUVA, CPVC, SOLDÁVEL, DN 35MM, INSTALADO EM PRUMADA DE ÁGUA  FORNECIMENTO E INSTALAÇÃO. AF_12/2014</v>
          </cell>
        </row>
        <row r="3701">
          <cell r="A3701" t="str">
            <v>INSTALACOES HIDRO SANITARIAS</v>
          </cell>
          <cell r="B3701" t="str">
            <v>INHI</v>
          </cell>
          <cell r="C3701" t="str">
            <v>CONEXOES</v>
          </cell>
          <cell r="D3701" t="str">
            <v>0180</v>
          </cell>
          <cell r="E3701">
            <v>0</v>
          </cell>
          <cell r="F3701">
            <v>0</v>
          </cell>
          <cell r="G3701" t="str">
            <v>89795</v>
          </cell>
          <cell r="H3701" t="str">
            <v>JUNÇÃO SIMPLES, PVC, SERIE NORMAL, ESGOTO PREDIAL, DN 75 X 75 MM, JUNTA ELÁSTICA, FORNECIDO E INSTALADO EM RAMAL DE DESCARGA OU RAMAL DE ESGOTO SANITÁRIO. AF_12/2014</v>
          </cell>
        </row>
        <row r="3702">
          <cell r="A3702" t="str">
            <v>INSTALACOES HIDRO SANITARIAS</v>
          </cell>
          <cell r="B3702" t="str">
            <v>INHI</v>
          </cell>
          <cell r="C3702" t="str">
            <v>CONEXOES</v>
          </cell>
          <cell r="D3702" t="str">
            <v>0180</v>
          </cell>
          <cell r="E3702">
            <v>0</v>
          </cell>
          <cell r="F3702">
            <v>0</v>
          </cell>
          <cell r="G3702" t="str">
            <v>89796</v>
          </cell>
          <cell r="H3702" t="str">
            <v>TE, PVC, SERIE NORMAL, ESGOTO PREDIAL, DN 100 X 100 MM, JUNTA ELÁSTICA, FORNECIDO E INSTALADO EM RAMAL DE DESCARGA OU RAMAL DE ESGOTO SANITÁRIO. AF_12/2014</v>
          </cell>
        </row>
        <row r="3703">
          <cell r="A3703" t="str">
            <v>INSTALACOES HIDRO SANITARIAS</v>
          </cell>
          <cell r="B3703" t="str">
            <v>INHI</v>
          </cell>
          <cell r="C3703" t="str">
            <v>CONEXOES</v>
          </cell>
          <cell r="D3703" t="str">
            <v>0180</v>
          </cell>
          <cell r="E3703">
            <v>0</v>
          </cell>
          <cell r="F3703">
            <v>0</v>
          </cell>
          <cell r="G3703" t="str">
            <v>89797</v>
          </cell>
          <cell r="H3703" t="str">
            <v>JUNÇÃO SIMPLES, PVC, SERIE NORMAL, ESGOTO PREDIAL, DN 100 X 100 MM, JUNTA ELÁSTICA, FORNECIDO E INSTALADO EM RAMAL DE DESCARGA OU RAMAL DE ESGOTO SANITÁRIO. AF_12/2014</v>
          </cell>
        </row>
        <row r="3704">
          <cell r="A3704" t="str">
            <v>INSTALACOES HIDRO SANITARIAS</v>
          </cell>
          <cell r="B3704" t="str">
            <v>INHI</v>
          </cell>
          <cell r="C3704" t="str">
            <v>CONEXOES</v>
          </cell>
          <cell r="D3704" t="str">
            <v>0180</v>
          </cell>
          <cell r="E3704">
            <v>0</v>
          </cell>
          <cell r="F3704">
            <v>0</v>
          </cell>
          <cell r="G3704" t="str">
            <v>89801</v>
          </cell>
          <cell r="H3704" t="str">
            <v>JOELHO 90 GRAUS, PVC, SERIE NORMAL, ESGOTO PREDIAL, DN 50 MM, JUNTA ELÁSTICA, FORNECIDO E INSTALADO EM PRUMADA DE ESGOTO SANITÁRIO OU VENTILAÇÃO. AF_12/2014</v>
          </cell>
        </row>
        <row r="3705">
          <cell r="A3705" t="str">
            <v>INSTALACOES HIDRO SANITARIAS</v>
          </cell>
          <cell r="B3705" t="str">
            <v>INHI</v>
          </cell>
          <cell r="C3705" t="str">
            <v>CONEXOES</v>
          </cell>
          <cell r="D3705" t="str">
            <v>0180</v>
          </cell>
          <cell r="E3705">
            <v>0</v>
          </cell>
          <cell r="F3705">
            <v>0</v>
          </cell>
          <cell r="G3705" t="str">
            <v>89802</v>
          </cell>
          <cell r="H3705" t="str">
            <v>JOELHO 45 GRAUS, PVC, SERIE NORMAL, ESGOTO PREDIAL, DN 50 MM, JUNTA ELÁSTICA, FORNECIDO E INSTALADO EM PRUMADA DE ESGOTO SANITÁRIO OU VENTILAÇÃO. AF_12/2014</v>
          </cell>
        </row>
        <row r="3706">
          <cell r="A3706" t="str">
            <v>INSTALACOES HIDRO SANITARIAS</v>
          </cell>
          <cell r="B3706" t="str">
            <v>INHI</v>
          </cell>
          <cell r="C3706" t="str">
            <v>CONEXOES</v>
          </cell>
          <cell r="D3706" t="str">
            <v>0180</v>
          </cell>
          <cell r="E3706">
            <v>0</v>
          </cell>
          <cell r="F3706">
            <v>0</v>
          </cell>
          <cell r="G3706" t="str">
            <v>89803</v>
          </cell>
          <cell r="H3706" t="str">
            <v>CURVA CURTA 90 GRAUS, PVC, SERIE NORMAL, ESGOTO PREDIAL, DN 50 MM, JUNTA ELÁSTICA, FORNECIDO E INSTALADO EM PRUMADA DE ESGOTO SANITÁRIO OU VENTILAÇÃO. AF_12/2014</v>
          </cell>
        </row>
        <row r="3707">
          <cell r="A3707" t="str">
            <v>INSTALACOES HIDRO SANITARIAS</v>
          </cell>
          <cell r="B3707" t="str">
            <v>INHI</v>
          </cell>
          <cell r="C3707" t="str">
            <v>CONEXOES</v>
          </cell>
          <cell r="D3707" t="str">
            <v>0180</v>
          </cell>
          <cell r="E3707">
            <v>0</v>
          </cell>
          <cell r="F3707">
            <v>0</v>
          </cell>
          <cell r="G3707" t="str">
            <v>89804</v>
          </cell>
          <cell r="H3707" t="str">
            <v>CURVA LONGA 90 GRAUS, PVC, SERIE NORMAL, ESGOTO PREDIAL, DN 50 MM, JUNTA ELÁSTICA, FORNECIDO E INSTALADO EM PRUMADA DE ESGOTO SANITÁRIO OU VENTILAÇÃO. AF_12/2014</v>
          </cell>
        </row>
        <row r="3708">
          <cell r="A3708" t="str">
            <v>INSTALACOES HIDRO SANITARIAS</v>
          </cell>
          <cell r="B3708" t="str">
            <v>INHI</v>
          </cell>
          <cell r="C3708" t="str">
            <v>CONEXOES</v>
          </cell>
          <cell r="D3708" t="str">
            <v>0180</v>
          </cell>
          <cell r="E3708">
            <v>0</v>
          </cell>
          <cell r="F3708">
            <v>0</v>
          </cell>
          <cell r="G3708" t="str">
            <v>89805</v>
          </cell>
          <cell r="H3708" t="str">
            <v>JOELHO 90 GRAUS, PVC, SERIE NORMAL, ESGOTO PREDIAL, DN 75 MM, JUNTA ELÁSTICA, FORNECIDO E INSTALADO EM PRUMADA DE ESGOTO SANITÁRIO OU VENTILAÇÃO. AF_12/2014</v>
          </cell>
        </row>
        <row r="3709">
          <cell r="A3709" t="str">
            <v>INSTALACOES HIDRO SANITARIAS</v>
          </cell>
          <cell r="B3709" t="str">
            <v>INHI</v>
          </cell>
          <cell r="C3709" t="str">
            <v>CONEXOES</v>
          </cell>
          <cell r="D3709" t="str">
            <v>0180</v>
          </cell>
          <cell r="E3709">
            <v>0</v>
          </cell>
          <cell r="F3709">
            <v>0</v>
          </cell>
          <cell r="G3709" t="str">
            <v>89806</v>
          </cell>
          <cell r="H3709" t="str">
            <v>JOELHO 45 GRAUS, PVC, SERIE NORMAL, ESGOTO PREDIAL, DN 75 MM, JUNTA ELÁSTICA, FORNECIDO E INSTALADO EM PRUMADA DE ESGOTO SANITÁRIO OU VENTILAÇÃO. AF_12/2014</v>
          </cell>
        </row>
        <row r="3710">
          <cell r="A3710" t="str">
            <v>INSTALACOES HIDRO SANITARIAS</v>
          </cell>
          <cell r="B3710" t="str">
            <v>INHI</v>
          </cell>
          <cell r="C3710" t="str">
            <v>CONEXOES</v>
          </cell>
          <cell r="D3710" t="str">
            <v>0180</v>
          </cell>
          <cell r="E3710">
            <v>0</v>
          </cell>
          <cell r="F3710">
            <v>0</v>
          </cell>
          <cell r="G3710" t="str">
            <v>89807</v>
          </cell>
          <cell r="H3710" t="str">
            <v>CURVA CURTA 90 GRAUS, PVC, SERIE NORMAL, ESGOTO PREDIAL, DN 75 MM, JUNTA ELÁSTICA, FORNECIDO E INSTALADO EM PRUMADA DE ESGOTO SANITÁRIO OU VENTILAÇÃO. AF_12/2014</v>
          </cell>
        </row>
        <row r="3711">
          <cell r="A3711" t="str">
            <v>INSTALACOES HIDRO SANITARIAS</v>
          </cell>
          <cell r="B3711" t="str">
            <v>INHI</v>
          </cell>
          <cell r="C3711" t="str">
            <v>CONEXOES</v>
          </cell>
          <cell r="D3711" t="str">
            <v>0180</v>
          </cell>
          <cell r="E3711">
            <v>0</v>
          </cell>
          <cell r="F3711">
            <v>0</v>
          </cell>
          <cell r="G3711" t="str">
            <v>89808</v>
          </cell>
          <cell r="H3711" t="str">
            <v>CURVA LONGA 90 GRAUS, PVC, SERIE NORMAL, ESGOTO PREDIAL, DN 75 MM, JUNTA ELÁSTICA, FORNECIDO E INSTALADO EM PRUMADA DE ESGOTO SANITÁRIO OU VENTILAÇÃO. AF_12/2014</v>
          </cell>
        </row>
        <row r="3712">
          <cell r="A3712" t="str">
            <v>INSTALACOES HIDRO SANITARIAS</v>
          </cell>
          <cell r="B3712" t="str">
            <v>INHI</v>
          </cell>
          <cell r="C3712" t="str">
            <v>CONEXOES</v>
          </cell>
          <cell r="D3712" t="str">
            <v>0180</v>
          </cell>
          <cell r="E3712">
            <v>0</v>
          </cell>
          <cell r="F3712">
            <v>0</v>
          </cell>
          <cell r="G3712" t="str">
            <v>89809</v>
          </cell>
          <cell r="H3712" t="str">
            <v>JOELHO 90 GRAUS, PVC, SERIE NORMAL, ESGOTO PREDIAL, DN 100 MM, JUNTA ELÁSTICA, FORNECIDO E INSTALADO EM PRUMADA DE ESGOTO SANITÁRIO OU VENTILAÇÃO. AF_12/2014</v>
          </cell>
        </row>
        <row r="3713">
          <cell r="A3713" t="str">
            <v>INSTALACOES HIDRO SANITARIAS</v>
          </cell>
          <cell r="B3713" t="str">
            <v>INHI</v>
          </cell>
          <cell r="C3713" t="str">
            <v>CONEXOES</v>
          </cell>
          <cell r="D3713" t="str">
            <v>0180</v>
          </cell>
          <cell r="E3713">
            <v>0</v>
          </cell>
          <cell r="F3713">
            <v>0</v>
          </cell>
          <cell r="G3713" t="str">
            <v>89810</v>
          </cell>
          <cell r="H3713" t="str">
            <v>JOELHO 45 GRAUS, PVC, SERIE NORMAL, ESGOTO PREDIAL, DN 100 MM, JUNTA ELÁSTICA, FORNECIDO E INSTALADO EM PRUMADA DE ESGOTO SANITÁRIO OU VENTILAÇÃO. AF_12/2014</v>
          </cell>
        </row>
        <row r="3714">
          <cell r="A3714" t="str">
            <v>INSTALACOES HIDRO SANITARIAS</v>
          </cell>
          <cell r="B3714" t="str">
            <v>INHI</v>
          </cell>
          <cell r="C3714" t="str">
            <v>CONEXOES</v>
          </cell>
          <cell r="D3714" t="str">
            <v>0180</v>
          </cell>
          <cell r="E3714">
            <v>0</v>
          </cell>
          <cell r="F3714">
            <v>0</v>
          </cell>
          <cell r="G3714" t="str">
            <v>89811</v>
          </cell>
          <cell r="H3714" t="str">
            <v>CURVA CURTA 90 GRAUS, PVC, SERIE NORMAL, ESGOTO PREDIAL, DN 100 MM, JUNTA ELÁSTICA, FORNECIDO E INSTALADO EM PRUMADA DE ESGOTO SANITÁRIO OU VENTILAÇÃO. AF_12/2014</v>
          </cell>
        </row>
        <row r="3715">
          <cell r="A3715" t="str">
            <v>INSTALACOES HIDRO SANITARIAS</v>
          </cell>
          <cell r="B3715" t="str">
            <v>INHI</v>
          </cell>
          <cell r="C3715" t="str">
            <v>CONEXOES</v>
          </cell>
          <cell r="D3715" t="str">
            <v>0180</v>
          </cell>
          <cell r="E3715">
            <v>0</v>
          </cell>
          <cell r="F3715">
            <v>0</v>
          </cell>
          <cell r="G3715" t="str">
            <v>89812</v>
          </cell>
          <cell r="H3715" t="str">
            <v>CURVA LONGA 90 GRAUS, PVC, SERIE NORMAL, ESGOTO PREDIAL, DN 100 MM, JUNTA ELÁSTICA, FORNECIDO E INSTALADO EM PRUMADA DE ESGOTO SANITÁRIO OU VENTILAÇÃO. AF_12/2014</v>
          </cell>
        </row>
        <row r="3716">
          <cell r="A3716" t="str">
            <v>INSTALACOES HIDRO SANITARIAS</v>
          </cell>
          <cell r="B3716" t="str">
            <v>INHI</v>
          </cell>
          <cell r="C3716" t="str">
            <v>CONEXOES</v>
          </cell>
          <cell r="D3716" t="str">
            <v>0180</v>
          </cell>
          <cell r="E3716">
            <v>0</v>
          </cell>
          <cell r="F3716">
            <v>0</v>
          </cell>
          <cell r="G3716" t="str">
            <v>89813</v>
          </cell>
          <cell r="H3716" t="str">
            <v>LUVA SIMPLES, PVC, SERIE NORMAL, ESGOTO PREDIAL, DN 50 MM, JUNTA ELÁSTICA, FORNECIDO E INSTALADO EM PRUMADA DE ESGOTO SANITÁRIO OU VENTILAÇÃO. AF_12/2014</v>
          </cell>
        </row>
        <row r="3717">
          <cell r="A3717" t="str">
            <v>INSTALACOES HIDRO SANITARIAS</v>
          </cell>
          <cell r="B3717" t="str">
            <v>INHI</v>
          </cell>
          <cell r="C3717" t="str">
            <v>CONEXOES</v>
          </cell>
          <cell r="D3717" t="str">
            <v>0180</v>
          </cell>
          <cell r="E3717">
            <v>0</v>
          </cell>
          <cell r="F3717">
            <v>0</v>
          </cell>
          <cell r="G3717" t="str">
            <v>89814</v>
          </cell>
          <cell r="H3717" t="str">
            <v>LUVA DE CORRER, PVC, SERIE NORMAL, ESGOTO PREDIAL, DN 50 MM, JUNTA ELÁSTICA, FORNECIDO E INSTALADO EM PRUMADA DE ESGOTO SANITÁRIO OU VENTILAÇÃO. AF_12/2014</v>
          </cell>
        </row>
        <row r="3718">
          <cell r="A3718" t="str">
            <v>INSTALACOES HIDRO SANITARIAS</v>
          </cell>
          <cell r="B3718" t="str">
            <v>INHI</v>
          </cell>
          <cell r="C3718" t="str">
            <v>CONEXOES</v>
          </cell>
          <cell r="D3718" t="str">
            <v>0180</v>
          </cell>
          <cell r="E3718">
            <v>0</v>
          </cell>
          <cell r="F3718">
            <v>0</v>
          </cell>
          <cell r="G3718" t="str">
            <v>89815</v>
          </cell>
          <cell r="H3718" t="str">
            <v>LUVA DE CORRER, CPVC, SOLDÁVEL, DN 35MM, INSTALADO EM PRUMADA DE ÁGUA  FORNECIMENTO E INSTALAÇÃO. AF_12/2014</v>
          </cell>
        </row>
        <row r="3719">
          <cell r="A3719" t="str">
            <v>INSTALACOES HIDRO SANITARIAS</v>
          </cell>
          <cell r="B3719" t="str">
            <v>INHI</v>
          </cell>
          <cell r="C3719" t="str">
            <v>CONEXOES</v>
          </cell>
          <cell r="D3719" t="str">
            <v>0180</v>
          </cell>
          <cell r="E3719">
            <v>0</v>
          </cell>
          <cell r="F3719">
            <v>0</v>
          </cell>
          <cell r="G3719" t="str">
            <v>89816</v>
          </cell>
          <cell r="H3719" t="str">
            <v>UNIÃO, CPVC, SOLDÁVEL, DN35MM, INSTALADO EM PRUMADA DE ÁGUA  FORNECIMENTO E INSTALAÇÃO. AF_12/2014</v>
          </cell>
        </row>
        <row r="3720">
          <cell r="A3720" t="str">
            <v>INSTALACOES HIDRO SANITARIAS</v>
          </cell>
          <cell r="B3720" t="str">
            <v>INHI</v>
          </cell>
          <cell r="C3720" t="str">
            <v>CONEXOES</v>
          </cell>
          <cell r="D3720" t="str">
            <v>0180</v>
          </cell>
          <cell r="E3720">
            <v>0</v>
          </cell>
          <cell r="F3720">
            <v>0</v>
          </cell>
          <cell r="G3720" t="str">
            <v>89817</v>
          </cell>
          <cell r="H3720" t="str">
            <v>LUVA SIMPLES, PVC, SERIE NORMAL, ESGOTO PREDIAL, DN 75 MM, JUNTA ELÁSTICA, FORNECIDO E INSTALADO EM PRUMADA DE ESGOTO SANITÁRIO OU VENTILAÇÃO. AF_12/2014</v>
          </cell>
        </row>
        <row r="3721">
          <cell r="A3721" t="str">
            <v>INSTALACOES HIDRO SANITARIAS</v>
          </cell>
          <cell r="B3721" t="str">
            <v>INHI</v>
          </cell>
          <cell r="C3721" t="str">
            <v>CONEXOES</v>
          </cell>
          <cell r="D3721" t="str">
            <v>0180</v>
          </cell>
          <cell r="E3721">
            <v>0</v>
          </cell>
          <cell r="F3721">
            <v>0</v>
          </cell>
          <cell r="G3721" t="str">
            <v>89818</v>
          </cell>
          <cell r="H3721" t="str">
            <v>CONECTOR, CPVC, SOLDÁVEL, DN 35MM X 1 1/4, INSTALADO EM PRUMADA DE ÁGUA  FORNECIMENTO E INSTALAÇÃO. AF_12/2014</v>
          </cell>
        </row>
        <row r="3722">
          <cell r="A3722" t="str">
            <v>INSTALACOES HIDRO SANITARIAS</v>
          </cell>
          <cell r="B3722" t="str">
            <v>INHI</v>
          </cell>
          <cell r="C3722" t="str">
            <v>CONEXOES</v>
          </cell>
          <cell r="D3722" t="str">
            <v>0180</v>
          </cell>
          <cell r="E3722">
            <v>0</v>
          </cell>
          <cell r="F3722">
            <v>0</v>
          </cell>
          <cell r="G3722" t="str">
            <v>89819</v>
          </cell>
          <cell r="H3722" t="str">
            <v>LUVA DE CORRER, PVC, SERIE NORMAL, ESGOTO PREDIAL, DN 75 MM, JUNTA ELÁSTICA, FORNECIDO E INSTALADO EM PRUMADA DE ESGOTO SANITÁRIO OU VENTILAÇÃO. AF_12/2014</v>
          </cell>
        </row>
        <row r="3723">
          <cell r="A3723" t="str">
            <v>INSTALACOES HIDRO SANITARIAS</v>
          </cell>
          <cell r="B3723" t="str">
            <v>INHI</v>
          </cell>
          <cell r="C3723" t="str">
            <v>CONEXOES</v>
          </cell>
          <cell r="D3723" t="str">
            <v>0180</v>
          </cell>
          <cell r="E3723">
            <v>0</v>
          </cell>
          <cell r="F3723">
            <v>0</v>
          </cell>
          <cell r="G3723" t="str">
            <v>89820</v>
          </cell>
          <cell r="H3723" t="str">
            <v>BUCHA DE REDUÇÃO, CPVC, SOLDÁVEL, DN35MM X 28MM, INSTALADO EM PRUMADA DE ÁGUA  FORNECIMENTO E INSTALAÇÃO. AF_12/2014</v>
          </cell>
        </row>
        <row r="3724">
          <cell r="A3724" t="str">
            <v>INSTALACOES HIDRO SANITARIAS</v>
          </cell>
          <cell r="B3724" t="str">
            <v>INHI</v>
          </cell>
          <cell r="C3724" t="str">
            <v>CONEXOES</v>
          </cell>
          <cell r="D3724" t="str">
            <v>0180</v>
          </cell>
          <cell r="E3724">
            <v>0</v>
          </cell>
          <cell r="F3724">
            <v>0</v>
          </cell>
          <cell r="G3724" t="str">
            <v>89821</v>
          </cell>
          <cell r="H3724" t="str">
            <v>LUVA SIMPLES, PVC, SERIE NORMAL, ESGOTO PREDIAL, DN 100 MM, JUNTA ELÁSTICA, FORNECIDO E INSTALADO EM PRUMADA DE ESGOTO SANITÁRIO OU VENTILAÇÃO. AF_12/2014</v>
          </cell>
        </row>
        <row r="3725">
          <cell r="A3725" t="str">
            <v>INSTALACOES HIDRO SANITARIAS</v>
          </cell>
          <cell r="B3725" t="str">
            <v>INHI</v>
          </cell>
          <cell r="C3725" t="str">
            <v>CONEXOES</v>
          </cell>
          <cell r="D3725" t="str">
            <v>0180</v>
          </cell>
          <cell r="E3725">
            <v>0</v>
          </cell>
          <cell r="F3725">
            <v>0</v>
          </cell>
          <cell r="G3725" t="str">
            <v>89822</v>
          </cell>
          <cell r="H3725" t="str">
            <v>LUVA, CPVC, SOLDÁVEL, DN 42MM, INSTALADO EM PRUMADA DE ÁGUA  FORNECIMENTO E INSTALAÇÃO. AF_12/2014</v>
          </cell>
        </row>
        <row r="3726">
          <cell r="A3726" t="str">
            <v>INSTALACOES HIDRO SANITARIAS</v>
          </cell>
          <cell r="B3726" t="str">
            <v>INHI</v>
          </cell>
          <cell r="C3726" t="str">
            <v>CONEXOES</v>
          </cell>
          <cell r="D3726" t="str">
            <v>0180</v>
          </cell>
          <cell r="E3726">
            <v>0</v>
          </cell>
          <cell r="F3726">
            <v>0</v>
          </cell>
          <cell r="G3726" t="str">
            <v>89823</v>
          </cell>
          <cell r="H3726" t="str">
            <v>LUVA DE CORRER, PVC, SERIE NORMAL, ESGOTO PREDIAL, DN 100 MM, JUNTA ELÁSTICA, FORNECIDO E INSTALADO EM PRUMADA DE ESGOTO SANITÁRIO OU VENTILAÇÃO. AF_12/2014</v>
          </cell>
        </row>
        <row r="3727">
          <cell r="A3727" t="str">
            <v>INSTALACOES HIDRO SANITARIAS</v>
          </cell>
          <cell r="B3727" t="str">
            <v>INHI</v>
          </cell>
          <cell r="C3727" t="str">
            <v>CONEXOES</v>
          </cell>
          <cell r="D3727" t="str">
            <v>0180</v>
          </cell>
          <cell r="E3727">
            <v>0</v>
          </cell>
          <cell r="F3727">
            <v>0</v>
          </cell>
          <cell r="G3727" t="str">
            <v>89824</v>
          </cell>
          <cell r="H3727" t="str">
            <v>LUVA DE CORRER, CPVC, SOLDÁVEL, DN 42MM, INSTALADO EM PRUMADA DE ÁGUA  FORNECIMENTO E INSTALAÇÃO. AF_12/2014</v>
          </cell>
        </row>
        <row r="3728">
          <cell r="A3728" t="str">
            <v>INSTALACOES HIDRO SANITARIAS</v>
          </cell>
          <cell r="B3728" t="str">
            <v>INHI</v>
          </cell>
          <cell r="C3728" t="str">
            <v>CONEXOES</v>
          </cell>
          <cell r="D3728" t="str">
            <v>0180</v>
          </cell>
          <cell r="E3728">
            <v>0</v>
          </cell>
          <cell r="F3728">
            <v>0</v>
          </cell>
          <cell r="G3728" t="str">
            <v>89825</v>
          </cell>
          <cell r="H3728" t="str">
            <v>TE, PVC, SERIE NORMAL, ESGOTO PREDIAL, DN 50 X 50 MM, JUNTA ELÁSTICA, FORNECIDO E INSTALADO EM PRUMADA DE ESGOTO SANITÁRIO OU VENTILAÇÃO. AF_12/2014</v>
          </cell>
        </row>
        <row r="3729">
          <cell r="A3729" t="str">
            <v>INSTALACOES HIDRO SANITARIAS</v>
          </cell>
          <cell r="B3729" t="str">
            <v>INHI</v>
          </cell>
          <cell r="C3729" t="str">
            <v>CONEXOES</v>
          </cell>
          <cell r="D3729" t="str">
            <v>0180</v>
          </cell>
          <cell r="E3729">
            <v>0</v>
          </cell>
          <cell r="F3729">
            <v>0</v>
          </cell>
          <cell r="G3729" t="str">
            <v>89826</v>
          </cell>
          <cell r="H3729" t="str">
            <v>LUVA DE TRANSIÇÃO, CPVC, SOLDÁVEL, DN42MM X 1.1/2, INSTALADO EM PRUMADA DE ÁGUA  FORNECIMENTO E INSTALAÇÃO. AF_12/2014</v>
          </cell>
        </row>
        <row r="3730">
          <cell r="A3730" t="str">
            <v>INSTALACOES HIDRO SANITARIAS</v>
          </cell>
          <cell r="B3730" t="str">
            <v>INHI</v>
          </cell>
          <cell r="C3730" t="str">
            <v>CONEXOES</v>
          </cell>
          <cell r="D3730" t="str">
            <v>0180</v>
          </cell>
          <cell r="E3730">
            <v>0</v>
          </cell>
          <cell r="F3730">
            <v>0</v>
          </cell>
          <cell r="G3730" t="str">
            <v>89827</v>
          </cell>
          <cell r="H3730" t="str">
            <v>JUNÇÃO SIMPLES, PVC, SERIE NORMAL, ESGOTO PREDIAL, DN 50 X 50 MM, JUNTA ELÁSTICA, FORNECIDO E INSTALADO EM PRUMADA DE ESGOTO SANITÁRIO OU VENTILAÇÃO. AF_12/2014</v>
          </cell>
        </row>
        <row r="3731">
          <cell r="A3731" t="str">
            <v>INSTALACOES HIDRO SANITARIAS</v>
          </cell>
          <cell r="B3731" t="str">
            <v>INHI</v>
          </cell>
          <cell r="C3731" t="str">
            <v>CONEXOES</v>
          </cell>
          <cell r="D3731" t="str">
            <v>0180</v>
          </cell>
          <cell r="E3731">
            <v>0</v>
          </cell>
          <cell r="F3731">
            <v>0</v>
          </cell>
          <cell r="G3731" t="str">
            <v>89828</v>
          </cell>
          <cell r="H3731" t="str">
            <v>UNIÃO, CPVC, SOLDÁVEL, DN42MM, INSTALADO EM PRUMADA DE ÁGUA  FORNECIMENTO E INSTALAÇÃO. AF_12/2014</v>
          </cell>
        </row>
        <row r="3732">
          <cell r="A3732" t="str">
            <v>INSTALACOES HIDRO SANITARIAS</v>
          </cell>
          <cell r="B3732" t="str">
            <v>INHI</v>
          </cell>
          <cell r="C3732" t="str">
            <v>CONEXOES</v>
          </cell>
          <cell r="D3732" t="str">
            <v>0180</v>
          </cell>
          <cell r="E3732">
            <v>0</v>
          </cell>
          <cell r="F3732">
            <v>0</v>
          </cell>
          <cell r="G3732" t="str">
            <v>89829</v>
          </cell>
          <cell r="H3732" t="str">
            <v>TE, PVC, SERIE NORMAL, ESGOTO PREDIAL, DN 75 X 75 MM, JUNTA ELÁSTICA, FORNECIDO E INSTALADO EM PRUMADA DE ESGOTO SANITÁRIO OU VENTILAÇÃO. AF_12/2014</v>
          </cell>
        </row>
        <row r="3733">
          <cell r="A3733" t="str">
            <v>INSTALACOES HIDRO SANITARIAS</v>
          </cell>
          <cell r="B3733" t="str">
            <v>INHI</v>
          </cell>
          <cell r="C3733" t="str">
            <v>CONEXOES</v>
          </cell>
          <cell r="D3733" t="str">
            <v>0180</v>
          </cell>
          <cell r="E3733">
            <v>0</v>
          </cell>
          <cell r="F3733">
            <v>0</v>
          </cell>
          <cell r="G3733" t="str">
            <v>89830</v>
          </cell>
          <cell r="H3733" t="str">
            <v>JUNÇÃO SIMPLES, PVC, SERIE NORMAL, ESGOTO PREDIAL, DN 75 X 75 MM, JUNTA ELÁSTICA, FORNECIDO E INSTALADO EM PRUMADA DE ESGOTO SANITÁRIO OU VENTILAÇÃO. AF_12/2014</v>
          </cell>
        </row>
        <row r="3734">
          <cell r="A3734" t="str">
            <v>INSTALACOES HIDRO SANITARIAS</v>
          </cell>
          <cell r="B3734" t="str">
            <v>INHI</v>
          </cell>
          <cell r="C3734" t="str">
            <v>CONEXOES</v>
          </cell>
          <cell r="D3734" t="str">
            <v>0180</v>
          </cell>
          <cell r="E3734">
            <v>0</v>
          </cell>
          <cell r="F3734">
            <v>0</v>
          </cell>
          <cell r="G3734" t="str">
            <v>89831</v>
          </cell>
          <cell r="H3734" t="str">
            <v>CONECTOR, CPVC, SOLDÁVEL, DN 42MM X 1.1/2, INSTALADO EM PRUMADA DE ÁGUA  FORNECIMENTO E INSTALAÇÃO. AF_12/2014</v>
          </cell>
        </row>
        <row r="3735">
          <cell r="A3735" t="str">
            <v>INSTALACOES HIDRO SANITARIAS</v>
          </cell>
          <cell r="B3735" t="str">
            <v>INHI</v>
          </cell>
          <cell r="C3735" t="str">
            <v>CONEXOES</v>
          </cell>
          <cell r="D3735" t="str">
            <v>0180</v>
          </cell>
          <cell r="E3735">
            <v>0</v>
          </cell>
          <cell r="F3735">
            <v>0</v>
          </cell>
          <cell r="G3735" t="str">
            <v>89832</v>
          </cell>
          <cell r="H3735" t="str">
            <v>BUCHA DE REDUÇÃO, CPVC, SOLDÁVEL, DN 42MM X 22MM, INSTALADO EM RAMAL DE DISTRIBUIÇÃO DE ÁGUA - FORNECIMENTO E INSTALAÇÃO. AF_12/2014</v>
          </cell>
        </row>
        <row r="3736">
          <cell r="A3736" t="str">
            <v>INSTALACOES HIDRO SANITARIAS</v>
          </cell>
          <cell r="B3736" t="str">
            <v>INHI</v>
          </cell>
          <cell r="C3736" t="str">
            <v>CONEXOES</v>
          </cell>
          <cell r="D3736" t="str">
            <v>0180</v>
          </cell>
          <cell r="E3736">
            <v>0</v>
          </cell>
          <cell r="F3736">
            <v>0</v>
          </cell>
          <cell r="G3736" t="str">
            <v>89833</v>
          </cell>
          <cell r="H3736" t="str">
            <v>TE, PVC, SERIE NORMAL, ESGOTO PREDIAL, DN 100 X 100 MM, JUNTA ELÁSTICA, FORNECIDO E INSTALADO EM PRUMADA DE ESGOTO SANITÁRIO OU VENTILAÇÃO. AF_12/2014</v>
          </cell>
        </row>
        <row r="3737">
          <cell r="A3737" t="str">
            <v>INSTALACOES HIDRO SANITARIAS</v>
          </cell>
          <cell r="B3737" t="str">
            <v>INHI</v>
          </cell>
          <cell r="C3737" t="str">
            <v>CONEXOES</v>
          </cell>
          <cell r="D3737" t="str">
            <v>0180</v>
          </cell>
          <cell r="E3737">
            <v>0</v>
          </cell>
          <cell r="F3737">
            <v>0</v>
          </cell>
          <cell r="G3737" t="str">
            <v>89834</v>
          </cell>
          <cell r="H3737" t="str">
            <v>JUNÇÃO SIMPLES, PVC, SERIE NORMAL, ESGOTO PREDIAL, DN 100 X 100 MM, JUNTA ELÁSTICA, FORNECIDO E INSTALADO EM PRUMADA DE ESGOTO SANITÁRIO OU VENTILAÇÃO. AF_12/2014</v>
          </cell>
        </row>
        <row r="3738">
          <cell r="A3738" t="str">
            <v>INSTALACOES HIDRO SANITARIAS</v>
          </cell>
          <cell r="B3738" t="str">
            <v>INHI</v>
          </cell>
          <cell r="C3738" t="str">
            <v>CONEXOES</v>
          </cell>
          <cell r="D3738" t="str">
            <v>0180</v>
          </cell>
          <cell r="E3738">
            <v>0</v>
          </cell>
          <cell r="F3738">
            <v>0</v>
          </cell>
          <cell r="G3738" t="str">
            <v>89835</v>
          </cell>
          <cell r="H3738" t="str">
            <v>LUVA, CPVC, SOLDÁVEL, DN 54MM, INSTALADO EM PRUMADA DE ÁGUA  FORNECIMENTO E INSTALAÇÃO. AF_12/2014</v>
          </cell>
        </row>
        <row r="3739">
          <cell r="A3739" t="str">
            <v>INSTALACOES HIDRO SANITARIAS</v>
          </cell>
          <cell r="B3739" t="str">
            <v>INHI</v>
          </cell>
          <cell r="C3739" t="str">
            <v>CONEXOES</v>
          </cell>
          <cell r="D3739" t="str">
            <v>0180</v>
          </cell>
          <cell r="E3739">
            <v>0</v>
          </cell>
          <cell r="F3739">
            <v>0</v>
          </cell>
          <cell r="G3739" t="str">
            <v>89836</v>
          </cell>
          <cell r="H3739" t="str">
            <v>LUVA DE TRANSIÇÃO, CPVC, SOLDÁVEL, DN 54MM X 2, INSTALADO EM PRUMADA DE ÁGUA  FORNECIMENTO E INSTALAÇÃO. AF_12/2014</v>
          </cell>
        </row>
        <row r="3740">
          <cell r="A3740" t="str">
            <v>INSTALACOES HIDRO SANITARIAS</v>
          </cell>
          <cell r="B3740" t="str">
            <v>INHI</v>
          </cell>
          <cell r="C3740" t="str">
            <v>CONEXOES</v>
          </cell>
          <cell r="D3740" t="str">
            <v>0180</v>
          </cell>
          <cell r="E3740">
            <v>0</v>
          </cell>
          <cell r="F3740">
            <v>0</v>
          </cell>
          <cell r="G3740" t="str">
            <v>89837</v>
          </cell>
          <cell r="H3740" t="str">
            <v>UNIÃO, CPVC, SOLDÁVEL, DN 54MM, INSTALADO EM PRUMADA DE ÁGUA  FORNECIMENTO E INSTALAÇÃO. AF_12/2014</v>
          </cell>
        </row>
        <row r="3741">
          <cell r="A3741" t="str">
            <v>INSTALACOES HIDRO SANITARIAS</v>
          </cell>
          <cell r="B3741" t="str">
            <v>INHI</v>
          </cell>
          <cell r="C3741" t="str">
            <v>CONEXOES</v>
          </cell>
          <cell r="D3741" t="str">
            <v>0180</v>
          </cell>
          <cell r="E3741">
            <v>0</v>
          </cell>
          <cell r="F3741">
            <v>0</v>
          </cell>
          <cell r="G3741" t="str">
            <v>89838</v>
          </cell>
          <cell r="H3741" t="str">
            <v>LUVA, CPVC, SOLDÁVEL, DN 73MM, INSTALADO EM PRUMADA DE ÁGUA  FORNECIMENTO E INSTALAÇÃO. AF_12/2014</v>
          </cell>
        </row>
        <row r="3742">
          <cell r="A3742" t="str">
            <v>INSTALACOES HIDRO SANITARIAS</v>
          </cell>
          <cell r="B3742" t="str">
            <v>INHI</v>
          </cell>
          <cell r="C3742" t="str">
            <v>CONEXOES</v>
          </cell>
          <cell r="D3742" t="str">
            <v>0180</v>
          </cell>
          <cell r="E3742">
            <v>0</v>
          </cell>
          <cell r="F3742">
            <v>0</v>
          </cell>
          <cell r="G3742" t="str">
            <v>89839</v>
          </cell>
          <cell r="H3742" t="str">
            <v>UNIÃO, CPVC, SOLDÁVEL, DN 73MM, INSTALADO EM PRUMADA DE ÁGUA  FORNECIMENTO E INSTALAÇÃO. AF_12/2014</v>
          </cell>
        </row>
        <row r="3743">
          <cell r="A3743" t="str">
            <v>INSTALACOES HIDRO SANITARIAS</v>
          </cell>
          <cell r="B3743" t="str">
            <v>INHI</v>
          </cell>
          <cell r="C3743" t="str">
            <v>CONEXOES</v>
          </cell>
          <cell r="D3743" t="str">
            <v>0180</v>
          </cell>
          <cell r="E3743">
            <v>0</v>
          </cell>
          <cell r="F3743">
            <v>0</v>
          </cell>
          <cell r="G3743" t="str">
            <v>89840</v>
          </cell>
          <cell r="H3743" t="str">
            <v>LUVA, CPVC, SOLDÁVEL, DN 89MM, INSTALADO EM PRUMADA DE ÁGUA  FORNECIMENTO E INSTALAÇÃO. AF_12/2014</v>
          </cell>
        </row>
        <row r="3744">
          <cell r="A3744" t="str">
            <v>INSTALACOES HIDRO SANITARIAS</v>
          </cell>
          <cell r="B3744" t="str">
            <v>INHI</v>
          </cell>
          <cell r="C3744" t="str">
            <v>CONEXOES</v>
          </cell>
          <cell r="D3744" t="str">
            <v>0180</v>
          </cell>
          <cell r="E3744">
            <v>0</v>
          </cell>
          <cell r="F3744">
            <v>0</v>
          </cell>
          <cell r="G3744" t="str">
            <v>89841</v>
          </cell>
          <cell r="H3744" t="str">
            <v>UNIÃO, CPVC, SOLDÁVEL, DN 89MM, INSTALADO EM PRUMADA DE ÁGUA  FORNECIMENTO E INSTALAÇÃO. AF_12/2014</v>
          </cell>
        </row>
        <row r="3745">
          <cell r="A3745" t="str">
            <v>INSTALACOES HIDRO SANITARIAS</v>
          </cell>
          <cell r="B3745" t="str">
            <v>INHI</v>
          </cell>
          <cell r="C3745" t="str">
            <v>CONEXOES</v>
          </cell>
          <cell r="D3745" t="str">
            <v>0180</v>
          </cell>
          <cell r="E3745">
            <v>0</v>
          </cell>
          <cell r="F3745">
            <v>0</v>
          </cell>
          <cell r="G3745" t="str">
            <v>89842</v>
          </cell>
          <cell r="H3745" t="str">
            <v>TÊ, CPVC, SOLDÁVEL, DN 35MM, INSTALADO EM PRUMADA DE ÁGUA  FORNECIMENTO E INSTALAÇÃO. AF_12/2014</v>
          </cell>
        </row>
        <row r="3746">
          <cell r="A3746" t="str">
            <v>INSTALACOES HIDRO SANITARIAS</v>
          </cell>
          <cell r="B3746" t="str">
            <v>INHI</v>
          </cell>
          <cell r="C3746" t="str">
            <v>CONEXOES</v>
          </cell>
          <cell r="D3746" t="str">
            <v>0180</v>
          </cell>
          <cell r="E3746">
            <v>0</v>
          </cell>
          <cell r="F3746">
            <v>0</v>
          </cell>
          <cell r="G3746" t="str">
            <v>89844</v>
          </cell>
          <cell r="H3746" t="str">
            <v>TE, CPVC, SOLDÁVEL, DN  42MM, INSTALADO EM PRUMADA DE ÁGUA  FORNECIMENTO E INSTALAÇÃO. AF_12/2014</v>
          </cell>
        </row>
        <row r="3747">
          <cell r="A3747" t="str">
            <v>INSTALACOES HIDRO SANITARIAS</v>
          </cell>
          <cell r="B3747" t="str">
            <v>INHI</v>
          </cell>
          <cell r="C3747" t="str">
            <v>CONEXOES</v>
          </cell>
          <cell r="D3747" t="str">
            <v>0180</v>
          </cell>
          <cell r="E3747">
            <v>0</v>
          </cell>
          <cell r="F3747">
            <v>0</v>
          </cell>
          <cell r="G3747" t="str">
            <v>89845</v>
          </cell>
          <cell r="H3747" t="str">
            <v>TÊ, CPVC, SOLDÁVEL, DN 54 MM, INSTALADO EM PRUMADA DE ÁGUA  FORNECIMENTO E INSTALAÇÃO. AF_12/2014</v>
          </cell>
        </row>
        <row r="3748">
          <cell r="A3748" t="str">
            <v>INSTALACOES HIDRO SANITARIAS</v>
          </cell>
          <cell r="B3748" t="str">
            <v>INHI</v>
          </cell>
          <cell r="C3748" t="str">
            <v>CONEXOES</v>
          </cell>
          <cell r="D3748" t="str">
            <v>0180</v>
          </cell>
          <cell r="E3748">
            <v>0</v>
          </cell>
          <cell r="F3748">
            <v>0</v>
          </cell>
          <cell r="G3748" t="str">
            <v>89846</v>
          </cell>
          <cell r="H3748" t="str">
            <v>TÊ, CPVC, SOLDÁVEL, DN 73MM, INSTALADO EM PRUMADA DE ÁGUA  FORNECIMENTO E INSTALAÇÃO. AF_12/2014</v>
          </cell>
        </row>
        <row r="3749">
          <cell r="A3749" t="str">
            <v>INSTALACOES HIDRO SANITARIAS</v>
          </cell>
          <cell r="B3749" t="str">
            <v>INHI</v>
          </cell>
          <cell r="C3749" t="str">
            <v>CONEXOES</v>
          </cell>
          <cell r="D3749" t="str">
            <v>0180</v>
          </cell>
          <cell r="E3749">
            <v>0</v>
          </cell>
          <cell r="F3749">
            <v>0</v>
          </cell>
          <cell r="G3749" t="str">
            <v>89847</v>
          </cell>
          <cell r="H3749" t="str">
            <v>TÊ, CPVC, SOLDÁVEL, DN 89MM, INSTALADO EM PRUMADA DE ÁGUA  FORNECIMENTO E INSTALAÇÃO. AF_12/2014</v>
          </cell>
        </row>
        <row r="3750">
          <cell r="A3750" t="str">
            <v>INSTALACOES HIDRO SANITARIAS</v>
          </cell>
          <cell r="B3750" t="str">
            <v>INHI</v>
          </cell>
          <cell r="C3750" t="str">
            <v>CONEXOES</v>
          </cell>
          <cell r="D3750" t="str">
            <v>0180</v>
          </cell>
          <cell r="E3750">
            <v>0</v>
          </cell>
          <cell r="F3750">
            <v>0</v>
          </cell>
          <cell r="G3750" t="str">
            <v>89850</v>
          </cell>
          <cell r="H3750" t="str">
            <v>JOELHO 90 GRAUS, PVC, SERIE NORMAL, ESGOTO PREDIAL, DN 100 MM, JUNTA ELÁSTICA, FORNECIDO E INSTALADO EM SUBCOLETOR AÉREO DE ESGOTO SANITÁRIO. AF_12/2014</v>
          </cell>
        </row>
        <row r="3751">
          <cell r="A3751" t="str">
            <v>INSTALACOES HIDRO SANITARIAS</v>
          </cell>
          <cell r="B3751" t="str">
            <v>INHI</v>
          </cell>
          <cell r="C3751" t="str">
            <v>CONEXOES</v>
          </cell>
          <cell r="D3751" t="str">
            <v>0180</v>
          </cell>
          <cell r="E3751">
            <v>0</v>
          </cell>
          <cell r="F3751">
            <v>0</v>
          </cell>
          <cell r="G3751" t="str">
            <v>89851</v>
          </cell>
          <cell r="H3751" t="str">
            <v>JOELHO 45 GRAUS, PVC, SERIE NORMAL, ESGOTO PREDIAL, DN 100 MM, JUNTA ELÁSTICA, FORNECIDO E INSTALADO EM SUBCOLETOR AÉREO DE ESGOTO SANITÁRIO. AF_12/2014</v>
          </cell>
        </row>
        <row r="3752">
          <cell r="A3752" t="str">
            <v>INSTALACOES HIDRO SANITARIAS</v>
          </cell>
          <cell r="B3752" t="str">
            <v>INHI</v>
          </cell>
          <cell r="C3752" t="str">
            <v>CONEXOES</v>
          </cell>
          <cell r="D3752" t="str">
            <v>0180</v>
          </cell>
          <cell r="E3752">
            <v>0</v>
          </cell>
          <cell r="F3752">
            <v>0</v>
          </cell>
          <cell r="G3752" t="str">
            <v>89852</v>
          </cell>
          <cell r="H3752" t="str">
            <v>CURVA CURTA 90 GRAUS, PVC, SERIE NORMAL, ESGOTO PREDIAL, DN 100 MM, JUNTA ELÁSTICA, FORNECIDO E INSTALADO EM SUBCOLETOR AÉREO DE ESGOTO SANITÁRIO. AF_12/2014</v>
          </cell>
        </row>
        <row r="3753">
          <cell r="A3753" t="str">
            <v>INSTALACOES HIDRO SANITARIAS</v>
          </cell>
          <cell r="B3753" t="str">
            <v>INHI</v>
          </cell>
          <cell r="C3753" t="str">
            <v>CONEXOES</v>
          </cell>
          <cell r="D3753" t="str">
            <v>0180</v>
          </cell>
          <cell r="E3753">
            <v>0</v>
          </cell>
          <cell r="F3753">
            <v>0</v>
          </cell>
          <cell r="G3753" t="str">
            <v>89853</v>
          </cell>
          <cell r="H3753" t="str">
            <v>CURVA LONGA 90 GRAUS, PVC, SERIE NORMAL, ESGOTO PREDIAL, DN 100 MM, JUNTA ELÁSTICA, FORNECIDO E INSTALADO EM SUBCOLETOR AÉREO DE ESGOTO SANITÁRIO. AF_12/2014</v>
          </cell>
        </row>
        <row r="3754">
          <cell r="A3754" t="str">
            <v>INSTALACOES HIDRO SANITARIAS</v>
          </cell>
          <cell r="B3754" t="str">
            <v>INHI</v>
          </cell>
          <cell r="C3754" t="str">
            <v>CONEXOES</v>
          </cell>
          <cell r="D3754" t="str">
            <v>0180</v>
          </cell>
          <cell r="E3754">
            <v>0</v>
          </cell>
          <cell r="F3754">
            <v>0</v>
          </cell>
          <cell r="G3754" t="str">
            <v>89854</v>
          </cell>
          <cell r="H3754" t="str">
            <v>JOELHO 90 GRAUS, PVC, SERIE NORMAL, ESGOTO PREDIAL, DN 150 MM, JUNTA ELÁSTICA, FORNECIDO E INSTALADO EM SUBCOLETOR AÉREO DE ESGOTO SANITÁRIO. AF_12/2014</v>
          </cell>
        </row>
        <row r="3755">
          <cell r="A3755" t="str">
            <v>INSTALACOES HIDRO SANITARIAS</v>
          </cell>
          <cell r="B3755" t="str">
            <v>INHI</v>
          </cell>
          <cell r="C3755" t="str">
            <v>CONEXOES</v>
          </cell>
          <cell r="D3755" t="str">
            <v>0180</v>
          </cell>
          <cell r="E3755">
            <v>0</v>
          </cell>
          <cell r="F3755">
            <v>0</v>
          </cell>
          <cell r="G3755" t="str">
            <v>89855</v>
          </cell>
          <cell r="H3755" t="str">
            <v>JOELHO 45 GRAUS, PVC, SERIE NORMAL, ESGOTO PREDIAL, DN 150 MM, JUNTA ELÁSTICA, FORNECIDO E INSTALADO EM SUBCOLETOR AÉREO DE ESGOTO SANITÁRIO. AF_12/2014</v>
          </cell>
        </row>
        <row r="3756">
          <cell r="A3756" t="str">
            <v>INSTALACOES HIDRO SANITARIAS</v>
          </cell>
          <cell r="B3756" t="str">
            <v>INHI</v>
          </cell>
          <cell r="C3756" t="str">
            <v>CONEXOES</v>
          </cell>
          <cell r="D3756" t="str">
            <v>0180</v>
          </cell>
          <cell r="E3756">
            <v>0</v>
          </cell>
          <cell r="F3756">
            <v>0</v>
          </cell>
          <cell r="G3756" t="str">
            <v>89856</v>
          </cell>
          <cell r="H3756" t="str">
            <v>LUVA SIMPLES, PVC, SERIE NORMAL, ESGOTO PREDIAL, DN 100 MM, JUNTA ELÁSTICA, FORNECIDO E INSTALADO EM SUBCOLETOR AÉREO DE ESGOTO SANITÁRIO. AF_12/2014</v>
          </cell>
        </row>
        <row r="3757">
          <cell r="A3757" t="str">
            <v>INSTALACOES HIDRO SANITARIAS</v>
          </cell>
          <cell r="B3757" t="str">
            <v>INHI</v>
          </cell>
          <cell r="C3757" t="str">
            <v>CONEXOES</v>
          </cell>
          <cell r="D3757" t="str">
            <v>0180</v>
          </cell>
          <cell r="E3757">
            <v>0</v>
          </cell>
          <cell r="F3757">
            <v>0</v>
          </cell>
          <cell r="G3757" t="str">
            <v>89857</v>
          </cell>
          <cell r="H3757" t="str">
            <v>LUVA DE CORRER, PVC, SERIE NORMAL, ESGOTO PREDIAL, DN 100 MM, JUNTA ELÁSTICA, FORNECIDO E INSTALADO EM SUBCOLETOR AÉREO DE ESGOTO SANITÁRIO. AF_12/2014</v>
          </cell>
        </row>
        <row r="3758">
          <cell r="A3758" t="str">
            <v>INSTALACOES HIDRO SANITARIAS</v>
          </cell>
          <cell r="B3758" t="str">
            <v>INHI</v>
          </cell>
          <cell r="C3758" t="str">
            <v>CONEXOES</v>
          </cell>
          <cell r="D3758" t="str">
            <v>0180</v>
          </cell>
          <cell r="E3758">
            <v>0</v>
          </cell>
          <cell r="F3758">
            <v>0</v>
          </cell>
          <cell r="G3758" t="str">
            <v>89859</v>
          </cell>
          <cell r="H3758" t="str">
            <v>LUVA DE CORRER, PVC, SERIE NORMAL, ESGOTO PREDIAL, DN 150 MM, JUNTA ELÁSTICA, FORNECIDO E INSTALADO EM SUBCOLETOR AÉREO DE ESGOTO SANITÁRIO. AF_12/2014</v>
          </cell>
        </row>
        <row r="3759">
          <cell r="A3759" t="str">
            <v>INSTALACOES HIDRO SANITARIAS</v>
          </cell>
          <cell r="B3759" t="str">
            <v>INHI</v>
          </cell>
          <cell r="C3759" t="str">
            <v>CONEXOES</v>
          </cell>
          <cell r="D3759" t="str">
            <v>0180</v>
          </cell>
          <cell r="E3759">
            <v>0</v>
          </cell>
          <cell r="F3759">
            <v>0</v>
          </cell>
          <cell r="G3759" t="str">
            <v>89860</v>
          </cell>
          <cell r="H3759" t="str">
            <v>TE, PVC, SERIE NORMAL, ESGOTO PREDIAL, DN 100 X 100 MM, JUNTA ELÁSTICA, FORNECIDO E INSTALADO EM SUBCOLETOR AÉREO DE ESGOTO SANITÁRIO. AF_12/2014</v>
          </cell>
        </row>
        <row r="3760">
          <cell r="A3760" t="str">
            <v>INSTALACOES HIDRO SANITARIAS</v>
          </cell>
          <cell r="B3760" t="str">
            <v>INHI</v>
          </cell>
          <cell r="C3760" t="str">
            <v>CONEXOES</v>
          </cell>
          <cell r="D3760" t="str">
            <v>0180</v>
          </cell>
          <cell r="E3760">
            <v>0</v>
          </cell>
          <cell r="F3760">
            <v>0</v>
          </cell>
          <cell r="G3760" t="str">
            <v>89861</v>
          </cell>
          <cell r="H3760" t="str">
            <v>JUNÇÃO SIMPLES, PVC, SERIE NORMAL, ESGOTO PREDIAL, DN 100 X 100 MM, JUNTA ELÁSTICA, FORNECIDO E INSTALADO EM SUBCOLETOR AÉREO DE ESGOTO SANITÁRIO. AF_12/2014</v>
          </cell>
        </row>
        <row r="3761">
          <cell r="A3761" t="str">
            <v>INSTALACOES HIDRO SANITARIAS</v>
          </cell>
          <cell r="B3761" t="str">
            <v>INHI</v>
          </cell>
          <cell r="C3761" t="str">
            <v>CONEXOES</v>
          </cell>
          <cell r="D3761" t="str">
            <v>0180</v>
          </cell>
          <cell r="E3761">
            <v>0</v>
          </cell>
          <cell r="F3761">
            <v>0</v>
          </cell>
          <cell r="G3761" t="str">
            <v>89862</v>
          </cell>
          <cell r="H3761" t="str">
            <v>TE, PVC, SERIE NORMAL, ESGOTO PREDIAL, DN 150 X 150 MM, JUNTA ELÁSTICA, FORNECIDO E INSTALADO EM SUBCOLETOR AÉREO DE ESGOTO SANITÁRIO. AF_12/2014</v>
          </cell>
        </row>
        <row r="3762">
          <cell r="A3762" t="str">
            <v>INSTALACOES HIDRO SANITARIAS</v>
          </cell>
          <cell r="B3762" t="str">
            <v>INHI</v>
          </cell>
          <cell r="C3762" t="str">
            <v>CONEXOES</v>
          </cell>
          <cell r="D3762" t="str">
            <v>0180</v>
          </cell>
          <cell r="E3762">
            <v>0</v>
          </cell>
          <cell r="F3762">
            <v>0</v>
          </cell>
          <cell r="G3762" t="str">
            <v>89863</v>
          </cell>
          <cell r="H3762" t="str">
            <v>JUNÇÃO SIMPLES, PVC, SERIE NORMAL, ESGOTO PREDIAL, DN 150 X 150 MM, JUNTA ELÁSTICA, FORNECIDO E INSTALADO EM SUBCOLETOR AÉREO DE ESGOTO SANITÁRIO. AF_12/2014</v>
          </cell>
        </row>
        <row r="3763">
          <cell r="A3763" t="str">
            <v>INSTALACOES HIDRO SANITARIAS</v>
          </cell>
          <cell r="B3763" t="str">
            <v>INHI</v>
          </cell>
          <cell r="C3763" t="str">
            <v>CONEXOES</v>
          </cell>
          <cell r="D3763" t="str">
            <v>0180</v>
          </cell>
          <cell r="E3763">
            <v>0</v>
          </cell>
          <cell r="F3763">
            <v>0</v>
          </cell>
          <cell r="G3763" t="str">
            <v>89866</v>
          </cell>
          <cell r="H3763" t="str">
            <v>JOELHO 90 GRAUS, PVC, SOLDÁVEL, DN 25MM, INSTALADO EM DRENO DE AR-CONDICIONADO - FORNECIMENTO E INSTALAÇÃO. AF_12/2014</v>
          </cell>
        </row>
        <row r="3764">
          <cell r="A3764" t="str">
            <v>INSTALACOES HIDRO SANITARIAS</v>
          </cell>
          <cell r="B3764" t="str">
            <v>INHI</v>
          </cell>
          <cell r="C3764" t="str">
            <v>CONEXOES</v>
          </cell>
          <cell r="D3764" t="str">
            <v>0180</v>
          </cell>
          <cell r="E3764">
            <v>0</v>
          </cell>
          <cell r="F3764">
            <v>0</v>
          </cell>
          <cell r="G3764" t="str">
            <v>89867</v>
          </cell>
          <cell r="H3764" t="str">
            <v>JOELHO 45 GRAUS, PVC, SOLDÁVEL, DN 25MM, INSTALADO EM DRENO DE AR-CONDICIONADO - FORNECIMENTO E INSTALAÇÃO. AF_12/2014</v>
          </cell>
        </row>
        <row r="3765">
          <cell r="A3765" t="str">
            <v>INSTALACOES HIDRO SANITARIAS</v>
          </cell>
          <cell r="B3765" t="str">
            <v>INHI</v>
          </cell>
          <cell r="C3765" t="str">
            <v>CONEXOES</v>
          </cell>
          <cell r="D3765" t="str">
            <v>0180</v>
          </cell>
          <cell r="E3765">
            <v>0</v>
          </cell>
          <cell r="F3765">
            <v>0</v>
          </cell>
          <cell r="G3765" t="str">
            <v>89868</v>
          </cell>
          <cell r="H3765" t="str">
            <v>LUVA, PVC, SOLDÁVEL, DN 25MM, INSTALADO EM DRENO DE AR-CONDICIONADO - FORNECIMENTO E INSTALAÇÃO. AF_12/2014</v>
          </cell>
        </row>
        <row r="3766">
          <cell r="A3766" t="str">
            <v>INSTALACOES HIDRO SANITARIAS</v>
          </cell>
          <cell r="B3766" t="str">
            <v>INHI</v>
          </cell>
          <cell r="C3766" t="str">
            <v>CONEXOES</v>
          </cell>
          <cell r="D3766" t="str">
            <v>0180</v>
          </cell>
          <cell r="E3766">
            <v>0</v>
          </cell>
          <cell r="F3766">
            <v>0</v>
          </cell>
          <cell r="G3766" t="str">
            <v>89869</v>
          </cell>
          <cell r="H3766" t="str">
            <v>TE, PVC, SOLDÁVEL, DN 25MM, INSTALADO EM DRENO DE AR-CONDICIONADO - FORNECIMENTO E INSTALAÇÃO. AF_12/2014</v>
          </cell>
        </row>
        <row r="3767">
          <cell r="A3767" t="str">
            <v>INSTALACOES HIDRO SANITARIAS</v>
          </cell>
          <cell r="B3767" t="str">
            <v>INHI</v>
          </cell>
          <cell r="C3767" t="str">
            <v>CONEXOES</v>
          </cell>
          <cell r="D3767" t="str">
            <v>0180</v>
          </cell>
          <cell r="E3767">
            <v>0</v>
          </cell>
          <cell r="F3767">
            <v>0</v>
          </cell>
          <cell r="G3767" t="str">
            <v>89979</v>
          </cell>
          <cell r="H3767" t="str">
            <v>LUVA COM BUCHA DE LATÃO, PVC, SOLDÁVEL, DN 32MM X 1 , INSTALADO EM RAMAL OU SUB-RAMAL DE ÁGUA   FORNECIMENTO E INSTALAÇÃO. AF_12/2014</v>
          </cell>
        </row>
        <row r="3768">
          <cell r="A3768" t="str">
            <v>INSTALACOES HIDRO SANITARIAS</v>
          </cell>
          <cell r="B3768" t="str">
            <v>INHI</v>
          </cell>
          <cell r="C3768" t="str">
            <v>CONEXOES</v>
          </cell>
          <cell r="D3768" t="str">
            <v>0180</v>
          </cell>
          <cell r="E3768">
            <v>0</v>
          </cell>
          <cell r="F3768">
            <v>0</v>
          </cell>
          <cell r="G3768" t="str">
            <v>89980</v>
          </cell>
          <cell r="H3768" t="str">
            <v>LUVA COM BUCHA DE LATÃO, PVC, SOLDÁVEL, DN 25MM X 3/4, INSTALADO EM PRUMADA DE ÁGUA - FORNECIMENTO E INSTALAÇÃO. AF_12/2014</v>
          </cell>
        </row>
        <row r="3769">
          <cell r="A3769" t="str">
            <v>INSTALACOES HIDRO SANITARIAS</v>
          </cell>
          <cell r="B3769" t="str">
            <v>INHI</v>
          </cell>
          <cell r="C3769" t="str">
            <v>CONEXOES</v>
          </cell>
          <cell r="D3769" t="str">
            <v>0180</v>
          </cell>
          <cell r="E3769">
            <v>0</v>
          </cell>
          <cell r="F3769">
            <v>0</v>
          </cell>
          <cell r="G3769" t="str">
            <v>89981</v>
          </cell>
          <cell r="H3769" t="str">
            <v>LUVA SOLDÁVEL E COM BUCHA DE LATÃO, PVC, SOLDÁVEL, DN 32MM X 1 , INSTALADO EM PRUMADA DE ÁGUA   FORNECIMENTO E INSTALAÇÃO. AF_12/2014</v>
          </cell>
        </row>
        <row r="3770">
          <cell r="A3770" t="str">
            <v>INSTALACOES HIDRO SANITARIAS</v>
          </cell>
          <cell r="B3770" t="str">
            <v>INHI</v>
          </cell>
          <cell r="C3770" t="str">
            <v>CONEXOES</v>
          </cell>
          <cell r="D3770" t="str">
            <v>0180</v>
          </cell>
          <cell r="E3770">
            <v>0</v>
          </cell>
          <cell r="F3770">
            <v>0</v>
          </cell>
          <cell r="G3770" t="str">
            <v>90373</v>
          </cell>
          <cell r="H3770" t="str">
            <v>JOELHO 90 GRAUS COM BUCHA DE LATÃO, PVC, SOLDÁVEL, DN 25MM, X 1/2 INSTALADO EM RAMAL OU SUB-RAMAL DE ÁGUA - FORNECIMENTO E INSTALAÇÃO. AF_12/2014</v>
          </cell>
        </row>
        <row r="3771">
          <cell r="A3771" t="str">
            <v>INSTALACOES HIDRO SANITARIAS</v>
          </cell>
          <cell r="B3771" t="str">
            <v>INHI</v>
          </cell>
          <cell r="C3771" t="str">
            <v>CONEXOES</v>
          </cell>
          <cell r="D3771" t="str">
            <v>0180</v>
          </cell>
          <cell r="E3771">
            <v>0</v>
          </cell>
          <cell r="F3771">
            <v>0</v>
          </cell>
          <cell r="G3771" t="str">
            <v>90374</v>
          </cell>
          <cell r="H3771" t="str">
            <v>TÊ COM BUCHA DE LATÃO NA BOLSA CENTRAL, PVC, SOLDÁVEL, DN 25MM X 3/4, INSTALADO EM RAMAL OU SUB-RAMAL DE ÁGUA - FORNECIMENTO E INSTALAÇÃO. AF_03/2015</v>
          </cell>
        </row>
        <row r="3772">
          <cell r="A3772" t="str">
            <v>INSTALACOES HIDRO SANITARIAS</v>
          </cell>
          <cell r="B3772" t="str">
            <v>INHI</v>
          </cell>
          <cell r="C3772" t="str">
            <v>CONEXOES</v>
          </cell>
          <cell r="D3772" t="str">
            <v>0180</v>
          </cell>
          <cell r="E3772">
            <v>0</v>
          </cell>
          <cell r="F3772">
            <v>0</v>
          </cell>
          <cell r="G3772" t="str">
            <v>90375</v>
          </cell>
          <cell r="H3772" t="str">
            <v>BUCHA DE REDUÇÃO, PVC, SOLDÁVEL, DN 40MM X 32MM, INSTALADO EM RAMAL OU SUB-RAMAL DE ÁGUA - FORNECIMENTO E INSTALAÇÃO. AF_03/2015</v>
          </cell>
        </row>
        <row r="3773">
          <cell r="A3773" t="str">
            <v>INSTALACOES HIDRO SANITARIAS</v>
          </cell>
          <cell r="B3773" t="str">
            <v>INHI</v>
          </cell>
          <cell r="C3773" t="str">
            <v>CONEXOES</v>
          </cell>
          <cell r="D3773" t="str">
            <v>0180</v>
          </cell>
          <cell r="E3773">
            <v>0</v>
          </cell>
          <cell r="F3773">
            <v>0</v>
          </cell>
          <cell r="G3773" t="str">
            <v>92287</v>
          </cell>
          <cell r="H3773" t="str">
            <v>COTOVELO EM COBRE, DN 22 MM, 90 GRAUS, SEM ANEL DE SOLDA, INSTALADO EM PRUMADA   FORNECIMENTO E INSTALAÇÃO. AF_12/2015</v>
          </cell>
        </row>
        <row r="3774">
          <cell r="A3774" t="str">
            <v>INSTALACOES HIDRO SANITARIAS</v>
          </cell>
          <cell r="B3774" t="str">
            <v>INHI</v>
          </cell>
          <cell r="C3774" t="str">
            <v>CONEXOES</v>
          </cell>
          <cell r="D3774" t="str">
            <v>0180</v>
          </cell>
          <cell r="E3774">
            <v>0</v>
          </cell>
          <cell r="F3774">
            <v>0</v>
          </cell>
          <cell r="G3774" t="str">
            <v>92288</v>
          </cell>
          <cell r="H3774" t="str">
            <v>COTOVELO EM COBRE, DN 28 MM, 90 GRAUS, SEM ANEL DE SOLDA, INSTALADO EM PRUMADA  FORNECIMENTO E INSTALAÇÃO. AF_12/2015</v>
          </cell>
        </row>
        <row r="3775">
          <cell r="A3775" t="str">
            <v>INSTALACOES HIDRO SANITARIAS</v>
          </cell>
          <cell r="B3775" t="str">
            <v>INHI</v>
          </cell>
          <cell r="C3775" t="str">
            <v>CONEXOES</v>
          </cell>
          <cell r="D3775" t="str">
            <v>0180</v>
          </cell>
          <cell r="E3775">
            <v>0</v>
          </cell>
          <cell r="F3775">
            <v>0</v>
          </cell>
          <cell r="G3775" t="str">
            <v>92289</v>
          </cell>
          <cell r="H3775" t="str">
            <v>COTOVELO EM COBRE, DN 35 MM, 90 GRAUS, SEM ANEL DE SOLDA, INSTALADO EM PRUMADA  FORNECIMENTO E INSTALAÇÃO. AF_12/2015</v>
          </cell>
        </row>
        <row r="3776">
          <cell r="A3776" t="str">
            <v>INSTALACOES HIDRO SANITARIAS</v>
          </cell>
          <cell r="B3776" t="str">
            <v>INHI</v>
          </cell>
          <cell r="C3776" t="str">
            <v>CONEXOES</v>
          </cell>
          <cell r="D3776" t="str">
            <v>0180</v>
          </cell>
          <cell r="E3776">
            <v>0</v>
          </cell>
          <cell r="F3776">
            <v>0</v>
          </cell>
          <cell r="G3776" t="str">
            <v>92290</v>
          </cell>
          <cell r="H3776" t="str">
            <v>COTOVELO EM COBRE, DN 42 MM, 90 GRAUS, SEM ANEL DE SOLDA, INSTALADO EM PRUMADA  FORNECIMENTO E INSTALAÇÃO. AF_12/2015</v>
          </cell>
        </row>
        <row r="3777">
          <cell r="A3777" t="str">
            <v>INSTALACOES HIDRO SANITARIAS</v>
          </cell>
          <cell r="B3777" t="str">
            <v>INHI</v>
          </cell>
          <cell r="C3777" t="str">
            <v>CONEXOES</v>
          </cell>
          <cell r="D3777" t="str">
            <v>0180</v>
          </cell>
          <cell r="E3777">
            <v>0</v>
          </cell>
          <cell r="F3777">
            <v>0</v>
          </cell>
          <cell r="G3777" t="str">
            <v>92291</v>
          </cell>
          <cell r="H3777" t="str">
            <v>COTOVELO EM COBRE, DN 54 MM, 90 GRAUS, SEM ANEL DE SOLDA, INSTALADO EM PRUMADA  FORNECIMENTO E INSTALAÇÃO. AF_12/2015</v>
          </cell>
        </row>
        <row r="3778">
          <cell r="A3778" t="str">
            <v>INSTALACOES HIDRO SANITARIAS</v>
          </cell>
          <cell r="B3778" t="str">
            <v>INHI</v>
          </cell>
          <cell r="C3778" t="str">
            <v>CONEXOES</v>
          </cell>
          <cell r="D3778" t="str">
            <v>0180</v>
          </cell>
          <cell r="E3778">
            <v>0</v>
          </cell>
          <cell r="F3778">
            <v>0</v>
          </cell>
          <cell r="G3778" t="str">
            <v>92292</v>
          </cell>
          <cell r="H3778" t="str">
            <v>COTOVELO EM COBRE, DN 66 MM, 90 GRAUS, SEM ANEL DE SOLDA, INSTALADO EM PRUMADA  FORNECIMENTO E INSTALAÇÃO. AF_12/2015</v>
          </cell>
        </row>
        <row r="3779">
          <cell r="A3779" t="str">
            <v>INSTALACOES HIDRO SANITARIAS</v>
          </cell>
          <cell r="B3779" t="str">
            <v>INHI</v>
          </cell>
          <cell r="C3779" t="str">
            <v>CONEXOES</v>
          </cell>
          <cell r="D3779" t="str">
            <v>0180</v>
          </cell>
          <cell r="E3779">
            <v>0</v>
          </cell>
          <cell r="F3779">
            <v>0</v>
          </cell>
          <cell r="G3779" t="str">
            <v>92293</v>
          </cell>
          <cell r="H3779" t="str">
            <v>LUVA EM COBRE, DN 22 MM, SEM ANEL DE SOLDA, INSTALADO EM PRUMADA  FORNECIMENTO E INSTALAÇÃO. AF_12/2015</v>
          </cell>
        </row>
        <row r="3780">
          <cell r="A3780" t="str">
            <v>INSTALACOES HIDRO SANITARIAS</v>
          </cell>
          <cell r="B3780" t="str">
            <v>INHI</v>
          </cell>
          <cell r="C3780" t="str">
            <v>CONEXOES</v>
          </cell>
          <cell r="D3780" t="str">
            <v>0180</v>
          </cell>
          <cell r="E3780">
            <v>0</v>
          </cell>
          <cell r="F3780">
            <v>0</v>
          </cell>
          <cell r="G3780" t="str">
            <v>92294</v>
          </cell>
          <cell r="H3780" t="str">
            <v>LUVA EM COBRE, DN 28 MM, SEM ANEL DE SOLDA, INSTALADO EM PRUMADA  FORNECIMENTO E INSTALAÇÃO. AF_12/2015</v>
          </cell>
        </row>
        <row r="3781">
          <cell r="A3781" t="str">
            <v>INSTALACOES HIDRO SANITARIAS</v>
          </cell>
          <cell r="B3781" t="str">
            <v>INHI</v>
          </cell>
          <cell r="C3781" t="str">
            <v>CONEXOES</v>
          </cell>
          <cell r="D3781" t="str">
            <v>0180</v>
          </cell>
          <cell r="E3781">
            <v>0</v>
          </cell>
          <cell r="F3781">
            <v>0</v>
          </cell>
          <cell r="G3781" t="str">
            <v>92295</v>
          </cell>
          <cell r="H3781" t="str">
            <v>LUVA EM COBRE, DN 35 MM, SEM ANEL DE SOLDA, INSTALADO EM PRUMADA  FORNECIMENTO E INSTALAÇÃO. AF_12/2015</v>
          </cell>
        </row>
        <row r="3782">
          <cell r="A3782" t="str">
            <v>INSTALACOES HIDRO SANITARIAS</v>
          </cell>
          <cell r="B3782" t="str">
            <v>INHI</v>
          </cell>
          <cell r="C3782" t="str">
            <v>CONEXOES</v>
          </cell>
          <cell r="D3782" t="str">
            <v>0180</v>
          </cell>
          <cell r="E3782">
            <v>0</v>
          </cell>
          <cell r="F3782">
            <v>0</v>
          </cell>
          <cell r="G3782" t="str">
            <v>92296</v>
          </cell>
          <cell r="H3782" t="str">
            <v>LUVA EM COBRE, DN 42 MM, SEM ANEL DE SOLDA, INSTALADO EM PRUMADA  FORNECIMENTO E INSTALAÇÃO. AF_12/2015</v>
          </cell>
        </row>
        <row r="3783">
          <cell r="A3783" t="str">
            <v>INSTALACOES HIDRO SANITARIAS</v>
          </cell>
          <cell r="B3783" t="str">
            <v>INHI</v>
          </cell>
          <cell r="C3783" t="str">
            <v>CONEXOES</v>
          </cell>
          <cell r="D3783" t="str">
            <v>0180</v>
          </cell>
          <cell r="E3783">
            <v>0</v>
          </cell>
          <cell r="F3783">
            <v>0</v>
          </cell>
          <cell r="G3783" t="str">
            <v>92297</v>
          </cell>
          <cell r="H3783" t="str">
            <v>LUVA EM COBRE, DN 54 MM, SEM ANEL DE SOLDA, INSTALADO EM PRUMADA  FORNECIMENTO E INSTALAÇÃO. AF_12/2015</v>
          </cell>
        </row>
        <row r="3784">
          <cell r="A3784" t="str">
            <v>INSTALACOES HIDRO SANITARIAS</v>
          </cell>
          <cell r="B3784" t="str">
            <v>INHI</v>
          </cell>
          <cell r="C3784" t="str">
            <v>CONEXOES</v>
          </cell>
          <cell r="D3784" t="str">
            <v>0180</v>
          </cell>
          <cell r="E3784">
            <v>0</v>
          </cell>
          <cell r="F3784">
            <v>0</v>
          </cell>
          <cell r="G3784" t="str">
            <v>92298</v>
          </cell>
          <cell r="H3784" t="str">
            <v>LUVA EM COBRE, DN 66 MM, SEM ANEL DE SOLDA, INSTALADO EM PRUMADA  FORNECIMENTO E INSTALAÇÃO. AF_12/2015</v>
          </cell>
        </row>
        <row r="3785">
          <cell r="A3785" t="str">
            <v>INSTALACOES HIDRO SANITARIAS</v>
          </cell>
          <cell r="B3785" t="str">
            <v>INHI</v>
          </cell>
          <cell r="C3785" t="str">
            <v>CONEXOES</v>
          </cell>
          <cell r="D3785" t="str">
            <v>0180</v>
          </cell>
          <cell r="E3785">
            <v>0</v>
          </cell>
          <cell r="F3785">
            <v>0</v>
          </cell>
          <cell r="G3785" t="str">
            <v>92299</v>
          </cell>
          <cell r="H3785" t="str">
            <v>TE EM COBRE, DN 22 MM, SEM ANEL DE SOLDA, INSTALADO EM PRUMADA  FORNECIMENTO E INSTALAÇÃO. AF_12/2015</v>
          </cell>
        </row>
        <row r="3786">
          <cell r="A3786" t="str">
            <v>INSTALACOES HIDRO SANITARIAS</v>
          </cell>
          <cell r="B3786" t="str">
            <v>INHI</v>
          </cell>
          <cell r="C3786" t="str">
            <v>CONEXOES</v>
          </cell>
          <cell r="D3786" t="str">
            <v>0180</v>
          </cell>
          <cell r="E3786">
            <v>0</v>
          </cell>
          <cell r="F3786">
            <v>0</v>
          </cell>
          <cell r="G3786" t="str">
            <v>92300</v>
          </cell>
          <cell r="H3786" t="str">
            <v>TE EM COBRE, DN 28 MM, SEM ANEL DE SOLDA, INSTALADO EM PRUMADA  FORNECIMENTO E INSTALAÇÃO. AF_12/2015</v>
          </cell>
        </row>
        <row r="3787">
          <cell r="A3787" t="str">
            <v>INSTALACOES HIDRO SANITARIAS</v>
          </cell>
          <cell r="B3787" t="str">
            <v>INHI</v>
          </cell>
          <cell r="C3787" t="str">
            <v>CONEXOES</v>
          </cell>
          <cell r="D3787" t="str">
            <v>0180</v>
          </cell>
          <cell r="E3787">
            <v>0</v>
          </cell>
          <cell r="F3787">
            <v>0</v>
          </cell>
          <cell r="G3787" t="str">
            <v>92301</v>
          </cell>
          <cell r="H3787" t="str">
            <v>TE EM COBRE, DN 35 MM, SEM ANEL DE SOLDA, INSTALADO EM PRUMADA  FORNECIMENTO E INSTALAÇÃO. AF_12/2015</v>
          </cell>
        </row>
        <row r="3788">
          <cell r="A3788" t="str">
            <v>INSTALACOES HIDRO SANITARIAS</v>
          </cell>
          <cell r="B3788" t="str">
            <v>INHI</v>
          </cell>
          <cell r="C3788" t="str">
            <v>CONEXOES</v>
          </cell>
          <cell r="D3788" t="str">
            <v>0180</v>
          </cell>
          <cell r="E3788">
            <v>0</v>
          </cell>
          <cell r="F3788">
            <v>0</v>
          </cell>
          <cell r="G3788" t="str">
            <v>92302</v>
          </cell>
          <cell r="H3788" t="str">
            <v>TE EM COBRE, DN 42 MM, SEM ANEL DE SOLDA, INSTALADO EM PRUMADA  FORNECIMENTO E INSTALAÇÃO. AF_12/2015</v>
          </cell>
        </row>
        <row r="3789">
          <cell r="A3789" t="str">
            <v>INSTALACOES HIDRO SANITARIAS</v>
          </cell>
          <cell r="B3789" t="str">
            <v>INHI</v>
          </cell>
          <cell r="C3789" t="str">
            <v>CONEXOES</v>
          </cell>
          <cell r="D3789" t="str">
            <v>0180</v>
          </cell>
          <cell r="E3789">
            <v>0</v>
          </cell>
          <cell r="F3789">
            <v>0</v>
          </cell>
          <cell r="G3789" t="str">
            <v>92303</v>
          </cell>
          <cell r="H3789" t="str">
            <v>TE EM COBRE, DN 54 MM, SEM ANEL DE SOLDA, INSTALADO EM PRUMADA  FORNECIMENTO E INSTALAÇÃO. AF_12/2015</v>
          </cell>
        </row>
        <row r="3790">
          <cell r="A3790" t="str">
            <v>INSTALACOES HIDRO SANITARIAS</v>
          </cell>
          <cell r="B3790" t="str">
            <v>INHI</v>
          </cell>
          <cell r="C3790" t="str">
            <v>CONEXOES</v>
          </cell>
          <cell r="D3790" t="str">
            <v>0180</v>
          </cell>
          <cell r="E3790">
            <v>0</v>
          </cell>
          <cell r="F3790">
            <v>0</v>
          </cell>
          <cell r="G3790" t="str">
            <v>92304</v>
          </cell>
          <cell r="H3790" t="str">
            <v>TE EM COBRE, DN 66 MM, SEM ANEL DE SOLDA, INSTALADO EM PRUMADA  FORNECIMENTO E INSTALAÇÃO. AF_12/2015</v>
          </cell>
        </row>
        <row r="3791">
          <cell r="A3791" t="str">
            <v>INSTALACOES HIDRO SANITARIAS</v>
          </cell>
          <cell r="B3791" t="str">
            <v>INHI</v>
          </cell>
          <cell r="C3791" t="str">
            <v>CONEXOES</v>
          </cell>
          <cell r="D3791" t="str">
            <v>0180</v>
          </cell>
          <cell r="E3791">
            <v>0</v>
          </cell>
          <cell r="F3791">
            <v>0</v>
          </cell>
          <cell r="G3791" t="str">
            <v>92311</v>
          </cell>
          <cell r="H3791" t="str">
            <v>COTOVELO EM COBRE, DN 15 MM, 90 GRAUS, SEM ANEL DE SOLDA, INSTALADO EM RAMAL DE DISTRIBUIÇÃO  FORNECIMENTO E INSTALAÇÃO. AF_12/2015</v>
          </cell>
        </row>
        <row r="3792">
          <cell r="A3792" t="str">
            <v>INSTALACOES HIDRO SANITARIAS</v>
          </cell>
          <cell r="B3792" t="str">
            <v>INHI</v>
          </cell>
          <cell r="C3792" t="str">
            <v>CONEXOES</v>
          </cell>
          <cell r="D3792" t="str">
            <v>0180</v>
          </cell>
          <cell r="E3792">
            <v>0</v>
          </cell>
          <cell r="F3792">
            <v>0</v>
          </cell>
          <cell r="G3792" t="str">
            <v>92312</v>
          </cell>
          <cell r="H3792" t="str">
            <v>COTOVELO EM COBRE, DN 22 MM, 90 GRAUS, SEM ANEL DE SOLDA, INSTALADO EM RAMAL DE DISTRIBUIÇÃO  FORNECIMENTO E INSTALAÇÃO. AF_12/2015</v>
          </cell>
        </row>
        <row r="3793">
          <cell r="A3793" t="str">
            <v>INSTALACOES HIDRO SANITARIAS</v>
          </cell>
          <cell r="B3793" t="str">
            <v>INHI</v>
          </cell>
          <cell r="C3793" t="str">
            <v>CONEXOES</v>
          </cell>
          <cell r="D3793" t="str">
            <v>0180</v>
          </cell>
          <cell r="E3793">
            <v>0</v>
          </cell>
          <cell r="F3793">
            <v>0</v>
          </cell>
          <cell r="G3793" t="str">
            <v>92313</v>
          </cell>
          <cell r="H3793" t="str">
            <v>COTOVELO EM COBRE, DN 28 MM, 90 GRAUS, SEM ANEL DE SOLDA, INSTALADO EM RAMAL DE DISTRIBUIÇÃO  FORNECIMENTO E INSTALAÇÃO. AF_12/2015</v>
          </cell>
        </row>
        <row r="3794">
          <cell r="A3794" t="str">
            <v>INSTALACOES HIDRO SANITARIAS</v>
          </cell>
          <cell r="B3794" t="str">
            <v>INHI</v>
          </cell>
          <cell r="C3794" t="str">
            <v>CONEXOES</v>
          </cell>
          <cell r="D3794" t="str">
            <v>0180</v>
          </cell>
          <cell r="E3794">
            <v>0</v>
          </cell>
          <cell r="F3794">
            <v>0</v>
          </cell>
          <cell r="G3794" t="str">
            <v>92314</v>
          </cell>
          <cell r="H3794" t="str">
            <v>LUVA EM COBRE, DN 15 MM, SEM ANEL DE SOLDA, INSTALADO EM RAMAL DE DISTRIBUIÇÃO  FORNECIMENTO E INSTALAÇÃO. AF_12/2015</v>
          </cell>
        </row>
        <row r="3795">
          <cell r="A3795" t="str">
            <v>INSTALACOES HIDRO SANITARIAS</v>
          </cell>
          <cell r="B3795" t="str">
            <v>INHI</v>
          </cell>
          <cell r="C3795" t="str">
            <v>CONEXOES</v>
          </cell>
          <cell r="D3795" t="str">
            <v>0180</v>
          </cell>
          <cell r="E3795">
            <v>0</v>
          </cell>
          <cell r="F3795">
            <v>0</v>
          </cell>
          <cell r="G3795" t="str">
            <v>92315</v>
          </cell>
          <cell r="H3795" t="str">
            <v>LUVA EM COBRE, DN 22 MM, SEM ANEL DE SOLDA, INSTALADO EM RAMAL DE DISTRIBUIÇÃO  FORNECIMENTO E INSTALAÇÃO. AF_12/2015</v>
          </cell>
        </row>
        <row r="3796">
          <cell r="A3796" t="str">
            <v>INSTALACOES HIDRO SANITARIAS</v>
          </cell>
          <cell r="B3796" t="str">
            <v>INHI</v>
          </cell>
          <cell r="C3796" t="str">
            <v>CONEXOES</v>
          </cell>
          <cell r="D3796" t="str">
            <v>0180</v>
          </cell>
          <cell r="E3796">
            <v>0</v>
          </cell>
          <cell r="F3796">
            <v>0</v>
          </cell>
          <cell r="G3796" t="str">
            <v>92316</v>
          </cell>
          <cell r="H3796" t="str">
            <v>LUVA EM COBRE, DN 28 MM, SEM ANEL DE SOLDA, INSTALADO EM RAMAL DE DISTRIBUIÇÃO  FORNECIMENTO E INSTALAÇÃO. AF_12/2015</v>
          </cell>
        </row>
        <row r="3797">
          <cell r="A3797" t="str">
            <v>INSTALACOES HIDRO SANITARIAS</v>
          </cell>
          <cell r="B3797" t="str">
            <v>INHI</v>
          </cell>
          <cell r="C3797" t="str">
            <v>CONEXOES</v>
          </cell>
          <cell r="D3797" t="str">
            <v>0180</v>
          </cell>
          <cell r="E3797">
            <v>0</v>
          </cell>
          <cell r="F3797">
            <v>0</v>
          </cell>
          <cell r="G3797" t="str">
            <v>92317</v>
          </cell>
          <cell r="H3797" t="str">
            <v>TE EM COBRE, DN 15 MM, SEM ANEL DE SOLDA, INSTALADO EM RAMAL DE DISTRIBUIÇÃO  FORNECIMENTO E INSTALAÇÃO. AF_12/2015</v>
          </cell>
        </row>
        <row r="3798">
          <cell r="A3798" t="str">
            <v>INSTALACOES HIDRO SANITARIAS</v>
          </cell>
          <cell r="B3798" t="str">
            <v>INHI</v>
          </cell>
          <cell r="C3798" t="str">
            <v>CONEXOES</v>
          </cell>
          <cell r="D3798" t="str">
            <v>0180</v>
          </cell>
          <cell r="E3798">
            <v>0</v>
          </cell>
          <cell r="F3798">
            <v>0</v>
          </cell>
          <cell r="G3798" t="str">
            <v>92318</v>
          </cell>
          <cell r="H3798" t="str">
            <v>TE EM COBRE, DN 22 MM, SEM ANEL DE SOLDA, INSTALADO EM RAMAL DE DISTRIBUIÇÃO  FORNECIMENTO E INSTALAÇÃO. AF_12/2015</v>
          </cell>
        </row>
        <row r="3799">
          <cell r="A3799" t="str">
            <v>INSTALACOES HIDRO SANITARIAS</v>
          </cell>
          <cell r="B3799" t="str">
            <v>INHI</v>
          </cell>
          <cell r="C3799" t="str">
            <v>CONEXOES</v>
          </cell>
          <cell r="D3799" t="str">
            <v>0180</v>
          </cell>
          <cell r="E3799">
            <v>0</v>
          </cell>
          <cell r="F3799">
            <v>0</v>
          </cell>
          <cell r="G3799" t="str">
            <v>92319</v>
          </cell>
          <cell r="H3799" t="str">
            <v>TE EM COBRE, DN 28 MM, SEM ANEL DE SOLDA, INSTALADO EM RAMAL DE DISTRIBUIÇÃO  FORNECIMENTO E INSTALAÇÃO. AF_12/2015</v>
          </cell>
        </row>
        <row r="3800">
          <cell r="A3800" t="str">
            <v>INSTALACOES HIDRO SANITARIAS</v>
          </cell>
          <cell r="B3800" t="str">
            <v>INHI</v>
          </cell>
          <cell r="C3800" t="str">
            <v>CONEXOES</v>
          </cell>
          <cell r="D3800" t="str">
            <v>0180</v>
          </cell>
          <cell r="E3800">
            <v>0</v>
          </cell>
          <cell r="F3800">
            <v>0</v>
          </cell>
          <cell r="G3800" t="str">
            <v>92326</v>
          </cell>
          <cell r="H3800" t="str">
            <v>COTOVELO EM COBRE, DN 15 MM, 90 GRAUS, SEM ANEL DE SOLDA, INSTALADO EM RAMAL E SUB-RAMAL  FORNECIMENTO E INSTALAÇÃO. AF_12/2015</v>
          </cell>
        </row>
        <row r="3801">
          <cell r="A3801" t="str">
            <v>INSTALACOES HIDRO SANITARIAS</v>
          </cell>
          <cell r="B3801" t="str">
            <v>INHI</v>
          </cell>
          <cell r="C3801" t="str">
            <v>CONEXOES</v>
          </cell>
          <cell r="D3801" t="str">
            <v>0180</v>
          </cell>
          <cell r="E3801">
            <v>0</v>
          </cell>
          <cell r="F3801">
            <v>0</v>
          </cell>
          <cell r="G3801" t="str">
            <v>92327</v>
          </cell>
          <cell r="H3801" t="str">
            <v>COTOVELO EM COBRE, DN 22 MM, 90 GRAUS, SEM ANEL DE SOLDA, INSTALADO EM RAMAL E SUB-RAMAL  FORNECIMENTO E INSTALAÇÃO. AF_12/2015</v>
          </cell>
        </row>
        <row r="3802">
          <cell r="A3802" t="str">
            <v>INSTALACOES HIDRO SANITARIAS</v>
          </cell>
          <cell r="B3802" t="str">
            <v>INHI</v>
          </cell>
          <cell r="C3802" t="str">
            <v>CONEXOES</v>
          </cell>
          <cell r="D3802" t="str">
            <v>0180</v>
          </cell>
          <cell r="E3802">
            <v>0</v>
          </cell>
          <cell r="F3802">
            <v>0</v>
          </cell>
          <cell r="G3802" t="str">
            <v>92328</v>
          </cell>
          <cell r="H3802" t="str">
            <v>COTOVELO EM COBRE, DN 28 MM, 90 GRAUS, SEM ANEL DE SOLDA, INSTALADO EM RAMAL E SUB-RAMAL  FORNECIMENTO E INSTALAÇÃO. AF_12/2015</v>
          </cell>
        </row>
        <row r="3803">
          <cell r="A3803" t="str">
            <v>INSTALACOES HIDRO SANITARIAS</v>
          </cell>
          <cell r="B3803" t="str">
            <v>INHI</v>
          </cell>
          <cell r="C3803" t="str">
            <v>CONEXOES</v>
          </cell>
          <cell r="D3803" t="str">
            <v>0180</v>
          </cell>
          <cell r="E3803">
            <v>0</v>
          </cell>
          <cell r="F3803">
            <v>0</v>
          </cell>
          <cell r="G3803" t="str">
            <v>92329</v>
          </cell>
          <cell r="H3803" t="str">
            <v>LUVA EM COBRE, DN 15 MM, SEM ANEL DE SOLDA, INSTALADO EM RAMAL E SUB-RAMAL  FORNECIMENTO E INSTALAÇÃO. AF_12/2015</v>
          </cell>
        </row>
        <row r="3804">
          <cell r="A3804" t="str">
            <v>INSTALACOES HIDRO SANITARIAS</v>
          </cell>
          <cell r="B3804" t="str">
            <v>INHI</v>
          </cell>
          <cell r="C3804" t="str">
            <v>CONEXOES</v>
          </cell>
          <cell r="D3804" t="str">
            <v>0180</v>
          </cell>
          <cell r="E3804">
            <v>0</v>
          </cell>
          <cell r="F3804">
            <v>0</v>
          </cell>
          <cell r="G3804" t="str">
            <v>92330</v>
          </cell>
          <cell r="H3804" t="str">
            <v>LUVA EM COBRE, DN 22 MM, SEM ANEL DE SOLDA, INSTALADO EM RAMAL E SUB-RAMAL  FORNECIMENTO E INSTALAÇÃO. AF_12/2015</v>
          </cell>
        </row>
        <row r="3805">
          <cell r="A3805" t="str">
            <v>INSTALACOES HIDRO SANITARIAS</v>
          </cell>
          <cell r="B3805" t="str">
            <v>INHI</v>
          </cell>
          <cell r="C3805" t="str">
            <v>CONEXOES</v>
          </cell>
          <cell r="D3805" t="str">
            <v>0180</v>
          </cell>
          <cell r="E3805">
            <v>0</v>
          </cell>
          <cell r="F3805">
            <v>0</v>
          </cell>
          <cell r="G3805" t="str">
            <v>92331</v>
          </cell>
          <cell r="H3805" t="str">
            <v>LUVA EM COBRE, DN 28 MM, SEM ANEL DE SOLDA, INSTALADO EM RAMAL E SUB-RAMAL  FORNECIMENTO E INSTALAÇÃO. AF_12/2015</v>
          </cell>
        </row>
        <row r="3806">
          <cell r="A3806" t="str">
            <v>INSTALACOES HIDRO SANITARIAS</v>
          </cell>
          <cell r="B3806" t="str">
            <v>INHI</v>
          </cell>
          <cell r="C3806" t="str">
            <v>CONEXOES</v>
          </cell>
          <cell r="D3806" t="str">
            <v>0180</v>
          </cell>
          <cell r="E3806">
            <v>0</v>
          </cell>
          <cell r="F3806">
            <v>0</v>
          </cell>
          <cell r="G3806" t="str">
            <v>92332</v>
          </cell>
          <cell r="H3806" t="str">
            <v>TE EM COBRE, DN 15 MM, SEM ANEL DE SOLDA, INSTALADO EM RAMAL E SUB-RAMAL  FORNECIMENTO E INSTALAÇÃO. AF_12/2015</v>
          </cell>
        </row>
        <row r="3807">
          <cell r="A3807" t="str">
            <v>INSTALACOES HIDRO SANITARIAS</v>
          </cell>
          <cell r="B3807" t="str">
            <v>INHI</v>
          </cell>
          <cell r="C3807" t="str">
            <v>CONEXOES</v>
          </cell>
          <cell r="D3807" t="str">
            <v>0180</v>
          </cell>
          <cell r="E3807">
            <v>0</v>
          </cell>
          <cell r="F3807">
            <v>0</v>
          </cell>
          <cell r="G3807" t="str">
            <v>92333</v>
          </cell>
          <cell r="H3807" t="str">
            <v>TE EM COBRE, DN 22 MM, SEM ANEL DE SOLDA, INSTALADO EM RAMAL E SUB-RAMAL  FORNECIMENTO E INSTALAÇÃO. AF_12/2015</v>
          </cell>
        </row>
        <row r="3808">
          <cell r="A3808" t="str">
            <v>INSTALACOES HIDRO SANITARIAS</v>
          </cell>
          <cell r="B3808" t="str">
            <v>INHI</v>
          </cell>
          <cell r="C3808" t="str">
            <v>CONEXOES</v>
          </cell>
          <cell r="D3808" t="str">
            <v>0180</v>
          </cell>
          <cell r="E3808">
            <v>0</v>
          </cell>
          <cell r="F3808">
            <v>0</v>
          </cell>
          <cell r="G3808" t="str">
            <v>92334</v>
          </cell>
          <cell r="H3808" t="str">
            <v>TE EM COBRE, DN 28 MM, SEM ANEL DE SOLDA, INSTALADO EM RAMAL E SUB-RAMAL  FORNECIMENTO E INSTALAÇÃO. AF_12/2015</v>
          </cell>
        </row>
        <row r="3809">
          <cell r="A3809" t="str">
            <v>INSTALACOES HIDRO SANITARIAS</v>
          </cell>
          <cell r="B3809" t="str">
            <v>INHI</v>
          </cell>
          <cell r="C3809" t="str">
            <v>CONEXOES</v>
          </cell>
          <cell r="D3809" t="str">
            <v>0180</v>
          </cell>
          <cell r="E3809">
            <v>0</v>
          </cell>
          <cell r="F3809">
            <v>0</v>
          </cell>
          <cell r="G3809" t="str">
            <v>92344</v>
          </cell>
          <cell r="H3809" t="str">
            <v>NIPLE, EM FERRO GALVANIZADO, DN 50 (2"), CONEXÃO ROSQUEADA, INSTALADO EM PRUMADAS - FORNECIMENTO E INSTALAÇÃO. AF_10/2020</v>
          </cell>
        </row>
        <row r="3810">
          <cell r="A3810" t="str">
            <v>INSTALACOES HIDRO SANITARIAS</v>
          </cell>
          <cell r="B3810" t="str">
            <v>INHI</v>
          </cell>
          <cell r="C3810" t="str">
            <v>CONEXOES</v>
          </cell>
          <cell r="D3810" t="str">
            <v>0180</v>
          </cell>
          <cell r="E3810">
            <v>0</v>
          </cell>
          <cell r="F3810">
            <v>0</v>
          </cell>
          <cell r="G3810" t="str">
            <v>92345</v>
          </cell>
          <cell r="H3810" t="str">
            <v>LUVA, EM FERRO GALVANIZADO, DN 50 (2"), CONEXÃO ROSQUEADA, INSTALADO EM PRUMADAS - FORNECIMENTO E INSTALAÇÃO. AF_10/2020</v>
          </cell>
        </row>
        <row r="3811">
          <cell r="A3811" t="str">
            <v>INSTALACOES HIDRO SANITARIAS</v>
          </cell>
          <cell r="B3811" t="str">
            <v>INHI</v>
          </cell>
          <cell r="C3811" t="str">
            <v>CONEXOES</v>
          </cell>
          <cell r="D3811" t="str">
            <v>0180</v>
          </cell>
          <cell r="E3811">
            <v>0</v>
          </cell>
          <cell r="F3811">
            <v>0</v>
          </cell>
          <cell r="G3811" t="str">
            <v>92346</v>
          </cell>
          <cell r="H3811" t="str">
            <v>NIPLE, EM FERRO GALVANIZADO, DN 65 (2 1/2"), CONEXÃO ROSQUEADA, INSTALADO EM PRUMADAS - FORNECIMENTO E INSTALAÇÃO. AF_10/2020</v>
          </cell>
        </row>
        <row r="3812">
          <cell r="A3812" t="str">
            <v>INSTALACOES HIDRO SANITARIAS</v>
          </cell>
          <cell r="B3812" t="str">
            <v>INHI</v>
          </cell>
          <cell r="C3812" t="str">
            <v>CONEXOES</v>
          </cell>
          <cell r="D3812" t="str">
            <v>0180</v>
          </cell>
          <cell r="E3812">
            <v>0</v>
          </cell>
          <cell r="F3812">
            <v>0</v>
          </cell>
          <cell r="G3812" t="str">
            <v>92347</v>
          </cell>
          <cell r="H3812" t="str">
            <v>LUVA, EM FERRO GALVANIZADO, DN 65 (2 1/2"), CONEXÃO ROSQUEADA, INSTALADO EM PRUMADAS - FORNECIMENTO E INSTALAÇÃO. AF_10/2020</v>
          </cell>
        </row>
        <row r="3813">
          <cell r="A3813" t="str">
            <v>INSTALACOES HIDRO SANITARIAS</v>
          </cell>
          <cell r="B3813" t="str">
            <v>INHI</v>
          </cell>
          <cell r="C3813" t="str">
            <v>CONEXOES</v>
          </cell>
          <cell r="D3813" t="str">
            <v>0180</v>
          </cell>
          <cell r="E3813">
            <v>0</v>
          </cell>
          <cell r="F3813">
            <v>0</v>
          </cell>
          <cell r="G3813" t="str">
            <v>92348</v>
          </cell>
          <cell r="H3813" t="str">
            <v>NIPLE, EM FERRO GALVANIZADO, DN 80 (3"), CONEXÃO ROSQUEADA, INSTALADO EM PRUMADAS - FORNECIMENTO E INSTALAÇÃO. AF_10/2020</v>
          </cell>
        </row>
        <row r="3814">
          <cell r="A3814" t="str">
            <v>INSTALACOES HIDRO SANITARIAS</v>
          </cell>
          <cell r="B3814" t="str">
            <v>INHI</v>
          </cell>
          <cell r="C3814" t="str">
            <v>CONEXOES</v>
          </cell>
          <cell r="D3814" t="str">
            <v>0180</v>
          </cell>
          <cell r="E3814">
            <v>0</v>
          </cell>
          <cell r="F3814">
            <v>0</v>
          </cell>
          <cell r="G3814" t="str">
            <v>92349</v>
          </cell>
          <cell r="H3814" t="str">
            <v>LUVA, EM FERRO GALVANIZADO, DN 80 (3"), CONEXÃO ROSQUEADA, INSTALADO EM PRUMADAS - FORNECIMENTO E INSTALAÇÃO. AF_10/2020</v>
          </cell>
        </row>
        <row r="3815">
          <cell r="A3815" t="str">
            <v>INSTALACOES HIDRO SANITARIAS</v>
          </cell>
          <cell r="B3815" t="str">
            <v>INHI</v>
          </cell>
          <cell r="C3815" t="str">
            <v>CONEXOES</v>
          </cell>
          <cell r="D3815" t="str">
            <v>0180</v>
          </cell>
          <cell r="E3815">
            <v>0</v>
          </cell>
          <cell r="F3815">
            <v>0</v>
          </cell>
          <cell r="G3815" t="str">
            <v>92350</v>
          </cell>
          <cell r="H3815" t="str">
            <v>JOELHO 45 GRAUS, EM FERRO GALVANIZADO, DN 50 (2"), CONEXÃO ROSQUEADA, INSTALADO EM PRUMADAS - FORNECIMENTO E INSTALAÇÃO. AF_10/2020</v>
          </cell>
        </row>
        <row r="3816">
          <cell r="A3816" t="str">
            <v>INSTALACOES HIDRO SANITARIAS</v>
          </cell>
          <cell r="B3816" t="str">
            <v>INHI</v>
          </cell>
          <cell r="C3816" t="str">
            <v>CONEXOES</v>
          </cell>
          <cell r="D3816" t="str">
            <v>0180</v>
          </cell>
          <cell r="E3816">
            <v>0</v>
          </cell>
          <cell r="F3816">
            <v>0</v>
          </cell>
          <cell r="G3816" t="str">
            <v>92351</v>
          </cell>
          <cell r="H3816" t="str">
            <v>JOELHO 90 GRAUS, EM FERRO GALVANIZADO, DN 50 (2"), CONEXÃO ROSQUEADA, INSTALADO EM PRUMADAS - FORNECIMENTO E INSTALAÇÃO. AF_10/2020</v>
          </cell>
        </row>
        <row r="3817">
          <cell r="A3817" t="str">
            <v>INSTALACOES HIDRO SANITARIAS</v>
          </cell>
          <cell r="B3817" t="str">
            <v>INHI</v>
          </cell>
          <cell r="C3817" t="str">
            <v>CONEXOES</v>
          </cell>
          <cell r="D3817" t="str">
            <v>0180</v>
          </cell>
          <cell r="E3817">
            <v>0</v>
          </cell>
          <cell r="F3817">
            <v>0</v>
          </cell>
          <cell r="G3817" t="str">
            <v>92352</v>
          </cell>
          <cell r="H3817" t="str">
            <v>JOELHO 45 GRAUS, EM FERRO GALVANIZADO, DN 65 (2 1/2"), CONEXÃO ROSQUEADA, INSTALADO EM PRUMADAS - FORNECIMENTO E INSTALAÇÃO. AF_10/2020</v>
          </cell>
        </row>
        <row r="3818">
          <cell r="A3818" t="str">
            <v>INSTALACOES HIDRO SANITARIAS</v>
          </cell>
          <cell r="B3818" t="str">
            <v>INHI</v>
          </cell>
          <cell r="C3818" t="str">
            <v>CONEXOES</v>
          </cell>
          <cell r="D3818" t="str">
            <v>0180</v>
          </cell>
          <cell r="E3818">
            <v>0</v>
          </cell>
          <cell r="F3818">
            <v>0</v>
          </cell>
          <cell r="G3818" t="str">
            <v>92353</v>
          </cell>
          <cell r="H3818" t="str">
            <v>JOELHO 90 GRAUS, EM FERRO GALVANIZADO, DN 65 (2 1/2"), CONEXÃO ROSQUEADA, INSTALADO EM PRUMADAS - FORNECIMENTO E INSTALAÇÃO. AF_10/2020</v>
          </cell>
        </row>
        <row r="3819">
          <cell r="A3819" t="str">
            <v>INSTALACOES HIDRO SANITARIAS</v>
          </cell>
          <cell r="B3819" t="str">
            <v>INHI</v>
          </cell>
          <cell r="C3819" t="str">
            <v>CONEXOES</v>
          </cell>
          <cell r="D3819" t="str">
            <v>0180</v>
          </cell>
          <cell r="E3819">
            <v>0</v>
          </cell>
          <cell r="F3819">
            <v>0</v>
          </cell>
          <cell r="G3819" t="str">
            <v>92354</v>
          </cell>
          <cell r="H3819" t="str">
            <v>JOELHO 45 GRAUS, EM FERRO GALVANIZADO, DN 80 (3"), CONEXÃO ROSQUEADA, INSTALADO EM PRUMADAS - FORNECIMENTO E INSTALAÇÃO. AF_10/2020</v>
          </cell>
        </row>
        <row r="3820">
          <cell r="A3820" t="str">
            <v>INSTALACOES HIDRO SANITARIAS</v>
          </cell>
          <cell r="B3820" t="str">
            <v>INHI</v>
          </cell>
          <cell r="C3820" t="str">
            <v>CONEXOES</v>
          </cell>
          <cell r="D3820" t="str">
            <v>0180</v>
          </cell>
          <cell r="E3820">
            <v>0</v>
          </cell>
          <cell r="F3820">
            <v>0</v>
          </cell>
          <cell r="G3820" t="str">
            <v>92355</v>
          </cell>
          <cell r="H3820" t="str">
            <v>JOELHO 90 GRAUS, EM FERRO GALVANIZADO, DN 80 (3"), CONEXÃO ROSQUEADA, INSTALADO EM PRUMADAS - FORNECIMENTO E INSTALAÇÃO. AF_10/2020</v>
          </cell>
        </row>
        <row r="3821">
          <cell r="A3821" t="str">
            <v>INSTALACOES HIDRO SANITARIAS</v>
          </cell>
          <cell r="B3821" t="str">
            <v>INHI</v>
          </cell>
          <cell r="C3821" t="str">
            <v>CONEXOES</v>
          </cell>
          <cell r="D3821" t="str">
            <v>0180</v>
          </cell>
          <cell r="E3821">
            <v>0</v>
          </cell>
          <cell r="F3821">
            <v>0</v>
          </cell>
          <cell r="G3821" t="str">
            <v>92356</v>
          </cell>
          <cell r="H3821" t="str">
            <v>TÊ, EM FERRO GALVANIZADO, DN 50 (2"), CONEXÃO ROSQUEADA, INSTALADO EM PRUMADAS - FORNECIMENTO E INSTALAÇÃO. AF_10/2020</v>
          </cell>
        </row>
        <row r="3822">
          <cell r="A3822" t="str">
            <v>INSTALACOES HIDRO SANITARIAS</v>
          </cell>
          <cell r="B3822" t="str">
            <v>INHI</v>
          </cell>
          <cell r="C3822" t="str">
            <v>CONEXOES</v>
          </cell>
          <cell r="D3822" t="str">
            <v>0180</v>
          </cell>
          <cell r="E3822">
            <v>0</v>
          </cell>
          <cell r="F3822">
            <v>0</v>
          </cell>
          <cell r="G3822" t="str">
            <v>92357</v>
          </cell>
          <cell r="H3822" t="str">
            <v>TÊ, EM FERRO GALVANIZADO, DN 65 (2 1/2"), CONEXÃO ROSQUEADA, INSTALADO EM PRUMADAS - FORNECIMENTO E INSTALAÇÃO. AF_10/2020</v>
          </cell>
        </row>
        <row r="3823">
          <cell r="A3823" t="str">
            <v>INSTALACOES HIDRO SANITARIAS</v>
          </cell>
          <cell r="B3823" t="str">
            <v>INHI</v>
          </cell>
          <cell r="C3823" t="str">
            <v>CONEXOES</v>
          </cell>
          <cell r="D3823" t="str">
            <v>0180</v>
          </cell>
          <cell r="E3823">
            <v>0</v>
          </cell>
          <cell r="F3823">
            <v>0</v>
          </cell>
          <cell r="G3823" t="str">
            <v>92358</v>
          </cell>
          <cell r="H3823" t="str">
            <v>TÊ, EM FERRO GALVANIZADO, DN 80 (3"), CONEXÃO ROSQUEADA, INSTALADO EM PRUMADAS - FORNECIMENTO E INSTALAÇÃO. AF_10/2020</v>
          </cell>
        </row>
        <row r="3824">
          <cell r="A3824" t="str">
            <v>INSTALACOES HIDRO SANITARIAS</v>
          </cell>
          <cell r="B3824" t="str">
            <v>INHI</v>
          </cell>
          <cell r="C3824" t="str">
            <v>CONEXOES</v>
          </cell>
          <cell r="D3824" t="str">
            <v>0180</v>
          </cell>
          <cell r="E3824">
            <v>0</v>
          </cell>
          <cell r="F3824">
            <v>0</v>
          </cell>
          <cell r="G3824" t="str">
            <v>92369</v>
          </cell>
          <cell r="H3824" t="str">
            <v>NIPLE, EM FERRO GALVANIZADO, DN 25 (1"), CONEXÃO ROSQUEADA, INSTALADO EM REDE DE ALIMENTAÇÃO PARA HIDRANTE - FORNECIMENTO E INSTALAÇÃO. AF_10/2020</v>
          </cell>
        </row>
        <row r="3825">
          <cell r="A3825" t="str">
            <v>INSTALACOES HIDRO SANITARIAS</v>
          </cell>
          <cell r="B3825" t="str">
            <v>INHI</v>
          </cell>
          <cell r="C3825" t="str">
            <v>CONEXOES</v>
          </cell>
          <cell r="D3825" t="str">
            <v>0180</v>
          </cell>
          <cell r="E3825">
            <v>0</v>
          </cell>
          <cell r="F3825">
            <v>0</v>
          </cell>
          <cell r="G3825" t="str">
            <v>92370</v>
          </cell>
          <cell r="H3825" t="str">
            <v>LUVA, EM FERRO GALVANIZADO, DN 25 (1"), CONEXÃO ROSQUEADA, INSTALADO EM REDE DE ALIMENTAÇÃO PARA HIDRANTE - FORNECIMENTO E INSTALAÇÃO. AF_10/2020</v>
          </cell>
        </row>
        <row r="3826">
          <cell r="A3826" t="str">
            <v>INSTALACOES HIDRO SANITARIAS</v>
          </cell>
          <cell r="B3826" t="str">
            <v>INHI</v>
          </cell>
          <cell r="C3826" t="str">
            <v>CONEXOES</v>
          </cell>
          <cell r="D3826" t="str">
            <v>0180</v>
          </cell>
          <cell r="E3826">
            <v>0</v>
          </cell>
          <cell r="F3826">
            <v>0</v>
          </cell>
          <cell r="G3826" t="str">
            <v>92371</v>
          </cell>
          <cell r="H3826" t="str">
            <v>NIPLE, EM FERRO GALVANIZADO, DN 32 (1 1/4"), CONEXÃO ROSQUEADA, INSTALADO EM REDE DE ALIMENTAÇÃO PARA HIDRANTE - FORNECIMENTO E INSTALAÇÃO. AF_10/2020</v>
          </cell>
        </row>
        <row r="3827">
          <cell r="A3827" t="str">
            <v>INSTALACOES HIDRO SANITARIAS</v>
          </cell>
          <cell r="B3827" t="str">
            <v>INHI</v>
          </cell>
          <cell r="C3827" t="str">
            <v>CONEXOES</v>
          </cell>
          <cell r="D3827" t="str">
            <v>0180</v>
          </cell>
          <cell r="E3827">
            <v>0</v>
          </cell>
          <cell r="F3827">
            <v>0</v>
          </cell>
          <cell r="G3827" t="str">
            <v>92372</v>
          </cell>
          <cell r="H3827" t="str">
            <v>LUVA, EM FERRO GALVANIZADO, DN 32 (1 1/4"), CONEXÃO ROSQUEADA, INSTALADO EM REDE DE ALIMENTAÇÃO PARA HIDRANTE - FORNECIMENTO E INSTALAÇÃO. AF_10/2020</v>
          </cell>
        </row>
        <row r="3828">
          <cell r="A3828" t="str">
            <v>INSTALACOES HIDRO SANITARIAS</v>
          </cell>
          <cell r="B3828" t="str">
            <v>INHI</v>
          </cell>
          <cell r="C3828" t="str">
            <v>CONEXOES</v>
          </cell>
          <cell r="D3828" t="str">
            <v>0180</v>
          </cell>
          <cell r="E3828">
            <v>0</v>
          </cell>
          <cell r="F3828">
            <v>0</v>
          </cell>
          <cell r="G3828" t="str">
            <v>92373</v>
          </cell>
          <cell r="H3828" t="str">
            <v>NIPLE, EM FERRO GALVANIZADO, DN 40 (1 1/2"), CONEXÃO ROSQUEADA, INSTALADO EM REDE DE ALIMENTAÇÃO PARA HIDRANTE - FORNECIMENTO E INSTALAÇÃO. AF_10/2020</v>
          </cell>
        </row>
        <row r="3829">
          <cell r="A3829" t="str">
            <v>INSTALACOES HIDRO SANITARIAS</v>
          </cell>
          <cell r="B3829" t="str">
            <v>INHI</v>
          </cell>
          <cell r="C3829" t="str">
            <v>CONEXOES</v>
          </cell>
          <cell r="D3829" t="str">
            <v>0180</v>
          </cell>
          <cell r="E3829">
            <v>0</v>
          </cell>
          <cell r="F3829">
            <v>0</v>
          </cell>
          <cell r="G3829" t="str">
            <v>92374</v>
          </cell>
          <cell r="H3829" t="str">
            <v>LUVA, EM FERRO GALVANIZADO, DN 40 (1 1/2"), CONEXÃO ROSQUEADA, INSTALADO EM REDE DE ALIMENTAÇÃO PARA HIDRANTE - FORNECIMENTO E INSTALAÇÃO. AF_10/2020</v>
          </cell>
        </row>
        <row r="3830">
          <cell r="A3830" t="str">
            <v>INSTALACOES HIDRO SANITARIAS</v>
          </cell>
          <cell r="B3830" t="str">
            <v>INHI</v>
          </cell>
          <cell r="C3830" t="str">
            <v>CONEXOES</v>
          </cell>
          <cell r="D3830" t="str">
            <v>0180</v>
          </cell>
          <cell r="E3830">
            <v>0</v>
          </cell>
          <cell r="F3830">
            <v>0</v>
          </cell>
          <cell r="G3830" t="str">
            <v>92375</v>
          </cell>
          <cell r="H3830" t="str">
            <v>NIPLE, EM FERRO GALVANIZADO, DN 50 (2"), CONEXÃO ROSQUEADA, INSTALADO EM REDE DE ALIMENTAÇÃO PARA HIDRANTE - FORNECIMENTO E INSTALAÇÃO. AF_10/2020</v>
          </cell>
        </row>
        <row r="3831">
          <cell r="A3831" t="str">
            <v>INSTALACOES HIDRO SANITARIAS</v>
          </cell>
          <cell r="B3831" t="str">
            <v>INHI</v>
          </cell>
          <cell r="C3831" t="str">
            <v>CONEXOES</v>
          </cell>
          <cell r="D3831" t="str">
            <v>0180</v>
          </cell>
          <cell r="E3831">
            <v>0</v>
          </cell>
          <cell r="F3831">
            <v>0</v>
          </cell>
          <cell r="G3831" t="str">
            <v>92376</v>
          </cell>
          <cell r="H3831" t="str">
            <v>LUVA, EM FERRO GALVANIZADO, DN 50 (2"), CONEXÃO ROSQUEADA, INSTALADO EM REDE DE ALIMENTAÇÃO PARA HIDRANTE - FORNECIMENTO E INSTALAÇÃO. AF_10/2020</v>
          </cell>
        </row>
        <row r="3832">
          <cell r="A3832" t="str">
            <v>INSTALACOES HIDRO SANITARIAS</v>
          </cell>
          <cell r="B3832" t="str">
            <v>INHI</v>
          </cell>
          <cell r="C3832" t="str">
            <v>CONEXOES</v>
          </cell>
          <cell r="D3832" t="str">
            <v>0180</v>
          </cell>
          <cell r="E3832">
            <v>0</v>
          </cell>
          <cell r="F3832">
            <v>0</v>
          </cell>
          <cell r="G3832" t="str">
            <v>92377</v>
          </cell>
          <cell r="H3832" t="str">
            <v>NIPLE, EM FERRO GALVANIZADO, DN 65 (2 1/2"), CONEXÃO ROSQUEADA, INSTALADO EM REDE DE ALIMENTAÇÃO PARA HIDRANTE - FORNECIMENTO E INSTALAÇÃO. AF_10/2020</v>
          </cell>
        </row>
        <row r="3833">
          <cell r="A3833" t="str">
            <v>INSTALACOES HIDRO SANITARIAS</v>
          </cell>
          <cell r="B3833" t="str">
            <v>INHI</v>
          </cell>
          <cell r="C3833" t="str">
            <v>CONEXOES</v>
          </cell>
          <cell r="D3833" t="str">
            <v>0180</v>
          </cell>
          <cell r="E3833">
            <v>0</v>
          </cell>
          <cell r="F3833">
            <v>0</v>
          </cell>
          <cell r="G3833" t="str">
            <v>92378</v>
          </cell>
          <cell r="H3833" t="str">
            <v>LUVA, EM FERRO GALVANIZADO, DN 65 (2 1/2"), CONEXÃO ROSQUEADA, INSTALADO EM REDE DE ALIMENTAÇÃO PARA HIDRANTE - FORNECIMENTO E INSTALAÇÃO. AF_10/2020</v>
          </cell>
        </row>
        <row r="3834">
          <cell r="A3834" t="str">
            <v>INSTALACOES HIDRO SANITARIAS</v>
          </cell>
          <cell r="B3834" t="str">
            <v>INHI</v>
          </cell>
          <cell r="C3834" t="str">
            <v>CONEXOES</v>
          </cell>
          <cell r="D3834" t="str">
            <v>0180</v>
          </cell>
          <cell r="E3834">
            <v>0</v>
          </cell>
          <cell r="F3834">
            <v>0</v>
          </cell>
          <cell r="G3834" t="str">
            <v>92379</v>
          </cell>
          <cell r="H3834" t="str">
            <v>NIPLE, EM FERRO GALVANIZADO, DN 80 (3"), CONEXÃO ROSQUEADA, INSTALADO EM REDE DE ALIMENTAÇÃO PARA HIDRANTE - FORNECIMENTO E INSTALAÇÃO. AF_10/2020</v>
          </cell>
        </row>
        <row r="3835">
          <cell r="A3835" t="str">
            <v>INSTALACOES HIDRO SANITARIAS</v>
          </cell>
          <cell r="B3835" t="str">
            <v>INHI</v>
          </cell>
          <cell r="C3835" t="str">
            <v>CONEXOES</v>
          </cell>
          <cell r="D3835" t="str">
            <v>0180</v>
          </cell>
          <cell r="E3835">
            <v>0</v>
          </cell>
          <cell r="F3835">
            <v>0</v>
          </cell>
          <cell r="G3835" t="str">
            <v>92380</v>
          </cell>
          <cell r="H3835" t="str">
            <v>LUVA, EM FERRO GALVANIZADO, DN 80 (3"), CONEXÃO ROSQUEADA, INSTALADO EM REDE DE ALIMENTAÇÃO PARA HIDRANTE - FORNECIMENTO E INSTALAÇÃO. AF_10/2020</v>
          </cell>
        </row>
        <row r="3836">
          <cell r="A3836" t="str">
            <v>INSTALACOES HIDRO SANITARIAS</v>
          </cell>
          <cell r="B3836" t="str">
            <v>INHI</v>
          </cell>
          <cell r="C3836" t="str">
            <v>CONEXOES</v>
          </cell>
          <cell r="D3836" t="str">
            <v>0180</v>
          </cell>
          <cell r="E3836">
            <v>0</v>
          </cell>
          <cell r="F3836">
            <v>0</v>
          </cell>
          <cell r="G3836" t="str">
            <v>92381</v>
          </cell>
          <cell r="H3836" t="str">
            <v>JOELHO 45 GRAUS, EM FERRO GALVANIZADO, DN 25 (1"), CONEXÃO ROSQUEADA, INSTALADO EM REDE DE ALIMENTAÇÃO PARA HIDRANTE - FORNECIMENTO E INSTALAÇÃO. AF_10/2020</v>
          </cell>
        </row>
        <row r="3837">
          <cell r="A3837" t="str">
            <v>INSTALACOES HIDRO SANITARIAS</v>
          </cell>
          <cell r="B3837" t="str">
            <v>INHI</v>
          </cell>
          <cell r="C3837" t="str">
            <v>CONEXOES</v>
          </cell>
          <cell r="D3837" t="str">
            <v>0180</v>
          </cell>
          <cell r="E3837">
            <v>0</v>
          </cell>
          <cell r="F3837">
            <v>0</v>
          </cell>
          <cell r="G3837" t="str">
            <v>92382</v>
          </cell>
          <cell r="H3837" t="str">
            <v>JOELHO 90 GRAUS, EM FERRO GALVANIZADO, DN 25 (1"), CONEXÃO ROSQUEADA, INSTALADO EM REDE DE ALIMENTAÇÃO PARA HIDRANTE - FORNECIMENTO E INSTALAÇÃO. AF_10/2020</v>
          </cell>
        </row>
        <row r="3838">
          <cell r="A3838" t="str">
            <v>INSTALACOES HIDRO SANITARIAS</v>
          </cell>
          <cell r="B3838" t="str">
            <v>INHI</v>
          </cell>
          <cell r="C3838" t="str">
            <v>CONEXOES</v>
          </cell>
          <cell r="D3838" t="str">
            <v>0180</v>
          </cell>
          <cell r="E3838">
            <v>0</v>
          </cell>
          <cell r="F3838">
            <v>0</v>
          </cell>
          <cell r="G3838" t="str">
            <v>92383</v>
          </cell>
          <cell r="H3838" t="str">
            <v>JOELHO 45 GRAUS, EM FERRO GALVANIZADO, DN 32 (1 1/4"), CONEXÃO ROSQUEADA, INSTALADO EM REDE DE ALIMENTAÇÃO PARA HIDRANTE - FORNECIMENTO E INSTALAÇÃO. AF_10/2020</v>
          </cell>
        </row>
        <row r="3839">
          <cell r="A3839" t="str">
            <v>INSTALACOES HIDRO SANITARIAS</v>
          </cell>
          <cell r="B3839" t="str">
            <v>INHI</v>
          </cell>
          <cell r="C3839" t="str">
            <v>CONEXOES</v>
          </cell>
          <cell r="D3839" t="str">
            <v>0180</v>
          </cell>
          <cell r="E3839">
            <v>0</v>
          </cell>
          <cell r="F3839">
            <v>0</v>
          </cell>
          <cell r="G3839" t="str">
            <v>92384</v>
          </cell>
          <cell r="H3839" t="str">
            <v>JOELHO 90 GRAUS, EM FERRO GALVANIZADO, DN 32 (1 1/4"), CONEXÃO ROSQUEADA, INSTALADO EM REDE DE ALIMENTAÇÃO PARA HIDRANTE - FORNECIMENTO E INSTALAÇÃO. AF_10/2020</v>
          </cell>
        </row>
        <row r="3840">
          <cell r="A3840" t="str">
            <v>INSTALACOES HIDRO SANITARIAS</v>
          </cell>
          <cell r="B3840" t="str">
            <v>INHI</v>
          </cell>
          <cell r="C3840" t="str">
            <v>CONEXOES</v>
          </cell>
          <cell r="D3840" t="str">
            <v>0180</v>
          </cell>
          <cell r="E3840">
            <v>0</v>
          </cell>
          <cell r="F3840">
            <v>0</v>
          </cell>
          <cell r="G3840" t="str">
            <v>92385</v>
          </cell>
          <cell r="H3840" t="str">
            <v>JOELHO 45 GRAUS, EM FERRO GALVANIZADO, DN 40 (1 1/2"), CONEXÃO ROSQUEADA, INSTALADO EM REDE DE ALIMENTAÇÃO PARA HIDRANTE - FORNECIMENTO E INSTALAÇÃO. AF_10/2020</v>
          </cell>
        </row>
        <row r="3841">
          <cell r="A3841" t="str">
            <v>INSTALACOES HIDRO SANITARIAS</v>
          </cell>
          <cell r="B3841" t="str">
            <v>INHI</v>
          </cell>
          <cell r="C3841" t="str">
            <v>CONEXOES</v>
          </cell>
          <cell r="D3841" t="str">
            <v>0180</v>
          </cell>
          <cell r="E3841">
            <v>0</v>
          </cell>
          <cell r="F3841">
            <v>0</v>
          </cell>
          <cell r="G3841" t="str">
            <v>92386</v>
          </cell>
          <cell r="H3841" t="str">
            <v>JOELHO 90 GRAUS, EM FERRO GALVANIZADO, DN 40 (1 1/2"), CONEXÃO ROSQUEADA, INSTALADO EM REDE DE ALIMENTAÇÃO PARA HIDRANTE - FORNECIMENTO E INSTALAÇÃO. AF_10/2020</v>
          </cell>
        </row>
        <row r="3842">
          <cell r="A3842" t="str">
            <v>INSTALACOES HIDRO SANITARIAS</v>
          </cell>
          <cell r="B3842" t="str">
            <v>INHI</v>
          </cell>
          <cell r="C3842" t="str">
            <v>CONEXOES</v>
          </cell>
          <cell r="D3842" t="str">
            <v>0180</v>
          </cell>
          <cell r="E3842">
            <v>0</v>
          </cell>
          <cell r="F3842">
            <v>0</v>
          </cell>
          <cell r="G3842" t="str">
            <v>92387</v>
          </cell>
          <cell r="H3842" t="str">
            <v>JOELHO 45 GRAUS, EM FERRO GALVANIZADO, DN 50 (2"), CONEXÃO ROSQUEADA, INSTALADO EM REDE DE ALIMENTAÇÃO PARA HIDRANTE - FORNECIMENTO E INSTALAÇÃO. AF_10/2020</v>
          </cell>
        </row>
        <row r="3843">
          <cell r="A3843" t="str">
            <v>INSTALACOES HIDRO SANITARIAS</v>
          </cell>
          <cell r="B3843" t="str">
            <v>INHI</v>
          </cell>
          <cell r="C3843" t="str">
            <v>CONEXOES</v>
          </cell>
          <cell r="D3843" t="str">
            <v>0180</v>
          </cell>
          <cell r="E3843">
            <v>0</v>
          </cell>
          <cell r="F3843">
            <v>0</v>
          </cell>
          <cell r="G3843" t="str">
            <v>92388</v>
          </cell>
          <cell r="H3843" t="str">
            <v>JOELHO 90 GRAUS, EM FERRO GALVANIZADO, DN 50 (2"), CONEXÃO ROSQUEADA, INSTALADO EM REDE DE ALIMENTAÇÃO PARA HIDRANTE - FORNECIMENTO E INSTALAÇÃO. AF_10/2020</v>
          </cell>
        </row>
        <row r="3844">
          <cell r="A3844" t="str">
            <v>INSTALACOES HIDRO SANITARIAS</v>
          </cell>
          <cell r="B3844" t="str">
            <v>INHI</v>
          </cell>
          <cell r="C3844" t="str">
            <v>CONEXOES</v>
          </cell>
          <cell r="D3844" t="str">
            <v>0180</v>
          </cell>
          <cell r="E3844">
            <v>0</v>
          </cell>
          <cell r="F3844">
            <v>0</v>
          </cell>
          <cell r="G3844" t="str">
            <v>92389</v>
          </cell>
          <cell r="H3844" t="str">
            <v>JOELHO 45 GRAUS, EM FERRO GALVANIZADO, DN 65 (2 1/2"), CONEXÃO ROSQUEADA, INSTALADO EM REDE DE ALIMENTAÇÃO PARA HIDRANTE - FORNECIMENTO E INSTALAÇÃO. AF_10/2020</v>
          </cell>
        </row>
        <row r="3845">
          <cell r="A3845" t="str">
            <v>INSTALACOES HIDRO SANITARIAS</v>
          </cell>
          <cell r="B3845" t="str">
            <v>INHI</v>
          </cell>
          <cell r="C3845" t="str">
            <v>CONEXOES</v>
          </cell>
          <cell r="D3845" t="str">
            <v>0180</v>
          </cell>
          <cell r="E3845">
            <v>0</v>
          </cell>
          <cell r="F3845">
            <v>0</v>
          </cell>
          <cell r="G3845" t="str">
            <v>92390</v>
          </cell>
          <cell r="H3845" t="str">
            <v>JOELHO 90 GRAUS, EM FERRO GALVANIZADO, DN 65 (2 1/2"), CONEXÃO ROSQUEADA, INSTALADO EM REDE DE ALIMENTAÇÃO PARA HIDRANTE - FORNECIMENTO E INSTALAÇÃO. AF_10/2020</v>
          </cell>
        </row>
        <row r="3846">
          <cell r="A3846" t="str">
            <v>INSTALACOES HIDRO SANITARIAS</v>
          </cell>
          <cell r="B3846" t="str">
            <v>INHI</v>
          </cell>
          <cell r="C3846" t="str">
            <v>CONEXOES</v>
          </cell>
          <cell r="D3846" t="str">
            <v>0180</v>
          </cell>
          <cell r="E3846">
            <v>0</v>
          </cell>
          <cell r="F3846">
            <v>0</v>
          </cell>
          <cell r="G3846" t="str">
            <v>92635</v>
          </cell>
          <cell r="H3846" t="str">
            <v>JOELHO 45 GRAUS, EM FERRO GALVANIZADO, CONEXÃO ROSQUEADA, DN 80 (3"), INSTALADO EM REDE DE ALIMENTAÇÃO PARA HIDRANTE - FORNECIMENTO E INSTALAÇÃO. AF_10/2020</v>
          </cell>
        </row>
        <row r="3847">
          <cell r="A3847" t="str">
            <v>INSTALACOES HIDRO SANITARIAS</v>
          </cell>
          <cell r="B3847" t="str">
            <v>INHI</v>
          </cell>
          <cell r="C3847" t="str">
            <v>CONEXOES</v>
          </cell>
          <cell r="D3847" t="str">
            <v>0180</v>
          </cell>
          <cell r="E3847">
            <v>0</v>
          </cell>
          <cell r="F3847">
            <v>0</v>
          </cell>
          <cell r="G3847" t="str">
            <v>92636</v>
          </cell>
          <cell r="H3847" t="str">
            <v>JOELHO 90 GRAUS, EM FERRO GALVANIZADO, CONEXÃO ROSQUEADA, DN 80 (3"), INSTALADO EM REDE DE ALIMENTAÇÃO PARA HIDRANTE - FORNECIMENTO E INSTALAÇÃO. AF_10/2020</v>
          </cell>
        </row>
        <row r="3848">
          <cell r="A3848" t="str">
            <v>INSTALACOES HIDRO SANITARIAS</v>
          </cell>
          <cell r="B3848" t="str">
            <v>INHI</v>
          </cell>
          <cell r="C3848" t="str">
            <v>CONEXOES</v>
          </cell>
          <cell r="D3848" t="str">
            <v>0180</v>
          </cell>
          <cell r="E3848">
            <v>0</v>
          </cell>
          <cell r="F3848">
            <v>0</v>
          </cell>
          <cell r="G3848" t="str">
            <v>92637</v>
          </cell>
          <cell r="H3848" t="str">
            <v>TÊ, EM FERRO GALVANIZADO, CONEXÃO ROSQUEADA, DN 25 (1"), INSTALADO EM REDE DE ALIMENTAÇÃO PARA HIDRANTE - FORNECIMENTO E INSTALAÇÃO. AF_10/2020</v>
          </cell>
        </row>
        <row r="3849">
          <cell r="A3849" t="str">
            <v>INSTALACOES HIDRO SANITARIAS</v>
          </cell>
          <cell r="B3849" t="str">
            <v>INHI</v>
          </cell>
          <cell r="C3849" t="str">
            <v>CONEXOES</v>
          </cell>
          <cell r="D3849" t="str">
            <v>0180</v>
          </cell>
          <cell r="E3849">
            <v>0</v>
          </cell>
          <cell r="F3849">
            <v>0</v>
          </cell>
          <cell r="G3849" t="str">
            <v>92638</v>
          </cell>
          <cell r="H3849" t="str">
            <v>TÊ, EM FERRO GALVANIZADO, CONEXÃO ROSQUEADA, DN 32 (1 1/4"), INSTALADO EM REDE DE ALIMENTAÇÃO PARA HIDRANTE - FORNECIMENTO E INSTALAÇÃO. AF_10/2020</v>
          </cell>
        </row>
        <row r="3850">
          <cell r="A3850" t="str">
            <v>INSTALACOES HIDRO SANITARIAS</v>
          </cell>
          <cell r="B3850" t="str">
            <v>INHI</v>
          </cell>
          <cell r="C3850" t="str">
            <v>CONEXOES</v>
          </cell>
          <cell r="D3850" t="str">
            <v>0180</v>
          </cell>
          <cell r="E3850">
            <v>0</v>
          </cell>
          <cell r="F3850">
            <v>0</v>
          </cell>
          <cell r="G3850" t="str">
            <v>92639</v>
          </cell>
          <cell r="H3850" t="str">
            <v>TÊ, EM FERRO GALVANIZADO, CONEXÃO ROSQUEADA, DN 40 (1 1/2"), INSTALADO EM REDE DE ALIMENTAÇÃO PARA HIDRANTE - FORNECIMENTO E INSTALAÇÃO. AF_10/2020</v>
          </cell>
        </row>
        <row r="3851">
          <cell r="A3851" t="str">
            <v>INSTALACOES HIDRO SANITARIAS</v>
          </cell>
          <cell r="B3851" t="str">
            <v>INHI</v>
          </cell>
          <cell r="C3851" t="str">
            <v>CONEXOES</v>
          </cell>
          <cell r="D3851" t="str">
            <v>0180</v>
          </cell>
          <cell r="E3851">
            <v>0</v>
          </cell>
          <cell r="F3851">
            <v>0</v>
          </cell>
          <cell r="G3851" t="str">
            <v>92640</v>
          </cell>
          <cell r="H3851" t="str">
            <v>TÊ, EM FERRO GALVANIZADO, CONEXÃO ROSQUEADA, DN 50 (2"), INSTALADO EM REDE DE ALIMENTAÇÃO PARA HIDRANTE - FORNECIMENTO E INSTALAÇÃO. AF_10/2020</v>
          </cell>
        </row>
        <row r="3852">
          <cell r="A3852" t="str">
            <v>INSTALACOES HIDRO SANITARIAS</v>
          </cell>
          <cell r="B3852" t="str">
            <v>INHI</v>
          </cell>
          <cell r="C3852" t="str">
            <v>CONEXOES</v>
          </cell>
          <cell r="D3852" t="str">
            <v>0180</v>
          </cell>
          <cell r="E3852">
            <v>0</v>
          </cell>
          <cell r="F3852">
            <v>0</v>
          </cell>
          <cell r="G3852" t="str">
            <v>92642</v>
          </cell>
          <cell r="H3852" t="str">
            <v>TÊ, EM FERRO GALVANIZADO, CONEXÃO ROSQUEADA, DN 65 (2 1/2"), INSTALADO EM REDE DE ALIMENTAÇÃO PARA HIDRANTE - FORNECIMENTO E INSTALAÇÃO. AF_10/2020</v>
          </cell>
        </row>
        <row r="3853">
          <cell r="A3853" t="str">
            <v>INSTALACOES HIDRO SANITARIAS</v>
          </cell>
          <cell r="B3853" t="str">
            <v>INHI</v>
          </cell>
          <cell r="C3853" t="str">
            <v>CONEXOES</v>
          </cell>
          <cell r="D3853" t="str">
            <v>0180</v>
          </cell>
          <cell r="E3853">
            <v>0</v>
          </cell>
          <cell r="F3853">
            <v>0</v>
          </cell>
          <cell r="G3853" t="str">
            <v>92644</v>
          </cell>
          <cell r="H3853" t="str">
            <v>TÊ, EM FERRO GALVANIZADO, CONEXÃO ROSQUEADA, DN 80 (3"), INSTALADO EM REDE DE ALIMENTAÇÃO PARA HIDRANTE - FORNECIMENTO E INSTALAÇÃO. AF_10/2020</v>
          </cell>
        </row>
        <row r="3854">
          <cell r="A3854" t="str">
            <v>INSTALACOES HIDRO SANITARIAS</v>
          </cell>
          <cell r="B3854" t="str">
            <v>INHI</v>
          </cell>
          <cell r="C3854" t="str">
            <v>CONEXOES</v>
          </cell>
          <cell r="D3854" t="str">
            <v>0180</v>
          </cell>
          <cell r="E3854">
            <v>0</v>
          </cell>
          <cell r="F3854">
            <v>0</v>
          </cell>
          <cell r="G3854" t="str">
            <v>92657</v>
          </cell>
          <cell r="H3854" t="str">
            <v>NIPLE, EM FERRO GALVANIZADO, CONEXÃO ROSQUEADA, DN 25 (1"), INSTALADO EM REDE DE ALIMENTAÇÃO PARA SPRINKLER - FORNECIMENTO E INSTALAÇÃO. AF_10/2020</v>
          </cell>
        </row>
        <row r="3855">
          <cell r="A3855" t="str">
            <v>INSTALACOES HIDRO SANITARIAS</v>
          </cell>
          <cell r="B3855" t="str">
            <v>INHI</v>
          </cell>
          <cell r="C3855" t="str">
            <v>CONEXOES</v>
          </cell>
          <cell r="D3855" t="str">
            <v>0180</v>
          </cell>
          <cell r="E3855">
            <v>0</v>
          </cell>
          <cell r="F3855">
            <v>0</v>
          </cell>
          <cell r="G3855" t="str">
            <v>92658</v>
          </cell>
          <cell r="H3855" t="str">
            <v>LUVA, EM FERRO GALVANIZADO, CONEXÃO ROSQUEADA, DN 25 (1"), INSTALADO EM REDE DE ALIMENTAÇÃO PARA SPRINKLER - FORNECIMENTO E INSTALAÇÃO. AF_10/2020</v>
          </cell>
        </row>
        <row r="3856">
          <cell r="A3856" t="str">
            <v>INSTALACOES HIDRO SANITARIAS</v>
          </cell>
          <cell r="B3856" t="str">
            <v>INHI</v>
          </cell>
          <cell r="C3856" t="str">
            <v>CONEXOES</v>
          </cell>
          <cell r="D3856" t="str">
            <v>0180</v>
          </cell>
          <cell r="E3856">
            <v>0</v>
          </cell>
          <cell r="F3856">
            <v>0</v>
          </cell>
          <cell r="G3856" t="str">
            <v>92659</v>
          </cell>
          <cell r="H3856" t="str">
            <v>NIPLE, EM FERRO GALVANIZADO, CONEXÃO ROSQUEADA, DN 32 (1 1/4"), INSTALADO EM REDE DE ALIMENTAÇÃO PARA SPRINKLER - FORNECIMENTO E INSTALAÇÃO. AF_10/2020</v>
          </cell>
        </row>
        <row r="3857">
          <cell r="A3857" t="str">
            <v>INSTALACOES HIDRO SANITARIAS</v>
          </cell>
          <cell r="B3857" t="str">
            <v>INHI</v>
          </cell>
          <cell r="C3857" t="str">
            <v>CONEXOES</v>
          </cell>
          <cell r="D3857" t="str">
            <v>0180</v>
          </cell>
          <cell r="E3857">
            <v>0</v>
          </cell>
          <cell r="F3857">
            <v>0</v>
          </cell>
          <cell r="G3857" t="str">
            <v>92660</v>
          </cell>
          <cell r="H3857" t="str">
            <v>LUVA, EM FERRO GALVANIZADO, CONEXÃO ROSQUEADA, DN 32 (1 1/4"), INSTALADO EM REDE DE ALIMENTAÇÃO PARA SPRINKLER - FORNECIMENTO E INSTALAÇÃO. AF_10/2020</v>
          </cell>
        </row>
        <row r="3858">
          <cell r="A3858" t="str">
            <v>INSTALACOES HIDRO SANITARIAS</v>
          </cell>
          <cell r="B3858" t="str">
            <v>INHI</v>
          </cell>
          <cell r="C3858" t="str">
            <v>CONEXOES</v>
          </cell>
          <cell r="D3858" t="str">
            <v>0180</v>
          </cell>
          <cell r="E3858">
            <v>0</v>
          </cell>
          <cell r="F3858">
            <v>0</v>
          </cell>
          <cell r="G3858" t="str">
            <v>92661</v>
          </cell>
          <cell r="H3858" t="str">
            <v>NIPLE, EM FERRO GALVANIZADO, CONEXÃO ROSQUEADA, DN 40 (1 1/2"), INSTALADO EM REDE DE ALIMENTAÇÃO PARA SPRINKLER - FORNECIMENTO E INSTALAÇÃO. AF_10/2020</v>
          </cell>
        </row>
        <row r="3859">
          <cell r="A3859" t="str">
            <v>INSTALACOES HIDRO SANITARIAS</v>
          </cell>
          <cell r="B3859" t="str">
            <v>INHI</v>
          </cell>
          <cell r="C3859" t="str">
            <v>CONEXOES</v>
          </cell>
          <cell r="D3859" t="str">
            <v>0180</v>
          </cell>
          <cell r="E3859">
            <v>0</v>
          </cell>
          <cell r="F3859">
            <v>0</v>
          </cell>
          <cell r="G3859" t="str">
            <v>92662</v>
          </cell>
          <cell r="H3859" t="str">
            <v>LUVA, EM FERRO GALVANIZADO, CONEXÃO ROSQUEADA, DN 40 (1 1/2"), INSTALADO EM REDE DE ALIMENTAÇÃO PARA SPRINKLER - FORNECIMENTO E INSTALAÇÃO. AF_10/2020</v>
          </cell>
        </row>
        <row r="3860">
          <cell r="A3860" t="str">
            <v>INSTALACOES HIDRO SANITARIAS</v>
          </cell>
          <cell r="B3860" t="str">
            <v>INHI</v>
          </cell>
          <cell r="C3860" t="str">
            <v>CONEXOES</v>
          </cell>
          <cell r="D3860" t="str">
            <v>0180</v>
          </cell>
          <cell r="E3860">
            <v>0</v>
          </cell>
          <cell r="F3860">
            <v>0</v>
          </cell>
          <cell r="G3860" t="str">
            <v>92663</v>
          </cell>
          <cell r="H3860" t="str">
            <v>NIPLE, EM FERRO GALVANIZADO, CONEXÃO ROSQUEADA, DN 50 (2"), INSTALADO EM REDE DE ALIMENTAÇÃO PARA SPRINKLER - FORNECIMENTO E INSTALAÇÃO. AF_10/2020</v>
          </cell>
        </row>
        <row r="3861">
          <cell r="A3861" t="str">
            <v>INSTALACOES HIDRO SANITARIAS</v>
          </cell>
          <cell r="B3861" t="str">
            <v>INHI</v>
          </cell>
          <cell r="C3861" t="str">
            <v>CONEXOES</v>
          </cell>
          <cell r="D3861" t="str">
            <v>0180</v>
          </cell>
          <cell r="E3861">
            <v>0</v>
          </cell>
          <cell r="F3861">
            <v>0</v>
          </cell>
          <cell r="G3861" t="str">
            <v>92664</v>
          </cell>
          <cell r="H3861" t="str">
            <v>LUVA, EM FERRO GALVANIZADO, CONEXÃO ROSQUEADA, DN 50 (2"), INSTALADO EM REDE DE ALIMENTAÇÃO PARA SPRINKLER - FORNECIMENTO E INSTALAÇÃO. AF_10/2020</v>
          </cell>
        </row>
        <row r="3862">
          <cell r="A3862" t="str">
            <v>INSTALACOES HIDRO SANITARIAS</v>
          </cell>
          <cell r="B3862" t="str">
            <v>INHI</v>
          </cell>
          <cell r="C3862" t="str">
            <v>CONEXOES</v>
          </cell>
          <cell r="D3862" t="str">
            <v>0180</v>
          </cell>
          <cell r="E3862">
            <v>0</v>
          </cell>
          <cell r="F3862">
            <v>0</v>
          </cell>
          <cell r="G3862" t="str">
            <v>92665</v>
          </cell>
          <cell r="H3862" t="str">
            <v>NIPLE, EM FERRO GALVANIZADO, CONEXÃO ROSQUEADA, DN 65 (2 1/2"), INSTALADO EM REDE DE ALIMENTAÇÃO PARA SPRINKLER - FORNECIMENTO E INSTALAÇÃO. AF_10/2020</v>
          </cell>
        </row>
        <row r="3863">
          <cell r="A3863" t="str">
            <v>INSTALACOES HIDRO SANITARIAS</v>
          </cell>
          <cell r="B3863" t="str">
            <v>INHI</v>
          </cell>
          <cell r="C3863" t="str">
            <v>CONEXOES</v>
          </cell>
          <cell r="D3863" t="str">
            <v>0180</v>
          </cell>
          <cell r="E3863">
            <v>0</v>
          </cell>
          <cell r="F3863">
            <v>0</v>
          </cell>
          <cell r="G3863" t="str">
            <v>92666</v>
          </cell>
          <cell r="H3863" t="str">
            <v>LUVA, EM FERRO GALVANIZADO, CONEXÃO ROSQUEADA, DN 65 (2 1/2"), INSTALADO EM REDE DE ALIMENTAÇÃO PARA SPRINKLER - FORNECIMENTO E INSTALAÇÃO. AF_10/2020</v>
          </cell>
        </row>
        <row r="3864">
          <cell r="A3864" t="str">
            <v>INSTALACOES HIDRO SANITARIAS</v>
          </cell>
          <cell r="B3864" t="str">
            <v>INHI</v>
          </cell>
          <cell r="C3864" t="str">
            <v>CONEXOES</v>
          </cell>
          <cell r="D3864" t="str">
            <v>0180</v>
          </cell>
          <cell r="E3864">
            <v>0</v>
          </cell>
          <cell r="F3864">
            <v>0</v>
          </cell>
          <cell r="G3864" t="str">
            <v>92667</v>
          </cell>
          <cell r="H3864" t="str">
            <v>NIPLE, EM FERRO GALVANIZADO, CONEXÃO ROSQUEADA, DN 80 (3"), INSTALADO EM REDE DE ALIMENTAÇÃO PARA SPRINKLER - FORNECIMENTO E INSTALAÇÃO. AF_10/2020</v>
          </cell>
        </row>
        <row r="3865">
          <cell r="A3865" t="str">
            <v>INSTALACOES HIDRO SANITARIAS</v>
          </cell>
          <cell r="B3865" t="str">
            <v>INHI</v>
          </cell>
          <cell r="C3865" t="str">
            <v>CONEXOES</v>
          </cell>
          <cell r="D3865" t="str">
            <v>0180</v>
          </cell>
          <cell r="E3865">
            <v>0</v>
          </cell>
          <cell r="F3865">
            <v>0</v>
          </cell>
          <cell r="G3865" t="str">
            <v>92668</v>
          </cell>
          <cell r="H3865" t="str">
            <v>LUVA, EM FERRO GALVANIZADO, CONEXÃO ROSQUEADA, DN 80 (3"), INSTALADO EM REDE DE ALIMENTAÇÃO PARA SPRINKLER - FORNECIMENTO E INSTALAÇÃO. AF_10/2020</v>
          </cell>
        </row>
        <row r="3866">
          <cell r="A3866" t="str">
            <v>INSTALACOES HIDRO SANITARIAS</v>
          </cell>
          <cell r="B3866" t="str">
            <v>INHI</v>
          </cell>
          <cell r="C3866" t="str">
            <v>CONEXOES</v>
          </cell>
          <cell r="D3866" t="str">
            <v>0180</v>
          </cell>
          <cell r="E3866">
            <v>0</v>
          </cell>
          <cell r="F3866">
            <v>0</v>
          </cell>
          <cell r="G3866" t="str">
            <v>92669</v>
          </cell>
          <cell r="H3866" t="str">
            <v>JOELHO 45 GRAUS, EM FERRO GALVANIZADO, CONEXÃO ROSQUEADA, DN 25 (1"), INSTALADO EM REDE DE ALIMENTAÇÃO PARA SPRINKLER - FORNECIMENTO E INSTALAÇÃO. AF_10/2020</v>
          </cell>
        </row>
        <row r="3867">
          <cell r="A3867" t="str">
            <v>INSTALACOES HIDRO SANITARIAS</v>
          </cell>
          <cell r="B3867" t="str">
            <v>INHI</v>
          </cell>
          <cell r="C3867" t="str">
            <v>CONEXOES</v>
          </cell>
          <cell r="D3867" t="str">
            <v>0180</v>
          </cell>
          <cell r="E3867">
            <v>0</v>
          </cell>
          <cell r="F3867">
            <v>0</v>
          </cell>
          <cell r="G3867" t="str">
            <v>92670</v>
          </cell>
          <cell r="H3867" t="str">
            <v>JOELHO 90 GRAUS, EM FERRO GALVANIZADO, CONEXÃO ROSQUEADA, DN 25 (1"), INSTALADO EM REDE DE ALIMENTAÇÃO PARA SPRINKLER - FORNECIMENTO E INSTALAÇÃO. AF_10/2020</v>
          </cell>
        </row>
        <row r="3868">
          <cell r="A3868" t="str">
            <v>INSTALACOES HIDRO SANITARIAS</v>
          </cell>
          <cell r="B3868" t="str">
            <v>INHI</v>
          </cell>
          <cell r="C3868" t="str">
            <v>CONEXOES</v>
          </cell>
          <cell r="D3868" t="str">
            <v>0180</v>
          </cell>
          <cell r="E3868">
            <v>0</v>
          </cell>
          <cell r="F3868">
            <v>0</v>
          </cell>
          <cell r="G3868" t="str">
            <v>92671</v>
          </cell>
          <cell r="H3868" t="str">
            <v>JOELHO 45 GRAUS, EM FERRO GALVANIZADO, CONEXÃO ROSQUEADA, DN 32 (1 1/4"), INSTALADO EM REDE DE ALIMENTAÇÃO PARA SPRINKLER - FORNECIMENTO E INSTALAÇÃO. AF_10/2020</v>
          </cell>
        </row>
        <row r="3869">
          <cell r="A3869" t="str">
            <v>INSTALACOES HIDRO SANITARIAS</v>
          </cell>
          <cell r="B3869" t="str">
            <v>INHI</v>
          </cell>
          <cell r="C3869" t="str">
            <v>CONEXOES</v>
          </cell>
          <cell r="D3869" t="str">
            <v>0180</v>
          </cell>
          <cell r="E3869">
            <v>0</v>
          </cell>
          <cell r="F3869">
            <v>0</v>
          </cell>
          <cell r="G3869" t="str">
            <v>92672</v>
          </cell>
          <cell r="H3869" t="str">
            <v>JOELHO 90 GRAUS, EM FERRO GALVANIZADO, CONEXÃO ROSQUEADA, DN 32 (1 1/4"), INSTALADO EM REDE DE ALIMENTAÇÃO PARA SPRINKLER - FORNECIMENTO E INSTALAÇÃO. AF_10/2020</v>
          </cell>
        </row>
        <row r="3870">
          <cell r="A3870" t="str">
            <v>INSTALACOES HIDRO SANITARIAS</v>
          </cell>
          <cell r="B3870" t="str">
            <v>INHI</v>
          </cell>
          <cell r="C3870" t="str">
            <v>CONEXOES</v>
          </cell>
          <cell r="D3870" t="str">
            <v>0180</v>
          </cell>
          <cell r="E3870">
            <v>0</v>
          </cell>
          <cell r="F3870">
            <v>0</v>
          </cell>
          <cell r="G3870" t="str">
            <v>92673</v>
          </cell>
          <cell r="H3870" t="str">
            <v>JOELHO 45 GRAUS, EM FERRO GALVANIZADO, CONEXÃO ROSQUEADA, DN 40 (1 1/2"), INSTALADO EM REDE DE ALIMENTAÇÃO PARA SPRINKLER - FORNECIMENTO E INSTALAÇÃO. AF_10/2020</v>
          </cell>
        </row>
        <row r="3871">
          <cell r="A3871" t="str">
            <v>INSTALACOES HIDRO SANITARIAS</v>
          </cell>
          <cell r="B3871" t="str">
            <v>INHI</v>
          </cell>
          <cell r="C3871" t="str">
            <v>CONEXOES</v>
          </cell>
          <cell r="D3871" t="str">
            <v>0180</v>
          </cell>
          <cell r="E3871">
            <v>0</v>
          </cell>
          <cell r="F3871">
            <v>0</v>
          </cell>
          <cell r="G3871" t="str">
            <v>92674</v>
          </cell>
          <cell r="H3871" t="str">
            <v>JOELHO 90 GRAUS, EM FERRO GALVANIZADO, CONEXÃO ROSQUEADA, DN 40 (1 1/2"), INSTALADO EM REDE DE ALIMENTAÇÃO PARA SPRINKLER - FORNECIMENTO E INSTALAÇÃO. AF_10/2020</v>
          </cell>
        </row>
        <row r="3872">
          <cell r="A3872" t="str">
            <v>INSTALACOES HIDRO SANITARIAS</v>
          </cell>
          <cell r="B3872" t="str">
            <v>INHI</v>
          </cell>
          <cell r="C3872" t="str">
            <v>CONEXOES</v>
          </cell>
          <cell r="D3872" t="str">
            <v>0180</v>
          </cell>
          <cell r="E3872">
            <v>0</v>
          </cell>
          <cell r="F3872">
            <v>0</v>
          </cell>
          <cell r="G3872" t="str">
            <v>92675</v>
          </cell>
          <cell r="H3872" t="str">
            <v>JOELHO 45 GRAUS, EM FERRO GALVANIZADO, CONEXÃO ROSQUEADA, DN 50 (2"), INSTALADO EM REDE DE ALIMENTAÇÃO PARA SPRINKLER - FORNECIMENTO E INSTALAÇÃO. AF_10/2020</v>
          </cell>
        </row>
        <row r="3873">
          <cell r="A3873" t="str">
            <v>INSTALACOES HIDRO SANITARIAS</v>
          </cell>
          <cell r="B3873" t="str">
            <v>INHI</v>
          </cell>
          <cell r="C3873" t="str">
            <v>CONEXOES</v>
          </cell>
          <cell r="D3873" t="str">
            <v>0180</v>
          </cell>
          <cell r="E3873">
            <v>0</v>
          </cell>
          <cell r="F3873">
            <v>0</v>
          </cell>
          <cell r="G3873" t="str">
            <v>92676</v>
          </cell>
          <cell r="H3873" t="str">
            <v>JOELHO 90 GRAUS, EM FERRO GALVANIZADO, CONEXÃO ROSQUEADA, DN 50 (2"), INSTALADO EM REDE DE ALIMENTAÇÃO PARA SPRINKLER - FORNECIMENTO E INSTALAÇÃO. AF_10/2020</v>
          </cell>
        </row>
        <row r="3874">
          <cell r="A3874" t="str">
            <v>INSTALACOES HIDRO SANITARIAS</v>
          </cell>
          <cell r="B3874" t="str">
            <v>INHI</v>
          </cell>
          <cell r="C3874" t="str">
            <v>CONEXOES</v>
          </cell>
          <cell r="D3874" t="str">
            <v>0180</v>
          </cell>
          <cell r="E3874">
            <v>0</v>
          </cell>
          <cell r="F3874">
            <v>0</v>
          </cell>
          <cell r="G3874" t="str">
            <v>92677</v>
          </cell>
          <cell r="H3874" t="str">
            <v>JOELHO 45 GRAUS, EM FERRO GALVANIZADO, CONEXÃO ROSQUEADA, DN 65 (2 1/2"), INSTALADO EM REDE DE ALIMENTAÇÃO PARA SPRINKLER - FORNECIMENTO E INSTALAÇÃO. AF_10/2020</v>
          </cell>
        </row>
        <row r="3875">
          <cell r="A3875" t="str">
            <v>INSTALACOES HIDRO SANITARIAS</v>
          </cell>
          <cell r="B3875" t="str">
            <v>INHI</v>
          </cell>
          <cell r="C3875" t="str">
            <v>CONEXOES</v>
          </cell>
          <cell r="D3875" t="str">
            <v>0180</v>
          </cell>
          <cell r="E3875">
            <v>0</v>
          </cell>
          <cell r="F3875">
            <v>0</v>
          </cell>
          <cell r="G3875" t="str">
            <v>92678</v>
          </cell>
          <cell r="H3875" t="str">
            <v>JOELHO 90 GRAUS, EM FERRO GALVANIZADO, CONEXÃO ROSQUEADA, DN 65 (2 1/2"), INSTALADO EM REDE DE ALIMENTAÇÃO PARA SPRINKLER - FORNECIMENTO E INSTALAÇÃO. AF_10/2020</v>
          </cell>
        </row>
        <row r="3876">
          <cell r="A3876" t="str">
            <v>INSTALACOES HIDRO SANITARIAS</v>
          </cell>
          <cell r="B3876" t="str">
            <v>INHI</v>
          </cell>
          <cell r="C3876" t="str">
            <v>CONEXOES</v>
          </cell>
          <cell r="D3876" t="str">
            <v>0180</v>
          </cell>
          <cell r="E3876">
            <v>0</v>
          </cell>
          <cell r="F3876">
            <v>0</v>
          </cell>
          <cell r="G3876" t="str">
            <v>92679</v>
          </cell>
          <cell r="H3876" t="str">
            <v>JOELHO 45 GRAUS, EM FERRO GALVANIZADO, CONEXÃO ROSQUEADA, DN 80 (3"), INSTALADO EM REDE DE ALIMENTAÇÃO PARA SPRINKLER - FORNECIMENTO E INSTALAÇÃO. AF_10/2020</v>
          </cell>
        </row>
        <row r="3877">
          <cell r="A3877" t="str">
            <v>INSTALACOES HIDRO SANITARIAS</v>
          </cell>
          <cell r="B3877" t="str">
            <v>INHI</v>
          </cell>
          <cell r="C3877" t="str">
            <v>CONEXOES</v>
          </cell>
          <cell r="D3877" t="str">
            <v>0180</v>
          </cell>
          <cell r="E3877">
            <v>0</v>
          </cell>
          <cell r="F3877">
            <v>0</v>
          </cell>
          <cell r="G3877" t="str">
            <v>92680</v>
          </cell>
          <cell r="H3877" t="str">
            <v>JOELHO 90 GRAUS, EM FERRO GALVANIZADO, CONEXÃO ROSQUEADA, DN 80 (3"), INSTALADO EM REDE DE ALIMENTAÇÃO PARA SPRINKLER - FORNECIMENTO E INSTALAÇÃO. AF_10/2020</v>
          </cell>
        </row>
        <row r="3878">
          <cell r="A3878" t="str">
            <v>INSTALACOES HIDRO SANITARIAS</v>
          </cell>
          <cell r="B3878" t="str">
            <v>INHI</v>
          </cell>
          <cell r="C3878" t="str">
            <v>CONEXOES</v>
          </cell>
          <cell r="D3878" t="str">
            <v>0180</v>
          </cell>
          <cell r="E3878">
            <v>0</v>
          </cell>
          <cell r="F3878">
            <v>0</v>
          </cell>
          <cell r="G3878" t="str">
            <v>92681</v>
          </cell>
          <cell r="H3878" t="str">
            <v>TÊ, EM FERRO GALVANIZADO, CONEXÃO ROSQUEADA, DN 25 (1"), INSTALADO EM REDE DE ALIMENTAÇÃO PARA SPRINKLER - FORNECIMENTO E INSTALAÇÃO. AF_10/2020</v>
          </cell>
        </row>
        <row r="3879">
          <cell r="A3879" t="str">
            <v>INSTALACOES HIDRO SANITARIAS</v>
          </cell>
          <cell r="B3879" t="str">
            <v>INHI</v>
          </cell>
          <cell r="C3879" t="str">
            <v>CONEXOES</v>
          </cell>
          <cell r="D3879" t="str">
            <v>0180</v>
          </cell>
          <cell r="E3879">
            <v>0</v>
          </cell>
          <cell r="F3879">
            <v>0</v>
          </cell>
          <cell r="G3879" t="str">
            <v>92682</v>
          </cell>
          <cell r="H3879" t="str">
            <v>TÊ, EM FERRO GALVANIZADO, CONEXÃO ROSQUEADA, DN 32 (1 1/4"), INSTALADO EM REDE DE ALIMENTAÇÃO PARA SPRINKLER - FORNECIMENTO E INSTALAÇÃO. AF_10/2020</v>
          </cell>
        </row>
        <row r="3880">
          <cell r="A3880" t="str">
            <v>INSTALACOES HIDRO SANITARIAS</v>
          </cell>
          <cell r="B3880" t="str">
            <v>INHI</v>
          </cell>
          <cell r="C3880" t="str">
            <v>CONEXOES</v>
          </cell>
          <cell r="D3880" t="str">
            <v>0180</v>
          </cell>
          <cell r="E3880">
            <v>0</v>
          </cell>
          <cell r="F3880">
            <v>0</v>
          </cell>
          <cell r="G3880" t="str">
            <v>92683</v>
          </cell>
          <cell r="H3880" t="str">
            <v>TÊ, EM FERRO GALVANIZADO, CONEXÃO ROSQUEADA, DN 40 (1 1/2"), INSTALADO EM REDE DE ALIMENTAÇÃO PARA SPRINKLER - FORNECIMENTO E INSTALAÇÃO. AF_10/2020</v>
          </cell>
        </row>
        <row r="3881">
          <cell r="A3881" t="str">
            <v>INSTALACOES HIDRO SANITARIAS</v>
          </cell>
          <cell r="B3881" t="str">
            <v>INHI</v>
          </cell>
          <cell r="C3881" t="str">
            <v>CONEXOES</v>
          </cell>
          <cell r="D3881" t="str">
            <v>0180</v>
          </cell>
          <cell r="E3881">
            <v>0</v>
          </cell>
          <cell r="F3881">
            <v>0</v>
          </cell>
          <cell r="G3881" t="str">
            <v>92684</v>
          </cell>
          <cell r="H3881" t="str">
            <v>TÊ, EM FERRO GALVANIZADO, CONEXÃO ROSQUEADA, DN 50 (2"), INSTALADO EM REDE DE ALIMENTAÇÃO PARA SPRINKLER - FORNECIMENTO E INSTALAÇÃO. AF_10/2020</v>
          </cell>
        </row>
        <row r="3882">
          <cell r="A3882" t="str">
            <v>INSTALACOES HIDRO SANITARIAS</v>
          </cell>
          <cell r="B3882" t="str">
            <v>INHI</v>
          </cell>
          <cell r="C3882" t="str">
            <v>CONEXOES</v>
          </cell>
          <cell r="D3882" t="str">
            <v>0180</v>
          </cell>
          <cell r="E3882">
            <v>0</v>
          </cell>
          <cell r="F3882">
            <v>0</v>
          </cell>
          <cell r="G3882" t="str">
            <v>92685</v>
          </cell>
          <cell r="H3882" t="str">
            <v>TÊ, EM FERRO GALVANIZADO, CONEXÃO ROSQUEADA, DN 65 (2 1/2"), INSTALADO EM REDE DE ALIMENTAÇÃO PARA SPRINKLER - FORNECIMENTO E INSTALAÇÃO. AF_10/2020</v>
          </cell>
        </row>
        <row r="3883">
          <cell r="A3883" t="str">
            <v>INSTALACOES HIDRO SANITARIAS</v>
          </cell>
          <cell r="B3883" t="str">
            <v>INHI</v>
          </cell>
          <cell r="C3883" t="str">
            <v>CONEXOES</v>
          </cell>
          <cell r="D3883" t="str">
            <v>0180</v>
          </cell>
          <cell r="E3883">
            <v>0</v>
          </cell>
          <cell r="F3883">
            <v>0</v>
          </cell>
          <cell r="G3883" t="str">
            <v>92686</v>
          </cell>
          <cell r="H3883" t="str">
            <v>TÊ, EM FERRO GALVANIZADO, CONEXÃO ROSQUEADA, DN 80 (3"), INSTALADO EM REDE DE ALIMENTAÇÃO PARA SPRINKLER - FORNECIMENTO E INSTALAÇÃO. AF_10/2020</v>
          </cell>
        </row>
        <row r="3884">
          <cell r="A3884" t="str">
            <v>INSTALACOES HIDRO SANITARIAS</v>
          </cell>
          <cell r="B3884" t="str">
            <v>INHI</v>
          </cell>
          <cell r="C3884" t="str">
            <v>CONEXOES</v>
          </cell>
          <cell r="D3884" t="str">
            <v>0180</v>
          </cell>
          <cell r="E3884">
            <v>0</v>
          </cell>
          <cell r="F3884">
            <v>0</v>
          </cell>
          <cell r="G3884" t="str">
            <v>92692</v>
          </cell>
          <cell r="H3884" t="str">
            <v>NIPLE, EM FERRO GALVANIZADO, CONEXÃO ROSQUEADA, DN 15 (1/2"), INSTALADO EM RAMAIS E SUB-RAMAIS DE GÁS - FORNECIMENTO E INSTALAÇÃO. AF_10/2020</v>
          </cell>
        </row>
        <row r="3885">
          <cell r="A3885" t="str">
            <v>INSTALACOES HIDRO SANITARIAS</v>
          </cell>
          <cell r="B3885" t="str">
            <v>INHI</v>
          </cell>
          <cell r="C3885" t="str">
            <v>CONEXOES</v>
          </cell>
          <cell r="D3885" t="str">
            <v>0180</v>
          </cell>
          <cell r="E3885">
            <v>0</v>
          </cell>
          <cell r="F3885">
            <v>0</v>
          </cell>
          <cell r="G3885" t="str">
            <v>92693</v>
          </cell>
          <cell r="H3885" t="str">
            <v>LUVA, EM FERRO GALVANIZADO, CONEXÃO ROSQUEADA, DN 15 (1/2"), INSTALADO EM RAMAIS E SUB-RAMAIS DE GÁS - FORNECIMENTO E INSTALAÇÃO. AF_10/2020</v>
          </cell>
        </row>
        <row r="3886">
          <cell r="A3886" t="str">
            <v>INSTALACOES HIDRO SANITARIAS</v>
          </cell>
          <cell r="B3886" t="str">
            <v>INHI</v>
          </cell>
          <cell r="C3886" t="str">
            <v>CONEXOES</v>
          </cell>
          <cell r="D3886" t="str">
            <v>0180</v>
          </cell>
          <cell r="E3886">
            <v>0</v>
          </cell>
          <cell r="F3886">
            <v>0</v>
          </cell>
          <cell r="G3886" t="str">
            <v>92694</v>
          </cell>
          <cell r="H3886" t="str">
            <v>NIPLE, EM FERRO GALVANIZADO, CONEXÃO ROSQUEADA, DN 20 (3/4"), INSTALADO EM RAMAIS E SUB-RAMAIS DE GÁS - FORNECIMENTO E INSTALAÇÃO. AF_10/2020</v>
          </cell>
        </row>
        <row r="3887">
          <cell r="A3887" t="str">
            <v>INSTALACOES HIDRO SANITARIAS</v>
          </cell>
          <cell r="B3887" t="str">
            <v>INHI</v>
          </cell>
          <cell r="C3887" t="str">
            <v>CONEXOES</v>
          </cell>
          <cell r="D3887" t="str">
            <v>0180</v>
          </cell>
          <cell r="E3887">
            <v>0</v>
          </cell>
          <cell r="F3887">
            <v>0</v>
          </cell>
          <cell r="G3887" t="str">
            <v>92695</v>
          </cell>
          <cell r="H3887" t="str">
            <v>LUVA, EM FERRO GALVANIZADO, CONEXÃO ROSQUEADA, DN 20 (3/4"), INSTALADO EM RAMAIS E SUB-RAMAIS DE GÁS - FORNECIMENTO E INSTALAÇÃO. AF_10/2020</v>
          </cell>
        </row>
        <row r="3888">
          <cell r="A3888" t="str">
            <v>INSTALACOES HIDRO SANITARIAS</v>
          </cell>
          <cell r="B3888" t="str">
            <v>INHI</v>
          </cell>
          <cell r="C3888" t="str">
            <v>CONEXOES</v>
          </cell>
          <cell r="D3888" t="str">
            <v>0180</v>
          </cell>
          <cell r="E3888">
            <v>0</v>
          </cell>
          <cell r="F3888">
            <v>0</v>
          </cell>
          <cell r="G3888" t="str">
            <v>92696</v>
          </cell>
          <cell r="H3888" t="str">
            <v>NIPLE, EM FERRO GALVANIZADO, CONEXÃO ROSQUEADA, DN 25 (1"), INSTALADO EM RAMAIS E SUB-RAMAIS DE GÁS - FORNECIMENTO E INSTALAÇÃO. AF_10/2020</v>
          </cell>
        </row>
        <row r="3889">
          <cell r="A3889" t="str">
            <v>INSTALACOES HIDRO SANITARIAS</v>
          </cell>
          <cell r="B3889" t="str">
            <v>INHI</v>
          </cell>
          <cell r="C3889" t="str">
            <v>CONEXOES</v>
          </cell>
          <cell r="D3889" t="str">
            <v>0180</v>
          </cell>
          <cell r="E3889">
            <v>0</v>
          </cell>
          <cell r="F3889">
            <v>0</v>
          </cell>
          <cell r="G3889" t="str">
            <v>92697</v>
          </cell>
          <cell r="H3889" t="str">
            <v>LUVA, EM FERRO GALVANIZADO, CONEXÃO ROSQUEADA, DN 25 (1"), INSTALADO EM RAMAIS E SUB-RAMAIS DE GÁS - FORNECIMENTO E INSTALAÇÃO. AF_10/2020</v>
          </cell>
        </row>
        <row r="3890">
          <cell r="A3890" t="str">
            <v>INSTALACOES HIDRO SANITARIAS</v>
          </cell>
          <cell r="B3890" t="str">
            <v>INHI</v>
          </cell>
          <cell r="C3890" t="str">
            <v>CONEXOES</v>
          </cell>
          <cell r="D3890" t="str">
            <v>0180</v>
          </cell>
          <cell r="E3890">
            <v>0</v>
          </cell>
          <cell r="F3890">
            <v>0</v>
          </cell>
          <cell r="G3890" t="str">
            <v>92698</v>
          </cell>
          <cell r="H3890" t="str">
            <v>JOELHO 45 GRAUS, EM FERRO GALVANIZADO, CONEXÃO ROSQUEADA, DN 15 (1/2"), INSTALADO EM RAMAIS E SUB-RAMAIS DE GÁS - FORNECIMENTO E INSTALAÇÃO. AF_10/2020</v>
          </cell>
        </row>
        <row r="3891">
          <cell r="A3891" t="str">
            <v>INSTALACOES HIDRO SANITARIAS</v>
          </cell>
          <cell r="B3891" t="str">
            <v>INHI</v>
          </cell>
          <cell r="C3891" t="str">
            <v>CONEXOES</v>
          </cell>
          <cell r="D3891" t="str">
            <v>0180</v>
          </cell>
          <cell r="E3891">
            <v>0</v>
          </cell>
          <cell r="F3891">
            <v>0</v>
          </cell>
          <cell r="G3891" t="str">
            <v>92699</v>
          </cell>
          <cell r="H3891" t="str">
            <v>JOELHO 90 GRAUS, EM FERRO GALVANIZADO, CONEXÃO ROSQUEADA, DN 15 (1/2"), INSTALADO EM RAMAIS E SUB-RAMAIS DE GÁS - FORNECIMENTO E INSTALAÇÃO. AF_10/2020</v>
          </cell>
        </row>
        <row r="3892">
          <cell r="A3892" t="str">
            <v>INSTALACOES HIDRO SANITARIAS</v>
          </cell>
          <cell r="B3892" t="str">
            <v>INHI</v>
          </cell>
          <cell r="C3892" t="str">
            <v>CONEXOES</v>
          </cell>
          <cell r="D3892" t="str">
            <v>0180</v>
          </cell>
          <cell r="E3892">
            <v>0</v>
          </cell>
          <cell r="F3892">
            <v>0</v>
          </cell>
          <cell r="G3892" t="str">
            <v>92700</v>
          </cell>
          <cell r="H3892" t="str">
            <v>JOELHO 45 GRAUS, EM FERRO GALVANIZADO, CONEXÃO ROSQUEADA, DN 20 (3/4"), INSTALADO EM RAMAIS E SUB-RAMAIS DE GÁS - FORNECIMENTO E INSTALAÇÃO. AF_10/2020</v>
          </cell>
        </row>
        <row r="3893">
          <cell r="A3893" t="str">
            <v>INSTALACOES HIDRO SANITARIAS</v>
          </cell>
          <cell r="B3893" t="str">
            <v>INHI</v>
          </cell>
          <cell r="C3893" t="str">
            <v>CONEXOES</v>
          </cell>
          <cell r="D3893" t="str">
            <v>0180</v>
          </cell>
          <cell r="E3893">
            <v>0</v>
          </cell>
          <cell r="F3893">
            <v>0</v>
          </cell>
          <cell r="G3893" t="str">
            <v>92701</v>
          </cell>
          <cell r="H3893" t="str">
            <v>JOELHO 90 GRAUS, EM FERRO GALVANIZADO, CONEXÃO ROSQUEADA, DN 20 (3/4"), INSTALADO EM RAMAIS E SUB-RAMAIS DE GÁS - FORNECIMENTO E INSTALAÇÃO. AF_10/2020</v>
          </cell>
        </row>
        <row r="3894">
          <cell r="A3894" t="str">
            <v>INSTALACOES HIDRO SANITARIAS</v>
          </cell>
          <cell r="B3894" t="str">
            <v>INHI</v>
          </cell>
          <cell r="C3894" t="str">
            <v>CONEXOES</v>
          </cell>
          <cell r="D3894" t="str">
            <v>0180</v>
          </cell>
          <cell r="E3894">
            <v>0</v>
          </cell>
          <cell r="F3894">
            <v>0</v>
          </cell>
          <cell r="G3894" t="str">
            <v>92702</v>
          </cell>
          <cell r="H3894" t="str">
            <v>JOELHO 45 GRAUS, EM FERRO GALVANIZADO, CONEXÃO ROSQUEADA, DN 25 (1"), INSTALADO EM RAMAIS E SUB-RAMAIS DE GÁS - FORNECIMENTO E INSTALAÇÃO. AF_10/2020</v>
          </cell>
        </row>
        <row r="3895">
          <cell r="A3895" t="str">
            <v>INSTALACOES HIDRO SANITARIAS</v>
          </cell>
          <cell r="B3895" t="str">
            <v>INHI</v>
          </cell>
          <cell r="C3895" t="str">
            <v>CONEXOES</v>
          </cell>
          <cell r="D3895" t="str">
            <v>0180</v>
          </cell>
          <cell r="E3895">
            <v>0</v>
          </cell>
          <cell r="F3895">
            <v>0</v>
          </cell>
          <cell r="G3895" t="str">
            <v>92703</v>
          </cell>
          <cell r="H3895" t="str">
            <v>JOELHO 90 GRAUS, EM FERRO GALVANIZADO, CONEXÃO ROSQUEADA, DN 25 (1"), INSTALADO EM RAMAIS E SUB-RAMAIS DE GÁS - FORNECIMENTO E INSTALAÇÃO. AF_10/2020</v>
          </cell>
        </row>
        <row r="3896">
          <cell r="A3896" t="str">
            <v>INSTALACOES HIDRO SANITARIAS</v>
          </cell>
          <cell r="B3896" t="str">
            <v>INHI</v>
          </cell>
          <cell r="C3896" t="str">
            <v>CONEXOES</v>
          </cell>
          <cell r="D3896" t="str">
            <v>0180</v>
          </cell>
          <cell r="E3896">
            <v>0</v>
          </cell>
          <cell r="F3896">
            <v>0</v>
          </cell>
          <cell r="G3896" t="str">
            <v>92704</v>
          </cell>
          <cell r="H3896" t="str">
            <v>TÊ, EM FERRO GALVANIZADO, CONEXÃO ROSQUEADA, DN 15 (1/2"), INSTALADO EM RAMAIS E SUB-RAMAIS DE GÁS - FORNECIMENTO E INSTALAÇÃO. AF_10/2020</v>
          </cell>
        </row>
        <row r="3897">
          <cell r="A3897" t="str">
            <v>INSTALACOES HIDRO SANITARIAS</v>
          </cell>
          <cell r="B3897" t="str">
            <v>INHI</v>
          </cell>
          <cell r="C3897" t="str">
            <v>CONEXOES</v>
          </cell>
          <cell r="D3897" t="str">
            <v>0180</v>
          </cell>
          <cell r="E3897">
            <v>0</v>
          </cell>
          <cell r="F3897">
            <v>0</v>
          </cell>
          <cell r="G3897" t="str">
            <v>92705</v>
          </cell>
          <cell r="H3897" t="str">
            <v>TÊ, EM FERRO GALVANIZADO, CONEXÃO ROSQUEADA, DN 20 (3/4"), INSTALADO EM RAMAIS E SUB-RAMAIS DE GÁS - FORNECIMENTO E INSTALAÇÃO. AF_10/2020</v>
          </cell>
        </row>
        <row r="3898">
          <cell r="A3898" t="str">
            <v>INSTALACOES HIDRO SANITARIAS</v>
          </cell>
          <cell r="B3898" t="str">
            <v>INHI</v>
          </cell>
          <cell r="C3898" t="str">
            <v>CONEXOES</v>
          </cell>
          <cell r="D3898" t="str">
            <v>0180</v>
          </cell>
          <cell r="E3898">
            <v>0</v>
          </cell>
          <cell r="F3898">
            <v>0</v>
          </cell>
          <cell r="G3898" t="str">
            <v>92706</v>
          </cell>
          <cell r="H3898" t="str">
            <v>TÊ, EM FERRO GALVANIZADO, CONEXÃO ROSQUEADA, DN 25 (1"), INSTALADO EM RAMAIS E SUB-RAMAIS DE GÁS - FORNECIMENTO E INSTALAÇÃO. AF_10/2020</v>
          </cell>
        </row>
        <row r="3899">
          <cell r="A3899" t="str">
            <v>INSTALACOES HIDRO SANITARIAS</v>
          </cell>
          <cell r="B3899" t="str">
            <v>INHI</v>
          </cell>
          <cell r="C3899" t="str">
            <v>CONEXOES</v>
          </cell>
          <cell r="D3899" t="str">
            <v>0180</v>
          </cell>
          <cell r="E3899">
            <v>0</v>
          </cell>
          <cell r="F3899">
            <v>0</v>
          </cell>
          <cell r="G3899" t="str">
            <v>92889</v>
          </cell>
          <cell r="H3899" t="str">
            <v>UNIÃO, EM FERRO GALVANIZADO, DN 50 (2"), CONEXÃO ROSQUEADA, INSTALADO EM PRUMADAS - FORNECIMENTO E INSTALAÇÃO. AF_10/2020</v>
          </cell>
        </row>
        <row r="3900">
          <cell r="A3900" t="str">
            <v>INSTALACOES HIDRO SANITARIAS</v>
          </cell>
          <cell r="B3900" t="str">
            <v>INHI</v>
          </cell>
          <cell r="C3900" t="str">
            <v>CONEXOES</v>
          </cell>
          <cell r="D3900" t="str">
            <v>0180</v>
          </cell>
          <cell r="E3900">
            <v>0</v>
          </cell>
          <cell r="F3900">
            <v>0</v>
          </cell>
          <cell r="G3900" t="str">
            <v>92890</v>
          </cell>
          <cell r="H3900" t="str">
            <v>UNIÃO, EM FERRO GALVANIZADO, DN 65 (2 1/2"), CONEXÃO ROSQUEADA, INSTALADO EM PRUMADAS - FORNECIMENTO E INSTALAÇÃO. AF_10/2020</v>
          </cell>
        </row>
        <row r="3901">
          <cell r="A3901" t="str">
            <v>INSTALACOES HIDRO SANITARIAS</v>
          </cell>
          <cell r="B3901" t="str">
            <v>INHI</v>
          </cell>
          <cell r="C3901" t="str">
            <v>CONEXOES</v>
          </cell>
          <cell r="D3901" t="str">
            <v>0180</v>
          </cell>
          <cell r="E3901">
            <v>0</v>
          </cell>
          <cell r="F3901">
            <v>0</v>
          </cell>
          <cell r="G3901" t="str">
            <v>92891</v>
          </cell>
          <cell r="H3901" t="str">
            <v>UNIÃO, EM FERRO GALVANIZADO, DN 80 (3"), CONEXÃO ROSQUEADA, INSTALADO EM PRUMADAS - FORNECIMENTO E INSTALAÇÃO. AF_10/2020</v>
          </cell>
        </row>
        <row r="3902">
          <cell r="A3902" t="str">
            <v>INSTALACOES HIDRO SANITARIAS</v>
          </cell>
          <cell r="B3902" t="str">
            <v>INHI</v>
          </cell>
          <cell r="C3902" t="str">
            <v>CONEXOES</v>
          </cell>
          <cell r="D3902" t="str">
            <v>0180</v>
          </cell>
          <cell r="E3902">
            <v>0</v>
          </cell>
          <cell r="F3902">
            <v>0</v>
          </cell>
          <cell r="G3902" t="str">
            <v>92892</v>
          </cell>
          <cell r="H3902" t="str">
            <v>UNIÃO, EM FERRO GALVANIZADO, DN 25 (1"), CONEXÃO ROSQUEADA, INSTALADO EM REDE DE ALIMENTAÇÃO PARA HIDRANTE - FORNECIMENTO E INSTALAÇÃO. AF_10/2020</v>
          </cell>
        </row>
        <row r="3903">
          <cell r="A3903" t="str">
            <v>INSTALACOES HIDRO SANITARIAS</v>
          </cell>
          <cell r="B3903" t="str">
            <v>INHI</v>
          </cell>
          <cell r="C3903" t="str">
            <v>CONEXOES</v>
          </cell>
          <cell r="D3903" t="str">
            <v>0180</v>
          </cell>
          <cell r="E3903">
            <v>0</v>
          </cell>
          <cell r="F3903">
            <v>0</v>
          </cell>
          <cell r="G3903" t="str">
            <v>92893</v>
          </cell>
          <cell r="H3903" t="str">
            <v>UNIÃO, EM FERRO GALVANIZADO, DN 32 (1 1/4"), CONEXÃO ROSQUEADA, INSTALADO EM REDE DE ALIMENTAÇÃO PARA HIDRANTE - FORNECIMENTO E INSTALAÇÃO. AF_10/2020</v>
          </cell>
        </row>
        <row r="3904">
          <cell r="A3904" t="str">
            <v>INSTALACOES HIDRO SANITARIAS</v>
          </cell>
          <cell r="B3904" t="str">
            <v>INHI</v>
          </cell>
          <cell r="C3904" t="str">
            <v>CONEXOES</v>
          </cell>
          <cell r="D3904" t="str">
            <v>0180</v>
          </cell>
          <cell r="E3904">
            <v>0</v>
          </cell>
          <cell r="F3904">
            <v>0</v>
          </cell>
          <cell r="G3904" t="str">
            <v>92894</v>
          </cell>
          <cell r="H3904" t="str">
            <v>UNIÃO, EM FERRO GALVANIZADO, DN 40 (1 1/2"), CONEXÃO ROSQUEADA, INSTALADO EM REDE DE ALIMENTAÇÃO PARA HIDRANTE - FORNECIMENTO E INSTALAÇÃO. AF_10/2020</v>
          </cell>
        </row>
        <row r="3905">
          <cell r="A3905" t="str">
            <v>INSTALACOES HIDRO SANITARIAS</v>
          </cell>
          <cell r="B3905" t="str">
            <v>INHI</v>
          </cell>
          <cell r="C3905" t="str">
            <v>CONEXOES</v>
          </cell>
          <cell r="D3905" t="str">
            <v>0180</v>
          </cell>
          <cell r="E3905">
            <v>0</v>
          </cell>
          <cell r="F3905">
            <v>0</v>
          </cell>
          <cell r="G3905" t="str">
            <v>92895</v>
          </cell>
          <cell r="H3905" t="str">
            <v>UNIÃO, EM FERRO GALVANIZADO, DN 50 (2"), CONEXÃO ROSQUEADA, INSTALADO EM REDE DE ALIMENTAÇÃO PARA HIDRANTE - FORNECIMENTO E INSTALAÇÃO. AF_10/2020</v>
          </cell>
        </row>
        <row r="3906">
          <cell r="A3906" t="str">
            <v>INSTALACOES HIDRO SANITARIAS</v>
          </cell>
          <cell r="B3906" t="str">
            <v>INHI</v>
          </cell>
          <cell r="C3906" t="str">
            <v>CONEXOES</v>
          </cell>
          <cell r="D3906" t="str">
            <v>0180</v>
          </cell>
          <cell r="E3906">
            <v>0</v>
          </cell>
          <cell r="F3906">
            <v>0</v>
          </cell>
          <cell r="G3906" t="str">
            <v>92896</v>
          </cell>
          <cell r="H3906" t="str">
            <v>UNIÃO, EM FERRO GALVANIZADO, DN 65 (2 1/2"), CONEXÃO ROSQUEADA, INSTALADO EM REDE DE ALIMENTAÇÃO PARA HIDRANTE - FORNECIMENTO E INSTALAÇÃO. AF_10/2020</v>
          </cell>
        </row>
        <row r="3907">
          <cell r="A3907" t="str">
            <v>INSTALACOES HIDRO SANITARIAS</v>
          </cell>
          <cell r="B3907" t="str">
            <v>INHI</v>
          </cell>
          <cell r="C3907" t="str">
            <v>CONEXOES</v>
          </cell>
          <cell r="D3907" t="str">
            <v>0180</v>
          </cell>
          <cell r="E3907">
            <v>0</v>
          </cell>
          <cell r="F3907">
            <v>0</v>
          </cell>
          <cell r="G3907" t="str">
            <v>92897</v>
          </cell>
          <cell r="H3907" t="str">
            <v>UNIÃO, EM FERRO GALVANIZADO, DN 80 (3"), CONEXÃO ROSQUEADA, INSTALADO EM REDE DE ALIMENTAÇÃO PARA HIDRANTE - FORNECIMENTO E INSTALAÇÃO. AF_10/2020</v>
          </cell>
        </row>
        <row r="3908">
          <cell r="A3908" t="str">
            <v>INSTALACOES HIDRO SANITARIAS</v>
          </cell>
          <cell r="B3908" t="str">
            <v>INHI</v>
          </cell>
          <cell r="C3908" t="str">
            <v>CONEXOES</v>
          </cell>
          <cell r="D3908" t="str">
            <v>0180</v>
          </cell>
          <cell r="E3908">
            <v>0</v>
          </cell>
          <cell r="F3908">
            <v>0</v>
          </cell>
          <cell r="G3908" t="str">
            <v>92898</v>
          </cell>
          <cell r="H3908" t="str">
            <v>UNIÃO, EM FERRO GALVANIZADO, CONEXÃO ROSQUEADA, DN 25 (1"), INSTALADO EM REDE DE ALIMENTAÇÃO PARA SPRINKLER - FORNECIMENTO E INSTALAÇÃO. AF_10/2020</v>
          </cell>
        </row>
        <row r="3909">
          <cell r="A3909" t="str">
            <v>INSTALACOES HIDRO SANITARIAS</v>
          </cell>
          <cell r="B3909" t="str">
            <v>INHI</v>
          </cell>
          <cell r="C3909" t="str">
            <v>CONEXOES</v>
          </cell>
          <cell r="D3909" t="str">
            <v>0180</v>
          </cell>
          <cell r="E3909">
            <v>0</v>
          </cell>
          <cell r="F3909">
            <v>0</v>
          </cell>
          <cell r="G3909" t="str">
            <v>92899</v>
          </cell>
          <cell r="H3909" t="str">
            <v>UNIÃO, EM FERRO GALVANIZADO, CONEXÃO ROSQUEADA, DN 32 (1 1/4"), INSTALADO EM REDE DE ALIMENTAÇÃO PARA SPRINKLER - FORNECIMENTO E INSTALAÇÃO. AF_10/2020</v>
          </cell>
        </row>
        <row r="3910">
          <cell r="A3910" t="str">
            <v>INSTALACOES HIDRO SANITARIAS</v>
          </cell>
          <cell r="B3910" t="str">
            <v>INHI</v>
          </cell>
          <cell r="C3910" t="str">
            <v>CONEXOES</v>
          </cell>
          <cell r="D3910" t="str">
            <v>0180</v>
          </cell>
          <cell r="E3910">
            <v>0</v>
          </cell>
          <cell r="F3910">
            <v>0</v>
          </cell>
          <cell r="G3910" t="str">
            <v>92900</v>
          </cell>
          <cell r="H3910" t="str">
            <v>UNIÃO, EM FERRO GALVANIZADO, CONEXÃO ROSQUEADA, DN 40 (1 1/2"), INSTALADO EM REDE DE ALIMENTAÇÃO PARA SPRINKLER - FORNECIMENTO E INSTALAÇÃO. AF_10/2020</v>
          </cell>
        </row>
        <row r="3911">
          <cell r="A3911" t="str">
            <v>INSTALACOES HIDRO SANITARIAS</v>
          </cell>
          <cell r="B3911" t="str">
            <v>INHI</v>
          </cell>
          <cell r="C3911" t="str">
            <v>CONEXOES</v>
          </cell>
          <cell r="D3911" t="str">
            <v>0180</v>
          </cell>
          <cell r="E3911">
            <v>0</v>
          </cell>
          <cell r="F3911">
            <v>0</v>
          </cell>
          <cell r="G3911" t="str">
            <v>92901</v>
          </cell>
          <cell r="H3911" t="str">
            <v>UNIÃO, EM FERRO GALVANIZADO, CONEXÃO ROSQUEADA, DN 50 (2"), INSTALADO EM REDE DE ALIMENTAÇÃO PARA SPRINKLER - FORNECIMENTO E INSTALAÇÃO. AF_10/2020</v>
          </cell>
        </row>
        <row r="3912">
          <cell r="A3912" t="str">
            <v>INSTALACOES HIDRO SANITARIAS</v>
          </cell>
          <cell r="B3912" t="str">
            <v>INHI</v>
          </cell>
          <cell r="C3912" t="str">
            <v>CONEXOES</v>
          </cell>
          <cell r="D3912" t="str">
            <v>0180</v>
          </cell>
          <cell r="E3912">
            <v>0</v>
          </cell>
          <cell r="F3912">
            <v>0</v>
          </cell>
          <cell r="G3912" t="str">
            <v>92902</v>
          </cell>
          <cell r="H3912" t="str">
            <v>UNIÃO, EM FERRO GALVANIZADO, CONEXÃO ROSQUEADA, DN 65 (2 1/2"), INSTALADO EM REDE DE ALIMENTAÇÃO PARA SPRINKLER - FORNECIMENTO E INSTALAÇÃO. AF_10/2020</v>
          </cell>
        </row>
        <row r="3913">
          <cell r="A3913" t="str">
            <v>INSTALACOES HIDRO SANITARIAS</v>
          </cell>
          <cell r="B3913" t="str">
            <v>INHI</v>
          </cell>
          <cell r="C3913" t="str">
            <v>CONEXOES</v>
          </cell>
          <cell r="D3913" t="str">
            <v>0180</v>
          </cell>
          <cell r="E3913">
            <v>0</v>
          </cell>
          <cell r="F3913">
            <v>0</v>
          </cell>
          <cell r="G3913" t="str">
            <v>92903</v>
          </cell>
          <cell r="H3913" t="str">
            <v>UNIÃO, EM FERRO GALVANIZADO, CONEXÃO ROSQUEADA, DN 80 (3"), INSTALADO EM REDE DE ALIMENTAÇÃO PARA SPRINKLER - FORNECIMENTO E INSTALAÇÃO. AF_10/2020</v>
          </cell>
        </row>
        <row r="3914">
          <cell r="A3914" t="str">
            <v>INSTALACOES HIDRO SANITARIAS</v>
          </cell>
          <cell r="B3914" t="str">
            <v>INHI</v>
          </cell>
          <cell r="C3914" t="str">
            <v>CONEXOES</v>
          </cell>
          <cell r="D3914" t="str">
            <v>0180</v>
          </cell>
          <cell r="E3914">
            <v>0</v>
          </cell>
          <cell r="F3914">
            <v>0</v>
          </cell>
          <cell r="G3914" t="str">
            <v>92904</v>
          </cell>
          <cell r="H3914" t="str">
            <v>UNIÃO, EM FERRO GALVANIZADO, CONEXÃO ROSQUEADA, DN 15 (1/2"), INSTALADO EM RAMAIS E SUB-RAMAIS DE GÁS - FORNECIMENTO E INSTALAÇÃO. AF_10/2020</v>
          </cell>
        </row>
        <row r="3915">
          <cell r="A3915" t="str">
            <v>INSTALACOES HIDRO SANITARIAS</v>
          </cell>
          <cell r="B3915" t="str">
            <v>INHI</v>
          </cell>
          <cell r="C3915" t="str">
            <v>CONEXOES</v>
          </cell>
          <cell r="D3915" t="str">
            <v>0180</v>
          </cell>
          <cell r="E3915">
            <v>0</v>
          </cell>
          <cell r="F3915">
            <v>0</v>
          </cell>
          <cell r="G3915" t="str">
            <v>92905</v>
          </cell>
          <cell r="H3915" t="str">
            <v>UNIÃO, EM FERRO GALVANIZADO, CONEXÃO ROSQUEADA, DN 20 (3/4"), INSTALADO EM RAMAIS E SUB-RAMAIS DE GÁS - FORNECIMENTO E INSTALAÇÃO. AF_10/2020</v>
          </cell>
        </row>
        <row r="3916">
          <cell r="A3916" t="str">
            <v>INSTALACOES HIDRO SANITARIAS</v>
          </cell>
          <cell r="B3916" t="str">
            <v>INHI</v>
          </cell>
          <cell r="C3916" t="str">
            <v>CONEXOES</v>
          </cell>
          <cell r="D3916" t="str">
            <v>0180</v>
          </cell>
          <cell r="E3916">
            <v>0</v>
          </cell>
          <cell r="F3916">
            <v>0</v>
          </cell>
          <cell r="G3916" t="str">
            <v>92906</v>
          </cell>
          <cell r="H3916" t="str">
            <v>UNIÃO, EM FERRO GALVANIZADO, CONEXÃO ROSQUEADA, DN 25 (1"), INSTALADO EM RAMAIS E SUB-RAMAIS DE GÁS - FORNECIMENTO E INSTALAÇÃO. AF_10/2020</v>
          </cell>
        </row>
        <row r="3917">
          <cell r="A3917" t="str">
            <v>INSTALACOES HIDRO SANITARIAS</v>
          </cell>
          <cell r="B3917" t="str">
            <v>INHI</v>
          </cell>
          <cell r="C3917" t="str">
            <v>CONEXOES</v>
          </cell>
          <cell r="D3917" t="str">
            <v>0180</v>
          </cell>
          <cell r="E3917">
            <v>0</v>
          </cell>
          <cell r="F3917">
            <v>0</v>
          </cell>
          <cell r="G3917" t="str">
            <v>92907</v>
          </cell>
          <cell r="H3917" t="str">
            <v>LUVA DE REDUÇÃO, EM FERRO GALVANIZADO, 2" X 1 1/2", CONEXÃO ROSQUEADA, INSTALADO EM PRUMADAS - FORNECIMENTO E INSTALAÇÃO. AF_10/2020</v>
          </cell>
        </row>
        <row r="3918">
          <cell r="A3918" t="str">
            <v>INSTALACOES HIDRO SANITARIAS</v>
          </cell>
          <cell r="B3918" t="str">
            <v>INHI</v>
          </cell>
          <cell r="C3918" t="str">
            <v>CONEXOES</v>
          </cell>
          <cell r="D3918" t="str">
            <v>0180</v>
          </cell>
          <cell r="E3918">
            <v>0</v>
          </cell>
          <cell r="F3918">
            <v>0</v>
          </cell>
          <cell r="G3918" t="str">
            <v>92908</v>
          </cell>
          <cell r="H3918" t="str">
            <v>LUVA DE REDUÇÃO, EM FERRO GALVANIZADO, 2" X 1 1/4", CONEXÃO ROSQUEADA, INSTALADO EM PRUMADAS - FORNECIMENTO E INSTALAÇÃO. AF_10/2020</v>
          </cell>
        </row>
        <row r="3919">
          <cell r="A3919" t="str">
            <v>INSTALACOES HIDRO SANITARIAS</v>
          </cell>
          <cell r="B3919" t="str">
            <v>INHI</v>
          </cell>
          <cell r="C3919" t="str">
            <v>CONEXOES</v>
          </cell>
          <cell r="D3919" t="str">
            <v>0180</v>
          </cell>
          <cell r="E3919">
            <v>0</v>
          </cell>
          <cell r="F3919">
            <v>0</v>
          </cell>
          <cell r="G3919" t="str">
            <v>92909</v>
          </cell>
          <cell r="H3919" t="str">
            <v>LUVA DE REDUÇÃO, EM FERRO GALVANIZADO, 2" X 1", CONEXÃO ROSQUEADA, INSTALADO EM PRUMADAS - FORNECIMENTO E INSTALAÇÃO. AF_10/2020</v>
          </cell>
        </row>
        <row r="3920">
          <cell r="A3920" t="str">
            <v>INSTALACOES HIDRO SANITARIAS</v>
          </cell>
          <cell r="B3920" t="str">
            <v>INHI</v>
          </cell>
          <cell r="C3920" t="str">
            <v>CONEXOES</v>
          </cell>
          <cell r="D3920" t="str">
            <v>0180</v>
          </cell>
          <cell r="E3920">
            <v>0</v>
          </cell>
          <cell r="F3920">
            <v>0</v>
          </cell>
          <cell r="G3920" t="str">
            <v>92910</v>
          </cell>
          <cell r="H3920" t="str">
            <v>LUVA DE REDUÇÃO, EM FERRO GALVANIZADO, 2 1/2" X 1 1/2", CONEXÃO ROSQUEADA, INSTALADO EM PRUMADAS - FORNECIMENTO E INSTALAÇÃO. AF_10/2020</v>
          </cell>
        </row>
        <row r="3921">
          <cell r="A3921" t="str">
            <v>INSTALACOES HIDRO SANITARIAS</v>
          </cell>
          <cell r="B3921" t="str">
            <v>INHI</v>
          </cell>
          <cell r="C3921" t="str">
            <v>CONEXOES</v>
          </cell>
          <cell r="D3921" t="str">
            <v>0180</v>
          </cell>
          <cell r="E3921">
            <v>0</v>
          </cell>
          <cell r="F3921">
            <v>0</v>
          </cell>
          <cell r="G3921" t="str">
            <v>92911</v>
          </cell>
          <cell r="H3921" t="str">
            <v>LUVA DE REDUÇÃO, EM FERRO GALVANIZADO, 2 1/2" X 2", CONEXÃO ROSQUEADA, INSTALADO EM PRUMADAS - FORNECIMENTO E INSTALAÇÃO. AF_10/2020</v>
          </cell>
        </row>
        <row r="3922">
          <cell r="A3922" t="str">
            <v>INSTALACOES HIDRO SANITARIAS</v>
          </cell>
          <cell r="B3922" t="str">
            <v>INHI</v>
          </cell>
          <cell r="C3922" t="str">
            <v>CONEXOES</v>
          </cell>
          <cell r="D3922" t="str">
            <v>0180</v>
          </cell>
          <cell r="E3922">
            <v>0</v>
          </cell>
          <cell r="F3922">
            <v>0</v>
          </cell>
          <cell r="G3922" t="str">
            <v>92912</v>
          </cell>
          <cell r="H3922" t="str">
            <v>LUVA DE REDUÇÃO, EM FERRO GALVANIZADO, 3" X 1 1/2", CONEXÃO ROSQUEADA, INSTALADO EM PRUMADAS - FORNECIMENTO E INSTALAÇÃO. AF_10/2020</v>
          </cell>
        </row>
        <row r="3923">
          <cell r="A3923" t="str">
            <v>INSTALACOES HIDRO SANITARIAS</v>
          </cell>
          <cell r="B3923" t="str">
            <v>INHI</v>
          </cell>
          <cell r="C3923" t="str">
            <v>CONEXOES</v>
          </cell>
          <cell r="D3923" t="str">
            <v>0180</v>
          </cell>
          <cell r="E3923">
            <v>0</v>
          </cell>
          <cell r="F3923">
            <v>0</v>
          </cell>
          <cell r="G3923" t="str">
            <v>92913</v>
          </cell>
          <cell r="H3923" t="str">
            <v>LUVA DE REDUÇÃO, EM FERRO GALVANIZADO, 3" X 2 1/2", CONEXÃO ROSQUEADA, INSTALADO EM PRUMADAS - FORNECIMENTO E INSTALAÇÃO. AF_10/2020</v>
          </cell>
        </row>
        <row r="3924">
          <cell r="A3924" t="str">
            <v>INSTALACOES HIDRO SANITARIAS</v>
          </cell>
          <cell r="B3924" t="str">
            <v>INHI</v>
          </cell>
          <cell r="C3924" t="str">
            <v>CONEXOES</v>
          </cell>
          <cell r="D3924" t="str">
            <v>0180</v>
          </cell>
          <cell r="E3924">
            <v>0</v>
          </cell>
          <cell r="F3924">
            <v>0</v>
          </cell>
          <cell r="G3924" t="str">
            <v>92914</v>
          </cell>
          <cell r="H3924" t="str">
            <v>LUVA DE REDUÇÃO, EM FERRO GALVANIZADO, 3" X 2", CONEXÃO ROSQUEADA, INSTALADO EM PRUMADAS - FORNECIMENTO E INSTALAÇÃO. AF_10/2020</v>
          </cell>
        </row>
        <row r="3925">
          <cell r="A3925" t="str">
            <v>INSTALACOES HIDRO SANITARIAS</v>
          </cell>
          <cell r="B3925" t="str">
            <v>INHI</v>
          </cell>
          <cell r="C3925" t="str">
            <v>CONEXOES</v>
          </cell>
          <cell r="D3925" t="str">
            <v>0180</v>
          </cell>
          <cell r="E3925">
            <v>0</v>
          </cell>
          <cell r="F3925">
            <v>0</v>
          </cell>
          <cell r="G3925" t="str">
            <v>92918</v>
          </cell>
          <cell r="H3925" t="str">
            <v>LUVA DE REDUÇÃO, EM FERRO GALVANIZADO, 1" X 1/2", CONEXÃO ROSQUEADA, INSTALADO EM REDE DE ALIMENTAÇÃO PARA HIDRANTE - FORNECIMENTO E INSTALAÇÃO. AF_10/2020</v>
          </cell>
        </row>
        <row r="3926">
          <cell r="A3926" t="str">
            <v>INSTALACOES HIDRO SANITARIAS</v>
          </cell>
          <cell r="B3926" t="str">
            <v>INHI</v>
          </cell>
          <cell r="C3926" t="str">
            <v>CONEXOES</v>
          </cell>
          <cell r="D3926" t="str">
            <v>0180</v>
          </cell>
          <cell r="E3926">
            <v>0</v>
          </cell>
          <cell r="F3926">
            <v>0</v>
          </cell>
          <cell r="G3926" t="str">
            <v>92920</v>
          </cell>
          <cell r="H3926" t="str">
            <v>LUVA DE REDUÇÃO, EM FERRO GALVANIZADO, 1" X 3/4", CONEXÃO ROSQUEADA, INSTALADO EM REDE DE ALIMENTAÇÃO PARA HIDRANTE - FORNECIMENTO E INSTALAÇÃO. AF_10/2020</v>
          </cell>
        </row>
        <row r="3927">
          <cell r="A3927" t="str">
            <v>INSTALACOES HIDRO SANITARIAS</v>
          </cell>
          <cell r="B3927" t="str">
            <v>INHI</v>
          </cell>
          <cell r="C3927" t="str">
            <v>CONEXOES</v>
          </cell>
          <cell r="D3927" t="str">
            <v>0180</v>
          </cell>
          <cell r="E3927">
            <v>0</v>
          </cell>
          <cell r="F3927">
            <v>0</v>
          </cell>
          <cell r="G3927" t="str">
            <v>92925</v>
          </cell>
          <cell r="H3927" t="str">
            <v>LUVA DE REDUÇÃO, EM FERRO GALVANIZADO, 1 1/4" X 1", CONEXÃO ROSQUEADA, INSTALADO EM REDE DE ALIMENTAÇÃO PARA HIDRANTE - FORNECIMENTO E INSTALAÇÃO. AF_10/2020</v>
          </cell>
        </row>
        <row r="3928">
          <cell r="A3928" t="str">
            <v>INSTALACOES HIDRO SANITARIAS</v>
          </cell>
          <cell r="B3928" t="str">
            <v>INHI</v>
          </cell>
          <cell r="C3928" t="str">
            <v>CONEXOES</v>
          </cell>
          <cell r="D3928" t="str">
            <v>0180</v>
          </cell>
          <cell r="E3928">
            <v>0</v>
          </cell>
          <cell r="F3928">
            <v>0</v>
          </cell>
          <cell r="G3928" t="str">
            <v>92926</v>
          </cell>
          <cell r="H3928" t="str">
            <v>LUVA DE REDUÇÃO, EM FERRO GALVANIZADO, 1 1/4" X 1/2", CONEXÃO ROSQUEADA, INSTALADO EM REDE DE ALIMENTAÇÃO PARA HIDRANTE - FORNECIMENTO E INSTALAÇÃO. AF_10/2020</v>
          </cell>
        </row>
        <row r="3929">
          <cell r="A3929" t="str">
            <v>INSTALACOES HIDRO SANITARIAS</v>
          </cell>
          <cell r="B3929" t="str">
            <v>INHI</v>
          </cell>
          <cell r="C3929" t="str">
            <v>CONEXOES</v>
          </cell>
          <cell r="D3929" t="str">
            <v>0180</v>
          </cell>
          <cell r="E3929">
            <v>0</v>
          </cell>
          <cell r="F3929">
            <v>0</v>
          </cell>
          <cell r="G3929" t="str">
            <v>92927</v>
          </cell>
          <cell r="H3929" t="str">
            <v>LUVA DE REDUÇÃO, EM FERRO GALVANIZADO, 1 1/4" X 3/4", CONEXÃO ROSQUEADA, INSTALADO EM REDE DE ALIMENTAÇÃO PARA HIDRANTE - FORNECIMENTO E INSTALAÇÃO. AF_10/2020</v>
          </cell>
        </row>
        <row r="3930">
          <cell r="A3930" t="str">
            <v>INSTALACOES HIDRO SANITARIAS</v>
          </cell>
          <cell r="B3930" t="str">
            <v>INHI</v>
          </cell>
          <cell r="C3930" t="str">
            <v>CONEXOES</v>
          </cell>
          <cell r="D3930" t="str">
            <v>0180</v>
          </cell>
          <cell r="E3930">
            <v>0</v>
          </cell>
          <cell r="F3930">
            <v>0</v>
          </cell>
          <cell r="G3930" t="str">
            <v>92928</v>
          </cell>
          <cell r="H3930" t="str">
            <v>LUVA DE REDUÇÃO, EM FERRO GALVANIZADO, 1 1/2" X 1 1/4", CONEXÃO ROSQUEADA, INSTALADO EM REDE DE ALIMENTAÇÃO PARA HIDRANTE - FORNECIMENTO E INSTALAÇÃO. AF_10/2020</v>
          </cell>
        </row>
        <row r="3931">
          <cell r="A3931" t="str">
            <v>INSTALACOES HIDRO SANITARIAS</v>
          </cell>
          <cell r="B3931" t="str">
            <v>INHI</v>
          </cell>
          <cell r="C3931" t="str">
            <v>CONEXOES</v>
          </cell>
          <cell r="D3931" t="str">
            <v>0180</v>
          </cell>
          <cell r="E3931">
            <v>0</v>
          </cell>
          <cell r="F3931">
            <v>0</v>
          </cell>
          <cell r="G3931" t="str">
            <v>92929</v>
          </cell>
          <cell r="H3931" t="str">
            <v>LUVA DE REDUÇÃO, EM FERRO GALVANIZADO, 1 1/2" X 1", CONEXÃO ROSQUEADA, INSTALADO EM REDE DE ALIMENTAÇÃO PARA HIDRANTE - FORNECIMENTO E INSTALAÇÃO. AF_10/2020</v>
          </cell>
        </row>
        <row r="3932">
          <cell r="A3932" t="str">
            <v>INSTALACOES HIDRO SANITARIAS</v>
          </cell>
          <cell r="B3932" t="str">
            <v>INHI</v>
          </cell>
          <cell r="C3932" t="str">
            <v>CONEXOES</v>
          </cell>
          <cell r="D3932" t="str">
            <v>0180</v>
          </cell>
          <cell r="E3932">
            <v>0</v>
          </cell>
          <cell r="F3932">
            <v>0</v>
          </cell>
          <cell r="G3932" t="str">
            <v>92930</v>
          </cell>
          <cell r="H3932" t="str">
            <v>LUVA DE REDUÇÃO, EM FERRO GALVANIZADO, 1 1/2" X 3/4", CONEXÃO ROSQUEADA, INSTALADO EM REDE DE ALIMENTAÇÃO PARA HIDRANTE - FORNECIMENTO E INSTALAÇÃO. AF_10/2020</v>
          </cell>
        </row>
        <row r="3933">
          <cell r="A3933" t="str">
            <v>INSTALACOES HIDRO SANITARIAS</v>
          </cell>
          <cell r="B3933" t="str">
            <v>INHI</v>
          </cell>
          <cell r="C3933" t="str">
            <v>CONEXOES</v>
          </cell>
          <cell r="D3933" t="str">
            <v>0180</v>
          </cell>
          <cell r="E3933">
            <v>0</v>
          </cell>
          <cell r="F3933">
            <v>0</v>
          </cell>
          <cell r="G3933" t="str">
            <v>92931</v>
          </cell>
          <cell r="H3933" t="str">
            <v>LUVA DE REDUÇÃO, EM FERRO GALVANIZADO, 2" X 1 1/2", CONEXÃO ROSQUEADA, INSTALADO EM REDE DE ALIMENTAÇÃO PARA HIDRANTE - FORNECIMENTO E INSTALAÇÃO. AF_10/2020</v>
          </cell>
        </row>
        <row r="3934">
          <cell r="A3934" t="str">
            <v>INSTALACOES HIDRO SANITARIAS</v>
          </cell>
          <cell r="B3934" t="str">
            <v>INHI</v>
          </cell>
          <cell r="C3934" t="str">
            <v>CONEXOES</v>
          </cell>
          <cell r="D3934" t="str">
            <v>0180</v>
          </cell>
          <cell r="E3934">
            <v>0</v>
          </cell>
          <cell r="F3934">
            <v>0</v>
          </cell>
          <cell r="G3934" t="str">
            <v>92932</v>
          </cell>
          <cell r="H3934" t="str">
            <v>LUVA DE REDUÇÃO, EM FERRO GALVANIZADO, 2" X 1 1/4", CONEXÃO ROSQUEADA, INSTALADO EM REDE DE ALIMENTAÇÃO PARA HIDRANTE - FORNECIMENTO E INSTALAÇÃO. AF_10/2020</v>
          </cell>
        </row>
        <row r="3935">
          <cell r="A3935" t="str">
            <v>INSTALACOES HIDRO SANITARIAS</v>
          </cell>
          <cell r="B3935" t="str">
            <v>INHI</v>
          </cell>
          <cell r="C3935" t="str">
            <v>CONEXOES</v>
          </cell>
          <cell r="D3935" t="str">
            <v>0180</v>
          </cell>
          <cell r="E3935">
            <v>0</v>
          </cell>
          <cell r="F3935">
            <v>0</v>
          </cell>
          <cell r="G3935" t="str">
            <v>92933</v>
          </cell>
          <cell r="H3935" t="str">
            <v>LUVA DE REDUÇÃO, EM FERRO GALVANIZADO, 2" X 1", CONEXÃO ROSQUEADA, INSTALADO EM REDE DE ALIMENTAÇÃO PARA HIDRANTE - FORNECIMENTO E INSTALAÇÃO. AF_10/2020</v>
          </cell>
        </row>
        <row r="3936">
          <cell r="A3936" t="str">
            <v>INSTALACOES HIDRO SANITARIAS</v>
          </cell>
          <cell r="B3936" t="str">
            <v>INHI</v>
          </cell>
          <cell r="C3936" t="str">
            <v>CONEXOES</v>
          </cell>
          <cell r="D3936" t="str">
            <v>0180</v>
          </cell>
          <cell r="E3936">
            <v>0</v>
          </cell>
          <cell r="F3936">
            <v>0</v>
          </cell>
          <cell r="G3936" t="str">
            <v>92934</v>
          </cell>
          <cell r="H3936" t="str">
            <v>LUVA DE REDUÇÃO, EM FERRO GALVANIZADO, 2 1/2" X 1 1/2", CONEXÃO ROSQUEADA, INSTALADO EM REDE DE ALIMENTAÇÃO PARA HIDRANTE - FORNECIMENTO E INSTALAÇÃO. AF_10/2020</v>
          </cell>
        </row>
        <row r="3937">
          <cell r="A3937" t="str">
            <v>INSTALACOES HIDRO SANITARIAS</v>
          </cell>
          <cell r="B3937" t="str">
            <v>INHI</v>
          </cell>
          <cell r="C3937" t="str">
            <v>CONEXOES</v>
          </cell>
          <cell r="D3937" t="str">
            <v>0180</v>
          </cell>
          <cell r="E3937">
            <v>0</v>
          </cell>
          <cell r="F3937">
            <v>0</v>
          </cell>
          <cell r="G3937" t="str">
            <v>92935</v>
          </cell>
          <cell r="H3937" t="str">
            <v>LUVA DE REDUÇÃO, EM FERRO GALVANIZADO, 2 1/2" X 2", CONEXÃO ROSQUEADA, INSTALADO EM REDE DE ALIMENTAÇÃO PARA HIDRANTE - FORNECIMENTO E INSTALAÇÃO. AF_10/2020</v>
          </cell>
        </row>
        <row r="3938">
          <cell r="A3938" t="str">
            <v>INSTALACOES HIDRO SANITARIAS</v>
          </cell>
          <cell r="B3938" t="str">
            <v>INHI</v>
          </cell>
          <cell r="C3938" t="str">
            <v>CONEXOES</v>
          </cell>
          <cell r="D3938" t="str">
            <v>0180</v>
          </cell>
          <cell r="E3938">
            <v>0</v>
          </cell>
          <cell r="F3938">
            <v>0</v>
          </cell>
          <cell r="G3938" t="str">
            <v>92936</v>
          </cell>
          <cell r="H3938" t="str">
            <v>LUVA DE REDUÇÃO, EM FERRO GALVANIZADO, 3" X 2 1/2", CONEXÃO ROSQUEADA, INSTALADO EM REDE DE ALIMENTAÇÃO PARA HIDRANTE - FORNECIMENTO E INSTALAÇÃO. AF_10/2020</v>
          </cell>
        </row>
        <row r="3939">
          <cell r="A3939" t="str">
            <v>INSTALACOES HIDRO SANITARIAS</v>
          </cell>
          <cell r="B3939" t="str">
            <v>INHI</v>
          </cell>
          <cell r="C3939" t="str">
            <v>CONEXOES</v>
          </cell>
          <cell r="D3939" t="str">
            <v>0180</v>
          </cell>
          <cell r="E3939">
            <v>0</v>
          </cell>
          <cell r="F3939">
            <v>0</v>
          </cell>
          <cell r="G3939" t="str">
            <v>92937</v>
          </cell>
          <cell r="H3939" t="str">
            <v>LUVA DE REDUÇÃO, EM FERRO GALVANIZADO, 3" X 2", CONEXÃO ROSQUEADA, INSTALADO EM REDE DE ALIMENTAÇÃO PARA HIDRANTE - FORNECIMENTO E INSTALAÇÃO. AF_10/2020</v>
          </cell>
        </row>
        <row r="3940">
          <cell r="A3940" t="str">
            <v>INSTALACOES HIDRO SANITARIAS</v>
          </cell>
          <cell r="B3940" t="str">
            <v>INHI</v>
          </cell>
          <cell r="C3940" t="str">
            <v>CONEXOES</v>
          </cell>
          <cell r="D3940" t="str">
            <v>0180</v>
          </cell>
          <cell r="E3940">
            <v>0</v>
          </cell>
          <cell r="F3940">
            <v>0</v>
          </cell>
          <cell r="G3940" t="str">
            <v>92938</v>
          </cell>
          <cell r="H3940" t="str">
            <v>LUVA DE REDUÇÃO, EM FERRO GALVANIZADO, 1" X 1/2", CONEXÃO ROSQUEADA, INSTALADO EM REDE DE ALIMENTAÇÃO PARA SPRINKLER - FORNECIMENTO E INSTALAÇÃO. AF_10/2020</v>
          </cell>
        </row>
        <row r="3941">
          <cell r="A3941" t="str">
            <v>INSTALACOES HIDRO SANITARIAS</v>
          </cell>
          <cell r="B3941" t="str">
            <v>INHI</v>
          </cell>
          <cell r="C3941" t="str">
            <v>CONEXOES</v>
          </cell>
          <cell r="D3941" t="str">
            <v>0180</v>
          </cell>
          <cell r="E3941">
            <v>0</v>
          </cell>
          <cell r="F3941">
            <v>0</v>
          </cell>
          <cell r="G3941" t="str">
            <v>92939</v>
          </cell>
          <cell r="H3941" t="str">
            <v>LUVA DE REDUÇÃO, EM FERRO GALVANIZADO, 1" X 3/4", CONEXÃO ROSQUEADA, INSTALADO EM REDE DE ALIMENTAÇÃO PARA SPRINKLER - FORNECIMENTO E INSTALAÇÃO. AF_10/2020</v>
          </cell>
        </row>
        <row r="3942">
          <cell r="A3942" t="str">
            <v>INSTALACOES HIDRO SANITARIAS</v>
          </cell>
          <cell r="B3942" t="str">
            <v>INHI</v>
          </cell>
          <cell r="C3942" t="str">
            <v>CONEXOES</v>
          </cell>
          <cell r="D3942" t="str">
            <v>0180</v>
          </cell>
          <cell r="E3942">
            <v>0</v>
          </cell>
          <cell r="F3942">
            <v>0</v>
          </cell>
          <cell r="G3942" t="str">
            <v>92940</v>
          </cell>
          <cell r="H3942" t="str">
            <v>LUVA DE REDUÇÃO, EM FERRO GALVANIZADO, 1 1/4" X 1", CONEXÃO ROSQUEADA, INSTALADO EM REDE DE ALIMENTAÇÃO PARA SPRINKLER - FORNECIMENTO E INSTALAÇÃO. AF_10/2020</v>
          </cell>
        </row>
        <row r="3943">
          <cell r="A3943" t="str">
            <v>INSTALACOES HIDRO SANITARIAS</v>
          </cell>
          <cell r="B3943" t="str">
            <v>INHI</v>
          </cell>
          <cell r="C3943" t="str">
            <v>CONEXOES</v>
          </cell>
          <cell r="D3943" t="str">
            <v>0180</v>
          </cell>
          <cell r="E3943">
            <v>0</v>
          </cell>
          <cell r="F3943">
            <v>0</v>
          </cell>
          <cell r="G3943" t="str">
            <v>92941</v>
          </cell>
          <cell r="H3943" t="str">
            <v>LUVA DE REDUÇÃO, EM FERRO GALVANIZADO, 1 1/4" X 1/2", CONEXÃO ROSQUEADA, INSTALADO EM REDE DE ALIMENTAÇÃO PARA SPRINKLER - FORNECIMENTO E INSTALAÇÃO. AF_10/2020</v>
          </cell>
        </row>
        <row r="3944">
          <cell r="A3944" t="str">
            <v>INSTALACOES HIDRO SANITARIAS</v>
          </cell>
          <cell r="B3944" t="str">
            <v>INHI</v>
          </cell>
          <cell r="C3944" t="str">
            <v>CONEXOES</v>
          </cell>
          <cell r="D3944" t="str">
            <v>0180</v>
          </cell>
          <cell r="E3944">
            <v>0</v>
          </cell>
          <cell r="F3944">
            <v>0</v>
          </cell>
          <cell r="G3944" t="str">
            <v>92942</v>
          </cell>
          <cell r="H3944" t="str">
            <v>LUVA DE REDUÇÃO, EM FERRO GALVANIZADO, 1 1/4" X 3/4", CONEXÃO ROSQUEADA, INSTALADO EM REDE DE ALIMENTAÇÃO PARA SPRINKLER - FORNECIMENTO E INSTALAÇÃO. AF_10/2020</v>
          </cell>
        </row>
        <row r="3945">
          <cell r="A3945" t="str">
            <v>INSTALACOES HIDRO SANITARIAS</v>
          </cell>
          <cell r="B3945" t="str">
            <v>INHI</v>
          </cell>
          <cell r="C3945" t="str">
            <v>CONEXOES</v>
          </cell>
          <cell r="D3945" t="str">
            <v>0180</v>
          </cell>
          <cell r="E3945">
            <v>0</v>
          </cell>
          <cell r="F3945">
            <v>0</v>
          </cell>
          <cell r="G3945" t="str">
            <v>92943</v>
          </cell>
          <cell r="H3945" t="str">
            <v>LUVA DE REDUÇÃO, EM FERRO GALVANIZADO, 1 1/2" X 1 1/4", CONEXÃO ROSQUEADA, INSTALADO EM REDE DE ALIMENTAÇÃO PARA SPRINKLER - FORNECIMENTO E INSTALAÇÃO. AF_10/2020</v>
          </cell>
        </row>
        <row r="3946">
          <cell r="A3946" t="str">
            <v>INSTALACOES HIDRO SANITARIAS</v>
          </cell>
          <cell r="B3946" t="str">
            <v>INHI</v>
          </cell>
          <cell r="C3946" t="str">
            <v>CONEXOES</v>
          </cell>
          <cell r="D3946" t="str">
            <v>0180</v>
          </cell>
          <cell r="E3946">
            <v>0</v>
          </cell>
          <cell r="F3946">
            <v>0</v>
          </cell>
          <cell r="G3946" t="str">
            <v>92944</v>
          </cell>
          <cell r="H3946" t="str">
            <v>LUVA DE REDUÇÃO, EM FERRO GALVANIZADO, 1 1/2" X 1", CONEXÃO ROSQUEADA, INSTALADO EM REDE DE ALIMENTAÇÃO PARA SPRINKLER - FORNECIMENTO E INSTALAÇÃO. AF_10/2020</v>
          </cell>
        </row>
        <row r="3947">
          <cell r="A3947" t="str">
            <v>INSTALACOES HIDRO SANITARIAS</v>
          </cell>
          <cell r="B3947" t="str">
            <v>INHI</v>
          </cell>
          <cell r="C3947" t="str">
            <v>CONEXOES</v>
          </cell>
          <cell r="D3947" t="str">
            <v>0180</v>
          </cell>
          <cell r="E3947">
            <v>0</v>
          </cell>
          <cell r="F3947">
            <v>0</v>
          </cell>
          <cell r="G3947" t="str">
            <v>92945</v>
          </cell>
          <cell r="H3947" t="str">
            <v>LUVA DE REDUÇÃO, EM FERRO GALVANIZADO, 1 1/2" X 3/4", CONEXÃO ROSQUEADA, INSTALADO EM REDE DE ALIMENTAÇÃO PARA SPRINKLER - FORNECIMENTO E INSTALAÇÃO. AF_10/2020</v>
          </cell>
        </row>
        <row r="3948">
          <cell r="A3948" t="str">
            <v>INSTALACOES HIDRO SANITARIAS</v>
          </cell>
          <cell r="B3948" t="str">
            <v>INHI</v>
          </cell>
          <cell r="C3948" t="str">
            <v>CONEXOES</v>
          </cell>
          <cell r="D3948" t="str">
            <v>0180</v>
          </cell>
          <cell r="E3948">
            <v>0</v>
          </cell>
          <cell r="F3948">
            <v>0</v>
          </cell>
          <cell r="G3948" t="str">
            <v>92946</v>
          </cell>
          <cell r="H3948" t="str">
            <v>LUVA DE REDUÇÃO, EM FERRO GALVANIZADO, 2" X 1 1/2", CONEXÃO ROSQUEADA, INSTALADO EM REDE DE ALIMENTAÇÃO PARA SPRINKLER - FORNECIMENTO E INSTALAÇÃO. AF_10/2020</v>
          </cell>
        </row>
        <row r="3949">
          <cell r="A3949" t="str">
            <v>INSTALACOES HIDRO SANITARIAS</v>
          </cell>
          <cell r="B3949" t="str">
            <v>INHI</v>
          </cell>
          <cell r="C3949" t="str">
            <v>CONEXOES</v>
          </cell>
          <cell r="D3949" t="str">
            <v>0180</v>
          </cell>
          <cell r="E3949">
            <v>0</v>
          </cell>
          <cell r="F3949">
            <v>0</v>
          </cell>
          <cell r="G3949" t="str">
            <v>92947</v>
          </cell>
          <cell r="H3949" t="str">
            <v>LUVA DE REDUÇÃO, EM FERRO GALVANIZADO, 2" X 1 1/4", CONEXÃO ROSQUEADA, INSTALADO EM REDE DE ALIMENTAÇÃO PARA SPRINKLER - FORNECIMENTO E INSTALAÇÃO. AF_10/2020</v>
          </cell>
        </row>
        <row r="3950">
          <cell r="A3950" t="str">
            <v>INSTALACOES HIDRO SANITARIAS</v>
          </cell>
          <cell r="B3950" t="str">
            <v>INHI</v>
          </cell>
          <cell r="C3950" t="str">
            <v>CONEXOES</v>
          </cell>
          <cell r="D3950" t="str">
            <v>0180</v>
          </cell>
          <cell r="E3950">
            <v>0</v>
          </cell>
          <cell r="F3950">
            <v>0</v>
          </cell>
          <cell r="G3950" t="str">
            <v>92948</v>
          </cell>
          <cell r="H3950" t="str">
            <v>LUVA DE REDUÇÃO, EM FERRO GALVANIZADO, 2" X 1", CONEXÃO ROSQUEADA, INSTALADO EM REDE DE ALIMENTAÇÃO PARA SPRINKLER - FORNECIMENTO E INSTALAÇÃO. AF_10/2020</v>
          </cell>
        </row>
        <row r="3951">
          <cell r="A3951" t="str">
            <v>INSTALACOES HIDRO SANITARIAS</v>
          </cell>
          <cell r="B3951" t="str">
            <v>INHI</v>
          </cell>
          <cell r="C3951" t="str">
            <v>CONEXOES</v>
          </cell>
          <cell r="D3951" t="str">
            <v>0180</v>
          </cell>
          <cell r="E3951">
            <v>0</v>
          </cell>
          <cell r="F3951">
            <v>0</v>
          </cell>
          <cell r="G3951" t="str">
            <v>92949</v>
          </cell>
          <cell r="H3951" t="str">
            <v>LUVA DE REDUÇÃO, EM FERRO GALVANIZADO, 2 1/2" X 1 1/2", CONEXÃO ROSQUEADA, INSTALADO EM REDE DE ALIMENTAÇÃO PARA SPRINKLER - FORNECIMENTO E INSTALAÇÃO. AF_10/2020</v>
          </cell>
        </row>
        <row r="3952">
          <cell r="A3952" t="str">
            <v>INSTALACOES HIDRO SANITARIAS</v>
          </cell>
          <cell r="B3952" t="str">
            <v>INHI</v>
          </cell>
          <cell r="C3952" t="str">
            <v>CONEXOES</v>
          </cell>
          <cell r="D3952" t="str">
            <v>0180</v>
          </cell>
          <cell r="E3952">
            <v>0</v>
          </cell>
          <cell r="F3952">
            <v>0</v>
          </cell>
          <cell r="G3952" t="str">
            <v>92950</v>
          </cell>
          <cell r="H3952" t="str">
            <v>LUVA DE REDUÇÃO, EM FERRO GALVANIZADO, 2 1/2" X 2", CONEXÃO ROSQUEADA, INSTALADO EM REDE DE ALIMENTAÇÃO PARA SPRINKLER - FORNECIMENTO E INSTALAÇÃO. AF_10/2020</v>
          </cell>
        </row>
        <row r="3953">
          <cell r="A3953" t="str">
            <v>INSTALACOES HIDRO SANITARIAS</v>
          </cell>
          <cell r="B3953" t="str">
            <v>INHI</v>
          </cell>
          <cell r="C3953" t="str">
            <v>CONEXOES</v>
          </cell>
          <cell r="D3953" t="str">
            <v>0180</v>
          </cell>
          <cell r="E3953">
            <v>0</v>
          </cell>
          <cell r="F3953">
            <v>0</v>
          </cell>
          <cell r="G3953" t="str">
            <v>92951</v>
          </cell>
          <cell r="H3953" t="str">
            <v>LUVA DE REDUÇÃO, EM FERRO GALVANIZADO, 3" X 2 1/2", CONEXÃO ROSQUEADA, INSTALADO EM REDE DE ALIMENTAÇÃO PARA SPRINKLER - FORNECIMENTO E INSTALAÇÃO. AF_10/2020</v>
          </cell>
        </row>
        <row r="3954">
          <cell r="A3954" t="str">
            <v>INSTALACOES HIDRO SANITARIAS</v>
          </cell>
          <cell r="B3954" t="str">
            <v>INHI</v>
          </cell>
          <cell r="C3954" t="str">
            <v>CONEXOES</v>
          </cell>
          <cell r="D3954" t="str">
            <v>0180</v>
          </cell>
          <cell r="E3954">
            <v>0</v>
          </cell>
          <cell r="F3954">
            <v>0</v>
          </cell>
          <cell r="G3954" t="str">
            <v>92952</v>
          </cell>
          <cell r="H3954" t="str">
            <v>LUVA DE REDUÇÃO, EM FERRO GALVANIZADO, 3" X 2", CONEXÃO ROSQUEADA, INSTALADO EM REDE DE ALIMENTAÇÃO PARA SPRINKLER - FORNECIMENTO E INSTALAÇÃO. AF_10/2020</v>
          </cell>
        </row>
        <row r="3955">
          <cell r="A3955" t="str">
            <v>INSTALACOES HIDRO SANITARIAS</v>
          </cell>
          <cell r="B3955" t="str">
            <v>INHI</v>
          </cell>
          <cell r="C3955" t="str">
            <v>CONEXOES</v>
          </cell>
          <cell r="D3955" t="str">
            <v>0180</v>
          </cell>
          <cell r="E3955">
            <v>0</v>
          </cell>
          <cell r="F3955">
            <v>0</v>
          </cell>
          <cell r="G3955" t="str">
            <v>92953</v>
          </cell>
          <cell r="H3955" t="str">
            <v>LUVA DE REDUÇÃO, EM FERRO GALVANIZADO, 3/4" X 1/2", CONEXÃO ROSQUEADA, INSTALADO EM RAMAIS E SUB-RAMAIS DE GÁS - FORNECIMENTO E INSTALAÇÃO. AF_10/2020</v>
          </cell>
        </row>
        <row r="3956">
          <cell r="A3956" t="str">
            <v>INSTALACOES HIDRO SANITARIAS</v>
          </cell>
          <cell r="B3956" t="str">
            <v>INHI</v>
          </cell>
          <cell r="C3956" t="str">
            <v>CONEXOES</v>
          </cell>
          <cell r="D3956" t="str">
            <v>0180</v>
          </cell>
          <cell r="E3956">
            <v>0</v>
          </cell>
          <cell r="F3956">
            <v>0</v>
          </cell>
          <cell r="G3956" t="str">
            <v>93050</v>
          </cell>
          <cell r="H3956" t="str">
            <v>LUVA PASSANTE EM COBRE, DN 22 MM, SEM ANEL DE SOLDA, INSTALADO EM PRUMADA  FORNECIMENTO E INSTALAÇÃO. AF_01/2016</v>
          </cell>
        </row>
        <row r="3957">
          <cell r="A3957" t="str">
            <v>INSTALACOES HIDRO SANITARIAS</v>
          </cell>
          <cell r="B3957" t="str">
            <v>INHI</v>
          </cell>
          <cell r="C3957" t="str">
            <v>CONEXOES</v>
          </cell>
          <cell r="D3957" t="str">
            <v>0180</v>
          </cell>
          <cell r="E3957">
            <v>0</v>
          </cell>
          <cell r="F3957">
            <v>0</v>
          </cell>
          <cell r="G3957" t="str">
            <v>93051</v>
          </cell>
          <cell r="H3957" t="str">
            <v>BUCHA DE REDUÇÃO EM COBRE, DN 22 MM X 15 MM, SEM ANEL DE SOLDA, BOLSA X BOLSA, INSTALADO EM PRUMADA  FORNECIMENTO E INSTALAÇÃO. AF_01/2016</v>
          </cell>
        </row>
        <row r="3958">
          <cell r="A3958" t="str">
            <v>INSTALACOES HIDRO SANITARIAS</v>
          </cell>
          <cell r="B3958" t="str">
            <v>INHI</v>
          </cell>
          <cell r="C3958" t="str">
            <v>CONEXOES</v>
          </cell>
          <cell r="D3958" t="str">
            <v>0180</v>
          </cell>
          <cell r="E3958">
            <v>0</v>
          </cell>
          <cell r="F3958">
            <v>0</v>
          </cell>
          <cell r="G3958" t="str">
            <v>93052</v>
          </cell>
          <cell r="H3958" t="str">
            <v>JUNTA DE EXPANSÃO EM COBRE, DN 22 MM, PONTA X PONTA, INSTALADO EM PRUMADA  FORNECIMENTO E INSTALAÇÃO. AF_01/2016</v>
          </cell>
        </row>
        <row r="3959">
          <cell r="A3959" t="str">
            <v>INSTALACOES HIDRO SANITARIAS</v>
          </cell>
          <cell r="B3959" t="str">
            <v>INHI</v>
          </cell>
          <cell r="C3959" t="str">
            <v>CONEXOES</v>
          </cell>
          <cell r="D3959" t="str">
            <v>0180</v>
          </cell>
          <cell r="E3959">
            <v>0</v>
          </cell>
          <cell r="F3959">
            <v>0</v>
          </cell>
          <cell r="G3959" t="str">
            <v>93054</v>
          </cell>
          <cell r="H3959" t="str">
            <v>CONECTOR EM BRONZE/LATÃO, DN 22 MM X 3/4", SEM ANEL DE SOLDA, BOLSA X ROSCA F, INSTALADO EM PRUMADA  FORNECIMENTO E INSTALAÇÃO. AF_01/2016</v>
          </cell>
        </row>
        <row r="3960">
          <cell r="A3960" t="str">
            <v>INSTALACOES HIDRO SANITARIAS</v>
          </cell>
          <cell r="B3960" t="str">
            <v>INHI</v>
          </cell>
          <cell r="C3960" t="str">
            <v>CONEXOES</v>
          </cell>
          <cell r="D3960" t="str">
            <v>0180</v>
          </cell>
          <cell r="E3960">
            <v>0</v>
          </cell>
          <cell r="F3960">
            <v>0</v>
          </cell>
          <cell r="G3960" t="str">
            <v>93055</v>
          </cell>
          <cell r="H3960" t="str">
            <v>CURVA DE TRANSPOSIÇÃO EM BRONZE/LATÃO, DN 22 MM, SEM ANEL DE SOLDA, BOLSA X BOLSA, INSTALADO EM PRUMADA  FORNECIMENTO E INSTALAÇÃO. AF_01/2016</v>
          </cell>
        </row>
        <row r="3961">
          <cell r="A3961" t="str">
            <v>INSTALACOES HIDRO SANITARIAS</v>
          </cell>
          <cell r="B3961" t="str">
            <v>INHI</v>
          </cell>
          <cell r="C3961" t="str">
            <v>CONEXOES</v>
          </cell>
          <cell r="D3961" t="str">
            <v>0180</v>
          </cell>
          <cell r="E3961">
            <v>0</v>
          </cell>
          <cell r="F3961">
            <v>0</v>
          </cell>
          <cell r="G3961" t="str">
            <v>93056</v>
          </cell>
          <cell r="H3961" t="str">
            <v>LUVA PASSANTE EM COBRE, DN 28 MM, SEM ANEL DE SOLDA, INSTALADO EM PRUMADA  FORNECIMENTO E INSTALAÇÃO. AF_01/2016</v>
          </cell>
        </row>
        <row r="3962">
          <cell r="A3962" t="str">
            <v>INSTALACOES HIDRO SANITARIAS</v>
          </cell>
          <cell r="B3962" t="str">
            <v>INHI</v>
          </cell>
          <cell r="C3962" t="str">
            <v>CONEXOES</v>
          </cell>
          <cell r="D3962" t="str">
            <v>0180</v>
          </cell>
          <cell r="E3962">
            <v>0</v>
          </cell>
          <cell r="F3962">
            <v>0</v>
          </cell>
          <cell r="G3962" t="str">
            <v>93057</v>
          </cell>
          <cell r="H3962" t="str">
            <v>BUCHA DE REDUÇÃO EM COBRE, DN 28 MM X 22 MM, SEM ANEL DE SOLDA, PONTA X BOLSA, INSTALADO EM PRUMADA  FORNECIMENTO E INSTALAÇÃO. AF_01/2016</v>
          </cell>
        </row>
        <row r="3963">
          <cell r="A3963" t="str">
            <v>INSTALACOES HIDRO SANITARIAS</v>
          </cell>
          <cell r="B3963" t="str">
            <v>INHI</v>
          </cell>
          <cell r="C3963" t="str">
            <v>CONEXOES</v>
          </cell>
          <cell r="D3963" t="str">
            <v>0180</v>
          </cell>
          <cell r="E3963">
            <v>0</v>
          </cell>
          <cell r="F3963">
            <v>0</v>
          </cell>
          <cell r="G3963" t="str">
            <v>93058</v>
          </cell>
          <cell r="H3963" t="str">
            <v>JUNTA DE EXPANSÃO EM COBRE, DN 28 MM, PONTA X PONTA, INSTALADO EM PRUMADA  FORNECIMENTO E INSTALAÇÃO. AF_01/2016</v>
          </cell>
        </row>
        <row r="3964">
          <cell r="A3964" t="str">
            <v>INSTALACOES HIDRO SANITARIAS</v>
          </cell>
          <cell r="B3964" t="str">
            <v>INHI</v>
          </cell>
          <cell r="C3964" t="str">
            <v>CONEXOES</v>
          </cell>
          <cell r="D3964" t="str">
            <v>0180</v>
          </cell>
          <cell r="E3964">
            <v>0</v>
          </cell>
          <cell r="F3964">
            <v>0</v>
          </cell>
          <cell r="G3964" t="str">
            <v>93059</v>
          </cell>
          <cell r="H3964" t="str">
            <v>CONECTOR EM BRONZE/LATÃO, DN 28 MM X 1/2", SEM ANEL DE SOLDA, BOLSA X ROSCA F, INSTALADO EM PRUMADA  FORNECIMENTO E INSTALAÇÃO. AF_01/2016</v>
          </cell>
        </row>
        <row r="3965">
          <cell r="A3965" t="str">
            <v>INSTALACOES HIDRO SANITARIAS</v>
          </cell>
          <cell r="B3965" t="str">
            <v>INHI</v>
          </cell>
          <cell r="C3965" t="str">
            <v>CONEXOES</v>
          </cell>
          <cell r="D3965" t="str">
            <v>0180</v>
          </cell>
          <cell r="E3965">
            <v>0</v>
          </cell>
          <cell r="F3965">
            <v>0</v>
          </cell>
          <cell r="G3965" t="str">
            <v>93060</v>
          </cell>
          <cell r="H3965" t="str">
            <v>CURVA DE TRANSPOSIÇÃO EM BRONZE/LATÃO, DN 28 MM, SEM ANEL DE SOLDA, BOLSA X BOLSA, INSTALADO EM PRUMADA  FORNECIMENTO E INSTALAÇÃO. AF_01/2016</v>
          </cell>
        </row>
        <row r="3966">
          <cell r="A3966" t="str">
            <v>INSTALACOES HIDRO SANITARIAS</v>
          </cell>
          <cell r="B3966" t="str">
            <v>INHI</v>
          </cell>
          <cell r="C3966" t="str">
            <v>CONEXOES</v>
          </cell>
          <cell r="D3966" t="str">
            <v>0180</v>
          </cell>
          <cell r="E3966">
            <v>0</v>
          </cell>
          <cell r="F3966">
            <v>0</v>
          </cell>
          <cell r="G3966" t="str">
            <v>93061</v>
          </cell>
          <cell r="H3966" t="str">
            <v>LUVA PASSANTE EM COBRE, DN 35 MM, SEM ANEL DE SOLDA, INSTALADO EM PRUMADA  FORNECIMENTO E INSTALAÇÃO. AF_01/2016</v>
          </cell>
        </row>
        <row r="3967">
          <cell r="A3967" t="str">
            <v>INSTALACOES HIDRO SANITARIAS</v>
          </cell>
          <cell r="B3967" t="str">
            <v>INHI</v>
          </cell>
          <cell r="C3967" t="str">
            <v>CONEXOES</v>
          </cell>
          <cell r="D3967" t="str">
            <v>0180</v>
          </cell>
          <cell r="E3967">
            <v>0</v>
          </cell>
          <cell r="F3967">
            <v>0</v>
          </cell>
          <cell r="G3967" t="str">
            <v>93062</v>
          </cell>
          <cell r="H3967" t="str">
            <v>BUCHA DE REDUÇÃO EM COBRE, DN 35 MM X 28 MM, SEM ANEL DE SOLDA, PONTA X BOLSA, INSTALADO EM PRUMADA  FORNECIMENTO E INSTALAÇÃO. AF_01/2016</v>
          </cell>
        </row>
        <row r="3968">
          <cell r="A3968" t="str">
            <v>INSTALACOES HIDRO SANITARIAS</v>
          </cell>
          <cell r="B3968" t="str">
            <v>INHI</v>
          </cell>
          <cell r="C3968" t="str">
            <v>CONEXOES</v>
          </cell>
          <cell r="D3968" t="str">
            <v>0180</v>
          </cell>
          <cell r="E3968">
            <v>0</v>
          </cell>
          <cell r="F3968">
            <v>0</v>
          </cell>
          <cell r="G3968" t="str">
            <v>93063</v>
          </cell>
          <cell r="H3968" t="str">
            <v>JUNTA DE EXPANSÃO EM BRONZE/LATÃO, DN 35 MM, PONTA X PONTA, INSTALADO EM PRUMADA  FORNECIMENTO E INSTALAÇÃO. AF_01/2016</v>
          </cell>
        </row>
        <row r="3969">
          <cell r="A3969" t="str">
            <v>INSTALACOES HIDRO SANITARIAS</v>
          </cell>
          <cell r="B3969" t="str">
            <v>INHI</v>
          </cell>
          <cell r="C3969" t="str">
            <v>CONEXOES</v>
          </cell>
          <cell r="D3969" t="str">
            <v>0180</v>
          </cell>
          <cell r="E3969">
            <v>0</v>
          </cell>
          <cell r="F3969">
            <v>0</v>
          </cell>
          <cell r="G3969" t="str">
            <v>93064</v>
          </cell>
          <cell r="H3969" t="str">
            <v>LUVA PASSANTE EM COBRE, DN 42 MM, SEM ANEL DE SOLDA, INSTALADO EM PRUMADA  FORNECIMENTO E INSTALAÇÃO. AF_01/2016</v>
          </cell>
        </row>
        <row r="3970">
          <cell r="A3970" t="str">
            <v>INSTALACOES HIDRO SANITARIAS</v>
          </cell>
          <cell r="B3970" t="str">
            <v>INHI</v>
          </cell>
          <cell r="C3970" t="str">
            <v>CONEXOES</v>
          </cell>
          <cell r="D3970" t="str">
            <v>0180</v>
          </cell>
          <cell r="E3970">
            <v>0</v>
          </cell>
          <cell r="F3970">
            <v>0</v>
          </cell>
          <cell r="G3970" t="str">
            <v>93065</v>
          </cell>
          <cell r="H3970" t="str">
            <v>BUCHA DE REDUÇÃO EM COBRE, DN 42 MM X 35 MM, SEM ANEL DE SOLDA, PONTA X BOLSA, INSTALADO EM PRUMADA  FORNECIMENTO E INSTALAÇÃO. AF_01/2016</v>
          </cell>
        </row>
        <row r="3971">
          <cell r="A3971" t="str">
            <v>INSTALACOES HIDRO SANITARIAS</v>
          </cell>
          <cell r="B3971" t="str">
            <v>INHI</v>
          </cell>
          <cell r="C3971" t="str">
            <v>CONEXOES</v>
          </cell>
          <cell r="D3971" t="str">
            <v>0180</v>
          </cell>
          <cell r="E3971">
            <v>0</v>
          </cell>
          <cell r="F3971">
            <v>0</v>
          </cell>
          <cell r="G3971" t="str">
            <v>93066</v>
          </cell>
          <cell r="H3971" t="str">
            <v>JUNTA DE EXPANSÃO EM BRONZE/LATÃO, DN 42 MM, PONTA X PONTA, INSTALADO EM PRUMADA  FORNECIMENTO E INSTALAÇÃO. AF_01/2016</v>
          </cell>
        </row>
        <row r="3972">
          <cell r="A3972" t="str">
            <v>INSTALACOES HIDRO SANITARIAS</v>
          </cell>
          <cell r="B3972" t="str">
            <v>INHI</v>
          </cell>
          <cell r="C3972" t="str">
            <v>CONEXOES</v>
          </cell>
          <cell r="D3972" t="str">
            <v>0180</v>
          </cell>
          <cell r="E3972">
            <v>0</v>
          </cell>
          <cell r="F3972">
            <v>0</v>
          </cell>
          <cell r="G3972" t="str">
            <v>93067</v>
          </cell>
          <cell r="H3972" t="str">
            <v>LUVA PASSANTE EM COBRE, DN 54 MM, SEM ANEL DE SOLDA, INSTALADO EM PRUMADA  FORNECIMENTO E INSTALAÇÃO. AF_01/2016</v>
          </cell>
        </row>
        <row r="3973">
          <cell r="A3973" t="str">
            <v>INSTALACOES HIDRO SANITARIAS</v>
          </cell>
          <cell r="B3973" t="str">
            <v>INHI</v>
          </cell>
          <cell r="C3973" t="str">
            <v>CONEXOES</v>
          </cell>
          <cell r="D3973" t="str">
            <v>0180</v>
          </cell>
          <cell r="E3973">
            <v>0</v>
          </cell>
          <cell r="F3973">
            <v>0</v>
          </cell>
          <cell r="G3973" t="str">
            <v>93068</v>
          </cell>
          <cell r="H3973" t="str">
            <v>BUCHA DE REDUÇÃO EM COBRE, DN 54 MM X 42 MM, SEM ANEL DE SOLDA, PONTA X BOLSA, INSTALADO EM PRUMADA  FORNECIMENTO E INSTALAÇÃO. AF_01/2016</v>
          </cell>
        </row>
        <row r="3974">
          <cell r="A3974" t="str">
            <v>INSTALACOES HIDRO SANITARIAS</v>
          </cell>
          <cell r="B3974" t="str">
            <v>INHI</v>
          </cell>
          <cell r="C3974" t="str">
            <v>CONEXOES</v>
          </cell>
          <cell r="D3974" t="str">
            <v>0180</v>
          </cell>
          <cell r="E3974">
            <v>0</v>
          </cell>
          <cell r="F3974">
            <v>0</v>
          </cell>
          <cell r="G3974" t="str">
            <v>93069</v>
          </cell>
          <cell r="H3974" t="str">
            <v>JUNTA DE EXPANSÃO EM BRONZE/LATÃO, DN 54 MM, PONTA X PONTA, INSTALADO EM PRUMADA  FORNECIMENTO E INSTALAÇÃO. AF_01/2016</v>
          </cell>
        </row>
        <row r="3975">
          <cell r="A3975" t="str">
            <v>INSTALACOES HIDRO SANITARIAS</v>
          </cell>
          <cell r="B3975" t="str">
            <v>INHI</v>
          </cell>
          <cell r="C3975" t="str">
            <v>CONEXOES</v>
          </cell>
          <cell r="D3975" t="str">
            <v>0180</v>
          </cell>
          <cell r="E3975">
            <v>0</v>
          </cell>
          <cell r="F3975">
            <v>0</v>
          </cell>
          <cell r="G3975" t="str">
            <v>93070</v>
          </cell>
          <cell r="H3975" t="str">
            <v>LUVA PASSANTE EM COBRE, DN 66 MM, SEM ANEL DE SOLDA, INSTALADO EM PRUMADA  FORNECIMENTO E INSTALAÇÃO. AF_01/2016</v>
          </cell>
        </row>
        <row r="3976">
          <cell r="A3976" t="str">
            <v>INSTALACOES HIDRO SANITARIAS</v>
          </cell>
          <cell r="B3976" t="str">
            <v>INHI</v>
          </cell>
          <cell r="C3976" t="str">
            <v>CONEXOES</v>
          </cell>
          <cell r="D3976" t="str">
            <v>0180</v>
          </cell>
          <cell r="E3976">
            <v>0</v>
          </cell>
          <cell r="F3976">
            <v>0</v>
          </cell>
          <cell r="G3976" t="str">
            <v>93071</v>
          </cell>
          <cell r="H3976" t="str">
            <v>BUCHA DE REDUÇÃO EM COBRE, DN 66 MM X 54 MM, SEM ANEL DE SOLDA, PONTA X BOLSA, INSTALADO EM PRUMADA  FORNECIMENTO E INSTALAÇÃO. AF_01/2016</v>
          </cell>
        </row>
        <row r="3977">
          <cell r="A3977" t="str">
            <v>INSTALACOES HIDRO SANITARIAS</v>
          </cell>
          <cell r="B3977" t="str">
            <v>INHI</v>
          </cell>
          <cell r="C3977" t="str">
            <v>CONEXOES</v>
          </cell>
          <cell r="D3977" t="str">
            <v>0180</v>
          </cell>
          <cell r="E3977">
            <v>0</v>
          </cell>
          <cell r="F3977">
            <v>0</v>
          </cell>
          <cell r="G3977" t="str">
            <v>93072</v>
          </cell>
          <cell r="H3977" t="str">
            <v>JUNTA DE EXPANSÃO EM BRONZE/LATÃO, DN 66 MM, PONTA X PONTA, INSTALADO EM PRUMADA  FORNECIMENTO E INSTALAÇÃO. AF_01/2016</v>
          </cell>
        </row>
        <row r="3978">
          <cell r="A3978" t="str">
            <v>INSTALACOES HIDRO SANITARIAS</v>
          </cell>
          <cell r="B3978" t="str">
            <v>INHI</v>
          </cell>
          <cell r="C3978" t="str">
            <v>CONEXOES</v>
          </cell>
          <cell r="D3978" t="str">
            <v>0180</v>
          </cell>
          <cell r="E3978">
            <v>0</v>
          </cell>
          <cell r="F3978">
            <v>0</v>
          </cell>
          <cell r="G3978" t="str">
            <v>93073</v>
          </cell>
          <cell r="H3978" t="str">
            <v>TE DUPLA CURVA EM BRONZE/LATÃO, DN 3/4" X 22 MM X 3/4", SEM ANEL DE SOLDA, ROSCA F X BOLSA X ROSCA F, INSTALADO EM PRUMADA  FORNECIMENTO E INSTALAÇÃO. AF_01/2016</v>
          </cell>
        </row>
        <row r="3979">
          <cell r="A3979" t="str">
            <v>INSTALACOES HIDRO SANITARIAS</v>
          </cell>
          <cell r="B3979" t="str">
            <v>INHI</v>
          </cell>
          <cell r="C3979" t="str">
            <v>CONEXOES</v>
          </cell>
          <cell r="D3979" t="str">
            <v>0180</v>
          </cell>
          <cell r="E3979">
            <v>0</v>
          </cell>
          <cell r="F3979">
            <v>0</v>
          </cell>
          <cell r="G3979" t="str">
            <v>93074</v>
          </cell>
          <cell r="H3979" t="str">
            <v>CURVA EM COBRE, DN 15 MM, 45 GRAUS, SEM ANEL DE SOLDA, BOLSA X BOLSA, INSTALADO EM RAMAL DE DISTRIBUIÇÃO  FORNECIMENTO E INSTALAÇÃO. AF_01/2016</v>
          </cell>
        </row>
        <row r="3980">
          <cell r="A3980" t="str">
            <v>INSTALACOES HIDRO SANITARIAS</v>
          </cell>
          <cell r="B3980" t="str">
            <v>INHI</v>
          </cell>
          <cell r="C3980" t="str">
            <v>CONEXOES</v>
          </cell>
          <cell r="D3980" t="str">
            <v>0180</v>
          </cell>
          <cell r="E3980">
            <v>0</v>
          </cell>
          <cell r="F3980">
            <v>0</v>
          </cell>
          <cell r="G3980" t="str">
            <v>93075</v>
          </cell>
          <cell r="H3980" t="str">
            <v>COTOVELO EM BRONZE/LATÃO, DN 15 MM X 1/2", 90 GRAUS, SEM ANEL DE SOLDA, BOLSA X ROSCA F, INSTALADO EM RAMAL DE DISTRIBUIÇÃO  FORNECIMENTO E INSTALAÇÃO. AF_01/2016</v>
          </cell>
        </row>
        <row r="3981">
          <cell r="A3981" t="str">
            <v>INSTALACOES HIDRO SANITARIAS</v>
          </cell>
          <cell r="B3981" t="str">
            <v>INHI</v>
          </cell>
          <cell r="C3981" t="str">
            <v>CONEXOES</v>
          </cell>
          <cell r="D3981" t="str">
            <v>0180</v>
          </cell>
          <cell r="E3981">
            <v>0</v>
          </cell>
          <cell r="F3981">
            <v>0</v>
          </cell>
          <cell r="G3981" t="str">
            <v>93076</v>
          </cell>
          <cell r="H3981" t="str">
            <v>CURVA EM COBRE, DN 22 MM, 45 GRAUS, SEM ANEL DE SOLDA, BOLSA X BOLSA, INSTALADO EM RAMAL DE DISTRIBUIÇÃO  FORNECIMENTO E INSTALAÇÃO. AF_01/2016</v>
          </cell>
        </row>
        <row r="3982">
          <cell r="A3982" t="str">
            <v>INSTALACOES HIDRO SANITARIAS</v>
          </cell>
          <cell r="B3982" t="str">
            <v>INHI</v>
          </cell>
          <cell r="C3982" t="str">
            <v>CONEXOES</v>
          </cell>
          <cell r="D3982" t="str">
            <v>0180</v>
          </cell>
          <cell r="E3982">
            <v>0</v>
          </cell>
          <cell r="F3982">
            <v>0</v>
          </cell>
          <cell r="G3982" t="str">
            <v>93077</v>
          </cell>
          <cell r="H3982" t="str">
            <v>COTOVELO EM BRONZE/LATÃO, DN 22 MM X 1/2", 90 GRAUS, SEM ANEL DE SOLDA, BOLSA X ROSCA F, INSTALADO EM RAMAL DE DISTRIBUIÇÃO  FORNECIMENTO E INSTALAÇÃO. AF_01/2016</v>
          </cell>
        </row>
        <row r="3983">
          <cell r="A3983" t="str">
            <v>INSTALACOES HIDRO SANITARIAS</v>
          </cell>
          <cell r="B3983" t="str">
            <v>INHI</v>
          </cell>
          <cell r="C3983" t="str">
            <v>CONEXOES</v>
          </cell>
          <cell r="D3983" t="str">
            <v>0180</v>
          </cell>
          <cell r="E3983">
            <v>0</v>
          </cell>
          <cell r="F3983">
            <v>0</v>
          </cell>
          <cell r="G3983" t="str">
            <v>93078</v>
          </cell>
          <cell r="H3983" t="str">
            <v>COTOVELO EM BRONZE/LATÃO, DN 22 MM X 3/4", 90 GRAUS, SEM ANEL DE SOLDA, BOLSA X ROSCA F, INSTALADO EM RAMAL DE DISTRIBUIÇÃO  FORNECIMENTO E INSTALAÇÃO. AF_01/2016</v>
          </cell>
        </row>
        <row r="3984">
          <cell r="A3984" t="str">
            <v>INSTALACOES HIDRO SANITARIAS</v>
          </cell>
          <cell r="B3984" t="str">
            <v>INHI</v>
          </cell>
          <cell r="C3984" t="str">
            <v>CONEXOES</v>
          </cell>
          <cell r="D3984" t="str">
            <v>0180</v>
          </cell>
          <cell r="E3984">
            <v>0</v>
          </cell>
          <cell r="F3984">
            <v>0</v>
          </cell>
          <cell r="G3984" t="str">
            <v>93079</v>
          </cell>
          <cell r="H3984" t="str">
            <v>CURVA EM COBRE, DN 28 MM, 45 GRAUS, SEM ANEL DE SOLDA, BOLSA X BOLSA, INSTALADO EM RAMAL DE DISTRIBUIÇÃO  FORNECIMENTO E INSTALAÇÃO. AF_01/2016</v>
          </cell>
        </row>
        <row r="3985">
          <cell r="A3985" t="str">
            <v>INSTALACOES HIDRO SANITARIAS</v>
          </cell>
          <cell r="B3985" t="str">
            <v>INHI</v>
          </cell>
          <cell r="C3985" t="str">
            <v>CONEXOES</v>
          </cell>
          <cell r="D3985" t="str">
            <v>0180</v>
          </cell>
          <cell r="E3985">
            <v>0</v>
          </cell>
          <cell r="F3985">
            <v>0</v>
          </cell>
          <cell r="G3985" t="str">
            <v>93080</v>
          </cell>
          <cell r="H3985" t="str">
            <v>LUVA PASSANTE EM COBRE, DN 15 MM, SEM ANEL DE SOLDA, INSTALADO EM RAMAL DE DISTRIBUIÇÃO  FORNECIMENTO E INSTALAÇÃO. AF_01/2016</v>
          </cell>
        </row>
        <row r="3986">
          <cell r="A3986" t="str">
            <v>INSTALACOES HIDRO SANITARIAS</v>
          </cell>
          <cell r="B3986" t="str">
            <v>INHI</v>
          </cell>
          <cell r="C3986" t="str">
            <v>CONEXOES</v>
          </cell>
          <cell r="D3986" t="str">
            <v>0180</v>
          </cell>
          <cell r="E3986">
            <v>0</v>
          </cell>
          <cell r="F3986">
            <v>0</v>
          </cell>
          <cell r="G3986" t="str">
            <v>93081</v>
          </cell>
          <cell r="H3986" t="str">
            <v>CONECTOR EM BRONZE/LATÃO, DN 15 MM X 1/2", SEM ANEL DE SOLDA, BOLSA X ROSCA F, INSTALADO EM RAMAL DE DISTRIBUIÇÃO  FORNECIMENTO E INSTALAÇÃO. AF_01/2016</v>
          </cell>
        </row>
        <row r="3987">
          <cell r="A3987" t="str">
            <v>INSTALACOES HIDRO SANITARIAS</v>
          </cell>
          <cell r="B3987" t="str">
            <v>INHI</v>
          </cell>
          <cell r="C3987" t="str">
            <v>CONEXOES</v>
          </cell>
          <cell r="D3987" t="str">
            <v>0180</v>
          </cell>
          <cell r="E3987">
            <v>0</v>
          </cell>
          <cell r="F3987">
            <v>0</v>
          </cell>
          <cell r="G3987" t="str">
            <v>93082</v>
          </cell>
          <cell r="H3987" t="str">
            <v>CURVA DE TRANSPOSIÇÃO EM BRONZE/LATÃO, DN 15 MM, SEM ANEL DE SOLDA, BOLSA X BOLSA, INSTALADO EM RAMAL DE DISTRIBUIÇÃO  FORNECIMENTO E INSTALAÇÃO. AF_01/2016</v>
          </cell>
        </row>
        <row r="3988">
          <cell r="A3988" t="str">
            <v>INSTALACOES HIDRO SANITARIAS</v>
          </cell>
          <cell r="B3988" t="str">
            <v>INHI</v>
          </cell>
          <cell r="C3988" t="str">
            <v>CONEXOES</v>
          </cell>
          <cell r="D3988" t="str">
            <v>0180</v>
          </cell>
          <cell r="E3988">
            <v>0</v>
          </cell>
          <cell r="F3988">
            <v>0</v>
          </cell>
          <cell r="G3988" t="str">
            <v>93083</v>
          </cell>
          <cell r="H3988" t="str">
            <v>JUNTA DE EXPANSÃO EM COBRE, DN 15 MM, PONTA X PONTA, INSTALADO EM RAMAL DE DISTRIBUIÇÃO  FORNECIMENTO E INSTALAÇÃO. AF_01/2016</v>
          </cell>
        </row>
        <row r="3989">
          <cell r="A3989" t="str">
            <v>INSTALACOES HIDRO SANITARIAS</v>
          </cell>
          <cell r="B3989" t="str">
            <v>INHI</v>
          </cell>
          <cell r="C3989" t="str">
            <v>CONEXOES</v>
          </cell>
          <cell r="D3989" t="str">
            <v>0180</v>
          </cell>
          <cell r="E3989">
            <v>0</v>
          </cell>
          <cell r="F3989">
            <v>0</v>
          </cell>
          <cell r="G3989" t="str">
            <v>93084</v>
          </cell>
          <cell r="H3989" t="str">
            <v>LUVA PASSANTE EM COBRE, DN 22 MM, SEM ANEL DE SOLDA, INSTALADO EM RAMAL DE DISTRIBUIÇÃO  FORNECIMENTO E INSTALAÇÃO. AF_01/2016</v>
          </cell>
        </row>
        <row r="3990">
          <cell r="A3990" t="str">
            <v>INSTALACOES HIDRO SANITARIAS</v>
          </cell>
          <cell r="B3990" t="str">
            <v>INHI</v>
          </cell>
          <cell r="C3990" t="str">
            <v>CONEXOES</v>
          </cell>
          <cell r="D3990" t="str">
            <v>0180</v>
          </cell>
          <cell r="E3990">
            <v>0</v>
          </cell>
          <cell r="F3990">
            <v>0</v>
          </cell>
          <cell r="G3990" t="str">
            <v>93085</v>
          </cell>
          <cell r="H3990" t="str">
            <v>BUCHA DE REDUÇÃO EM COBRE, DN 22 MM X 15 MM, SEM ANEL DE SOLDA, PONTA X BOLSA, INSTALADO EM RAMAL DE DISTRIBUIÇÃO  FORNECIMENTO E INSTALAÇÃO. AF_01/2016</v>
          </cell>
        </row>
        <row r="3991">
          <cell r="A3991" t="str">
            <v>INSTALACOES HIDRO SANITARIAS</v>
          </cell>
          <cell r="B3991" t="str">
            <v>INHI</v>
          </cell>
          <cell r="C3991" t="str">
            <v>CONEXOES</v>
          </cell>
          <cell r="D3991" t="str">
            <v>0180</v>
          </cell>
          <cell r="E3991">
            <v>0</v>
          </cell>
          <cell r="F3991">
            <v>0</v>
          </cell>
          <cell r="G3991" t="str">
            <v>93086</v>
          </cell>
          <cell r="H3991" t="str">
            <v>JUNTA DE EXPANSÃO EM COBRE, DN 22 MM, PONTA X PONTA, INSTALADO EM RAMAL DE DISTRIBUIÇÃO  FORNECIMENTO E INSTALAÇÃO. AF_01/2016</v>
          </cell>
        </row>
        <row r="3992">
          <cell r="A3992" t="str">
            <v>INSTALACOES HIDRO SANITARIAS</v>
          </cell>
          <cell r="B3992" t="str">
            <v>INHI</v>
          </cell>
          <cell r="C3992" t="str">
            <v>CONEXOES</v>
          </cell>
          <cell r="D3992" t="str">
            <v>0180</v>
          </cell>
          <cell r="E3992">
            <v>0</v>
          </cell>
          <cell r="F3992">
            <v>0</v>
          </cell>
          <cell r="G3992" t="str">
            <v>93087</v>
          </cell>
          <cell r="H3992" t="str">
            <v>CONECTOR EM BRONZE/LATÃO, DN 22 MM X 1/2", SEM ANEL DE SOLDA, BOLSA X ROSCA F, INSTALADO EM RAMAL DE DISTRIBUIÇÃO  FORNECIMENTO E INSTALAÇÃO. AF_01/2016</v>
          </cell>
        </row>
        <row r="3993">
          <cell r="A3993" t="str">
            <v>INSTALACOES HIDRO SANITARIAS</v>
          </cell>
          <cell r="B3993" t="str">
            <v>INHI</v>
          </cell>
          <cell r="C3993" t="str">
            <v>CONEXOES</v>
          </cell>
          <cell r="D3993" t="str">
            <v>0180</v>
          </cell>
          <cell r="E3993">
            <v>0</v>
          </cell>
          <cell r="F3993">
            <v>0</v>
          </cell>
          <cell r="G3993" t="str">
            <v>93088</v>
          </cell>
          <cell r="H3993" t="str">
            <v>CONECTOR EM BRONZE/LATÃO, DN 22 MM X 3/4", SEM ANEL DE SOLDA, BOLSA X ROSCA F, INSTALADO EM RAMAL DE DISTRIBUIÇÃO  FORNECIMENTO E INSTALAÇÃO. AF_01/2016</v>
          </cell>
        </row>
        <row r="3994">
          <cell r="A3994" t="str">
            <v>INSTALACOES HIDRO SANITARIAS</v>
          </cell>
          <cell r="B3994" t="str">
            <v>INHI</v>
          </cell>
          <cell r="C3994" t="str">
            <v>CONEXOES</v>
          </cell>
          <cell r="D3994" t="str">
            <v>0180</v>
          </cell>
          <cell r="E3994">
            <v>0</v>
          </cell>
          <cell r="F3994">
            <v>0</v>
          </cell>
          <cell r="G3994" t="str">
            <v>93089</v>
          </cell>
          <cell r="H3994" t="str">
            <v>CURVA DE TRANSPOSIÇÃO EM BRONZE/LATÃO, DN 22 MM, SEM ANEL DE SOLDA, BOLSA X BOLSA, INSTALADO EM RAMAL DE DISTRIBUIÇÃO  FORNECIMENTO E INSTALAÇÃO. AF_01/2016</v>
          </cell>
        </row>
        <row r="3995">
          <cell r="A3995" t="str">
            <v>INSTALACOES HIDRO SANITARIAS</v>
          </cell>
          <cell r="B3995" t="str">
            <v>INHI</v>
          </cell>
          <cell r="C3995" t="str">
            <v>CONEXOES</v>
          </cell>
          <cell r="D3995" t="str">
            <v>0180</v>
          </cell>
          <cell r="E3995">
            <v>0</v>
          </cell>
          <cell r="F3995">
            <v>0</v>
          </cell>
          <cell r="G3995" t="str">
            <v>93090</v>
          </cell>
          <cell r="H3995" t="str">
            <v>LUVA PASSANTE EM COBRE, DN 28 MM, SEM ANEL DE SOLDA, INSTALADO EM RAMAL DE DISTRIBUIÇÃO  FORNECIMENTO E INSTALAÇÃO. AF_01/2016</v>
          </cell>
        </row>
        <row r="3996">
          <cell r="A3996" t="str">
            <v>INSTALACOES HIDRO SANITARIAS</v>
          </cell>
          <cell r="B3996" t="str">
            <v>INHI</v>
          </cell>
          <cell r="C3996" t="str">
            <v>CONEXOES</v>
          </cell>
          <cell r="D3996" t="str">
            <v>0180</v>
          </cell>
          <cell r="E3996">
            <v>0</v>
          </cell>
          <cell r="F3996">
            <v>0</v>
          </cell>
          <cell r="G3996" t="str">
            <v>93091</v>
          </cell>
          <cell r="H3996" t="str">
            <v>BUCHA DE REDUÇÃO EM COBRE, DN 28 MM X 22 MM, SEM ANEL DE SOLDA, INSTALADO EM RAMAL DE DISTRIBUIÇÃO  FORNECIMENTO E INSTALAÇÃO. AF_01/2016</v>
          </cell>
        </row>
        <row r="3997">
          <cell r="A3997" t="str">
            <v>INSTALACOES HIDRO SANITARIAS</v>
          </cell>
          <cell r="B3997" t="str">
            <v>INHI</v>
          </cell>
          <cell r="C3997" t="str">
            <v>CONEXOES</v>
          </cell>
          <cell r="D3997" t="str">
            <v>0180</v>
          </cell>
          <cell r="E3997">
            <v>0</v>
          </cell>
          <cell r="F3997">
            <v>0</v>
          </cell>
          <cell r="G3997" t="str">
            <v>93092</v>
          </cell>
          <cell r="H3997" t="str">
            <v>JUNTA DE EXPANSÃO EM COBRE, DN 28 MM, PONTA X PONTA, INSTALADO EM RAMAL DE DISTRIBUIÇÃO  FORNECIMENTO E INSTALAÇÃO. AF_01/2016</v>
          </cell>
        </row>
        <row r="3998">
          <cell r="A3998" t="str">
            <v>INSTALACOES HIDRO SANITARIAS</v>
          </cell>
          <cell r="B3998" t="str">
            <v>INHI</v>
          </cell>
          <cell r="C3998" t="str">
            <v>CONEXOES</v>
          </cell>
          <cell r="D3998" t="str">
            <v>0180</v>
          </cell>
          <cell r="E3998">
            <v>0</v>
          </cell>
          <cell r="F3998">
            <v>0</v>
          </cell>
          <cell r="G3998" t="str">
            <v>93093</v>
          </cell>
          <cell r="H3998" t="str">
            <v>CONECTOR EM BRONZE/LATÃO, DN 28 MM X 1/2", SEM ANEL DE SOLDA, BOLSA X ROSCA F, INSTALADO EM RAMAL DE DISTRIBUIÇÃO  FORNECIMENTO E INSTALAÇÃO. AF_01/2016</v>
          </cell>
        </row>
        <row r="3999">
          <cell r="A3999" t="str">
            <v>INSTALACOES HIDRO SANITARIAS</v>
          </cell>
          <cell r="B3999" t="str">
            <v>INHI</v>
          </cell>
          <cell r="C3999" t="str">
            <v>CONEXOES</v>
          </cell>
          <cell r="D3999" t="str">
            <v>0180</v>
          </cell>
          <cell r="E3999">
            <v>0</v>
          </cell>
          <cell r="F3999">
            <v>0</v>
          </cell>
          <cell r="G3999" t="str">
            <v>93094</v>
          </cell>
          <cell r="H3999" t="str">
            <v>CURVA DE TRANSPOSIÇÃO EM BRONZE/LATÃO, DN 28 MM, SEM ANEL DE SOLDA, BOLSA X BOLSA, INSTALADO EM RAMAL DE DISTRIBUIÇÃO  FORNECIMENTO E INSTALAÇÃO. AF_01/2016</v>
          </cell>
        </row>
        <row r="4000">
          <cell r="A4000" t="str">
            <v>INSTALACOES HIDRO SANITARIAS</v>
          </cell>
          <cell r="B4000" t="str">
            <v>INHI</v>
          </cell>
          <cell r="C4000" t="str">
            <v>CONEXOES</v>
          </cell>
          <cell r="D4000" t="str">
            <v>0180</v>
          </cell>
          <cell r="E4000">
            <v>0</v>
          </cell>
          <cell r="F4000">
            <v>0</v>
          </cell>
          <cell r="G4000" t="str">
            <v>93095</v>
          </cell>
          <cell r="H4000" t="str">
            <v>TE DUPLA CURVA EM BRONZE/LATÃO, DN 1/2" X 15 MM X 1/2", SEM ANEL DE SOLDA, ROSCA F X BOLSA X ROSCA F, INSTALADO EM RAMAL DE DISTRIBUIÇÃO  FORNECIMENTO E INSTALAÇÃO. AF_01/2016</v>
          </cell>
        </row>
        <row r="4001">
          <cell r="A4001" t="str">
            <v>INSTALACOES HIDRO SANITARIAS</v>
          </cell>
          <cell r="B4001" t="str">
            <v>INHI</v>
          </cell>
          <cell r="C4001" t="str">
            <v>CONEXOES</v>
          </cell>
          <cell r="D4001" t="str">
            <v>0180</v>
          </cell>
          <cell r="E4001">
            <v>0</v>
          </cell>
          <cell r="F4001">
            <v>0</v>
          </cell>
          <cell r="G4001" t="str">
            <v>93096</v>
          </cell>
          <cell r="H4001" t="str">
            <v>TE DUPLA CURVA EM BRONZE/LATÃO, DN 3/4" X 22 MM X 3/4", SEM ANEL DE SOLDA, ROSCA F X BOLSA X ROSCA F, INSTALADO EM RAMAL DE DISTRIBUIÇÃO  FORNECIMENTO E INSTALAÇÃO. AF_01/2016</v>
          </cell>
        </row>
        <row r="4002">
          <cell r="A4002" t="str">
            <v>INSTALACOES HIDRO SANITARIAS</v>
          </cell>
          <cell r="B4002" t="str">
            <v>INHI</v>
          </cell>
          <cell r="C4002" t="str">
            <v>CONEXOES</v>
          </cell>
          <cell r="D4002" t="str">
            <v>0180</v>
          </cell>
          <cell r="E4002">
            <v>0</v>
          </cell>
          <cell r="F4002">
            <v>0</v>
          </cell>
          <cell r="G4002" t="str">
            <v>93097</v>
          </cell>
          <cell r="H4002" t="str">
            <v>CURVA EM COBRE, DN 15 MM, 45 GRAUS, SEM ANEL DE SOLDA, BOLSA X BOLSA, INSTALADO EM RAMAL E SUB-RAMAL  FORNECIMENTO E INSTALAÇÃO. AF_01/2016</v>
          </cell>
        </row>
        <row r="4003">
          <cell r="A4003" t="str">
            <v>INSTALACOES HIDRO SANITARIAS</v>
          </cell>
          <cell r="B4003" t="str">
            <v>INHI</v>
          </cell>
          <cell r="C4003" t="str">
            <v>CONEXOES</v>
          </cell>
          <cell r="D4003" t="str">
            <v>0180</v>
          </cell>
          <cell r="E4003">
            <v>0</v>
          </cell>
          <cell r="F4003">
            <v>0</v>
          </cell>
          <cell r="G4003" t="str">
            <v>93098</v>
          </cell>
          <cell r="H4003" t="str">
            <v>COTOVELO EM BRONZE/LATÃO, DN 15 MM X 1/2", 90 GRAUS, SEM ANEL DE SOLDA, BOLSA X ROSCA F, INSTALADO EM RAMAL E SUB-RAMAL  FORNECIMENTO E INSTALAÇÃO. AF_01/2016</v>
          </cell>
        </row>
        <row r="4004">
          <cell r="A4004" t="str">
            <v>INSTALACOES HIDRO SANITARIAS</v>
          </cell>
          <cell r="B4004" t="str">
            <v>INHI</v>
          </cell>
          <cell r="C4004" t="str">
            <v>CONEXOES</v>
          </cell>
          <cell r="D4004" t="str">
            <v>0180</v>
          </cell>
          <cell r="E4004">
            <v>0</v>
          </cell>
          <cell r="F4004">
            <v>0</v>
          </cell>
          <cell r="G4004" t="str">
            <v>93099</v>
          </cell>
          <cell r="H4004" t="str">
            <v>CURVA EM COBRE, DN 22 MM, 45 GRAUS, SEM ANEL DE SOLDA, BOLSA X BOLSA, INSTALADO EM RAMAL E SUB-RAMAL  FORNECIMENTO E INSTALAÇÃO. AF_01/2016</v>
          </cell>
        </row>
        <row r="4005">
          <cell r="A4005" t="str">
            <v>INSTALACOES HIDRO SANITARIAS</v>
          </cell>
          <cell r="B4005" t="str">
            <v>INHI</v>
          </cell>
          <cell r="C4005" t="str">
            <v>CONEXOES</v>
          </cell>
          <cell r="D4005" t="str">
            <v>0180</v>
          </cell>
          <cell r="E4005">
            <v>0</v>
          </cell>
          <cell r="F4005">
            <v>0</v>
          </cell>
          <cell r="G4005" t="str">
            <v>93100</v>
          </cell>
          <cell r="H4005" t="str">
            <v>COTOVELO EM BRONZE/LATÃO, DN 22 MM X 1/2", 90 GRAUS, SEM ANEL DE SOLDA, BOLSA X ROSCA F, INSTALADO EM RAMAL E SUB-RAMAL  FORNECIMENTO E INSTALAÇÃO. AF_01/2016</v>
          </cell>
        </row>
        <row r="4006">
          <cell r="A4006" t="str">
            <v>INSTALACOES HIDRO SANITARIAS</v>
          </cell>
          <cell r="B4006" t="str">
            <v>INHI</v>
          </cell>
          <cell r="C4006" t="str">
            <v>CONEXOES</v>
          </cell>
          <cell r="D4006" t="str">
            <v>0180</v>
          </cell>
          <cell r="E4006">
            <v>0</v>
          </cell>
          <cell r="F4006">
            <v>0</v>
          </cell>
          <cell r="G4006" t="str">
            <v>93101</v>
          </cell>
          <cell r="H4006" t="str">
            <v>COTOVELO EM BRONZE/LATÃO, DN 22 MM X 3/4", 90 GRAUS, SEM ANEL DE SOLDA, BOLSA X ROSCA F, INSTALADO EM RAMAL E SUB-RAMAL  FORNECIMENTO E INSTALAÇÃO. AF_01/2016</v>
          </cell>
        </row>
        <row r="4007">
          <cell r="A4007" t="str">
            <v>INSTALACOES HIDRO SANITARIAS</v>
          </cell>
          <cell r="B4007" t="str">
            <v>INHI</v>
          </cell>
          <cell r="C4007" t="str">
            <v>CONEXOES</v>
          </cell>
          <cell r="D4007" t="str">
            <v>0180</v>
          </cell>
          <cell r="E4007">
            <v>0</v>
          </cell>
          <cell r="F4007">
            <v>0</v>
          </cell>
          <cell r="G4007" t="str">
            <v>93102</v>
          </cell>
          <cell r="H4007" t="str">
            <v>CURVA EM COBRE, DN 28 MM, 45 GRAUS, SEM ANEL DE SOLDA, BOLSA X BOLSA, INSTALADO EM RAMAL E SUB-RAMAL  FORNECIMENTO E INSTALAÇÃO. AF_01/2016</v>
          </cell>
        </row>
        <row r="4008">
          <cell r="A4008" t="str">
            <v>INSTALACOES HIDRO SANITARIAS</v>
          </cell>
          <cell r="B4008" t="str">
            <v>INHI</v>
          </cell>
          <cell r="C4008" t="str">
            <v>CONEXOES</v>
          </cell>
          <cell r="D4008" t="str">
            <v>0180</v>
          </cell>
          <cell r="E4008">
            <v>0</v>
          </cell>
          <cell r="F4008">
            <v>0</v>
          </cell>
          <cell r="G4008" t="str">
            <v>93103</v>
          </cell>
          <cell r="H4008" t="str">
            <v>LUVA PASSANTE EM COBRE, DN 15 MM, SEM ANEL DE SOLDA, INSTALADO EM RAMAL E SUB-RAMAL  FORNECIMENTO E INSTALAÇÃO. AF_01/2016</v>
          </cell>
        </row>
        <row r="4009">
          <cell r="A4009" t="str">
            <v>INSTALACOES HIDRO SANITARIAS</v>
          </cell>
          <cell r="B4009" t="str">
            <v>INHI</v>
          </cell>
          <cell r="C4009" t="str">
            <v>CONEXOES</v>
          </cell>
          <cell r="D4009" t="str">
            <v>0180</v>
          </cell>
          <cell r="E4009">
            <v>0</v>
          </cell>
          <cell r="F4009">
            <v>0</v>
          </cell>
          <cell r="G4009" t="str">
            <v>93104</v>
          </cell>
          <cell r="H4009" t="str">
            <v>CONECTOR EM BRONZE/LATÃO, DN 15 MM X 1/2", SEM ANEL DE SOLDA, BOLSA X ROSCA F, INSTALADO EM RAMAL E SUB-RAMAL  FORNECIMENTO E INSTALAÇÃO. AF_01/2016</v>
          </cell>
        </row>
        <row r="4010">
          <cell r="A4010" t="str">
            <v>INSTALACOES HIDRO SANITARIAS</v>
          </cell>
          <cell r="B4010" t="str">
            <v>INHI</v>
          </cell>
          <cell r="C4010" t="str">
            <v>CONEXOES</v>
          </cell>
          <cell r="D4010" t="str">
            <v>0180</v>
          </cell>
          <cell r="E4010">
            <v>0</v>
          </cell>
          <cell r="F4010">
            <v>0</v>
          </cell>
          <cell r="G4010" t="str">
            <v>93105</v>
          </cell>
          <cell r="H4010" t="str">
            <v>CURVA DE TRANSPOSIÇÃO EM BRONZE/LATÃO, DN 15 MM, SEM ANEL DE SOLDA, BOLSA X BOLSA, INSTALADO EM RAMAL E SUB-RAMAL  FORNECIMENTO E INSTALAÇÃO. AF_01/2016</v>
          </cell>
        </row>
        <row r="4011">
          <cell r="A4011" t="str">
            <v>INSTALACOES HIDRO SANITARIAS</v>
          </cell>
          <cell r="B4011" t="str">
            <v>INHI</v>
          </cell>
          <cell r="C4011" t="str">
            <v>CONEXOES</v>
          </cell>
          <cell r="D4011" t="str">
            <v>0180</v>
          </cell>
          <cell r="E4011">
            <v>0</v>
          </cell>
          <cell r="F4011">
            <v>0</v>
          </cell>
          <cell r="G4011" t="str">
            <v>93106</v>
          </cell>
          <cell r="H4011" t="str">
            <v>JUNTA DE EXPANSÃO EM COBRE, DN 15 MM, PONTA X PONTA, INSTALADO EM RAMAL E SUB-RAMAL  FORNECIMENTO E INSTALAÇÃO. AF_01/2016</v>
          </cell>
        </row>
        <row r="4012">
          <cell r="A4012" t="str">
            <v>INSTALACOES HIDRO SANITARIAS</v>
          </cell>
          <cell r="B4012" t="str">
            <v>INHI</v>
          </cell>
          <cell r="C4012" t="str">
            <v>CONEXOES</v>
          </cell>
          <cell r="D4012" t="str">
            <v>0180</v>
          </cell>
          <cell r="E4012">
            <v>0</v>
          </cell>
          <cell r="F4012">
            <v>0</v>
          </cell>
          <cell r="G4012" t="str">
            <v>93107</v>
          </cell>
          <cell r="H4012" t="str">
            <v>LUVA PASSANTE EM COBRE, DN 22 MM, SEM ANEL DE SOLDA, INSTALADO EM RAMAL E SUB-RAMAL  FORNECIMENTO E INSTALAÇÃO. AF_01/2016</v>
          </cell>
        </row>
        <row r="4013">
          <cell r="A4013" t="str">
            <v>INSTALACOES HIDRO SANITARIAS</v>
          </cell>
          <cell r="B4013" t="str">
            <v>INHI</v>
          </cell>
          <cell r="C4013" t="str">
            <v>CONEXOES</v>
          </cell>
          <cell r="D4013" t="str">
            <v>0180</v>
          </cell>
          <cell r="E4013">
            <v>0</v>
          </cell>
          <cell r="F4013">
            <v>0</v>
          </cell>
          <cell r="G4013" t="str">
            <v>93108</v>
          </cell>
          <cell r="H4013" t="str">
            <v>BUCHA DE REDUÇÃO EM COBRE, DN 22 MM X 15 MM, SEM ANEL DE SOLDA, PONTA X BOLSA, INSTALADO EM RAMAL E SUB-RAMAL  FORNECIMENTO E INSTALAÇÃO. AF_01/2016</v>
          </cell>
        </row>
        <row r="4014">
          <cell r="A4014" t="str">
            <v>INSTALACOES HIDRO SANITARIAS</v>
          </cell>
          <cell r="B4014" t="str">
            <v>INHI</v>
          </cell>
          <cell r="C4014" t="str">
            <v>CONEXOES</v>
          </cell>
          <cell r="D4014" t="str">
            <v>0180</v>
          </cell>
          <cell r="E4014">
            <v>0</v>
          </cell>
          <cell r="F4014">
            <v>0</v>
          </cell>
          <cell r="G4014" t="str">
            <v>93109</v>
          </cell>
          <cell r="H4014" t="str">
            <v>JUNTA DE EXPANSÃO EM COBRE, DN 22 MM, PONTA X PONTA, INSTALADO EM RAMAL E SUB-RAMAL  FORNECIMENTO E INSTALAÇÃO. AF_01/2016</v>
          </cell>
        </row>
        <row r="4015">
          <cell r="A4015" t="str">
            <v>INSTALACOES HIDRO SANITARIAS</v>
          </cell>
          <cell r="B4015" t="str">
            <v>INHI</v>
          </cell>
          <cell r="C4015" t="str">
            <v>CONEXOES</v>
          </cell>
          <cell r="D4015" t="str">
            <v>0180</v>
          </cell>
          <cell r="E4015">
            <v>0</v>
          </cell>
          <cell r="F4015">
            <v>0</v>
          </cell>
          <cell r="G4015" t="str">
            <v>93110</v>
          </cell>
          <cell r="H4015" t="str">
            <v>CONECTOR EM BRONZE/LATÃO, DN 22 MM X 1/2", SEM ANEL DE SOLDA, BOLSA X ROSCA F, INSTALADO EM RAMAL E SUB-RAMAL  FORNECIMENTO E INSTALAÇÃO. AF_01/2016</v>
          </cell>
        </row>
        <row r="4016">
          <cell r="A4016" t="str">
            <v>INSTALACOES HIDRO SANITARIAS</v>
          </cell>
          <cell r="B4016" t="str">
            <v>INHI</v>
          </cell>
          <cell r="C4016" t="str">
            <v>CONEXOES</v>
          </cell>
          <cell r="D4016" t="str">
            <v>0180</v>
          </cell>
          <cell r="E4016">
            <v>0</v>
          </cell>
          <cell r="F4016">
            <v>0</v>
          </cell>
          <cell r="G4016" t="str">
            <v>93111</v>
          </cell>
          <cell r="H4016" t="str">
            <v>CONECTOR EM BRONZE/LATÃO, DN 22 MM X 3/4", SEM ANEL DE SOLDA, BOLSA X ROSCA F, INSTALADO EM RAMAL E SUB-RAMAL  FORNECIMENTO E INSTALAÇÃO. AF_01/2016</v>
          </cell>
        </row>
        <row r="4017">
          <cell r="A4017" t="str">
            <v>INSTALACOES HIDRO SANITARIAS</v>
          </cell>
          <cell r="B4017" t="str">
            <v>INHI</v>
          </cell>
          <cell r="C4017" t="str">
            <v>CONEXOES</v>
          </cell>
          <cell r="D4017" t="str">
            <v>0180</v>
          </cell>
          <cell r="E4017">
            <v>0</v>
          </cell>
          <cell r="F4017">
            <v>0</v>
          </cell>
          <cell r="G4017" t="str">
            <v>93112</v>
          </cell>
          <cell r="H4017" t="str">
            <v>CURVA DE TRANSPOSIÇÃO EM BRONZE/LATÃO, DN 22 MM, SEM ANEL DE SOLDA, BOLSA X BOLSA, INSTALADO EM RAMAL E SUB-RAMAL  FORNECIMENTO E INSTALAÇÃO. AF_01/2016</v>
          </cell>
        </row>
        <row r="4018">
          <cell r="A4018" t="str">
            <v>INSTALACOES HIDRO SANITARIAS</v>
          </cell>
          <cell r="B4018" t="str">
            <v>INHI</v>
          </cell>
          <cell r="C4018" t="str">
            <v>CONEXOES</v>
          </cell>
          <cell r="D4018" t="str">
            <v>0180</v>
          </cell>
          <cell r="E4018">
            <v>0</v>
          </cell>
          <cell r="F4018">
            <v>0</v>
          </cell>
          <cell r="G4018" t="str">
            <v>93113</v>
          </cell>
          <cell r="H4018" t="str">
            <v>LUVA PASSANTE EM COBRE, DN 28 MM, SEM ANEL DE SOLDA, INSTALADO EM RAMAL E SUB-RAMAL  FORNECIMENTO E INSTALAÇÃO. AF_01/2016</v>
          </cell>
        </row>
        <row r="4019">
          <cell r="A4019" t="str">
            <v>INSTALACOES HIDRO SANITARIAS</v>
          </cell>
          <cell r="B4019" t="str">
            <v>INHI</v>
          </cell>
          <cell r="C4019" t="str">
            <v>CONEXOES</v>
          </cell>
          <cell r="D4019" t="str">
            <v>0180</v>
          </cell>
          <cell r="E4019">
            <v>0</v>
          </cell>
          <cell r="F4019">
            <v>0</v>
          </cell>
          <cell r="G4019" t="str">
            <v>93114</v>
          </cell>
          <cell r="H4019" t="str">
            <v>CONECTOR EM BRONZE/LATÃO, DN 28 MM X 1/2", SEM ANEL DE SOLDA, BOLSA X ROSCA F, INSTALADO EM RAMAL E SUB-RAMAL  FORNECIMENTO E INSTALAÇÃO. AF_01/2016</v>
          </cell>
        </row>
        <row r="4020">
          <cell r="A4020" t="str">
            <v>INSTALACOES HIDRO SANITARIAS</v>
          </cell>
          <cell r="B4020" t="str">
            <v>INHI</v>
          </cell>
          <cell r="C4020" t="str">
            <v>CONEXOES</v>
          </cell>
          <cell r="D4020" t="str">
            <v>0180</v>
          </cell>
          <cell r="E4020">
            <v>0</v>
          </cell>
          <cell r="F4020">
            <v>0</v>
          </cell>
          <cell r="G4020" t="str">
            <v>93115</v>
          </cell>
          <cell r="H4020" t="str">
            <v>CURVA DE TRANSPOSIÇÃO EM BRONZE/LATÃO, DN 28 MM, SEM ANEL DE SOLDA, BOLSA X BOLSA, INSTALADO EM RAMAL E SUB-RAMAL  FORNECIMENTO E INSTALAÇÃO. AF_01/2016</v>
          </cell>
        </row>
        <row r="4021">
          <cell r="A4021" t="str">
            <v>INSTALACOES HIDRO SANITARIAS</v>
          </cell>
          <cell r="B4021" t="str">
            <v>INHI</v>
          </cell>
          <cell r="C4021" t="str">
            <v>CONEXOES</v>
          </cell>
          <cell r="D4021" t="str">
            <v>0180</v>
          </cell>
          <cell r="E4021">
            <v>0</v>
          </cell>
          <cell r="F4021">
            <v>0</v>
          </cell>
          <cell r="G4021" t="str">
            <v>93116</v>
          </cell>
          <cell r="H4021" t="str">
            <v>JUNTA DE EXPANSÃO EM COBRE, DN 28 MM, PONTA X PONTA, INSTALADO EM RAMAL E SUB-RAMAL  FORNECIMENTO E INSTALAÇÃO. AF_01/2016</v>
          </cell>
        </row>
        <row r="4022">
          <cell r="A4022" t="str">
            <v>INSTALACOES HIDRO SANITARIAS</v>
          </cell>
          <cell r="B4022" t="str">
            <v>INHI</v>
          </cell>
          <cell r="C4022" t="str">
            <v>CONEXOES</v>
          </cell>
          <cell r="D4022" t="str">
            <v>0180</v>
          </cell>
          <cell r="E4022">
            <v>0</v>
          </cell>
          <cell r="F4022">
            <v>0</v>
          </cell>
          <cell r="G4022" t="str">
            <v>93117</v>
          </cell>
          <cell r="H4022" t="str">
            <v>TE DUPLA CURVA EM BRONZE/LATÃO, DN 1/2" X 15 MM X 1/2", SEM ANEL DE SOLDA, ROSCA F X BOLSA X ROSCA F, INSTALADO EM RAMAL E SUB-RAMAL  FORNECIMENTO E INSTALAÇÃO. AF_01/2016</v>
          </cell>
        </row>
        <row r="4023">
          <cell r="A4023" t="str">
            <v>INSTALACOES HIDRO SANITARIAS</v>
          </cell>
          <cell r="B4023" t="str">
            <v>INHI</v>
          </cell>
          <cell r="C4023" t="str">
            <v>CONEXOES</v>
          </cell>
          <cell r="D4023" t="str">
            <v>0180</v>
          </cell>
          <cell r="E4023">
            <v>0</v>
          </cell>
          <cell r="F4023">
            <v>0</v>
          </cell>
          <cell r="G4023" t="str">
            <v>93118</v>
          </cell>
          <cell r="H4023" t="str">
            <v>TE DUPLA CURVA EM BRONZE/LATÃO, DN 3/4" X 22 MM X 3/4", SEM ANEL DE SOLDA, ROSCA F X BOLSA X ROSCA F, INSTALADO EM RAMAL E SUB-RAMAL  FORNECIMENTO E INSTALAÇÃO. AF_01/2016</v>
          </cell>
        </row>
        <row r="4024">
          <cell r="A4024" t="str">
            <v>INSTALACOES HIDRO SANITARIAS</v>
          </cell>
          <cell r="B4024" t="str">
            <v>INHI</v>
          </cell>
          <cell r="C4024" t="str">
            <v>CONEXOES</v>
          </cell>
          <cell r="D4024" t="str">
            <v>0180</v>
          </cell>
          <cell r="E4024">
            <v>0</v>
          </cell>
          <cell r="F4024">
            <v>0</v>
          </cell>
          <cell r="G4024" t="str">
            <v>93119</v>
          </cell>
          <cell r="H4024" t="str">
            <v>CURVA EM COBRE, DN 22 MM, 45 GRAUS, SEM ANEL DE SOLDA, BOLSA X BOLSA, INSTALADO EM PRUMADA  FORNECIMENTO E INSTALAÇÃO. AF_01/2016</v>
          </cell>
        </row>
        <row r="4025">
          <cell r="A4025" t="str">
            <v>INSTALACOES HIDRO SANITARIAS</v>
          </cell>
          <cell r="B4025" t="str">
            <v>INHI</v>
          </cell>
          <cell r="C4025" t="str">
            <v>CONEXOES</v>
          </cell>
          <cell r="D4025" t="str">
            <v>0180</v>
          </cell>
          <cell r="E4025">
            <v>0</v>
          </cell>
          <cell r="F4025">
            <v>0</v>
          </cell>
          <cell r="G4025" t="str">
            <v>93120</v>
          </cell>
          <cell r="H4025" t="str">
            <v>COTOVELO EM BRONZE/LATÃO, DN 22 MM X 1/2", 90 GRAUS, SEM ANEL DE SOLDA, BOLSA X ROSCA F, INSTALADO EM PRUMADA  FORNECIMENTO E INSTALAÇÃO. AF_01/2016</v>
          </cell>
        </row>
        <row r="4026">
          <cell r="A4026" t="str">
            <v>INSTALACOES HIDRO SANITARIAS</v>
          </cell>
          <cell r="B4026" t="str">
            <v>INHI</v>
          </cell>
          <cell r="C4026" t="str">
            <v>CONEXOES</v>
          </cell>
          <cell r="D4026" t="str">
            <v>0180</v>
          </cell>
          <cell r="E4026">
            <v>0</v>
          </cell>
          <cell r="F4026">
            <v>0</v>
          </cell>
          <cell r="G4026" t="str">
            <v>93121</v>
          </cell>
          <cell r="H4026" t="str">
            <v>COTOVELO EM BRONZE/LATÃO, DN 22 MM X 3/4", 90 GRAUS, SEM ANEL DE SOLDA, BOLSA X ROSCA F, INSTALADO EM PRUMADA  FORNECIMENTO E INSTALAÇÃO. AF_01/2016</v>
          </cell>
        </row>
        <row r="4027">
          <cell r="A4027" t="str">
            <v>INSTALACOES HIDRO SANITARIAS</v>
          </cell>
          <cell r="B4027" t="str">
            <v>INHI</v>
          </cell>
          <cell r="C4027" t="str">
            <v>CONEXOES</v>
          </cell>
          <cell r="D4027" t="str">
            <v>0180</v>
          </cell>
          <cell r="E4027">
            <v>0</v>
          </cell>
          <cell r="F4027">
            <v>0</v>
          </cell>
          <cell r="G4027" t="str">
            <v>93122</v>
          </cell>
          <cell r="H4027" t="str">
            <v>CURVA EM COBRE, DN 28 MM, 45 GRAUS, SEM ANEL DE SOLDA, BOLSA X BOLSA, INSTALADO EM PRUMADA  FORNECIMENTO E INSTALAÇÃO. AF_01/2016</v>
          </cell>
        </row>
        <row r="4028">
          <cell r="A4028" t="str">
            <v>INSTALACOES HIDRO SANITARIAS</v>
          </cell>
          <cell r="B4028" t="str">
            <v>INHI</v>
          </cell>
          <cell r="C4028" t="str">
            <v>CONEXOES</v>
          </cell>
          <cell r="D4028" t="str">
            <v>0180</v>
          </cell>
          <cell r="E4028">
            <v>0</v>
          </cell>
          <cell r="F4028">
            <v>0</v>
          </cell>
          <cell r="G4028" t="str">
            <v>93123</v>
          </cell>
          <cell r="H4028" t="str">
            <v>CURVA EM COBRE, DN 35 MM, 45 GRAUS, SEM ANEL DE SOLDA, BOLSA X BOLSA, INSTALADO EM PRUMADA  FORNECIMENTO E INSTALAÇÃO. AF_01/2016</v>
          </cell>
        </row>
        <row r="4029">
          <cell r="A4029" t="str">
            <v>INSTALACOES HIDRO SANITARIAS</v>
          </cell>
          <cell r="B4029" t="str">
            <v>INHI</v>
          </cell>
          <cell r="C4029" t="str">
            <v>CONEXOES</v>
          </cell>
          <cell r="D4029" t="str">
            <v>0180</v>
          </cell>
          <cell r="E4029">
            <v>0</v>
          </cell>
          <cell r="F4029">
            <v>0</v>
          </cell>
          <cell r="G4029" t="str">
            <v>93124</v>
          </cell>
          <cell r="H4029" t="str">
            <v>CURVA EM COBRE, DN 42 MM, 45 GRAUS, SEM ANEL DE SOLDA, BOLSA X BOLSA, INSTALADO EM PRUMADA  FORNECIMENTO E INSTALAÇÃO. AF_01/2016</v>
          </cell>
        </row>
        <row r="4030">
          <cell r="A4030" t="str">
            <v>INSTALACOES HIDRO SANITARIAS</v>
          </cell>
          <cell r="B4030" t="str">
            <v>INHI</v>
          </cell>
          <cell r="C4030" t="str">
            <v>CONEXOES</v>
          </cell>
          <cell r="D4030" t="str">
            <v>0180</v>
          </cell>
          <cell r="E4030">
            <v>0</v>
          </cell>
          <cell r="F4030">
            <v>0</v>
          </cell>
          <cell r="G4030" t="str">
            <v>93125</v>
          </cell>
          <cell r="H4030" t="str">
            <v>CURVA EM COBRE, DN 54 MM, 45 GRAUS, SEM ANEL DE SOLDA, BOLSA X BOLSA, INSTALADO EM PRUMADA  FORNECIMENTO E INSTALAÇÃO. AF_01/2016</v>
          </cell>
        </row>
        <row r="4031">
          <cell r="A4031" t="str">
            <v>INSTALACOES HIDRO SANITARIAS</v>
          </cell>
          <cell r="B4031" t="str">
            <v>INHI</v>
          </cell>
          <cell r="C4031" t="str">
            <v>CONEXOES</v>
          </cell>
          <cell r="D4031" t="str">
            <v>0180</v>
          </cell>
          <cell r="E4031">
            <v>0</v>
          </cell>
          <cell r="F4031">
            <v>0</v>
          </cell>
          <cell r="G4031" t="str">
            <v>93126</v>
          </cell>
          <cell r="H4031" t="str">
            <v>CURVA EM COBRE, DN 66 MM, 45 GRAUS, SEM ANEL DE SOLDA, BOLSA X BOLSA, INSTALADO EM PRUMADA  FORNECIMENTO E INSTALAÇÃO. AF_01/2016</v>
          </cell>
        </row>
        <row r="4032">
          <cell r="A4032" t="str">
            <v>INSTALACOES HIDRO SANITARIAS</v>
          </cell>
          <cell r="B4032" t="str">
            <v>INHI</v>
          </cell>
          <cell r="C4032" t="str">
            <v>CONEXOES</v>
          </cell>
          <cell r="D4032" t="str">
            <v>0180</v>
          </cell>
          <cell r="E4032">
            <v>0</v>
          </cell>
          <cell r="F4032">
            <v>0</v>
          </cell>
          <cell r="G4032" t="str">
            <v>93133</v>
          </cell>
          <cell r="H4032" t="str">
            <v>BUCHA DE REDUÇÃO EM COBRE, DN 28 MM X 22 MM, SEM ANEL DE SOLDA, INSTALADO EM RAMAL E SUB-RAMAL  FORNECIMENTO E INSTALAÇÃO. AF_01/2016</v>
          </cell>
        </row>
        <row r="4033">
          <cell r="A4033" t="str">
            <v>INSTALACOES HIDRO SANITARIAS</v>
          </cell>
          <cell r="B4033" t="str">
            <v>INHI</v>
          </cell>
          <cell r="C4033" t="str">
            <v>CONEXOES</v>
          </cell>
          <cell r="D4033" t="str">
            <v>0180</v>
          </cell>
          <cell r="E4033">
            <v>0</v>
          </cell>
          <cell r="F4033">
            <v>0</v>
          </cell>
          <cell r="G4033" t="str">
            <v>94465</v>
          </cell>
          <cell r="H4033" t="str">
            <v>LUVA, EM FERRO GALVANIZADO, CONEXÃO ROSQUEADA, DN 50 (2), INSTALADO EM RESERVAÇÃO DE ÁGUA DE EDIFICAÇÃO QUE POSSUA RESERVATÓRIO DE FIBRA/FIBROCIMENTO  FORNECIMENTO E INSTALAÇÃO. AF_06/2016</v>
          </cell>
        </row>
        <row r="4034">
          <cell r="A4034" t="str">
            <v>INSTALACOES HIDRO SANITARIAS</v>
          </cell>
          <cell r="B4034" t="str">
            <v>INHI</v>
          </cell>
          <cell r="C4034" t="str">
            <v>CONEXOES</v>
          </cell>
          <cell r="D4034" t="str">
            <v>0180</v>
          </cell>
          <cell r="E4034">
            <v>0</v>
          </cell>
          <cell r="F4034">
            <v>0</v>
          </cell>
          <cell r="G4034" t="str">
            <v>94466</v>
          </cell>
          <cell r="H4034" t="str">
            <v>NIPLE, EM FERRO GALVANIZADO, CONEXÃO ROSQUEADA, DN 50 (2), INSTALADO EM RESERVAÇÃO DE ÁGUA DE EDIFICAÇÃO QUE POSSUA RESERVATÓRIO DE FIBRA/FIBROCIMENTO  FORNECIMENTO E INSTALAÇÃO. AF_06/2016</v>
          </cell>
        </row>
        <row r="4035">
          <cell r="A4035" t="str">
            <v>INSTALACOES HIDRO SANITARIAS</v>
          </cell>
          <cell r="B4035" t="str">
            <v>INHI</v>
          </cell>
          <cell r="C4035" t="str">
            <v>CONEXOES</v>
          </cell>
          <cell r="D4035" t="str">
            <v>0180</v>
          </cell>
          <cell r="E4035">
            <v>0</v>
          </cell>
          <cell r="F4035">
            <v>0</v>
          </cell>
          <cell r="G4035" t="str">
            <v>94467</v>
          </cell>
          <cell r="H4035" t="str">
            <v>LUVA, EM FERRO GALVANIZADO, CONEXÃO ROSQUEADA, DN 65 (2 1/2), INSTALADO EM RESERVAÇÃO DE ÁGUA DE EDIFICAÇÃO QUE POSSUA RESERVATÓRIO DE FIBRA/FIBROCIMENTO  FORNECIMENTO E INSTALAÇÃO. AF_06/2016</v>
          </cell>
        </row>
        <row r="4036">
          <cell r="A4036" t="str">
            <v>INSTALACOES HIDRO SANITARIAS</v>
          </cell>
          <cell r="B4036" t="str">
            <v>INHI</v>
          </cell>
          <cell r="C4036" t="str">
            <v>CONEXOES</v>
          </cell>
          <cell r="D4036" t="str">
            <v>0180</v>
          </cell>
          <cell r="E4036">
            <v>0</v>
          </cell>
          <cell r="F4036">
            <v>0</v>
          </cell>
          <cell r="G4036" t="str">
            <v>94468</v>
          </cell>
          <cell r="H4036" t="str">
            <v>NIPLE, EM FERRO GALVANIZADO, CONEXÃO ROSQUEADA, DN 65 (2 1/2), INSTALADO EM RESERVAÇÃO DE ÁGUA DE EDIFICAÇÃO QUE POSSUA RESERVATÓRIO DE FIBRA/FIBROCIMENTO  FORNECIMENTO E INSTALAÇÃO. AF_06/2016</v>
          </cell>
        </row>
        <row r="4037">
          <cell r="A4037" t="str">
            <v>INSTALACOES HIDRO SANITARIAS</v>
          </cell>
          <cell r="B4037" t="str">
            <v>INHI</v>
          </cell>
          <cell r="C4037" t="str">
            <v>CONEXOES</v>
          </cell>
          <cell r="D4037" t="str">
            <v>0180</v>
          </cell>
          <cell r="E4037">
            <v>0</v>
          </cell>
          <cell r="F4037">
            <v>0</v>
          </cell>
          <cell r="G4037" t="str">
            <v>94469</v>
          </cell>
          <cell r="H4037" t="str">
            <v>LUVA, EM FERRO GALVANIZADO, CONEXÃO ROSQUEADA, DN 80 (3), INSTALADO EM RESERVAÇÃO DE ÁGUA DE EDIFICAÇÃO QUE POSSUA RESERVATÓRIO DE FIBRA/FIBROCIMENTO  FORNECIMENTO E INSTALAÇÃO. AF_06/2016</v>
          </cell>
        </row>
        <row r="4038">
          <cell r="A4038" t="str">
            <v>INSTALACOES HIDRO SANITARIAS</v>
          </cell>
          <cell r="B4038" t="str">
            <v>INHI</v>
          </cell>
          <cell r="C4038" t="str">
            <v>CONEXOES</v>
          </cell>
          <cell r="D4038" t="str">
            <v>0180</v>
          </cell>
          <cell r="E4038">
            <v>0</v>
          </cell>
          <cell r="F4038">
            <v>0</v>
          </cell>
          <cell r="G4038" t="str">
            <v>94470</v>
          </cell>
          <cell r="H4038" t="str">
            <v>NIPLE, EM FERRO GALVANIZADO, CONEXÃO ROSQUEADA, DN 80 (3), INSTALADO EM RESERVAÇÃO DE ÁGUA DE EDIFICAÇÃO QUE POSSUA RESERVATÓRIO DE FIBRA/FIBROCIMENTO  FORNECIMENTO E INSTALAÇÃO. AF_06/2016</v>
          </cell>
        </row>
        <row r="4039">
          <cell r="A4039" t="str">
            <v>INSTALACOES HIDRO SANITARIAS</v>
          </cell>
          <cell r="B4039" t="str">
            <v>INHI</v>
          </cell>
          <cell r="C4039" t="str">
            <v>CONEXOES</v>
          </cell>
          <cell r="D4039" t="str">
            <v>0180</v>
          </cell>
          <cell r="E4039">
            <v>0</v>
          </cell>
          <cell r="F4039">
            <v>0</v>
          </cell>
          <cell r="G4039" t="str">
            <v>94471</v>
          </cell>
          <cell r="H4039" t="str">
            <v>COTOVELO 90 GRAUS, EM FERRO GALVANIZADO, CONEXÃO ROSQUEADA, DN 50 (2), INSTALADO EM RESERVAÇÃO DE ÁGUA DE EDIFICAÇÃO QUE POSSUA RESERVATÓRIO DE FIBRA/FIBROCIMENTO  FORNECIMENTO E INSTALAÇÃO. AF_06/2016</v>
          </cell>
        </row>
        <row r="4040">
          <cell r="A4040" t="str">
            <v>INSTALACOES HIDRO SANITARIAS</v>
          </cell>
          <cell r="B4040" t="str">
            <v>INHI</v>
          </cell>
          <cell r="C4040" t="str">
            <v>CONEXOES</v>
          </cell>
          <cell r="D4040" t="str">
            <v>0180</v>
          </cell>
          <cell r="E4040">
            <v>0</v>
          </cell>
          <cell r="F4040">
            <v>0</v>
          </cell>
          <cell r="G4040" t="str">
            <v>94472</v>
          </cell>
          <cell r="H4040" t="str">
            <v>COTOVELO 45 GRAUS, EM FERRO GALVANIZADO, CONEXÃO ROSQUEADA, DN 50 (2), INSTALADO EM RESERVAÇÃO DE ÁGUA DE EDIFICAÇÃO QUE POSSUA RESERVATÓRIO DE FIBRA/FIBROCIMENTO  FORNECIMENTO E INSTALAÇÃO. AF_06/2016</v>
          </cell>
        </row>
        <row r="4041">
          <cell r="A4041" t="str">
            <v>INSTALACOES HIDRO SANITARIAS</v>
          </cell>
          <cell r="B4041" t="str">
            <v>INHI</v>
          </cell>
          <cell r="C4041" t="str">
            <v>CONEXOES</v>
          </cell>
          <cell r="D4041" t="str">
            <v>0180</v>
          </cell>
          <cell r="E4041">
            <v>0</v>
          </cell>
          <cell r="F4041">
            <v>0</v>
          </cell>
          <cell r="G4041" t="str">
            <v>94473</v>
          </cell>
          <cell r="H4041" t="str">
            <v>COTOVELO 90 GRAUS, EM FERRO GALVANIZADO, CONEXÃO ROSQUEADA, DN 65 (2 1/2), INSTALADO EM RESERVAÇÃO DE ÁGUA DE EDIFICAÇÃO QUE POSSUA RESERVATÓRIO DE FIBRA/FIBROCIMENTO  FORNECIMENTO E INSTALAÇÃO. AF_06/2016</v>
          </cell>
        </row>
        <row r="4042">
          <cell r="A4042" t="str">
            <v>INSTALACOES HIDRO SANITARIAS</v>
          </cell>
          <cell r="B4042" t="str">
            <v>INHI</v>
          </cell>
          <cell r="C4042" t="str">
            <v>CONEXOES</v>
          </cell>
          <cell r="D4042" t="str">
            <v>0180</v>
          </cell>
          <cell r="E4042">
            <v>0</v>
          </cell>
          <cell r="F4042">
            <v>0</v>
          </cell>
          <cell r="G4042" t="str">
            <v>94474</v>
          </cell>
          <cell r="H4042" t="str">
            <v>COTOVELO 45 GRAUS, EM FERRO GALVANIZADO, CONEXÃO ROSQUEADA, DN 65 (2 1/2), INSTALADO EM RESERVAÇÃO DE ÁGUA DE EDIFICAÇÃO QUE POSSUA RESERVATÓRIO DE FIBRA/FIBROCIMENTO  FORNECIMENTO E INSTALAÇÃO. AF_06/2016</v>
          </cell>
        </row>
        <row r="4043">
          <cell r="A4043" t="str">
            <v>INSTALACOES HIDRO SANITARIAS</v>
          </cell>
          <cell r="B4043" t="str">
            <v>INHI</v>
          </cell>
          <cell r="C4043" t="str">
            <v>CONEXOES</v>
          </cell>
          <cell r="D4043" t="str">
            <v>0180</v>
          </cell>
          <cell r="E4043">
            <v>0</v>
          </cell>
          <cell r="F4043">
            <v>0</v>
          </cell>
          <cell r="G4043" t="str">
            <v>94475</v>
          </cell>
          <cell r="H4043" t="str">
            <v>COTOVELO 90 GRAUS, EM FERRO GALVANIZADO, CONEXÃO ROSQUEADA, DN 80 (3), INSTALADO EM RESERVAÇÃO DE ÁGUA DE EDIFICAÇÃO QUE POSSUA RESERVATÓRIO DE FIBRA/FIBROCIMENTO  FORNECIMENTO E INSTALAÇÃO. AF_06/2016</v>
          </cell>
        </row>
        <row r="4044">
          <cell r="A4044" t="str">
            <v>INSTALACOES HIDRO SANITARIAS</v>
          </cell>
          <cell r="B4044" t="str">
            <v>INHI</v>
          </cell>
          <cell r="C4044" t="str">
            <v>CONEXOES</v>
          </cell>
          <cell r="D4044" t="str">
            <v>0180</v>
          </cell>
          <cell r="E4044">
            <v>0</v>
          </cell>
          <cell r="F4044">
            <v>0</v>
          </cell>
          <cell r="G4044" t="str">
            <v>94476</v>
          </cell>
          <cell r="H4044" t="str">
            <v>COTOVELO 45 GRAUS, EM FERRO GALVANIZADO, CONEXÃO ROSQUEADA, DN 80 (3), INSTALADO EM RESERVAÇÃO DE ÁGUA DE EDIFICAÇÃO QUE POSSUA RESERVATÓRIO DE FIBRA/FIBROCIMENTO  FORNECIMENTO E INSTALAÇÃO. AF_06/2016</v>
          </cell>
        </row>
        <row r="4045">
          <cell r="A4045" t="str">
            <v>INSTALACOES HIDRO SANITARIAS</v>
          </cell>
          <cell r="B4045" t="str">
            <v>INHI</v>
          </cell>
          <cell r="C4045" t="str">
            <v>CONEXOES</v>
          </cell>
          <cell r="D4045" t="str">
            <v>0180</v>
          </cell>
          <cell r="E4045">
            <v>0</v>
          </cell>
          <cell r="F4045">
            <v>0</v>
          </cell>
          <cell r="G4045" t="str">
            <v>94477</v>
          </cell>
          <cell r="H4045" t="str">
            <v>TÊ, EM FERRO GALVANIZADO, CONEXÃO ROSQUEADA, DN 50 (2), INSTALADO EM RESERVAÇÃO DE ÁGUA DE EDIFICAÇÃO QUE POSSUA RESERVATÓRIO DE FIBRA/FIBROCIMENTO  FORNECIMENTO E INSTALAÇÃO. AF_06/2016</v>
          </cell>
        </row>
        <row r="4046">
          <cell r="A4046" t="str">
            <v>INSTALACOES HIDRO SANITARIAS</v>
          </cell>
          <cell r="B4046" t="str">
            <v>INHI</v>
          </cell>
          <cell r="C4046" t="str">
            <v>CONEXOES</v>
          </cell>
          <cell r="D4046" t="str">
            <v>0180</v>
          </cell>
          <cell r="E4046">
            <v>0</v>
          </cell>
          <cell r="F4046">
            <v>0</v>
          </cell>
          <cell r="G4046" t="str">
            <v>94478</v>
          </cell>
          <cell r="H4046" t="str">
            <v>TÊ, EM FERRO GALVANIZADO, CONEXÃO ROSQUEADA, DN 65 (2 1/2), INSTALADO EM RESERVAÇÃO DE ÁGUA DE EDIFICAÇÃO QUE POSSUA RESERVATÓRIO DE FIBRA/FIBROCIMENTO  FORNECIMENTO E INSTALAÇÃO. AF_06/2016</v>
          </cell>
        </row>
        <row r="4047">
          <cell r="A4047" t="str">
            <v>INSTALACOES HIDRO SANITARIAS</v>
          </cell>
          <cell r="B4047" t="str">
            <v>INHI</v>
          </cell>
          <cell r="C4047" t="str">
            <v>CONEXOES</v>
          </cell>
          <cell r="D4047" t="str">
            <v>0180</v>
          </cell>
          <cell r="E4047">
            <v>0</v>
          </cell>
          <cell r="F4047">
            <v>0</v>
          </cell>
          <cell r="G4047" t="str">
            <v>94479</v>
          </cell>
          <cell r="H4047" t="str">
            <v>TÊ, EM FERRO GALVANIZADO, CONEXÃO ROSQUEADA, DN 80 (3), INSTALADO EM RESERVAÇÃO DE ÁGUA DE EDIFICAÇÃO QUE POSSUA RESERVATÓRIO DE FIBRA/FIBROCIMENTO  FORNECIMENTO E INSTALAÇÃO. AF_06/2016</v>
          </cell>
        </row>
        <row r="4048">
          <cell r="A4048" t="str">
            <v>INSTALACOES HIDRO SANITARIAS</v>
          </cell>
          <cell r="B4048" t="str">
            <v>INHI</v>
          </cell>
          <cell r="C4048" t="str">
            <v>CONEXOES</v>
          </cell>
          <cell r="D4048" t="str">
            <v>0180</v>
          </cell>
          <cell r="E4048">
            <v>0</v>
          </cell>
          <cell r="F4048">
            <v>0</v>
          </cell>
          <cell r="G4048" t="str">
            <v>94606</v>
          </cell>
          <cell r="H4048" t="str">
            <v>LUVA EM COBRE, DN 54 MM, SEM ANEL DE SOLDA, INSTALADO EM RESERVAÇÃO DE ÁGUA DE EDIFICAÇÃO QUE POSSUA RESERVATÓRIO DE FIBRA/FIBROCIMENTO  FORNECIMENTO E INSTALAÇÃO. AF_06/2016</v>
          </cell>
        </row>
        <row r="4049">
          <cell r="A4049" t="str">
            <v>INSTALACOES HIDRO SANITARIAS</v>
          </cell>
          <cell r="B4049" t="str">
            <v>INHI</v>
          </cell>
          <cell r="C4049" t="str">
            <v>CONEXOES</v>
          </cell>
          <cell r="D4049" t="str">
            <v>0180</v>
          </cell>
          <cell r="E4049">
            <v>0</v>
          </cell>
          <cell r="F4049">
            <v>0</v>
          </cell>
          <cell r="G4049" t="str">
            <v>94608</v>
          </cell>
          <cell r="H4049" t="str">
            <v>LUVA EM COBRE, DN 66 MM, SEM ANEL DE SOLDA, INSTALADO EM RESERVAÇÃO DE ÁGUA DE EDIFICAÇÃO QUE POSSUA RESERVATÓRIO DE FIBRA/FIBROCIMENTO  FORNECIMENTO E INSTALAÇÃO. AF_06/2016</v>
          </cell>
        </row>
        <row r="4050">
          <cell r="A4050" t="str">
            <v>INSTALACOES HIDRO SANITARIAS</v>
          </cell>
          <cell r="B4050" t="str">
            <v>INHI</v>
          </cell>
          <cell r="C4050" t="str">
            <v>CONEXOES</v>
          </cell>
          <cell r="D4050" t="str">
            <v>0180</v>
          </cell>
          <cell r="E4050">
            <v>0</v>
          </cell>
          <cell r="F4050">
            <v>0</v>
          </cell>
          <cell r="G4050" t="str">
            <v>94610</v>
          </cell>
          <cell r="H4050" t="str">
            <v>LUVA EM COBRE, DN 79 MM, SEM ANEL DE SOLDA, INSTALADO EM RESERVAÇÃO DE ÁGUA DE EDIFICAÇÃO QUE POSSUA RESERVATÓRIO DE FIBRA/FIBROCIMENTO  FORNECIMENTO E INSTALAÇÃO. AF_06/2016</v>
          </cell>
        </row>
        <row r="4051">
          <cell r="A4051" t="str">
            <v>INSTALACOES HIDRO SANITARIAS</v>
          </cell>
          <cell r="B4051" t="str">
            <v>INHI</v>
          </cell>
          <cell r="C4051" t="str">
            <v>CONEXOES</v>
          </cell>
          <cell r="D4051" t="str">
            <v>0180</v>
          </cell>
          <cell r="E4051">
            <v>0</v>
          </cell>
          <cell r="F4051">
            <v>0</v>
          </cell>
          <cell r="G4051" t="str">
            <v>94612</v>
          </cell>
          <cell r="H4051" t="str">
            <v>LUVA DE COBRE, DN 104 MM, SEM ANEL DE SOLDA, INSTALADO EM RESERVAÇÃO DE ÁGUA DE EDIFICAÇÃO QUE POSSUA RESERVATÓRIO DE FIBRA/FIBROCIMENTO  FORNECIMENTO E INSTALAÇÃO. AF_06/2016</v>
          </cell>
        </row>
        <row r="4052">
          <cell r="A4052" t="str">
            <v>INSTALACOES HIDRO SANITARIAS</v>
          </cell>
          <cell r="B4052" t="str">
            <v>INHI</v>
          </cell>
          <cell r="C4052" t="str">
            <v>CONEXOES</v>
          </cell>
          <cell r="D4052" t="str">
            <v>0180</v>
          </cell>
          <cell r="E4052">
            <v>0</v>
          </cell>
          <cell r="F4052">
            <v>0</v>
          </cell>
          <cell r="G4052" t="str">
            <v>94614</v>
          </cell>
          <cell r="H4052" t="str">
            <v>COTOVELO EM COBRE, DN 54 MM, 90 GRAUS, SEM ANEL DE SOLDA, INSTALADO EM RESERVAÇÃO DE ÁGUA DE EDIFICAÇÃO QUE POSSUA RESERVATÓRIO DE FIBRA/FIBROCIMENTO  FORNECIMENTO E INSTALAÇÃO. AF_06/2016</v>
          </cell>
        </row>
        <row r="4053">
          <cell r="A4053" t="str">
            <v>INSTALACOES HIDRO SANITARIAS</v>
          </cell>
          <cell r="B4053" t="str">
            <v>INHI</v>
          </cell>
          <cell r="C4053" t="str">
            <v>CONEXOES</v>
          </cell>
          <cell r="D4053" t="str">
            <v>0180</v>
          </cell>
          <cell r="E4053">
            <v>0</v>
          </cell>
          <cell r="F4053">
            <v>0</v>
          </cell>
          <cell r="G4053" t="str">
            <v>94615</v>
          </cell>
          <cell r="H4053" t="str">
            <v>CURVA EM COBRE, DN 54 MM, 45 GRAUS, SEM ANEL DE SOLDA, BOLSA X BOLSA, INSTALADO EM RESERVAÇÃO DE ÁGUA DE EDIFICAÇÃO QUE POSSUA RESERVATÓRIO DE FIBRA/FIBROCIMENTO  FORNECIMENTO E INSTALAÇÃO. AF_06/2016</v>
          </cell>
        </row>
        <row r="4054">
          <cell r="A4054" t="str">
            <v>INSTALACOES HIDRO SANITARIAS</v>
          </cell>
          <cell r="B4054" t="str">
            <v>INHI</v>
          </cell>
          <cell r="C4054" t="str">
            <v>CONEXOES</v>
          </cell>
          <cell r="D4054" t="str">
            <v>0180</v>
          </cell>
          <cell r="E4054">
            <v>0</v>
          </cell>
          <cell r="F4054">
            <v>0</v>
          </cell>
          <cell r="G4054" t="str">
            <v>94616</v>
          </cell>
          <cell r="H4054" t="str">
            <v>COTOVELO EM COBRE, DN 66 MM, 90 GRAUS, SEM ANEL DE SOLDA, INSTALADO EM RESERVAÇÃO DE ÁGUA DE EDIFICAÇÃO QUE POSSUA RESERVATÓRIO DE FIBRA/FIBROCIMENTO  FORNECIMENTO E INSTALAÇÃO. AF_06/2016</v>
          </cell>
        </row>
        <row r="4055">
          <cell r="A4055" t="str">
            <v>INSTALACOES HIDRO SANITARIAS</v>
          </cell>
          <cell r="B4055" t="str">
            <v>INHI</v>
          </cell>
          <cell r="C4055" t="str">
            <v>CONEXOES</v>
          </cell>
          <cell r="D4055" t="str">
            <v>0180</v>
          </cell>
          <cell r="E4055">
            <v>0</v>
          </cell>
          <cell r="F4055">
            <v>0</v>
          </cell>
          <cell r="G4055" t="str">
            <v>94617</v>
          </cell>
          <cell r="H4055" t="str">
            <v>CURVA EM COBRE, DN 66 MM, 45 GRAUS, SEM ANEL DE SOLDA, BOLSA X BOLSA, INSTALADO EM RESERVAÇÃO DE ÁGUA DE EDIFICAÇÃO QUE POSSUA RESERVATÓRIO DE FIBRA/FIBROCIMENTO  FORNECIMENTO E INSTALAÇÃO. AF_06/2016</v>
          </cell>
        </row>
        <row r="4056">
          <cell r="A4056" t="str">
            <v>INSTALACOES HIDRO SANITARIAS</v>
          </cell>
          <cell r="B4056" t="str">
            <v>INHI</v>
          </cell>
          <cell r="C4056" t="str">
            <v>CONEXOES</v>
          </cell>
          <cell r="D4056" t="str">
            <v>0180</v>
          </cell>
          <cell r="E4056">
            <v>0</v>
          </cell>
          <cell r="F4056">
            <v>0</v>
          </cell>
          <cell r="G4056" t="str">
            <v>94618</v>
          </cell>
          <cell r="H4056" t="str">
            <v>COTOVELO EM COBRE, DN 79 MM, 90 GRAUS, SEM ANEL DE SOLDA, INSTALADO EM RESERVAÇÃO DE ÁGUA DE EDIFICAÇÃO QUE POSSUA RESERVATÓRIO DE FIBRA/FIBROCIMENTO  FORNECIMENTO E INSTALAÇÃO. AF_06/2016</v>
          </cell>
        </row>
        <row r="4057">
          <cell r="A4057" t="str">
            <v>INSTALACOES HIDRO SANITARIAS</v>
          </cell>
          <cell r="B4057" t="str">
            <v>INHI</v>
          </cell>
          <cell r="C4057" t="str">
            <v>CONEXOES</v>
          </cell>
          <cell r="D4057" t="str">
            <v>0180</v>
          </cell>
          <cell r="E4057">
            <v>0</v>
          </cell>
          <cell r="F4057">
            <v>0</v>
          </cell>
          <cell r="G4057" t="str">
            <v>94620</v>
          </cell>
          <cell r="H4057" t="str">
            <v>COTOVELO EM COBRE, DN 104 MM, 90 GRAUS, SEM ANEL DE SOLDA, INSTALADO EM RESERVAÇÃO DE ÁGUA DE EDIFICAÇÃO QUE POSSUA RESERVATÓRIO DE FIBRA/FIBROCIMENTO  FORNECIMENTO E INSTALAÇÃO. AF_06/2016</v>
          </cell>
        </row>
        <row r="4058">
          <cell r="A4058" t="str">
            <v>INSTALACOES HIDRO SANITARIAS</v>
          </cell>
          <cell r="B4058" t="str">
            <v>INHI</v>
          </cell>
          <cell r="C4058" t="str">
            <v>CONEXOES</v>
          </cell>
          <cell r="D4058" t="str">
            <v>0180</v>
          </cell>
          <cell r="E4058">
            <v>0</v>
          </cell>
          <cell r="F4058">
            <v>0</v>
          </cell>
          <cell r="G4058" t="str">
            <v>94622</v>
          </cell>
          <cell r="H4058" t="str">
            <v>TE EM COBRE, DN 54 MM, SEM ANEL DE SOLDA, INSTALADO EM RESERVAÇÃO DE ÁGUA DE EDIFICAÇÃO QUE POSSUA RESERVATÓRIO DE FIBRA/FIBROCIMENTO  FORNECIMENTO E INSTALAÇÃO. AF_06/2016</v>
          </cell>
        </row>
        <row r="4059">
          <cell r="A4059" t="str">
            <v>INSTALACOES HIDRO SANITARIAS</v>
          </cell>
          <cell r="B4059" t="str">
            <v>INHI</v>
          </cell>
          <cell r="C4059" t="str">
            <v>CONEXOES</v>
          </cell>
          <cell r="D4059" t="str">
            <v>0180</v>
          </cell>
          <cell r="E4059">
            <v>0</v>
          </cell>
          <cell r="F4059">
            <v>0</v>
          </cell>
          <cell r="G4059" t="str">
            <v>94623</v>
          </cell>
          <cell r="H4059" t="str">
            <v>TE EM COBRE, DN 66 MM, SEM ANEL DE SOLDA, INSTALADO EM RESERVAÇÃO DE ÁGUA DE EDIFICAÇÃO QUE POSSUA RESERVATÓRIO DE FIBRA/FIBROCIMENTO  FORNECIMENTO E INSTALAÇÃO. AF_06/2016</v>
          </cell>
        </row>
        <row r="4060">
          <cell r="A4060" t="str">
            <v>INSTALACOES HIDRO SANITARIAS</v>
          </cell>
          <cell r="B4060" t="str">
            <v>INHI</v>
          </cell>
          <cell r="C4060" t="str">
            <v>CONEXOES</v>
          </cell>
          <cell r="D4060" t="str">
            <v>0180</v>
          </cell>
          <cell r="E4060">
            <v>0</v>
          </cell>
          <cell r="F4060">
            <v>0</v>
          </cell>
          <cell r="G4060" t="str">
            <v>94624</v>
          </cell>
          <cell r="H4060" t="str">
            <v>TE EM COBRE, DN 79 MM, SEM ANEL DE SOLDA, INSTALADO EM RESERVAÇÃO DE ÁGUA DE EDIFICAÇÃO QUE POSSUA RESERVATÓRIO DE FIBRA/FIBROCIMENTO  FORNECIMENTO E INSTALAÇÃO. AF_06/2016</v>
          </cell>
        </row>
        <row r="4061">
          <cell r="A4061" t="str">
            <v>INSTALACOES HIDRO SANITARIAS</v>
          </cell>
          <cell r="B4061" t="str">
            <v>INHI</v>
          </cell>
          <cell r="C4061" t="str">
            <v>CONEXOES</v>
          </cell>
          <cell r="D4061" t="str">
            <v>0180</v>
          </cell>
          <cell r="E4061">
            <v>0</v>
          </cell>
          <cell r="F4061">
            <v>0</v>
          </cell>
          <cell r="G4061" t="str">
            <v>94625</v>
          </cell>
          <cell r="H4061" t="str">
            <v>TE EM COBRE, DN 104 MM, SEM ANEL DE SOLDA, INSTALADO EM RESERVAÇÃO DE ÁGUA DE EDIFICAÇÃO QUE POSSUA RESERVATÓRIO DE FIBRA/FIBROCIMENTO  FORNECIMENTO E INSTALAÇÃO. AF_06/2016</v>
          </cell>
        </row>
        <row r="4062">
          <cell r="A4062" t="str">
            <v>INSTALACOES HIDRO SANITARIAS</v>
          </cell>
          <cell r="B4062" t="str">
            <v>INHI</v>
          </cell>
          <cell r="C4062" t="str">
            <v>CONEXOES</v>
          </cell>
          <cell r="D4062" t="str">
            <v>0180</v>
          </cell>
          <cell r="E4062">
            <v>0</v>
          </cell>
          <cell r="F4062">
            <v>0</v>
          </cell>
          <cell r="G4062" t="str">
            <v>94656</v>
          </cell>
          <cell r="H4062" t="str">
            <v>ADAPTADOR CURTO COM BOLSA E ROSCA PARA REGISTRO, PVC, SOLDÁVEL, DN  25 MM X 3/4 , INSTALADO EM RESERVAÇÃO DE ÁGUA DE EDIFICAÇÃO QUE POSSUA RESERVATÓRIO DE FIBRA/FIBROCIMENTO   FORNECIMENTO E INSTALAÇÃO. AF_06/2016</v>
          </cell>
        </row>
        <row r="4063">
          <cell r="A4063" t="str">
            <v>INSTALACOES HIDRO SANITARIAS</v>
          </cell>
          <cell r="B4063" t="str">
            <v>INHI</v>
          </cell>
          <cell r="C4063" t="str">
            <v>CONEXOES</v>
          </cell>
          <cell r="D4063" t="str">
            <v>0180</v>
          </cell>
          <cell r="E4063">
            <v>0</v>
          </cell>
          <cell r="F4063">
            <v>0</v>
          </cell>
          <cell r="G4063" t="str">
            <v>94657</v>
          </cell>
          <cell r="H4063" t="str">
            <v>LUVA PVC, SOLDÁVEL, DN  25 MM, INSTALADA EM RESERVAÇÃO DE ÁGUA DE EDIFICAÇÃO QUE POSSUA RESERVATÓRIO DE FIBRA/FIBROCIMENTO   FORNECIMENTO E INSTALAÇÃO. AF_06/2016</v>
          </cell>
        </row>
        <row r="4064">
          <cell r="A4064" t="str">
            <v>INSTALACOES HIDRO SANITARIAS</v>
          </cell>
          <cell r="B4064" t="str">
            <v>INHI</v>
          </cell>
          <cell r="C4064" t="str">
            <v>CONEXOES</v>
          </cell>
          <cell r="D4064" t="str">
            <v>0180</v>
          </cell>
          <cell r="E4064">
            <v>0</v>
          </cell>
          <cell r="F4064">
            <v>0</v>
          </cell>
          <cell r="G4064" t="str">
            <v>94658</v>
          </cell>
          <cell r="H4064" t="str">
            <v>ADAPTADOR CURTO COM BOLSA E ROSCA PARA REGISTRO, PVC, SOLDÁVEL, DN 32 MM X 1 , INSTALADO EM RESERVAÇÃO DE ÁGUA DE EDIFICAÇÃO QUE POSSUA RESERVATÓRIO DE FIBRA/FIBROCIMENTO   FORNECIMENTO E INSTALAÇÃO. AF_06/2016</v>
          </cell>
        </row>
        <row r="4065">
          <cell r="A4065" t="str">
            <v>INSTALACOES HIDRO SANITARIAS</v>
          </cell>
          <cell r="B4065" t="str">
            <v>INHI</v>
          </cell>
          <cell r="C4065" t="str">
            <v>CONEXOES</v>
          </cell>
          <cell r="D4065" t="str">
            <v>0180</v>
          </cell>
          <cell r="E4065">
            <v>0</v>
          </cell>
          <cell r="F4065">
            <v>0</v>
          </cell>
          <cell r="G4065" t="str">
            <v>94659</v>
          </cell>
          <cell r="H4065" t="str">
            <v>LUVA PVC, SOLDÁVEL, DN 32 MM, INSTALADA EM RESERVAÇÃO DE ÁGUA DE EDIFICAÇÃO QUE POSSUA RESERVATÓRIO DE FIBRA/FIBROCIMENTO   FORNECIMENTO E INSTALAÇÃO. AF_06/2016</v>
          </cell>
        </row>
        <row r="4066">
          <cell r="A4066" t="str">
            <v>INSTALACOES HIDRO SANITARIAS</v>
          </cell>
          <cell r="B4066" t="str">
            <v>INHI</v>
          </cell>
          <cell r="C4066" t="str">
            <v>CONEXOES</v>
          </cell>
          <cell r="D4066" t="str">
            <v>0180</v>
          </cell>
          <cell r="E4066">
            <v>0</v>
          </cell>
          <cell r="F4066">
            <v>0</v>
          </cell>
          <cell r="G4066" t="str">
            <v>94660</v>
          </cell>
          <cell r="H4066" t="str">
            <v>ADAPTADOR CURTO COM BOLSA E ROSCA PARA REGISTRO, PVC, SOLDÁVEL, DN 40 MM X 1 1/4 , INSTALADO EM RESERVAÇÃO DE ÁGUA DE EDIFICAÇÃO QUE POSSUA RESERVATÓRIO DE FIBRA/FIBROCIMENTO   FORNECIMENTO E INSTALAÇÃO. AF_06/2016</v>
          </cell>
        </row>
        <row r="4067">
          <cell r="A4067" t="str">
            <v>INSTALACOES HIDRO SANITARIAS</v>
          </cell>
          <cell r="B4067" t="str">
            <v>INHI</v>
          </cell>
          <cell r="C4067" t="str">
            <v>CONEXOES</v>
          </cell>
          <cell r="D4067" t="str">
            <v>0180</v>
          </cell>
          <cell r="E4067">
            <v>0</v>
          </cell>
          <cell r="F4067">
            <v>0</v>
          </cell>
          <cell r="G4067" t="str">
            <v>94661</v>
          </cell>
          <cell r="H4067" t="str">
            <v>LUVA, PVC, SOLDÁVEL, DN 40 MM, INSTALADO EM RESERVAÇÃO DE ÁGUA DE EDIFICAÇÃO QUE POSSUA RESERVATÓRIO DE FIBRA/FIBROCIMENTO   FORNECIMENTO E INSTALAÇÃO. AF_06/2016</v>
          </cell>
        </row>
        <row r="4068">
          <cell r="A4068" t="str">
            <v>INSTALACOES HIDRO SANITARIAS</v>
          </cell>
          <cell r="B4068" t="str">
            <v>INHI</v>
          </cell>
          <cell r="C4068" t="str">
            <v>CONEXOES</v>
          </cell>
          <cell r="D4068" t="str">
            <v>0180</v>
          </cell>
          <cell r="E4068">
            <v>0</v>
          </cell>
          <cell r="F4068">
            <v>0</v>
          </cell>
          <cell r="G4068" t="str">
            <v>94662</v>
          </cell>
          <cell r="H4068" t="str">
            <v>ADAPTADOR CURTO COM BOLSA E ROSCA PARA REGISTRO, PVC, SOLDÁVEL, DN 50 MM X 1 1/2 , INSTALADO EM RESERVAÇÃO DE ÁGUA DE EDIFICAÇÃO QUE POSSUA RESERVATÓRIO DE FIBRA/FIBROCIMENTO   FORNECIMENTO E INSTALAÇÃO. AF_06/2016</v>
          </cell>
        </row>
        <row r="4069">
          <cell r="A4069" t="str">
            <v>INSTALACOES HIDRO SANITARIAS</v>
          </cell>
          <cell r="B4069" t="str">
            <v>INHI</v>
          </cell>
          <cell r="C4069" t="str">
            <v>CONEXOES</v>
          </cell>
          <cell r="D4069" t="str">
            <v>0180</v>
          </cell>
          <cell r="E4069">
            <v>0</v>
          </cell>
          <cell r="F4069">
            <v>0</v>
          </cell>
          <cell r="G4069" t="str">
            <v>94663</v>
          </cell>
          <cell r="H4069" t="str">
            <v>LUVA, PVC, SOLDÁVEL, DN 50 MM, INSTALADO EM RESERVAÇÃO DE ÁGUA DE EDIFICAÇÃO QUE POSSUA RESERVATÓRIO DE FIBRA/FIBROCIMENTO   FORNECIMENTO E INSTALAÇÃO. AF_06/2016</v>
          </cell>
        </row>
        <row r="4070">
          <cell r="A4070" t="str">
            <v>INSTALACOES HIDRO SANITARIAS</v>
          </cell>
          <cell r="B4070" t="str">
            <v>INHI</v>
          </cell>
          <cell r="C4070" t="str">
            <v>CONEXOES</v>
          </cell>
          <cell r="D4070" t="str">
            <v>0180</v>
          </cell>
          <cell r="E4070">
            <v>0</v>
          </cell>
          <cell r="F4070">
            <v>0</v>
          </cell>
          <cell r="G4070" t="str">
            <v>94664</v>
          </cell>
          <cell r="H4070" t="str">
            <v>ADAPTADOR CURTO COM BOLSA E ROSCA PARA REGISTRO, PVC, SOLDÁVEL, DN 60 MM X 2 , INSTALADO EM RESERVAÇÃO DE ÁGUA DE EDIFICAÇÃO QUE POSSUA RESERVATÓRIO DE FIBRA/FIBROCIMENTO   FORNECIMENTO E INSTALAÇÃO. AF_06/2016</v>
          </cell>
        </row>
        <row r="4071">
          <cell r="A4071" t="str">
            <v>INSTALACOES HIDRO SANITARIAS</v>
          </cell>
          <cell r="B4071" t="str">
            <v>INHI</v>
          </cell>
          <cell r="C4071" t="str">
            <v>CONEXOES</v>
          </cell>
          <cell r="D4071" t="str">
            <v>0180</v>
          </cell>
          <cell r="E4071">
            <v>0</v>
          </cell>
          <cell r="F4071">
            <v>0</v>
          </cell>
          <cell r="G4071" t="str">
            <v>94665</v>
          </cell>
          <cell r="H4071" t="str">
            <v>LUVA, PVC, SOLDÁVEL, DN 60 MM, INSTALADO EM RESERVAÇÃO DE ÁGUA DE EDIFICAÇÃO QUE POSSUA RESERVATÓRIO DE FIBRA/FIBROCIMENTO   FORNECIMENTO E INSTALAÇÃO. AF_06/2016</v>
          </cell>
        </row>
        <row r="4072">
          <cell r="A4072" t="str">
            <v>INSTALACOES HIDRO SANITARIAS</v>
          </cell>
          <cell r="B4072" t="str">
            <v>INHI</v>
          </cell>
          <cell r="C4072" t="str">
            <v>CONEXOES</v>
          </cell>
          <cell r="D4072" t="str">
            <v>0180</v>
          </cell>
          <cell r="E4072">
            <v>0</v>
          </cell>
          <cell r="F4072">
            <v>0</v>
          </cell>
          <cell r="G4072" t="str">
            <v>94666</v>
          </cell>
          <cell r="H4072" t="str">
            <v>ADAPTADOR CURTO COM BOLSA E ROSCA PARA REGISTRO, PVC, SOLDÁVEL, DN 75 MM X 2 1/2 , INSTALADO EM RESERVAÇÃO DE ÁGUA DE EDIFICAÇÃO QUE POSSUA RESERVATÓRIO DE FIBRA/FIBROCIMENTO   FORNECIMENTO E INSTALAÇÃO. AF_06/2016</v>
          </cell>
        </row>
        <row r="4073">
          <cell r="A4073" t="str">
            <v>INSTALACOES HIDRO SANITARIAS</v>
          </cell>
          <cell r="B4073" t="str">
            <v>INHI</v>
          </cell>
          <cell r="C4073" t="str">
            <v>CONEXOES</v>
          </cell>
          <cell r="D4073" t="str">
            <v>0180</v>
          </cell>
          <cell r="E4073">
            <v>0</v>
          </cell>
          <cell r="F4073">
            <v>0</v>
          </cell>
          <cell r="G4073" t="str">
            <v>94667</v>
          </cell>
          <cell r="H4073" t="str">
            <v>LUVA, PVC, SOLDÁVEL, DN 75 MM, INSTALADO EM RESERVAÇÃO DE ÁGUA DE EDIFICAÇÃO QUE POSSUA RESERVATÓRIO DE FIBRA/FIBROCIMENTO   FORNECIMENTO E INSTALAÇÃO. AF_06/2016</v>
          </cell>
        </row>
        <row r="4074">
          <cell r="A4074" t="str">
            <v>INSTALACOES HIDRO SANITARIAS</v>
          </cell>
          <cell r="B4074" t="str">
            <v>INHI</v>
          </cell>
          <cell r="C4074" t="str">
            <v>CONEXOES</v>
          </cell>
          <cell r="D4074" t="str">
            <v>0180</v>
          </cell>
          <cell r="E4074">
            <v>0</v>
          </cell>
          <cell r="F4074">
            <v>0</v>
          </cell>
          <cell r="G4074" t="str">
            <v>94668</v>
          </cell>
          <cell r="H4074" t="str">
            <v>ADAPTADOR CURTO COM BOLSA E ROSCA PARA REGISTRO, PVC, SOLDÁVEL, DN 85 MM X 3 , INSTALADO EM RESERVAÇÃO DE ÁGUA DE EDIFICAÇÃO QUE POSSUA RESERVATÓRIO DE FIBRA/FIBROCIMENTO   FORNECIMENTO E INSTALAÇÃO. AF_06/2016</v>
          </cell>
        </row>
        <row r="4075">
          <cell r="A4075" t="str">
            <v>INSTALACOES HIDRO SANITARIAS</v>
          </cell>
          <cell r="B4075" t="str">
            <v>INHI</v>
          </cell>
          <cell r="C4075" t="str">
            <v>CONEXOES</v>
          </cell>
          <cell r="D4075" t="str">
            <v>0180</v>
          </cell>
          <cell r="E4075">
            <v>0</v>
          </cell>
          <cell r="F4075">
            <v>0</v>
          </cell>
          <cell r="G4075" t="str">
            <v>94669</v>
          </cell>
          <cell r="H4075" t="str">
            <v>LUVA, PVC, SOLDÁVEL, DN 85 MM, INSTALADO EM RESERVAÇÃO DE ÁGUA DE EDIFICAÇÃO QUE POSSUA RESERVATÓRIO DE FIBRA/FIBROCIMENTO   FORNECIMENTO E INSTALAÇÃO. AF_06/2016</v>
          </cell>
        </row>
        <row r="4076">
          <cell r="A4076" t="str">
            <v>INSTALACOES HIDRO SANITARIAS</v>
          </cell>
          <cell r="B4076" t="str">
            <v>INHI</v>
          </cell>
          <cell r="C4076" t="str">
            <v>CONEXOES</v>
          </cell>
          <cell r="D4076" t="str">
            <v>0180</v>
          </cell>
          <cell r="E4076">
            <v>0</v>
          </cell>
          <cell r="F4076">
            <v>0</v>
          </cell>
          <cell r="G4076" t="str">
            <v>94670</v>
          </cell>
          <cell r="H4076" t="str">
            <v>ADAPTADOR CURTO COM BOLSA E ROSCA PARA REGISTRO, PVC, SOLDÁVEL, DN 110 MM X 4 , INSTALADO EM RESERVAÇÃO DE ÁGUA DE EDIFICAÇÃO QUE POSSUA RESERVATÓRIO DE FIBRA/FIBROCIMENTO   FORNECIMENTO E INSTALAÇÃO. AF_06/2016</v>
          </cell>
        </row>
        <row r="4077">
          <cell r="A4077" t="str">
            <v>INSTALACOES HIDRO SANITARIAS</v>
          </cell>
          <cell r="B4077" t="str">
            <v>INHI</v>
          </cell>
          <cell r="C4077" t="str">
            <v>CONEXOES</v>
          </cell>
          <cell r="D4077" t="str">
            <v>0180</v>
          </cell>
          <cell r="E4077">
            <v>0</v>
          </cell>
          <cell r="F4077">
            <v>0</v>
          </cell>
          <cell r="G4077" t="str">
            <v>94671</v>
          </cell>
          <cell r="H4077" t="str">
            <v>LUVA, PVC, SOLDÁVEL, DN 110 MM, INSTALADO EM RESERVAÇÃO DE ÁGUA DE EDIFICAÇÃO QUE POSSUA RESERVATÓRIO DE FIBRA/FIBROCIMENTO   FORNECIMENTO E INSTALAÇÃO. AF_06/2016</v>
          </cell>
        </row>
        <row r="4078">
          <cell r="A4078" t="str">
            <v>INSTALACOES HIDRO SANITARIAS</v>
          </cell>
          <cell r="B4078" t="str">
            <v>INHI</v>
          </cell>
          <cell r="C4078" t="str">
            <v>CONEXOES</v>
          </cell>
          <cell r="D4078" t="str">
            <v>0180</v>
          </cell>
          <cell r="E4078">
            <v>0</v>
          </cell>
          <cell r="F4078">
            <v>0</v>
          </cell>
          <cell r="G4078" t="str">
            <v>94672</v>
          </cell>
          <cell r="H4078" t="str">
            <v>JOELHO 90 GRAUS COM BUCHA DE LATÃO, PVC, SOLDÁVEL, DN  25 MM, X 3/4 INSTALADO EM RESERVAÇÃO DE ÁGUA DE EDIFICAÇÃO QUE POSSUA RESERVATÓRIO DE FIBRA/FIBROCIMENTO   FORNECIMENTO E INSTALAÇÃO. AF_06/2016</v>
          </cell>
        </row>
        <row r="4079">
          <cell r="A4079" t="str">
            <v>INSTALACOES HIDRO SANITARIAS</v>
          </cell>
          <cell r="B4079" t="str">
            <v>INHI</v>
          </cell>
          <cell r="C4079" t="str">
            <v>CONEXOES</v>
          </cell>
          <cell r="D4079" t="str">
            <v>0180</v>
          </cell>
          <cell r="E4079">
            <v>0</v>
          </cell>
          <cell r="F4079">
            <v>0</v>
          </cell>
          <cell r="G4079" t="str">
            <v>94673</v>
          </cell>
          <cell r="H4079" t="str">
            <v>CURVA 90 GRAUS, PVC, SOLDÁVEL, DN  25 MM, INSTALADO EM RESERVAÇÃO DE ÁGUA DE EDIFICAÇÃO QUE POSSUA RESERVATÓRIO DE FIBRA/FIBROCIMENTO   FORNECIMENTO E INSTALAÇÃO. AF_06/2016</v>
          </cell>
        </row>
        <row r="4080">
          <cell r="A4080" t="str">
            <v>INSTALACOES HIDRO SANITARIAS</v>
          </cell>
          <cell r="B4080" t="str">
            <v>INHI</v>
          </cell>
          <cell r="C4080" t="str">
            <v>CONEXOES</v>
          </cell>
          <cell r="D4080" t="str">
            <v>0180</v>
          </cell>
          <cell r="E4080">
            <v>0</v>
          </cell>
          <cell r="F4080">
            <v>0</v>
          </cell>
          <cell r="G4080" t="str">
            <v>94674</v>
          </cell>
          <cell r="H4080" t="str">
            <v>JOELHO 90 GRAUS, PVC, SOLDÁVEL, DN 32 MM INSTALADO EM RESERVAÇÃO DE ÁGUA DE EDIFICAÇÃO QUE POSSUA RESERVATÓRIO DE FIBRA/FIBROCIMENTO   FORNECIMENTO E INSTALAÇÃO. AF_06/2016</v>
          </cell>
        </row>
        <row r="4081">
          <cell r="A4081" t="str">
            <v>INSTALACOES HIDRO SANITARIAS</v>
          </cell>
          <cell r="B4081" t="str">
            <v>INHI</v>
          </cell>
          <cell r="C4081" t="str">
            <v>CONEXOES</v>
          </cell>
          <cell r="D4081" t="str">
            <v>0180</v>
          </cell>
          <cell r="E4081">
            <v>0</v>
          </cell>
          <cell r="F4081">
            <v>0</v>
          </cell>
          <cell r="G4081" t="str">
            <v>94675</v>
          </cell>
          <cell r="H4081" t="str">
            <v>CURVA 90 GRAUS, PVC, SOLDÁVEL, DN 32 MM, INSTALADO EM RESERVAÇÃO DE ÁGUA DE EDIFICAÇÃO QUE POSSUA RESERVATÓRIO DE FIBRA/FIBROCIMENTO   FORNECIMENTO E INSTALAÇÃO. AF_06/2016</v>
          </cell>
        </row>
        <row r="4082">
          <cell r="A4082" t="str">
            <v>INSTALACOES HIDRO SANITARIAS</v>
          </cell>
          <cell r="B4082" t="str">
            <v>INHI</v>
          </cell>
          <cell r="C4082" t="str">
            <v>CONEXOES</v>
          </cell>
          <cell r="D4082" t="str">
            <v>0180</v>
          </cell>
          <cell r="E4082">
            <v>0</v>
          </cell>
          <cell r="F4082">
            <v>0</v>
          </cell>
          <cell r="G4082" t="str">
            <v>94676</v>
          </cell>
          <cell r="H4082" t="str">
            <v>JOELHO 90 GRAUS, PVC, SOLDÁVEL, DN 40 MM INSTALADO EM RESERVAÇÃO DE ÁGUA DE EDIFICAÇÃO QUE POSSUA RESERVATÓRIO DE FIBRA/FIBROCIMENTO   FORNECIMENTO E INSTALAÇÃO. AF_06/2016</v>
          </cell>
        </row>
        <row r="4083">
          <cell r="A4083" t="str">
            <v>INSTALACOES HIDRO SANITARIAS</v>
          </cell>
          <cell r="B4083" t="str">
            <v>INHI</v>
          </cell>
          <cell r="C4083" t="str">
            <v>CONEXOES</v>
          </cell>
          <cell r="D4083" t="str">
            <v>0180</v>
          </cell>
          <cell r="E4083">
            <v>0</v>
          </cell>
          <cell r="F4083">
            <v>0</v>
          </cell>
          <cell r="G4083" t="str">
            <v>94677</v>
          </cell>
          <cell r="H4083" t="str">
            <v>CURVA 90 GRAUS, PVC, SOLDÁVEL, DN 40 MM, INSTALADO EM RESERVAÇÃO DE ÁGUA DE EDIFICAÇÃO QUE POSSUA RESERVATÓRIO DE FIBRA/FIBROCIMENTO   FORNECIMENTO E INSTALAÇÃO. AF_06/2016</v>
          </cell>
        </row>
        <row r="4084">
          <cell r="A4084" t="str">
            <v>INSTALACOES HIDRO SANITARIAS</v>
          </cell>
          <cell r="B4084" t="str">
            <v>INHI</v>
          </cell>
          <cell r="C4084" t="str">
            <v>CONEXOES</v>
          </cell>
          <cell r="D4084" t="str">
            <v>0180</v>
          </cell>
          <cell r="E4084">
            <v>0</v>
          </cell>
          <cell r="F4084">
            <v>0</v>
          </cell>
          <cell r="G4084" t="str">
            <v>94678</v>
          </cell>
          <cell r="H4084" t="str">
            <v>JOELHO 90 GRAUS, PVC, SOLDÁVEL, DN 50 MM INSTALADO EM RESERVAÇÃO DE ÁGUA DE EDIFICAÇÃO QUE POSSUA RESERVATÓRIO DE FIBRA/FIBROCIMENTO   FORNECIMENTO E INSTALAÇÃO. AF_06/2016</v>
          </cell>
        </row>
        <row r="4085">
          <cell r="A4085" t="str">
            <v>INSTALACOES HIDRO SANITARIAS</v>
          </cell>
          <cell r="B4085" t="str">
            <v>INHI</v>
          </cell>
          <cell r="C4085" t="str">
            <v>CONEXOES</v>
          </cell>
          <cell r="D4085" t="str">
            <v>0180</v>
          </cell>
          <cell r="E4085">
            <v>0</v>
          </cell>
          <cell r="F4085">
            <v>0</v>
          </cell>
          <cell r="G4085" t="str">
            <v>94679</v>
          </cell>
          <cell r="H4085" t="str">
            <v>CURVA 90 GRAUS, PVC, SOLDÁVEL, DN 50 MM, INSTALADO EM RESERVAÇÃO DE ÁGUA DE EDIFICAÇÃO QUE POSSUA RESERVATÓRIO DE FIBRA/FIBROCIMENTO   FORNECIMENTO E INSTALAÇÃO. AF_06/2016</v>
          </cell>
        </row>
        <row r="4086">
          <cell r="A4086" t="str">
            <v>INSTALACOES HIDRO SANITARIAS</v>
          </cell>
          <cell r="B4086" t="str">
            <v>INHI</v>
          </cell>
          <cell r="C4086" t="str">
            <v>CONEXOES</v>
          </cell>
          <cell r="D4086" t="str">
            <v>0180</v>
          </cell>
          <cell r="E4086">
            <v>0</v>
          </cell>
          <cell r="F4086">
            <v>0</v>
          </cell>
          <cell r="G4086" t="str">
            <v>94680</v>
          </cell>
          <cell r="H4086" t="str">
            <v>JOELHO 90 GRAUS, PVC, SOLDÁVEL, DN 60 MM INSTALADO EM RESERVAÇÃO DE ÁGUA DE EDIFICAÇÃO QUE POSSUA RESERVATÓRIO DE FIBRA/FIBROCIMENTO   FORNECIMENTO E INSTALAÇÃO. AF_06/2016</v>
          </cell>
        </row>
        <row r="4087">
          <cell r="A4087" t="str">
            <v>INSTALACOES HIDRO SANITARIAS</v>
          </cell>
          <cell r="B4087" t="str">
            <v>INHI</v>
          </cell>
          <cell r="C4087" t="str">
            <v>CONEXOES</v>
          </cell>
          <cell r="D4087" t="str">
            <v>0180</v>
          </cell>
          <cell r="E4087">
            <v>0</v>
          </cell>
          <cell r="F4087">
            <v>0</v>
          </cell>
          <cell r="G4087" t="str">
            <v>94681</v>
          </cell>
          <cell r="H4087" t="str">
            <v>CURVA 90 GRAUS, PVC, SOLDÁVEL, DN 60 MM, INSTALADO EM RESERVAÇÃO DE ÁGUA DE EDIFICAÇÃO QUE POSSUA RESERVATÓRIO DE FIBRA/FIBROCIMENTO   FORNECIMENTO E INSTALAÇÃO. AF_06/2016</v>
          </cell>
        </row>
        <row r="4088">
          <cell r="A4088" t="str">
            <v>INSTALACOES HIDRO SANITARIAS</v>
          </cell>
          <cell r="B4088" t="str">
            <v>INHI</v>
          </cell>
          <cell r="C4088" t="str">
            <v>CONEXOES</v>
          </cell>
          <cell r="D4088" t="str">
            <v>0180</v>
          </cell>
          <cell r="E4088">
            <v>0</v>
          </cell>
          <cell r="F4088">
            <v>0</v>
          </cell>
          <cell r="G4088" t="str">
            <v>94682</v>
          </cell>
          <cell r="H4088" t="str">
            <v>JOELHO 90 GRAUS, PVC, SOLDÁVEL, DN 75 MM INSTALADO EM RESERVAÇÃO DE ÁGUA DE EDIFICAÇÃO QUE POSSUA RESERVATÓRIO DE FIBRA/FIBROCIMENTO   FORNECIMENTO E INSTALAÇÃO. AF_06/2016</v>
          </cell>
        </row>
        <row r="4089">
          <cell r="A4089" t="str">
            <v>INSTALACOES HIDRO SANITARIAS</v>
          </cell>
          <cell r="B4089" t="str">
            <v>INHI</v>
          </cell>
          <cell r="C4089" t="str">
            <v>CONEXOES</v>
          </cell>
          <cell r="D4089" t="str">
            <v>0180</v>
          </cell>
          <cell r="E4089">
            <v>0</v>
          </cell>
          <cell r="F4089">
            <v>0</v>
          </cell>
          <cell r="G4089" t="str">
            <v>94683</v>
          </cell>
          <cell r="H4089" t="str">
            <v>CURVA 90 GRAUS, PVC, SOLDÁVEL, DN 75 MM, INSTALADO EM RESERVAÇÃO DE ÁGUA DE EDIFICAÇÃO QUE POSSUA RESERVATÓRIO DE FIBRA/FIBROCIMENTO   FORNECIMENTO E INSTALAÇÃO. AF_06/2016</v>
          </cell>
        </row>
        <row r="4090">
          <cell r="A4090" t="str">
            <v>INSTALACOES HIDRO SANITARIAS</v>
          </cell>
          <cell r="B4090" t="str">
            <v>INHI</v>
          </cell>
          <cell r="C4090" t="str">
            <v>CONEXOES</v>
          </cell>
          <cell r="D4090" t="str">
            <v>0180</v>
          </cell>
          <cell r="E4090">
            <v>0</v>
          </cell>
          <cell r="F4090">
            <v>0</v>
          </cell>
          <cell r="G4090" t="str">
            <v>94684</v>
          </cell>
          <cell r="H4090" t="str">
            <v>JOELHO 90 GRAUS, PVC, SOLDÁVEL, DN 85 MM INSTALADO EM RESERVAÇÃO DE ÁGUA DE EDIFICAÇÃO QUE POSSUA RESERVATÓRIO DE FIBRA/FIBROCIMENTO   FORNECIMENTO E INSTALAÇÃO. AF_06/2016</v>
          </cell>
        </row>
        <row r="4091">
          <cell r="A4091" t="str">
            <v>INSTALACOES HIDRO SANITARIAS</v>
          </cell>
          <cell r="B4091" t="str">
            <v>INHI</v>
          </cell>
          <cell r="C4091" t="str">
            <v>CONEXOES</v>
          </cell>
          <cell r="D4091" t="str">
            <v>0180</v>
          </cell>
          <cell r="E4091">
            <v>0</v>
          </cell>
          <cell r="F4091">
            <v>0</v>
          </cell>
          <cell r="G4091" t="str">
            <v>94685</v>
          </cell>
          <cell r="H4091" t="str">
            <v>CURVA 90 GRAUS, PVC, SOLDÁVEL, DN 85 MM, INSTALADO EM RESERVAÇÃO DE ÁGUA DE EDIFICAÇÃO QUE POSSUA RESERVATÓRIO DE FIBRA/FIBROCIMENTO   FORNECIMENTO E INSTALAÇÃO. AF_06/2016</v>
          </cell>
        </row>
        <row r="4092">
          <cell r="A4092" t="str">
            <v>INSTALACOES HIDRO SANITARIAS</v>
          </cell>
          <cell r="B4092" t="str">
            <v>INHI</v>
          </cell>
          <cell r="C4092" t="str">
            <v>CONEXOES</v>
          </cell>
          <cell r="D4092" t="str">
            <v>0180</v>
          </cell>
          <cell r="E4092">
            <v>0</v>
          </cell>
          <cell r="F4092">
            <v>0</v>
          </cell>
          <cell r="G4092" t="str">
            <v>94686</v>
          </cell>
          <cell r="H4092" t="str">
            <v>JOELHO 90 GRAUS, PVC, SOLDÁVEL, DN 110 MM INSTALADO EM RESERVAÇÃO DE ÁGUA DE EDIFICAÇÃO QUE POSSUA RESERVATÓRIO DE FIBRA/FIBROCIMENTO   FORNECIMENTO E INSTALAÇÃO. AF_06/2016</v>
          </cell>
        </row>
        <row r="4093">
          <cell r="A4093" t="str">
            <v>INSTALACOES HIDRO SANITARIAS</v>
          </cell>
          <cell r="B4093" t="str">
            <v>INHI</v>
          </cell>
          <cell r="C4093" t="str">
            <v>CONEXOES</v>
          </cell>
          <cell r="D4093" t="str">
            <v>0180</v>
          </cell>
          <cell r="E4093">
            <v>0</v>
          </cell>
          <cell r="F4093">
            <v>0</v>
          </cell>
          <cell r="G4093" t="str">
            <v>94687</v>
          </cell>
          <cell r="H4093" t="str">
            <v>CURVA 90 GRAUS, PVC, SOLDÁVEL, DN 110 MM, INSTALADO EM RESERVAÇÃO DE ÁGUA DE EDIFICAÇÃO QUE POSSUA RESERVATÓRIO DE FIBRA/FIBROCIMENTO   FORNECIMENTO E INSTALAÇÃO. AF_06/2016</v>
          </cell>
        </row>
        <row r="4094">
          <cell r="A4094" t="str">
            <v>INSTALACOES HIDRO SANITARIAS</v>
          </cell>
          <cell r="B4094" t="str">
            <v>INHI</v>
          </cell>
          <cell r="C4094" t="str">
            <v>CONEXOES</v>
          </cell>
          <cell r="D4094" t="str">
            <v>0180</v>
          </cell>
          <cell r="E4094">
            <v>0</v>
          </cell>
          <cell r="F4094">
            <v>0</v>
          </cell>
          <cell r="G4094" t="str">
            <v>94688</v>
          </cell>
          <cell r="H4094" t="str">
            <v>TÊ, PVC, SOLDÁVEL, DN  25 MM INSTALADO EM RESERVAÇÃO DE ÁGUA DE EDIFICAÇÃO QUE POSSUA RESERVATÓRIO DE FIBRA/FIBROCIMENTO   FORNECIMENTO E INSTALAÇÃO. AF_06/2016</v>
          </cell>
        </row>
        <row r="4095">
          <cell r="A4095" t="str">
            <v>INSTALACOES HIDRO SANITARIAS</v>
          </cell>
          <cell r="B4095" t="str">
            <v>INHI</v>
          </cell>
          <cell r="C4095" t="str">
            <v>CONEXOES</v>
          </cell>
          <cell r="D4095" t="str">
            <v>0180</v>
          </cell>
          <cell r="E4095">
            <v>0</v>
          </cell>
          <cell r="F4095">
            <v>0</v>
          </cell>
          <cell r="G4095" t="str">
            <v>94689</v>
          </cell>
          <cell r="H4095" t="str">
            <v>TÊ COM BUCHA DE LATÃO NA BOLSA CENTRAL, PVC, SOLDÁVEL, DN  25 MM X 3/4 , INSTALADO EM RESERVAÇÃO DE ÁGUA DE EDIFICAÇÃO QUE POSSUA RESERVATÓRIO DE FIBRA/FIBROCIMENTO   FORNECIMENTO E INSTALAÇÃO. AF_06/2016</v>
          </cell>
        </row>
        <row r="4096">
          <cell r="A4096" t="str">
            <v>INSTALACOES HIDRO SANITARIAS</v>
          </cell>
          <cell r="B4096" t="str">
            <v>INHI</v>
          </cell>
          <cell r="C4096" t="str">
            <v>CONEXOES</v>
          </cell>
          <cell r="D4096" t="str">
            <v>0180</v>
          </cell>
          <cell r="E4096">
            <v>0</v>
          </cell>
          <cell r="F4096">
            <v>0</v>
          </cell>
          <cell r="G4096" t="str">
            <v>94690</v>
          </cell>
          <cell r="H4096" t="str">
            <v>TÊ, PVC, SOLDÁVEL, DN 32 MM INSTALADO EM RESERVAÇÃO DE ÁGUA DE EDIFICAÇÃO QUE POSSUA RESERVATÓRIO DE FIBRA/FIBROCIMENTO   FORNECIMENTO E INSTALAÇÃO. AF_06/2016</v>
          </cell>
        </row>
        <row r="4097">
          <cell r="A4097" t="str">
            <v>INSTALACOES HIDRO SANITARIAS</v>
          </cell>
          <cell r="B4097" t="str">
            <v>INHI</v>
          </cell>
          <cell r="C4097" t="str">
            <v>CONEXOES</v>
          </cell>
          <cell r="D4097" t="str">
            <v>0180</v>
          </cell>
          <cell r="E4097">
            <v>0</v>
          </cell>
          <cell r="F4097">
            <v>0</v>
          </cell>
          <cell r="G4097" t="str">
            <v>94691</v>
          </cell>
          <cell r="H4097" t="str">
            <v>TÊ DE REDUÇÃO, PVC, SOLDÁVEL, DN 32 MM X  25 MM, INSTALADO EM RESERVAÇÃO DE ÁGUA DE EDIFICAÇÃO QUE POSSUA RESERVATÓRIO DE FIBRA/FIBROCIMENTO   FORNECIMENTO E INSTALAÇÃO. AF_06/2016</v>
          </cell>
        </row>
        <row r="4098">
          <cell r="A4098" t="str">
            <v>INSTALACOES HIDRO SANITARIAS</v>
          </cell>
          <cell r="B4098" t="str">
            <v>INHI</v>
          </cell>
          <cell r="C4098" t="str">
            <v>CONEXOES</v>
          </cell>
          <cell r="D4098" t="str">
            <v>0180</v>
          </cell>
          <cell r="E4098">
            <v>0</v>
          </cell>
          <cell r="F4098">
            <v>0</v>
          </cell>
          <cell r="G4098" t="str">
            <v>94692</v>
          </cell>
          <cell r="H4098" t="str">
            <v>TÊ, PVC, SOLDÁVEL, DN 40 MM INSTALADO EM RESERVAÇÃO DE ÁGUA DE EDIFICAÇÃO QUE POSSUA RESERVATÓRIO DE FIBRA/FIBROCIMENTO   FORNECIMENTO E INSTALAÇÃO. AF_06/2016</v>
          </cell>
        </row>
        <row r="4099">
          <cell r="A4099" t="str">
            <v>INSTALACOES HIDRO SANITARIAS</v>
          </cell>
          <cell r="B4099" t="str">
            <v>INHI</v>
          </cell>
          <cell r="C4099" t="str">
            <v>CONEXOES</v>
          </cell>
          <cell r="D4099" t="str">
            <v>0180</v>
          </cell>
          <cell r="E4099">
            <v>0</v>
          </cell>
          <cell r="F4099">
            <v>0</v>
          </cell>
          <cell r="G4099" t="str">
            <v>94693</v>
          </cell>
          <cell r="H4099" t="str">
            <v>TÊ DE REDUÇÃO, PVC, SOLDÁVEL, DN 40 MM X 32 MM, INSTALADO EM RESERVAÇÃO DE ÁGUA DE EDIFICAÇÃO QUE POSSUA RESERVATÓRIO DE FIBRA/FIBROCIMENTO   FORNECIMENTO E INSTALAÇÃO. AF_06/2016</v>
          </cell>
        </row>
        <row r="4100">
          <cell r="A4100" t="str">
            <v>INSTALACOES HIDRO SANITARIAS</v>
          </cell>
          <cell r="B4100" t="str">
            <v>INHI</v>
          </cell>
          <cell r="C4100" t="str">
            <v>CONEXOES</v>
          </cell>
          <cell r="D4100" t="str">
            <v>0180</v>
          </cell>
          <cell r="E4100">
            <v>0</v>
          </cell>
          <cell r="F4100">
            <v>0</v>
          </cell>
          <cell r="G4100" t="str">
            <v>94694</v>
          </cell>
          <cell r="H4100" t="str">
            <v>TÊ, PVC, SOLDÁVEL, DN 50 MM INSTALADO EM RESERVAÇÃO DE ÁGUA DE EDIFICAÇÃO QUE POSSUA RESERVATÓRIO DE FIBRA/FIBROCIMENTO   FORNECIMENTO E INSTALAÇÃO. AF_06/2016</v>
          </cell>
        </row>
        <row r="4101">
          <cell r="A4101" t="str">
            <v>INSTALACOES HIDRO SANITARIAS</v>
          </cell>
          <cell r="B4101" t="str">
            <v>INHI</v>
          </cell>
          <cell r="C4101" t="str">
            <v>CONEXOES</v>
          </cell>
          <cell r="D4101" t="str">
            <v>0180</v>
          </cell>
          <cell r="E4101">
            <v>0</v>
          </cell>
          <cell r="F4101">
            <v>0</v>
          </cell>
          <cell r="G4101" t="str">
            <v>94695</v>
          </cell>
          <cell r="H4101" t="str">
            <v>TÊ DE REDUÇÃO, PVC, SOLDÁVEL, DN 50 MM X 40 MM, INSTALADO EM RESERVAÇÃO DE ÁGUA DE EDIFICAÇÃO QUE POSSUA RESERVATÓRIO DE FIBRA/FIBROCIMENTO   FORNECIMENTO E INSTALAÇÃO. AF_06/2016</v>
          </cell>
        </row>
        <row r="4102">
          <cell r="A4102" t="str">
            <v>INSTALACOES HIDRO SANITARIAS</v>
          </cell>
          <cell r="B4102" t="str">
            <v>INHI</v>
          </cell>
          <cell r="C4102" t="str">
            <v>CONEXOES</v>
          </cell>
          <cell r="D4102" t="str">
            <v>0180</v>
          </cell>
          <cell r="E4102">
            <v>0</v>
          </cell>
          <cell r="F4102">
            <v>0</v>
          </cell>
          <cell r="G4102" t="str">
            <v>94696</v>
          </cell>
          <cell r="H4102" t="str">
            <v>TÊ, PVC, SOLDÁVEL, DN 60 MM INSTALADO EM RESERVAÇÃO DE ÁGUA DE EDIFICAÇÃO QUE POSSUA RESERVATÓRIO DE FIBRA/FIBROCIMENTO   FORNECIMENTO E INSTALAÇÃO. AF_06/2016</v>
          </cell>
        </row>
        <row r="4103">
          <cell r="A4103" t="str">
            <v>INSTALACOES HIDRO SANITARIAS</v>
          </cell>
          <cell r="B4103" t="str">
            <v>INHI</v>
          </cell>
          <cell r="C4103" t="str">
            <v>CONEXOES</v>
          </cell>
          <cell r="D4103" t="str">
            <v>0180</v>
          </cell>
          <cell r="E4103">
            <v>0</v>
          </cell>
          <cell r="F4103">
            <v>0</v>
          </cell>
          <cell r="G4103" t="str">
            <v>94697</v>
          </cell>
          <cell r="H4103" t="str">
            <v>TÊ, PVC, SOLDÁVEL, DN 75 MM INSTALADO EM RESERVAÇÃO DE ÁGUA DE EDIFICAÇÃO QUE POSSUA RESERVATÓRIO DE FIBRA/FIBROCIMENTO   FORNECIMENTO E INSTALAÇÃO. AF_06/2016</v>
          </cell>
        </row>
        <row r="4104">
          <cell r="A4104" t="str">
            <v>INSTALACOES HIDRO SANITARIAS</v>
          </cell>
          <cell r="B4104" t="str">
            <v>INHI</v>
          </cell>
          <cell r="C4104" t="str">
            <v>CONEXOES</v>
          </cell>
          <cell r="D4104" t="str">
            <v>0180</v>
          </cell>
          <cell r="E4104">
            <v>0</v>
          </cell>
          <cell r="F4104">
            <v>0</v>
          </cell>
          <cell r="G4104" t="str">
            <v>94698</v>
          </cell>
          <cell r="H4104" t="str">
            <v>TÊ DE REDUÇÃO, PVC, SOLDÁVEL, DN 75 MM X 50 MM, INSTALADO EM RESERVAÇÃO DE ÁGUA DE EDIFICAÇÃO QUE POSSUA RESERVATÓRIO DE FIBRA/FIBROCIMENTO   FORNECIMENTO E INSTALAÇÃO. AF_06/2016</v>
          </cell>
        </row>
        <row r="4105">
          <cell r="A4105" t="str">
            <v>INSTALACOES HIDRO SANITARIAS</v>
          </cell>
          <cell r="B4105" t="str">
            <v>INHI</v>
          </cell>
          <cell r="C4105" t="str">
            <v>CONEXOES</v>
          </cell>
          <cell r="D4105" t="str">
            <v>0180</v>
          </cell>
          <cell r="E4105">
            <v>0</v>
          </cell>
          <cell r="F4105">
            <v>0</v>
          </cell>
          <cell r="G4105" t="str">
            <v>94699</v>
          </cell>
          <cell r="H4105" t="str">
            <v>TÊ, PVC, SOLDÁVEL, DN 85 MM INSTALADO EM RESERVAÇÃO DE ÁGUA DE EDIFICAÇÃO QUE POSSUA RESERVATÓRIO DE FIBRA/FIBROCIMENTO   FORNECIMENTO E INSTALAÇÃO. AF_06/2016</v>
          </cell>
        </row>
        <row r="4106">
          <cell r="A4106" t="str">
            <v>INSTALACOES HIDRO SANITARIAS</v>
          </cell>
          <cell r="B4106" t="str">
            <v>INHI</v>
          </cell>
          <cell r="C4106" t="str">
            <v>CONEXOES</v>
          </cell>
          <cell r="D4106" t="str">
            <v>0180</v>
          </cell>
          <cell r="E4106">
            <v>0</v>
          </cell>
          <cell r="F4106">
            <v>0</v>
          </cell>
          <cell r="G4106" t="str">
            <v>94700</v>
          </cell>
          <cell r="H4106" t="str">
            <v>TÊ DE REDUÇÃO, PVC, SOLDÁVEL, DN 85 MM X 60 MM, INSTALADO EM RESERVAÇÃO DE ÁGUA DE EDIFICAÇÃO QUE POSSUA RESERVATÓRIO DE FIBRA/FIBROCIMENTO   FORNECIMENTO E INSTALAÇÃO. AF_06/2016</v>
          </cell>
        </row>
        <row r="4107">
          <cell r="A4107" t="str">
            <v>INSTALACOES HIDRO SANITARIAS</v>
          </cell>
          <cell r="B4107" t="str">
            <v>INHI</v>
          </cell>
          <cell r="C4107" t="str">
            <v>CONEXOES</v>
          </cell>
          <cell r="D4107" t="str">
            <v>0180</v>
          </cell>
          <cell r="E4107">
            <v>0</v>
          </cell>
          <cell r="F4107">
            <v>0</v>
          </cell>
          <cell r="G4107" t="str">
            <v>94701</v>
          </cell>
          <cell r="H4107" t="str">
            <v>TÊ, PVC, SOLDÁVEL, DN 110 MM INSTALADO EM RESERVAÇÃO DE ÁGUA DE EDIFICAÇÃO QUE POSSUA RESERVATÓRIO DE FIBRA/FIBROCIMENTO   FORNECIMENTO E INSTALAÇÃO. AF_06/2016</v>
          </cell>
        </row>
        <row r="4108">
          <cell r="A4108" t="str">
            <v>INSTALACOES HIDRO SANITARIAS</v>
          </cell>
          <cell r="B4108" t="str">
            <v>INHI</v>
          </cell>
          <cell r="C4108" t="str">
            <v>CONEXOES</v>
          </cell>
          <cell r="D4108" t="str">
            <v>0180</v>
          </cell>
          <cell r="E4108">
            <v>0</v>
          </cell>
          <cell r="F4108">
            <v>0</v>
          </cell>
          <cell r="G4108" t="str">
            <v>94702</v>
          </cell>
          <cell r="H4108" t="str">
            <v>TÊ DE REDUÇÃO, PVC, SOLDÁVEL, DN 110 MM X 60 MM, INSTALADO EM RESERVAÇÃO DE ÁGUA DE EDIFICAÇÃO QUE POSSUA RESERVATÓRIO DE FIBRA/FIBROCIMENTO   FORNECIMENTO E INSTALAÇÃO. AF_06/2016</v>
          </cell>
        </row>
        <row r="4109">
          <cell r="A4109" t="str">
            <v>INSTALACOES HIDRO SANITARIAS</v>
          </cell>
          <cell r="B4109" t="str">
            <v>INHI</v>
          </cell>
          <cell r="C4109" t="str">
            <v>CONEXOES</v>
          </cell>
          <cell r="D4109" t="str">
            <v>0180</v>
          </cell>
          <cell r="E4109">
            <v>0</v>
          </cell>
          <cell r="F4109">
            <v>0</v>
          </cell>
          <cell r="G4109" t="str">
            <v>94703</v>
          </cell>
          <cell r="H4109" t="str">
            <v>ADAPTADOR COM FLANGE E ANEL DE VEDAÇÃO, PVC, SOLDÁVEL, DN  25 MM X 3/4 , INSTALADO EM RESERVAÇÃO DE ÁGUA DE EDIFICAÇÃO QUE POSSUA RESERVATÓRIO DE FIBRA/FIBROCIMENTO   FORNECIMENTO E INSTALAÇÃO. AF_06/2016</v>
          </cell>
        </row>
        <row r="4110">
          <cell r="A4110" t="str">
            <v>INSTALACOES HIDRO SANITARIAS</v>
          </cell>
          <cell r="B4110" t="str">
            <v>INHI</v>
          </cell>
          <cell r="C4110" t="str">
            <v>CONEXOES</v>
          </cell>
          <cell r="D4110" t="str">
            <v>0180</v>
          </cell>
          <cell r="E4110">
            <v>0</v>
          </cell>
          <cell r="F4110">
            <v>0</v>
          </cell>
          <cell r="G4110" t="str">
            <v>94704</v>
          </cell>
          <cell r="H4110" t="str">
            <v>ADAPTADOR COM FLANGE E ANEL DE VEDAÇÃO, PVC, SOLDÁVEL, DN 32 MM X 1 , INSTALADO EM RESERVAÇÃO DE ÁGUA DE EDIFICAÇÃO QUE POSSUA RESERVATÓRIO DE FIBRA/FIBROCIMENTO   FORNECIMENTO E INSTALAÇÃO. AF_06/2016</v>
          </cell>
        </row>
        <row r="4111">
          <cell r="A4111" t="str">
            <v>INSTALACOES HIDRO SANITARIAS</v>
          </cell>
          <cell r="B4111" t="str">
            <v>INHI</v>
          </cell>
          <cell r="C4111" t="str">
            <v>CONEXOES</v>
          </cell>
          <cell r="D4111" t="str">
            <v>0180</v>
          </cell>
          <cell r="E4111">
            <v>0</v>
          </cell>
          <cell r="F4111">
            <v>0</v>
          </cell>
          <cell r="G4111" t="str">
            <v>94705</v>
          </cell>
          <cell r="H4111" t="str">
            <v>ADAPTADOR COM FLANGE E ANEL DE VEDAÇÃO, PVC, SOLDÁVEL, DN 40 MM X 1 1/4 , INSTALADO EM RESERVAÇÃO DE ÁGUA DE EDIFICAÇÃO QUE POSSUA RESERVATÓRIO DE FIBRA/FIBROCIMENTO   FORNECIMENTO E INSTALAÇÃO. AF_06/2016</v>
          </cell>
        </row>
        <row r="4112">
          <cell r="A4112" t="str">
            <v>INSTALACOES HIDRO SANITARIAS</v>
          </cell>
          <cell r="B4112" t="str">
            <v>INHI</v>
          </cell>
          <cell r="C4112" t="str">
            <v>CONEXOES</v>
          </cell>
          <cell r="D4112" t="str">
            <v>0180</v>
          </cell>
          <cell r="E4112">
            <v>0</v>
          </cell>
          <cell r="F4112">
            <v>0</v>
          </cell>
          <cell r="G4112" t="str">
            <v>94706</v>
          </cell>
          <cell r="H4112" t="str">
            <v>ADAPTADOR COM FLANGE E ANEL DE VEDAÇÃO, PVC, SOLDÁVEL, DN 50 MM X 1 1/2 , INSTALADO EM RESERVAÇÃO DE ÁGUA DE EDIFICAÇÃO QUE POSSUA RESERVATÓRIO DE FIBRA/FIBROCIMENTO   FORNECIMENTO E INSTALAÇÃO. AF_06/2016</v>
          </cell>
        </row>
        <row r="4113">
          <cell r="A4113" t="str">
            <v>INSTALACOES HIDRO SANITARIAS</v>
          </cell>
          <cell r="B4113" t="str">
            <v>INHI</v>
          </cell>
          <cell r="C4113" t="str">
            <v>CONEXOES</v>
          </cell>
          <cell r="D4113" t="str">
            <v>0180</v>
          </cell>
          <cell r="E4113">
            <v>0</v>
          </cell>
          <cell r="F4113">
            <v>0</v>
          </cell>
          <cell r="G4113" t="str">
            <v>94707</v>
          </cell>
          <cell r="H4113" t="str">
            <v>ADAPTADOR COM FLANGE E ANEL DE VEDAÇÃO, PVC, SOLDÁVEL, DN 60 MM X 2 , INSTALADO EM RESERVAÇÃO DE ÁGUA DE EDIFICAÇÃO QUE POSSUA RESERVATÓRIO DE FIBRA/FIBROCIMENTO   FORNECIMENTO E INSTALAÇÃO. AF_06/2016</v>
          </cell>
        </row>
        <row r="4114">
          <cell r="A4114" t="str">
            <v>INSTALACOES HIDRO SANITARIAS</v>
          </cell>
          <cell r="B4114" t="str">
            <v>INHI</v>
          </cell>
          <cell r="C4114" t="str">
            <v>CONEXOES</v>
          </cell>
          <cell r="D4114" t="str">
            <v>0180</v>
          </cell>
          <cell r="E4114">
            <v>0</v>
          </cell>
          <cell r="F4114">
            <v>0</v>
          </cell>
          <cell r="G4114" t="str">
            <v>94708</v>
          </cell>
          <cell r="H4114" t="str">
            <v>ADAPTADOR COM FLANGES LIVRES, PVC, SOLDÁVEL, DN  25 MM X 3/4 , INSTALADO EM RESERVAÇÃO DE ÁGUA DE EDIFICAÇÃO QUE POSSUA RESERVATÓRIO DE FIBRA/FIBROCIMENTO   FORNECIMENTO E INSTALAÇÃO. AF_06/2016</v>
          </cell>
        </row>
        <row r="4115">
          <cell r="A4115" t="str">
            <v>INSTALACOES HIDRO SANITARIAS</v>
          </cell>
          <cell r="B4115" t="str">
            <v>INHI</v>
          </cell>
          <cell r="C4115" t="str">
            <v>CONEXOES</v>
          </cell>
          <cell r="D4115" t="str">
            <v>0180</v>
          </cell>
          <cell r="E4115">
            <v>0</v>
          </cell>
          <cell r="F4115">
            <v>0</v>
          </cell>
          <cell r="G4115" t="str">
            <v>94709</v>
          </cell>
          <cell r="H4115" t="str">
            <v>ADAPTADOR COM FLANGES LIVRES, PVC, SOLDÁVEL, DN 32 MM X 1 , INSTALADO EM RESERVAÇÃO DE ÁGUA DE EDIFICAÇÃO QUE POSSUA RESERVATÓRIO DE FIBRA/FIBROCIMENTO   FORNECIMENTO E INSTALAÇÃO. AF_06/2016</v>
          </cell>
        </row>
        <row r="4116">
          <cell r="A4116" t="str">
            <v>INSTALACOES HIDRO SANITARIAS</v>
          </cell>
          <cell r="B4116" t="str">
            <v>INHI</v>
          </cell>
          <cell r="C4116" t="str">
            <v>CONEXOES</v>
          </cell>
          <cell r="D4116" t="str">
            <v>0180</v>
          </cell>
          <cell r="E4116">
            <v>0</v>
          </cell>
          <cell r="F4116">
            <v>0</v>
          </cell>
          <cell r="G4116" t="str">
            <v>94710</v>
          </cell>
          <cell r="H4116" t="str">
            <v>ADAPTADOR COM FLANGES LIVRES, PVC, SOLDÁVEL, DN 40 MM X 1 1/4 , INSTALADO EM RESERVAÇÃO DE ÁGUA DE EDIFICAÇÃO QUE POSSUA RESERVATÓRIO DE FIBRA/FIBROCIMENTO   FORNECIMENTO E INSTALAÇÃO. AF_06/2016</v>
          </cell>
        </row>
        <row r="4117">
          <cell r="A4117" t="str">
            <v>INSTALACOES HIDRO SANITARIAS</v>
          </cell>
          <cell r="B4117" t="str">
            <v>INHI</v>
          </cell>
          <cell r="C4117" t="str">
            <v>CONEXOES</v>
          </cell>
          <cell r="D4117" t="str">
            <v>0180</v>
          </cell>
          <cell r="E4117">
            <v>0</v>
          </cell>
          <cell r="F4117">
            <v>0</v>
          </cell>
          <cell r="G4117" t="str">
            <v>94711</v>
          </cell>
          <cell r="H4117" t="str">
            <v>ADAPTADOR COM FLANGES LIVRES, PVC, SOLDÁVEL, DN 50 MM X 1 1/2 , INSTALADO EM RESERVAÇÃO DE ÁGUA DE EDIFICAÇÃO QUE POSSUA RESERVATÓRIO DE FIBRA/FIBROCIMENTO   FORNECIMENTO E INSTALAÇÃO. AF_06/2016</v>
          </cell>
        </row>
        <row r="4118">
          <cell r="A4118" t="str">
            <v>INSTALACOES HIDRO SANITARIAS</v>
          </cell>
          <cell r="B4118" t="str">
            <v>INHI</v>
          </cell>
          <cell r="C4118" t="str">
            <v>CONEXOES</v>
          </cell>
          <cell r="D4118" t="str">
            <v>0180</v>
          </cell>
          <cell r="E4118">
            <v>0</v>
          </cell>
          <cell r="F4118">
            <v>0</v>
          </cell>
          <cell r="G4118" t="str">
            <v>94712</v>
          </cell>
          <cell r="H4118" t="str">
            <v>ADAPTADOR COM FLANGES LIVRES, PVC, SOLDÁVEL, DN 60 MM X 2 , INSTALADO EM RESERVAÇÃO DE ÁGUA DE EDIFICAÇÃO QUE POSSUA RESERVATÓRIO DE FIBRA/FIBROCIMENTO   FORNECIMENTO E INSTALAÇÃO. AF_06/2016</v>
          </cell>
        </row>
        <row r="4119">
          <cell r="A4119" t="str">
            <v>INSTALACOES HIDRO SANITARIAS</v>
          </cell>
          <cell r="B4119" t="str">
            <v>INHI</v>
          </cell>
          <cell r="C4119" t="str">
            <v>CONEXOES</v>
          </cell>
          <cell r="D4119" t="str">
            <v>0180</v>
          </cell>
          <cell r="E4119">
            <v>0</v>
          </cell>
          <cell r="F4119">
            <v>0</v>
          </cell>
          <cell r="G4119" t="str">
            <v>94713</v>
          </cell>
          <cell r="H4119" t="str">
            <v>ADAPTADOR COM FLANGES LIVRES, PVC, SOLDÁVEL, DN 75 MM X 2 1/2 , INSTALADO EM RESERVAÇÃO DE ÁGUA DE EDIFICAÇÃO QUE POSSUA RESERVATÓRIO DE FIBRA/FIBROCIMENTO   FORNECIMENTO E INSTALAÇÃO. AF_06/2016</v>
          </cell>
        </row>
        <row r="4120">
          <cell r="A4120" t="str">
            <v>INSTALACOES HIDRO SANITARIAS</v>
          </cell>
          <cell r="B4120" t="str">
            <v>INHI</v>
          </cell>
          <cell r="C4120" t="str">
            <v>CONEXOES</v>
          </cell>
          <cell r="D4120" t="str">
            <v>0180</v>
          </cell>
          <cell r="E4120">
            <v>0</v>
          </cell>
          <cell r="F4120">
            <v>0</v>
          </cell>
          <cell r="G4120" t="str">
            <v>94714</v>
          </cell>
          <cell r="H4120" t="str">
            <v>ADAPTADOR COM FLANGES LIVRES, PVC, SOLDÁVEL, DN 85 MM X 3 , INSTALADO EM RESERVAÇÃO DE ÁGUA DE EDIFICAÇÃO QUE POSSUA RESERVATÓRIO DE FIBRA/FIBROCIMENTO   FORNECIMENTO E INSTALAÇÃO. AF_06/2016</v>
          </cell>
        </row>
        <row r="4121">
          <cell r="A4121" t="str">
            <v>INSTALACOES HIDRO SANITARIAS</v>
          </cell>
          <cell r="B4121" t="str">
            <v>INHI</v>
          </cell>
          <cell r="C4121" t="str">
            <v>CONEXOES</v>
          </cell>
          <cell r="D4121" t="str">
            <v>0180</v>
          </cell>
          <cell r="E4121">
            <v>0</v>
          </cell>
          <cell r="F4121">
            <v>0</v>
          </cell>
          <cell r="G4121" t="str">
            <v>94715</v>
          </cell>
          <cell r="H4121" t="str">
            <v>ADAPTADOR COM FLANGES LIVRES, PVC, SOLDÁVEL, DN 110 MM X 4 , INSTALADO EM RESERVAÇÃO DE ÁGUA DE EDIFICAÇÃO QUE POSSUA RESERVATÓRIO DE FIBRA/FIBROCIMENTO   FORNECIMENTO E INSTALAÇÃO. AF_06/2016</v>
          </cell>
        </row>
        <row r="4122">
          <cell r="A4122" t="str">
            <v>INSTALACOES HIDRO SANITARIAS</v>
          </cell>
          <cell r="B4122" t="str">
            <v>INHI</v>
          </cell>
          <cell r="C4122" t="str">
            <v>CONEXOES</v>
          </cell>
          <cell r="D4122" t="str">
            <v>0180</v>
          </cell>
          <cell r="E4122">
            <v>0</v>
          </cell>
          <cell r="F4122">
            <v>0</v>
          </cell>
          <cell r="G4122" t="str">
            <v>94724</v>
          </cell>
          <cell r="H4122" t="str">
            <v>CONECTOR, CPVC, SOLDÁVEL, DN 22 MM X 3/4, INSTALADO EM RESERVAÇÃO DE ÁGUA DE EDIFICAÇÃO QUE POSSUA RESERVATÓRIO DE FIBRA/FIBROCIMENTO  FORNECIMENTO E INSTALAÇÃO. AF_06/2016</v>
          </cell>
        </row>
        <row r="4123">
          <cell r="A4123" t="str">
            <v>INSTALACOES HIDRO SANITARIAS</v>
          </cell>
          <cell r="B4123" t="str">
            <v>INHI</v>
          </cell>
          <cell r="C4123" t="str">
            <v>CONEXOES</v>
          </cell>
          <cell r="D4123" t="str">
            <v>0180</v>
          </cell>
          <cell r="E4123">
            <v>0</v>
          </cell>
          <cell r="F4123">
            <v>0</v>
          </cell>
          <cell r="G4123" t="str">
            <v>94725</v>
          </cell>
          <cell r="H4123" t="str">
            <v>LUVA, CPVC, SOLDÁVEL, DN 22 MM, INSTALADO EM RESERVAÇÃO DE ÁGUA DE EDIFICAÇÃO QUE POSSUA RESERVATÓRIO DE FIBRA/FIBROCIMENTO  FORNECIMENTO E INSTALAÇÃO. AF_06/2016</v>
          </cell>
        </row>
        <row r="4124">
          <cell r="A4124" t="str">
            <v>INSTALACOES HIDRO SANITARIAS</v>
          </cell>
          <cell r="B4124" t="str">
            <v>INHI</v>
          </cell>
          <cell r="C4124" t="str">
            <v>CONEXOES</v>
          </cell>
          <cell r="D4124" t="str">
            <v>0180</v>
          </cell>
          <cell r="E4124">
            <v>0</v>
          </cell>
          <cell r="F4124">
            <v>0</v>
          </cell>
          <cell r="G4124" t="str">
            <v>94726</v>
          </cell>
          <cell r="H4124" t="str">
            <v>CONECTOR, CPVC, SOLDÁVEL, DN 28 MM X 1, INSTALADO EM RESERVAÇÃO DE ÁGUA DE EDIFICAÇÃO QUE POSSUA RESERVATÓRIO DE FIBRA/FIBROCIMENTO  FORNECIMENTO E INSTALAÇÃO. AF_06/2016</v>
          </cell>
        </row>
        <row r="4125">
          <cell r="A4125" t="str">
            <v>INSTALACOES HIDRO SANITARIAS</v>
          </cell>
          <cell r="B4125" t="str">
            <v>INHI</v>
          </cell>
          <cell r="C4125" t="str">
            <v>CONEXOES</v>
          </cell>
          <cell r="D4125" t="str">
            <v>0180</v>
          </cell>
          <cell r="E4125">
            <v>0</v>
          </cell>
          <cell r="F4125">
            <v>0</v>
          </cell>
          <cell r="G4125" t="str">
            <v>94727</v>
          </cell>
          <cell r="H4125" t="str">
            <v>LUVA, CPVC, SOLDÁVEL, DN 28 MM, INSTALADO EM RESERVAÇÃO DE ÁGUA DE EDIFICAÇÃO QUE POSSUA RESERVATÓRIO DE FIBRA/FIBROCIMENTO  FORNECIMENTO E INSTALAÇÃO. AF_06/2016</v>
          </cell>
        </row>
        <row r="4126">
          <cell r="A4126" t="str">
            <v>INSTALACOES HIDRO SANITARIAS</v>
          </cell>
          <cell r="B4126" t="str">
            <v>INHI</v>
          </cell>
          <cell r="C4126" t="str">
            <v>CONEXOES</v>
          </cell>
          <cell r="D4126" t="str">
            <v>0180</v>
          </cell>
          <cell r="E4126">
            <v>0</v>
          </cell>
          <cell r="F4126">
            <v>0</v>
          </cell>
          <cell r="G4126" t="str">
            <v>94728</v>
          </cell>
          <cell r="H4126" t="str">
            <v>CONECTOR, CPVC, SOLDÁVEL, DN 35 MM X 1 1/4, INSTALADO EM RESERVAÇÃO DE ÁGUA DE EDIFICAÇÃO QUE POSSUA RESERVATÓRIO DE FIBRA/FIBROCIMENTO  FORNECIMENTO E INSTALAÇÃO. AF_06/2016</v>
          </cell>
        </row>
        <row r="4127">
          <cell r="A4127" t="str">
            <v>INSTALACOES HIDRO SANITARIAS</v>
          </cell>
          <cell r="B4127" t="str">
            <v>INHI</v>
          </cell>
          <cell r="C4127" t="str">
            <v>CONEXOES</v>
          </cell>
          <cell r="D4127" t="str">
            <v>0180</v>
          </cell>
          <cell r="E4127">
            <v>0</v>
          </cell>
          <cell r="F4127">
            <v>0</v>
          </cell>
          <cell r="G4127" t="str">
            <v>94729</v>
          </cell>
          <cell r="H4127" t="str">
            <v>LUVA, CPVC, SOLDÁVEL, DN 35 MM, INSTALADO EM RESERVAÇÃO DE ÁGUA DE EDIFICAÇÃO QUE POSSUA RESERVATÓRIO DE FIBRA/FIBROCIMENTO  FORNECIMENTO E INSTALAÇÃO. AF_06/2016</v>
          </cell>
        </row>
        <row r="4128">
          <cell r="A4128" t="str">
            <v>INSTALACOES HIDRO SANITARIAS</v>
          </cell>
          <cell r="B4128" t="str">
            <v>INHI</v>
          </cell>
          <cell r="C4128" t="str">
            <v>CONEXOES</v>
          </cell>
          <cell r="D4128" t="str">
            <v>0180</v>
          </cell>
          <cell r="E4128">
            <v>0</v>
          </cell>
          <cell r="F4128">
            <v>0</v>
          </cell>
          <cell r="G4128" t="str">
            <v>94730</v>
          </cell>
          <cell r="H4128" t="str">
            <v>CONECTOR, CPVC, SOLDÁVEL, DN 42 MM X 1 1/2, INSTALADO EM RESERVAÇÃO DE ÁGUA DE EDIFICAÇÃO QUE POSSUA RESERVATÓRIO DE FIBRA/FIBROCIMENTO  FORNECIMENTO E INSTALAÇÃO. AF_06/2016</v>
          </cell>
        </row>
        <row r="4129">
          <cell r="A4129" t="str">
            <v>INSTALACOES HIDRO SANITARIAS</v>
          </cell>
          <cell r="B4129" t="str">
            <v>INHI</v>
          </cell>
          <cell r="C4129" t="str">
            <v>CONEXOES</v>
          </cell>
          <cell r="D4129" t="str">
            <v>0180</v>
          </cell>
          <cell r="E4129">
            <v>0</v>
          </cell>
          <cell r="F4129">
            <v>0</v>
          </cell>
          <cell r="G4129" t="str">
            <v>94731</v>
          </cell>
          <cell r="H4129" t="str">
            <v>LUVA, CPVC, SOLDÁVEL, DN 42 MM, INSTALADO EM RESERVAÇÃO DE ÁGUA DE EDIFICAÇÃO QUE POSSUA RESERVATÓRIO DE FIBRA/FIBROCIMENTO  FORNECIMENTO E INSTALAÇÃO. AF_06/2016</v>
          </cell>
        </row>
        <row r="4130">
          <cell r="A4130" t="str">
            <v>INSTALACOES HIDRO SANITARIAS</v>
          </cell>
          <cell r="B4130" t="str">
            <v>INHI</v>
          </cell>
          <cell r="C4130" t="str">
            <v>CONEXOES</v>
          </cell>
          <cell r="D4130" t="str">
            <v>0180</v>
          </cell>
          <cell r="E4130">
            <v>0</v>
          </cell>
          <cell r="F4130">
            <v>0</v>
          </cell>
          <cell r="G4130" t="str">
            <v>94733</v>
          </cell>
          <cell r="H4130" t="str">
            <v>LUVA, CPVC, SOLDÁVEL, DN 54 MM, INSTALADO EM RESERVAÇÃO DE ÁGUA DE EDIFICAÇÃO QUE POSSUA RESERVATÓRIO DE FIBRA/FIBROCIMENTO  FORNECIMENTO E INSTALAÇÃO. AF_06/2016</v>
          </cell>
        </row>
        <row r="4131">
          <cell r="A4131" t="str">
            <v>INSTALACOES HIDRO SANITARIAS</v>
          </cell>
          <cell r="B4131" t="str">
            <v>INHI</v>
          </cell>
          <cell r="C4131" t="str">
            <v>CONEXOES</v>
          </cell>
          <cell r="D4131" t="str">
            <v>0180</v>
          </cell>
          <cell r="E4131">
            <v>0</v>
          </cell>
          <cell r="F4131">
            <v>0</v>
          </cell>
          <cell r="G4131" t="str">
            <v>94737</v>
          </cell>
          <cell r="H4131" t="str">
            <v>LUVA, CPVC, SOLDÁVEL, DN 89 MM, INSTALADO EM RESERVAÇÃO DE ÁGUA DE EDIFICAÇÃO QUE POSSUA RESERVATÓRIO DE FIBRA/FIBROCIMENTO  FORNECIMENTO E INSTALAÇÃO. AF_06/2016</v>
          </cell>
        </row>
        <row r="4132">
          <cell r="A4132" t="str">
            <v>INSTALACOES HIDRO SANITARIAS</v>
          </cell>
          <cell r="B4132" t="str">
            <v>INHI</v>
          </cell>
          <cell r="C4132" t="str">
            <v>CONEXOES</v>
          </cell>
          <cell r="D4132" t="str">
            <v>0180</v>
          </cell>
          <cell r="E4132">
            <v>0</v>
          </cell>
          <cell r="F4132">
            <v>0</v>
          </cell>
          <cell r="G4132" t="str">
            <v>94740</v>
          </cell>
          <cell r="H4132" t="str">
            <v>JOELHO 90 GRAUS, CPVC, SOLDÁVEL, DN 22 MM, INSTALADO EM RESERVAÇÃO DE ÁGUA DE EDIFICAÇÃO QUE POSSUA RESERVATÓRIO DE FIBRA/FIBROCIMENTO  FORNECIMENTO E INSTALAÇÃO. AF_06/2016</v>
          </cell>
        </row>
        <row r="4133">
          <cell r="A4133" t="str">
            <v>INSTALACOES HIDRO SANITARIAS</v>
          </cell>
          <cell r="B4133" t="str">
            <v>INHI</v>
          </cell>
          <cell r="C4133" t="str">
            <v>CONEXOES</v>
          </cell>
          <cell r="D4133" t="str">
            <v>0180</v>
          </cell>
          <cell r="E4133">
            <v>0</v>
          </cell>
          <cell r="F4133">
            <v>0</v>
          </cell>
          <cell r="G4133" t="str">
            <v>94741</v>
          </cell>
          <cell r="H4133" t="str">
            <v>CURVA 90 GRAUS, CPVC, SOLDÁVEL, DN 22 MM, INSTALADO EM RESERVAÇÃO DE ÁGUA DE EDIFICAÇÃO QUE POSSUA RESERVATÓRIO DE FIBRA/FIBROCIMENTO  FORNECIMENTO E INSTALAÇÃO. AF_06/2016</v>
          </cell>
        </row>
        <row r="4134">
          <cell r="A4134" t="str">
            <v>INSTALACOES HIDRO SANITARIAS</v>
          </cell>
          <cell r="B4134" t="str">
            <v>INHI</v>
          </cell>
          <cell r="C4134" t="str">
            <v>CONEXOES</v>
          </cell>
          <cell r="D4134" t="str">
            <v>0180</v>
          </cell>
          <cell r="E4134">
            <v>0</v>
          </cell>
          <cell r="F4134">
            <v>0</v>
          </cell>
          <cell r="G4134" t="str">
            <v>94742</v>
          </cell>
          <cell r="H4134" t="str">
            <v>JOELHO 90 GRAUS, CPVC, SOLDÁVEL, DN 28 MM, INSTALADO EM RESERVAÇÃO DE ÁGUA DE EDIFICAÇÃO QUE POSSUA RESERVATÓRIO DE FIBRA/FIBROCIMENTO  FORNECIMENTO E INSTALAÇÃO. AF_06/2016</v>
          </cell>
        </row>
        <row r="4135">
          <cell r="A4135" t="str">
            <v>INSTALACOES HIDRO SANITARIAS</v>
          </cell>
          <cell r="B4135" t="str">
            <v>INHI</v>
          </cell>
          <cell r="C4135" t="str">
            <v>CONEXOES</v>
          </cell>
          <cell r="D4135" t="str">
            <v>0180</v>
          </cell>
          <cell r="E4135">
            <v>0</v>
          </cell>
          <cell r="F4135">
            <v>0</v>
          </cell>
          <cell r="G4135" t="str">
            <v>94743</v>
          </cell>
          <cell r="H4135" t="str">
            <v>CURVA 90 GRAUS, CPVC, SOLDÁVEL, DN 28 MM, INSTALADO EM RESERVAÇÃO DE ÁGUA DE EDIFICAÇÃO QUE POSSUA RESERVATÓRIO DE FIBRA/FIBROCIMENTO  FORNECIMENTO E INSTALAÇÃO. AF_06/2016</v>
          </cell>
        </row>
        <row r="4136">
          <cell r="A4136" t="str">
            <v>INSTALACOES HIDRO SANITARIAS</v>
          </cell>
          <cell r="B4136" t="str">
            <v>INHI</v>
          </cell>
          <cell r="C4136" t="str">
            <v>CONEXOES</v>
          </cell>
          <cell r="D4136" t="str">
            <v>0180</v>
          </cell>
          <cell r="E4136">
            <v>0</v>
          </cell>
          <cell r="F4136">
            <v>0</v>
          </cell>
          <cell r="G4136" t="str">
            <v>94744</v>
          </cell>
          <cell r="H4136" t="str">
            <v>JOELHO 90 GRAUS, CPVC, SOLDÁVEL, DN 35 MM, INSTALADO EM RESERVAÇÃO DE ÁGUA DE EDIFICAÇÃO QUE POSSUA RESERVATÓRIO DE FIBRA/FIBROCIMENTO  FORNECIMENTO E INSTALAÇÃO. AF_06/2016</v>
          </cell>
        </row>
        <row r="4137">
          <cell r="A4137" t="str">
            <v>INSTALACOES HIDRO SANITARIAS</v>
          </cell>
          <cell r="B4137" t="str">
            <v>INHI</v>
          </cell>
          <cell r="C4137" t="str">
            <v>CONEXOES</v>
          </cell>
          <cell r="D4137" t="str">
            <v>0180</v>
          </cell>
          <cell r="E4137">
            <v>0</v>
          </cell>
          <cell r="F4137">
            <v>0</v>
          </cell>
          <cell r="G4137" t="str">
            <v>94746</v>
          </cell>
          <cell r="H4137" t="str">
            <v>JOELHO 90 GRAUS, CPVC, SOLDÁVEL, DN 42 MM, INSTALADO EM RESERVAÇÃO DE ÁGUA DE EDIFICAÇÃO QUE POSSUA RESERVATÓRIO DE FIBRA/FIBROCIMENTO  FORNECIMENTO E INSTALAÇÃO. AF_06/2016</v>
          </cell>
        </row>
        <row r="4138">
          <cell r="A4138" t="str">
            <v>INSTALACOES HIDRO SANITARIAS</v>
          </cell>
          <cell r="B4138" t="str">
            <v>INHI</v>
          </cell>
          <cell r="C4138" t="str">
            <v>CONEXOES</v>
          </cell>
          <cell r="D4138" t="str">
            <v>0180</v>
          </cell>
          <cell r="E4138">
            <v>0</v>
          </cell>
          <cell r="F4138">
            <v>0</v>
          </cell>
          <cell r="G4138" t="str">
            <v>94748</v>
          </cell>
          <cell r="H4138" t="str">
            <v>JOELHO 90 GRAUS, CPVC, SOLDÁVEL, DN 54 MM, INSTALADO EM RESERVAÇÃO DE ÁGUA DE EDIFICAÇÃO QUE POSSUA RESERVATÓRIO DE FIBRA/FIBROCIMENTO  FORNECIMENTO E INSTALAÇÃO. AF_06/2016</v>
          </cell>
        </row>
        <row r="4139">
          <cell r="A4139" t="str">
            <v>INSTALACOES HIDRO SANITARIAS</v>
          </cell>
          <cell r="B4139" t="str">
            <v>INHI</v>
          </cell>
          <cell r="C4139" t="str">
            <v>CONEXOES</v>
          </cell>
          <cell r="D4139" t="str">
            <v>0180</v>
          </cell>
          <cell r="E4139">
            <v>0</v>
          </cell>
          <cell r="F4139">
            <v>0</v>
          </cell>
          <cell r="G4139" t="str">
            <v>94750</v>
          </cell>
          <cell r="H4139" t="str">
            <v>JOELHO 90 GRAUS, CPVC, SOLDÁVEL, DN 73 MM, INSTALADO EM RESERVAÇÃO DE ÁGUA DE EDIFICAÇÃO QUE POSSUA RESERVATÓRIO DE FIBRA/FIBROCIMENTO  FORNECIMENTO E INSTALAÇÃO. AF_06/2016</v>
          </cell>
        </row>
        <row r="4140">
          <cell r="A4140" t="str">
            <v>INSTALACOES HIDRO SANITARIAS</v>
          </cell>
          <cell r="B4140" t="str">
            <v>INHI</v>
          </cell>
          <cell r="C4140" t="str">
            <v>CONEXOES</v>
          </cell>
          <cell r="D4140" t="str">
            <v>0180</v>
          </cell>
          <cell r="E4140">
            <v>0</v>
          </cell>
          <cell r="F4140">
            <v>0</v>
          </cell>
          <cell r="G4140" t="str">
            <v>94752</v>
          </cell>
          <cell r="H4140" t="str">
            <v>JOELHO 90 GRAUS, CPVC, SOLDÁVEL, DN 89 MM, INSTALADO EM RESERVAÇÃO DE ÁGUA DE EDIFICAÇÃO QUE POSSUA RESERVATÓRIO DE FIBRA/FIBROCIMENTO  FORNECIMENTO E INSTALAÇÃO. AF_06/2016</v>
          </cell>
        </row>
        <row r="4141">
          <cell r="A4141" t="str">
            <v>INSTALACOES HIDRO SANITARIAS</v>
          </cell>
          <cell r="B4141" t="str">
            <v>INHI</v>
          </cell>
          <cell r="C4141" t="str">
            <v>CONEXOES</v>
          </cell>
          <cell r="D4141" t="str">
            <v>0180</v>
          </cell>
          <cell r="E4141">
            <v>0</v>
          </cell>
          <cell r="F4141">
            <v>0</v>
          </cell>
          <cell r="G4141" t="str">
            <v>94756</v>
          </cell>
          <cell r="H4141" t="str">
            <v>TE, CPVC, SOLDÁVEL, DN 22 MM, INSTALADO EM RESERVAÇÃO DE ÁGUA DE EDIFICAÇÃO QUE POSSUA RESERVATÓRIO DE FIBRA/FIBROCIMENTO  FORNECIMENTO E INSTALAÇÃO. AF_06/2016</v>
          </cell>
        </row>
        <row r="4142">
          <cell r="A4142" t="str">
            <v>INSTALACOES HIDRO SANITARIAS</v>
          </cell>
          <cell r="B4142" t="str">
            <v>INHI</v>
          </cell>
          <cell r="C4142" t="str">
            <v>CONEXOES</v>
          </cell>
          <cell r="D4142" t="str">
            <v>0180</v>
          </cell>
          <cell r="E4142">
            <v>0</v>
          </cell>
          <cell r="F4142">
            <v>0</v>
          </cell>
          <cell r="G4142" t="str">
            <v>94757</v>
          </cell>
          <cell r="H4142" t="str">
            <v>TE, CPVC, SOLDÁVEL, DN 28 MM, INSTALADO EM RESERVAÇÃO DE ÁGUA DE EDIFICAÇÃO QUE POSSUA RESERVATÓRIO DE FIBRA/FIBROCIMENTO  FORNECIMENTO E INSTALAÇÃO. AF_06/2016</v>
          </cell>
        </row>
        <row r="4143">
          <cell r="A4143" t="str">
            <v>INSTALACOES HIDRO SANITARIAS</v>
          </cell>
          <cell r="B4143" t="str">
            <v>INHI</v>
          </cell>
          <cell r="C4143" t="str">
            <v>CONEXOES</v>
          </cell>
          <cell r="D4143" t="str">
            <v>0180</v>
          </cell>
          <cell r="E4143">
            <v>0</v>
          </cell>
          <cell r="F4143">
            <v>0</v>
          </cell>
          <cell r="G4143" t="str">
            <v>94758</v>
          </cell>
          <cell r="H4143" t="str">
            <v>TE, CPVC, SOLDÁVEL, DN 35 MM, INSTALADO EM RESERVAÇÃO DE ÁGUA DE EDIFICAÇÃO QUE POSSUA RESERVATÓRIO DE FIBRA/FIBROCIMENTO  FORNECIMENTO E INSTALAÇÃO. AF_06/2016</v>
          </cell>
        </row>
        <row r="4144">
          <cell r="A4144" t="str">
            <v>INSTALACOES HIDRO SANITARIAS</v>
          </cell>
          <cell r="B4144" t="str">
            <v>INHI</v>
          </cell>
          <cell r="C4144" t="str">
            <v>CONEXOES</v>
          </cell>
          <cell r="D4144" t="str">
            <v>0180</v>
          </cell>
          <cell r="E4144">
            <v>0</v>
          </cell>
          <cell r="F4144">
            <v>0</v>
          </cell>
          <cell r="G4144" t="str">
            <v>94759</v>
          </cell>
          <cell r="H4144" t="str">
            <v>TE, CPVC, SOLDÁVEL, DN 42 MM, INSTALADO EM RESERVAÇÃO DE ÁGUA DE EDIFICAÇÃO QUE POSSUA RESERVATÓRIO DE FIBRA/FIBROCIMENTO  FORNECIMENTO E INSTALAÇÃO. AF_06/2016</v>
          </cell>
        </row>
        <row r="4145">
          <cell r="A4145" t="str">
            <v>INSTALACOES HIDRO SANITARIAS</v>
          </cell>
          <cell r="B4145" t="str">
            <v>INHI</v>
          </cell>
          <cell r="C4145" t="str">
            <v>CONEXOES</v>
          </cell>
          <cell r="D4145" t="str">
            <v>0180</v>
          </cell>
          <cell r="E4145">
            <v>0</v>
          </cell>
          <cell r="F4145">
            <v>0</v>
          </cell>
          <cell r="G4145" t="str">
            <v>94760</v>
          </cell>
          <cell r="H4145" t="str">
            <v>TE, CPVC, SOLDÁVEL, DN 54 MM, INSTALADO EM RESERVAÇÃO DE ÁGUA DE EDIFICAÇÃO QUE POSSUA RESERVATÓRIO DE FIBRA/FIBROCIMENTO  FORNECIMENTO E INSTALAÇÃO. AF_06/2016</v>
          </cell>
        </row>
        <row r="4146">
          <cell r="A4146" t="str">
            <v>INSTALACOES HIDRO SANITARIAS</v>
          </cell>
          <cell r="B4146" t="str">
            <v>INHI</v>
          </cell>
          <cell r="C4146" t="str">
            <v>CONEXOES</v>
          </cell>
          <cell r="D4146" t="str">
            <v>0180</v>
          </cell>
          <cell r="E4146">
            <v>0</v>
          </cell>
          <cell r="F4146">
            <v>0</v>
          </cell>
          <cell r="G4146" t="str">
            <v>94761</v>
          </cell>
          <cell r="H4146" t="str">
            <v>TE, CPVC, SOLDÁVEL, DN 73 MM, INSTALADO EM RESERVAÇÃO DE ÁGUA DE EDIFICAÇÃO QUE POSSUA RESERVATÓRIO DE FIBRA/FIBROCIMENTO  FORNECIMENTO E INSTALAÇÃO. AF_06/2016</v>
          </cell>
        </row>
        <row r="4147">
          <cell r="A4147" t="str">
            <v>INSTALACOES HIDRO SANITARIAS</v>
          </cell>
          <cell r="B4147" t="str">
            <v>INHI</v>
          </cell>
          <cell r="C4147" t="str">
            <v>CONEXOES</v>
          </cell>
          <cell r="D4147" t="str">
            <v>0180</v>
          </cell>
          <cell r="E4147">
            <v>0</v>
          </cell>
          <cell r="F4147">
            <v>0</v>
          </cell>
          <cell r="G4147" t="str">
            <v>94762</v>
          </cell>
          <cell r="H4147" t="str">
            <v>TE, CPVC, SOLDÁVEL, DN 89 MM, INSTALADO EM RESERVAÇÃO DE ÁGUA DE EDIFICAÇÃO QUE POSSUA RESERVATÓRIO DE FIBRA/FIBROCIMENTO  FORNECIMENTO E INSTALAÇÃO. AF_06/2016</v>
          </cell>
        </row>
        <row r="4148">
          <cell r="A4148" t="str">
            <v>INSTALACOES HIDRO SANITARIAS</v>
          </cell>
          <cell r="B4148" t="str">
            <v>INHI</v>
          </cell>
          <cell r="C4148" t="str">
            <v>CONEXOES</v>
          </cell>
          <cell r="D4148" t="str">
            <v>0180</v>
          </cell>
          <cell r="E4148">
            <v>0</v>
          </cell>
          <cell r="F4148">
            <v>0</v>
          </cell>
          <cell r="G4148" t="str">
            <v>94783</v>
          </cell>
          <cell r="H4148" t="str">
            <v>ADAPTADOR COM FLANGE E ANEL DE VEDAÇÃO, PVC, SOLDÁVEL, DN  20 MM X 1/2 , INSTALADO EM RESERVAÇÃO DE ÁGUA DE EDIFICAÇÃO QUE POSSUA RESERVATÓRIO DE FIBRA/FIBROCIMENTO   FORNECIMENTO E INSTALAÇÃO. AF_06/2016</v>
          </cell>
        </row>
        <row r="4149">
          <cell r="A4149" t="str">
            <v>INSTALACOES HIDRO SANITARIAS</v>
          </cell>
          <cell r="B4149" t="str">
            <v>INHI</v>
          </cell>
          <cell r="C4149" t="str">
            <v>CONEXOES</v>
          </cell>
          <cell r="D4149" t="str">
            <v>0180</v>
          </cell>
          <cell r="E4149">
            <v>0</v>
          </cell>
          <cell r="F4149">
            <v>0</v>
          </cell>
          <cell r="G4149" t="str">
            <v>94785</v>
          </cell>
          <cell r="H4149" t="str">
            <v>ADAPTADOR COM FLANGES LIVRES, PVC, SOLDÁVEL LONGO, DN 32 MM X 1 , INSTALADO EM RESERVAÇÃO DE ÁGUA DE EDIFICAÇÃO QUE POSSUA RESERVATÓRIO DE FIBRA/FIBROCIMENTO   FORNECIMENTO E INSTALAÇÃO. AF_06/2016</v>
          </cell>
        </row>
        <row r="4150">
          <cell r="A4150" t="str">
            <v>INSTALACOES HIDRO SANITARIAS</v>
          </cell>
          <cell r="B4150" t="str">
            <v>INHI</v>
          </cell>
          <cell r="C4150" t="str">
            <v>CONEXOES</v>
          </cell>
          <cell r="D4150" t="str">
            <v>0180</v>
          </cell>
          <cell r="E4150">
            <v>0</v>
          </cell>
          <cell r="F4150">
            <v>0</v>
          </cell>
          <cell r="G4150" t="str">
            <v>94786</v>
          </cell>
          <cell r="H4150" t="str">
            <v>ADAPTADOR COM FLANGES LIVRES, PVC, SOLDÁVEL LONGO, DN 40 MM X 1 1/4 , INSTALADO EM RESERVAÇÃO DE ÁGUA DE EDIFICAÇÃO QUE POSSUA RESERVATÓRIO DE FIBRA/FIBROCIMENTO   FORNECIMENTO E INSTALAÇÃO. AF_06/2016</v>
          </cell>
        </row>
        <row r="4151">
          <cell r="A4151" t="str">
            <v>INSTALACOES HIDRO SANITARIAS</v>
          </cell>
          <cell r="B4151" t="str">
            <v>INHI</v>
          </cell>
          <cell r="C4151" t="str">
            <v>CONEXOES</v>
          </cell>
          <cell r="D4151" t="str">
            <v>0180</v>
          </cell>
          <cell r="E4151">
            <v>0</v>
          </cell>
          <cell r="F4151">
            <v>0</v>
          </cell>
          <cell r="G4151" t="str">
            <v>94787</v>
          </cell>
          <cell r="H4151" t="str">
            <v>ADAPTADOR COM FLANGES LIVRES, PVC, SOLDÁVEL LONGO, DN 50 MM X 1 1/2 , INSTALADO EM RESERVAÇÃO DE ÁGUA DE EDIFICAÇÃO QUE POSSUA RESERVATÓRIO DE FIBRA/FIBROCIMENTO   FORNECIMENTO E INSTALAÇÃO. AF_06/2016</v>
          </cell>
        </row>
        <row r="4152">
          <cell r="A4152" t="str">
            <v>INSTALACOES HIDRO SANITARIAS</v>
          </cell>
          <cell r="B4152" t="str">
            <v>INHI</v>
          </cell>
          <cell r="C4152" t="str">
            <v>CONEXOES</v>
          </cell>
          <cell r="D4152" t="str">
            <v>0180</v>
          </cell>
          <cell r="E4152">
            <v>0</v>
          </cell>
          <cell r="F4152">
            <v>0</v>
          </cell>
          <cell r="G4152" t="str">
            <v>94788</v>
          </cell>
          <cell r="H4152" t="str">
            <v>ADAPTADOR COM FLANGES LIVRES, PVC, SOLDÁVEL LONGO, DN 60 MM X 2 , INSTALADO EM RESERVAÇÃO DE ÁGUA DE EDIFICAÇÃO QUE POSSUA RESERVATÓRIO DE FIBRA/FIBROCIMENTO   FORNECIMENTO E INSTALAÇÃO. AF_06/2016</v>
          </cell>
        </row>
        <row r="4153">
          <cell r="A4153" t="str">
            <v>INSTALACOES HIDRO SANITARIAS</v>
          </cell>
          <cell r="B4153" t="str">
            <v>INHI</v>
          </cell>
          <cell r="C4153" t="str">
            <v>CONEXOES</v>
          </cell>
          <cell r="D4153" t="str">
            <v>0180</v>
          </cell>
          <cell r="E4153">
            <v>0</v>
          </cell>
          <cell r="F4153">
            <v>0</v>
          </cell>
          <cell r="G4153" t="str">
            <v>94789</v>
          </cell>
          <cell r="H4153" t="str">
            <v>ADAPTADOR COM FLANGES LIVRES, PVC, SOLDÁVEL LONGO, DN 75 MM X 2 1/2 , INSTALADO EM RESERVAÇÃO DE ÁGUA DE EDIFICAÇÃO QUE POSSUA RESERVATÓRIO DE FIBRA/FIBROCIMENTO   FORNECIMENTO E INSTALAÇÃO. AF_06/2016</v>
          </cell>
        </row>
        <row r="4154">
          <cell r="A4154" t="str">
            <v>INSTALACOES HIDRO SANITARIAS</v>
          </cell>
          <cell r="B4154" t="str">
            <v>INHI</v>
          </cell>
          <cell r="C4154" t="str">
            <v>CONEXOES</v>
          </cell>
          <cell r="D4154" t="str">
            <v>0180</v>
          </cell>
          <cell r="E4154">
            <v>0</v>
          </cell>
          <cell r="F4154">
            <v>0</v>
          </cell>
          <cell r="G4154" t="str">
            <v>94790</v>
          </cell>
          <cell r="H4154" t="str">
            <v>ADAPTADOR COM FLANGES LIVRES, PVC, SOLDÁVEL LONGO, DN 85 MM X 3 , INSTALADO EM RESERVAÇÃO DE ÁGUA DE EDIFICAÇÃO QUE POSSUA RESERVATÓRIO DE FIBRA/FIBROCIMENTO   FORNECIMENTO E INSTALAÇÃO. AF_06/2016</v>
          </cell>
        </row>
        <row r="4155">
          <cell r="A4155" t="str">
            <v>INSTALACOES HIDRO SANITARIAS</v>
          </cell>
          <cell r="B4155" t="str">
            <v>INHI</v>
          </cell>
          <cell r="C4155" t="str">
            <v>CONEXOES</v>
          </cell>
          <cell r="D4155" t="str">
            <v>0180</v>
          </cell>
          <cell r="E4155">
            <v>0</v>
          </cell>
          <cell r="F4155">
            <v>0</v>
          </cell>
          <cell r="G4155" t="str">
            <v>94791</v>
          </cell>
          <cell r="H4155" t="str">
            <v>ADAPTADOR COM FLANGES LIVRES, PVC, SOLDÁVEL LONGO, DN 110 MM X 4 , INSTALADO EM RESERVAÇÃO DE ÁGUA DE EDIFICAÇÃO QUE POSSUA RESERVATÓRIO DE FIBRA/FIBROCIMENTO   FORNECIMENTO E INSTALAÇÃO. AF_06/2016</v>
          </cell>
        </row>
        <row r="4156">
          <cell r="A4156" t="str">
            <v>INSTALACOES HIDRO SANITARIAS</v>
          </cell>
          <cell r="B4156" t="str">
            <v>INHI</v>
          </cell>
          <cell r="C4156" t="str">
            <v>CONEXOES</v>
          </cell>
          <cell r="D4156" t="str">
            <v>0180</v>
          </cell>
          <cell r="E4156">
            <v>0</v>
          </cell>
          <cell r="F4156">
            <v>0</v>
          </cell>
          <cell r="G4156" t="str">
            <v>94863</v>
          </cell>
          <cell r="H4156" t="str">
            <v>LUVA, CPVC, SOLDÁVEL, DN 73 MM, INSTALADO EM RESERVAÇÃO DE ÁGUA DE EDIFICAÇÃO QUE POSSUA RESERVATÓRIO DE FIBRA/FIBROCIMENTO  FORNECIMENTO E INSTALAÇÃO. AF_06/2016</v>
          </cell>
        </row>
        <row r="4157">
          <cell r="A4157" t="str">
            <v>INSTALACOES HIDRO SANITARIAS</v>
          </cell>
          <cell r="B4157" t="str">
            <v>INHI</v>
          </cell>
          <cell r="C4157" t="str">
            <v>CONEXOES</v>
          </cell>
          <cell r="D4157" t="str">
            <v>0180</v>
          </cell>
          <cell r="E4157">
            <v>0</v>
          </cell>
          <cell r="F4157">
            <v>0</v>
          </cell>
          <cell r="G4157" t="str">
            <v>95141</v>
          </cell>
          <cell r="H4157" t="str">
            <v>ADAPTADOR COM FLANGES LIVRES, PVC, SOLDÁVEL LONGO, DN  25 MM X 3/4 , INSTALADO EM RESERVAÇÃO DE ÁGUA DE EDIFICAÇÃO QUE POSSUA RESERVATÓRIO DE FIBRA/FIBROCIMENTO    FORNECIMENTO E INSTALAÇÃO. AF_06/2016</v>
          </cell>
        </row>
        <row r="4158">
          <cell r="A4158" t="str">
            <v>INSTALACOES HIDRO SANITARIAS</v>
          </cell>
          <cell r="B4158" t="str">
            <v>INHI</v>
          </cell>
          <cell r="C4158" t="str">
            <v>CONEXOES</v>
          </cell>
          <cell r="D4158" t="str">
            <v>0180</v>
          </cell>
          <cell r="E4158">
            <v>0</v>
          </cell>
          <cell r="F4158">
            <v>0</v>
          </cell>
          <cell r="G4158" t="str">
            <v>95237</v>
          </cell>
          <cell r="H4158" t="str">
            <v>LUVA COM BUCHA DE LATÃO, PVC, SOLDÁVEL, DN 32MM X 1 , INSTALADO EM RAMAL DE DISTRIBUIÇÃO DE ÁGUA   FORNECIMENTO E INSTALAÇÃO. AF_12/2014</v>
          </cell>
        </row>
        <row r="4159">
          <cell r="A4159" t="str">
            <v>INSTALACOES HIDRO SANITARIAS</v>
          </cell>
          <cell r="B4159" t="str">
            <v>INHI</v>
          </cell>
          <cell r="C4159" t="str">
            <v>CONEXOES</v>
          </cell>
          <cell r="D4159" t="str">
            <v>0180</v>
          </cell>
          <cell r="E4159">
            <v>0</v>
          </cell>
          <cell r="F4159">
            <v>0</v>
          </cell>
          <cell r="G4159" t="str">
            <v>95693</v>
          </cell>
          <cell r="H4159" t="str">
            <v>LUVA SIMPLES, PVC, SÉRIE NORMAL, ESGOTO PREDIAL, DN 150 MM, JUNTA ELÁSTICA, FORNECIDO E INSTALADO EM SUBCOLETOR AÉREO DE ESGOTO SANITÁRIO. AF_12/2014</v>
          </cell>
        </row>
        <row r="4160">
          <cell r="A4160" t="str">
            <v>INSTALACOES HIDRO SANITARIAS</v>
          </cell>
          <cell r="B4160" t="str">
            <v>INHI</v>
          </cell>
          <cell r="C4160" t="str">
            <v>CONEXOES</v>
          </cell>
          <cell r="D4160" t="str">
            <v>0180</v>
          </cell>
          <cell r="E4160">
            <v>0</v>
          </cell>
          <cell r="F4160">
            <v>0</v>
          </cell>
          <cell r="G4160" t="str">
            <v>95694</v>
          </cell>
          <cell r="H4160" t="str">
            <v>CURVA 90 GRAUS, PVC, SERIE R, ÁGUA PLUVIAL, DN 100 MM, JUNTA ELÁSTICA, FORNECIDO E INSTALADO EM RAMAL DE ENCAMINHAMENTO. AF_12/2014</v>
          </cell>
        </row>
        <row r="4161">
          <cell r="A4161" t="str">
            <v>INSTALACOES HIDRO SANITARIAS</v>
          </cell>
          <cell r="B4161" t="str">
            <v>INHI</v>
          </cell>
          <cell r="C4161" t="str">
            <v>CONEXOES</v>
          </cell>
          <cell r="D4161" t="str">
            <v>0180</v>
          </cell>
          <cell r="E4161">
            <v>0</v>
          </cell>
          <cell r="F4161">
            <v>0</v>
          </cell>
          <cell r="G4161" t="str">
            <v>95695</v>
          </cell>
          <cell r="H4161" t="str">
            <v>CURVA 90 GRAUS, PVC, SERIE R, ÁGUA PLUVIAL, DN 100 MM, JUNTA ELÁSTICA, FORNECIDO E INSTALADO EM CONDUTORES VERTICAIS DE ÁGUAS PLUVIAIS. AF_12/2014</v>
          </cell>
        </row>
        <row r="4162">
          <cell r="A4162" t="str">
            <v>INSTALACOES HIDRO SANITARIAS</v>
          </cell>
          <cell r="B4162" t="str">
            <v>INHI</v>
          </cell>
          <cell r="C4162" t="str">
            <v>CONEXOES</v>
          </cell>
          <cell r="D4162" t="str">
            <v>0180</v>
          </cell>
          <cell r="E4162">
            <v>0</v>
          </cell>
          <cell r="F4162">
            <v>0</v>
          </cell>
          <cell r="G4162" t="str">
            <v>95696</v>
          </cell>
          <cell r="H4162" t="str">
            <v>SPRINKLER TIPO PENDENTE, 68 °C, UNIÃO POR ROSCA DN 15 (1/2") - FORNECIMENTO E INSTALAÇÃO. AF_10/2020</v>
          </cell>
        </row>
        <row r="4163">
          <cell r="A4163" t="str">
            <v>INSTALACOES HIDRO SANITARIAS</v>
          </cell>
          <cell r="B4163" t="str">
            <v>INHI</v>
          </cell>
          <cell r="C4163" t="str">
            <v>CONEXOES</v>
          </cell>
          <cell r="D4163" t="str">
            <v>0180</v>
          </cell>
          <cell r="E4163">
            <v>0</v>
          </cell>
          <cell r="F4163">
            <v>0</v>
          </cell>
          <cell r="G4163" t="str">
            <v>96637</v>
          </cell>
          <cell r="H4163" t="str">
            <v>JOELHO 90 GRAUS, PPR, DN 25 MM, CLASSE PN 25, INSTALADO EM RAMAL OU SUB-RAMAL DE ÁGUA  FORNECIMENTO E INSTALAÇÃO . AF_06/2015</v>
          </cell>
        </row>
        <row r="4164">
          <cell r="A4164" t="str">
            <v>INSTALACOES HIDRO SANITARIAS</v>
          </cell>
          <cell r="B4164" t="str">
            <v>INHI</v>
          </cell>
          <cell r="C4164" t="str">
            <v>CONEXOES</v>
          </cell>
          <cell r="D4164" t="str">
            <v>0180</v>
          </cell>
          <cell r="E4164">
            <v>0</v>
          </cell>
          <cell r="F4164">
            <v>0</v>
          </cell>
          <cell r="G4164" t="str">
            <v>96638</v>
          </cell>
          <cell r="H4164" t="str">
            <v>JOELHO 45 GRAUS, PPR, DN 25 MM, CLASSE PN 25, INSTALADO EM RAMAL OU SUB-RAMAL DE ÁGUA  FORNECIMENTO E INSTALAÇÃO . AF_06/2015</v>
          </cell>
        </row>
        <row r="4165">
          <cell r="A4165" t="str">
            <v>INSTALACOES HIDRO SANITARIAS</v>
          </cell>
          <cell r="B4165" t="str">
            <v>INHI</v>
          </cell>
          <cell r="C4165" t="str">
            <v>CONEXOES</v>
          </cell>
          <cell r="D4165" t="str">
            <v>0180</v>
          </cell>
          <cell r="E4165">
            <v>0</v>
          </cell>
          <cell r="F4165">
            <v>0</v>
          </cell>
          <cell r="G4165" t="str">
            <v>96639</v>
          </cell>
          <cell r="H4165" t="str">
            <v>LUVA, PPR, DN 25 MM, CLASSE PN 25, INSTALADO EM RAMAL OU SUB-RAMAL DE ÁGUA  FORNECIMENTO E INSTALAÇÃO . AF_06/2015</v>
          </cell>
        </row>
        <row r="4166">
          <cell r="A4166" t="str">
            <v>INSTALACOES HIDRO SANITARIAS</v>
          </cell>
          <cell r="B4166" t="str">
            <v>INHI</v>
          </cell>
          <cell r="C4166" t="str">
            <v>CONEXOES</v>
          </cell>
          <cell r="D4166" t="str">
            <v>0180</v>
          </cell>
          <cell r="E4166">
            <v>0</v>
          </cell>
          <cell r="F4166">
            <v>0</v>
          </cell>
          <cell r="G4166" t="str">
            <v>96640</v>
          </cell>
          <cell r="H4166" t="str">
            <v>CONECTOR MACHO, PPR, 25 X 1/2'', CLASSE PN 25, INSTALADO EM RAMAL OU SUB-RAMAL DE ÁGUA   FORNECIMENTO E INSTALAÇÃO . AF_06/2015</v>
          </cell>
        </row>
        <row r="4167">
          <cell r="A4167" t="str">
            <v>INSTALACOES HIDRO SANITARIAS</v>
          </cell>
          <cell r="B4167" t="str">
            <v>INHI</v>
          </cell>
          <cell r="C4167" t="str">
            <v>CONEXOES</v>
          </cell>
          <cell r="D4167" t="str">
            <v>0180</v>
          </cell>
          <cell r="E4167">
            <v>0</v>
          </cell>
          <cell r="F4167">
            <v>0</v>
          </cell>
          <cell r="G4167" t="str">
            <v>96641</v>
          </cell>
          <cell r="H4167" t="str">
            <v>CONECTOR FÊMEA, PPR, 25 X 1/2'', CLASSE PN 25, INSTALADO EM RAMAL OU SUB-RAMAL DE ÁGUA   FORNECIMENTO E INSTALAÇÃO . AF_06/2015</v>
          </cell>
        </row>
        <row r="4168">
          <cell r="A4168" t="str">
            <v>INSTALACOES HIDRO SANITARIAS</v>
          </cell>
          <cell r="B4168" t="str">
            <v>INHI</v>
          </cell>
          <cell r="C4168" t="str">
            <v>CONEXOES</v>
          </cell>
          <cell r="D4168" t="str">
            <v>0180</v>
          </cell>
          <cell r="E4168">
            <v>0</v>
          </cell>
          <cell r="F4168">
            <v>0</v>
          </cell>
          <cell r="G4168" t="str">
            <v>96642</v>
          </cell>
          <cell r="H4168" t="str">
            <v>TÊ NORMAL, PPR, DN 25 MM, CLASSE PN 25, INSTALADO EM RAMAL OU SUB-RAMAL DE ÁGUA  FORNECIMENTO E INSTALAÇÃO . AF_06/2015</v>
          </cell>
        </row>
        <row r="4169">
          <cell r="A4169" t="str">
            <v>INSTALACOES HIDRO SANITARIAS</v>
          </cell>
          <cell r="B4169" t="str">
            <v>INHI</v>
          </cell>
          <cell r="C4169" t="str">
            <v>CONEXOES</v>
          </cell>
          <cell r="D4169" t="str">
            <v>0180</v>
          </cell>
          <cell r="E4169">
            <v>0</v>
          </cell>
          <cell r="F4169">
            <v>0</v>
          </cell>
          <cell r="G4169" t="str">
            <v>96643</v>
          </cell>
          <cell r="H4169" t="str">
            <v>TÊ MISTURADOR, PPR, 25 X 3/4'' , CLASSE PN 25, INSTALADO EM RAMAL OU SUB-RAMAL DE ÁGUA  FORNECIMENTO E INSTALAÇÃO . AF_06/2015</v>
          </cell>
        </row>
        <row r="4170">
          <cell r="A4170" t="str">
            <v>INSTALACOES HIDRO SANITARIAS</v>
          </cell>
          <cell r="B4170" t="str">
            <v>INHI</v>
          </cell>
          <cell r="C4170" t="str">
            <v>CONEXOES</v>
          </cell>
          <cell r="D4170" t="str">
            <v>0180</v>
          </cell>
          <cell r="E4170">
            <v>0</v>
          </cell>
          <cell r="F4170">
            <v>0</v>
          </cell>
          <cell r="G4170" t="str">
            <v>96650</v>
          </cell>
          <cell r="H4170" t="str">
            <v>JOELHO 90 GRAUS, PPR, DN 25 MM, CLASSE PN 25, INSTALADO EM RAMAL DE DISTRIBUIÇÃO  FORNECIMENTO E INSTALAÇÃO . AF_06/2015</v>
          </cell>
        </row>
        <row r="4171">
          <cell r="A4171" t="str">
            <v>INSTALACOES HIDRO SANITARIAS</v>
          </cell>
          <cell r="B4171" t="str">
            <v>INHI</v>
          </cell>
          <cell r="C4171" t="str">
            <v>CONEXOES</v>
          </cell>
          <cell r="D4171" t="str">
            <v>0180</v>
          </cell>
          <cell r="E4171">
            <v>0</v>
          </cell>
          <cell r="F4171">
            <v>0</v>
          </cell>
          <cell r="G4171" t="str">
            <v>96651</v>
          </cell>
          <cell r="H4171" t="str">
            <v>JOELHO 45 GRAUS, PPR, DN 25 MM, CLASSE PN 25, INSTALADO EM RAMAL DE DISTRIBUIÇÃO DE ÁGUA  FORNECIMENTO E INSTALAÇÃO . AF_06/2015</v>
          </cell>
        </row>
        <row r="4172">
          <cell r="A4172" t="str">
            <v>INSTALACOES HIDRO SANITARIAS</v>
          </cell>
          <cell r="B4172" t="str">
            <v>INHI</v>
          </cell>
          <cell r="C4172" t="str">
            <v>CONEXOES</v>
          </cell>
          <cell r="D4172" t="str">
            <v>0180</v>
          </cell>
          <cell r="E4172">
            <v>0</v>
          </cell>
          <cell r="F4172">
            <v>0</v>
          </cell>
          <cell r="G4172" t="str">
            <v>96652</v>
          </cell>
          <cell r="H4172" t="str">
            <v>JOELHO 90 GRAUS, PPR, DN 32 MM, CLASSE PN 25, INSTALADO EM RAMAL DE DISTRIBUIÇÃO  FORNECIMENTO E INSTALAÇÃO . AF_06/2015</v>
          </cell>
        </row>
        <row r="4173">
          <cell r="A4173" t="str">
            <v>INSTALACOES HIDRO SANITARIAS</v>
          </cell>
          <cell r="B4173" t="str">
            <v>INHI</v>
          </cell>
          <cell r="C4173" t="str">
            <v>CONEXOES</v>
          </cell>
          <cell r="D4173" t="str">
            <v>0180</v>
          </cell>
          <cell r="E4173">
            <v>0</v>
          </cell>
          <cell r="F4173">
            <v>0</v>
          </cell>
          <cell r="G4173" t="str">
            <v>96653</v>
          </cell>
          <cell r="H4173" t="str">
            <v>JOELHO 45 GRAUS, PPR, DN 32 MM, CLASSE PN 25, INSTALADO EM RAMAL DE DISTRIBUIÇÃO DE ÁGUA  FORNECIMENTO E INSTALAÇÃO . AF_06/2015</v>
          </cell>
        </row>
        <row r="4174">
          <cell r="A4174" t="str">
            <v>INSTALACOES HIDRO SANITARIAS</v>
          </cell>
          <cell r="B4174" t="str">
            <v>INHI</v>
          </cell>
          <cell r="C4174" t="str">
            <v>CONEXOES</v>
          </cell>
          <cell r="D4174" t="str">
            <v>0180</v>
          </cell>
          <cell r="E4174">
            <v>0</v>
          </cell>
          <cell r="F4174">
            <v>0</v>
          </cell>
          <cell r="G4174" t="str">
            <v>96654</v>
          </cell>
          <cell r="H4174" t="str">
            <v>JOELHO 90 GRAUS, PPR, DN 40 MM, CLASSE PN 25, INSTALADO EM RAMAL DE DISTRIBUIÇÃO  FORNECIMENTO E INSTALAÇÃO . AF_06/2015</v>
          </cell>
        </row>
        <row r="4175">
          <cell r="A4175" t="str">
            <v>INSTALACOES HIDRO SANITARIAS</v>
          </cell>
          <cell r="B4175" t="str">
            <v>INHI</v>
          </cell>
          <cell r="C4175" t="str">
            <v>CONEXOES</v>
          </cell>
          <cell r="D4175" t="str">
            <v>0180</v>
          </cell>
          <cell r="E4175">
            <v>0</v>
          </cell>
          <cell r="F4175">
            <v>0</v>
          </cell>
          <cell r="G4175" t="str">
            <v>96655</v>
          </cell>
          <cell r="H4175" t="str">
            <v>JOELHO 45 GRAUS, PPR, DN 40 MM, CLASSE PN 25, INSTALADO EM RAMAL DE DISTRIBUIÇÃO DE ÁGUA  FORNECIMENTO E INSTALAÇÃO . AF_06/2015</v>
          </cell>
        </row>
        <row r="4176">
          <cell r="A4176" t="str">
            <v>INSTALACOES HIDRO SANITARIAS</v>
          </cell>
          <cell r="B4176" t="str">
            <v>INHI</v>
          </cell>
          <cell r="C4176" t="str">
            <v>CONEXOES</v>
          </cell>
          <cell r="D4176" t="str">
            <v>0180</v>
          </cell>
          <cell r="E4176">
            <v>0</v>
          </cell>
          <cell r="F4176">
            <v>0</v>
          </cell>
          <cell r="G4176" t="str">
            <v>96656</v>
          </cell>
          <cell r="H4176" t="str">
            <v>LUVA, PPR, DN 25 MM, CLASSE PN 25, INSTALADO EM RAMAL DE DISTRIBUIÇÃO DE ÁGUA  FORNECIMENTO E INSTALAÇÃO . AF_06/2015</v>
          </cell>
        </row>
        <row r="4177">
          <cell r="A4177" t="str">
            <v>INSTALACOES HIDRO SANITARIAS</v>
          </cell>
          <cell r="B4177" t="str">
            <v>INHI</v>
          </cell>
          <cell r="C4177" t="str">
            <v>CONEXOES</v>
          </cell>
          <cell r="D4177" t="str">
            <v>0180</v>
          </cell>
          <cell r="E4177">
            <v>0</v>
          </cell>
          <cell r="F4177">
            <v>0</v>
          </cell>
          <cell r="G4177" t="str">
            <v>96657</v>
          </cell>
          <cell r="H4177" t="str">
            <v>CONECTOR MACHO, PPR, 25 X 1/2, CLASSE PN 25, INSTALADO EM RAMAL DE DISTRIBUIÇÃO DE ÁGUA  FORNECIMENTO E INSTALAÇÃO . AF_06/2015</v>
          </cell>
        </row>
        <row r="4178">
          <cell r="A4178" t="str">
            <v>INSTALACOES HIDRO SANITARIAS</v>
          </cell>
          <cell r="B4178" t="str">
            <v>INHI</v>
          </cell>
          <cell r="C4178" t="str">
            <v>CONEXOES</v>
          </cell>
          <cell r="D4178" t="str">
            <v>0180</v>
          </cell>
          <cell r="E4178">
            <v>0</v>
          </cell>
          <cell r="F4178">
            <v>0</v>
          </cell>
          <cell r="G4178" t="str">
            <v>96658</v>
          </cell>
          <cell r="H4178" t="str">
            <v>CONECTOR FÊMEA, PPR, 25 X 1/2'', CLASSE PN 25, INSTALADO EM RAMAL DE DISTRIBUIÇÃO DE ÁGUA   FORNECIMENTO E INSTALAÇÃO . AF_06/2015</v>
          </cell>
        </row>
        <row r="4179">
          <cell r="A4179" t="str">
            <v>INSTALACOES HIDRO SANITARIAS</v>
          </cell>
          <cell r="B4179" t="str">
            <v>INHI</v>
          </cell>
          <cell r="C4179" t="str">
            <v>CONEXOES</v>
          </cell>
          <cell r="D4179" t="str">
            <v>0180</v>
          </cell>
          <cell r="E4179">
            <v>0</v>
          </cell>
          <cell r="F4179">
            <v>0</v>
          </cell>
          <cell r="G4179" t="str">
            <v>96659</v>
          </cell>
          <cell r="H4179" t="str">
            <v>LUVA, PPR, DN 32 MM, CLASSE PN 25, INSTALADO EM RAMAL DE DISTRIBUIÇÃO DE ÁGUA  FORNECIMENTO E INSTALAÇÃO. AF_06/2015</v>
          </cell>
        </row>
        <row r="4180">
          <cell r="A4180" t="str">
            <v>INSTALACOES HIDRO SANITARIAS</v>
          </cell>
          <cell r="B4180" t="str">
            <v>INHI</v>
          </cell>
          <cell r="C4180" t="str">
            <v>CONEXOES</v>
          </cell>
          <cell r="D4180" t="str">
            <v>0180</v>
          </cell>
          <cell r="E4180">
            <v>0</v>
          </cell>
          <cell r="F4180">
            <v>0</v>
          </cell>
          <cell r="G4180" t="str">
            <v>96660</v>
          </cell>
          <cell r="H4180" t="str">
            <v>CONECTOR MACHO, PPR, 32 X 3/4'', CLASSE PN 25, INSTALADO EM RAMAL DE DISTRIBUIÇÃO DE ÁGUA   FORNECIMENTO E INSTALAÇÃO. AF_06/2015</v>
          </cell>
        </row>
        <row r="4181">
          <cell r="A4181" t="str">
            <v>INSTALACOES HIDRO SANITARIAS</v>
          </cell>
          <cell r="B4181" t="str">
            <v>INHI</v>
          </cell>
          <cell r="C4181" t="str">
            <v>CONEXOES</v>
          </cell>
          <cell r="D4181" t="str">
            <v>0180</v>
          </cell>
          <cell r="E4181">
            <v>0</v>
          </cell>
          <cell r="F4181">
            <v>0</v>
          </cell>
          <cell r="G4181" t="str">
            <v>96661</v>
          </cell>
          <cell r="H4181" t="str">
            <v>CONECTOR FÊMEA, PPR, 32 X 3/4'', CLASSE PN 25, INSTALADO EM RAMAL DE DISTRIBUIÇÃO DE ÁGUA   FORNECIMENTO E INSTALAÇÃO . AF_06/2015</v>
          </cell>
        </row>
        <row r="4182">
          <cell r="A4182" t="str">
            <v>INSTALACOES HIDRO SANITARIAS</v>
          </cell>
          <cell r="B4182" t="str">
            <v>INHI</v>
          </cell>
          <cell r="C4182" t="str">
            <v>CONEXOES</v>
          </cell>
          <cell r="D4182" t="str">
            <v>0180</v>
          </cell>
          <cell r="E4182">
            <v>0</v>
          </cell>
          <cell r="F4182">
            <v>0</v>
          </cell>
          <cell r="G4182" t="str">
            <v>96662</v>
          </cell>
          <cell r="H4182" t="str">
            <v>BUCHA DE REDUÇÃO, PPR, 32 X 25, CLASSE PN 25, INSTALADO EM RAMAL DE DISTRIBUIÇÃO DE ÁGUA  FORNECIMENTO E INSTALAÇÃO . AF_06/2015</v>
          </cell>
        </row>
        <row r="4183">
          <cell r="A4183" t="str">
            <v>INSTALACOES HIDRO SANITARIAS</v>
          </cell>
          <cell r="B4183" t="str">
            <v>INHI</v>
          </cell>
          <cell r="C4183" t="str">
            <v>CONEXOES</v>
          </cell>
          <cell r="D4183" t="str">
            <v>0180</v>
          </cell>
          <cell r="E4183">
            <v>0</v>
          </cell>
          <cell r="F4183">
            <v>0</v>
          </cell>
          <cell r="G4183" t="str">
            <v>96663</v>
          </cell>
          <cell r="H4183" t="str">
            <v>LUVA, PPR, DN 40 MM, CLASSE PN 25, INSTALADO EM RAMAL DE DISTRIBUIÇÃO DE ÁGUA  FORNECIMENTO E INSTALAÇÃO. AF_06/2015</v>
          </cell>
        </row>
        <row r="4184">
          <cell r="A4184" t="str">
            <v>INSTALACOES HIDRO SANITARIAS</v>
          </cell>
          <cell r="B4184" t="str">
            <v>INHI</v>
          </cell>
          <cell r="C4184" t="str">
            <v>CONEXOES</v>
          </cell>
          <cell r="D4184" t="str">
            <v>0180</v>
          </cell>
          <cell r="E4184">
            <v>0</v>
          </cell>
          <cell r="F4184">
            <v>0</v>
          </cell>
          <cell r="G4184" t="str">
            <v>96664</v>
          </cell>
          <cell r="H4184" t="str">
            <v>BUCHA DE REDUÇÃO, PPR, 40 X 25, CLASSE PN 25, INSTALADO EM RAMAL DE DISTRIBUIÇÃO DE ÁGUA  FORNECIMENTO E INSTALAÇÃO . AF_06/2015</v>
          </cell>
        </row>
        <row r="4185">
          <cell r="A4185" t="str">
            <v>INSTALACOES HIDRO SANITARIAS</v>
          </cell>
          <cell r="B4185" t="str">
            <v>INHI</v>
          </cell>
          <cell r="C4185" t="str">
            <v>CONEXOES</v>
          </cell>
          <cell r="D4185" t="str">
            <v>0180</v>
          </cell>
          <cell r="E4185">
            <v>0</v>
          </cell>
          <cell r="F4185">
            <v>0</v>
          </cell>
          <cell r="G4185" t="str">
            <v>96665</v>
          </cell>
          <cell r="H4185" t="str">
            <v>TÊ NORMAL, PPR, DN 25 MM, CLASSE PN 25, INSTALADO EM RAMAL DE DISTRIBUIÇÃO DE ÁGUA  FORNECIMENTO E INSTALAÇÃO . AF_06/2015</v>
          </cell>
        </row>
        <row r="4186">
          <cell r="A4186" t="str">
            <v>INSTALACOES HIDRO SANITARIAS</v>
          </cell>
          <cell r="B4186" t="str">
            <v>INHI</v>
          </cell>
          <cell r="C4186" t="str">
            <v>CONEXOES</v>
          </cell>
          <cell r="D4186" t="str">
            <v>0180</v>
          </cell>
          <cell r="E4186">
            <v>0</v>
          </cell>
          <cell r="F4186">
            <v>0</v>
          </cell>
          <cell r="G4186" t="str">
            <v>96666</v>
          </cell>
          <cell r="H4186" t="str">
            <v>TÊ NORMAL, PPR, DN 32 MM, CLASSE PN 25, INSTALADO EM RAMAL DE DISTRIBUIÇÃO DE ÁGUA  FORNECIMENTO E INSTALAÇÃO . AF_06/2015</v>
          </cell>
        </row>
        <row r="4187">
          <cell r="A4187" t="str">
            <v>INSTALACOES HIDRO SANITARIAS</v>
          </cell>
          <cell r="B4187" t="str">
            <v>INHI</v>
          </cell>
          <cell r="C4187" t="str">
            <v>CONEXOES</v>
          </cell>
          <cell r="D4187" t="str">
            <v>0180</v>
          </cell>
          <cell r="E4187">
            <v>0</v>
          </cell>
          <cell r="F4187">
            <v>0</v>
          </cell>
          <cell r="G4187" t="str">
            <v>96667</v>
          </cell>
          <cell r="H4187" t="str">
            <v>TÊ NORMAL, PPR, DN 40 MM, CLASSE PN 25, INSTALADO EM RAMAL DE DISTRIBUIÇÃO DE ÁGUA  FORNECIMENTO E INSTALAÇÃO . AF_06/2015</v>
          </cell>
        </row>
        <row r="4188">
          <cell r="A4188" t="str">
            <v>INSTALACOES HIDRO SANITARIAS</v>
          </cell>
          <cell r="B4188" t="str">
            <v>INHI</v>
          </cell>
          <cell r="C4188" t="str">
            <v>CONEXOES</v>
          </cell>
          <cell r="D4188" t="str">
            <v>0180</v>
          </cell>
          <cell r="E4188">
            <v>0</v>
          </cell>
          <cell r="F4188">
            <v>0</v>
          </cell>
          <cell r="G4188" t="str">
            <v>96684</v>
          </cell>
          <cell r="H4188" t="str">
            <v>JOELHO 90 GRAUS, PPR, DN 25 MM, CLASSE PN 25, INSTALADO EM PRUMADA DE ÁGUA  FORNECIMENTO E INSTALAÇÃO . AF_06/2015</v>
          </cell>
        </row>
        <row r="4189">
          <cell r="A4189" t="str">
            <v>INSTALACOES HIDRO SANITARIAS</v>
          </cell>
          <cell r="B4189" t="str">
            <v>INHI</v>
          </cell>
          <cell r="C4189" t="str">
            <v>CONEXOES</v>
          </cell>
          <cell r="D4189" t="str">
            <v>0180</v>
          </cell>
          <cell r="E4189">
            <v>0</v>
          </cell>
          <cell r="F4189">
            <v>0</v>
          </cell>
          <cell r="G4189" t="str">
            <v>96685</v>
          </cell>
          <cell r="H4189" t="str">
            <v>JOELHO 45 GRAUS, PPR, DN 25 MM, CLASSE PN 25, INSTALADO EM PRUMADA DE ÁGUA  FORNECIMENTO E INSTALAÇÃO . AF_06/2015</v>
          </cell>
        </row>
        <row r="4190">
          <cell r="A4190" t="str">
            <v>INSTALACOES HIDRO SANITARIAS</v>
          </cell>
          <cell r="B4190" t="str">
            <v>INHI</v>
          </cell>
          <cell r="C4190" t="str">
            <v>CONEXOES</v>
          </cell>
          <cell r="D4190" t="str">
            <v>0180</v>
          </cell>
          <cell r="E4190">
            <v>0</v>
          </cell>
          <cell r="F4190">
            <v>0</v>
          </cell>
          <cell r="G4190" t="str">
            <v>96686</v>
          </cell>
          <cell r="H4190" t="str">
            <v>JOELHO 90 GRAUS, PPR, DN 32 MM, CLASSE PN 25, INSTALADO EM PRUMADA DE ÁGUA  FORNECIMENTO E INSTALAÇÃO . AF_06/2015</v>
          </cell>
        </row>
        <row r="4191">
          <cell r="A4191" t="str">
            <v>INSTALACOES HIDRO SANITARIAS</v>
          </cell>
          <cell r="B4191" t="str">
            <v>INHI</v>
          </cell>
          <cell r="C4191" t="str">
            <v>CONEXOES</v>
          </cell>
          <cell r="D4191" t="str">
            <v>0180</v>
          </cell>
          <cell r="E4191">
            <v>0</v>
          </cell>
          <cell r="F4191">
            <v>0</v>
          </cell>
          <cell r="G4191" t="str">
            <v>96687</v>
          </cell>
          <cell r="H4191" t="str">
            <v>JOELHO 45 GRAUS, PPR, DN 32 MM, CLASSE PN 25, INSTALADO EM PRUMADA DE ÁGUA  FORNECIMENTO E INSTALAÇÃO . AF_06/2015</v>
          </cell>
        </row>
        <row r="4192">
          <cell r="A4192" t="str">
            <v>INSTALACOES HIDRO SANITARIAS</v>
          </cell>
          <cell r="B4192" t="str">
            <v>INHI</v>
          </cell>
          <cell r="C4192" t="str">
            <v>CONEXOES</v>
          </cell>
          <cell r="D4192" t="str">
            <v>0180</v>
          </cell>
          <cell r="E4192">
            <v>0</v>
          </cell>
          <cell r="F4192">
            <v>0</v>
          </cell>
          <cell r="G4192" t="str">
            <v>96688</v>
          </cell>
          <cell r="H4192" t="str">
            <v>JOELHO 90 GRAUS, PPR, DN 40 MM, CLASSE PN 25, INSTALADO EM PRUMADA DE ÁGUA  FORNECIMENTO E INSTALAÇÃO . AF_06/2015</v>
          </cell>
        </row>
        <row r="4193">
          <cell r="A4193" t="str">
            <v>INSTALACOES HIDRO SANITARIAS</v>
          </cell>
          <cell r="B4193" t="str">
            <v>INHI</v>
          </cell>
          <cell r="C4193" t="str">
            <v>CONEXOES</v>
          </cell>
          <cell r="D4193" t="str">
            <v>0180</v>
          </cell>
          <cell r="E4193">
            <v>0</v>
          </cell>
          <cell r="F4193">
            <v>0</v>
          </cell>
          <cell r="G4193" t="str">
            <v>96689</v>
          </cell>
          <cell r="H4193" t="str">
            <v>JOELHO 45 GRAUS, PPR, DN 40 MM, CLASSE PN 25, INSTALADO EM PRUMADA DE ÁGUA  FORNECIMENTO E INSTALAÇÃO . AF_06/2015</v>
          </cell>
        </row>
        <row r="4194">
          <cell r="A4194" t="str">
            <v>INSTALACOES HIDRO SANITARIAS</v>
          </cell>
          <cell r="B4194" t="str">
            <v>INHI</v>
          </cell>
          <cell r="C4194" t="str">
            <v>CONEXOES</v>
          </cell>
          <cell r="D4194" t="str">
            <v>0180</v>
          </cell>
          <cell r="E4194">
            <v>0</v>
          </cell>
          <cell r="F4194">
            <v>0</v>
          </cell>
          <cell r="G4194" t="str">
            <v>96690</v>
          </cell>
          <cell r="H4194" t="str">
            <v>JOELHO 90 GRAUS, PPR, DN 50 MM, CLASSE PN 25, INSTALADO EM PRUMADA DE ÁGUA  FORNECIMENTO E INSTALAÇÃO . AF_06/2015</v>
          </cell>
        </row>
        <row r="4195">
          <cell r="A4195" t="str">
            <v>INSTALACOES HIDRO SANITARIAS</v>
          </cell>
          <cell r="B4195" t="str">
            <v>INHI</v>
          </cell>
          <cell r="C4195" t="str">
            <v>CONEXOES</v>
          </cell>
          <cell r="D4195" t="str">
            <v>0180</v>
          </cell>
          <cell r="E4195">
            <v>0</v>
          </cell>
          <cell r="F4195">
            <v>0</v>
          </cell>
          <cell r="G4195" t="str">
            <v>96691</v>
          </cell>
          <cell r="H4195" t="str">
            <v>JOELHO 45 GRAUS, PPR, DN 50 MM, CLASSE PN 25, INSTALADO EM PRUMADA DE ÁGUA  FORNECIMENTO E INSTALAÇÃO . AF_06/2015</v>
          </cell>
        </row>
        <row r="4196">
          <cell r="A4196" t="str">
            <v>INSTALACOES HIDRO SANITARIAS</v>
          </cell>
          <cell r="B4196" t="str">
            <v>INHI</v>
          </cell>
          <cell r="C4196" t="str">
            <v>CONEXOES</v>
          </cell>
          <cell r="D4196" t="str">
            <v>0180</v>
          </cell>
          <cell r="E4196">
            <v>0</v>
          </cell>
          <cell r="F4196">
            <v>0</v>
          </cell>
          <cell r="G4196" t="str">
            <v>96692</v>
          </cell>
          <cell r="H4196" t="str">
            <v>JOELHO 90 GRAUS, PPR, DN 63 MM, CLASSE PN 25, INSTALADO EM PRUMADA DE ÁGUA  FORNECIMENTO E INSTALAÇÃO . AF_06/2015</v>
          </cell>
        </row>
        <row r="4197">
          <cell r="A4197" t="str">
            <v>INSTALACOES HIDRO SANITARIAS</v>
          </cell>
          <cell r="B4197" t="str">
            <v>INHI</v>
          </cell>
          <cell r="C4197" t="str">
            <v>CONEXOES</v>
          </cell>
          <cell r="D4197" t="str">
            <v>0180</v>
          </cell>
          <cell r="E4197">
            <v>0</v>
          </cell>
          <cell r="F4197">
            <v>0</v>
          </cell>
          <cell r="G4197" t="str">
            <v>96693</v>
          </cell>
          <cell r="H4197" t="str">
            <v>JOELHO 45 GRAUS, PPR, DN 63 MM, CLASSE PN 25, INSTALADO EM PRUMADA DE ÁGUA  FORNECIMENTO E INSTALAÇÃO . AF_06/2015</v>
          </cell>
        </row>
        <row r="4198">
          <cell r="A4198" t="str">
            <v>INSTALACOES HIDRO SANITARIAS</v>
          </cell>
          <cell r="B4198" t="str">
            <v>INHI</v>
          </cell>
          <cell r="C4198" t="str">
            <v>CONEXOES</v>
          </cell>
          <cell r="D4198" t="str">
            <v>0180</v>
          </cell>
          <cell r="E4198">
            <v>0</v>
          </cell>
          <cell r="F4198">
            <v>0</v>
          </cell>
          <cell r="G4198" t="str">
            <v>96694</v>
          </cell>
          <cell r="H4198" t="str">
            <v>JOELHO 90 GRAUS, PPR, DN 75 MM, CLASSE PN 25, INSTALADO EM PRUMADA DE ÁGUA  FORNECIMENTO E INSTALAÇÃO . AF_06/2015</v>
          </cell>
        </row>
        <row r="4199">
          <cell r="A4199" t="str">
            <v>INSTALACOES HIDRO SANITARIAS</v>
          </cell>
          <cell r="B4199" t="str">
            <v>INHI</v>
          </cell>
          <cell r="C4199" t="str">
            <v>CONEXOES</v>
          </cell>
          <cell r="D4199" t="str">
            <v>0180</v>
          </cell>
          <cell r="E4199">
            <v>0</v>
          </cell>
          <cell r="F4199">
            <v>0</v>
          </cell>
          <cell r="G4199" t="str">
            <v>96695</v>
          </cell>
          <cell r="H4199" t="str">
            <v>JOELHO 45 GRAUS, PPR, DN 75 MM, CLASSE PN 25, INSTALADO EM PRUMADA DE ÁGUA  FORNECIMENTO E INSTALAÇÃO . AF_06/2015</v>
          </cell>
        </row>
        <row r="4200">
          <cell r="A4200" t="str">
            <v>INSTALACOES HIDRO SANITARIAS</v>
          </cell>
          <cell r="B4200" t="str">
            <v>INHI</v>
          </cell>
          <cell r="C4200" t="str">
            <v>CONEXOES</v>
          </cell>
          <cell r="D4200" t="str">
            <v>0180</v>
          </cell>
          <cell r="E4200">
            <v>0</v>
          </cell>
          <cell r="F4200">
            <v>0</v>
          </cell>
          <cell r="G4200" t="str">
            <v>96696</v>
          </cell>
          <cell r="H4200" t="str">
            <v>JOELHO 90 GRAUS, PPR, DN 90 MM, CLASSE PN 25, INSTALADO EM PRUMADA DE ÁGUA  FORNECIMENTO E INSTALAÇÃO . AF_06/2015</v>
          </cell>
        </row>
        <row r="4201">
          <cell r="A4201" t="str">
            <v>INSTALACOES HIDRO SANITARIAS</v>
          </cell>
          <cell r="B4201" t="str">
            <v>INHI</v>
          </cell>
          <cell r="C4201" t="str">
            <v>CONEXOES</v>
          </cell>
          <cell r="D4201" t="str">
            <v>0180</v>
          </cell>
          <cell r="E4201">
            <v>0</v>
          </cell>
          <cell r="F4201">
            <v>0</v>
          </cell>
          <cell r="G4201" t="str">
            <v>96697</v>
          </cell>
          <cell r="H4201" t="str">
            <v>JOELHO 90 GRAUS, PPR, DN 110 MM, CLASSE PN 25, INSTALADO EM PRUMADA DE ÁGUA  FORNECIMENTO E INSTALAÇÃO . AF_06/2015</v>
          </cell>
        </row>
        <row r="4202">
          <cell r="A4202" t="str">
            <v>INSTALACOES HIDRO SANITARIAS</v>
          </cell>
          <cell r="B4202" t="str">
            <v>INHI</v>
          </cell>
          <cell r="C4202" t="str">
            <v>CONEXOES</v>
          </cell>
          <cell r="D4202" t="str">
            <v>0180</v>
          </cell>
          <cell r="E4202">
            <v>0</v>
          </cell>
          <cell r="F4202">
            <v>0</v>
          </cell>
          <cell r="G4202" t="str">
            <v>96698</v>
          </cell>
          <cell r="H4202" t="str">
            <v>LUVA, PPR, DN 25 MM, CLASSE PN 25, INSTALADO EM PRUMADA DE ÁGUA  FORNECIMENTO E INSTALAÇÃO . AF_06/2015</v>
          </cell>
        </row>
        <row r="4203">
          <cell r="A4203" t="str">
            <v>INSTALACOES HIDRO SANITARIAS</v>
          </cell>
          <cell r="B4203" t="str">
            <v>INHI</v>
          </cell>
          <cell r="C4203" t="str">
            <v>CONEXOES</v>
          </cell>
          <cell r="D4203" t="str">
            <v>0180</v>
          </cell>
          <cell r="E4203">
            <v>0</v>
          </cell>
          <cell r="F4203">
            <v>0</v>
          </cell>
          <cell r="G4203" t="str">
            <v>96699</v>
          </cell>
          <cell r="H4203" t="str">
            <v>CONECTOR MACHO, PPR, 25 X 1/2'', CLASSE PN 25, INSTALADO EM PRUMADA DE ÁGUA   FORNECIMENTO E INSTALAÇÃO . AF_06/2015</v>
          </cell>
        </row>
        <row r="4204">
          <cell r="A4204" t="str">
            <v>INSTALACOES HIDRO SANITARIAS</v>
          </cell>
          <cell r="B4204" t="str">
            <v>INHI</v>
          </cell>
          <cell r="C4204" t="str">
            <v>CONEXOES</v>
          </cell>
          <cell r="D4204" t="str">
            <v>0180</v>
          </cell>
          <cell r="E4204">
            <v>0</v>
          </cell>
          <cell r="F4204">
            <v>0</v>
          </cell>
          <cell r="G4204" t="str">
            <v>96700</v>
          </cell>
          <cell r="H4204" t="str">
            <v>CONECTOR FÊMEA, PPR, 25 X 1/2'', CLASSE PN 25, INSTALADO EM PRUMADA DE ÁGUA   FORNECIMENTO E INSTALAÇÃO . AF_06/2015</v>
          </cell>
        </row>
        <row r="4205">
          <cell r="A4205" t="str">
            <v>INSTALACOES HIDRO SANITARIAS</v>
          </cell>
          <cell r="B4205" t="str">
            <v>INHI</v>
          </cell>
          <cell r="C4205" t="str">
            <v>CONEXOES</v>
          </cell>
          <cell r="D4205" t="str">
            <v>0180</v>
          </cell>
          <cell r="E4205">
            <v>0</v>
          </cell>
          <cell r="F4205">
            <v>0</v>
          </cell>
          <cell r="G4205" t="str">
            <v>96701</v>
          </cell>
          <cell r="H4205" t="str">
            <v>LUVA, PPR, DN 32 MM, CLASSE PN 25, INSTALADO EM PRUMADA DE ÁGUA  FORNECIMENTO E INSTALAÇÃO. AF_06/2015</v>
          </cell>
        </row>
        <row r="4206">
          <cell r="A4206" t="str">
            <v>INSTALACOES HIDRO SANITARIAS</v>
          </cell>
          <cell r="B4206" t="str">
            <v>INHI</v>
          </cell>
          <cell r="C4206" t="str">
            <v>CONEXOES</v>
          </cell>
          <cell r="D4206" t="str">
            <v>0180</v>
          </cell>
          <cell r="E4206">
            <v>0</v>
          </cell>
          <cell r="F4206">
            <v>0</v>
          </cell>
          <cell r="G4206" t="str">
            <v>96702</v>
          </cell>
          <cell r="H4206" t="str">
            <v>BUCHA DE REDUÇÃO, PPR, 32 X 25, CLASSE PN 25, INSTALADO EM PRUMADA DE ÁGUA  FORNECIMENTO E INSTALAÇÃO . AF_06/2015</v>
          </cell>
        </row>
        <row r="4207">
          <cell r="A4207" t="str">
            <v>INSTALACOES HIDRO SANITARIAS</v>
          </cell>
          <cell r="B4207" t="str">
            <v>INHI</v>
          </cell>
          <cell r="C4207" t="str">
            <v>CONEXOES</v>
          </cell>
          <cell r="D4207" t="str">
            <v>0180</v>
          </cell>
          <cell r="E4207">
            <v>0</v>
          </cell>
          <cell r="F4207">
            <v>0</v>
          </cell>
          <cell r="G4207" t="str">
            <v>96703</v>
          </cell>
          <cell r="H4207" t="str">
            <v>LUVA, PPR, DN 40 MM, CLASSE PN 25, INSTALADO EM PRUMADA DE ÁGUA  FORNECIMENTO E INSTALAÇÃO. AF_06/2015</v>
          </cell>
        </row>
        <row r="4208">
          <cell r="A4208" t="str">
            <v>INSTALACOES HIDRO SANITARIAS</v>
          </cell>
          <cell r="B4208" t="str">
            <v>INHI</v>
          </cell>
          <cell r="C4208" t="str">
            <v>CONEXOES</v>
          </cell>
          <cell r="D4208" t="str">
            <v>0180</v>
          </cell>
          <cell r="E4208">
            <v>0</v>
          </cell>
          <cell r="F4208">
            <v>0</v>
          </cell>
          <cell r="G4208" t="str">
            <v>96704</v>
          </cell>
          <cell r="H4208" t="str">
            <v>BUCHA DE REDUÇÃO, PPR, 40 X 25, CLASSE PN 25, INSTALADO EM PRUMADA DE ÁGUA  FORNECIMENTO E INSTALAÇÃO . AF_06/2015</v>
          </cell>
        </row>
        <row r="4209">
          <cell r="A4209" t="str">
            <v>INSTALACOES HIDRO SANITARIAS</v>
          </cell>
          <cell r="B4209" t="str">
            <v>INHI</v>
          </cell>
          <cell r="C4209" t="str">
            <v>CONEXOES</v>
          </cell>
          <cell r="D4209" t="str">
            <v>0180</v>
          </cell>
          <cell r="E4209">
            <v>0</v>
          </cell>
          <cell r="F4209">
            <v>0</v>
          </cell>
          <cell r="G4209" t="str">
            <v>96705</v>
          </cell>
          <cell r="H4209" t="str">
            <v>LUVA, PPR, DN 50 MM, CLASSE PN 25, INSTALADO EM PRUMADA DE ÁGUA  FORNECIMENTO E INSTALAÇÃO. AF_06/2015</v>
          </cell>
        </row>
        <row r="4210">
          <cell r="A4210" t="str">
            <v>INSTALACOES HIDRO SANITARIAS</v>
          </cell>
          <cell r="B4210" t="str">
            <v>INHI</v>
          </cell>
          <cell r="C4210" t="str">
            <v>CONEXOES</v>
          </cell>
          <cell r="D4210" t="str">
            <v>0180</v>
          </cell>
          <cell r="E4210">
            <v>0</v>
          </cell>
          <cell r="F4210">
            <v>0</v>
          </cell>
          <cell r="G4210" t="str">
            <v>96706</v>
          </cell>
          <cell r="H4210" t="str">
            <v>LUVA, PPR, DN 63 MM, CLASSE PN 25, INSTALADO EM PRUMADA DE ÁGUA  FORNECIMENTO E INSTALAÇÃO. AF_06/2015</v>
          </cell>
        </row>
        <row r="4211">
          <cell r="A4211" t="str">
            <v>INSTALACOES HIDRO SANITARIAS</v>
          </cell>
          <cell r="B4211" t="str">
            <v>INHI</v>
          </cell>
          <cell r="C4211" t="str">
            <v>CONEXOES</v>
          </cell>
          <cell r="D4211" t="str">
            <v>0180</v>
          </cell>
          <cell r="E4211">
            <v>0</v>
          </cell>
          <cell r="F4211">
            <v>0</v>
          </cell>
          <cell r="G4211" t="str">
            <v>96707</v>
          </cell>
          <cell r="H4211" t="str">
            <v>LUVA, PPR, DN 75 MM, CLASSE PN 25, INSTALADO EM PRUMADA DE ÁGUA  FORNECIMENTO E INSTALAÇÃO. AF_06/2015</v>
          </cell>
        </row>
        <row r="4212">
          <cell r="A4212" t="str">
            <v>INSTALACOES HIDRO SANITARIAS</v>
          </cell>
          <cell r="B4212" t="str">
            <v>INHI</v>
          </cell>
          <cell r="C4212" t="str">
            <v>CONEXOES</v>
          </cell>
          <cell r="D4212" t="str">
            <v>0180</v>
          </cell>
          <cell r="E4212">
            <v>0</v>
          </cell>
          <cell r="F4212">
            <v>0</v>
          </cell>
          <cell r="G4212" t="str">
            <v>96708</v>
          </cell>
          <cell r="H4212" t="str">
            <v>LUVA, PPR, DN 90 MM, CLASSE PN 25, INSTALADO EM PRUMADA DE ÁGUA  FORNECIMENTO E INSTALAÇÃO. AF_06/2015</v>
          </cell>
        </row>
        <row r="4213">
          <cell r="A4213" t="str">
            <v>INSTALACOES HIDRO SANITARIAS</v>
          </cell>
          <cell r="B4213" t="str">
            <v>INHI</v>
          </cell>
          <cell r="C4213" t="str">
            <v>CONEXOES</v>
          </cell>
          <cell r="D4213" t="str">
            <v>0180</v>
          </cell>
          <cell r="E4213">
            <v>0</v>
          </cell>
          <cell r="F4213">
            <v>0</v>
          </cell>
          <cell r="G4213" t="str">
            <v>96709</v>
          </cell>
          <cell r="H4213" t="str">
            <v>LUVA, PPR, DN 110 MM, CLASSE PN 25, INSTALADO EM PRUMADA DE ÁGUA  FORNECIMENTO E INSTALAÇÃO. AF_06/2015</v>
          </cell>
        </row>
        <row r="4214">
          <cell r="A4214" t="str">
            <v>INSTALACOES HIDRO SANITARIAS</v>
          </cell>
          <cell r="B4214" t="str">
            <v>INHI</v>
          </cell>
          <cell r="C4214" t="str">
            <v>CONEXOES</v>
          </cell>
          <cell r="D4214" t="str">
            <v>0180</v>
          </cell>
          <cell r="E4214">
            <v>0</v>
          </cell>
          <cell r="F4214">
            <v>0</v>
          </cell>
          <cell r="G4214" t="str">
            <v>96710</v>
          </cell>
          <cell r="H4214" t="str">
            <v>TÊ NORMAL, PPR, DN 25 MM, CLASSE PN 25, INSTALADO EM PRUMADA DE ÁGUA  FORNECIMENTO E INSTALAÇÃO . AF_06/2015</v>
          </cell>
        </row>
        <row r="4215">
          <cell r="A4215" t="str">
            <v>INSTALACOES HIDRO SANITARIAS</v>
          </cell>
          <cell r="B4215" t="str">
            <v>INHI</v>
          </cell>
          <cell r="C4215" t="str">
            <v>CONEXOES</v>
          </cell>
          <cell r="D4215" t="str">
            <v>0180</v>
          </cell>
          <cell r="E4215">
            <v>0</v>
          </cell>
          <cell r="F4215">
            <v>0</v>
          </cell>
          <cell r="G4215" t="str">
            <v>96711</v>
          </cell>
          <cell r="H4215" t="str">
            <v>TÊ NORMAL, PPR, DN 32 MM, CLASSE PN 25, INSTALADO EM PRUMADA DE ÁGUA  FORNECIMENTO E INSTALAÇÃO . AF_06/2015</v>
          </cell>
        </row>
        <row r="4216">
          <cell r="A4216" t="str">
            <v>INSTALACOES HIDRO SANITARIAS</v>
          </cell>
          <cell r="B4216" t="str">
            <v>INHI</v>
          </cell>
          <cell r="C4216" t="str">
            <v>CONEXOES</v>
          </cell>
          <cell r="D4216" t="str">
            <v>0180</v>
          </cell>
          <cell r="E4216">
            <v>0</v>
          </cell>
          <cell r="F4216">
            <v>0</v>
          </cell>
          <cell r="G4216" t="str">
            <v>96712</v>
          </cell>
          <cell r="H4216" t="str">
            <v>TÊ NORMAL, PPR, DN 40 MM, CLASSE PN 25, INSTALADO EM PRUMADA DE ÁGUA  FORNECIMENTO E INSTALAÇÃO . AF_06/2015</v>
          </cell>
        </row>
        <row r="4217">
          <cell r="A4217" t="str">
            <v>INSTALACOES HIDRO SANITARIAS</v>
          </cell>
          <cell r="B4217" t="str">
            <v>INHI</v>
          </cell>
          <cell r="C4217" t="str">
            <v>CONEXOES</v>
          </cell>
          <cell r="D4217" t="str">
            <v>0180</v>
          </cell>
          <cell r="E4217">
            <v>0</v>
          </cell>
          <cell r="F4217">
            <v>0</v>
          </cell>
          <cell r="G4217" t="str">
            <v>96713</v>
          </cell>
          <cell r="H4217" t="str">
            <v>TÊ NORMAL, PPR, DN 50 MM, CLASSE PN 25, INSTALADO EM PRUMADA DE ÁGUA  FORNECIMENTO E INSTALAÇÃO . AF_06/2015</v>
          </cell>
        </row>
        <row r="4218">
          <cell r="A4218" t="str">
            <v>INSTALACOES HIDRO SANITARIAS</v>
          </cell>
          <cell r="B4218" t="str">
            <v>INHI</v>
          </cell>
          <cell r="C4218" t="str">
            <v>CONEXOES</v>
          </cell>
          <cell r="D4218" t="str">
            <v>0180</v>
          </cell>
          <cell r="E4218">
            <v>0</v>
          </cell>
          <cell r="F4218">
            <v>0</v>
          </cell>
          <cell r="G4218" t="str">
            <v>96714</v>
          </cell>
          <cell r="H4218" t="str">
            <v>TÊ NORMAL, PPR, DN 63 MM, CLASSE PN 25, INSTALADO EM PRUMADA DE ÁGUA  FORNECIMENTO E INSTALAÇÃO . AF_06/2015</v>
          </cell>
        </row>
        <row r="4219">
          <cell r="A4219" t="str">
            <v>INSTALACOES HIDRO SANITARIAS</v>
          </cell>
          <cell r="B4219" t="str">
            <v>INHI</v>
          </cell>
          <cell r="C4219" t="str">
            <v>CONEXOES</v>
          </cell>
          <cell r="D4219" t="str">
            <v>0180</v>
          </cell>
          <cell r="E4219">
            <v>0</v>
          </cell>
          <cell r="F4219">
            <v>0</v>
          </cell>
          <cell r="G4219" t="str">
            <v>96715</v>
          </cell>
          <cell r="H4219" t="str">
            <v>TÊ NORMAL, PPR, DN 75 MM, CLASSE PN 25, INSTALADO EM PRUMADA DE ÁGUA  FORNECIMENTO E INSTALAÇÃO . AF_06/2015</v>
          </cell>
        </row>
        <row r="4220">
          <cell r="A4220" t="str">
            <v>INSTALACOES HIDRO SANITARIAS</v>
          </cell>
          <cell r="B4220" t="str">
            <v>INHI</v>
          </cell>
          <cell r="C4220" t="str">
            <v>CONEXOES</v>
          </cell>
          <cell r="D4220" t="str">
            <v>0180</v>
          </cell>
          <cell r="E4220">
            <v>0</v>
          </cell>
          <cell r="F4220">
            <v>0</v>
          </cell>
          <cell r="G4220" t="str">
            <v>96716</v>
          </cell>
          <cell r="H4220" t="str">
            <v>TÊ NORMAL, PPR, DN 90 MM, CLASSE PN 25, INSTALADO EM PRUMADA DE ÁGUA  FORNECIMENTO E INSTALAÇÃO . AF_06/2015</v>
          </cell>
        </row>
        <row r="4221">
          <cell r="A4221" t="str">
            <v>INSTALACOES HIDRO SANITARIAS</v>
          </cell>
          <cell r="B4221" t="str">
            <v>INHI</v>
          </cell>
          <cell r="C4221" t="str">
            <v>CONEXOES</v>
          </cell>
          <cell r="D4221" t="str">
            <v>0180</v>
          </cell>
          <cell r="E4221">
            <v>0</v>
          </cell>
          <cell r="F4221">
            <v>0</v>
          </cell>
          <cell r="G4221" t="str">
            <v>96717</v>
          </cell>
          <cell r="H4221" t="str">
            <v>TÊ NORMAL, PPR, DN 110 MM, CLASSE PN 25, INSTALADO EM PRUMADA DE ÁGUA  FORNECIMENTO E INSTALAÇÃO . AF_06/2015</v>
          </cell>
        </row>
        <row r="4222">
          <cell r="A4222" t="str">
            <v>INSTALACOES HIDRO SANITARIAS</v>
          </cell>
          <cell r="B4222" t="str">
            <v>INHI</v>
          </cell>
          <cell r="C4222" t="str">
            <v>CONEXOES</v>
          </cell>
          <cell r="D4222" t="str">
            <v>0180</v>
          </cell>
          <cell r="E4222">
            <v>0</v>
          </cell>
          <cell r="F4222">
            <v>0</v>
          </cell>
          <cell r="G4222" t="str">
            <v>96736</v>
          </cell>
          <cell r="H4222" t="str">
            <v>LUVA, PPR, DN 20 MM, CLASSE PN 25, INSTALADO EM RESERVAÇÃO DE ÁGUA DE EDIFICAÇÃO QUE POSSUA RESERVATÓRIO DE FIBRA/FIBROCIMENTO  FORNECIMENTO E INSTALAÇÃO. AF_06/2016</v>
          </cell>
        </row>
        <row r="4223">
          <cell r="A4223" t="str">
            <v>INSTALACOES HIDRO SANITARIAS</v>
          </cell>
          <cell r="B4223" t="str">
            <v>INHI</v>
          </cell>
          <cell r="C4223" t="str">
            <v>CONEXOES</v>
          </cell>
          <cell r="D4223" t="str">
            <v>0180</v>
          </cell>
          <cell r="E4223">
            <v>0</v>
          </cell>
          <cell r="F4223">
            <v>0</v>
          </cell>
          <cell r="G4223" t="str">
            <v>96737</v>
          </cell>
          <cell r="H4223" t="str">
            <v>LUVA, PPR, DN 25 MM, CLASSE PN 25, INSTALADO EM RESERVAÇÃO DE ÁGUA DE EDIFICAÇÃO QUE POSSUA RESERVATÓRIO DE FIBRA/FIBROCIMENTO  FORNECIMENTO E INSTALAÇÃO. AF_06/2016</v>
          </cell>
        </row>
        <row r="4224">
          <cell r="A4224" t="str">
            <v>INSTALACOES HIDRO SANITARIAS</v>
          </cell>
          <cell r="B4224" t="str">
            <v>INHI</v>
          </cell>
          <cell r="C4224" t="str">
            <v>CONEXOES</v>
          </cell>
          <cell r="D4224" t="str">
            <v>0180</v>
          </cell>
          <cell r="E4224">
            <v>0</v>
          </cell>
          <cell r="F4224">
            <v>0</v>
          </cell>
          <cell r="G4224" t="str">
            <v>96738</v>
          </cell>
          <cell r="H4224" t="str">
            <v>CONECTOR MACHO, PPR, 25 X 1/2'', CLASSE PN 25,  INSTALADO EM RESERVAÇÃO DE ÁGUA DE EDIFICAÇÃO QUE POSSUA RESERVATÓRIO DE FIBRA/FIBROCIMENTO   FORNECIMENTO E INSTALAÇÃO. AF_06/2016</v>
          </cell>
        </row>
        <row r="4225">
          <cell r="A4225" t="str">
            <v>INSTALACOES HIDRO SANITARIAS</v>
          </cell>
          <cell r="B4225" t="str">
            <v>INHI</v>
          </cell>
          <cell r="C4225" t="str">
            <v>CONEXOES</v>
          </cell>
          <cell r="D4225" t="str">
            <v>0180</v>
          </cell>
          <cell r="E4225">
            <v>0</v>
          </cell>
          <cell r="F4225">
            <v>0</v>
          </cell>
          <cell r="G4225" t="str">
            <v>96739</v>
          </cell>
          <cell r="H4225" t="str">
            <v>LUVA, PPR, DN 32 MM, CLASSE PN 25, INSTALADO EM RESERVAÇÃO DE ÁGUA DE EDIFICAÇÃO QUE POSSUA RESERVATÓRIO DE FIBRA/FIBROCIMENTO  FORNECIMENTO E INSTALAÇÃO. AF_06/2016</v>
          </cell>
        </row>
        <row r="4226">
          <cell r="A4226" t="str">
            <v>INSTALACOES HIDRO SANITARIAS</v>
          </cell>
          <cell r="B4226" t="str">
            <v>INHI</v>
          </cell>
          <cell r="C4226" t="str">
            <v>CONEXOES</v>
          </cell>
          <cell r="D4226" t="str">
            <v>0180</v>
          </cell>
          <cell r="E4226">
            <v>0</v>
          </cell>
          <cell r="F4226">
            <v>0</v>
          </cell>
          <cell r="G4226" t="str">
            <v>96740</v>
          </cell>
          <cell r="H4226" t="str">
            <v>CONECTOR MACHO, PPR, 32 X 3/4'', CLASSE PN 25,  INSTALADO EM RESERVAÇÃO DE ÁGUA DE EDIFICAÇÃO QUE POSSUA RESERVATÓRIO DE FIBRA/FIBROCIMENTO   FORNECIMENTO E INSTALAÇÃO. AF_06/2016</v>
          </cell>
        </row>
        <row r="4227">
          <cell r="A4227" t="str">
            <v>INSTALACOES HIDRO SANITARIAS</v>
          </cell>
          <cell r="B4227" t="str">
            <v>INHI</v>
          </cell>
          <cell r="C4227" t="str">
            <v>CONEXOES</v>
          </cell>
          <cell r="D4227" t="str">
            <v>0180</v>
          </cell>
          <cell r="E4227">
            <v>0</v>
          </cell>
          <cell r="F4227">
            <v>0</v>
          </cell>
          <cell r="G4227" t="str">
            <v>96741</v>
          </cell>
          <cell r="H4227" t="str">
            <v>LUVA, PPR, DN 40 MM, CLASSE PN 25, INSTALADO EM RESERVAÇÃO DE ÁGUA DE EDIFICAÇÃO QUE POSSUA RESERVATÓRIO DE FIBRA/FIBROCIMENTO  FORNECIMENTO E INSTALAÇÃO. AF_06/2016</v>
          </cell>
        </row>
        <row r="4228">
          <cell r="A4228" t="str">
            <v>INSTALACOES HIDRO SANITARIAS</v>
          </cell>
          <cell r="B4228" t="str">
            <v>INHI</v>
          </cell>
          <cell r="C4228" t="str">
            <v>CONEXOES</v>
          </cell>
          <cell r="D4228" t="str">
            <v>0180</v>
          </cell>
          <cell r="E4228">
            <v>0</v>
          </cell>
          <cell r="F4228">
            <v>0</v>
          </cell>
          <cell r="G4228" t="str">
            <v>96742</v>
          </cell>
          <cell r="H4228" t="str">
            <v>LUVA, PPR, DN 50 MM, CLASSE PN 25, INSTALADO EM RESERVAÇÃO DE ÁGUA DE EDIFICAÇÃO QUE POSSUA RESERVATÓRIO DE FIBRA/FIBROCIMENTO  FORNECIMENTO E INSTALAÇÃO. AF_06/2016</v>
          </cell>
        </row>
        <row r="4229">
          <cell r="A4229" t="str">
            <v>INSTALACOES HIDRO SANITARIAS</v>
          </cell>
          <cell r="B4229" t="str">
            <v>INHI</v>
          </cell>
          <cell r="C4229" t="str">
            <v>CONEXOES</v>
          </cell>
          <cell r="D4229" t="str">
            <v>0180</v>
          </cell>
          <cell r="E4229">
            <v>0</v>
          </cell>
          <cell r="F4229">
            <v>0</v>
          </cell>
          <cell r="G4229" t="str">
            <v>96743</v>
          </cell>
          <cell r="H4229" t="str">
            <v>LUVA, PPR, DN 63 MM, CLASSE PN 25, INSTALADO EM RESERVAÇÃO DE ÁGUA DE EDIFICAÇÃO QUE POSSUA RESERVATÓRIO DE FIBRA/FIBROCIMENTO  FORNECIMENTO E INSTALAÇÃO. AF_06/2016</v>
          </cell>
        </row>
        <row r="4230">
          <cell r="A4230" t="str">
            <v>INSTALACOES HIDRO SANITARIAS</v>
          </cell>
          <cell r="B4230" t="str">
            <v>INHI</v>
          </cell>
          <cell r="C4230" t="str">
            <v>CONEXOES</v>
          </cell>
          <cell r="D4230" t="str">
            <v>0180</v>
          </cell>
          <cell r="E4230">
            <v>0</v>
          </cell>
          <cell r="F4230">
            <v>0</v>
          </cell>
          <cell r="G4230" t="str">
            <v>96744</v>
          </cell>
          <cell r="H4230" t="str">
            <v>LUVA, PPR, DN 75 MM, CLASSE PN 25, INSTALADO EM RESERVAÇÃO DE ÁGUA DE EDIFICAÇÃO QUE POSSUA RESERVATÓRIO DE FIBRA/FIBROCIMENTO  FORNECIMENTO E INSTALAÇÃO. AF_06/2016</v>
          </cell>
        </row>
        <row r="4231">
          <cell r="A4231" t="str">
            <v>INSTALACOES HIDRO SANITARIAS</v>
          </cell>
          <cell r="B4231" t="str">
            <v>INHI</v>
          </cell>
          <cell r="C4231" t="str">
            <v>CONEXOES</v>
          </cell>
          <cell r="D4231" t="str">
            <v>0180</v>
          </cell>
          <cell r="E4231">
            <v>0</v>
          </cell>
          <cell r="F4231">
            <v>0</v>
          </cell>
          <cell r="G4231" t="str">
            <v>96745</v>
          </cell>
          <cell r="H4231" t="str">
            <v>LUVA, PPR, DN 90 MM, CLASSE PN 25, INSTALADO EM RESERVAÇÃO DE ÁGUA DE EDIFICAÇÃO QUE POSSUA RESERVATÓRIO DE FIBRA/FIBROCIMENTO  FORNECIMENTO E INSTALAÇÃO. AF_06/2016</v>
          </cell>
        </row>
        <row r="4232">
          <cell r="A4232" t="str">
            <v>INSTALACOES HIDRO SANITARIAS</v>
          </cell>
          <cell r="B4232" t="str">
            <v>INHI</v>
          </cell>
          <cell r="C4232" t="str">
            <v>CONEXOES</v>
          </cell>
          <cell r="D4232" t="str">
            <v>0180</v>
          </cell>
          <cell r="E4232">
            <v>0</v>
          </cell>
          <cell r="F4232">
            <v>0</v>
          </cell>
          <cell r="G4232" t="str">
            <v>96746</v>
          </cell>
          <cell r="H4232" t="str">
            <v>LUVA, PPR, DN 110 MM, CLASSE PN 25, INSTALADO EM RESERVAÇÃO DE ÁGUA DE EDIFICAÇÃO QUE POSSUA RESERVATÓRIO DE FIBRA/FIBROCIMENTO  FORNECIMENTO E INSTALAÇÃO. AF_06/2016</v>
          </cell>
        </row>
        <row r="4233">
          <cell r="A4233" t="str">
            <v>INSTALACOES HIDRO SANITARIAS</v>
          </cell>
          <cell r="B4233" t="str">
            <v>INHI</v>
          </cell>
          <cell r="C4233" t="str">
            <v>CONEXOES</v>
          </cell>
          <cell r="D4233" t="str">
            <v>0180</v>
          </cell>
          <cell r="E4233">
            <v>0</v>
          </cell>
          <cell r="F4233">
            <v>0</v>
          </cell>
          <cell r="G4233" t="str">
            <v>96747</v>
          </cell>
          <cell r="H4233" t="str">
            <v>JOELHO 90 GRAUS, PPR, DN 20 MM, CLASSE PN 25,  INSTALADO EM RESERVAÇÃO DE ÁGUA DE EDIFICAÇÃO QUE POSSUA RESERVATÓRIO DE FIBRA/FIBROCIMENTO  FORNECIMENTO E INSTALAÇÃO. AF_06/2016</v>
          </cell>
        </row>
        <row r="4234">
          <cell r="A4234" t="str">
            <v>INSTALACOES HIDRO SANITARIAS</v>
          </cell>
          <cell r="B4234" t="str">
            <v>INHI</v>
          </cell>
          <cell r="C4234" t="str">
            <v>CONEXOES</v>
          </cell>
          <cell r="D4234" t="str">
            <v>0180</v>
          </cell>
          <cell r="E4234">
            <v>0</v>
          </cell>
          <cell r="F4234">
            <v>0</v>
          </cell>
          <cell r="G4234" t="str">
            <v>96748</v>
          </cell>
          <cell r="H4234" t="str">
            <v>JOELHO 90 GRAUS, PPR, DN 25 MM, CLASSE PN 25,  INSTALADO EM RESERVAÇÃO DE ÁGUA DE EDIFICAÇÃO QUE POSSUA RESERVATÓRIO DE FIBRA/FIBROCIMENTO  FORNECIMENTO E INSTALAÇÃO. AF_06/2016</v>
          </cell>
        </row>
        <row r="4235">
          <cell r="A4235" t="str">
            <v>INSTALACOES HIDRO SANITARIAS</v>
          </cell>
          <cell r="B4235" t="str">
            <v>INHI</v>
          </cell>
          <cell r="C4235" t="str">
            <v>CONEXOES</v>
          </cell>
          <cell r="D4235" t="str">
            <v>0180</v>
          </cell>
          <cell r="E4235">
            <v>0</v>
          </cell>
          <cell r="F4235">
            <v>0</v>
          </cell>
          <cell r="G4235" t="str">
            <v>96749</v>
          </cell>
          <cell r="H4235" t="str">
            <v>JOELHO 90 GRAUS, PPR, DN 32 MM, CLASSE PN 25,  INSTALADO EM RESERVAÇÃO DE ÁGUA DE EDIFICAÇÃO QUE POSSUA RESERVATÓRIO DE FIBRA/FIBROCIMENTO  FORNECIMENTO E INSTALAÇÃO. AF_06/2016</v>
          </cell>
        </row>
        <row r="4236">
          <cell r="A4236" t="str">
            <v>INSTALACOES HIDRO SANITARIAS</v>
          </cell>
          <cell r="B4236" t="str">
            <v>INHI</v>
          </cell>
          <cell r="C4236" t="str">
            <v>CONEXOES</v>
          </cell>
          <cell r="D4236" t="str">
            <v>0180</v>
          </cell>
          <cell r="E4236">
            <v>0</v>
          </cell>
          <cell r="F4236">
            <v>0</v>
          </cell>
          <cell r="G4236" t="str">
            <v>96750</v>
          </cell>
          <cell r="H4236" t="str">
            <v>JOELHO 90 GRAUS, PPR, DN 40 MM, CLASSE PN 25,  INSTALADO EM RESERVAÇÃO DE ÁGUA DE EDIFICAÇÃO QUE POSSUA RESERVATÓRIO DE FIBRA/FIBROCIMENTO  FORNECIMENTO E INSTALAÇÃO. AF_06/2016</v>
          </cell>
        </row>
        <row r="4237">
          <cell r="A4237" t="str">
            <v>INSTALACOES HIDRO SANITARIAS</v>
          </cell>
          <cell r="B4237" t="str">
            <v>INHI</v>
          </cell>
          <cell r="C4237" t="str">
            <v>CONEXOES</v>
          </cell>
          <cell r="D4237" t="str">
            <v>0180</v>
          </cell>
          <cell r="E4237">
            <v>0</v>
          </cell>
          <cell r="F4237">
            <v>0</v>
          </cell>
          <cell r="G4237" t="str">
            <v>96751</v>
          </cell>
          <cell r="H4237" t="str">
            <v>JOELHO 90 GRAUS, PPR, DN 50 MM, CLASSE PN 25,  INSTALADO EM RESERVAÇÃO DE ÁGUA DE EDIFICAÇÃO QUE POSSUA RESERVATÓRIO DE FIBRA/FIBROCIMENTO  FORNECIMENTO E INSTALAÇÃO. AF_06/2016</v>
          </cell>
        </row>
        <row r="4238">
          <cell r="A4238" t="str">
            <v>INSTALACOES HIDRO SANITARIAS</v>
          </cell>
          <cell r="B4238" t="str">
            <v>INHI</v>
          </cell>
          <cell r="C4238" t="str">
            <v>CONEXOES</v>
          </cell>
          <cell r="D4238" t="str">
            <v>0180</v>
          </cell>
          <cell r="E4238">
            <v>0</v>
          </cell>
          <cell r="F4238">
            <v>0</v>
          </cell>
          <cell r="G4238" t="str">
            <v>96752</v>
          </cell>
          <cell r="H4238" t="str">
            <v>JOELHO 90 GRAUS, PPR, DN 63 MM, CLASSE PN 25,  INSTALADO EM RESERVAÇÃO DE ÁGUA DE EDIFICAÇÃO QUE POSSUA RESERVATÓRIO DE FIBRA/FIBROCIMENTO  FORNECIMENTO E INSTALAÇÃO. AF_06/2016</v>
          </cell>
        </row>
        <row r="4239">
          <cell r="A4239" t="str">
            <v>INSTALACOES HIDRO SANITARIAS</v>
          </cell>
          <cell r="B4239" t="str">
            <v>INHI</v>
          </cell>
          <cell r="C4239" t="str">
            <v>CONEXOES</v>
          </cell>
          <cell r="D4239" t="str">
            <v>0180</v>
          </cell>
          <cell r="E4239">
            <v>0</v>
          </cell>
          <cell r="F4239">
            <v>0</v>
          </cell>
          <cell r="G4239" t="str">
            <v>96753</v>
          </cell>
          <cell r="H4239" t="str">
            <v>JOELHO 90 GRAUS, PPR, DN 75 MM, CLASSE PN 25,  INSTALADO EM RESERVAÇÃO DE ÁGUA DE EDIFICAÇÃO QUE POSSUA RESERVATÓRIO DE FIBRA/FIBROCIMENTO  FORNECIMENTO E INSTALAÇÃO. AF_06/2016</v>
          </cell>
        </row>
        <row r="4240">
          <cell r="A4240" t="str">
            <v>INSTALACOES HIDRO SANITARIAS</v>
          </cell>
          <cell r="B4240" t="str">
            <v>INHI</v>
          </cell>
          <cell r="C4240" t="str">
            <v>CONEXOES</v>
          </cell>
          <cell r="D4240" t="str">
            <v>0180</v>
          </cell>
          <cell r="E4240">
            <v>0</v>
          </cell>
          <cell r="F4240">
            <v>0</v>
          </cell>
          <cell r="G4240" t="str">
            <v>96754</v>
          </cell>
          <cell r="H4240" t="str">
            <v>JOELHO 90 GRAUS, PPR, DN 90 MM, CLASSE PN 25,  INSTALADO EM RESERVAÇÃO DE ÁGUA DE EDIFICAÇÃO QUE POSSUA RESERVATÓRIO DE FIBRA/FIBROCIMENTO  FORNECIMENTO E INSTALAÇÃO. AF_06/2016</v>
          </cell>
        </row>
        <row r="4241">
          <cell r="A4241" t="str">
            <v>INSTALACOES HIDRO SANITARIAS</v>
          </cell>
          <cell r="B4241" t="str">
            <v>INHI</v>
          </cell>
          <cell r="C4241" t="str">
            <v>CONEXOES</v>
          </cell>
          <cell r="D4241" t="str">
            <v>0180</v>
          </cell>
          <cell r="E4241">
            <v>0</v>
          </cell>
          <cell r="F4241">
            <v>0</v>
          </cell>
          <cell r="G4241" t="str">
            <v>96755</v>
          </cell>
          <cell r="H4241" t="str">
            <v>JOELHO 90 GRAUS, PPR, DN 110 MM, CLASSE PN 25,  INSTALADO EM RESERVAÇÃO DE ÁGUA DE EDIFICAÇÃO QUE POSSUA RESERVATÓRIO DE FIBRA/FIBROCIMENTO  FORNECIMENTO E INSTALAÇÃO. AF_06/2016</v>
          </cell>
        </row>
        <row r="4242">
          <cell r="A4242" t="str">
            <v>INSTALACOES HIDRO SANITARIAS</v>
          </cell>
          <cell r="B4242" t="str">
            <v>INHI</v>
          </cell>
          <cell r="C4242" t="str">
            <v>CONEXOES</v>
          </cell>
          <cell r="D4242" t="str">
            <v>0180</v>
          </cell>
          <cell r="E4242">
            <v>0</v>
          </cell>
          <cell r="F4242">
            <v>0</v>
          </cell>
          <cell r="G4242" t="str">
            <v>96756</v>
          </cell>
          <cell r="H4242" t="str">
            <v>TÊ MISTURADOR, PPR, DN 20 MM, CLASSE PN 25,  INSTALADO EM RESERVAÇÃO DE ÁGUA DE EDIFICAÇÃO QUE POSSUA RESERVATÓRIO DE FIBRA/FIBROCIMENTO  FORNECIMENTO E INSTALAÇÃO. AF_06/2016</v>
          </cell>
        </row>
        <row r="4243">
          <cell r="A4243" t="str">
            <v>INSTALACOES HIDRO SANITARIAS</v>
          </cell>
          <cell r="B4243" t="str">
            <v>INHI</v>
          </cell>
          <cell r="C4243" t="str">
            <v>CONEXOES</v>
          </cell>
          <cell r="D4243" t="str">
            <v>0180</v>
          </cell>
          <cell r="E4243">
            <v>0</v>
          </cell>
          <cell r="F4243">
            <v>0</v>
          </cell>
          <cell r="G4243" t="str">
            <v>96757</v>
          </cell>
          <cell r="H4243" t="str">
            <v>TÊ MISTURADOR, PPR, DN 25 MM, CLASSE PN 25,  INSTALADO EM RESERVAÇÃO DE ÁGUA DE EDIFICAÇÃO QUE POSSUA RESERVATÓRIO DE FIBRA/FIBROCIMENTO  FORNECIMENTO E INSTALAÇÃO. AF_06/2016</v>
          </cell>
        </row>
        <row r="4244">
          <cell r="A4244" t="str">
            <v>INSTALACOES HIDRO SANITARIAS</v>
          </cell>
          <cell r="B4244" t="str">
            <v>INHI</v>
          </cell>
          <cell r="C4244" t="str">
            <v>CONEXOES</v>
          </cell>
          <cell r="D4244" t="str">
            <v>0180</v>
          </cell>
          <cell r="E4244">
            <v>0</v>
          </cell>
          <cell r="F4244">
            <v>0</v>
          </cell>
          <cell r="G4244" t="str">
            <v>96758</v>
          </cell>
          <cell r="H4244" t="str">
            <v>TÊ, PPR, DN 32 MM, CLASSE PN 25,  INSTALADO EM RESERVAÇÃO DE ÁGUA DE EDIFICAÇÃO QUE POSSUA RESERVATÓRIO DE FIBRA/FIBROCIMENTO  FORNECIMENTO E INSTALAÇÃO. AF_06/2016</v>
          </cell>
        </row>
        <row r="4245">
          <cell r="A4245" t="str">
            <v>INSTALACOES HIDRO SANITARIAS</v>
          </cell>
          <cell r="B4245" t="str">
            <v>INHI</v>
          </cell>
          <cell r="C4245" t="str">
            <v>CONEXOES</v>
          </cell>
          <cell r="D4245" t="str">
            <v>0180</v>
          </cell>
          <cell r="E4245">
            <v>0</v>
          </cell>
          <cell r="F4245">
            <v>0</v>
          </cell>
          <cell r="G4245" t="str">
            <v>96759</v>
          </cell>
          <cell r="H4245" t="str">
            <v>TÊ, PPR, DN 40 MM, CLASSE PN 25,  INSTALADO EM RESERVAÇÃO DE ÁGUA DE EDIFICAÇÃO QUE POSSUA RESERVATÓRIO DE FIBRA/FIBROCIMENTO  FORNECIMENTO E INSTALAÇÃO. AF_06/2016</v>
          </cell>
        </row>
        <row r="4246">
          <cell r="A4246" t="str">
            <v>INSTALACOES HIDRO SANITARIAS</v>
          </cell>
          <cell r="B4246" t="str">
            <v>INHI</v>
          </cell>
          <cell r="C4246" t="str">
            <v>CONEXOES</v>
          </cell>
          <cell r="D4246" t="str">
            <v>0180</v>
          </cell>
          <cell r="E4246">
            <v>0</v>
          </cell>
          <cell r="F4246">
            <v>0</v>
          </cell>
          <cell r="G4246" t="str">
            <v>96760</v>
          </cell>
          <cell r="H4246" t="str">
            <v>TÊ, PPR, DN 50 MM, CLASSE PN 25,  INSTALADO EM RESERVAÇÃO DE ÁGUA DE EDIFICAÇÃO QUE POSSUA RESERVATÓRIO DE FIBRA/FIBROCIMENTO  FORNECIMENTO E INSTALAÇÃO. AF_06/2016</v>
          </cell>
        </row>
        <row r="4247">
          <cell r="A4247" t="str">
            <v>INSTALACOES HIDRO SANITARIAS</v>
          </cell>
          <cell r="B4247" t="str">
            <v>INHI</v>
          </cell>
          <cell r="C4247" t="str">
            <v>CONEXOES</v>
          </cell>
          <cell r="D4247" t="str">
            <v>0180</v>
          </cell>
          <cell r="E4247">
            <v>0</v>
          </cell>
          <cell r="F4247">
            <v>0</v>
          </cell>
          <cell r="G4247" t="str">
            <v>96761</v>
          </cell>
          <cell r="H4247" t="str">
            <v>TÊ, PPR, DN 63 MM, CLASSE PN 25,  INSTALADO EM RESERVAÇÃO DE ÁGUA DE EDIFICAÇÃO QUE POSSUA RESERVATÓRIO DE FIBRA/FIBROCIMENTO  FORNECIMENTO E INSTALAÇÃO. AF_06/2016</v>
          </cell>
        </row>
        <row r="4248">
          <cell r="A4248" t="str">
            <v>INSTALACOES HIDRO SANITARIAS</v>
          </cell>
          <cell r="B4248" t="str">
            <v>INHI</v>
          </cell>
          <cell r="C4248" t="str">
            <v>CONEXOES</v>
          </cell>
          <cell r="D4248" t="str">
            <v>0180</v>
          </cell>
          <cell r="E4248">
            <v>0</v>
          </cell>
          <cell r="F4248">
            <v>0</v>
          </cell>
          <cell r="G4248" t="str">
            <v>96762</v>
          </cell>
          <cell r="H4248" t="str">
            <v>TÊ, PPR, DN 75 MM, CLASSE PN 25,  INSTALADO EM RESERVAÇÃO DE ÁGUA DE EDIFICAÇÃO QUE POSSUA RESERVATÓRIO DE FIBRA/FIBROCIMENTO  FORNECIMENTO E INSTALAÇÃO. AF_06/2016</v>
          </cell>
        </row>
        <row r="4249">
          <cell r="A4249" t="str">
            <v>INSTALACOES HIDRO SANITARIAS</v>
          </cell>
          <cell r="B4249" t="str">
            <v>INHI</v>
          </cell>
          <cell r="C4249" t="str">
            <v>CONEXOES</v>
          </cell>
          <cell r="D4249" t="str">
            <v>0180</v>
          </cell>
          <cell r="E4249">
            <v>0</v>
          </cell>
          <cell r="F4249">
            <v>0</v>
          </cell>
          <cell r="G4249" t="str">
            <v>96763</v>
          </cell>
          <cell r="H4249" t="str">
            <v>TÊ, PPR, DN 90 MM, CLASSE PN 25,  INSTALADO EM RESERVAÇÃO DE ÁGUA DE EDIFICAÇÃO QUE POSSUA RESERVATÓRIO DE FIBRA/FIBROCIMENTO  FORNECIMENTO E INSTALAÇÃO. AF_06/2016</v>
          </cell>
        </row>
        <row r="4250">
          <cell r="A4250" t="str">
            <v>INSTALACOES HIDRO SANITARIAS</v>
          </cell>
          <cell r="B4250" t="str">
            <v>INHI</v>
          </cell>
          <cell r="C4250" t="str">
            <v>CONEXOES</v>
          </cell>
          <cell r="D4250" t="str">
            <v>0180</v>
          </cell>
          <cell r="E4250">
            <v>0</v>
          </cell>
          <cell r="F4250">
            <v>0</v>
          </cell>
          <cell r="G4250" t="str">
            <v>96764</v>
          </cell>
          <cell r="H4250" t="str">
            <v>TÊ, PPR, DN 110 MM, CLASSE PN 25,  INSTALADO EM RESERVAÇÃO DE ÁGUA DE EDIFICAÇÃO QUE POSSUA RESERVATÓRIO DE FIBRA/FIBROCIMENTO  FORNECIMENTO E INSTALAÇÃO. AF_06/2016</v>
          </cell>
        </row>
        <row r="4251">
          <cell r="A4251" t="str">
            <v>INSTALACOES HIDRO SANITARIAS</v>
          </cell>
          <cell r="B4251" t="str">
            <v>INHI</v>
          </cell>
          <cell r="C4251" t="str">
            <v>CONEXOES</v>
          </cell>
          <cell r="D4251" t="str">
            <v>0180</v>
          </cell>
          <cell r="E4251">
            <v>0</v>
          </cell>
          <cell r="F4251">
            <v>0</v>
          </cell>
          <cell r="G4251" t="str">
            <v>96802</v>
          </cell>
          <cell r="H4251" t="str">
            <v>KIT CHASSI PEX, PRÉ-FABRICADO, PARA CHUVEIRO COM REGISTROS DE PRESSÃO E CONEXÕES POR CRIMPAGEM  FORNECIMENTO E INSTALAÇÃO. AF_06/2015</v>
          </cell>
        </row>
        <row r="4252">
          <cell r="A4252" t="str">
            <v>INSTALACOES HIDRO SANITARIAS</v>
          </cell>
          <cell r="B4252" t="str">
            <v>INHI</v>
          </cell>
          <cell r="C4252" t="str">
            <v>CONEXOES</v>
          </cell>
          <cell r="D4252" t="str">
            <v>0180</v>
          </cell>
          <cell r="E4252">
            <v>0</v>
          </cell>
          <cell r="F4252">
            <v>0</v>
          </cell>
          <cell r="G4252" t="str">
            <v>96803</v>
          </cell>
          <cell r="H4252" t="str">
            <v>KIT CHASSI PEX, PRÉ-FABRICADO, PARA COZINHA COM CUBA SIMPLES E CONEXÕES POR CRIMPAGEM  FORNECIMENTO E INSTALAÇÃO. AF_06/2015</v>
          </cell>
        </row>
        <row r="4253">
          <cell r="A4253" t="str">
            <v>INSTALACOES HIDRO SANITARIAS</v>
          </cell>
          <cell r="B4253" t="str">
            <v>INHI</v>
          </cell>
          <cell r="C4253" t="str">
            <v>CONEXOES</v>
          </cell>
          <cell r="D4253" t="str">
            <v>0180</v>
          </cell>
          <cell r="E4253">
            <v>0</v>
          </cell>
          <cell r="F4253">
            <v>0</v>
          </cell>
          <cell r="G4253" t="str">
            <v>96804</v>
          </cell>
          <cell r="H4253" t="str">
            <v>KIT CHASSI PEX, PRÉ-FABRICADO, PARA ÁREA DE SERVIÇO COM TANQUE E MÁQUINA DE LAVAR ROUPA, E CONEXÕES POR CRIMPAGEM  FORNECIMENTO E INSTALAÇÃO. AF_06/2015</v>
          </cell>
        </row>
        <row r="4254">
          <cell r="A4254" t="str">
            <v>INSTALACOES HIDRO SANITARIAS</v>
          </cell>
          <cell r="B4254" t="str">
            <v>INHI</v>
          </cell>
          <cell r="C4254" t="str">
            <v>CONEXOES</v>
          </cell>
          <cell r="D4254" t="str">
            <v>0180</v>
          </cell>
          <cell r="E4254">
            <v>0</v>
          </cell>
          <cell r="F4254">
            <v>0</v>
          </cell>
          <cell r="G4254" t="str">
            <v>96805</v>
          </cell>
          <cell r="H4254" t="str">
            <v>KIT CHASSI PEX, PRÉ-FABRICADO, PARA CHUVEIRO COM REGISTROS DE PRESSÃO E CONEXÕES POR ANEL DESLIZANTE  FORNECIMENTO E INSTALAÇÃO. AF_06/2015</v>
          </cell>
        </row>
        <row r="4255">
          <cell r="A4255" t="str">
            <v>INSTALACOES HIDRO SANITARIAS</v>
          </cell>
          <cell r="B4255" t="str">
            <v>INHI</v>
          </cell>
          <cell r="C4255" t="str">
            <v>CONEXOES</v>
          </cell>
          <cell r="D4255" t="str">
            <v>0180</v>
          </cell>
          <cell r="E4255">
            <v>0</v>
          </cell>
          <cell r="F4255">
            <v>0</v>
          </cell>
          <cell r="G4255" t="str">
            <v>96806</v>
          </cell>
          <cell r="H4255" t="str">
            <v>KIT CHASSI PEX, PRÉ-FABRICADO, PARA COZINHA COM CUBA SIMPLES E CONEXÕES POR ANEL DESLIZANTE  FORNECIMENTO E INSTALAÇÃO. AF_06/2015</v>
          </cell>
        </row>
        <row r="4256">
          <cell r="A4256" t="str">
            <v>INSTALACOES HIDRO SANITARIAS</v>
          </cell>
          <cell r="B4256" t="str">
            <v>INHI</v>
          </cell>
          <cell r="C4256" t="str">
            <v>CONEXOES</v>
          </cell>
          <cell r="D4256" t="str">
            <v>0180</v>
          </cell>
          <cell r="E4256">
            <v>0</v>
          </cell>
          <cell r="F4256">
            <v>0</v>
          </cell>
          <cell r="G4256" t="str">
            <v>96807</v>
          </cell>
          <cell r="H4256" t="str">
            <v>KIT CHASSI PEX, PRÉ-FABRICADO, PARA ÁREA DE SERVIÇO COM TANQUE E MÁQUINA DE LAVAR ROUPA, E CONEXÕES POR ANEL DESLIZANTE  FORNECIMENTO E INSTALAÇÃO. AF_06/2015</v>
          </cell>
        </row>
        <row r="4257">
          <cell r="A4257" t="str">
            <v>INSTALACOES HIDRO SANITARIAS</v>
          </cell>
          <cell r="B4257" t="str">
            <v>INHI</v>
          </cell>
          <cell r="C4257" t="str">
            <v>CONEXOES</v>
          </cell>
          <cell r="D4257" t="str">
            <v>0180</v>
          </cell>
          <cell r="E4257">
            <v>0</v>
          </cell>
          <cell r="F4257">
            <v>0</v>
          </cell>
          <cell r="G4257" t="str">
            <v>96808</v>
          </cell>
          <cell r="H4257" t="str">
            <v>UNIÃO METÁLICA PARA INSTALAÇÕES EM PEX, DN 16 MM, FIXAÇÃO DAS CONEXÕES POR ANEL DESLIZANTE  FORNECIMENTO E INSTALAÇÃO . AF_06/2015</v>
          </cell>
        </row>
        <row r="4258">
          <cell r="A4258" t="str">
            <v>INSTALACOES HIDRO SANITARIAS</v>
          </cell>
          <cell r="B4258" t="str">
            <v>INHI</v>
          </cell>
          <cell r="C4258" t="str">
            <v>CONEXOES</v>
          </cell>
          <cell r="D4258" t="str">
            <v>0180</v>
          </cell>
          <cell r="E4258">
            <v>0</v>
          </cell>
          <cell r="F4258">
            <v>0</v>
          </cell>
          <cell r="G4258" t="str">
            <v>96809</v>
          </cell>
          <cell r="H4258" t="str">
            <v>CONEXÃO FIXA, ROSCA FÊMEA, METÁLICA, PARA INSTALAÇÕES EM PEX, DN 16 MM X 1/2", COM ANEL DESLIZANTE. FORNECIMENTO E INSTALAÇÃO. AF_06/2015</v>
          </cell>
        </row>
        <row r="4259">
          <cell r="A4259" t="str">
            <v>INSTALACOES HIDRO SANITARIAS</v>
          </cell>
          <cell r="B4259" t="str">
            <v>INHI</v>
          </cell>
          <cell r="C4259" t="str">
            <v>CONEXOES</v>
          </cell>
          <cell r="D4259" t="str">
            <v>0180</v>
          </cell>
          <cell r="E4259">
            <v>0</v>
          </cell>
          <cell r="F4259">
            <v>0</v>
          </cell>
          <cell r="G4259" t="str">
            <v>96810</v>
          </cell>
          <cell r="H4259" t="str">
            <v>CONEXÃO MÓVEL, ROSCA FÊMEA, METÁLICA, PARA INSTALAÇÕES EM PEX, DN 16 MM X 3/4", COM ANEL DESLIZANTE. FORNECIMENTO E INSTALAÇÃO. AF_06/2015</v>
          </cell>
        </row>
        <row r="4260">
          <cell r="A4260" t="str">
            <v>INSTALACOES HIDRO SANITARIAS</v>
          </cell>
          <cell r="B4260" t="str">
            <v>INHI</v>
          </cell>
          <cell r="C4260" t="str">
            <v>CONEXOES</v>
          </cell>
          <cell r="D4260" t="str">
            <v>0180</v>
          </cell>
          <cell r="E4260">
            <v>0</v>
          </cell>
          <cell r="F4260">
            <v>0</v>
          </cell>
          <cell r="G4260" t="str">
            <v>96811</v>
          </cell>
          <cell r="H4260" t="str">
            <v>UNIÃO METÁLICA PARA INSTALAÇÕES EM PEX, DN 20 MM, FIXAÇÃO DAS CONEXÕES POR ANEL DESLIZANTE  FORNECIMENTO E INSTALAÇÃO . AF_06/2015</v>
          </cell>
        </row>
        <row r="4261">
          <cell r="A4261" t="str">
            <v>INSTALACOES HIDRO SANITARIAS</v>
          </cell>
          <cell r="B4261" t="str">
            <v>INHI</v>
          </cell>
          <cell r="C4261" t="str">
            <v>CONEXOES</v>
          </cell>
          <cell r="D4261" t="str">
            <v>0180</v>
          </cell>
          <cell r="E4261">
            <v>0</v>
          </cell>
          <cell r="F4261">
            <v>0</v>
          </cell>
          <cell r="G4261" t="str">
            <v>96812</v>
          </cell>
          <cell r="H4261" t="str">
            <v>CONEXÃO FIXA, ROSCA FÊMEA, METÁLICA, PARA INSTALAÇÕES EM PEX, DN 20 MM X 1/2", COM ANEL DESLIZANTE. FORNECIMENTO E INSTALAÇÃO. AF_06/2015</v>
          </cell>
        </row>
        <row r="4262">
          <cell r="A4262" t="str">
            <v>INSTALACOES HIDRO SANITARIAS</v>
          </cell>
          <cell r="B4262" t="str">
            <v>INHI</v>
          </cell>
          <cell r="C4262" t="str">
            <v>CONEXOES</v>
          </cell>
          <cell r="D4262" t="str">
            <v>0180</v>
          </cell>
          <cell r="E4262">
            <v>0</v>
          </cell>
          <cell r="F4262">
            <v>0</v>
          </cell>
          <cell r="G4262" t="str">
            <v>96813</v>
          </cell>
          <cell r="H4262" t="str">
            <v>CONEXÃO FIXA, ROSCA FÊMEA, METÁLICA, PARA INSTALAÇÕES EM PEX, DN 20 MM X 3/4", COM ANEL DESLIZANTE. FORNECIMENTO E INSTALAÇÃO. AF_06/2015</v>
          </cell>
        </row>
        <row r="4263">
          <cell r="A4263" t="str">
            <v>INSTALACOES HIDRO SANITARIAS</v>
          </cell>
          <cell r="B4263" t="str">
            <v>INHI</v>
          </cell>
          <cell r="C4263" t="str">
            <v>CONEXOES</v>
          </cell>
          <cell r="D4263" t="str">
            <v>0180</v>
          </cell>
          <cell r="E4263">
            <v>0</v>
          </cell>
          <cell r="F4263">
            <v>0</v>
          </cell>
          <cell r="G4263" t="str">
            <v>96814</v>
          </cell>
          <cell r="H4263" t="str">
            <v>UNIÃO DE REDUÇÃO, METÁLICA, PARA INSTALAÇÕES EM PEX, DN 20 X 16 MM, CONEXÃO POR ANEL DESLIZANTE  FORNECIMENTO E INSTALAÇÃO. AF_06/2015</v>
          </cell>
        </row>
        <row r="4264">
          <cell r="A4264" t="str">
            <v>INSTALACOES HIDRO SANITARIAS</v>
          </cell>
          <cell r="B4264" t="str">
            <v>INHI</v>
          </cell>
          <cell r="C4264" t="str">
            <v>CONEXOES</v>
          </cell>
          <cell r="D4264" t="str">
            <v>0180</v>
          </cell>
          <cell r="E4264">
            <v>0</v>
          </cell>
          <cell r="F4264">
            <v>0</v>
          </cell>
          <cell r="G4264" t="str">
            <v>96815</v>
          </cell>
          <cell r="H4264" t="str">
            <v>UNIÃO METÁLICA PARA INSTALAÇÕES EM PEX, DN 25 MM, FIXAÇÃO DAS CONEXÕES POR ANEL DESLIZANTE   FORNECIMENTO E INSTALAÇÃO. AF_06/2015</v>
          </cell>
        </row>
        <row r="4265">
          <cell r="A4265" t="str">
            <v>INSTALACOES HIDRO SANITARIAS</v>
          </cell>
          <cell r="B4265" t="str">
            <v>INHI</v>
          </cell>
          <cell r="C4265" t="str">
            <v>CONEXOES</v>
          </cell>
          <cell r="D4265" t="str">
            <v>0180</v>
          </cell>
          <cell r="E4265">
            <v>0</v>
          </cell>
          <cell r="F4265">
            <v>0</v>
          </cell>
          <cell r="G4265" t="str">
            <v>96816</v>
          </cell>
          <cell r="H4265" t="str">
            <v>CONEXÃO FIXA, ROSCA FÊMEA, METÁLICA, PARA INSTALAÇÕES EM PEX, DN 25 MM X 3/4", COM ANEL DESLIZANTE. FORNECIMENTO E INSTALAÇÃO. AF_06/2015</v>
          </cell>
        </row>
        <row r="4266">
          <cell r="A4266" t="str">
            <v>INSTALACOES HIDRO SANITARIAS</v>
          </cell>
          <cell r="B4266" t="str">
            <v>INHI</v>
          </cell>
          <cell r="C4266" t="str">
            <v>CONEXOES</v>
          </cell>
          <cell r="D4266" t="str">
            <v>0180</v>
          </cell>
          <cell r="E4266">
            <v>0</v>
          </cell>
          <cell r="F4266">
            <v>0</v>
          </cell>
          <cell r="G4266" t="str">
            <v>96817</v>
          </cell>
          <cell r="H4266" t="str">
            <v>CONEXÃO FIXA, ROSCA FÊMEA, METÁLICA, PARA INSTALAÇÕES EM PEX, DN 25 MM X 1", COM ANEL DESLIZANTE. FORNECIMENTO E INSTALAÇÃO. AF_06/2015</v>
          </cell>
        </row>
        <row r="4267">
          <cell r="A4267" t="str">
            <v>INSTALACOES HIDRO SANITARIAS</v>
          </cell>
          <cell r="B4267" t="str">
            <v>INHI</v>
          </cell>
          <cell r="C4267" t="str">
            <v>CONEXOES</v>
          </cell>
          <cell r="D4267" t="str">
            <v>0180</v>
          </cell>
          <cell r="E4267">
            <v>0</v>
          </cell>
          <cell r="F4267">
            <v>0</v>
          </cell>
          <cell r="G4267" t="str">
            <v>96818</v>
          </cell>
          <cell r="H4267" t="str">
            <v>UNIÃO DE REDUÇÃO, METÁLICA, PEX, DN 25 X 16 MM, CONEXÃO POR ANEL DESLIZANTE  FORNECIMENTO E INSTALAÇÃO. AF_06/2015</v>
          </cell>
        </row>
        <row r="4268">
          <cell r="A4268" t="str">
            <v>INSTALACOES HIDRO SANITARIAS</v>
          </cell>
          <cell r="B4268" t="str">
            <v>INHI</v>
          </cell>
          <cell r="C4268" t="str">
            <v>CONEXOES</v>
          </cell>
          <cell r="D4268" t="str">
            <v>0180</v>
          </cell>
          <cell r="E4268">
            <v>0</v>
          </cell>
          <cell r="F4268">
            <v>0</v>
          </cell>
          <cell r="G4268" t="str">
            <v>96819</v>
          </cell>
          <cell r="H4268" t="str">
            <v>UNIÃO DE REDUÇÃO, METÁLICA, PEX, DN 25 X 20 MM, CONEXÃO POR ANEL DESLIZANTE  FORNECIMENTO E INSTALAÇÃO. AF_06/2015</v>
          </cell>
        </row>
        <row r="4269">
          <cell r="A4269" t="str">
            <v>INSTALACOES HIDRO SANITARIAS</v>
          </cell>
          <cell r="B4269" t="str">
            <v>INHI</v>
          </cell>
          <cell r="C4269" t="str">
            <v>CONEXOES</v>
          </cell>
          <cell r="D4269" t="str">
            <v>0180</v>
          </cell>
          <cell r="E4269">
            <v>0</v>
          </cell>
          <cell r="F4269">
            <v>0</v>
          </cell>
          <cell r="G4269" t="str">
            <v>96820</v>
          </cell>
          <cell r="H4269" t="str">
            <v>UNIÃO METÁLICA PARA INSTALAÇÕES EM PEX, DN 32 MM, FIXAÇÃO DAS CONEXÕES POR ANEL DESLIZANTE   FORNECIMENTO E INSTALAÇÃO. AF_06/2015</v>
          </cell>
        </row>
        <row r="4270">
          <cell r="A4270" t="str">
            <v>INSTALACOES HIDRO SANITARIAS</v>
          </cell>
          <cell r="B4270" t="str">
            <v>INHI</v>
          </cell>
          <cell r="C4270" t="str">
            <v>CONEXOES</v>
          </cell>
          <cell r="D4270" t="str">
            <v>0180</v>
          </cell>
          <cell r="E4270">
            <v>0</v>
          </cell>
          <cell r="F4270">
            <v>0</v>
          </cell>
          <cell r="G4270" t="str">
            <v>96821</v>
          </cell>
          <cell r="H4270" t="str">
            <v>CONEXÃO FIXA, ROSCA FÊMEA, METÁLICA, PARA INSTALAÇÕES EM PEX, DN 32 MM X 1", COM ANEL DESLIZANTE  FORNECIMENTO E INSTALAÇÃO. AF_06/2015</v>
          </cell>
        </row>
        <row r="4271">
          <cell r="A4271" t="str">
            <v>INSTALACOES HIDRO SANITARIAS</v>
          </cell>
          <cell r="B4271" t="str">
            <v>INHI</v>
          </cell>
          <cell r="C4271" t="str">
            <v>CONEXOES</v>
          </cell>
          <cell r="D4271" t="str">
            <v>0180</v>
          </cell>
          <cell r="E4271">
            <v>0</v>
          </cell>
          <cell r="F4271">
            <v>0</v>
          </cell>
          <cell r="G4271" t="str">
            <v>96822</v>
          </cell>
          <cell r="H4271" t="str">
            <v>UNIÃO DE REDUÇÃO, METÁLICA, PEX, DN 32 X 25 MM, CONEXÃO POR ANEL DESLIZANTE  FORNECIMENTO E INSTALAÇÃO. AF_06/2015</v>
          </cell>
        </row>
        <row r="4272">
          <cell r="A4272" t="str">
            <v>INSTALACOES HIDRO SANITARIAS</v>
          </cell>
          <cell r="B4272" t="str">
            <v>INHI</v>
          </cell>
          <cell r="C4272" t="str">
            <v>CONEXOES</v>
          </cell>
          <cell r="D4272" t="str">
            <v>0180</v>
          </cell>
          <cell r="E4272">
            <v>0</v>
          </cell>
          <cell r="F4272">
            <v>0</v>
          </cell>
          <cell r="G4272" t="str">
            <v>96823</v>
          </cell>
          <cell r="H4272" t="str">
            <v>LUVA PARA INSTALAÇÕES EM PEX, DN 16 MM, CONEXÃO POR CRIMPAGEM  FORNECIMENTO E INSTALAÇÃO . AF_06/2015</v>
          </cell>
        </row>
        <row r="4273">
          <cell r="A4273" t="str">
            <v>INSTALACOES HIDRO SANITARIAS</v>
          </cell>
          <cell r="B4273" t="str">
            <v>INHI</v>
          </cell>
          <cell r="C4273" t="str">
            <v>CONEXOES</v>
          </cell>
          <cell r="D4273" t="str">
            <v>0180</v>
          </cell>
          <cell r="E4273">
            <v>0</v>
          </cell>
          <cell r="F4273">
            <v>0</v>
          </cell>
          <cell r="G4273" t="str">
            <v>96824</v>
          </cell>
          <cell r="H4273" t="str">
            <v>CONEXÃO FIXA, ROSCA FÊMEA, PARA INSTALAÇÕES EM PEX, DN 16MM X 1/2", CONEXÃO POR CRIMPAGEM  FORNECIMENTO E INSTALAÇÃO. AF_06/2015</v>
          </cell>
        </row>
        <row r="4274">
          <cell r="A4274" t="str">
            <v>INSTALACOES HIDRO SANITARIAS</v>
          </cell>
          <cell r="B4274" t="str">
            <v>INHI</v>
          </cell>
          <cell r="C4274" t="str">
            <v>CONEXOES</v>
          </cell>
          <cell r="D4274" t="str">
            <v>0180</v>
          </cell>
          <cell r="E4274">
            <v>0</v>
          </cell>
          <cell r="F4274">
            <v>0</v>
          </cell>
          <cell r="G4274" t="str">
            <v>96825</v>
          </cell>
          <cell r="H4274" t="str">
            <v>CONEXÃO FIXA, ROSCA FÊMEA, PARA INSTALAÇÕES EM PEX, DN 16MM X 3/4", CONEXÃO POR CRIMPAGEM  FORNECIMENTO E INSTALAÇÃO. AF_06/2015</v>
          </cell>
        </row>
        <row r="4275">
          <cell r="A4275" t="str">
            <v>INSTALACOES HIDRO SANITARIAS</v>
          </cell>
          <cell r="B4275" t="str">
            <v>INHI</v>
          </cell>
          <cell r="C4275" t="str">
            <v>CONEXOES</v>
          </cell>
          <cell r="D4275" t="str">
            <v>0180</v>
          </cell>
          <cell r="E4275">
            <v>0</v>
          </cell>
          <cell r="F4275">
            <v>0</v>
          </cell>
          <cell r="G4275" t="str">
            <v>96826</v>
          </cell>
          <cell r="H4275" t="str">
            <v>LUVA PARA INSTALAÇÕES EM PEX, DN 20 MM, CONEXÃO POR CRIMPAGEM   FORNECIMENTO E INSTALAÇÃO. AF_06/2015</v>
          </cell>
        </row>
        <row r="4276">
          <cell r="A4276" t="str">
            <v>INSTALACOES HIDRO SANITARIAS</v>
          </cell>
          <cell r="B4276" t="str">
            <v>INHI</v>
          </cell>
          <cell r="C4276" t="str">
            <v>CONEXOES</v>
          </cell>
          <cell r="D4276" t="str">
            <v>0180</v>
          </cell>
          <cell r="E4276">
            <v>0</v>
          </cell>
          <cell r="F4276">
            <v>0</v>
          </cell>
          <cell r="G4276" t="str">
            <v>96827</v>
          </cell>
          <cell r="H4276" t="str">
            <v>CONEXÃO FIXA, ROSCA FÊMEA, PARA INSTALAÇÕES EM PEX, DN 20MM X 1/2", CONEXÃO POR CRIMPAGEM  FORNECIMENTO E INSTALAÇÃO. AF_06/2015</v>
          </cell>
        </row>
        <row r="4277">
          <cell r="A4277" t="str">
            <v>INSTALACOES HIDRO SANITARIAS</v>
          </cell>
          <cell r="B4277" t="str">
            <v>INHI</v>
          </cell>
          <cell r="C4277" t="str">
            <v>CONEXOES</v>
          </cell>
          <cell r="D4277" t="str">
            <v>0180</v>
          </cell>
          <cell r="E4277">
            <v>0</v>
          </cell>
          <cell r="F4277">
            <v>0</v>
          </cell>
          <cell r="G4277" t="str">
            <v>96828</v>
          </cell>
          <cell r="H4277" t="str">
            <v>CONEXÃO FIXA, ROSCA FÊMEA, PARA INSTALAÇÕES EM PEX, DN 20MM X 3/4", CONEXÃO POR CRIMPAGEM  FORNECIMENTO E INSTALAÇÃO. AF_06/2015</v>
          </cell>
        </row>
        <row r="4278">
          <cell r="A4278" t="str">
            <v>INSTALACOES HIDRO SANITARIAS</v>
          </cell>
          <cell r="B4278" t="str">
            <v>INHI</v>
          </cell>
          <cell r="C4278" t="str">
            <v>CONEXOES</v>
          </cell>
          <cell r="D4278" t="str">
            <v>0180</v>
          </cell>
          <cell r="E4278">
            <v>0</v>
          </cell>
          <cell r="F4278">
            <v>0</v>
          </cell>
          <cell r="G4278" t="str">
            <v>96829</v>
          </cell>
          <cell r="H4278" t="str">
            <v>LUVA DE REDUÇÃO PARA INSTALAÇÕES EM PEX, DN 20 X 16 MM, CONEXÃO POR CRIMPAGEM  FORNECIMENTO E INSTALAÇÃO. AF_06/2015</v>
          </cell>
        </row>
        <row r="4279">
          <cell r="A4279" t="str">
            <v>INSTALACOES HIDRO SANITARIAS</v>
          </cell>
          <cell r="B4279" t="str">
            <v>INHI</v>
          </cell>
          <cell r="C4279" t="str">
            <v>CONEXOES</v>
          </cell>
          <cell r="D4279" t="str">
            <v>0180</v>
          </cell>
          <cell r="E4279">
            <v>0</v>
          </cell>
          <cell r="F4279">
            <v>0</v>
          </cell>
          <cell r="G4279" t="str">
            <v>96830</v>
          </cell>
          <cell r="H4279" t="str">
            <v>LUVA PARA INSTALAÇÕES EM PEX, DN 25 MM, CONEXÃO POR CRIMPAGEM   FORNECIMENTO E INSTALAÇÃO. AF_06/2015</v>
          </cell>
        </row>
        <row r="4280">
          <cell r="A4280" t="str">
            <v>INSTALACOES HIDRO SANITARIAS</v>
          </cell>
          <cell r="B4280" t="str">
            <v>INHI</v>
          </cell>
          <cell r="C4280" t="str">
            <v>CONEXOES</v>
          </cell>
          <cell r="D4280" t="str">
            <v>0180</v>
          </cell>
          <cell r="E4280">
            <v>0</v>
          </cell>
          <cell r="F4280">
            <v>0</v>
          </cell>
          <cell r="G4280" t="str">
            <v>96831</v>
          </cell>
          <cell r="H4280" t="str">
            <v>CONEXÃO FIXA, ROSCA FÊMEA, PARA INSTALAÇÕES EM PEX, DN 25MM X 1/2", CONEXÃO POR CRIMPAGEM  FORNECIMENTO E INSTALAÇÃO. AF_06/2015</v>
          </cell>
        </row>
        <row r="4281">
          <cell r="A4281" t="str">
            <v>INSTALACOES HIDRO SANITARIAS</v>
          </cell>
          <cell r="B4281" t="str">
            <v>INHI</v>
          </cell>
          <cell r="C4281" t="str">
            <v>CONEXOES</v>
          </cell>
          <cell r="D4281" t="str">
            <v>0180</v>
          </cell>
          <cell r="E4281">
            <v>0</v>
          </cell>
          <cell r="F4281">
            <v>0</v>
          </cell>
          <cell r="G4281" t="str">
            <v>96832</v>
          </cell>
          <cell r="H4281" t="str">
            <v>CONEXÃO FIXA, ROSCA FÊMEA, PARA INSTALAÇÕES EM PEX, DN 25MM X 3/4", CONEXÃO POR CRIMPAGEM  FORNECIMENTO E INSTALAÇÃO. AF_06/2015</v>
          </cell>
        </row>
        <row r="4282">
          <cell r="A4282" t="str">
            <v>INSTALACOES HIDRO SANITARIAS</v>
          </cell>
          <cell r="B4282" t="str">
            <v>INHI</v>
          </cell>
          <cell r="C4282" t="str">
            <v>CONEXOES</v>
          </cell>
          <cell r="D4282" t="str">
            <v>0180</v>
          </cell>
          <cell r="E4282">
            <v>0</v>
          </cell>
          <cell r="F4282">
            <v>0</v>
          </cell>
          <cell r="G4282" t="str">
            <v>96833</v>
          </cell>
          <cell r="H4282" t="str">
            <v>LUVA DE REDUÇÃO PARA INSTALAÇÕES EM PEX, DN 25 X 16 MM, CONEXÃO POR CRIMPAGEM  FORNECIMENTO E INSTALAÇÃO. AF_06/2015</v>
          </cell>
        </row>
        <row r="4283">
          <cell r="A4283" t="str">
            <v>INSTALACOES HIDRO SANITARIAS</v>
          </cell>
          <cell r="B4283" t="str">
            <v>INHI</v>
          </cell>
          <cell r="C4283" t="str">
            <v>CONEXOES</v>
          </cell>
          <cell r="D4283" t="str">
            <v>0180</v>
          </cell>
          <cell r="E4283">
            <v>0</v>
          </cell>
          <cell r="F4283">
            <v>0</v>
          </cell>
          <cell r="G4283" t="str">
            <v>96834</v>
          </cell>
          <cell r="H4283" t="str">
            <v>LUVA PARA INSTALAÇÕES EM PEX, DN 32 MM, CONEXÃO POR CRIMPAGEM  FORNECIMENTO E INSTALAÇÃO . AF_06/2015</v>
          </cell>
        </row>
        <row r="4284">
          <cell r="A4284" t="str">
            <v>INSTALACOES HIDRO SANITARIAS</v>
          </cell>
          <cell r="B4284" t="str">
            <v>INHI</v>
          </cell>
          <cell r="C4284" t="str">
            <v>CONEXOES</v>
          </cell>
          <cell r="D4284" t="str">
            <v>0180</v>
          </cell>
          <cell r="E4284">
            <v>0</v>
          </cell>
          <cell r="F4284">
            <v>0</v>
          </cell>
          <cell r="G4284" t="str">
            <v>96835</v>
          </cell>
          <cell r="H4284" t="str">
            <v>CONEXÃO FIXA, ROSCA FÊMEA, PARA INSTALAÇÕES EM PEX, DN 32 MM X 3/4", CONEXÃO POR CRIMPAGEM  FORNECIMENTO E INSTALAÇÃO. AF_06/2015</v>
          </cell>
        </row>
        <row r="4285">
          <cell r="A4285" t="str">
            <v>INSTALACOES HIDRO SANITARIAS</v>
          </cell>
          <cell r="B4285" t="str">
            <v>INHI</v>
          </cell>
          <cell r="C4285" t="str">
            <v>CONEXOES</v>
          </cell>
          <cell r="D4285" t="str">
            <v>0180</v>
          </cell>
          <cell r="E4285">
            <v>0</v>
          </cell>
          <cell r="F4285">
            <v>0</v>
          </cell>
          <cell r="G4285" t="str">
            <v>96836</v>
          </cell>
          <cell r="H4285" t="str">
            <v>LUVA DE REDUÇÃO PARA INSTALAÇÕES EM PEX, DN 32 X 25 MM, CONEXÃO POR CRIMPAGEM  FORNECIMENTO E INSTALAÇÃO. AF_06/2015</v>
          </cell>
        </row>
        <row r="4286">
          <cell r="A4286" t="str">
            <v>INSTALACOES HIDRO SANITARIAS</v>
          </cell>
          <cell r="B4286" t="str">
            <v>INHI</v>
          </cell>
          <cell r="C4286" t="str">
            <v>CONEXOES</v>
          </cell>
          <cell r="D4286" t="str">
            <v>0180</v>
          </cell>
          <cell r="E4286">
            <v>0</v>
          </cell>
          <cell r="F4286">
            <v>0</v>
          </cell>
          <cell r="G4286" t="str">
            <v>96837</v>
          </cell>
          <cell r="H4286" t="str">
            <v>JOELHO 90 GRAUS, METÁLICO, PARA INSTALAÇÕES EM PEX, DN 16 MM, CONEXÃO POR ANEL DESLIZANTE   FORNECIMENTO E INSTALAÇÃO. AF_06/2015</v>
          </cell>
        </row>
        <row r="4287">
          <cell r="A4287" t="str">
            <v>INSTALACOES HIDRO SANITARIAS</v>
          </cell>
          <cell r="B4287" t="str">
            <v>INHI</v>
          </cell>
          <cell r="C4287" t="str">
            <v>CONEXOES</v>
          </cell>
          <cell r="D4287" t="str">
            <v>0180</v>
          </cell>
          <cell r="E4287">
            <v>0</v>
          </cell>
          <cell r="F4287">
            <v>0</v>
          </cell>
          <cell r="G4287" t="str">
            <v>96838</v>
          </cell>
          <cell r="H4287" t="str">
            <v>JOELHO 90 GRAUS, ROSCA FÊMEA TERMINAL, METÁLICO, PARA INSTALAÇÕES EM PEX, DN 16MM X 1/2", CONEXÃO POR ANEL DESLIZANTE  FORNECIMENTO E INSTALAÇÃO. AF_06/2015</v>
          </cell>
        </row>
        <row r="4288">
          <cell r="A4288" t="str">
            <v>INSTALACOES HIDRO SANITARIAS</v>
          </cell>
          <cell r="B4288" t="str">
            <v>INHI</v>
          </cell>
          <cell r="C4288" t="str">
            <v>CONEXOES</v>
          </cell>
          <cell r="D4288" t="str">
            <v>0180</v>
          </cell>
          <cell r="E4288">
            <v>0</v>
          </cell>
          <cell r="F4288">
            <v>0</v>
          </cell>
          <cell r="G4288" t="str">
            <v>96839</v>
          </cell>
          <cell r="H4288" t="str">
            <v>JOELHO, ROSCA FÊMEA, COM BASE FIXA, METÁLICO, PARA INSTALAÇÕES EM PEX, DN 16MM X 1/2", CONEXÃO POR ANEL DESLIZANTE  FORNECIMENTO E INSTALAÇÃO. AF_06/2015</v>
          </cell>
        </row>
        <row r="4289">
          <cell r="A4289" t="str">
            <v>INSTALACOES HIDRO SANITARIAS</v>
          </cell>
          <cell r="B4289" t="str">
            <v>INHI</v>
          </cell>
          <cell r="C4289" t="str">
            <v>CONEXOES</v>
          </cell>
          <cell r="D4289" t="str">
            <v>0180</v>
          </cell>
          <cell r="E4289">
            <v>0</v>
          </cell>
          <cell r="F4289">
            <v>0</v>
          </cell>
          <cell r="G4289" t="str">
            <v>96840</v>
          </cell>
          <cell r="H4289" t="str">
            <v>JOELHO 90 GRAUS, METÁLICO, PARA INSTALAÇÕES EM PEX, DN 20 MM, CONEXÃO POR ANEL DESLIZANTE  FORNECIMENTO E INSTALAÇÃO . AF_06/2015</v>
          </cell>
        </row>
        <row r="4290">
          <cell r="A4290" t="str">
            <v>INSTALACOES HIDRO SANITARIAS</v>
          </cell>
          <cell r="B4290" t="str">
            <v>INHI</v>
          </cell>
          <cell r="C4290" t="str">
            <v>CONEXOES</v>
          </cell>
          <cell r="D4290" t="str">
            <v>0180</v>
          </cell>
          <cell r="E4290">
            <v>0</v>
          </cell>
          <cell r="F4290">
            <v>0</v>
          </cell>
          <cell r="G4290" t="str">
            <v>96841</v>
          </cell>
          <cell r="H4290" t="str">
            <v>JOELHO 90 GRAUS, ROSCA FÊMEA TERMINAL, METÁLICO, PARA INSTALAÇÕES EM PEX, DN 20 MM X 1/2", CONEXÃO POR ANEL DESLIZANTE  FORNECIMENTO E INSTALAÇÃO. AF_06/2015</v>
          </cell>
        </row>
        <row r="4291">
          <cell r="A4291" t="str">
            <v>INSTALACOES HIDRO SANITARIAS</v>
          </cell>
          <cell r="B4291" t="str">
            <v>INHI</v>
          </cell>
          <cell r="C4291" t="str">
            <v>CONEXOES</v>
          </cell>
          <cell r="D4291" t="str">
            <v>0180</v>
          </cell>
          <cell r="E4291">
            <v>0</v>
          </cell>
          <cell r="F4291">
            <v>0</v>
          </cell>
          <cell r="G4291" t="str">
            <v>96842</v>
          </cell>
          <cell r="H4291" t="str">
            <v>JOELHO 90 GRAUS, ROSCA FÊMEA TERMINAL, METÁLICO, PARA INSTALAÇÕES EM PEX, DN 20 MM X 3/4", CONEXÃO POR ANEL DESLIZANTE  FORNECIMENTO E INSTALAÇÃO. AF_06/2015</v>
          </cell>
        </row>
        <row r="4292">
          <cell r="A4292" t="str">
            <v>INSTALACOES HIDRO SANITARIAS</v>
          </cell>
          <cell r="B4292" t="str">
            <v>INHI</v>
          </cell>
          <cell r="C4292" t="str">
            <v>CONEXOES</v>
          </cell>
          <cell r="D4292" t="str">
            <v>0180</v>
          </cell>
          <cell r="E4292">
            <v>0</v>
          </cell>
          <cell r="F4292">
            <v>0</v>
          </cell>
          <cell r="G4292" t="str">
            <v>96843</v>
          </cell>
          <cell r="H4292" t="str">
            <v>JOELHO ROSCA FÊMEA, COM BASE FIXA, METÁLICO, PARA INSTALAÇÕES EM PEX, DN 20MM X 1/2", CONEXÃO POR ANEL DESLIZANTE  FORNECIMENTO E INSTALAÇÃO. AF_06/2015</v>
          </cell>
        </row>
        <row r="4293">
          <cell r="A4293" t="str">
            <v>INSTALACOES HIDRO SANITARIAS</v>
          </cell>
          <cell r="B4293" t="str">
            <v>INHI</v>
          </cell>
          <cell r="C4293" t="str">
            <v>CONEXOES</v>
          </cell>
          <cell r="D4293" t="str">
            <v>0180</v>
          </cell>
          <cell r="E4293">
            <v>0</v>
          </cell>
          <cell r="F4293">
            <v>0</v>
          </cell>
          <cell r="G4293" t="str">
            <v>96844</v>
          </cell>
          <cell r="H4293" t="str">
            <v>JOELHO ROSCA FÊMEA, MÓVEL, METÁLICO, PARA INSTALAÇÕES EM PEX, DN 20MM X 3/4", CONEXÃO POR ANEL DESLIZANTE  FORNECIMENTO E INSTALAÇÃO. AF_06/2015</v>
          </cell>
        </row>
        <row r="4294">
          <cell r="A4294" t="str">
            <v>INSTALACOES HIDRO SANITARIAS</v>
          </cell>
          <cell r="B4294" t="str">
            <v>INHI</v>
          </cell>
          <cell r="C4294" t="str">
            <v>CONEXOES</v>
          </cell>
          <cell r="D4294" t="str">
            <v>0180</v>
          </cell>
          <cell r="E4294">
            <v>0</v>
          </cell>
          <cell r="F4294">
            <v>0</v>
          </cell>
          <cell r="G4294" t="str">
            <v>96845</v>
          </cell>
          <cell r="H4294" t="str">
            <v>JOELHO 90 GRAUS, METÁLICO, PARA INSTALAÇÕES EM PEX, DN 25 MM, CONEXÃO POR ANEL DESLIZANTE   FORNECIMENTO E INSTALAÇÃO. AF_06/2015</v>
          </cell>
        </row>
        <row r="4295">
          <cell r="A4295" t="str">
            <v>INSTALACOES HIDRO SANITARIAS</v>
          </cell>
          <cell r="B4295" t="str">
            <v>INHI</v>
          </cell>
          <cell r="C4295" t="str">
            <v>CONEXOES</v>
          </cell>
          <cell r="D4295" t="str">
            <v>0180</v>
          </cell>
          <cell r="E4295">
            <v>0</v>
          </cell>
          <cell r="F4295">
            <v>0</v>
          </cell>
          <cell r="G4295" t="str">
            <v>96846</v>
          </cell>
          <cell r="H4295" t="str">
            <v>JOELHO 90 GRAUS, ROSCA FÊMEA TERMINAL, METÁLICO, PARA INSTALAÇÕES EM PEX, DN 25 MM X 3/4", CONEXÃO POR ANEL DESLIZANTE  FORNECIMENTO E INSTALAÇÃO. AF_06/2015</v>
          </cell>
        </row>
        <row r="4296">
          <cell r="A4296" t="str">
            <v>INSTALACOES HIDRO SANITARIAS</v>
          </cell>
          <cell r="B4296" t="str">
            <v>INHI</v>
          </cell>
          <cell r="C4296" t="str">
            <v>CONEXOES</v>
          </cell>
          <cell r="D4296" t="str">
            <v>0180</v>
          </cell>
          <cell r="E4296">
            <v>0</v>
          </cell>
          <cell r="F4296">
            <v>0</v>
          </cell>
          <cell r="G4296" t="str">
            <v>96847</v>
          </cell>
          <cell r="H4296" t="str">
            <v>JOELHO ROSCA FÊMEA, COM BASE FIXA, METÁLICO, PARA INSTALAÇÕES EM PEX, DN 25MM X 3/4", CONEXÃO POR ANEL DESLIZANTE  FORNECIMENTO E INSTALAÇÃO. AF_06/2015</v>
          </cell>
        </row>
        <row r="4297">
          <cell r="A4297" t="str">
            <v>INSTALACOES HIDRO SANITARIAS</v>
          </cell>
          <cell r="B4297" t="str">
            <v>INHI</v>
          </cell>
          <cell r="C4297" t="str">
            <v>CONEXOES</v>
          </cell>
          <cell r="D4297" t="str">
            <v>0180</v>
          </cell>
          <cell r="E4297">
            <v>0</v>
          </cell>
          <cell r="F4297">
            <v>0</v>
          </cell>
          <cell r="G4297" t="str">
            <v>96848</v>
          </cell>
          <cell r="H4297" t="str">
            <v>JOELHO 90 GRAUS, METÁLICO, PARA INSTALAÇÕES EM PEX, DN 32 MM, CONEXÃO POR ANEL DESLIZANTE  FORNECIMENTO E INSTALAÇÃO . AF_06/2015</v>
          </cell>
        </row>
        <row r="4298">
          <cell r="A4298" t="str">
            <v>INSTALACOES HIDRO SANITARIAS</v>
          </cell>
          <cell r="B4298" t="str">
            <v>INHI</v>
          </cell>
          <cell r="C4298" t="str">
            <v>CONEXOES</v>
          </cell>
          <cell r="D4298" t="str">
            <v>0180</v>
          </cell>
          <cell r="E4298">
            <v>0</v>
          </cell>
          <cell r="F4298">
            <v>0</v>
          </cell>
          <cell r="G4298" t="str">
            <v>96849</v>
          </cell>
          <cell r="H4298" t="str">
            <v>JOELHO 90 GRAUS, PARA INSTALAÇÕES EM PEX, DN 16 MM, CONEXÃO POR CRIMPAGEM   FORNECIMENTO E INSTALAÇÃO. AF_06/2015</v>
          </cell>
        </row>
        <row r="4299">
          <cell r="A4299" t="str">
            <v>INSTALACOES HIDRO SANITARIAS</v>
          </cell>
          <cell r="B4299" t="str">
            <v>INHI</v>
          </cell>
          <cell r="C4299" t="str">
            <v>CONEXOES</v>
          </cell>
          <cell r="D4299" t="str">
            <v>0180</v>
          </cell>
          <cell r="E4299">
            <v>0</v>
          </cell>
          <cell r="F4299">
            <v>0</v>
          </cell>
          <cell r="G4299" t="str">
            <v>96850</v>
          </cell>
          <cell r="H4299" t="str">
            <v>JOELHO 90 GRAUS, ROSCA FÊMEA TERMINAL, PARA INSTALAÇÕES EM PEX, DN 16MM X 1/2", CONEXÃO POR CRIMPAGEM  FORNECIMENTO E INSTALAÇÃO. AF_06/2015</v>
          </cell>
        </row>
        <row r="4300">
          <cell r="A4300" t="str">
            <v>INSTALACOES HIDRO SANITARIAS</v>
          </cell>
          <cell r="B4300" t="str">
            <v>INHI</v>
          </cell>
          <cell r="C4300" t="str">
            <v>CONEXOES</v>
          </cell>
          <cell r="D4300" t="str">
            <v>0180</v>
          </cell>
          <cell r="E4300">
            <v>0</v>
          </cell>
          <cell r="F4300">
            <v>0</v>
          </cell>
          <cell r="G4300" t="str">
            <v>96851</v>
          </cell>
          <cell r="H4300" t="str">
            <v>JOELHO 90 GRAUS, ROSCA FÊMEA TERMINAL, PARA INSTALAÇÕES EM PEX, DN 16MM X 3/4", CONEXÃO POR CRIMPAGEM  FORNECIMENTO E INSTALAÇÃO. AF_06/2015</v>
          </cell>
        </row>
        <row r="4301">
          <cell r="A4301" t="str">
            <v>INSTALACOES HIDRO SANITARIAS</v>
          </cell>
          <cell r="B4301" t="str">
            <v>INHI</v>
          </cell>
          <cell r="C4301" t="str">
            <v>CONEXOES</v>
          </cell>
          <cell r="D4301" t="str">
            <v>0180</v>
          </cell>
          <cell r="E4301">
            <v>0</v>
          </cell>
          <cell r="F4301">
            <v>0</v>
          </cell>
          <cell r="G4301" t="str">
            <v>96852</v>
          </cell>
          <cell r="H4301" t="str">
            <v>JOELHO 90 GRAUS, PARA INSTALAÇÕES EM PEX, DN 20 MM, CONEXÃO POR CRIMPAGEM   FORNECIMENTO E INSTALAÇÃO. AF_06/2015</v>
          </cell>
        </row>
        <row r="4302">
          <cell r="A4302" t="str">
            <v>INSTALACOES HIDRO SANITARIAS</v>
          </cell>
          <cell r="B4302" t="str">
            <v>INHI</v>
          </cell>
          <cell r="C4302" t="str">
            <v>CONEXOES</v>
          </cell>
          <cell r="D4302" t="str">
            <v>0180</v>
          </cell>
          <cell r="E4302">
            <v>0</v>
          </cell>
          <cell r="F4302">
            <v>0</v>
          </cell>
          <cell r="G4302" t="str">
            <v>96853</v>
          </cell>
          <cell r="H4302" t="str">
            <v>JOELHO 90 GRAUS, ROSCA FÊMEA TERMINAL, PARA INSTALAÇÕES EM PEX, DN 20MM X 1/2", CONEXÃO POR CRIMPAGEM  FORNECIMENTO E INSTALAÇÃO. AF_06/2015</v>
          </cell>
        </row>
        <row r="4303">
          <cell r="A4303" t="str">
            <v>INSTALACOES HIDRO SANITARIAS</v>
          </cell>
          <cell r="B4303" t="str">
            <v>INHI</v>
          </cell>
          <cell r="C4303" t="str">
            <v>CONEXOES</v>
          </cell>
          <cell r="D4303" t="str">
            <v>0180</v>
          </cell>
          <cell r="E4303">
            <v>0</v>
          </cell>
          <cell r="F4303">
            <v>0</v>
          </cell>
          <cell r="G4303" t="str">
            <v>96854</v>
          </cell>
          <cell r="H4303" t="str">
            <v>JOELHO 90 GRAUS, ROSCA FÊMEA TERMINAL, PARA INSTALAÇÕES EM PEX, DN 20MM X 3/4", CONEXÃO POR CRIMPAGEM  FORNECIMENTO E INSTALAÇÃO. AF_06/2015</v>
          </cell>
        </row>
        <row r="4304">
          <cell r="A4304" t="str">
            <v>INSTALACOES HIDRO SANITARIAS</v>
          </cell>
          <cell r="B4304" t="str">
            <v>INHI</v>
          </cell>
          <cell r="C4304" t="str">
            <v>CONEXOES</v>
          </cell>
          <cell r="D4304" t="str">
            <v>0180</v>
          </cell>
          <cell r="E4304">
            <v>0</v>
          </cell>
          <cell r="F4304">
            <v>0</v>
          </cell>
          <cell r="G4304" t="str">
            <v>96855</v>
          </cell>
          <cell r="H4304" t="str">
            <v>JOELHO 90 GRAUS, PARA INSTALAÇÕES EM PEX, DN 25 MM, CONEXÃO POR CRIMPAGEM   FORNECIMENTO E INSTALAÇÃO. AF_06/2015</v>
          </cell>
        </row>
        <row r="4305">
          <cell r="A4305" t="str">
            <v>INSTALACOES HIDRO SANITARIAS</v>
          </cell>
          <cell r="B4305" t="str">
            <v>INHI</v>
          </cell>
          <cell r="C4305" t="str">
            <v>CONEXOES</v>
          </cell>
          <cell r="D4305" t="str">
            <v>0180</v>
          </cell>
          <cell r="E4305">
            <v>0</v>
          </cell>
          <cell r="F4305">
            <v>0</v>
          </cell>
          <cell r="G4305" t="str">
            <v>96856</v>
          </cell>
          <cell r="H4305" t="str">
            <v>JOELHO 90 GRAUS, ROSCA FÊMEA TERMINAL, PARA INSTALAÇÕES EM PEX, DN 25MM X 1/2", CONEXÃO POR CRIMPAGEM  FORNECIMENTO E INSTALAÇÃO. AF_06/2015</v>
          </cell>
        </row>
        <row r="4306">
          <cell r="A4306" t="str">
            <v>INSTALACOES HIDRO SANITARIAS</v>
          </cell>
          <cell r="B4306" t="str">
            <v>INHI</v>
          </cell>
          <cell r="C4306" t="str">
            <v>CONEXOES</v>
          </cell>
          <cell r="D4306" t="str">
            <v>0180</v>
          </cell>
          <cell r="E4306">
            <v>0</v>
          </cell>
          <cell r="F4306">
            <v>0</v>
          </cell>
          <cell r="G4306" t="str">
            <v>96857</v>
          </cell>
          <cell r="H4306" t="str">
            <v>JOELHO 90 GRAUS, ROSCA FÊMEA TERMINAL, PARA INSTALAÇÕES EM PEX, DN 25MM X 1, CONEXÃO POR CRIMPAGEM  FORNECIMENTO E INSTALAÇÃO. AF_06/2015</v>
          </cell>
        </row>
        <row r="4307">
          <cell r="A4307" t="str">
            <v>INSTALACOES HIDRO SANITARIAS</v>
          </cell>
          <cell r="B4307" t="str">
            <v>INHI</v>
          </cell>
          <cell r="C4307" t="str">
            <v>CONEXOES</v>
          </cell>
          <cell r="D4307" t="str">
            <v>0180</v>
          </cell>
          <cell r="E4307">
            <v>0</v>
          </cell>
          <cell r="F4307">
            <v>0</v>
          </cell>
          <cell r="G4307" t="str">
            <v>96858</v>
          </cell>
          <cell r="H4307" t="str">
            <v>JOELHO 90 GRAUS, PARA INSTALAÇÕES EM PEX, DN 32 MM, CONEXÃO POR CRIMPAGEM   FORNECIMENTO E INSTALAÇÃO. AF_06/2015</v>
          </cell>
        </row>
        <row r="4308">
          <cell r="A4308" t="str">
            <v>INSTALACOES HIDRO SANITARIAS</v>
          </cell>
          <cell r="B4308" t="str">
            <v>INHI</v>
          </cell>
          <cell r="C4308" t="str">
            <v>CONEXOES</v>
          </cell>
          <cell r="D4308" t="str">
            <v>0180</v>
          </cell>
          <cell r="E4308">
            <v>0</v>
          </cell>
          <cell r="F4308">
            <v>0</v>
          </cell>
          <cell r="G4308" t="str">
            <v>96859</v>
          </cell>
          <cell r="H4308" t="str">
            <v>JOELHO 90 GRAUS, ROSCA FÊMEA TERMINAL, PARA INSTALAÇÕES EM PEX, DN 32 MM X 1", CONEXÃO POR CRIMPAGEM  FORNECIMENTO E INSTALAÇÃO. AF_06/2015</v>
          </cell>
        </row>
        <row r="4309">
          <cell r="A4309" t="str">
            <v>INSTALACOES HIDRO SANITARIAS</v>
          </cell>
          <cell r="B4309" t="str">
            <v>INHI</v>
          </cell>
          <cell r="C4309" t="str">
            <v>CONEXOES</v>
          </cell>
          <cell r="D4309" t="str">
            <v>0180</v>
          </cell>
          <cell r="E4309">
            <v>0</v>
          </cell>
          <cell r="F4309">
            <v>0</v>
          </cell>
          <cell r="G4309" t="str">
            <v>96860</v>
          </cell>
          <cell r="H4309" t="str">
            <v>TÊ, METÁLICO, PARA INSTALAÇÕES EM PEX, DN 16 MM, CONEXÃO POR ANEL DESLIZANTE  FORNECIMENTO E INSTALAÇÃO. AF_06/2015</v>
          </cell>
        </row>
        <row r="4310">
          <cell r="A4310" t="str">
            <v>INSTALACOES HIDRO SANITARIAS</v>
          </cell>
          <cell r="B4310" t="str">
            <v>INHI</v>
          </cell>
          <cell r="C4310" t="str">
            <v>CONEXOES</v>
          </cell>
          <cell r="D4310" t="str">
            <v>0180</v>
          </cell>
          <cell r="E4310">
            <v>0</v>
          </cell>
          <cell r="F4310">
            <v>0</v>
          </cell>
          <cell r="G4310" t="str">
            <v>96861</v>
          </cell>
          <cell r="H4310" t="str">
            <v>TÊ, ROSCA FÊMEA, METÁLICO, PARA INSTALAÇÕES EM PEX, DN 16 MM X ½, CONEXÃO POR ANEL DESLIZANTE   FORNECIMENTO E INSTALAÇÃO. AF_06/2015</v>
          </cell>
        </row>
        <row r="4311">
          <cell r="A4311" t="str">
            <v>INSTALACOES HIDRO SANITARIAS</v>
          </cell>
          <cell r="B4311" t="str">
            <v>INHI</v>
          </cell>
          <cell r="C4311" t="str">
            <v>CONEXOES</v>
          </cell>
          <cell r="D4311" t="str">
            <v>0180</v>
          </cell>
          <cell r="E4311">
            <v>0</v>
          </cell>
          <cell r="F4311">
            <v>0</v>
          </cell>
          <cell r="G4311" t="str">
            <v>96862</v>
          </cell>
          <cell r="H4311" t="str">
            <v>TÊ, METÁLICO, PARA INSTALAÇÕES EM PEX, DN 20 MM, CONEXÃO POR ANEL DESLIZANTE  FORNECIMENTO E INSTALAÇÃO. AF_06/2015</v>
          </cell>
        </row>
        <row r="4312">
          <cell r="A4312" t="str">
            <v>INSTALACOES HIDRO SANITARIAS</v>
          </cell>
          <cell r="B4312" t="str">
            <v>INHI</v>
          </cell>
          <cell r="C4312" t="str">
            <v>CONEXOES</v>
          </cell>
          <cell r="D4312" t="str">
            <v>0180</v>
          </cell>
          <cell r="E4312">
            <v>0</v>
          </cell>
          <cell r="F4312">
            <v>0</v>
          </cell>
          <cell r="G4312" t="str">
            <v>96863</v>
          </cell>
          <cell r="H4312" t="str">
            <v>TÊ, ROSCA FÊMEA, METÁLICO, PARA INSTALAÇÕES EM PEX, DN 20 MM X ½, CONEXÃO POR ANEL DESLIZANTE   FORNECIMENTO E INSTALAÇÃO. AF_06/2015</v>
          </cell>
        </row>
        <row r="4313">
          <cell r="A4313" t="str">
            <v>INSTALACOES HIDRO SANITARIAS</v>
          </cell>
          <cell r="B4313" t="str">
            <v>INHI</v>
          </cell>
          <cell r="C4313" t="str">
            <v>CONEXOES</v>
          </cell>
          <cell r="D4313" t="str">
            <v>0180</v>
          </cell>
          <cell r="E4313">
            <v>0</v>
          </cell>
          <cell r="F4313">
            <v>0</v>
          </cell>
          <cell r="G4313" t="str">
            <v>96864</v>
          </cell>
          <cell r="H4313" t="str">
            <v>TÊ, METÁLICO, PARA INSTALAÇÕES EM PEX, DN 25 MM, CONEXÃO POR ANEL DESLIZANTE  FORNECIMENTO E INSTALAÇÃO. AF_06/2015</v>
          </cell>
        </row>
        <row r="4314">
          <cell r="A4314" t="str">
            <v>INSTALACOES HIDRO SANITARIAS</v>
          </cell>
          <cell r="B4314" t="str">
            <v>INHI</v>
          </cell>
          <cell r="C4314" t="str">
            <v>CONEXOES</v>
          </cell>
          <cell r="D4314" t="str">
            <v>0180</v>
          </cell>
          <cell r="E4314">
            <v>0</v>
          </cell>
          <cell r="F4314">
            <v>0</v>
          </cell>
          <cell r="G4314" t="str">
            <v>96865</v>
          </cell>
          <cell r="H4314" t="str">
            <v>TÊ, ROSCA FÊMEA, METÁLICO, PARA INSTALAÇÕES EM PEX, DN 25 MM X 3/4", CONEXÃO POR ANEL DESLIZANTE  FORNECIMENTO E INSTALAÇÃO. AF_06/2015</v>
          </cell>
        </row>
        <row r="4315">
          <cell r="A4315" t="str">
            <v>INSTALACOES HIDRO SANITARIAS</v>
          </cell>
          <cell r="B4315" t="str">
            <v>INHI</v>
          </cell>
          <cell r="C4315" t="str">
            <v>CONEXOES</v>
          </cell>
          <cell r="D4315" t="str">
            <v>0180</v>
          </cell>
          <cell r="E4315">
            <v>0</v>
          </cell>
          <cell r="F4315">
            <v>0</v>
          </cell>
          <cell r="G4315" t="str">
            <v>96866</v>
          </cell>
          <cell r="H4315" t="str">
            <v>TÊ, METÁLICO, PARA INSTALAÇÕES EM PEX, DN 32 MM, CONEXÃO POR ANEL DESLIZANTE  FORNECIMENTO E INSTALAÇÃO. AF_06/2015</v>
          </cell>
        </row>
        <row r="4316">
          <cell r="A4316" t="str">
            <v>INSTALACOES HIDRO SANITARIAS</v>
          </cell>
          <cell r="B4316" t="str">
            <v>INHI</v>
          </cell>
          <cell r="C4316" t="str">
            <v>CONEXOES</v>
          </cell>
          <cell r="D4316" t="str">
            <v>0180</v>
          </cell>
          <cell r="E4316">
            <v>0</v>
          </cell>
          <cell r="F4316">
            <v>0</v>
          </cell>
          <cell r="G4316" t="str">
            <v>96867</v>
          </cell>
          <cell r="H4316" t="str">
            <v>TÊ, ROSCA MACHO, METÁLICO, PARA INSTALAÇÕES EM PEX, DN 32 MM X 1", CONEXÃO POR ANEL DESLIZANTE  FORNECIMENTO E INSTALAÇÃO. AF_06/2015</v>
          </cell>
        </row>
        <row r="4317">
          <cell r="A4317" t="str">
            <v>INSTALACOES HIDRO SANITARIAS</v>
          </cell>
          <cell r="B4317" t="str">
            <v>INHI</v>
          </cell>
          <cell r="C4317" t="str">
            <v>CONEXOES</v>
          </cell>
          <cell r="D4317" t="str">
            <v>0180</v>
          </cell>
          <cell r="E4317">
            <v>0</v>
          </cell>
          <cell r="F4317">
            <v>0</v>
          </cell>
          <cell r="G4317" t="str">
            <v>96868</v>
          </cell>
          <cell r="H4317" t="str">
            <v>TÊ, PARA INSTALAÇÕES EM PEX, DN 16 MM, CONEXÃO POR CRIMPAGEM  FORNECIMENTO E INSTALAÇÃO. AF_06/2015</v>
          </cell>
        </row>
        <row r="4318">
          <cell r="A4318" t="str">
            <v>INSTALACOES HIDRO SANITARIAS</v>
          </cell>
          <cell r="B4318" t="str">
            <v>INHI</v>
          </cell>
          <cell r="C4318" t="str">
            <v>CONEXOES</v>
          </cell>
          <cell r="D4318" t="str">
            <v>0180</v>
          </cell>
          <cell r="E4318">
            <v>0</v>
          </cell>
          <cell r="F4318">
            <v>0</v>
          </cell>
          <cell r="G4318" t="str">
            <v>96869</v>
          </cell>
          <cell r="H4318" t="str">
            <v>TÊ, PARA INSTALAÇÕES EM PEX, DN 20 MM, CONEXÃO POR CRIMPAGEM  FORNECIMENTO E INSTALAÇÃO. AF_06/2015</v>
          </cell>
        </row>
        <row r="4319">
          <cell r="A4319" t="str">
            <v>INSTALACOES HIDRO SANITARIAS</v>
          </cell>
          <cell r="B4319" t="str">
            <v>INHI</v>
          </cell>
          <cell r="C4319" t="str">
            <v>CONEXOES</v>
          </cell>
          <cell r="D4319" t="str">
            <v>0180</v>
          </cell>
          <cell r="E4319">
            <v>0</v>
          </cell>
          <cell r="F4319">
            <v>0</v>
          </cell>
          <cell r="G4319" t="str">
            <v>96870</v>
          </cell>
          <cell r="H4319" t="str">
            <v>TÊ, PEX, DN 25 MM, CONEXÃO POR CRIMPAGEM  FORNECIMENTO E INSTALAÇÃO. AF_06/2015</v>
          </cell>
        </row>
        <row r="4320">
          <cell r="A4320" t="str">
            <v>INSTALACOES HIDRO SANITARIAS</v>
          </cell>
          <cell r="B4320" t="str">
            <v>INHI</v>
          </cell>
          <cell r="C4320" t="str">
            <v>CONEXOES</v>
          </cell>
          <cell r="D4320" t="str">
            <v>0180</v>
          </cell>
          <cell r="E4320">
            <v>0</v>
          </cell>
          <cell r="F4320">
            <v>0</v>
          </cell>
          <cell r="G4320" t="str">
            <v>96871</v>
          </cell>
          <cell r="H4320" t="str">
            <v>TÊ, PARA INSTALAÇÕES EM PEX, DN 32 MM, CONEXÃO POR CRIMPAGEM  FORNECIMENTO E INSTALAÇÃO. AF_06/2015</v>
          </cell>
        </row>
        <row r="4321">
          <cell r="A4321" t="str">
            <v>INSTALACOES HIDRO SANITARIAS</v>
          </cell>
          <cell r="B4321" t="str">
            <v>INHI</v>
          </cell>
          <cell r="C4321" t="str">
            <v>CONEXOES</v>
          </cell>
          <cell r="D4321" t="str">
            <v>0180</v>
          </cell>
          <cell r="E4321">
            <v>0</v>
          </cell>
          <cell r="F4321">
            <v>0</v>
          </cell>
          <cell r="G4321" t="str">
            <v>96872</v>
          </cell>
          <cell r="H4321" t="str">
            <v>DISTRIBUIDOR 2 SAÍDAS, METÁLICO, PARA INSTALAÇÕES EM PEX, ENTRADA DE 3/4" X 2 SAÍDAS DE 1/2", CONEXÃO POR ANEL DESLIZANTE  FORNECIMENTO E INSTALAÇÃO. AF_06/2015</v>
          </cell>
        </row>
        <row r="4322">
          <cell r="A4322" t="str">
            <v>INSTALACOES HIDRO SANITARIAS</v>
          </cell>
          <cell r="B4322" t="str">
            <v>INHI</v>
          </cell>
          <cell r="C4322" t="str">
            <v>CONEXOES</v>
          </cell>
          <cell r="D4322" t="str">
            <v>0180</v>
          </cell>
          <cell r="E4322">
            <v>0</v>
          </cell>
          <cell r="F4322">
            <v>0</v>
          </cell>
          <cell r="G4322" t="str">
            <v>96873</v>
          </cell>
          <cell r="H4322" t="str">
            <v>DISTRIBUIDOR 2 SAÍDAS, METÁLICO, PARA INSTALAÇÕES EM PEX, ENTRADA DE 1" X 2 SAÍDAS DE 1/2", CONEXÃO POR ANEL DESLIZANTE  FORNECIMENTO E INSTALAÇÃO. AF_06/2015</v>
          </cell>
        </row>
        <row r="4323">
          <cell r="A4323" t="str">
            <v>INSTALACOES HIDRO SANITARIAS</v>
          </cell>
          <cell r="B4323" t="str">
            <v>INHI</v>
          </cell>
          <cell r="C4323" t="str">
            <v>CONEXOES</v>
          </cell>
          <cell r="D4323" t="str">
            <v>0180</v>
          </cell>
          <cell r="E4323">
            <v>0</v>
          </cell>
          <cell r="F4323">
            <v>0</v>
          </cell>
          <cell r="G4323" t="str">
            <v>96874</v>
          </cell>
          <cell r="H4323" t="str">
            <v>DISTRIBUIDOR 3 SAÍDAS, METÁLICO, PARA INSTALAÇÕES EM PEX, ENTRADA DE 3/4" X 3 SAÍDAS DE 1/2", CONEXÃO POR ANEL DESLIZANTE  FORNECIMENTO E INSTALAÇÃO . AF_06/2015</v>
          </cell>
        </row>
        <row r="4324">
          <cell r="A4324" t="str">
            <v>INSTALACOES HIDRO SANITARIAS</v>
          </cell>
          <cell r="B4324" t="str">
            <v>INHI</v>
          </cell>
          <cell r="C4324" t="str">
            <v>CONEXOES</v>
          </cell>
          <cell r="D4324" t="str">
            <v>0180</v>
          </cell>
          <cell r="E4324">
            <v>0</v>
          </cell>
          <cell r="F4324">
            <v>0</v>
          </cell>
          <cell r="G4324" t="str">
            <v>96875</v>
          </cell>
          <cell r="H4324" t="str">
            <v>DISTRIBUIDOR 3 SAÍDAS, METÁLICO, PARA INSTALAÇÕES EM PEX, ENTRADA DE 1 X 3 SAÍDAS DE 1/2, CONEXÃO POR ANEL DESLIZANTE   FORNECIMENTO E INSTALAÇÃO. AF_06/2015</v>
          </cell>
        </row>
        <row r="4325">
          <cell r="A4325" t="str">
            <v>INSTALACOES HIDRO SANITARIAS</v>
          </cell>
          <cell r="B4325" t="str">
            <v>INHI</v>
          </cell>
          <cell r="C4325" t="str">
            <v>CONEXOES</v>
          </cell>
          <cell r="D4325" t="str">
            <v>0180</v>
          </cell>
          <cell r="E4325">
            <v>0</v>
          </cell>
          <cell r="F4325">
            <v>0</v>
          </cell>
          <cell r="G4325" t="str">
            <v>96876</v>
          </cell>
          <cell r="H4325" t="str">
            <v>DISTRIBUIDOR 2 SAÍDAS, PARA INSTALAÇÕES EM PEX, ENTRADA DE 32 MM X 2 SAÍDAS DE 16 MM, CONEXÃO POR CRIMPAGEM FORNECIMENTO E INSTALAÇÃO. AF_06/2015</v>
          </cell>
        </row>
        <row r="4326">
          <cell r="A4326" t="str">
            <v>INSTALACOES HIDRO SANITARIAS</v>
          </cell>
          <cell r="B4326" t="str">
            <v>INHI</v>
          </cell>
          <cell r="C4326" t="str">
            <v>CONEXOES</v>
          </cell>
          <cell r="D4326" t="str">
            <v>0180</v>
          </cell>
          <cell r="E4326">
            <v>0</v>
          </cell>
          <cell r="F4326">
            <v>0</v>
          </cell>
          <cell r="G4326" t="str">
            <v>96877</v>
          </cell>
          <cell r="H4326" t="str">
            <v>DISTRIBUIDOR 2 SAÍDAS, PARA INSTALAÇÕES EM PEX, ENTRADA DE 32 MM X 2 SAÍDAS DE 20 MM, CONEXÃO POR CRIMPAGEM  FORNECIMENTO E INSTALAÇÃO. AF_06/2015</v>
          </cell>
        </row>
        <row r="4327">
          <cell r="A4327" t="str">
            <v>INSTALACOES HIDRO SANITARIAS</v>
          </cell>
          <cell r="B4327" t="str">
            <v>INHI</v>
          </cell>
          <cell r="C4327" t="str">
            <v>CONEXOES</v>
          </cell>
          <cell r="D4327" t="str">
            <v>0180</v>
          </cell>
          <cell r="E4327">
            <v>0</v>
          </cell>
          <cell r="F4327">
            <v>0</v>
          </cell>
          <cell r="G4327" t="str">
            <v>96878</v>
          </cell>
          <cell r="H4327" t="str">
            <v>DISTRIBUIDOR 2 SAÍDAS, PARA INSTALAÇÕES EM PEX, ENTRADA DE 32 MM X 2 SAÍDAS DE 25 MM, CONEXÃO POR CRIMPAGEM  FORNECIMENTO E INSTALAÇÃO. AF_06/2015</v>
          </cell>
        </row>
        <row r="4328">
          <cell r="A4328" t="str">
            <v>INSTALACOES HIDRO SANITARIAS</v>
          </cell>
          <cell r="B4328" t="str">
            <v>INHI</v>
          </cell>
          <cell r="C4328" t="str">
            <v>CONEXOES</v>
          </cell>
          <cell r="D4328" t="str">
            <v>0180</v>
          </cell>
          <cell r="E4328">
            <v>0</v>
          </cell>
          <cell r="F4328">
            <v>0</v>
          </cell>
          <cell r="G4328" t="str">
            <v>96879</v>
          </cell>
          <cell r="H4328" t="str">
            <v>DISTRIBUIDOR 3 SAÍDAS, PARA INSTALAÇÕES EM PEX, ENTRADA DE 32 MM X 3 SAÍDAS DE 16 MM, CONEXÃO POR CRIMPAGEM  FORNECIMENTO E INSTALAÇÃO. AF_06/2015</v>
          </cell>
        </row>
        <row r="4329">
          <cell r="A4329" t="str">
            <v>INSTALACOES HIDRO SANITARIAS</v>
          </cell>
          <cell r="B4329" t="str">
            <v>INHI</v>
          </cell>
          <cell r="C4329" t="str">
            <v>CONEXOES</v>
          </cell>
          <cell r="D4329" t="str">
            <v>0180</v>
          </cell>
          <cell r="E4329">
            <v>0</v>
          </cell>
          <cell r="F4329">
            <v>0</v>
          </cell>
          <cell r="G4329" t="str">
            <v>96880</v>
          </cell>
          <cell r="H4329" t="str">
            <v>DISTRIBUIDOR 3 SAÍDAS, PARA INSTALAÇÕES EM PEX, ENTRADA DE 32 MM X 3 SAÍDAS DE 20 MM, CONEXÃO POR CRIMPAGEM  FORNECIMENTO E INSTALAÇÃO. AF_06/2015</v>
          </cell>
        </row>
        <row r="4330">
          <cell r="A4330" t="str">
            <v>INSTALACOES HIDRO SANITARIAS</v>
          </cell>
          <cell r="B4330" t="str">
            <v>INHI</v>
          </cell>
          <cell r="C4330" t="str">
            <v>CONEXOES</v>
          </cell>
          <cell r="D4330" t="str">
            <v>0180</v>
          </cell>
          <cell r="E4330">
            <v>0</v>
          </cell>
          <cell r="F4330">
            <v>0</v>
          </cell>
          <cell r="G4330" t="str">
            <v>96881</v>
          </cell>
          <cell r="H4330" t="str">
            <v>DISTRIBUIDOR 3 SAÍDAS, PARA INSTALAÇÕES EM PEX, ENTRADA DE 32 MM X 3 SAÍDAS DE 25 MM, CONEXÃO POR CRIMPAGEM  FORNECIMENTO E INSTALAÇÃO. AF_06/2015</v>
          </cell>
        </row>
        <row r="4331">
          <cell r="A4331" t="str">
            <v>INSTALACOES HIDRO SANITARIAS</v>
          </cell>
          <cell r="B4331" t="str">
            <v>INHI</v>
          </cell>
          <cell r="C4331" t="str">
            <v>CONEXOES</v>
          </cell>
          <cell r="D4331" t="str">
            <v>0180</v>
          </cell>
          <cell r="E4331">
            <v>0</v>
          </cell>
          <cell r="F4331">
            <v>0</v>
          </cell>
          <cell r="G4331" t="str">
            <v>97425</v>
          </cell>
          <cell r="H4331" t="str">
            <v>FLANGE EM AÇO, DN 15 MM X 1/2'', INSTALADO EM RESERVAÇÃO DE ÁGUA DE EDIFICAÇÃO QUE POSSUA RESERVATÓRIO DE FIBRA/FIBROCIMENTO - FORNECIMENTO E INSTALAÇÃO. AF_06/2016</v>
          </cell>
        </row>
        <row r="4332">
          <cell r="A4332" t="str">
            <v>INSTALACOES HIDRO SANITARIAS</v>
          </cell>
          <cell r="B4332" t="str">
            <v>INHI</v>
          </cell>
          <cell r="C4332" t="str">
            <v>CONEXOES</v>
          </cell>
          <cell r="D4332" t="str">
            <v>0180</v>
          </cell>
          <cell r="E4332">
            <v>0</v>
          </cell>
          <cell r="F4332">
            <v>0</v>
          </cell>
          <cell r="G4332" t="str">
            <v>97426</v>
          </cell>
          <cell r="H4332" t="str">
            <v>FLANGE EM AÇO, DN 20 MM X 3/4'', INSTALADO EM RESERVAÇÃO DE ÁGUA DE EDIFICAÇÃO QUE POSSUA RESERVATÓRIO DE FIBRA/FIBROCIMENTO - FORNECIMENTO E INSTALAÇÃO. AF_06/2016</v>
          </cell>
        </row>
        <row r="4333">
          <cell r="A4333" t="str">
            <v>INSTALACOES HIDRO SANITARIAS</v>
          </cell>
          <cell r="B4333" t="str">
            <v>INHI</v>
          </cell>
          <cell r="C4333" t="str">
            <v>CONEXOES</v>
          </cell>
          <cell r="D4333" t="str">
            <v>0180</v>
          </cell>
          <cell r="E4333">
            <v>0</v>
          </cell>
          <cell r="F4333">
            <v>0</v>
          </cell>
          <cell r="G4333" t="str">
            <v>97427</v>
          </cell>
          <cell r="H4333" t="str">
            <v>FLANGE EM AÇO, DN 25 MM X 1'', INSTALADO EM RESERVAÇÃO DE ÁGUA DE EDIFICAÇÃO QUE POSSUA RESERVATÓRIO DE FIBRA/FIBROCIMENTO - FORNECIMENTO E INSTALAÇÃO. AF_06/2016</v>
          </cell>
        </row>
        <row r="4334">
          <cell r="A4334" t="str">
            <v>INSTALACOES HIDRO SANITARIAS</v>
          </cell>
          <cell r="B4334" t="str">
            <v>INHI</v>
          </cell>
          <cell r="C4334" t="str">
            <v>CONEXOES</v>
          </cell>
          <cell r="D4334" t="str">
            <v>0180</v>
          </cell>
          <cell r="E4334">
            <v>0</v>
          </cell>
          <cell r="F4334">
            <v>0</v>
          </cell>
          <cell r="G4334" t="str">
            <v>97428</v>
          </cell>
          <cell r="H4334" t="str">
            <v>FLANGE EM AÇO, DN 32 MM X 1 1/4'', INSTALADO EM RESERVAÇÃO DE ÁGUA DE EDIFICAÇÃO QUE POSSUA RESERVATÓRIO DE FIBRA/FIBROCIMENTO - FORNECIMENTO E INSTALAÇÃO. AF_06/2016</v>
          </cell>
        </row>
        <row r="4335">
          <cell r="A4335" t="str">
            <v>INSTALACOES HIDRO SANITARIAS</v>
          </cell>
          <cell r="B4335" t="str">
            <v>INHI</v>
          </cell>
          <cell r="C4335" t="str">
            <v>CONEXOES</v>
          </cell>
          <cell r="D4335" t="str">
            <v>0180</v>
          </cell>
          <cell r="E4335">
            <v>0</v>
          </cell>
          <cell r="F4335">
            <v>0</v>
          </cell>
          <cell r="G4335" t="str">
            <v>97429</v>
          </cell>
          <cell r="H4335" t="str">
            <v>FLANGE EM AÇO, DN 40 MM X 1 1/2'', INSTALADO EM RESERVAÇÃO DE ÁGUA DE EDIFICAÇÃO QUE POSSUA RESERVATÓRIO DE FIBRA/FIBROCIMENTO - FORNECIMENTO E INSTALAÇÃO. AF_06/2016</v>
          </cell>
        </row>
        <row r="4336">
          <cell r="A4336" t="str">
            <v>INSTALACOES HIDRO SANITARIAS</v>
          </cell>
          <cell r="B4336" t="str">
            <v>INHI</v>
          </cell>
          <cell r="C4336" t="str">
            <v>CONEXOES</v>
          </cell>
          <cell r="D4336" t="str">
            <v>0180</v>
          </cell>
          <cell r="E4336">
            <v>0</v>
          </cell>
          <cell r="F4336">
            <v>0</v>
          </cell>
          <cell r="G4336" t="str">
            <v>97430</v>
          </cell>
          <cell r="H4336" t="str">
            <v>ACOPLAMENTO RÍGIDO EM AÇO, CONEXÃO RANHURADA, DN 50 (2"), INSTALADO EM PRUMADAS - FORNECIMENTO E INSTALAÇÃO. AF_10/2020</v>
          </cell>
        </row>
        <row r="4337">
          <cell r="A4337" t="str">
            <v>INSTALACOES HIDRO SANITARIAS</v>
          </cell>
          <cell r="B4337" t="str">
            <v>INHI</v>
          </cell>
          <cell r="C4337" t="str">
            <v>CONEXOES</v>
          </cell>
          <cell r="D4337" t="str">
            <v>0180</v>
          </cell>
          <cell r="E4337">
            <v>0</v>
          </cell>
          <cell r="F4337">
            <v>0</v>
          </cell>
          <cell r="G4337" t="str">
            <v>97431</v>
          </cell>
          <cell r="H4337" t="str">
            <v>ACOPLAMENTO RÍGIDO EM AÇO, CONEXÃO RANHURADA, DN 65 (2 1/2"), INSTALADO EM PRUMADAS - FORNECIMENTO E INSTALAÇÃO. AF_10/2020</v>
          </cell>
        </row>
        <row r="4338">
          <cell r="A4338" t="str">
            <v>INSTALACOES HIDRO SANITARIAS</v>
          </cell>
          <cell r="B4338" t="str">
            <v>INHI</v>
          </cell>
          <cell r="C4338" t="str">
            <v>CONEXOES</v>
          </cell>
          <cell r="D4338" t="str">
            <v>0180</v>
          </cell>
          <cell r="E4338">
            <v>0</v>
          </cell>
          <cell r="F4338">
            <v>0</v>
          </cell>
          <cell r="G4338" t="str">
            <v>97432</v>
          </cell>
          <cell r="H4338" t="str">
            <v>ACOPLAMENTO RÍGIDO EM AÇO, CONEXÃO RANHURADA, DN 80 (3"), INSTALADO EM PRUMADAS - FORNECIMENTO E INSTALAÇÃO. AF_10/2020</v>
          </cell>
        </row>
        <row r="4339">
          <cell r="A4339" t="str">
            <v>INSTALACOES HIDRO SANITARIAS</v>
          </cell>
          <cell r="B4339" t="str">
            <v>INHI</v>
          </cell>
          <cell r="C4339" t="str">
            <v>CONEXOES</v>
          </cell>
          <cell r="D4339" t="str">
            <v>0180</v>
          </cell>
          <cell r="E4339">
            <v>0</v>
          </cell>
          <cell r="F4339">
            <v>0</v>
          </cell>
          <cell r="G4339" t="str">
            <v>97433</v>
          </cell>
          <cell r="H4339" t="str">
            <v>CURVA 45 GRAUS, EM AÇO, CONEXÃO RANHURADA, DN 50 (2"), INSTALADO EM PRUMADAS - FORNECIMENTO E INSTALAÇÃO. AF_10/2020</v>
          </cell>
        </row>
        <row r="4340">
          <cell r="A4340" t="str">
            <v>INSTALACOES HIDRO SANITARIAS</v>
          </cell>
          <cell r="B4340" t="str">
            <v>INHI</v>
          </cell>
          <cell r="C4340" t="str">
            <v>CONEXOES</v>
          </cell>
          <cell r="D4340" t="str">
            <v>0180</v>
          </cell>
          <cell r="E4340">
            <v>0</v>
          </cell>
          <cell r="F4340">
            <v>0</v>
          </cell>
          <cell r="G4340" t="str">
            <v>97434</v>
          </cell>
          <cell r="H4340" t="str">
            <v>CURVA 90 GRAUS, EM AÇO, CONEXÃO RANHURADA, DN 50 (2"), INSTALADO EM PRUMADAS - FORNECIMENTO E INSTALAÇÃO. AF_10/2020</v>
          </cell>
        </row>
        <row r="4341">
          <cell r="A4341" t="str">
            <v>INSTALACOES HIDRO SANITARIAS</v>
          </cell>
          <cell r="B4341" t="str">
            <v>INHI</v>
          </cell>
          <cell r="C4341" t="str">
            <v>CONEXOES</v>
          </cell>
          <cell r="D4341" t="str">
            <v>0180</v>
          </cell>
          <cell r="E4341">
            <v>0</v>
          </cell>
          <cell r="F4341">
            <v>0</v>
          </cell>
          <cell r="G4341" t="str">
            <v>97435</v>
          </cell>
          <cell r="H4341" t="str">
            <v>CURVA 45 GRAUS, EM AÇO, CONEXÃO RANHURADA, DN 65 (2 1/2"), INSTALADO EM PRUMADAS - FORNECIMENTO E INSTALAÇÃO. AF_10/2020</v>
          </cell>
        </row>
        <row r="4342">
          <cell r="A4342" t="str">
            <v>INSTALACOES HIDRO SANITARIAS</v>
          </cell>
          <cell r="B4342" t="str">
            <v>INHI</v>
          </cell>
          <cell r="C4342" t="str">
            <v>CONEXOES</v>
          </cell>
          <cell r="D4342" t="str">
            <v>0180</v>
          </cell>
          <cell r="E4342">
            <v>0</v>
          </cell>
          <cell r="F4342">
            <v>0</v>
          </cell>
          <cell r="G4342" t="str">
            <v>97436</v>
          </cell>
          <cell r="H4342" t="str">
            <v>CURVA 90 GRAUS, EM AÇO, CONEXÃO RANHURADA, DN 65 (2 1/2"), INSTALADO EM PRUMADAS - FORNECIMENTO E INSTALAÇÃO. AF_10/2020</v>
          </cell>
        </row>
        <row r="4343">
          <cell r="A4343" t="str">
            <v>INSTALACOES HIDRO SANITARIAS</v>
          </cell>
          <cell r="B4343" t="str">
            <v>INHI</v>
          </cell>
          <cell r="C4343" t="str">
            <v>CONEXOES</v>
          </cell>
          <cell r="D4343" t="str">
            <v>0180</v>
          </cell>
          <cell r="E4343">
            <v>0</v>
          </cell>
          <cell r="F4343">
            <v>0</v>
          </cell>
          <cell r="G4343" t="str">
            <v>97437</v>
          </cell>
          <cell r="H4343" t="str">
            <v>CURVA 45 GRAUS, EM AÇO, CONEXÃO RANHURADA, DN 80 (3), INSTALADO EM PRUMADAS - FORNECIMENTO E INSTALAÇÃO. AF_10/2020</v>
          </cell>
        </row>
        <row r="4344">
          <cell r="A4344" t="str">
            <v>INSTALACOES HIDRO SANITARIAS</v>
          </cell>
          <cell r="B4344" t="str">
            <v>INHI</v>
          </cell>
          <cell r="C4344" t="str">
            <v>CONEXOES</v>
          </cell>
          <cell r="D4344" t="str">
            <v>0180</v>
          </cell>
          <cell r="E4344">
            <v>0</v>
          </cell>
          <cell r="F4344">
            <v>0</v>
          </cell>
          <cell r="G4344" t="str">
            <v>97438</v>
          </cell>
          <cell r="H4344" t="str">
            <v>CURVA 90 GRAUS, EM AÇO, CONEXÃO RANHURADA, DN 80 (3"), INSTALADO EM PRUMADAS - FORNECIMENTO E INSTALAÇÃO. AF_10/2020</v>
          </cell>
        </row>
        <row r="4345">
          <cell r="A4345" t="str">
            <v>INSTALACOES HIDRO SANITARIAS</v>
          </cell>
          <cell r="B4345" t="str">
            <v>INHI</v>
          </cell>
          <cell r="C4345" t="str">
            <v>CONEXOES</v>
          </cell>
          <cell r="D4345" t="str">
            <v>0180</v>
          </cell>
          <cell r="E4345">
            <v>0</v>
          </cell>
          <cell r="F4345">
            <v>0</v>
          </cell>
          <cell r="G4345" t="str">
            <v>97439</v>
          </cell>
          <cell r="H4345" t="str">
            <v>TÊ, EM AÇO, CONEXÃO RANHURADA, DN 50 (2"), INSTALADO EM PRUMADAS - FORNECIMENTO E INSTALAÇÃO. AF_10/2020</v>
          </cell>
        </row>
        <row r="4346">
          <cell r="A4346" t="str">
            <v>INSTALACOES HIDRO SANITARIAS</v>
          </cell>
          <cell r="B4346" t="str">
            <v>INHI</v>
          </cell>
          <cell r="C4346" t="str">
            <v>CONEXOES</v>
          </cell>
          <cell r="D4346" t="str">
            <v>0180</v>
          </cell>
          <cell r="E4346">
            <v>0</v>
          </cell>
          <cell r="F4346">
            <v>0</v>
          </cell>
          <cell r="G4346" t="str">
            <v>97440</v>
          </cell>
          <cell r="H4346" t="str">
            <v>TÊ, EM AÇO, CONEXÃO RANHURADA, DN 65 (2 1/2"), INSTALADO EM PRUMADAS - FORNECIMENTO E INSTALAÇÃO. AF_10/2020</v>
          </cell>
        </row>
        <row r="4347">
          <cell r="A4347" t="str">
            <v>INSTALACOES HIDRO SANITARIAS</v>
          </cell>
          <cell r="B4347" t="str">
            <v>INHI</v>
          </cell>
          <cell r="C4347" t="str">
            <v>CONEXOES</v>
          </cell>
          <cell r="D4347" t="str">
            <v>0180</v>
          </cell>
          <cell r="E4347">
            <v>0</v>
          </cell>
          <cell r="F4347">
            <v>0</v>
          </cell>
          <cell r="G4347" t="str">
            <v>97442</v>
          </cell>
          <cell r="H4347" t="str">
            <v>TÊ, EM AÇO, CONEXÃO RANHURADA, DN 80 (3"), INSTALADO EM PRUMADAS - FORNECIMENTO E INSTALAÇÃO. AF_10/2020</v>
          </cell>
        </row>
        <row r="4348">
          <cell r="A4348" t="str">
            <v>INSTALACOES HIDRO SANITARIAS</v>
          </cell>
          <cell r="B4348" t="str">
            <v>INHI</v>
          </cell>
          <cell r="C4348" t="str">
            <v>CONEXOES</v>
          </cell>
          <cell r="D4348" t="str">
            <v>0180</v>
          </cell>
          <cell r="E4348">
            <v>0</v>
          </cell>
          <cell r="F4348">
            <v>0</v>
          </cell>
          <cell r="G4348" t="str">
            <v>97443</v>
          </cell>
          <cell r="H4348" t="str">
            <v>LUVA, EM AÇO, CONEXÃO SOLDADA, DN 50 (2"), INSTALADO EM PRUMADAS - FORNECIMENTO E INSTALAÇÃO. AF_10/2020</v>
          </cell>
        </row>
        <row r="4349">
          <cell r="A4349" t="str">
            <v>INSTALACOES HIDRO SANITARIAS</v>
          </cell>
          <cell r="B4349" t="str">
            <v>INHI</v>
          </cell>
          <cell r="C4349" t="str">
            <v>CONEXOES</v>
          </cell>
          <cell r="D4349" t="str">
            <v>0180</v>
          </cell>
          <cell r="E4349">
            <v>0</v>
          </cell>
          <cell r="F4349">
            <v>0</v>
          </cell>
          <cell r="G4349" t="str">
            <v>97444</v>
          </cell>
          <cell r="H4349" t="str">
            <v>LUVA COM REDUÇÃO, EM AÇO, CONEXÃO SOLDADA, DN 50 X 40 MM (2  X 1 1/2"), INSTALADO EM PRUMADAS - FORNECIMENTO E INSTALAÇÃO. AF_10/2020</v>
          </cell>
        </row>
        <row r="4350">
          <cell r="A4350" t="str">
            <v>INSTALACOES HIDRO SANITARIAS</v>
          </cell>
          <cell r="B4350" t="str">
            <v>INHI</v>
          </cell>
          <cell r="C4350" t="str">
            <v>CONEXOES</v>
          </cell>
          <cell r="D4350" t="str">
            <v>0180</v>
          </cell>
          <cell r="E4350">
            <v>0</v>
          </cell>
          <cell r="F4350">
            <v>0</v>
          </cell>
          <cell r="G4350" t="str">
            <v>97446</v>
          </cell>
          <cell r="H4350" t="str">
            <v>LUVA, EM AÇO, CONEXÃO SOLDADA, DN 65 (2 1/2"), INSTALADO EM PRUMADAS - FORNECIMENTO E INSTALAÇÃO. AF_10/2020</v>
          </cell>
        </row>
        <row r="4351">
          <cell r="A4351" t="str">
            <v>INSTALACOES HIDRO SANITARIAS</v>
          </cell>
          <cell r="B4351" t="str">
            <v>INHI</v>
          </cell>
          <cell r="C4351" t="str">
            <v>CONEXOES</v>
          </cell>
          <cell r="D4351" t="str">
            <v>0180</v>
          </cell>
          <cell r="E4351">
            <v>0</v>
          </cell>
          <cell r="F4351">
            <v>0</v>
          </cell>
          <cell r="G4351" t="str">
            <v>97447</v>
          </cell>
          <cell r="H4351" t="str">
            <v>LUVA COM REDUÇÃO, EM AÇO, CONEXÃO SOLDADA, DN 65 X 50 MM (2 1/2" X 2"), INSTALADO EM PRUMADAS - FORNECIMENTO E INSTALAÇÃO. AF_10/2020</v>
          </cell>
        </row>
        <row r="4352">
          <cell r="A4352" t="str">
            <v>INSTALACOES HIDRO SANITARIAS</v>
          </cell>
          <cell r="B4352" t="str">
            <v>INHI</v>
          </cell>
          <cell r="C4352" t="str">
            <v>CONEXOES</v>
          </cell>
          <cell r="D4352" t="str">
            <v>0180</v>
          </cell>
          <cell r="E4352">
            <v>0</v>
          </cell>
          <cell r="F4352">
            <v>0</v>
          </cell>
          <cell r="G4352" t="str">
            <v>97449</v>
          </cell>
          <cell r="H4352" t="str">
            <v>LUVA, EM AÇO, CONEXÃO SOLDADA, DN 80 (3"), INSTALADO EM PRUMADAS - FORNECIMENTO E INSTALAÇÃO. AF_10/2020</v>
          </cell>
        </row>
        <row r="4353">
          <cell r="A4353" t="str">
            <v>INSTALACOES HIDRO SANITARIAS</v>
          </cell>
          <cell r="B4353" t="str">
            <v>INHI</v>
          </cell>
          <cell r="C4353" t="str">
            <v>CONEXOES</v>
          </cell>
          <cell r="D4353" t="str">
            <v>0180</v>
          </cell>
          <cell r="E4353">
            <v>0</v>
          </cell>
          <cell r="F4353">
            <v>0</v>
          </cell>
          <cell r="G4353" t="str">
            <v>97450</v>
          </cell>
          <cell r="H4353" t="str">
            <v>LUVA COM REDUÇÃO, EM AÇO, CONEXÃO SOLDADA, DN 80 X 65 MM (3" X 2 1/2"), INSTALADO EM PRUMADAS - FORNECIMENTO E INSTALAÇÃO. AF_10/2020</v>
          </cell>
        </row>
        <row r="4354">
          <cell r="A4354" t="str">
            <v>INSTALACOES HIDRO SANITARIAS</v>
          </cell>
          <cell r="B4354" t="str">
            <v>INHI</v>
          </cell>
          <cell r="C4354" t="str">
            <v>CONEXOES</v>
          </cell>
          <cell r="D4354" t="str">
            <v>0180</v>
          </cell>
          <cell r="E4354">
            <v>0</v>
          </cell>
          <cell r="F4354">
            <v>0</v>
          </cell>
          <cell r="G4354" t="str">
            <v>97452</v>
          </cell>
          <cell r="H4354" t="str">
            <v>CURVA 45 GRAUS, EM AÇO, CONEXÃO SOLDADA, DN 50 (2"), INSTALADO EM PRUMADAS - FORNECIMENTO E INSTALAÇÃO. AF_10/2020</v>
          </cell>
        </row>
        <row r="4355">
          <cell r="A4355" t="str">
            <v>INSTALACOES HIDRO SANITARIAS</v>
          </cell>
          <cell r="B4355" t="str">
            <v>INHI</v>
          </cell>
          <cell r="C4355" t="str">
            <v>CONEXOES</v>
          </cell>
          <cell r="D4355" t="str">
            <v>0180</v>
          </cell>
          <cell r="E4355">
            <v>0</v>
          </cell>
          <cell r="F4355">
            <v>0</v>
          </cell>
          <cell r="G4355" t="str">
            <v>97453</v>
          </cell>
          <cell r="H4355" t="str">
            <v>CURVA 90 GRAUS, EM AÇO, CONEXÃO SOLDADA, DN 50 (2"), INSTALADO EM PRUMADAS - FORNECIMENTO E INSTALAÇÃO. AF_10/2020</v>
          </cell>
        </row>
        <row r="4356">
          <cell r="A4356" t="str">
            <v>INSTALACOES HIDRO SANITARIAS</v>
          </cell>
          <cell r="B4356" t="str">
            <v>INHI</v>
          </cell>
          <cell r="C4356" t="str">
            <v>CONEXOES</v>
          </cell>
          <cell r="D4356" t="str">
            <v>0180</v>
          </cell>
          <cell r="E4356">
            <v>0</v>
          </cell>
          <cell r="F4356">
            <v>0</v>
          </cell>
          <cell r="G4356" t="str">
            <v>97454</v>
          </cell>
          <cell r="H4356" t="str">
            <v>CURVA 45 GRAUS, EM AÇO, CONEXÃO SOLDADA, DN 65 (2 1/2"), INSTALADO EM PRUMADAS - FORNECIMENTO E INSTALAÇÃO. AF_10/2020</v>
          </cell>
        </row>
        <row r="4357">
          <cell r="A4357" t="str">
            <v>INSTALACOES HIDRO SANITARIAS</v>
          </cell>
          <cell r="B4357" t="str">
            <v>INHI</v>
          </cell>
          <cell r="C4357" t="str">
            <v>CONEXOES</v>
          </cell>
          <cell r="D4357" t="str">
            <v>0180</v>
          </cell>
          <cell r="E4357">
            <v>0</v>
          </cell>
          <cell r="F4357">
            <v>0</v>
          </cell>
          <cell r="G4357" t="str">
            <v>97455</v>
          </cell>
          <cell r="H4357" t="str">
            <v>CURVA 90 GRAUS, EM AÇO, CONEXÃO SOLDADA, DN 65 (2 1/2"), INSTALADO EM PRUMADAS - FORNECIMENTO E INSTALAÇÃO. AF_10/2020</v>
          </cell>
        </row>
        <row r="4358">
          <cell r="A4358" t="str">
            <v>INSTALACOES HIDRO SANITARIAS</v>
          </cell>
          <cell r="B4358" t="str">
            <v>INHI</v>
          </cell>
          <cell r="C4358" t="str">
            <v>CONEXOES</v>
          </cell>
          <cell r="D4358" t="str">
            <v>0180</v>
          </cell>
          <cell r="E4358">
            <v>0</v>
          </cell>
          <cell r="F4358">
            <v>0</v>
          </cell>
          <cell r="G4358" t="str">
            <v>97456</v>
          </cell>
          <cell r="H4358" t="str">
            <v>CURVA 45 GRAUS, EM AÇO, CONEXÃO SOLDADA, DN 80 (3"), INSTALADO EM PRUMADAS - FORNECIMENTO E INSTALAÇÃO. AF_10/2020</v>
          </cell>
        </row>
        <row r="4359">
          <cell r="A4359" t="str">
            <v>INSTALACOES HIDRO SANITARIAS</v>
          </cell>
          <cell r="B4359" t="str">
            <v>INHI</v>
          </cell>
          <cell r="C4359" t="str">
            <v>CONEXOES</v>
          </cell>
          <cell r="D4359" t="str">
            <v>0180</v>
          </cell>
          <cell r="E4359">
            <v>0</v>
          </cell>
          <cell r="F4359">
            <v>0</v>
          </cell>
          <cell r="G4359" t="str">
            <v>97457</v>
          </cell>
          <cell r="H4359" t="str">
            <v>CURVA 90 GRAUS, EM AÇO, CONEXÃO SOLDADA, DN 80 (3"), INSTALADO EM PRUMADAS - FORNECIMENTO E INSTALAÇÃO. AF_10/2020</v>
          </cell>
        </row>
        <row r="4360">
          <cell r="A4360" t="str">
            <v>INSTALACOES HIDRO SANITARIAS</v>
          </cell>
          <cell r="B4360" t="str">
            <v>INHI</v>
          </cell>
          <cell r="C4360" t="str">
            <v>CONEXOES</v>
          </cell>
          <cell r="D4360" t="str">
            <v>0180</v>
          </cell>
          <cell r="E4360">
            <v>0</v>
          </cell>
          <cell r="F4360">
            <v>0</v>
          </cell>
          <cell r="G4360" t="str">
            <v>97458</v>
          </cell>
          <cell r="H4360" t="str">
            <v>TÊ, EM AÇO, CONEXÃO SOLDADA, DN 50 (2"), INSTALADO EM PRUMADAS - FORNECIMENTO E INSTALAÇÃO. AF_10/2020</v>
          </cell>
        </row>
        <row r="4361">
          <cell r="A4361" t="str">
            <v>INSTALACOES HIDRO SANITARIAS</v>
          </cell>
          <cell r="B4361" t="str">
            <v>INHI</v>
          </cell>
          <cell r="C4361" t="str">
            <v>CONEXOES</v>
          </cell>
          <cell r="D4361" t="str">
            <v>0180</v>
          </cell>
          <cell r="E4361">
            <v>0</v>
          </cell>
          <cell r="F4361">
            <v>0</v>
          </cell>
          <cell r="G4361" t="str">
            <v>97459</v>
          </cell>
          <cell r="H4361" t="str">
            <v>TÊ, EM AÇO, CONEXÃO SOLDADA, DN 65 (2 1/2"), INSTALADO EM PRUMADAS - FORNECIMENTO E INSTALAÇÃO. AF_10/2020</v>
          </cell>
        </row>
        <row r="4362">
          <cell r="A4362" t="str">
            <v>INSTALACOES HIDRO SANITARIAS</v>
          </cell>
          <cell r="B4362" t="str">
            <v>INHI</v>
          </cell>
          <cell r="C4362" t="str">
            <v>CONEXOES</v>
          </cell>
          <cell r="D4362" t="str">
            <v>0180</v>
          </cell>
          <cell r="E4362">
            <v>0</v>
          </cell>
          <cell r="F4362">
            <v>0</v>
          </cell>
          <cell r="G4362" t="str">
            <v>97460</v>
          </cell>
          <cell r="H4362" t="str">
            <v>TÊ, EM AÇO, CONEXÃO SOLDADA, DN 80 (3"), INSTALADO EM PRUMADAS - FORNECIMENTO E INSTALAÇÃO. AF_10/2020</v>
          </cell>
        </row>
        <row r="4363">
          <cell r="A4363" t="str">
            <v>INSTALACOES HIDRO SANITARIAS</v>
          </cell>
          <cell r="B4363" t="str">
            <v>INHI</v>
          </cell>
          <cell r="C4363" t="str">
            <v>CONEXOES</v>
          </cell>
          <cell r="D4363" t="str">
            <v>0180</v>
          </cell>
          <cell r="E4363">
            <v>0</v>
          </cell>
          <cell r="F4363">
            <v>0</v>
          </cell>
          <cell r="G4363" t="str">
            <v>97461</v>
          </cell>
          <cell r="H4363" t="str">
            <v>LUVA, EM AÇO, CONEXÃO SOLDADA, DN 25 (1"), INSTALADO EM REDE DE ALIMENTAÇÃO PARA HIDRANTE - FORNECIMENTO E INSTALAÇÃO. AF_10/2020</v>
          </cell>
        </row>
        <row r="4364">
          <cell r="A4364" t="str">
            <v>INSTALACOES HIDRO SANITARIAS</v>
          </cell>
          <cell r="B4364" t="str">
            <v>INHI</v>
          </cell>
          <cell r="C4364" t="str">
            <v>CONEXOES</v>
          </cell>
          <cell r="D4364" t="str">
            <v>0180</v>
          </cell>
          <cell r="E4364">
            <v>0</v>
          </cell>
          <cell r="F4364">
            <v>0</v>
          </cell>
          <cell r="G4364" t="str">
            <v>97462</v>
          </cell>
          <cell r="H4364" t="str">
            <v>LUVA COM REDUÇÃO, EM AÇO, CONEXÃO SOLDADA, DN 25 X 20 MM (1  X 3/4"), INSTALADO EM REDE DE ALIMENTAÇÃO PARA HIDRANTE - FORNECIMENTO E INSTALAÇÃO. AF_10/2020</v>
          </cell>
        </row>
        <row r="4365">
          <cell r="A4365" t="str">
            <v>INSTALACOES HIDRO SANITARIAS</v>
          </cell>
          <cell r="B4365" t="str">
            <v>INHI</v>
          </cell>
          <cell r="C4365" t="str">
            <v>CONEXOES</v>
          </cell>
          <cell r="D4365" t="str">
            <v>0180</v>
          </cell>
          <cell r="E4365">
            <v>0</v>
          </cell>
          <cell r="F4365">
            <v>0</v>
          </cell>
          <cell r="G4365" t="str">
            <v>97464</v>
          </cell>
          <cell r="H4365" t="str">
            <v>LUVA, EM AÇO, CONEXÃO SOLDADA, DN 32 (1 1/4"), INSTALADO EM REDE DE ALIMENTAÇÃO PARA HIDRANTE - FORNECIMENTO E INSTALAÇÃO. AF_10/2020</v>
          </cell>
        </row>
        <row r="4366">
          <cell r="A4366" t="str">
            <v>INSTALACOES HIDRO SANITARIAS</v>
          </cell>
          <cell r="B4366" t="str">
            <v>INHI</v>
          </cell>
          <cell r="C4366" t="str">
            <v>CONEXOES</v>
          </cell>
          <cell r="D4366" t="str">
            <v>0180</v>
          </cell>
          <cell r="E4366">
            <v>0</v>
          </cell>
          <cell r="F4366">
            <v>0</v>
          </cell>
          <cell r="G4366" t="str">
            <v>97465</v>
          </cell>
          <cell r="H4366" t="str">
            <v>LUVA COM REDUÇÃO, EM AÇO, CONEXÃO SOLDADA, DN 32 X 25 MM (1 1/4"  X 1"), INSTALADO EM REDE DE ALIMENTAÇÃO PARA HIDRANTE - FORNECIMENTO E INSTALAÇÃO. AF_10/2020</v>
          </cell>
        </row>
        <row r="4367">
          <cell r="A4367" t="str">
            <v>INSTALACOES HIDRO SANITARIAS</v>
          </cell>
          <cell r="B4367" t="str">
            <v>INHI</v>
          </cell>
          <cell r="C4367" t="str">
            <v>CONEXOES</v>
          </cell>
          <cell r="D4367" t="str">
            <v>0180</v>
          </cell>
          <cell r="E4367">
            <v>0</v>
          </cell>
          <cell r="F4367">
            <v>0</v>
          </cell>
          <cell r="G4367" t="str">
            <v>97467</v>
          </cell>
          <cell r="H4367" t="str">
            <v>LUVA, EM AÇO, CONEXÃO SOLDADA, DN 40 (1 1/2"), INSTALADO EM REDE DE ALIMENTAÇÃO PARA HIDRANTE - FORNECIMENTO E INSTALAÇÃO. AF_10/2020</v>
          </cell>
        </row>
        <row r="4368">
          <cell r="A4368" t="str">
            <v>INSTALACOES HIDRO SANITARIAS</v>
          </cell>
          <cell r="B4368" t="str">
            <v>INHI</v>
          </cell>
          <cell r="C4368" t="str">
            <v>CONEXOES</v>
          </cell>
          <cell r="D4368" t="str">
            <v>0180</v>
          </cell>
          <cell r="E4368">
            <v>0</v>
          </cell>
          <cell r="F4368">
            <v>0</v>
          </cell>
          <cell r="G4368" t="str">
            <v>97468</v>
          </cell>
          <cell r="H4368" t="str">
            <v>LUVA COM REDUÇÃO, EM AÇO, CONEXÃO SOLDADA, DN 40  X 32 MM (1 1/2" X 1 1/4"), INSTALADO EM REDE DE ALIMENTAÇÃO PARA HIDRANTE - FORNECIMENTO E INSTALAÇÃO. AF_10/2020</v>
          </cell>
        </row>
        <row r="4369">
          <cell r="A4369" t="str">
            <v>INSTALACOES HIDRO SANITARIAS</v>
          </cell>
          <cell r="B4369" t="str">
            <v>INHI</v>
          </cell>
          <cell r="C4369" t="str">
            <v>CONEXOES</v>
          </cell>
          <cell r="D4369" t="str">
            <v>0180</v>
          </cell>
          <cell r="E4369">
            <v>0</v>
          </cell>
          <cell r="F4369">
            <v>0</v>
          </cell>
          <cell r="G4369" t="str">
            <v>97470</v>
          </cell>
          <cell r="H4369" t="str">
            <v>LUVA, EM AÇO, CONEXÃO SOLDADA, DN 50 (2"), INSTALADO EM REDE DE ALIMENTAÇÃO PARA HIDRANTE - FORNECIMENTO E INSTALAÇÃO. AF_10/2020</v>
          </cell>
        </row>
        <row r="4370">
          <cell r="A4370" t="str">
            <v>INSTALACOES HIDRO SANITARIAS</v>
          </cell>
          <cell r="B4370" t="str">
            <v>INHI</v>
          </cell>
          <cell r="C4370" t="str">
            <v>CONEXOES</v>
          </cell>
          <cell r="D4370" t="str">
            <v>0180</v>
          </cell>
          <cell r="E4370">
            <v>0</v>
          </cell>
          <cell r="F4370">
            <v>0</v>
          </cell>
          <cell r="G4370" t="str">
            <v>97471</v>
          </cell>
          <cell r="H4370" t="str">
            <v>LUVA COM REDUÇÃO, EM AÇO, CONEXÃO SOLDADA, DN 50 X 40 MM (2" X 1 1/2"), INSTALADO EM REDE DE ALIMENTAÇÃO PARA HIDRANTE - FORNECIMENTO E INSTALAÇÃO. AF_10/2020</v>
          </cell>
        </row>
        <row r="4371">
          <cell r="A4371" t="str">
            <v>INSTALACOES HIDRO SANITARIAS</v>
          </cell>
          <cell r="B4371" t="str">
            <v>INHI</v>
          </cell>
          <cell r="C4371" t="str">
            <v>CONEXOES</v>
          </cell>
          <cell r="D4371" t="str">
            <v>0180</v>
          </cell>
          <cell r="E4371">
            <v>0</v>
          </cell>
          <cell r="F4371">
            <v>0</v>
          </cell>
          <cell r="G4371" t="str">
            <v>97474</v>
          </cell>
          <cell r="H4371" t="str">
            <v>LUVA, EM AÇO, CONEXÃO SOLDADA, DN 65 (2 1/2"), INSTALADO EM REDE DE ALIMENTAÇÃO PARA HIDRANTE - FORNECIMENTO E INSTALAÇÃO. AF_10/2020</v>
          </cell>
        </row>
        <row r="4372">
          <cell r="A4372" t="str">
            <v>INSTALACOES HIDRO SANITARIAS</v>
          </cell>
          <cell r="B4372" t="str">
            <v>INHI</v>
          </cell>
          <cell r="C4372" t="str">
            <v>CONEXOES</v>
          </cell>
          <cell r="D4372" t="str">
            <v>0180</v>
          </cell>
          <cell r="E4372">
            <v>0</v>
          </cell>
          <cell r="F4372">
            <v>0</v>
          </cell>
          <cell r="G4372" t="str">
            <v>97475</v>
          </cell>
          <cell r="H4372" t="str">
            <v>LUVA COM REDUÇÃO, EM AÇO, CONEXÃO SOLDADA, DN 65 X 50 MM (2 1/2" X 2"), INSTALADO EM REDE DE ALIMENTAÇÃO PARA HIDRANTE - FORNECIMENTO E INSTALAÇÃO. AF_10/2020</v>
          </cell>
        </row>
        <row r="4373">
          <cell r="A4373" t="str">
            <v>INSTALACOES HIDRO SANITARIAS</v>
          </cell>
          <cell r="B4373" t="str">
            <v>INHI</v>
          </cell>
          <cell r="C4373" t="str">
            <v>CONEXOES</v>
          </cell>
          <cell r="D4373" t="str">
            <v>0180</v>
          </cell>
          <cell r="E4373">
            <v>0</v>
          </cell>
          <cell r="F4373">
            <v>0</v>
          </cell>
          <cell r="G4373" t="str">
            <v>97477</v>
          </cell>
          <cell r="H4373" t="str">
            <v>LUVA, EM AÇO, CONEXÃO SOLDADA, DN 80 (3"), INSTALADO EM REDE DE ALIMENTAÇÃO PARA HIDRANTE - FORNECIMENTO E INSTALAÇÃO. AF_10/2020</v>
          </cell>
        </row>
        <row r="4374">
          <cell r="A4374" t="str">
            <v>INSTALACOES HIDRO SANITARIAS</v>
          </cell>
          <cell r="B4374" t="str">
            <v>INHI</v>
          </cell>
          <cell r="C4374" t="str">
            <v>CONEXOES</v>
          </cell>
          <cell r="D4374" t="str">
            <v>0180</v>
          </cell>
          <cell r="E4374">
            <v>0</v>
          </cell>
          <cell r="F4374">
            <v>0</v>
          </cell>
          <cell r="G4374" t="str">
            <v>97478</v>
          </cell>
          <cell r="H4374" t="str">
            <v>LUVA COM REDUÇÃO, EM AÇO, CONEXÃO SOLDADA, DN 80 X 65 MM (3" X 2 1/2"), INSTALADO EM REDE DE ALIMENTAÇÃO PARA HIDRANTE - FORNECIMENTO E INSTALAÇÃO. AF_10/2020</v>
          </cell>
        </row>
        <row r="4375">
          <cell r="A4375" t="str">
            <v>INSTALACOES HIDRO SANITARIAS</v>
          </cell>
          <cell r="B4375" t="str">
            <v>INHI</v>
          </cell>
          <cell r="C4375" t="str">
            <v>CONEXOES</v>
          </cell>
          <cell r="D4375" t="str">
            <v>0180</v>
          </cell>
          <cell r="E4375">
            <v>0</v>
          </cell>
          <cell r="F4375">
            <v>0</v>
          </cell>
          <cell r="G4375" t="str">
            <v>97479</v>
          </cell>
          <cell r="H4375" t="str">
            <v>CURVA 45 GRAUS, EM AÇO, CONEXÃO SOLDADA, DN 25 (1"), INSTALADO EM REDE DE ALIMENTAÇÃO PARA HIDRANTE - FORNECIMENTO E INSTALAÇÃO. AF_10/2020</v>
          </cell>
        </row>
        <row r="4376">
          <cell r="A4376" t="str">
            <v>INSTALACOES HIDRO SANITARIAS</v>
          </cell>
          <cell r="B4376" t="str">
            <v>INHI</v>
          </cell>
          <cell r="C4376" t="str">
            <v>CONEXOES</v>
          </cell>
          <cell r="D4376" t="str">
            <v>0180</v>
          </cell>
          <cell r="E4376">
            <v>0</v>
          </cell>
          <cell r="F4376">
            <v>0</v>
          </cell>
          <cell r="G4376" t="str">
            <v>97480</v>
          </cell>
          <cell r="H4376" t="str">
            <v>CURVA 90 GRAUS, EM AÇO, CONEXÃO SOLDADA, DN 25 (1"), INSTALADO EM REDE DE ALIMENTAÇÃO PARA HIDRANTE - FORNECIMENTO E INSTALAÇÃO. AF_10/2020</v>
          </cell>
        </row>
        <row r="4377">
          <cell r="A4377" t="str">
            <v>INSTALACOES HIDRO SANITARIAS</v>
          </cell>
          <cell r="B4377" t="str">
            <v>INHI</v>
          </cell>
          <cell r="C4377" t="str">
            <v>CONEXOES</v>
          </cell>
          <cell r="D4377" t="str">
            <v>0180</v>
          </cell>
          <cell r="E4377">
            <v>0</v>
          </cell>
          <cell r="F4377">
            <v>0</v>
          </cell>
          <cell r="G4377" t="str">
            <v>97481</v>
          </cell>
          <cell r="H4377" t="str">
            <v>CURVA 45 GRAUS, EM AÇO, CONEXÃO SOLDADA, DN 32 (1 1/4"), INSTALADO EM REDE DE ALIMENTAÇÃO PARA HIDRANTE - FORNECIMENTO E INSTALAÇÃO. AF_10/2020</v>
          </cell>
        </row>
        <row r="4378">
          <cell r="A4378" t="str">
            <v>INSTALACOES HIDRO SANITARIAS</v>
          </cell>
          <cell r="B4378" t="str">
            <v>INHI</v>
          </cell>
          <cell r="C4378" t="str">
            <v>CONEXOES</v>
          </cell>
          <cell r="D4378" t="str">
            <v>0180</v>
          </cell>
          <cell r="E4378">
            <v>0</v>
          </cell>
          <cell r="F4378">
            <v>0</v>
          </cell>
          <cell r="G4378" t="str">
            <v>97482</v>
          </cell>
          <cell r="H4378" t="str">
            <v>CURVA 90 GRAUS, EM AÇO, CONEXÃO SOLDADA, DN 32 (1 1/4"), INSTALADO EM REDE DE ALIMENTAÇÃO PARA HIDRANTE - FORNECIMENTO E INSTALAÇÃO. AF_10/2020</v>
          </cell>
        </row>
        <row r="4379">
          <cell r="A4379" t="str">
            <v>INSTALACOES HIDRO SANITARIAS</v>
          </cell>
          <cell r="B4379" t="str">
            <v>INHI</v>
          </cell>
          <cell r="C4379" t="str">
            <v>CONEXOES</v>
          </cell>
          <cell r="D4379" t="str">
            <v>0180</v>
          </cell>
          <cell r="E4379">
            <v>0</v>
          </cell>
          <cell r="F4379">
            <v>0</v>
          </cell>
          <cell r="G4379" t="str">
            <v>97483</v>
          </cell>
          <cell r="H4379" t="str">
            <v>CURVA 45 GRAUS, EM AÇO, CONEXÃO SOLDADA, DN 40 (1 1/2"), INSTALADO EM REDE DE ALIMENTAÇÃO PARA HIDRANTE - FORNECIMENTO E INSTALAÇÃO. AF_10/2020</v>
          </cell>
        </row>
        <row r="4380">
          <cell r="A4380" t="str">
            <v>INSTALACOES HIDRO SANITARIAS</v>
          </cell>
          <cell r="B4380" t="str">
            <v>INHI</v>
          </cell>
          <cell r="C4380" t="str">
            <v>CONEXOES</v>
          </cell>
          <cell r="D4380" t="str">
            <v>0180</v>
          </cell>
          <cell r="E4380">
            <v>0</v>
          </cell>
          <cell r="F4380">
            <v>0</v>
          </cell>
          <cell r="G4380" t="str">
            <v>97484</v>
          </cell>
          <cell r="H4380" t="str">
            <v>CURVA 90 GRAUS, EM AÇO, CONEXÃO SOLDADA, DN 40 (1 1/2"), INSTALADO EM REDE DE ALIMENTAÇÃO PARA HIDRANTE - FORNECIMENTO E INSTALAÇÃO. AF_10/2020</v>
          </cell>
        </row>
        <row r="4381">
          <cell r="A4381" t="str">
            <v>INSTALACOES HIDRO SANITARIAS</v>
          </cell>
          <cell r="B4381" t="str">
            <v>INHI</v>
          </cell>
          <cell r="C4381" t="str">
            <v>CONEXOES</v>
          </cell>
          <cell r="D4381" t="str">
            <v>0180</v>
          </cell>
          <cell r="E4381">
            <v>0</v>
          </cell>
          <cell r="F4381">
            <v>0</v>
          </cell>
          <cell r="G4381" t="str">
            <v>97485</v>
          </cell>
          <cell r="H4381" t="str">
            <v>CURVA 45 GRAUS, EM AÇO, CONEXÃO SOLDADA, DN 50 (2"), INSTALADO EM REDE DE ALIMENTAÇÃO PARA HIDRANTE - FORNECIMENTO E INSTALAÇÃO. AF_10/2020</v>
          </cell>
        </row>
        <row r="4382">
          <cell r="A4382" t="str">
            <v>INSTALACOES HIDRO SANITARIAS</v>
          </cell>
          <cell r="B4382" t="str">
            <v>INHI</v>
          </cell>
          <cell r="C4382" t="str">
            <v>CONEXOES</v>
          </cell>
          <cell r="D4382" t="str">
            <v>0180</v>
          </cell>
          <cell r="E4382">
            <v>0</v>
          </cell>
          <cell r="F4382">
            <v>0</v>
          </cell>
          <cell r="G4382" t="str">
            <v>97486</v>
          </cell>
          <cell r="H4382" t="str">
            <v>CURVA 90 GRAUS, EM AÇO, CONEXÃO SOLDADA, DN 50 (2"), INSTALADO EM REDE DE ALIMENTAÇÃO PARA HIDRANTE - FORNECIMENTO E INSTALAÇÃO. AF_10/2020</v>
          </cell>
        </row>
        <row r="4383">
          <cell r="A4383" t="str">
            <v>INSTALACOES HIDRO SANITARIAS</v>
          </cell>
          <cell r="B4383" t="str">
            <v>INHI</v>
          </cell>
          <cell r="C4383" t="str">
            <v>CONEXOES</v>
          </cell>
          <cell r="D4383" t="str">
            <v>0180</v>
          </cell>
          <cell r="E4383">
            <v>0</v>
          </cell>
          <cell r="F4383">
            <v>0</v>
          </cell>
          <cell r="G4383" t="str">
            <v>97487</v>
          </cell>
          <cell r="H4383" t="str">
            <v>CURVA 45 GRAUS, EM AÇO, CONEXÃO SOLDADA, DN 65 (2 1/2"), INSTALADO EM REDE DE ALIMENTAÇÃO PARA HIDRANTE - FORNECIMENTO E INSTALAÇÃO. AF_10/2020</v>
          </cell>
        </row>
        <row r="4384">
          <cell r="A4384" t="str">
            <v>INSTALACOES HIDRO SANITARIAS</v>
          </cell>
          <cell r="B4384" t="str">
            <v>INHI</v>
          </cell>
          <cell r="C4384" t="str">
            <v>CONEXOES</v>
          </cell>
          <cell r="D4384" t="str">
            <v>0180</v>
          </cell>
          <cell r="E4384">
            <v>0</v>
          </cell>
          <cell r="F4384">
            <v>0</v>
          </cell>
          <cell r="G4384" t="str">
            <v>97488</v>
          </cell>
          <cell r="H4384" t="str">
            <v>CURVA 90 GRAUS, EM AÇO, CONEXÃO SOLDADA, DN 65 (2 1/2"), INSTALADO EM REDE DE ALIMENTAÇÃO PARA HIDRANTE - FORNECIMENTO E INSTALAÇÃO. AF_10/2020</v>
          </cell>
        </row>
        <row r="4385">
          <cell r="A4385" t="str">
            <v>INSTALACOES HIDRO SANITARIAS</v>
          </cell>
          <cell r="B4385" t="str">
            <v>INHI</v>
          </cell>
          <cell r="C4385" t="str">
            <v>CONEXOES</v>
          </cell>
          <cell r="D4385" t="str">
            <v>0180</v>
          </cell>
          <cell r="E4385">
            <v>0</v>
          </cell>
          <cell r="F4385">
            <v>0</v>
          </cell>
          <cell r="G4385" t="str">
            <v>97489</v>
          </cell>
          <cell r="H4385" t="str">
            <v>CURVA 45 GRAUS, EM AÇO, CONEXÃO SOLDADA, DN 80 (3"), INSTALADO EM REDE DE ALIMENTAÇÃO PARA HIDRANTE - FORNECIMENTO E INSTALAÇÃO. AF_10/2020</v>
          </cell>
        </row>
        <row r="4386">
          <cell r="A4386" t="str">
            <v>INSTALACOES HIDRO SANITARIAS</v>
          </cell>
          <cell r="B4386" t="str">
            <v>INHI</v>
          </cell>
          <cell r="C4386" t="str">
            <v>CONEXOES</v>
          </cell>
          <cell r="D4386" t="str">
            <v>0180</v>
          </cell>
          <cell r="E4386">
            <v>0</v>
          </cell>
          <cell r="F4386">
            <v>0</v>
          </cell>
          <cell r="G4386" t="str">
            <v>97490</v>
          </cell>
          <cell r="H4386" t="str">
            <v>CURVA 90 GRAUS, EM AÇO, CONEXÃO SOLDADA, DN 80 (3"), INSTALADO EM REDE DE ALIMENTAÇÃO PARA HIDRANTE - FORNECIMENTO E INSTALAÇÃO. AF_10/2020</v>
          </cell>
        </row>
        <row r="4387">
          <cell r="A4387" t="str">
            <v>INSTALACOES HIDRO SANITARIAS</v>
          </cell>
          <cell r="B4387" t="str">
            <v>INHI</v>
          </cell>
          <cell r="C4387" t="str">
            <v>CONEXOES</v>
          </cell>
          <cell r="D4387" t="str">
            <v>0180</v>
          </cell>
          <cell r="E4387">
            <v>0</v>
          </cell>
          <cell r="F4387">
            <v>0</v>
          </cell>
          <cell r="G4387" t="str">
            <v>97491</v>
          </cell>
          <cell r="H4387" t="str">
            <v>TÊ, EM AÇO, CONEXÃO SOLDADA, DN 25 (1"), INSTALADO EM REDE DE ALIMENTAÇÃO PARA HIDRANTE - FORNECIMENTO E INSTALAÇÃO. AF_10/2020</v>
          </cell>
        </row>
        <row r="4388">
          <cell r="A4388" t="str">
            <v>INSTALACOES HIDRO SANITARIAS</v>
          </cell>
          <cell r="B4388" t="str">
            <v>INHI</v>
          </cell>
          <cell r="C4388" t="str">
            <v>CONEXOES</v>
          </cell>
          <cell r="D4388" t="str">
            <v>0180</v>
          </cell>
          <cell r="E4388">
            <v>0</v>
          </cell>
          <cell r="F4388">
            <v>0</v>
          </cell>
          <cell r="G4388" t="str">
            <v>97492</v>
          </cell>
          <cell r="H4388" t="str">
            <v>TÊ, EM AÇO, CONEXÃO SOLDADA, DN 32 (1 1/4"), INSTALADO EM REDE DE ALIMENTAÇÃO PARA HIDRANTE - FORNECIMENTO E INSTALAÇÃO. AF_10/2020</v>
          </cell>
        </row>
        <row r="4389">
          <cell r="A4389" t="str">
            <v>INSTALACOES HIDRO SANITARIAS</v>
          </cell>
          <cell r="B4389" t="str">
            <v>INHI</v>
          </cell>
          <cell r="C4389" t="str">
            <v>CONEXOES</v>
          </cell>
          <cell r="D4389" t="str">
            <v>0180</v>
          </cell>
          <cell r="E4389">
            <v>0</v>
          </cell>
          <cell r="F4389">
            <v>0</v>
          </cell>
          <cell r="G4389" t="str">
            <v>97493</v>
          </cell>
          <cell r="H4389" t="str">
            <v>TÊ, EM AÇO, CONEXÃO SOLDADA, DN 40 (1 1/2"), INSTALADO EM REDE DE ALIMENTAÇÃO PARA HIDRANTE - FORNECIMENTO E INSTALAÇÃO. AF_10/2020</v>
          </cell>
        </row>
        <row r="4390">
          <cell r="A4390" t="str">
            <v>INSTALACOES HIDRO SANITARIAS</v>
          </cell>
          <cell r="B4390" t="str">
            <v>INHI</v>
          </cell>
          <cell r="C4390" t="str">
            <v>CONEXOES</v>
          </cell>
          <cell r="D4390" t="str">
            <v>0180</v>
          </cell>
          <cell r="E4390">
            <v>0</v>
          </cell>
          <cell r="F4390">
            <v>0</v>
          </cell>
          <cell r="G4390" t="str">
            <v>97494</v>
          </cell>
          <cell r="H4390" t="str">
            <v>TÊ, EM AÇO, CONEXÃO SOLDADA, DN 50 (2"), INSTALADO EM REDE DE ALIMENTAÇÃO PARA HIDRANTE - FORNECIMENTO E INSTALAÇÃO. AF_10/2020</v>
          </cell>
        </row>
        <row r="4391">
          <cell r="A4391" t="str">
            <v>INSTALACOES HIDRO SANITARIAS</v>
          </cell>
          <cell r="B4391" t="str">
            <v>INHI</v>
          </cell>
          <cell r="C4391" t="str">
            <v>CONEXOES</v>
          </cell>
          <cell r="D4391" t="str">
            <v>0180</v>
          </cell>
          <cell r="E4391">
            <v>0</v>
          </cell>
          <cell r="F4391">
            <v>0</v>
          </cell>
          <cell r="G4391" t="str">
            <v>97495</v>
          </cell>
          <cell r="H4391" t="str">
            <v>TÊ, EM AÇO, CONEXÃO SOLDADA, DN 65 (2 1/2"), INSTALADO EM REDE DE ALIMENTAÇÃO PARA HIDRANTE - FORNECIMENTO E INSTALAÇÃO. AF_10/2020</v>
          </cell>
        </row>
        <row r="4392">
          <cell r="A4392" t="str">
            <v>INSTALACOES HIDRO SANITARIAS</v>
          </cell>
          <cell r="B4392" t="str">
            <v>INHI</v>
          </cell>
          <cell r="C4392" t="str">
            <v>CONEXOES</v>
          </cell>
          <cell r="D4392" t="str">
            <v>0180</v>
          </cell>
          <cell r="E4392">
            <v>0</v>
          </cell>
          <cell r="F4392">
            <v>0</v>
          </cell>
          <cell r="G4392" t="str">
            <v>97496</v>
          </cell>
          <cell r="H4392" t="str">
            <v>TÊ, EM AÇO, CONEXÃO SOLDADA, DN 80 (3"), INSTALADO EM REDE DE ALIMENTAÇÃO PARA HIDRANTE - FORNECIMENTO E INSTALAÇÃO. AF_10/2020</v>
          </cell>
        </row>
        <row r="4393">
          <cell r="A4393" t="str">
            <v>INSTALACOES HIDRO SANITARIAS</v>
          </cell>
          <cell r="B4393" t="str">
            <v>INHI</v>
          </cell>
          <cell r="C4393" t="str">
            <v>CONEXOES</v>
          </cell>
          <cell r="D4393" t="str">
            <v>0180</v>
          </cell>
          <cell r="E4393">
            <v>0</v>
          </cell>
          <cell r="F4393">
            <v>0</v>
          </cell>
          <cell r="G4393" t="str">
            <v>97499</v>
          </cell>
          <cell r="H4393" t="str">
            <v>LUVA, EM AÇO, CONEXÃO SOLDADA, DN 25 (1"), INSTALADO EM REDE DE ALIMENTAÇÃO PARA SPRINKLER - FORNECIMENTO E INSTALAÇÃO. AF_10/2020</v>
          </cell>
        </row>
        <row r="4394">
          <cell r="A4394" t="str">
            <v>INSTALACOES HIDRO SANITARIAS</v>
          </cell>
          <cell r="B4394" t="str">
            <v>INHI</v>
          </cell>
          <cell r="C4394" t="str">
            <v>CONEXOES</v>
          </cell>
          <cell r="D4394" t="str">
            <v>0180</v>
          </cell>
          <cell r="E4394">
            <v>0</v>
          </cell>
          <cell r="F4394">
            <v>0</v>
          </cell>
          <cell r="G4394" t="str">
            <v>97500</v>
          </cell>
          <cell r="H4394" t="str">
            <v>LUVA COM REDUÇÃO, EM AÇO, CONEXÃO SOLDADA, DN 25 X 20 MM (1" X 3/4"), INSTALADO EM REDE DE ALIMENTAÇÃO PARA SPRINKLER - FORNECIMENTO E INSTALAÇÃO. AF_10/2020</v>
          </cell>
        </row>
        <row r="4395">
          <cell r="A4395" t="str">
            <v>INSTALACOES HIDRO SANITARIAS</v>
          </cell>
          <cell r="B4395" t="str">
            <v>INHI</v>
          </cell>
          <cell r="C4395" t="str">
            <v>CONEXOES</v>
          </cell>
          <cell r="D4395" t="str">
            <v>0180</v>
          </cell>
          <cell r="E4395">
            <v>0</v>
          </cell>
          <cell r="F4395">
            <v>0</v>
          </cell>
          <cell r="G4395" t="str">
            <v>97502</v>
          </cell>
          <cell r="H4395" t="str">
            <v>LUVA, EM AÇO, CONEXÃO SOLDADA, DN 32 (1 1/4"), INSTALADO EM REDE DE ALIMENTAÇÃO PARA SPRINKLER - FORNECIMENTO E INSTALAÇÃO. AF_10/2020</v>
          </cell>
        </row>
        <row r="4396">
          <cell r="A4396" t="str">
            <v>INSTALACOES HIDRO SANITARIAS</v>
          </cell>
          <cell r="B4396" t="str">
            <v>INHI</v>
          </cell>
          <cell r="C4396" t="str">
            <v>CONEXOES</v>
          </cell>
          <cell r="D4396" t="str">
            <v>0180</v>
          </cell>
          <cell r="E4396">
            <v>0</v>
          </cell>
          <cell r="F4396">
            <v>0</v>
          </cell>
          <cell r="G4396" t="str">
            <v>97503</v>
          </cell>
          <cell r="H4396" t="str">
            <v>LUVA COM REDUÇÃO, EM AÇO, CONEXÃO SOLDADA, DN 32 X 25 MM (1 1/4"  X 1"), INSTALADO EM REDE DE ALIMENTAÇÃO PARA SPRINKLER - FORNECIMENTO E INSTALAÇÃO. AF_10/2020</v>
          </cell>
        </row>
        <row r="4397">
          <cell r="A4397" t="str">
            <v>INSTALACOES HIDRO SANITARIAS</v>
          </cell>
          <cell r="B4397" t="str">
            <v>INHI</v>
          </cell>
          <cell r="C4397" t="str">
            <v>CONEXOES</v>
          </cell>
          <cell r="D4397" t="str">
            <v>0180</v>
          </cell>
          <cell r="E4397">
            <v>0</v>
          </cell>
          <cell r="F4397">
            <v>0</v>
          </cell>
          <cell r="G4397" t="str">
            <v>97505</v>
          </cell>
          <cell r="H4397" t="str">
            <v>LUVA, EM AÇO, CONEXÃO SOLDADA, DN 40 (1 1/2"), INSTALADO EM REDE DE ALIMENTAÇÃO PARA SPRINKLER - FORNECIMENTO E INSTALAÇÃO. AF_10/2020</v>
          </cell>
        </row>
        <row r="4398">
          <cell r="A4398" t="str">
            <v>INSTALACOES HIDRO SANITARIAS</v>
          </cell>
          <cell r="B4398" t="str">
            <v>INHI</v>
          </cell>
          <cell r="C4398" t="str">
            <v>CONEXOES</v>
          </cell>
          <cell r="D4398" t="str">
            <v>0180</v>
          </cell>
          <cell r="E4398">
            <v>0</v>
          </cell>
          <cell r="F4398">
            <v>0</v>
          </cell>
          <cell r="G4398" t="str">
            <v>97506</v>
          </cell>
          <cell r="H4398" t="str">
            <v>LUVA COM REDUÇÃO, EM AÇO, CONEXÃO SOLDADA, DN 40  X 32 MM (1 1/2" X 1 1/4"), INSTALADO EM REDE DE ALIMENTAÇÃO PARA SPRINKLER - FORNECIMENTO E INSTALAÇÃO. AF_10/2020</v>
          </cell>
        </row>
        <row r="4399">
          <cell r="A4399" t="str">
            <v>INSTALACOES HIDRO SANITARIAS</v>
          </cell>
          <cell r="B4399" t="str">
            <v>INHI</v>
          </cell>
          <cell r="C4399" t="str">
            <v>CONEXOES</v>
          </cell>
          <cell r="D4399" t="str">
            <v>0180</v>
          </cell>
          <cell r="E4399">
            <v>0</v>
          </cell>
          <cell r="F4399">
            <v>0</v>
          </cell>
          <cell r="G4399" t="str">
            <v>97508</v>
          </cell>
          <cell r="H4399" t="str">
            <v>LUVA, EM AÇO, CONEXÃO SOLDADA, DN 50 (2"), INSTALADO EM REDE DE ALIMENTAÇÃO PARA SPRINKLER - FORNECIMENTO E INSTALAÇÃO. AF_10/2020</v>
          </cell>
        </row>
        <row r="4400">
          <cell r="A4400" t="str">
            <v>INSTALACOES HIDRO SANITARIAS</v>
          </cell>
          <cell r="B4400" t="str">
            <v>INHI</v>
          </cell>
          <cell r="C4400" t="str">
            <v>CONEXOES</v>
          </cell>
          <cell r="D4400" t="str">
            <v>0180</v>
          </cell>
          <cell r="E4400">
            <v>0</v>
          </cell>
          <cell r="F4400">
            <v>0</v>
          </cell>
          <cell r="G4400" t="str">
            <v>97509</v>
          </cell>
          <cell r="H4400" t="str">
            <v>LUVA COM REDUÇÃO, EM AÇO, CONEXÃO SOLDADA, DN 50 X 40 MM (2" X 1 1/2"), INSTALADO EM REDE DE ALIMENTAÇÃO PARA SPRINKLER - FORNECIMENTO E INSTALAÇÃO. AF_10/2020</v>
          </cell>
        </row>
        <row r="4401">
          <cell r="A4401" t="str">
            <v>INSTALACOES HIDRO SANITARIAS</v>
          </cell>
          <cell r="B4401" t="str">
            <v>INHI</v>
          </cell>
          <cell r="C4401" t="str">
            <v>CONEXOES</v>
          </cell>
          <cell r="D4401" t="str">
            <v>0180</v>
          </cell>
          <cell r="E4401">
            <v>0</v>
          </cell>
          <cell r="F4401">
            <v>0</v>
          </cell>
          <cell r="G4401" t="str">
            <v>97511</v>
          </cell>
          <cell r="H4401" t="str">
            <v>LUVA, EM AÇO, CONEXÃO SOLDADA, DN 65 (2 1/2"), INSTALADO EM REDE DE ALIMENTAÇÃO PARA SPRINKLER - FORNECIMENTO E INSTALAÇÃO. AF_10/2020</v>
          </cell>
        </row>
        <row r="4402">
          <cell r="A4402" t="str">
            <v>INSTALACOES HIDRO SANITARIAS</v>
          </cell>
          <cell r="B4402" t="str">
            <v>INHI</v>
          </cell>
          <cell r="C4402" t="str">
            <v>CONEXOES</v>
          </cell>
          <cell r="D4402" t="str">
            <v>0180</v>
          </cell>
          <cell r="E4402">
            <v>0</v>
          </cell>
          <cell r="F4402">
            <v>0</v>
          </cell>
          <cell r="G4402" t="str">
            <v>97512</v>
          </cell>
          <cell r="H4402" t="str">
            <v>LUVA COM REDUÇÃO, EM AÇO, CONEXÃO SOLDADA, DN 65 X 50 MM (2 1/2" X 2"), INSTALADO EM REDE DE ALIMENTAÇÃO PARA SPRINKLER - FORNECIMENTO E INSTALAÇÃO. AF_10/2020</v>
          </cell>
        </row>
        <row r="4403">
          <cell r="A4403" t="str">
            <v>INSTALACOES HIDRO SANITARIAS</v>
          </cell>
          <cell r="B4403" t="str">
            <v>INHI</v>
          </cell>
          <cell r="C4403" t="str">
            <v>CONEXOES</v>
          </cell>
          <cell r="D4403" t="str">
            <v>0180</v>
          </cell>
          <cell r="E4403">
            <v>0</v>
          </cell>
          <cell r="F4403">
            <v>0</v>
          </cell>
          <cell r="G4403" t="str">
            <v>97514</v>
          </cell>
          <cell r="H4403" t="str">
            <v>LUVA, EM AÇO, CONEXÃO SOLDADA, DN 80 (3"), INSTALADO EM REDE DE ALIMENTAÇÃO PARA SPRINKLER - FORNECIMENTO E INSTALAÇÃO. AF_10/2020</v>
          </cell>
        </row>
        <row r="4404">
          <cell r="A4404" t="str">
            <v>INSTALACOES HIDRO SANITARIAS</v>
          </cell>
          <cell r="B4404" t="str">
            <v>INHI</v>
          </cell>
          <cell r="C4404" t="str">
            <v>CONEXOES</v>
          </cell>
          <cell r="D4404" t="str">
            <v>0180</v>
          </cell>
          <cell r="E4404">
            <v>0</v>
          </cell>
          <cell r="F4404">
            <v>0</v>
          </cell>
          <cell r="G4404" t="str">
            <v>97515</v>
          </cell>
          <cell r="H4404" t="str">
            <v>LUVA COM REDUÇÃO, EM AÇO, CONEXÃO SOLDADA, DN 80 X 65 MM (3" X 2 1/2"), INSTALADO EM REDE DE ALIMENTAÇÃO PARA SPRINKLER - FORNECIMENTO E INSTALAÇÃO. AF_10/2020</v>
          </cell>
        </row>
        <row r="4405">
          <cell r="A4405" t="str">
            <v>INSTALACOES HIDRO SANITARIAS</v>
          </cell>
          <cell r="B4405" t="str">
            <v>INHI</v>
          </cell>
          <cell r="C4405" t="str">
            <v>CONEXOES</v>
          </cell>
          <cell r="D4405" t="str">
            <v>0180</v>
          </cell>
          <cell r="E4405">
            <v>0</v>
          </cell>
          <cell r="F4405">
            <v>0</v>
          </cell>
          <cell r="G4405" t="str">
            <v>97517</v>
          </cell>
          <cell r="H4405" t="str">
            <v>CURVA 45 GRAUS, EM AÇO, CONEXÃO SOLDADA, DN 25 (1"), INSTALADO EM REDE DE ALIMENTAÇÃO PARA SPRINKLER - FORNECIMENTO E INSTALAÇÃO. AF_10/2020</v>
          </cell>
        </row>
        <row r="4406">
          <cell r="A4406" t="str">
            <v>INSTALACOES HIDRO SANITARIAS</v>
          </cell>
          <cell r="B4406" t="str">
            <v>INHI</v>
          </cell>
          <cell r="C4406" t="str">
            <v>CONEXOES</v>
          </cell>
          <cell r="D4406" t="str">
            <v>0180</v>
          </cell>
          <cell r="E4406">
            <v>0</v>
          </cell>
          <cell r="F4406">
            <v>0</v>
          </cell>
          <cell r="G4406" t="str">
            <v>97518</v>
          </cell>
          <cell r="H4406" t="str">
            <v>CURVA 90 GRAUS, EM AÇO, CONEXÃO SOLDADA, DN 25 (1"), INSTALADO EM REDE DE ALIMENTAÇÃO PARA SPRINKLER - FORNECIMENTO E INSTALAÇÃO. AF_10/2020</v>
          </cell>
        </row>
        <row r="4407">
          <cell r="A4407" t="str">
            <v>INSTALACOES HIDRO SANITARIAS</v>
          </cell>
          <cell r="B4407" t="str">
            <v>INHI</v>
          </cell>
          <cell r="C4407" t="str">
            <v>CONEXOES</v>
          </cell>
          <cell r="D4407" t="str">
            <v>0180</v>
          </cell>
          <cell r="E4407">
            <v>0</v>
          </cell>
          <cell r="F4407">
            <v>0</v>
          </cell>
          <cell r="G4407" t="str">
            <v>97519</v>
          </cell>
          <cell r="H4407" t="str">
            <v>CURVA 45 GRAUS, EM AÇO, CONEXÃO SOLDADA, DN 32 (1 1/4"), INSTALADO EM REDE DE ALIMENTAÇÃO PARA SPRINKLER - FORNECIMENTO E INSTALAÇÃO. AF_10/2020</v>
          </cell>
        </row>
        <row r="4408">
          <cell r="A4408" t="str">
            <v>INSTALACOES HIDRO SANITARIAS</v>
          </cell>
          <cell r="B4408" t="str">
            <v>INHI</v>
          </cell>
          <cell r="C4408" t="str">
            <v>CONEXOES</v>
          </cell>
          <cell r="D4408" t="str">
            <v>0180</v>
          </cell>
          <cell r="E4408">
            <v>0</v>
          </cell>
          <cell r="F4408">
            <v>0</v>
          </cell>
          <cell r="G4408" t="str">
            <v>97520</v>
          </cell>
          <cell r="H4408" t="str">
            <v>CURVA 90 GRAUS, EM AÇO, CONEXÃO SOLDADA, DN 32 (1 1/4"), INSTALADO EM REDE DE ALIMENTAÇÃO PARA SPRINKLER - FORNECIMENTO E INSTALAÇÃO. AF_10/2020</v>
          </cell>
        </row>
        <row r="4409">
          <cell r="A4409" t="str">
            <v>INSTALACOES HIDRO SANITARIAS</v>
          </cell>
          <cell r="B4409" t="str">
            <v>INHI</v>
          </cell>
          <cell r="C4409" t="str">
            <v>CONEXOES</v>
          </cell>
          <cell r="D4409" t="str">
            <v>0180</v>
          </cell>
          <cell r="E4409">
            <v>0</v>
          </cell>
          <cell r="F4409">
            <v>0</v>
          </cell>
          <cell r="G4409" t="str">
            <v>97521</v>
          </cell>
          <cell r="H4409" t="str">
            <v>CURVA 45 GRAUS, EM AÇO, CONEXÃO SOLDADA, DN 40 (1 1/2"), INSTALADO EM REDE DE ALIMENTAÇÃO PARA SPRINKLER - FORNECIMENTO E INSTALAÇÃO. AF_10/2020</v>
          </cell>
        </row>
        <row r="4410">
          <cell r="A4410" t="str">
            <v>INSTALACOES HIDRO SANITARIAS</v>
          </cell>
          <cell r="B4410" t="str">
            <v>INHI</v>
          </cell>
          <cell r="C4410" t="str">
            <v>CONEXOES</v>
          </cell>
          <cell r="D4410" t="str">
            <v>0180</v>
          </cell>
          <cell r="E4410">
            <v>0</v>
          </cell>
          <cell r="F4410">
            <v>0</v>
          </cell>
          <cell r="G4410" t="str">
            <v>97522</v>
          </cell>
          <cell r="H4410" t="str">
            <v>CURVA 90 GRAUS, EM AÇO, CONEXÃO SOLDADA, DN 40 (1 1/2"), INSTALADO EM REDE DE ALIMENTAÇÃO PARA SPRINKLER - FORNECIMENTO E INSTALAÇÃO. AF_10/2020</v>
          </cell>
        </row>
        <row r="4411">
          <cell r="A4411" t="str">
            <v>INSTALACOES HIDRO SANITARIAS</v>
          </cell>
          <cell r="B4411" t="str">
            <v>INHI</v>
          </cell>
          <cell r="C4411" t="str">
            <v>CONEXOES</v>
          </cell>
          <cell r="D4411" t="str">
            <v>0180</v>
          </cell>
          <cell r="E4411">
            <v>0</v>
          </cell>
          <cell r="F4411">
            <v>0</v>
          </cell>
          <cell r="G4411" t="str">
            <v>97523</v>
          </cell>
          <cell r="H4411" t="str">
            <v>CURVA 45 GRAUS, EM AÇO, CONEXÃO SOLDADA, DN 50 (2"), INSTALADO EM REDE DE ALIMENTAÇÃO PARA SPRINKLER - FORNECIMENTO E INSTALAÇÃO. AF_10/2020</v>
          </cell>
        </row>
        <row r="4412">
          <cell r="A4412" t="str">
            <v>INSTALACOES HIDRO SANITARIAS</v>
          </cell>
          <cell r="B4412" t="str">
            <v>INHI</v>
          </cell>
          <cell r="C4412" t="str">
            <v>CONEXOES</v>
          </cell>
          <cell r="D4412" t="str">
            <v>0180</v>
          </cell>
          <cell r="E4412">
            <v>0</v>
          </cell>
          <cell r="F4412">
            <v>0</v>
          </cell>
          <cell r="G4412" t="str">
            <v>97524</v>
          </cell>
          <cell r="H4412" t="str">
            <v>CURVA 90 GRAUS, EM AÇO, CONEXÃO SOLDADA, DN 50 (2"), INSTALADO EM REDE DE ALIMENTAÇÃO PARA SPRINKLER - FORNECIMENTO E INSTALAÇÃO. AF_10/2020</v>
          </cell>
        </row>
        <row r="4413">
          <cell r="A4413" t="str">
            <v>INSTALACOES HIDRO SANITARIAS</v>
          </cell>
          <cell r="B4413" t="str">
            <v>INHI</v>
          </cell>
          <cell r="C4413" t="str">
            <v>CONEXOES</v>
          </cell>
          <cell r="D4413" t="str">
            <v>0180</v>
          </cell>
          <cell r="E4413">
            <v>0</v>
          </cell>
          <cell r="F4413">
            <v>0</v>
          </cell>
          <cell r="G4413" t="str">
            <v>97525</v>
          </cell>
          <cell r="H4413" t="str">
            <v>CURVA 45 GRAUS, EM AÇO, CONEXÃO SOLDADA, DN 65 (2 1/2"), INSTALADO EM REDE DE ALIMENTAÇÃO PARA SPRINKLER - FORNECIMENTO E INSTALAÇÃO. AF_10/2020</v>
          </cell>
        </row>
        <row r="4414">
          <cell r="A4414" t="str">
            <v>INSTALACOES HIDRO SANITARIAS</v>
          </cell>
          <cell r="B4414" t="str">
            <v>INHI</v>
          </cell>
          <cell r="C4414" t="str">
            <v>CONEXOES</v>
          </cell>
          <cell r="D4414" t="str">
            <v>0180</v>
          </cell>
          <cell r="E4414">
            <v>0</v>
          </cell>
          <cell r="F4414">
            <v>0</v>
          </cell>
          <cell r="G4414" t="str">
            <v>97526</v>
          </cell>
          <cell r="H4414" t="str">
            <v>CURVA 90 GRAUS, EM AÇO, CONEXÃO SOLDADA, DN 65 (2 1/2"), INSTALADO EM REDE DE ALIMENTAÇÃO PARA SPRINKLER - FORNECIMENTO E INSTALAÇÃO. AF_10/2020</v>
          </cell>
        </row>
        <row r="4415">
          <cell r="A4415" t="str">
            <v>INSTALACOES HIDRO SANITARIAS</v>
          </cell>
          <cell r="B4415" t="str">
            <v>INHI</v>
          </cell>
          <cell r="C4415" t="str">
            <v>CONEXOES</v>
          </cell>
          <cell r="D4415" t="str">
            <v>0180</v>
          </cell>
          <cell r="E4415">
            <v>0</v>
          </cell>
          <cell r="F4415">
            <v>0</v>
          </cell>
          <cell r="G4415" t="str">
            <v>97527</v>
          </cell>
          <cell r="H4415" t="str">
            <v>CURVA 45 GRAUS, EM AÇO, CONEXÃO SOLDADA, DN 80 (3"), INSTALADO EM REDE DE ALIMENTAÇÃO PARA SPRINKLER - FORNECIMENTO E INSTALAÇÃO. AF_10/2020</v>
          </cell>
        </row>
        <row r="4416">
          <cell r="A4416" t="str">
            <v>INSTALACOES HIDRO SANITARIAS</v>
          </cell>
          <cell r="B4416" t="str">
            <v>INHI</v>
          </cell>
          <cell r="C4416" t="str">
            <v>CONEXOES</v>
          </cell>
          <cell r="D4416" t="str">
            <v>0180</v>
          </cell>
          <cell r="E4416">
            <v>0</v>
          </cell>
          <cell r="F4416">
            <v>0</v>
          </cell>
          <cell r="G4416" t="str">
            <v>97528</v>
          </cell>
          <cell r="H4416" t="str">
            <v>CURVA 90 GRAUS, EM AÇO, CONEXÃO SOLDADA, DN 80 (3"), INSTALADO EM REDE DE ALIMENTAÇÃO PARA SPRINKLER - FORNECIMENTO E INSTALAÇÃO. AF_10/2020</v>
          </cell>
        </row>
        <row r="4417">
          <cell r="A4417" t="str">
            <v>INSTALACOES HIDRO SANITARIAS</v>
          </cell>
          <cell r="B4417" t="str">
            <v>INHI</v>
          </cell>
          <cell r="C4417" t="str">
            <v>CONEXOES</v>
          </cell>
          <cell r="D4417" t="str">
            <v>0180</v>
          </cell>
          <cell r="E4417">
            <v>0</v>
          </cell>
          <cell r="F4417">
            <v>0</v>
          </cell>
          <cell r="G4417" t="str">
            <v>97529</v>
          </cell>
          <cell r="H4417" t="str">
            <v>TÊ, EM AÇO, CONEXÃO SOLDADA, DN 25 (1"), INSTALADO EM REDE DE ALIMENTAÇÃO PARA SPRINKLER - FORNECIMENTO E INSTALAÇÃO. AF_10/2020</v>
          </cell>
        </row>
        <row r="4418">
          <cell r="A4418" t="str">
            <v>INSTALACOES HIDRO SANITARIAS</v>
          </cell>
          <cell r="B4418" t="str">
            <v>INHI</v>
          </cell>
          <cell r="C4418" t="str">
            <v>CONEXOES</v>
          </cell>
          <cell r="D4418" t="str">
            <v>0180</v>
          </cell>
          <cell r="E4418">
            <v>0</v>
          </cell>
          <cell r="F4418">
            <v>0</v>
          </cell>
          <cell r="G4418" t="str">
            <v>97530</v>
          </cell>
          <cell r="H4418" t="str">
            <v>TÊ, EM AÇO, CONEXÃO SOLDADA, DN 32 (1 1/4"), INSTALADO EM REDE DE ALIMENTAÇÃO PARA SPRINKLER - FORNECIMENTO E INSTALAÇÃO. AF_10/2020</v>
          </cell>
        </row>
        <row r="4419">
          <cell r="A4419" t="str">
            <v>INSTALACOES HIDRO SANITARIAS</v>
          </cell>
          <cell r="B4419" t="str">
            <v>INHI</v>
          </cell>
          <cell r="C4419" t="str">
            <v>CONEXOES</v>
          </cell>
          <cell r="D4419" t="str">
            <v>0180</v>
          </cell>
          <cell r="E4419">
            <v>0</v>
          </cell>
          <cell r="F4419">
            <v>0</v>
          </cell>
          <cell r="G4419" t="str">
            <v>97531</v>
          </cell>
          <cell r="H4419" t="str">
            <v>TÊ, EM AÇO, CONEXÃO SOLDADA, DN 40 (1 1/2"), INSTALADO EM REDE DE ALIMENTAÇÃO PARA SPRINKLER - FORNECIMENTO E INSTALAÇÃO. AF_10/2020</v>
          </cell>
        </row>
        <row r="4420">
          <cell r="A4420" t="str">
            <v>INSTALACOES HIDRO SANITARIAS</v>
          </cell>
          <cell r="B4420" t="str">
            <v>INHI</v>
          </cell>
          <cell r="C4420" t="str">
            <v>CONEXOES</v>
          </cell>
          <cell r="D4420" t="str">
            <v>0180</v>
          </cell>
          <cell r="E4420">
            <v>0</v>
          </cell>
          <cell r="F4420">
            <v>0</v>
          </cell>
          <cell r="G4420" t="str">
            <v>97532</v>
          </cell>
          <cell r="H4420" t="str">
            <v>TÊ, EM AÇO, CONEXÃO SOLDADA, DN 50 (2"), INSTALADO EM REDE DE ALIMENTAÇÃO PARA SPRINKLER - FORNECIMENTO E INSTALAÇÃO. AF_10/2020</v>
          </cell>
        </row>
        <row r="4421">
          <cell r="A4421" t="str">
            <v>INSTALACOES HIDRO SANITARIAS</v>
          </cell>
          <cell r="B4421" t="str">
            <v>INHI</v>
          </cell>
          <cell r="C4421" t="str">
            <v>CONEXOES</v>
          </cell>
          <cell r="D4421" t="str">
            <v>0180</v>
          </cell>
          <cell r="E4421">
            <v>0</v>
          </cell>
          <cell r="F4421">
            <v>0</v>
          </cell>
          <cell r="G4421" t="str">
            <v>97533</v>
          </cell>
          <cell r="H4421" t="str">
            <v>TÊ, EM AÇO, CONEXÃO SOLDADA, DN 65 (2 1/2"), INSTALADO EM REDE DE ALIMENTAÇÃO PARA SPRINKLER - FORNECIMENTO E INSTALAÇÃO. AF_10/2020</v>
          </cell>
        </row>
        <row r="4422">
          <cell r="A4422" t="str">
            <v>INSTALACOES HIDRO SANITARIAS</v>
          </cell>
          <cell r="B4422" t="str">
            <v>INHI</v>
          </cell>
          <cell r="C4422" t="str">
            <v>CONEXOES</v>
          </cell>
          <cell r="D4422" t="str">
            <v>0180</v>
          </cell>
          <cell r="E4422">
            <v>0</v>
          </cell>
          <cell r="F4422">
            <v>0</v>
          </cell>
          <cell r="G4422" t="str">
            <v>97534</v>
          </cell>
          <cell r="H4422" t="str">
            <v>TÊ, EM AÇO, CONEXÃO SOLDADA, DN 80 (3"), INSTALADO EM REDE DE ALIMENTAÇÃO PARA SPRINKLER - FORNECIMENTO E INSTALAÇÃO. AF_10/2020</v>
          </cell>
        </row>
        <row r="4423">
          <cell r="A4423" t="str">
            <v>INSTALACOES HIDRO SANITARIAS</v>
          </cell>
          <cell r="B4423" t="str">
            <v>INHI</v>
          </cell>
          <cell r="C4423" t="str">
            <v>CONEXOES</v>
          </cell>
          <cell r="D4423" t="str">
            <v>0180</v>
          </cell>
          <cell r="E4423">
            <v>0</v>
          </cell>
          <cell r="F4423">
            <v>0</v>
          </cell>
          <cell r="G4423" t="str">
            <v>97537</v>
          </cell>
          <cell r="H4423" t="str">
            <v>LUVA, EM AÇO, CONEXÃO SOLDADA, DN 15 (1/2"), INSTALADO EM RAMAIS E SUB-RAMAIS DE GÁS - FORNECIMENTO E INSTALAÇÃO. AF_10/2020</v>
          </cell>
        </row>
        <row r="4424">
          <cell r="A4424" t="str">
            <v>INSTALACOES HIDRO SANITARIAS</v>
          </cell>
          <cell r="B4424" t="str">
            <v>INHI</v>
          </cell>
          <cell r="C4424" t="str">
            <v>CONEXOES</v>
          </cell>
          <cell r="D4424" t="str">
            <v>0180</v>
          </cell>
          <cell r="E4424">
            <v>0</v>
          </cell>
          <cell r="F4424">
            <v>0</v>
          </cell>
          <cell r="G4424" t="str">
            <v>97540</v>
          </cell>
          <cell r="H4424" t="str">
            <v>LUVA, EM AÇO, CONEXÃO SOLDADA, DN 20 (3/4"), INSTALADO EM RAMAIS E SUB-RAMAIS DE GÁS - FORNECIMENTO E INSTALAÇÃO. AF_10/2020</v>
          </cell>
        </row>
        <row r="4425">
          <cell r="A4425" t="str">
            <v>INSTALACOES HIDRO SANITARIAS</v>
          </cell>
          <cell r="B4425" t="str">
            <v>INHI</v>
          </cell>
          <cell r="C4425" t="str">
            <v>CONEXOES</v>
          </cell>
          <cell r="D4425" t="str">
            <v>0180</v>
          </cell>
          <cell r="E4425">
            <v>0</v>
          </cell>
          <cell r="F4425">
            <v>0</v>
          </cell>
          <cell r="G4425" t="str">
            <v>97541</v>
          </cell>
          <cell r="H4425" t="str">
            <v>LUVA COM REDUÇÃO, EM AÇO, CONEXÃO SOLDADA, DN 20 X 15 MM (3/4" X 1/2"), INSTALADO EM RAMAIS E SUB-RAMAIS DE GÁS - FORNECIMENTO E INSTALAÇÃO. AF_10/2020</v>
          </cell>
        </row>
        <row r="4426">
          <cell r="A4426" t="str">
            <v>INSTALACOES HIDRO SANITARIAS</v>
          </cell>
          <cell r="B4426" t="str">
            <v>INHI</v>
          </cell>
          <cell r="C4426" t="str">
            <v>CONEXOES</v>
          </cell>
          <cell r="D4426" t="str">
            <v>0180</v>
          </cell>
          <cell r="E4426">
            <v>0</v>
          </cell>
          <cell r="F4426">
            <v>0</v>
          </cell>
          <cell r="G4426" t="str">
            <v>97543</v>
          </cell>
          <cell r="H4426" t="str">
            <v>LUVA, EM AÇO, CONEXÃO SOLDADA, DN 25 (1"), INSTALADO EM RAMAIS E SUB-RAMAIS DE GÁS - FORNECIMENTO E INSTALAÇÃO. AF_10/2020</v>
          </cell>
        </row>
        <row r="4427">
          <cell r="A4427" t="str">
            <v>INSTALACOES HIDRO SANITARIAS</v>
          </cell>
          <cell r="B4427" t="str">
            <v>INHI</v>
          </cell>
          <cell r="C4427" t="str">
            <v>CONEXOES</v>
          </cell>
          <cell r="D4427" t="str">
            <v>0180</v>
          </cell>
          <cell r="E4427">
            <v>0</v>
          </cell>
          <cell r="F4427">
            <v>0</v>
          </cell>
          <cell r="G4427" t="str">
            <v>97544</v>
          </cell>
          <cell r="H4427" t="str">
            <v>LUVA COM REDUÇÃO, EM AÇO, CONEXÃO SOLDADA, DN 25 X 20 MM (1" X 3/4"), INSTALADO EM RAMAIS E SUB-RAMAIS DE GÁS - FORNECIMENTO E INSTALAÇÃO. AF_10/2020</v>
          </cell>
        </row>
        <row r="4428">
          <cell r="A4428" t="str">
            <v>INSTALACOES HIDRO SANITARIAS</v>
          </cell>
          <cell r="B4428" t="str">
            <v>INHI</v>
          </cell>
          <cell r="C4428" t="str">
            <v>CONEXOES</v>
          </cell>
          <cell r="D4428" t="str">
            <v>0180</v>
          </cell>
          <cell r="E4428">
            <v>0</v>
          </cell>
          <cell r="F4428">
            <v>0</v>
          </cell>
          <cell r="G4428" t="str">
            <v>97546</v>
          </cell>
          <cell r="H4428" t="str">
            <v>CURVA 45 GRAUS, EM AÇO, CONEXÃO SOLDADA, DN 15 (1/2"), INSTALADO EM RAMAIS E SUB-RAMAIS DE GÁS - FORNECIMENTO E INSTALAÇÃO. AF_10/2020</v>
          </cell>
        </row>
        <row r="4429">
          <cell r="A4429" t="str">
            <v>INSTALACOES HIDRO SANITARIAS</v>
          </cell>
          <cell r="B4429" t="str">
            <v>INHI</v>
          </cell>
          <cell r="C4429" t="str">
            <v>CONEXOES</v>
          </cell>
          <cell r="D4429" t="str">
            <v>0180</v>
          </cell>
          <cell r="E4429">
            <v>0</v>
          </cell>
          <cell r="F4429">
            <v>0</v>
          </cell>
          <cell r="G4429" t="str">
            <v>97547</v>
          </cell>
          <cell r="H4429" t="str">
            <v>CURVA 90 GRAUS, EM AÇO, CONEXÃO SOLDADA, DN 15 (1/2"), INSTALADO EM RAMAIS E SUB-RAMAIS DE GÁS - FORNECIMENTO E INSTALAÇÃO. AF_10/2020</v>
          </cell>
        </row>
        <row r="4430">
          <cell r="A4430" t="str">
            <v>INSTALACOES HIDRO SANITARIAS</v>
          </cell>
          <cell r="B4430" t="str">
            <v>INHI</v>
          </cell>
          <cell r="C4430" t="str">
            <v>CONEXOES</v>
          </cell>
          <cell r="D4430" t="str">
            <v>0180</v>
          </cell>
          <cell r="E4430">
            <v>0</v>
          </cell>
          <cell r="F4430">
            <v>0</v>
          </cell>
          <cell r="G4430" t="str">
            <v>97548</v>
          </cell>
          <cell r="H4430" t="str">
            <v>CURVA 45 GRAUS, EM AÇO, CONEXÃO SOLDADA, DN 20 (3/4"), INSTALADO EM RAMAIS E SUB-RAMAIS DE GÁS - FORNECIMENTO E INSTALAÇÃO. AF_10/2020</v>
          </cell>
        </row>
        <row r="4431">
          <cell r="A4431" t="str">
            <v>INSTALACOES HIDRO SANITARIAS</v>
          </cell>
          <cell r="B4431" t="str">
            <v>INHI</v>
          </cell>
          <cell r="C4431" t="str">
            <v>CONEXOES</v>
          </cell>
          <cell r="D4431" t="str">
            <v>0180</v>
          </cell>
          <cell r="E4431">
            <v>0</v>
          </cell>
          <cell r="F4431">
            <v>0</v>
          </cell>
          <cell r="G4431" t="str">
            <v>97549</v>
          </cell>
          <cell r="H4431" t="str">
            <v>CURVA 90 GRAUS, EM AÇO, CONEXÃO SOLDADA, DN 20 (3/4"), INSTALADO EM RAMAIS E SUB-RAMAIS DE GÁS - FORNECIMENTO E INSTALAÇÃO. AF_10/2020</v>
          </cell>
        </row>
        <row r="4432">
          <cell r="A4432" t="str">
            <v>INSTALACOES HIDRO SANITARIAS</v>
          </cell>
          <cell r="B4432" t="str">
            <v>INHI</v>
          </cell>
          <cell r="C4432" t="str">
            <v>CONEXOES</v>
          </cell>
          <cell r="D4432" t="str">
            <v>0180</v>
          </cell>
          <cell r="E4432">
            <v>0</v>
          </cell>
          <cell r="F4432">
            <v>0</v>
          </cell>
          <cell r="G4432" t="str">
            <v>97550</v>
          </cell>
          <cell r="H4432" t="str">
            <v>CURVA 45 GRAUS, EM AÇO, CONEXÃO SOLDADA, DN 25 (1"), INSTALADO EM RAMAIS E SUB-RAMAIS DE GÁS - FORNECIMENTO E INSTALAÇÃO. AF_10/2020</v>
          </cell>
        </row>
        <row r="4433">
          <cell r="A4433" t="str">
            <v>INSTALACOES HIDRO SANITARIAS</v>
          </cell>
          <cell r="B4433" t="str">
            <v>INHI</v>
          </cell>
          <cell r="C4433" t="str">
            <v>CONEXOES</v>
          </cell>
          <cell r="D4433" t="str">
            <v>0180</v>
          </cell>
          <cell r="E4433">
            <v>0</v>
          </cell>
          <cell r="F4433">
            <v>0</v>
          </cell>
          <cell r="G4433" t="str">
            <v>97551</v>
          </cell>
          <cell r="H4433" t="str">
            <v>CURVA 90 GRAUS, EM AÇO, CONEXÃO SOLDADA, DN 25 (1"), INSTALADO EM RAMAIS E SUB-RAMAIS DE GÁS - FORNECIMENTO E INSTALAÇÃO. AF_10/2020</v>
          </cell>
        </row>
        <row r="4434">
          <cell r="A4434" t="str">
            <v>INSTALACOES HIDRO SANITARIAS</v>
          </cell>
          <cell r="B4434" t="str">
            <v>INHI</v>
          </cell>
          <cell r="C4434" t="str">
            <v>CONEXOES</v>
          </cell>
          <cell r="D4434" t="str">
            <v>0180</v>
          </cell>
          <cell r="E4434">
            <v>0</v>
          </cell>
          <cell r="F4434">
            <v>0</v>
          </cell>
          <cell r="G4434" t="str">
            <v>97552</v>
          </cell>
          <cell r="H4434" t="str">
            <v>TÊ, EM AÇO, CONEXÃO SOLDADA, DN 15 (1/2"), INSTALADO EM RAMAIS E SUB-RAMAIS DE GÁS - FORNECIMENTO E INSTALAÇÃO. AF_10/2020</v>
          </cell>
        </row>
        <row r="4435">
          <cell r="A4435" t="str">
            <v>INSTALACOES HIDRO SANITARIAS</v>
          </cell>
          <cell r="B4435" t="str">
            <v>INHI</v>
          </cell>
          <cell r="C4435" t="str">
            <v>CONEXOES</v>
          </cell>
          <cell r="D4435" t="str">
            <v>0180</v>
          </cell>
          <cell r="E4435">
            <v>0</v>
          </cell>
          <cell r="F4435">
            <v>0</v>
          </cell>
          <cell r="G4435" t="str">
            <v>97553</v>
          </cell>
          <cell r="H4435" t="str">
            <v>TÊ, EM AÇO, CONEXÃO SOLDADA, DN 20 (3/4"), INSTALADO EM RAMAIS E SUB-RAMAIS DE GÁS - FORNECIMENTO E INSTALAÇÃO. AF_10/2020</v>
          </cell>
        </row>
        <row r="4436">
          <cell r="A4436" t="str">
            <v>INSTALACOES HIDRO SANITARIAS</v>
          </cell>
          <cell r="B4436" t="str">
            <v>INHI</v>
          </cell>
          <cell r="C4436" t="str">
            <v>CONEXOES</v>
          </cell>
          <cell r="D4436" t="str">
            <v>0180</v>
          </cell>
          <cell r="E4436">
            <v>0</v>
          </cell>
          <cell r="F4436">
            <v>0</v>
          </cell>
          <cell r="G4436" t="str">
            <v>97554</v>
          </cell>
          <cell r="H4436" t="str">
            <v>TÊ, EM AÇO, CONEXÃO SOLDADA, DN 25 (1"), INSTALADO EM RAMAIS E SUB-RAMAIS DE GÁS - FORNECIMENTO E INSTALAÇÃO. AF_10/2020</v>
          </cell>
        </row>
        <row r="4437">
          <cell r="A4437" t="str">
            <v>INSTALACOES HIDRO SANITARIAS</v>
          </cell>
          <cell r="B4437" t="str">
            <v>INHI</v>
          </cell>
          <cell r="C4437" t="str">
            <v>CONEXOES</v>
          </cell>
          <cell r="D4437" t="str">
            <v>0180</v>
          </cell>
          <cell r="E4437">
            <v>0</v>
          </cell>
          <cell r="F4437">
            <v>0</v>
          </cell>
          <cell r="G4437" t="str">
            <v>98602</v>
          </cell>
          <cell r="H4437" t="str">
            <v>CONECTOR EM BRONZE/LATÃO, DN 22 MM X 1/2", SEM ANEL DE SOLDA, BOLSA X ROSCA F, INSTALADO EM PRUMADA  FORNECIMENTO E INSTALAÇÃO. AF_01/2016</v>
          </cell>
        </row>
        <row r="4438">
          <cell r="A4438" t="str">
            <v>INSTALACOES HIDRO SANITARIAS</v>
          </cell>
          <cell r="B4438" t="str">
            <v>INHI</v>
          </cell>
          <cell r="C4438" t="str">
            <v>CAIXAS D'DAGUA, DE INSPECAO E DE GORDURA</v>
          </cell>
          <cell r="D4438" t="str">
            <v>0181</v>
          </cell>
          <cell r="E4438">
            <v>0</v>
          </cell>
          <cell r="F4438">
            <v>0</v>
          </cell>
          <cell r="G4438" t="str">
            <v>88503</v>
          </cell>
          <cell r="H4438" t="str">
            <v>CAIXA D´ÁGUA EM POLIETILENO, 1000 LITROS, COM ACESSÓRIOS</v>
          </cell>
        </row>
        <row r="4439">
          <cell r="A4439" t="str">
            <v>INSTALACOES HIDRO SANITARIAS</v>
          </cell>
          <cell r="B4439" t="str">
            <v>INHI</v>
          </cell>
          <cell r="C4439" t="str">
            <v>CAIXAS D'DAGUA, DE INSPECAO E DE GORDURA</v>
          </cell>
          <cell r="D4439" t="str">
            <v>0181</v>
          </cell>
          <cell r="E4439">
            <v>0</v>
          </cell>
          <cell r="F4439">
            <v>0</v>
          </cell>
          <cell r="G4439" t="str">
            <v>88504</v>
          </cell>
          <cell r="H4439" t="str">
            <v>CAIXA D´AGUA EM POLIETILENO, 500 LITROS, COM ACESSÓRIOS</v>
          </cell>
        </row>
        <row r="4440">
          <cell r="A4440" t="str">
            <v>INSTALACOES HIDRO SANITARIAS</v>
          </cell>
          <cell r="B4440" t="str">
            <v>INHI</v>
          </cell>
          <cell r="C4440" t="str">
            <v>CAIXAS D'DAGUA, DE INSPECAO E DE GORDURA</v>
          </cell>
          <cell r="D4440" t="str">
            <v>0181</v>
          </cell>
          <cell r="E4440">
            <v>0</v>
          </cell>
          <cell r="F4440">
            <v>0</v>
          </cell>
          <cell r="G4440" t="str">
            <v>97895</v>
          </cell>
          <cell r="H4440" t="str">
            <v>CAIXA ENTERRADA HIDRÁULICA RETANGULAR, EM CONCRETO PRÉ-MOLDADO, DIMENSÕES INTERNAS: 0,3X0,3X0,3 M. AF_12/2020</v>
          </cell>
        </row>
        <row r="4441">
          <cell r="A4441" t="str">
            <v>INSTALACOES HIDRO SANITARIAS</v>
          </cell>
          <cell r="B4441" t="str">
            <v>INHI</v>
          </cell>
          <cell r="C4441" t="str">
            <v>CAIXAS D'DAGUA, DE INSPECAO E DE GORDURA</v>
          </cell>
          <cell r="D4441" t="str">
            <v>0181</v>
          </cell>
          <cell r="E4441">
            <v>0</v>
          </cell>
          <cell r="F4441">
            <v>0</v>
          </cell>
          <cell r="G4441" t="str">
            <v>97896</v>
          </cell>
          <cell r="H4441" t="str">
            <v>CAIXA ENTERRADA HIDRÁULICA RETANGULAR, EM CONCRETO PRÉ-MOLDADO, DIMENSÕES INTERNAS: 0,4X0,4X0,4 M. AF_12/2020</v>
          </cell>
        </row>
        <row r="4442">
          <cell r="A4442" t="str">
            <v>INSTALACOES HIDRO SANITARIAS</v>
          </cell>
          <cell r="B4442" t="str">
            <v>INHI</v>
          </cell>
          <cell r="C4442" t="str">
            <v>CAIXAS D'DAGUA, DE INSPECAO E DE GORDURA</v>
          </cell>
          <cell r="D4442" t="str">
            <v>0181</v>
          </cell>
          <cell r="E4442">
            <v>0</v>
          </cell>
          <cell r="F4442">
            <v>0</v>
          </cell>
          <cell r="G4442" t="str">
            <v>97897</v>
          </cell>
          <cell r="H4442" t="str">
            <v>CAIXA ENTERRADA HIDRÁULICA RETANGULAR, EM CONCRETO PRÉ-MOLDADO, DIMENSÕES INTERNAS: 0,6X0,6X0,5 M. AF_12/2020</v>
          </cell>
        </row>
        <row r="4443">
          <cell r="A4443" t="str">
            <v>INSTALACOES HIDRO SANITARIAS</v>
          </cell>
          <cell r="B4443" t="str">
            <v>INHI</v>
          </cell>
          <cell r="C4443" t="str">
            <v>CAIXAS D'DAGUA, DE INSPECAO E DE GORDURA</v>
          </cell>
          <cell r="D4443" t="str">
            <v>0181</v>
          </cell>
          <cell r="E4443">
            <v>0</v>
          </cell>
          <cell r="F4443">
            <v>0</v>
          </cell>
          <cell r="G4443" t="str">
            <v>97898</v>
          </cell>
          <cell r="H4443" t="str">
            <v>CAIXA ENTERRADA HIDRÁULICA RETANGULAR, EM CONCRETO PRÉ-MOLDADO, DIMENSÕES INTERNAS: 0,8X0,8X0,5 M. AF_12/2020</v>
          </cell>
        </row>
        <row r="4444">
          <cell r="A4444" t="str">
            <v>INSTALACOES HIDRO SANITARIAS</v>
          </cell>
          <cell r="B4444" t="str">
            <v>INHI</v>
          </cell>
          <cell r="C4444" t="str">
            <v>CAIXAS D'DAGUA, DE INSPECAO E DE GORDURA</v>
          </cell>
          <cell r="D4444" t="str">
            <v>0181</v>
          </cell>
          <cell r="E4444">
            <v>0</v>
          </cell>
          <cell r="F4444">
            <v>0</v>
          </cell>
          <cell r="G4444" t="str">
            <v>97900</v>
          </cell>
          <cell r="H4444" t="str">
            <v>CAIXA ENTERRADA HIDRÁULICA RETANGULAR EM ALVENARIA COM TIJOLOS CERÂMICOS MACIÇOS, DIMENSÕES INTERNAS: 0,3X0,3X0,3 M PARA REDE DE ESGOTO. AF_12/2020</v>
          </cell>
        </row>
        <row r="4445">
          <cell r="A4445" t="str">
            <v>INSTALACOES HIDRO SANITARIAS</v>
          </cell>
          <cell r="B4445" t="str">
            <v>INHI</v>
          </cell>
          <cell r="C4445" t="str">
            <v>CAIXAS D'DAGUA, DE INSPECAO E DE GORDURA</v>
          </cell>
          <cell r="D4445" t="str">
            <v>0181</v>
          </cell>
          <cell r="E4445">
            <v>0</v>
          </cell>
          <cell r="F4445">
            <v>0</v>
          </cell>
          <cell r="G4445" t="str">
            <v>97901</v>
          </cell>
          <cell r="H4445" t="str">
            <v>CAIXA ENTERRADA HIDRÁULICA RETANGULAR EM ALVENARIA COM TIJOLOS CERÂMICOS MACIÇOS, DIMENSÕES INTERNAS: 0,4X0,4X0,4 M PARA REDE DE ESGOTO. AF_12/2020</v>
          </cell>
        </row>
        <row r="4446">
          <cell r="A4446" t="str">
            <v>INSTALACOES HIDRO SANITARIAS</v>
          </cell>
          <cell r="B4446" t="str">
            <v>INHI</v>
          </cell>
          <cell r="C4446" t="str">
            <v>CAIXAS D'DAGUA, DE INSPECAO E DE GORDURA</v>
          </cell>
          <cell r="D4446" t="str">
            <v>0181</v>
          </cell>
          <cell r="E4446">
            <v>0</v>
          </cell>
          <cell r="F4446">
            <v>0</v>
          </cell>
          <cell r="G4446" t="str">
            <v>97902</v>
          </cell>
          <cell r="H4446" t="str">
            <v>CAIXA ENTERRADA HIDRÁULICA RETANGULAR EM ALVENARIA COM TIJOLOS CERÂMICOS MACIÇOS, DIMENSÕES INTERNAS: 0,6X0,6X0,6 M PARA REDE DE ESGOTO. AF_12/2020</v>
          </cell>
        </row>
        <row r="4447">
          <cell r="A4447" t="str">
            <v>INSTALACOES HIDRO SANITARIAS</v>
          </cell>
          <cell r="B4447" t="str">
            <v>INHI</v>
          </cell>
          <cell r="C4447" t="str">
            <v>CAIXAS D'DAGUA, DE INSPECAO E DE GORDURA</v>
          </cell>
          <cell r="D4447" t="str">
            <v>0181</v>
          </cell>
          <cell r="E4447">
            <v>0</v>
          </cell>
          <cell r="F4447">
            <v>0</v>
          </cell>
          <cell r="G4447" t="str">
            <v>97903</v>
          </cell>
          <cell r="H4447" t="str">
            <v>CAIXA ENTERRADA HIDRÁULICA RETANGULAR EM ALVENARIA COM TIJOLOS CERÂMICOS MACIÇOS, DIMENSÕES INTERNAS: 0,8X0,8X0,6 M PARA REDE DE ESGOTO. AF_12/2020</v>
          </cell>
        </row>
        <row r="4448">
          <cell r="A4448" t="str">
            <v>INSTALACOES HIDRO SANITARIAS</v>
          </cell>
          <cell r="B4448" t="str">
            <v>INHI</v>
          </cell>
          <cell r="C4448" t="str">
            <v>CAIXAS D'DAGUA, DE INSPECAO E DE GORDURA</v>
          </cell>
          <cell r="D4448" t="str">
            <v>0181</v>
          </cell>
          <cell r="E4448">
            <v>0</v>
          </cell>
          <cell r="F4448">
            <v>0</v>
          </cell>
          <cell r="G4448" t="str">
            <v>97904</v>
          </cell>
          <cell r="H4448" t="str">
            <v>CAIXA ENTERRADA HIDRÁULICA RETANGULAR EM ALVENARIA COM TIJOLOS CERÂMICOS MACIÇOS, DIMENSÕES INTERNAS: 1X1X0,6 M PARA REDE DE ESGOTO. AF_12/2020</v>
          </cell>
        </row>
        <row r="4449">
          <cell r="A4449" t="str">
            <v>INSTALACOES HIDRO SANITARIAS</v>
          </cell>
          <cell r="B4449" t="str">
            <v>INHI</v>
          </cell>
          <cell r="C4449" t="str">
            <v>CAIXAS D'DAGUA, DE INSPECAO E DE GORDURA</v>
          </cell>
          <cell r="D4449" t="str">
            <v>0181</v>
          </cell>
          <cell r="E4449">
            <v>0</v>
          </cell>
          <cell r="F4449">
            <v>0</v>
          </cell>
          <cell r="G4449" t="str">
            <v>97905</v>
          </cell>
          <cell r="H4449" t="str">
            <v>CAIXA ENTERRADA HIDRÁULICA RETANGULAR, EM ALVENARIA COM BLOCOS DE CONCRETO, DIMENSÕES INTERNAS: 0,4X0,4X0,4 M PARA REDE DE ESGOTO. AF_12/2020</v>
          </cell>
        </row>
        <row r="4450">
          <cell r="A4450" t="str">
            <v>INSTALACOES HIDRO SANITARIAS</v>
          </cell>
          <cell r="B4450" t="str">
            <v>INHI</v>
          </cell>
          <cell r="C4450" t="str">
            <v>CAIXAS D'DAGUA, DE INSPECAO E DE GORDURA</v>
          </cell>
          <cell r="D4450" t="str">
            <v>0181</v>
          </cell>
          <cell r="E4450">
            <v>0</v>
          </cell>
          <cell r="F4450">
            <v>0</v>
          </cell>
          <cell r="G4450" t="str">
            <v>97906</v>
          </cell>
          <cell r="H4450" t="str">
            <v>CAIXA ENTERRADA HIDRÁULICA RETANGULAR, EM ALVENARIA COM BLOCOS DE CONCRETO, DIMENSÕES INTERNAS: 0,6X0,6X0,6 M PARA REDE DE ESGOTO. AF_12/2020</v>
          </cell>
        </row>
        <row r="4451">
          <cell r="A4451" t="str">
            <v>INSTALACOES HIDRO SANITARIAS</v>
          </cell>
          <cell r="B4451" t="str">
            <v>INHI</v>
          </cell>
          <cell r="C4451" t="str">
            <v>CAIXAS D'DAGUA, DE INSPECAO E DE GORDURA</v>
          </cell>
          <cell r="D4451" t="str">
            <v>0181</v>
          </cell>
          <cell r="E4451">
            <v>0</v>
          </cell>
          <cell r="F4451">
            <v>0</v>
          </cell>
          <cell r="G4451" t="str">
            <v>97907</v>
          </cell>
          <cell r="H4451" t="str">
            <v>CAIXA ENTERRADA HIDRÁULICA RETANGULAR, EM ALVENARIA COM BLOCOS DE CONCRETO, DIMENSÕES INTERNAS: 0,8X0,8X0,6 M PARA REDE DE ESGOTO. AF_12/2020</v>
          </cell>
        </row>
        <row r="4452">
          <cell r="A4452" t="str">
            <v>INSTALACOES HIDRO SANITARIAS</v>
          </cell>
          <cell r="B4452" t="str">
            <v>INHI</v>
          </cell>
          <cell r="C4452" t="str">
            <v>CAIXAS D'DAGUA, DE INSPECAO E DE GORDURA</v>
          </cell>
          <cell r="D4452" t="str">
            <v>0181</v>
          </cell>
          <cell r="E4452">
            <v>0</v>
          </cell>
          <cell r="F4452">
            <v>0</v>
          </cell>
          <cell r="G4452" t="str">
            <v>97908</v>
          </cell>
          <cell r="H4452" t="str">
            <v>CAIXA ENTERRADA HIDRÁULICA RETANGULAR, EM ALVENARIA COM BLOCOS DE CONCRETO, DIMENSÕES INTERNAS: 1X1X0,6 M PARA REDE DE ESGOTO. AF_12/2020</v>
          </cell>
        </row>
        <row r="4453">
          <cell r="A4453" t="str">
            <v>INSTALACOES HIDRO SANITARIAS</v>
          </cell>
          <cell r="B4453" t="str">
            <v>INHI</v>
          </cell>
          <cell r="C4453" t="str">
            <v>CAIXAS D'DAGUA, DE INSPECAO E DE GORDURA</v>
          </cell>
          <cell r="D4453" t="str">
            <v>0181</v>
          </cell>
          <cell r="E4453">
            <v>0</v>
          </cell>
          <cell r="F4453">
            <v>0</v>
          </cell>
          <cell r="G4453" t="str">
            <v>98102</v>
          </cell>
          <cell r="H4453" t="str">
            <v>CAIXA DE GORDURA SIMPLES, CIRCULAR, EM CONCRETO PRÉ-MOLDADO, DIÂMETRO INTERNO = 0,4 M, ALTURA INTERNA = 0,4 M. AF_12/2020</v>
          </cell>
        </row>
        <row r="4454">
          <cell r="A4454" t="str">
            <v>INSTALACOES HIDRO SANITARIAS</v>
          </cell>
          <cell r="B4454" t="str">
            <v>INHI</v>
          </cell>
          <cell r="C4454" t="str">
            <v>CAIXAS D'DAGUA, DE INSPECAO E DE GORDURA</v>
          </cell>
          <cell r="D4454" t="str">
            <v>0181</v>
          </cell>
          <cell r="E4454">
            <v>0</v>
          </cell>
          <cell r="F4454">
            <v>0</v>
          </cell>
          <cell r="G4454" t="str">
            <v>98104</v>
          </cell>
          <cell r="H4454" t="str">
            <v>CAIXA DE GORDURA SIMPLES (CAPACIDADE: 36L), RETANGULAR, EM ALVENARIA COM TIJOLOS CERÂMICOS MACIÇOS, DIMENSÕES INTERNAS = 0,2X0,4 M, ALTURA INTERNA = 0,8 M. AF_12/2020</v>
          </cell>
        </row>
        <row r="4455">
          <cell r="A4455" t="str">
            <v>INSTALACOES HIDRO SANITARIAS</v>
          </cell>
          <cell r="B4455" t="str">
            <v>INHI</v>
          </cell>
          <cell r="C4455" t="str">
            <v>CAIXAS D'DAGUA, DE INSPECAO E DE GORDURA</v>
          </cell>
          <cell r="D4455" t="str">
            <v>0181</v>
          </cell>
          <cell r="E4455">
            <v>0</v>
          </cell>
          <cell r="F4455">
            <v>0</v>
          </cell>
          <cell r="G4455" t="str">
            <v>98105</v>
          </cell>
          <cell r="H4455" t="str">
            <v>CAIXA DE GORDURA DUPLA (CAPACIDADE: 126 L), RETANGULAR, EM ALVENARIA COM TIJOLOS CERÂMICOS MACIÇOS, DIMENSÕES INTERNAS = 0,4X0,7 M, ALTURA INTERNA = 0,8 M. AF_12/2020</v>
          </cell>
        </row>
        <row r="4456">
          <cell r="A4456" t="str">
            <v>INSTALACOES HIDRO SANITARIAS</v>
          </cell>
          <cell r="B4456" t="str">
            <v>INHI</v>
          </cell>
          <cell r="C4456" t="str">
            <v>CAIXAS D'DAGUA, DE INSPECAO E DE GORDURA</v>
          </cell>
          <cell r="D4456" t="str">
            <v>0181</v>
          </cell>
          <cell r="E4456">
            <v>0</v>
          </cell>
          <cell r="F4456">
            <v>0</v>
          </cell>
          <cell r="G4456" t="str">
            <v>98106</v>
          </cell>
          <cell r="H4456" t="str">
            <v>CAIXA DE GORDURA ESPECIAL (CAPACIDADE: 312 L - PARA ATÉ 146 PESSOAS SERVIDAS NO PICO), RETANGULAR, EM ALVENARIA COM TIJOLOS CERÂMICOS MACIÇOS, DIMENSÕES INTERNAS = 0,4X1,2 M, ALTURA INTERNA = 1 M. AF_12/2020</v>
          </cell>
        </row>
        <row r="4457">
          <cell r="A4457" t="str">
            <v>INSTALACOES HIDRO SANITARIAS</v>
          </cell>
          <cell r="B4457" t="str">
            <v>INHI</v>
          </cell>
          <cell r="C4457" t="str">
            <v>CAIXAS D'DAGUA, DE INSPECAO E DE GORDURA</v>
          </cell>
          <cell r="D4457" t="str">
            <v>0181</v>
          </cell>
          <cell r="E4457">
            <v>0</v>
          </cell>
          <cell r="F4457">
            <v>0</v>
          </cell>
          <cell r="G4457" t="str">
            <v>98107</v>
          </cell>
          <cell r="H4457" t="str">
            <v>CAIXA DE GORDURA SIMPLES (CAPACIDADE: 36 L), RETANGULAR, EM ALVENARIA COM BLOCOS DE CONCRETO, DIMENSÕES INTERNAS = 0,2X0,4 M, ALTURA INTERNA = 0,8 M. AF_12/2020</v>
          </cell>
        </row>
        <row r="4458">
          <cell r="A4458" t="str">
            <v>INSTALACOES HIDRO SANITARIAS</v>
          </cell>
          <cell r="B4458" t="str">
            <v>INHI</v>
          </cell>
          <cell r="C4458" t="str">
            <v>CAIXAS D'DAGUA, DE INSPECAO E DE GORDURA</v>
          </cell>
          <cell r="D4458" t="str">
            <v>0181</v>
          </cell>
          <cell r="E4458">
            <v>0</v>
          </cell>
          <cell r="F4458">
            <v>0</v>
          </cell>
          <cell r="G4458" t="str">
            <v>98108</v>
          </cell>
          <cell r="H4458" t="str">
            <v>CAIXA DE GORDURA DUPLA (CAPACIDADE: 126 L), RETANGULAR, EM ALVENARIA COM BLOCOS DE CONCRETO, DIMENSÕES INTERNAS = 0,4X0,7 M, ALTURA INTERNA = 0,8 M. AF_12/2020</v>
          </cell>
        </row>
        <row r="4459">
          <cell r="A4459" t="str">
            <v>INSTALACOES HIDRO SANITARIAS</v>
          </cell>
          <cell r="B4459" t="str">
            <v>INHI</v>
          </cell>
          <cell r="C4459" t="str">
            <v>CAIXAS D'DAGUA, DE INSPECAO E DE GORDURA</v>
          </cell>
          <cell r="D4459" t="str">
            <v>0181</v>
          </cell>
          <cell r="E4459">
            <v>0</v>
          </cell>
          <cell r="F4459">
            <v>0</v>
          </cell>
          <cell r="G4459" t="str">
            <v>99250</v>
          </cell>
          <cell r="H4459" t="str">
            <v>CAIXA ENTERRADA HIDRÁULICA RETANGULAR EM ALVENARIA COM TIJOLOS CERÂMICOS MACIÇOS, DIMENSÕES INTERNAS: 0,3X0,3X0,3 M PARA REDE DE DRENAGEM. AF_12/2020</v>
          </cell>
        </row>
        <row r="4460">
          <cell r="A4460" t="str">
            <v>INSTALACOES HIDRO SANITARIAS</v>
          </cell>
          <cell r="B4460" t="str">
            <v>INHI</v>
          </cell>
          <cell r="C4460" t="str">
            <v>CAIXAS D'DAGUA, DE INSPECAO E DE GORDURA</v>
          </cell>
          <cell r="D4460" t="str">
            <v>0181</v>
          </cell>
          <cell r="E4460">
            <v>0</v>
          </cell>
          <cell r="F4460">
            <v>0</v>
          </cell>
          <cell r="G4460" t="str">
            <v>99251</v>
          </cell>
          <cell r="H4460" t="str">
            <v>CAIXA ENTERRADA HIDRÁULICA RETANGULAR EM ALVENARIA COM TIJOLOS CERÂMICOS MACIÇOS, DIMENSÕES INTERNAS: 0,4X0,4X0,4 M PARA REDE DE DRENAGEM. AF_12/2020</v>
          </cell>
        </row>
        <row r="4461">
          <cell r="A4461" t="str">
            <v>INSTALACOES HIDRO SANITARIAS</v>
          </cell>
          <cell r="B4461" t="str">
            <v>INHI</v>
          </cell>
          <cell r="C4461" t="str">
            <v>CAIXAS D'DAGUA, DE INSPECAO E DE GORDURA</v>
          </cell>
          <cell r="D4461" t="str">
            <v>0181</v>
          </cell>
          <cell r="E4461">
            <v>0</v>
          </cell>
          <cell r="F4461">
            <v>0</v>
          </cell>
          <cell r="G4461" t="str">
            <v>99253</v>
          </cell>
          <cell r="H4461" t="str">
            <v>CAIXA ENTERRADA HIDRÁULICA RETANGULAR EM ALVENARIA COM TIJOLOS CERÂMICOS MACIÇOS, DIMENSÕES INTERNAS: 0,6X0,6X0,6 M PARA REDE DE DRENAGEM. AF_12/2020</v>
          </cell>
        </row>
        <row r="4462">
          <cell r="A4462" t="str">
            <v>INSTALACOES HIDRO SANITARIAS</v>
          </cell>
          <cell r="B4462" t="str">
            <v>INHI</v>
          </cell>
          <cell r="C4462" t="str">
            <v>CAIXAS D'DAGUA, DE INSPECAO E DE GORDURA</v>
          </cell>
          <cell r="D4462" t="str">
            <v>0181</v>
          </cell>
          <cell r="E4462">
            <v>0</v>
          </cell>
          <cell r="F4462">
            <v>0</v>
          </cell>
          <cell r="G4462" t="str">
            <v>99255</v>
          </cell>
          <cell r="H4462" t="str">
            <v>CAIXA ENTERRADA HIDRÁULICA RETANGULAR EM ALVENARIA COM TIJOLOS CERÂMICOS MACIÇOS, DIMENSÕES INTERNAS: 0,8X0,8X0,6 M PARA REDE DE DRENAGEM. AF_12/2020</v>
          </cell>
        </row>
        <row r="4463">
          <cell r="A4463" t="str">
            <v>INSTALACOES HIDRO SANITARIAS</v>
          </cell>
          <cell r="B4463" t="str">
            <v>INHI</v>
          </cell>
          <cell r="C4463" t="str">
            <v>CAIXAS D'DAGUA, DE INSPECAO E DE GORDURA</v>
          </cell>
          <cell r="D4463" t="str">
            <v>0181</v>
          </cell>
          <cell r="E4463">
            <v>0</v>
          </cell>
          <cell r="F4463">
            <v>0</v>
          </cell>
          <cell r="G4463" t="str">
            <v>99257</v>
          </cell>
          <cell r="H4463" t="str">
            <v>CAIXA ENTERRADA HIDRÁULICA RETANGULAR EM ALVENARIA COM TIJOLOS CERÂMICOS MACIÇOS, DIMENSÕES INTERNAS: 1X1X0,6 M PARA REDE DE DRENAGEM. AF_12/2020</v>
          </cell>
        </row>
        <row r="4464">
          <cell r="A4464" t="str">
            <v>INSTALACOES HIDRO SANITARIAS</v>
          </cell>
          <cell r="B4464" t="str">
            <v>INHI</v>
          </cell>
          <cell r="C4464" t="str">
            <v>CAIXAS D'DAGUA, DE INSPECAO E DE GORDURA</v>
          </cell>
          <cell r="D4464" t="str">
            <v>0181</v>
          </cell>
          <cell r="E4464">
            <v>0</v>
          </cell>
          <cell r="F4464">
            <v>0</v>
          </cell>
          <cell r="G4464" t="str">
            <v>99258</v>
          </cell>
          <cell r="H4464" t="str">
            <v>CAIXA ENTERRADA HIDRÁULICA RETANGULAR, EM ALVENARIA COM BLOCOS DE CONCRETO, DIMENSÕES INTERNAS: 0,4X0,4X0,4 M PARA REDE DE DRENAGEM. AF_12/2020</v>
          </cell>
        </row>
        <row r="4465">
          <cell r="A4465" t="str">
            <v>INSTALACOES HIDRO SANITARIAS</v>
          </cell>
          <cell r="B4465" t="str">
            <v>INHI</v>
          </cell>
          <cell r="C4465" t="str">
            <v>CAIXAS D'DAGUA, DE INSPECAO E DE GORDURA</v>
          </cell>
          <cell r="D4465" t="str">
            <v>0181</v>
          </cell>
          <cell r="E4465">
            <v>0</v>
          </cell>
          <cell r="F4465">
            <v>0</v>
          </cell>
          <cell r="G4465" t="str">
            <v>99260</v>
          </cell>
          <cell r="H4465" t="str">
            <v>CAIXA ENTERRADA HIDRÁULICA RETANGULAR, EM ALVENARIA COM BLOCOS DE CONCRETO, DIMENSÕES INTERNAS: 0,6X0,6X0,6 M PARA REDE DE DRENAGEM. AF_12/2020</v>
          </cell>
        </row>
        <row r="4466">
          <cell r="A4466" t="str">
            <v>INSTALACOES HIDRO SANITARIAS</v>
          </cell>
          <cell r="B4466" t="str">
            <v>INHI</v>
          </cell>
          <cell r="C4466" t="str">
            <v>CAIXAS D'DAGUA, DE INSPECAO E DE GORDURA</v>
          </cell>
          <cell r="D4466" t="str">
            <v>0181</v>
          </cell>
          <cell r="E4466">
            <v>0</v>
          </cell>
          <cell r="F4466">
            <v>0</v>
          </cell>
          <cell r="G4466" t="str">
            <v>99262</v>
          </cell>
          <cell r="H4466" t="str">
            <v>CAIXA ENTERRADA HIDRÁULICA RETANGULAR, EM ALVENARIA COM BLOCOS DE CONCRETO, DIMENSÕES INTERNAS: 0,8X0,8X0,6 M PARA REDE DE DRENAGEM. AF_12/2020</v>
          </cell>
        </row>
        <row r="4467">
          <cell r="A4467" t="str">
            <v>INSTALACOES HIDRO SANITARIAS</v>
          </cell>
          <cell r="B4467" t="str">
            <v>INHI</v>
          </cell>
          <cell r="C4467" t="str">
            <v>CAIXAS D'DAGUA, DE INSPECAO E DE GORDURA</v>
          </cell>
          <cell r="D4467" t="str">
            <v>0181</v>
          </cell>
          <cell r="E4467">
            <v>0</v>
          </cell>
          <cell r="F4467">
            <v>0</v>
          </cell>
          <cell r="G4467" t="str">
            <v>99264</v>
          </cell>
          <cell r="H4467" t="str">
            <v>CAIXA ENTERRADA HIDRÁULICA RETANGULAR, EM ALVENARIA COM BLOCOS DE CONCRETO, DIMENSÕES INTERNAS: 1X1X0,6 M PARA REDE DE DRENAGEM. AF_12/2020</v>
          </cell>
        </row>
        <row r="4468">
          <cell r="A4468" t="str">
            <v>INSTALACOES HIDRO SANITARIAS</v>
          </cell>
          <cell r="B4468" t="str">
            <v>INHI</v>
          </cell>
          <cell r="C4468" t="str">
            <v>RALOS/CAIXA SIFONADA</v>
          </cell>
          <cell r="D4468" t="str">
            <v>0182</v>
          </cell>
          <cell r="E4468">
            <v>0</v>
          </cell>
          <cell r="F4468">
            <v>0</v>
          </cell>
          <cell r="G4468" t="str">
            <v>89482</v>
          </cell>
          <cell r="H4468" t="str">
            <v>CAIXA SIFONADA, PVC, DN 100 X 100 X 50 MM, FORNECIDA E INSTALADA EM RAMAIS DE ENCAMINHAMENTO DE ÁGUA PLUVIAL. AF_12/2014</v>
          </cell>
        </row>
        <row r="4469">
          <cell r="A4469" t="str">
            <v>INSTALACOES HIDRO SANITARIAS</v>
          </cell>
          <cell r="B4469" t="str">
            <v>INHI</v>
          </cell>
          <cell r="C4469" t="str">
            <v>RALOS/CAIXA SIFONADA</v>
          </cell>
          <cell r="D4469" t="str">
            <v>0182</v>
          </cell>
          <cell r="E4469">
            <v>0</v>
          </cell>
          <cell r="F4469">
            <v>0</v>
          </cell>
          <cell r="G4469" t="str">
            <v>89491</v>
          </cell>
          <cell r="H4469" t="str">
            <v>CAIXA SIFONADA, PVC, DN 150 X 185 X 75 MM, FORNECIDA E INSTALADA EM RAMAIS DE ENCAMINHAMENTO DE ÁGUA PLUVIAL. AF_12/2014</v>
          </cell>
        </row>
        <row r="4470">
          <cell r="A4470" t="str">
            <v>INSTALACOES HIDRO SANITARIAS</v>
          </cell>
          <cell r="B4470" t="str">
            <v>INHI</v>
          </cell>
          <cell r="C4470" t="str">
            <v>RALOS/CAIXA SIFONADA</v>
          </cell>
          <cell r="D4470" t="str">
            <v>0182</v>
          </cell>
          <cell r="E4470">
            <v>0</v>
          </cell>
          <cell r="F4470">
            <v>0</v>
          </cell>
          <cell r="G4470" t="str">
            <v>89495</v>
          </cell>
          <cell r="H4470" t="str">
            <v>RALO SIFONADO, PVC, DN 100 X 40 MM, JUNTA SOLDÁVEL, FORNECIDO E INSTALADO EM RAMAIS DE ENCAMINHAMENTO DE ÁGUA PLUVIAL. AF_12/2014</v>
          </cell>
        </row>
        <row r="4471">
          <cell r="A4471" t="str">
            <v>INSTALACOES HIDRO SANITARIAS</v>
          </cell>
          <cell r="B4471" t="str">
            <v>INHI</v>
          </cell>
          <cell r="C4471" t="str">
            <v>RALOS/CAIXA SIFONADA</v>
          </cell>
          <cell r="D4471" t="str">
            <v>0182</v>
          </cell>
          <cell r="E4471">
            <v>0</v>
          </cell>
          <cell r="F4471">
            <v>0</v>
          </cell>
          <cell r="G4471" t="str">
            <v>89707</v>
          </cell>
          <cell r="H4471" t="str">
            <v>CAIXA SIFONADA, PVC, DN 100 X 100 X 50 MM, JUNTA ELÁSTICA, FORNECIDA E INSTALADA EM RAMAL DE DESCARGA OU EM RAMAL DE ESGOTO SANITÁRIO. AF_12/2014</v>
          </cell>
        </row>
        <row r="4472">
          <cell r="A4472" t="str">
            <v>INSTALACOES HIDRO SANITARIAS</v>
          </cell>
          <cell r="B4472" t="str">
            <v>INHI</v>
          </cell>
          <cell r="C4472" t="str">
            <v>RALOS/CAIXA SIFONADA</v>
          </cell>
          <cell r="D4472" t="str">
            <v>0182</v>
          </cell>
          <cell r="E4472">
            <v>0</v>
          </cell>
          <cell r="F4472">
            <v>0</v>
          </cell>
          <cell r="G4472" t="str">
            <v>89708</v>
          </cell>
          <cell r="H4472" t="str">
            <v>CAIXA SIFONADA, PVC, DN 150 X 185 X 75 MM, JUNTA ELÁSTICA, FORNECIDA E INSTALADA EM RAMAL DE DESCARGA OU EM RAMAL DE ESGOTO SANITÁRIO. AF_12/2014</v>
          </cell>
        </row>
        <row r="4473">
          <cell r="A4473" t="str">
            <v>INSTALACOES HIDRO SANITARIAS</v>
          </cell>
          <cell r="B4473" t="str">
            <v>INHI</v>
          </cell>
          <cell r="C4473" t="str">
            <v>RALOS/CAIXA SIFONADA</v>
          </cell>
          <cell r="D4473" t="str">
            <v>0182</v>
          </cell>
          <cell r="E4473">
            <v>0</v>
          </cell>
          <cell r="F4473">
            <v>0</v>
          </cell>
          <cell r="G4473" t="str">
            <v>89709</v>
          </cell>
          <cell r="H4473" t="str">
            <v>RALO SIFONADO, PVC, DN 100 X 40 MM, JUNTA SOLDÁVEL, FORNECIDO E INSTALADO EM RAMAL DE DESCARGA OU EM RAMAL DE ESGOTO SANITÁRIO. AF_12/2014</v>
          </cell>
        </row>
        <row r="4474">
          <cell r="A4474" t="str">
            <v>INSTALACOES HIDRO SANITARIAS</v>
          </cell>
          <cell r="B4474" t="str">
            <v>INHI</v>
          </cell>
          <cell r="C4474" t="str">
            <v>RALOS/CAIXA SIFONADA</v>
          </cell>
          <cell r="D4474" t="str">
            <v>0182</v>
          </cell>
          <cell r="E4474">
            <v>0</v>
          </cell>
          <cell r="F4474">
            <v>0</v>
          </cell>
          <cell r="G4474" t="str">
            <v>89710</v>
          </cell>
          <cell r="H4474" t="str">
            <v>RALO SECO, PVC, DN 100 X 40 MM, JUNTA SOLDÁVEL, FORNECIDO E INSTALADO EM RAMAL DE DESCARGA OU EM RAMAL DE ESGOTO SANITÁRIO. AF_12/2014</v>
          </cell>
        </row>
        <row r="4475">
          <cell r="A4475" t="str">
            <v>INSTALACOES HIDRO SANITARIAS</v>
          </cell>
          <cell r="B4475" t="str">
            <v>INHI</v>
          </cell>
          <cell r="C4475" t="str">
            <v>APARELHOS SANITARIOS, LOUCAS, METAIS E OUTROS</v>
          </cell>
          <cell r="D4475" t="str">
            <v>0183</v>
          </cell>
          <cell r="E4475">
            <v>0</v>
          </cell>
          <cell r="F4475">
            <v>0</v>
          </cell>
          <cell r="G4475" t="str">
            <v>86872</v>
          </cell>
          <cell r="H4475" t="str">
            <v>TANQUE DE LOUÇA BRANCA COM COLUNA, 30L OU EQUIVALENTE - FORNECIMENTO E INSTALAÇÃO. AF_01/2020</v>
          </cell>
        </row>
        <row r="4476">
          <cell r="A4476" t="str">
            <v>INSTALACOES HIDRO SANITARIAS</v>
          </cell>
          <cell r="B4476" t="str">
            <v>INHI</v>
          </cell>
          <cell r="C4476" t="str">
            <v>APARELHOS SANITARIOS, LOUCAS, METAIS E OUTROS</v>
          </cell>
          <cell r="D4476" t="str">
            <v>0183</v>
          </cell>
          <cell r="E4476">
            <v>0</v>
          </cell>
          <cell r="F4476">
            <v>0</v>
          </cell>
          <cell r="G4476" t="str">
            <v>86874</v>
          </cell>
          <cell r="H4476" t="str">
            <v>TANQUE DE LOUÇA BRANCA SUSPENSO, 18L OU EQUIVALENTE - FORNECIMENTO E INSTALAÇÃO. AF_01/2020</v>
          </cell>
        </row>
        <row r="4477">
          <cell r="A4477" t="str">
            <v>INSTALACOES HIDRO SANITARIAS</v>
          </cell>
          <cell r="B4477" t="str">
            <v>INHI</v>
          </cell>
          <cell r="C4477" t="str">
            <v>APARELHOS SANITARIOS, LOUCAS, METAIS E OUTROS</v>
          </cell>
          <cell r="D4477" t="str">
            <v>0183</v>
          </cell>
          <cell r="E4477">
            <v>0</v>
          </cell>
          <cell r="F4477">
            <v>0</v>
          </cell>
          <cell r="G4477" t="str">
            <v>86875</v>
          </cell>
          <cell r="H4477" t="str">
            <v>TANQUE DE MÁRMORE SINTÉTICO COM COLUNA, 22L OU EQUIVALENTE   FORNECIMENTO E INSTALAÇÃO. AF_01/2020</v>
          </cell>
        </row>
        <row r="4478">
          <cell r="A4478" t="str">
            <v>INSTALACOES HIDRO SANITARIAS</v>
          </cell>
          <cell r="B4478" t="str">
            <v>INHI</v>
          </cell>
          <cell r="C4478" t="str">
            <v>APARELHOS SANITARIOS, LOUCAS, METAIS E OUTROS</v>
          </cell>
          <cell r="D4478" t="str">
            <v>0183</v>
          </cell>
          <cell r="E4478">
            <v>0</v>
          </cell>
          <cell r="F4478">
            <v>0</v>
          </cell>
          <cell r="G4478" t="str">
            <v>86876</v>
          </cell>
          <cell r="H4478" t="str">
            <v>TANQUE DE MÁRMORE SINTÉTICO SUSPENSO, 22L OU EQUIVALENTE - FORNECIMENTO E INSTALAÇÃO. AF_01/2020</v>
          </cell>
        </row>
        <row r="4479">
          <cell r="A4479" t="str">
            <v>INSTALACOES HIDRO SANITARIAS</v>
          </cell>
          <cell r="B4479" t="str">
            <v>INHI</v>
          </cell>
          <cell r="C4479" t="str">
            <v>APARELHOS SANITARIOS, LOUCAS, METAIS E OUTROS</v>
          </cell>
          <cell r="D4479" t="str">
            <v>0183</v>
          </cell>
          <cell r="E4479">
            <v>0</v>
          </cell>
          <cell r="F4479">
            <v>0</v>
          </cell>
          <cell r="G4479" t="str">
            <v>86877</v>
          </cell>
          <cell r="H4479" t="str">
            <v>VÁLVULA EM METAL CROMADO 1.1/2 X 1.1/2 PARA TANQUE OU LAVATÓRIO, COM OU SEM LADRÃO - FORNECIMENTO E INSTALAÇÃO. AF_01/2020</v>
          </cell>
        </row>
        <row r="4480">
          <cell r="A4480" t="str">
            <v>INSTALACOES HIDRO SANITARIAS</v>
          </cell>
          <cell r="B4480" t="str">
            <v>INHI</v>
          </cell>
          <cell r="C4480" t="str">
            <v>APARELHOS SANITARIOS, LOUCAS, METAIS E OUTROS</v>
          </cell>
          <cell r="D4480" t="str">
            <v>0183</v>
          </cell>
          <cell r="E4480">
            <v>0</v>
          </cell>
          <cell r="F4480">
            <v>0</v>
          </cell>
          <cell r="G4480" t="str">
            <v>86878</v>
          </cell>
          <cell r="H4480" t="str">
            <v>VÁLVULA EM METAL CROMADO TIPO AMERICANA 3.1/2 X 1.1/2 PARA PIA - FORNECIMENTO E INSTALAÇÃO. AF_01/2020</v>
          </cell>
        </row>
        <row r="4481">
          <cell r="A4481" t="str">
            <v>INSTALACOES HIDRO SANITARIAS</v>
          </cell>
          <cell r="B4481" t="str">
            <v>INHI</v>
          </cell>
          <cell r="C4481" t="str">
            <v>APARELHOS SANITARIOS, LOUCAS, METAIS E OUTROS</v>
          </cell>
          <cell r="D4481" t="str">
            <v>0183</v>
          </cell>
          <cell r="E4481">
            <v>0</v>
          </cell>
          <cell r="F4481">
            <v>0</v>
          </cell>
          <cell r="G4481" t="str">
            <v>86879</v>
          </cell>
          <cell r="H4481" t="str">
            <v>VÁLVULA EM PLÁSTICO 1 PARA PIA, TANQUE OU LAVATÓRIO, COM OU SEM LADRÃO - FORNECIMENTO E INSTALAÇÃO. AF_01/2020</v>
          </cell>
        </row>
        <row r="4482">
          <cell r="A4482" t="str">
            <v>INSTALACOES HIDRO SANITARIAS</v>
          </cell>
          <cell r="B4482" t="str">
            <v>INHI</v>
          </cell>
          <cell r="C4482" t="str">
            <v>APARELHOS SANITARIOS, LOUCAS, METAIS E OUTROS</v>
          </cell>
          <cell r="D4482" t="str">
            <v>0183</v>
          </cell>
          <cell r="E4482">
            <v>0</v>
          </cell>
          <cell r="F4482">
            <v>0</v>
          </cell>
          <cell r="G4482" t="str">
            <v>86880</v>
          </cell>
          <cell r="H4482" t="str">
            <v>VÁLVULA EM PLÁSTICO CROMADO TIPO AMERICANA 3.1/2 X 1.1/2 SEM ADAPTADOR PARA PIA - FORNECIMENTO E INSTALAÇÃO. AF_01/2020</v>
          </cell>
        </row>
        <row r="4483">
          <cell r="A4483" t="str">
            <v>INSTALACOES HIDRO SANITARIAS</v>
          </cell>
          <cell r="B4483" t="str">
            <v>INHI</v>
          </cell>
          <cell r="C4483" t="str">
            <v>APARELHOS SANITARIOS, LOUCAS, METAIS E OUTROS</v>
          </cell>
          <cell r="D4483" t="str">
            <v>0183</v>
          </cell>
          <cell r="E4483">
            <v>0</v>
          </cell>
          <cell r="F4483">
            <v>0</v>
          </cell>
          <cell r="G4483" t="str">
            <v>86881</v>
          </cell>
          <cell r="H4483" t="str">
            <v>SIFÃO DO TIPO GARRAFA EM METAL CROMADO 1 X 1.1/2 - FORNECIMENTO E INSTALAÇÃO. AF_01/2020</v>
          </cell>
        </row>
        <row r="4484">
          <cell r="A4484" t="str">
            <v>INSTALACOES HIDRO SANITARIAS</v>
          </cell>
          <cell r="B4484" t="str">
            <v>INHI</v>
          </cell>
          <cell r="C4484" t="str">
            <v>APARELHOS SANITARIOS, LOUCAS, METAIS E OUTROS</v>
          </cell>
          <cell r="D4484" t="str">
            <v>0183</v>
          </cell>
          <cell r="E4484">
            <v>0</v>
          </cell>
          <cell r="F4484">
            <v>0</v>
          </cell>
          <cell r="G4484" t="str">
            <v>86882</v>
          </cell>
          <cell r="H4484" t="str">
            <v>SIFÃO DO TIPO GARRAFA/COPO EM PVC 1.1/4  X 1.1/2 - FORNECIMENTO E INSTALAÇÃO. AF_01/2020</v>
          </cell>
        </row>
        <row r="4485">
          <cell r="A4485" t="str">
            <v>INSTALACOES HIDRO SANITARIAS</v>
          </cell>
          <cell r="B4485" t="str">
            <v>INHI</v>
          </cell>
          <cell r="C4485" t="str">
            <v>APARELHOS SANITARIOS, LOUCAS, METAIS E OUTROS</v>
          </cell>
          <cell r="D4485" t="str">
            <v>0183</v>
          </cell>
          <cell r="E4485">
            <v>0</v>
          </cell>
          <cell r="F4485">
            <v>0</v>
          </cell>
          <cell r="G4485" t="str">
            <v>86883</v>
          </cell>
          <cell r="H4485" t="str">
            <v>SIFÃO DO TIPO FLEXÍVEL EM PVC 1  X 1.1/2  - FORNECIMENTO E INSTALAÇÃO. AF_01/2020</v>
          </cell>
        </row>
        <row r="4486">
          <cell r="A4486" t="str">
            <v>INSTALACOES HIDRO SANITARIAS</v>
          </cell>
          <cell r="B4486" t="str">
            <v>INHI</v>
          </cell>
          <cell r="C4486" t="str">
            <v>APARELHOS SANITARIOS, LOUCAS, METAIS E OUTROS</v>
          </cell>
          <cell r="D4486" t="str">
            <v>0183</v>
          </cell>
          <cell r="E4486">
            <v>0</v>
          </cell>
          <cell r="F4486">
            <v>0</v>
          </cell>
          <cell r="G4486" t="str">
            <v>86884</v>
          </cell>
          <cell r="H4486" t="str">
            <v>ENGATE FLEXÍVEL EM PLÁSTICO BRANCO, 1/2 X 30CM - FORNECIMENTO E INSTALAÇÃO. AF_01/2020</v>
          </cell>
        </row>
        <row r="4487">
          <cell r="A4487" t="str">
            <v>INSTALACOES HIDRO SANITARIAS</v>
          </cell>
          <cell r="B4487" t="str">
            <v>INHI</v>
          </cell>
          <cell r="C4487" t="str">
            <v>APARELHOS SANITARIOS, LOUCAS, METAIS E OUTROS</v>
          </cell>
          <cell r="D4487" t="str">
            <v>0183</v>
          </cell>
          <cell r="E4487">
            <v>0</v>
          </cell>
          <cell r="F4487">
            <v>0</v>
          </cell>
          <cell r="G4487" t="str">
            <v>86885</v>
          </cell>
          <cell r="H4487" t="str">
            <v>ENGATE FLEXÍVEL EM PLÁSTICO BRANCO, 1/2 X 40CM - FORNECIMENTO E INSTALAÇÃO. AF_01/2020</v>
          </cell>
        </row>
        <row r="4488">
          <cell r="A4488" t="str">
            <v>INSTALACOES HIDRO SANITARIAS</v>
          </cell>
          <cell r="B4488" t="str">
            <v>INHI</v>
          </cell>
          <cell r="C4488" t="str">
            <v>APARELHOS SANITARIOS, LOUCAS, METAIS E OUTROS</v>
          </cell>
          <cell r="D4488" t="str">
            <v>0183</v>
          </cell>
          <cell r="E4488">
            <v>0</v>
          </cell>
          <cell r="F4488">
            <v>0</v>
          </cell>
          <cell r="G4488" t="str">
            <v>86886</v>
          </cell>
          <cell r="H4488" t="str">
            <v>ENGATE FLEXÍVEL EM INOX, 1/2  X 30CM - FORNECIMENTO E INSTALAÇÃO. AF_01/2020</v>
          </cell>
        </row>
        <row r="4489">
          <cell r="A4489" t="str">
            <v>INSTALACOES HIDRO SANITARIAS</v>
          </cell>
          <cell r="B4489" t="str">
            <v>INHI</v>
          </cell>
          <cell r="C4489" t="str">
            <v>APARELHOS SANITARIOS, LOUCAS, METAIS E OUTROS</v>
          </cell>
          <cell r="D4489" t="str">
            <v>0183</v>
          </cell>
          <cell r="E4489">
            <v>0</v>
          </cell>
          <cell r="F4489">
            <v>0</v>
          </cell>
          <cell r="G4489" t="str">
            <v>86887</v>
          </cell>
          <cell r="H4489" t="str">
            <v>ENGATE FLEXÍVEL EM INOX, 1/2  X 40CM - FORNECIMENTO E INSTALAÇÃO. AF_01/2020</v>
          </cell>
        </row>
        <row r="4490">
          <cell r="A4490" t="str">
            <v>INSTALACOES HIDRO SANITARIAS</v>
          </cell>
          <cell r="B4490" t="str">
            <v>INHI</v>
          </cell>
          <cell r="C4490" t="str">
            <v>APARELHOS SANITARIOS, LOUCAS, METAIS E OUTROS</v>
          </cell>
          <cell r="D4490" t="str">
            <v>0183</v>
          </cell>
          <cell r="E4490">
            <v>0</v>
          </cell>
          <cell r="F4490">
            <v>0</v>
          </cell>
          <cell r="G4490" t="str">
            <v>86888</v>
          </cell>
          <cell r="H4490" t="str">
            <v>VASO SANITÁRIO SIFONADO COM CAIXA ACOPLADA LOUÇA BRANCA - FORNECIMENTO E INSTALAÇÃO. AF_01/2020</v>
          </cell>
        </row>
        <row r="4491">
          <cell r="A4491" t="str">
            <v>INSTALACOES HIDRO SANITARIAS</v>
          </cell>
          <cell r="B4491" t="str">
            <v>INHI</v>
          </cell>
          <cell r="C4491" t="str">
            <v>APARELHOS SANITARIOS, LOUCAS, METAIS E OUTROS</v>
          </cell>
          <cell r="D4491" t="str">
            <v>0183</v>
          </cell>
          <cell r="E4491">
            <v>0</v>
          </cell>
          <cell r="F4491">
            <v>0</v>
          </cell>
          <cell r="G4491" t="str">
            <v>86889</v>
          </cell>
          <cell r="H4491" t="str">
            <v>BANCADA DE GRANITO CINZA POLIDO, DE 1,50 X 0,60 M, PARA PIA DE COZINHA - FORNECIMENTO E INSTALAÇÃO. AF_01/2020</v>
          </cell>
        </row>
        <row r="4492">
          <cell r="A4492" t="str">
            <v>INSTALACOES HIDRO SANITARIAS</v>
          </cell>
          <cell r="B4492" t="str">
            <v>INHI</v>
          </cell>
          <cell r="C4492" t="str">
            <v>APARELHOS SANITARIOS, LOUCAS, METAIS E OUTROS</v>
          </cell>
          <cell r="D4492" t="str">
            <v>0183</v>
          </cell>
          <cell r="E4492">
            <v>0</v>
          </cell>
          <cell r="F4492">
            <v>0</v>
          </cell>
          <cell r="G4492" t="str">
            <v>86893</v>
          </cell>
          <cell r="H4492" t="str">
            <v>BANCADA DE MÁRMORE BRANCO POLIDO, DE 1,50 X 0,60 M, PARA PIA DE COZINHA - FORNECIMENTO E INSTALAÇÃO. AF_01/2020</v>
          </cell>
        </row>
        <row r="4493">
          <cell r="A4493" t="str">
            <v>INSTALACOES HIDRO SANITARIAS</v>
          </cell>
          <cell r="B4493" t="str">
            <v>INHI</v>
          </cell>
          <cell r="C4493" t="str">
            <v>APARELHOS SANITARIOS, LOUCAS, METAIS E OUTROS</v>
          </cell>
          <cell r="D4493" t="str">
            <v>0183</v>
          </cell>
          <cell r="E4493">
            <v>0</v>
          </cell>
          <cell r="F4493">
            <v>0</v>
          </cell>
          <cell r="G4493" t="str">
            <v>86894</v>
          </cell>
          <cell r="H4493" t="str">
            <v>BANCADA DE MÁRMORE SINTÉTICO, DE 120 X 60CM, COM CUBA INTEGRADA - FORNECIMENTO E INSTALAÇÃO. AF_01/2020</v>
          </cell>
        </row>
        <row r="4494">
          <cell r="A4494" t="str">
            <v>INSTALACOES HIDRO SANITARIAS</v>
          </cell>
          <cell r="B4494" t="str">
            <v>INHI</v>
          </cell>
          <cell r="C4494" t="str">
            <v>APARELHOS SANITARIOS, LOUCAS, METAIS E OUTROS</v>
          </cell>
          <cell r="D4494" t="str">
            <v>0183</v>
          </cell>
          <cell r="E4494">
            <v>0</v>
          </cell>
          <cell r="F4494">
            <v>0</v>
          </cell>
          <cell r="G4494" t="str">
            <v>86895</v>
          </cell>
          <cell r="H4494" t="str">
            <v>BANCADA DE GRANITO CINZA POLIDO, DE 0,50 X 0,60 M, PARA LAVATÓRIO - FORNECIMENTO E INSTALAÇÃO. AF_01/2020</v>
          </cell>
        </row>
        <row r="4495">
          <cell r="A4495" t="str">
            <v>INSTALACOES HIDRO SANITARIAS</v>
          </cell>
          <cell r="B4495" t="str">
            <v>INHI</v>
          </cell>
          <cell r="C4495" t="str">
            <v>APARELHOS SANITARIOS, LOUCAS, METAIS E OUTROS</v>
          </cell>
          <cell r="D4495" t="str">
            <v>0183</v>
          </cell>
          <cell r="E4495">
            <v>0</v>
          </cell>
          <cell r="F4495">
            <v>0</v>
          </cell>
          <cell r="G4495" t="str">
            <v>86899</v>
          </cell>
          <cell r="H4495" t="str">
            <v>BANCADA DE MÁRMORE BRANCO POLIDO, DE 0,50 X 0,60 M, PARA LAVATÓRIO - FORNECIMENTO E INSTALAÇÃO. AF_01/2020</v>
          </cell>
        </row>
        <row r="4496">
          <cell r="A4496" t="str">
            <v>INSTALACOES HIDRO SANITARIAS</v>
          </cell>
          <cell r="B4496" t="str">
            <v>INHI</v>
          </cell>
          <cell r="C4496" t="str">
            <v>APARELHOS SANITARIOS, LOUCAS, METAIS E OUTROS</v>
          </cell>
          <cell r="D4496" t="str">
            <v>0183</v>
          </cell>
          <cell r="E4496">
            <v>0</v>
          </cell>
          <cell r="F4496">
            <v>0</v>
          </cell>
          <cell r="G4496" t="str">
            <v>86900</v>
          </cell>
          <cell r="H4496" t="str">
            <v>CUBA DE EMBUTIR RETANGULAR DE AÇO INOXIDÁVEL, 46 X 30 X 12 CM - FORNECIMENTO E INSTALAÇÃO. AF_01/2020</v>
          </cell>
        </row>
        <row r="4497">
          <cell r="A4497" t="str">
            <v>INSTALACOES HIDRO SANITARIAS</v>
          </cell>
          <cell r="B4497" t="str">
            <v>INHI</v>
          </cell>
          <cell r="C4497" t="str">
            <v>APARELHOS SANITARIOS, LOUCAS, METAIS E OUTROS</v>
          </cell>
          <cell r="D4497" t="str">
            <v>0183</v>
          </cell>
          <cell r="E4497">
            <v>0</v>
          </cell>
          <cell r="F4497">
            <v>0</v>
          </cell>
          <cell r="G4497" t="str">
            <v>86901</v>
          </cell>
          <cell r="H4497" t="str">
            <v>CUBA DE EMBUTIR OVAL EM LOUÇA BRANCA, 35 X 50CM OU EQUIVALENTE - FORNECIMENTO E INSTALAÇÃO. AF_01/2020</v>
          </cell>
        </row>
        <row r="4498">
          <cell r="A4498" t="str">
            <v>INSTALACOES HIDRO SANITARIAS</v>
          </cell>
          <cell r="B4498" t="str">
            <v>INHI</v>
          </cell>
          <cell r="C4498" t="str">
            <v>APARELHOS SANITARIOS, LOUCAS, METAIS E OUTROS</v>
          </cell>
          <cell r="D4498" t="str">
            <v>0183</v>
          </cell>
          <cell r="E4498">
            <v>0</v>
          </cell>
          <cell r="F4498">
            <v>0</v>
          </cell>
          <cell r="G4498" t="str">
            <v>86902</v>
          </cell>
          <cell r="H4498" t="str">
            <v>LAVATÓRIO LOUÇA BRANCA COM COLUNA, *44 X 35,5* CM, PADRÃO POPULAR - FORNECIMENTO E INSTALAÇÃO. AF_01/2020</v>
          </cell>
        </row>
        <row r="4499">
          <cell r="A4499" t="str">
            <v>INSTALACOES HIDRO SANITARIAS</v>
          </cell>
          <cell r="B4499" t="str">
            <v>INHI</v>
          </cell>
          <cell r="C4499" t="str">
            <v>APARELHOS SANITARIOS, LOUCAS, METAIS E OUTROS</v>
          </cell>
          <cell r="D4499" t="str">
            <v>0183</v>
          </cell>
          <cell r="E4499">
            <v>0</v>
          </cell>
          <cell r="F4499">
            <v>0</v>
          </cell>
          <cell r="G4499" t="str">
            <v>86903</v>
          </cell>
          <cell r="H4499" t="str">
            <v>LAVATÓRIO LOUÇA BRANCA COM COLUNA, 45 X 55CM OU EQUIVALENTE, PADRÃO MÉDIO - FORNECIMENTO E INSTALAÇÃO. AF_01/2020</v>
          </cell>
        </row>
        <row r="4500">
          <cell r="A4500" t="str">
            <v>INSTALACOES HIDRO SANITARIAS</v>
          </cell>
          <cell r="B4500" t="str">
            <v>INHI</v>
          </cell>
          <cell r="C4500" t="str">
            <v>APARELHOS SANITARIOS, LOUCAS, METAIS E OUTROS</v>
          </cell>
          <cell r="D4500" t="str">
            <v>0183</v>
          </cell>
          <cell r="E4500">
            <v>0</v>
          </cell>
          <cell r="F4500">
            <v>0</v>
          </cell>
          <cell r="G4500" t="str">
            <v>86904</v>
          </cell>
          <cell r="H4500" t="str">
            <v>LAVATÓRIO LOUÇA BRANCA SUSPENSO, 29,5 X 39CM OU EQUIVALENTE, PADRÃO POPULAR - FORNECIMENTO E INSTALAÇÃO. AF_01/2020</v>
          </cell>
        </row>
        <row r="4501">
          <cell r="A4501" t="str">
            <v>INSTALACOES HIDRO SANITARIAS</v>
          </cell>
          <cell r="B4501" t="str">
            <v>INHI</v>
          </cell>
          <cell r="C4501" t="str">
            <v>APARELHOS SANITARIOS, LOUCAS, METAIS E OUTROS</v>
          </cell>
          <cell r="D4501" t="str">
            <v>0183</v>
          </cell>
          <cell r="E4501">
            <v>0</v>
          </cell>
          <cell r="F4501">
            <v>0</v>
          </cell>
          <cell r="G4501" t="str">
            <v>86905</v>
          </cell>
          <cell r="H4501" t="str">
            <v>APARELHO MISTURADOR DE MESA PARA LAVATÓRIO, PADRÃO MÉDIO - FORNECIMENTO E INSTALAÇÃO. AF_01/2020</v>
          </cell>
        </row>
        <row r="4502">
          <cell r="A4502" t="str">
            <v>INSTALACOES HIDRO SANITARIAS</v>
          </cell>
          <cell r="B4502" t="str">
            <v>INHI</v>
          </cell>
          <cell r="C4502" t="str">
            <v>APARELHOS SANITARIOS, LOUCAS, METAIS E OUTROS</v>
          </cell>
          <cell r="D4502" t="str">
            <v>0183</v>
          </cell>
          <cell r="E4502">
            <v>0</v>
          </cell>
          <cell r="F4502">
            <v>0</v>
          </cell>
          <cell r="G4502" t="str">
            <v>86906</v>
          </cell>
          <cell r="H4502" t="str">
            <v>TORNEIRA CROMADA DE MESA, 1/2 OU 3/4, PARA LAVATÓRIO, PADRÃO POPULAR - FORNECIMENTO E INSTALAÇÃO. AF_01/2020</v>
          </cell>
        </row>
        <row r="4503">
          <cell r="A4503" t="str">
            <v>INSTALACOES HIDRO SANITARIAS</v>
          </cell>
          <cell r="B4503" t="str">
            <v>INHI</v>
          </cell>
          <cell r="C4503" t="str">
            <v>APARELHOS SANITARIOS, LOUCAS, METAIS E OUTROS</v>
          </cell>
          <cell r="D4503" t="str">
            <v>0183</v>
          </cell>
          <cell r="E4503">
            <v>0</v>
          </cell>
          <cell r="F4503">
            <v>0</v>
          </cell>
          <cell r="G4503" t="str">
            <v>86908</v>
          </cell>
          <cell r="H4503" t="str">
            <v>APARELHO MISTURADOR DE MESA PARA PIA DE COZINHA, PADRÃO MÉDIO - FORNECIMENTO E INSTALAÇÃO. AF_01/2020</v>
          </cell>
        </row>
        <row r="4504">
          <cell r="A4504" t="str">
            <v>INSTALACOES HIDRO SANITARIAS</v>
          </cell>
          <cell r="B4504" t="str">
            <v>INHI</v>
          </cell>
          <cell r="C4504" t="str">
            <v>APARELHOS SANITARIOS, LOUCAS, METAIS E OUTROS</v>
          </cell>
          <cell r="D4504" t="str">
            <v>0183</v>
          </cell>
          <cell r="E4504">
            <v>0</v>
          </cell>
          <cell r="F4504">
            <v>0</v>
          </cell>
          <cell r="G4504" t="str">
            <v>86909</v>
          </cell>
          <cell r="H4504" t="str">
            <v>TORNEIRA CROMADA TUBO MÓVEL, DE MESA, 1/2 OU 3/4, PARA PIA DE COZINHA, PADRÃO ALTO - FORNECIMENTO E INSTALAÇÃO. AF_01/2020</v>
          </cell>
        </row>
        <row r="4505">
          <cell r="A4505" t="str">
            <v>INSTALACOES HIDRO SANITARIAS</v>
          </cell>
          <cell r="B4505" t="str">
            <v>INHI</v>
          </cell>
          <cell r="C4505" t="str">
            <v>APARELHOS SANITARIOS, LOUCAS, METAIS E OUTROS</v>
          </cell>
          <cell r="D4505" t="str">
            <v>0183</v>
          </cell>
          <cell r="E4505">
            <v>0</v>
          </cell>
          <cell r="F4505">
            <v>0</v>
          </cell>
          <cell r="G4505" t="str">
            <v>86910</v>
          </cell>
          <cell r="H4505" t="str">
            <v>TORNEIRA CROMADA TUBO MÓVEL, DE PAREDE, 1/2 OU 3/4, PARA PIA DE COZINHA, PADRÃO MÉDIO - FORNECIMENTO E INSTALAÇÃO. AF_01/2020</v>
          </cell>
        </row>
        <row r="4506">
          <cell r="A4506" t="str">
            <v>INSTALACOES HIDRO SANITARIAS</v>
          </cell>
          <cell r="B4506" t="str">
            <v>INHI</v>
          </cell>
          <cell r="C4506" t="str">
            <v>APARELHOS SANITARIOS, LOUCAS, METAIS E OUTROS</v>
          </cell>
          <cell r="D4506" t="str">
            <v>0183</v>
          </cell>
          <cell r="E4506">
            <v>0</v>
          </cell>
          <cell r="F4506">
            <v>0</v>
          </cell>
          <cell r="G4506" t="str">
            <v>86911</v>
          </cell>
          <cell r="H4506" t="str">
            <v>TORNEIRA CROMADA LONGA, DE PAREDE, 1/2 OU 3/4, PARA PIA DE COZINHA, PADRÃO POPULAR - FORNECIMENTO E INSTALAÇÃO. AF_01/2020</v>
          </cell>
        </row>
        <row r="4507">
          <cell r="A4507" t="str">
            <v>INSTALACOES HIDRO SANITARIAS</v>
          </cell>
          <cell r="B4507" t="str">
            <v>INHI</v>
          </cell>
          <cell r="C4507" t="str">
            <v>APARELHOS SANITARIOS, LOUCAS, METAIS E OUTROS</v>
          </cell>
          <cell r="D4507" t="str">
            <v>0183</v>
          </cell>
          <cell r="E4507">
            <v>0</v>
          </cell>
          <cell r="F4507">
            <v>0</v>
          </cell>
          <cell r="G4507" t="str">
            <v>86913</v>
          </cell>
          <cell r="H4507" t="str">
            <v>TORNEIRA CROMADA 1/2 OU 3/4 PARA TANQUE, PADRÃO POPULAR - FORNECIMENTO E INSTALAÇÃO. AF_01/2020</v>
          </cell>
        </row>
        <row r="4508">
          <cell r="A4508" t="str">
            <v>INSTALACOES HIDRO SANITARIAS</v>
          </cell>
          <cell r="B4508" t="str">
            <v>INHI</v>
          </cell>
          <cell r="C4508" t="str">
            <v>APARELHOS SANITARIOS, LOUCAS, METAIS E OUTROS</v>
          </cell>
          <cell r="D4508" t="str">
            <v>0183</v>
          </cell>
          <cell r="E4508">
            <v>0</v>
          </cell>
          <cell r="F4508">
            <v>0</v>
          </cell>
          <cell r="G4508" t="str">
            <v>86914</v>
          </cell>
          <cell r="H4508" t="str">
            <v>TORNEIRA CROMADA 1/2 OU 3/4 PARA TANQUE, PADRÃO MÉDIO - FORNECIMENTO E INSTALAÇÃO. AF_01/2020</v>
          </cell>
        </row>
        <row r="4509">
          <cell r="A4509" t="str">
            <v>INSTALACOES HIDRO SANITARIAS</v>
          </cell>
          <cell r="B4509" t="str">
            <v>INHI</v>
          </cell>
          <cell r="C4509" t="str">
            <v>APARELHOS SANITARIOS, LOUCAS, METAIS E OUTROS</v>
          </cell>
          <cell r="D4509" t="str">
            <v>0183</v>
          </cell>
          <cell r="E4509">
            <v>0</v>
          </cell>
          <cell r="F4509">
            <v>0</v>
          </cell>
          <cell r="G4509" t="str">
            <v>86915</v>
          </cell>
          <cell r="H4509" t="str">
            <v>TORNEIRA CROMADA DE MESA, 1/2 OU 3/4, PARA LAVATÓRIO, PADRÃO MÉDIO - FORNECIMENTO E INSTALAÇÃO. AF_01/2020</v>
          </cell>
        </row>
        <row r="4510">
          <cell r="A4510" t="str">
            <v>INSTALACOES HIDRO SANITARIAS</v>
          </cell>
          <cell r="B4510" t="str">
            <v>INHI</v>
          </cell>
          <cell r="C4510" t="str">
            <v>APARELHOS SANITARIOS, LOUCAS, METAIS E OUTROS</v>
          </cell>
          <cell r="D4510" t="str">
            <v>0183</v>
          </cell>
          <cell r="E4510">
            <v>0</v>
          </cell>
          <cell r="F4510">
            <v>0</v>
          </cell>
          <cell r="G4510" t="str">
            <v>86916</v>
          </cell>
          <cell r="H4510" t="str">
            <v>TORNEIRA PLÁSTICA 3/4 PARA TANQUE - FORNECIMENTO E INSTALAÇÃO. AF_01/2020</v>
          </cell>
        </row>
        <row r="4511">
          <cell r="A4511" t="str">
            <v>INSTALACOES HIDRO SANITARIAS</v>
          </cell>
          <cell r="B4511" t="str">
            <v>INHI</v>
          </cell>
          <cell r="C4511" t="str">
            <v>APARELHOS SANITARIOS, LOUCAS, METAIS E OUTROS</v>
          </cell>
          <cell r="D4511" t="str">
            <v>0183</v>
          </cell>
          <cell r="E4511">
            <v>0</v>
          </cell>
          <cell r="F4511">
            <v>0</v>
          </cell>
          <cell r="G4511" t="str">
            <v>86919</v>
          </cell>
          <cell r="H4511" t="str">
            <v>TANQUE DE LOUÇA BRANCA COM COLUNA, 30L OU EQUIVALENTE, INCLUSO SIFÃO FLEXÍVEL EM PVC, VÁLVULA METÁLICA E TORNEIRA DE METAL CROMADO PADRÃO MÉDIO - FORNECIMENTO E INSTALAÇÃO. AF_01/2020</v>
          </cell>
        </row>
        <row r="4512">
          <cell r="A4512" t="str">
            <v>INSTALACOES HIDRO SANITARIAS</v>
          </cell>
          <cell r="B4512" t="str">
            <v>INHI</v>
          </cell>
          <cell r="C4512" t="str">
            <v>APARELHOS SANITARIOS, LOUCAS, METAIS E OUTROS</v>
          </cell>
          <cell r="D4512" t="str">
            <v>0183</v>
          </cell>
          <cell r="E4512">
            <v>0</v>
          </cell>
          <cell r="F4512">
            <v>0</v>
          </cell>
          <cell r="G4512" t="str">
            <v>86920</v>
          </cell>
          <cell r="H4512" t="str">
            <v>TANQUE DE LOUÇA BRANCA COM COLUNA, 30L OU EQUIVALENTE, INCLUSO SIFÃO FLEXÍVEL EM PVC, VÁLVULA PLÁSTICA E TORNEIRA DE METAL CROMADO PADRÃO POPULAR - FORNECIMENTO E INSTALAÇÃO. AF_01/2020</v>
          </cell>
        </row>
        <row r="4513">
          <cell r="A4513" t="str">
            <v>INSTALACOES HIDRO SANITARIAS</v>
          </cell>
          <cell r="B4513" t="str">
            <v>INHI</v>
          </cell>
          <cell r="C4513" t="str">
            <v>APARELHOS SANITARIOS, LOUCAS, METAIS E OUTROS</v>
          </cell>
          <cell r="D4513" t="str">
            <v>0183</v>
          </cell>
          <cell r="E4513">
            <v>0</v>
          </cell>
          <cell r="F4513">
            <v>0</v>
          </cell>
          <cell r="G4513" t="str">
            <v>86921</v>
          </cell>
          <cell r="H4513" t="str">
            <v>TANQUE DE LOUÇA BRANCA COM COLUNA, 30L OU EQUIVALENTE, INCLUSO SIFÃO FLEXÍVEL EM PVC, VÁLVULA PLÁSTICA E TORNEIRA DE PLÁSTICO - FORNECIMENTO E INSTALAÇÃO. AF_01/2020</v>
          </cell>
        </row>
        <row r="4514">
          <cell r="A4514" t="str">
            <v>INSTALACOES HIDRO SANITARIAS</v>
          </cell>
          <cell r="B4514" t="str">
            <v>INHI</v>
          </cell>
          <cell r="C4514" t="str">
            <v>APARELHOS SANITARIOS, LOUCAS, METAIS E OUTROS</v>
          </cell>
          <cell r="D4514" t="str">
            <v>0183</v>
          </cell>
          <cell r="E4514">
            <v>0</v>
          </cell>
          <cell r="F4514">
            <v>0</v>
          </cell>
          <cell r="G4514" t="str">
            <v>86922</v>
          </cell>
          <cell r="H4514" t="str">
            <v>TANQUE DE LOUÇA BRANCA SUSPENSO, 18L OU EQUIVALENTE, INCLUSO SIFÃO TIPO GARRAFA EM METAL CROMADO, VÁLVULA METÁLICA E TORNEIRA DE METAL CROMADO PADRÃO MÉDIO - FORNECIMENTO E INSTALAÇÃO. AF_01/2020</v>
          </cell>
        </row>
        <row r="4515">
          <cell r="A4515" t="str">
            <v>INSTALACOES HIDRO SANITARIAS</v>
          </cell>
          <cell r="B4515" t="str">
            <v>INHI</v>
          </cell>
          <cell r="C4515" t="str">
            <v>APARELHOS SANITARIOS, LOUCAS, METAIS E OUTROS</v>
          </cell>
          <cell r="D4515" t="str">
            <v>0183</v>
          </cell>
          <cell r="E4515">
            <v>0</v>
          </cell>
          <cell r="F4515">
            <v>0</v>
          </cell>
          <cell r="G4515" t="str">
            <v>86923</v>
          </cell>
          <cell r="H4515" t="str">
            <v>TANQUE DE LOUÇA BRANCA SUSPENSO, 18L OU EQUIVALENTE, INCLUSO SIFÃO TIPO GARRAFA EM PVC, VÁLVULA PLÁSTICA E TORNEIRA DE METAL CROMADO PADRÃO POPULAR - FORNECIMENTO E INSTALAÇÃO. AF_01/2020</v>
          </cell>
        </row>
        <row r="4516">
          <cell r="A4516" t="str">
            <v>INSTALACOES HIDRO SANITARIAS</v>
          </cell>
          <cell r="B4516" t="str">
            <v>INHI</v>
          </cell>
          <cell r="C4516" t="str">
            <v>APARELHOS SANITARIOS, LOUCAS, METAIS E OUTROS</v>
          </cell>
          <cell r="D4516" t="str">
            <v>0183</v>
          </cell>
          <cell r="E4516">
            <v>0</v>
          </cell>
          <cell r="F4516">
            <v>0</v>
          </cell>
          <cell r="G4516" t="str">
            <v>86924</v>
          </cell>
          <cell r="H4516" t="str">
            <v>TANQUE DE LOUÇA BRANCA SUSPENSO, 18L OU EQUIVALENTE, INCLUSO SIFÃO TIPO GARRAFA EM PVC, VÁLVULA PLÁSTICA E TORNEIRA DE PLÁSTICO - FORNECIMENTO E INSTALAÇÃO. AF_01/2020</v>
          </cell>
        </row>
        <row r="4517">
          <cell r="A4517" t="str">
            <v>INSTALACOES HIDRO SANITARIAS</v>
          </cell>
          <cell r="B4517" t="str">
            <v>INHI</v>
          </cell>
          <cell r="C4517" t="str">
            <v>APARELHOS SANITARIOS, LOUCAS, METAIS E OUTROS</v>
          </cell>
          <cell r="D4517" t="str">
            <v>0183</v>
          </cell>
          <cell r="E4517">
            <v>0</v>
          </cell>
          <cell r="F4517">
            <v>0</v>
          </cell>
          <cell r="G4517" t="str">
            <v>86925</v>
          </cell>
          <cell r="H4517" t="str">
            <v>TANQUE DE MÁRMORE SINTÉTICO COM COLUNA, 22L OU EQUIVALENTE, INCLUSO SIFÃO FLEXÍVEL EM PVC, VÁLVULA PLÁSTICA E TORNEIRA DE METAL CROMADO PADRÃO POPULAR - FORNECIMENTO E INSTALAÇÃO. AF_01/2020</v>
          </cell>
        </row>
        <row r="4518">
          <cell r="A4518" t="str">
            <v>INSTALACOES HIDRO SANITARIAS</v>
          </cell>
          <cell r="B4518" t="str">
            <v>INHI</v>
          </cell>
          <cell r="C4518" t="str">
            <v>APARELHOS SANITARIOS, LOUCAS, METAIS E OUTROS</v>
          </cell>
          <cell r="D4518" t="str">
            <v>0183</v>
          </cell>
          <cell r="E4518">
            <v>0</v>
          </cell>
          <cell r="F4518">
            <v>0</v>
          </cell>
          <cell r="G4518" t="str">
            <v>86926</v>
          </cell>
          <cell r="H4518" t="str">
            <v>TANQUE DE MÁRMORE SINTÉTICO COM COLUNA, 22L OU EQUIVALENTE, INCLUSO SIFÃO FLEXÍVEL EM PVC, VÁLVULA PLÁSTICA E TORNEIRA DE PLÁSTICO - FORNECIMENTO E INSTALAÇÃO. AF_01/2020</v>
          </cell>
        </row>
        <row r="4519">
          <cell r="A4519" t="str">
            <v>INSTALACOES HIDRO SANITARIAS</v>
          </cell>
          <cell r="B4519" t="str">
            <v>INHI</v>
          </cell>
          <cell r="C4519" t="str">
            <v>APARELHOS SANITARIOS, LOUCAS, METAIS E OUTROS</v>
          </cell>
          <cell r="D4519" t="str">
            <v>0183</v>
          </cell>
          <cell r="E4519">
            <v>0</v>
          </cell>
          <cell r="F4519">
            <v>0</v>
          </cell>
          <cell r="G4519" t="str">
            <v>86927</v>
          </cell>
          <cell r="H4519" t="str">
            <v>TANQUE DE MÁRMORE SINTÉTICO SUSPENSO, 22L OU EQUIVALENTE, INCLUSO SIFÃO TIPO GARRAFA EM PVC, VÁLVULA PLÁSTICA E TORNEIRA DE METAL CROMADO PADRÃO POPULAR - FORNEC. E INSTALAÇÃO. AF_01/2020</v>
          </cell>
        </row>
        <row r="4520">
          <cell r="A4520" t="str">
            <v>INSTALACOES HIDRO SANITARIAS</v>
          </cell>
          <cell r="B4520" t="str">
            <v>INHI</v>
          </cell>
          <cell r="C4520" t="str">
            <v>APARELHOS SANITARIOS, LOUCAS, METAIS E OUTROS</v>
          </cell>
          <cell r="D4520" t="str">
            <v>0183</v>
          </cell>
          <cell r="E4520">
            <v>0</v>
          </cell>
          <cell r="F4520">
            <v>0</v>
          </cell>
          <cell r="G4520" t="str">
            <v>86928</v>
          </cell>
          <cell r="H4520" t="str">
            <v>TANQUE DE MÁRMORE SINTÉTICO SUSPENSO, 22L OU EQUIVALENTE, INCLUSO SIFÃO TIPO GARRAFA EM PVC, VÁLVULA PLÁSTICA E TORNEIRA DE PLÁSTICO - FORNECIMENTO E INSTALAÇÃO. AF_01/2020</v>
          </cell>
        </row>
        <row r="4521">
          <cell r="A4521" t="str">
            <v>INSTALACOES HIDRO SANITARIAS</v>
          </cell>
          <cell r="B4521" t="str">
            <v>INHI</v>
          </cell>
          <cell r="C4521" t="str">
            <v>APARELHOS SANITARIOS, LOUCAS, METAIS E OUTROS</v>
          </cell>
          <cell r="D4521" t="str">
            <v>0183</v>
          </cell>
          <cell r="E4521">
            <v>0</v>
          </cell>
          <cell r="F4521">
            <v>0</v>
          </cell>
          <cell r="G4521" t="str">
            <v>86929</v>
          </cell>
          <cell r="H4521" t="str">
            <v>TANQUE DE MÁRMORE SINTÉTICO SUSPENSO, 22L OU EQUIVALENTE, INCLUSO SIFÃO FLEXÍVEL EM PVC, VÁLVULA PLÁSTICA E TORNEIRA DE METAL CROMADO PADRÃO POPULAR - FORNECIMENTO E INSTALAÇÃO. AF_01/2020</v>
          </cell>
        </row>
        <row r="4522">
          <cell r="A4522" t="str">
            <v>INSTALACOES HIDRO SANITARIAS</v>
          </cell>
          <cell r="B4522" t="str">
            <v>INHI</v>
          </cell>
          <cell r="C4522" t="str">
            <v>APARELHOS SANITARIOS, LOUCAS, METAIS E OUTROS</v>
          </cell>
          <cell r="D4522" t="str">
            <v>0183</v>
          </cell>
          <cell r="E4522">
            <v>0</v>
          </cell>
          <cell r="F4522">
            <v>0</v>
          </cell>
          <cell r="G4522" t="str">
            <v>86930</v>
          </cell>
          <cell r="H4522" t="str">
            <v>TANQUE DE MÁRMORE SINTÉTICO SUSPENSO, 22L OU EQUIVALENTE, INCLUSO SIFÃO FLEXÍVEL EM PVC, VÁLVULA PLÁSTICA E TORNEIRA DE PLÁSTICO - FORNECIMENTO E INSTALAÇÃO. AF_01/2020</v>
          </cell>
        </row>
        <row r="4523">
          <cell r="A4523" t="str">
            <v>INSTALACOES HIDRO SANITARIAS</v>
          </cell>
          <cell r="B4523" t="str">
            <v>INHI</v>
          </cell>
          <cell r="C4523" t="str">
            <v>APARELHOS SANITARIOS, LOUCAS, METAIS E OUTROS</v>
          </cell>
          <cell r="D4523" t="str">
            <v>0183</v>
          </cell>
          <cell r="E4523">
            <v>0</v>
          </cell>
          <cell r="F4523">
            <v>0</v>
          </cell>
          <cell r="G4523" t="str">
            <v>86931</v>
          </cell>
          <cell r="H4523" t="str">
            <v>VASO SANITÁRIO SIFONADO COM CAIXA ACOPLADA LOUÇA BRANCA, INCLUSO ENGATE FLEXÍVEL EM PLÁSTICO BRANCO, 1/2  X 40CM - FORNECIMENTO E INSTALAÇÃO. AF_01/2020</v>
          </cell>
        </row>
        <row r="4524">
          <cell r="A4524" t="str">
            <v>INSTALACOES HIDRO SANITARIAS</v>
          </cell>
          <cell r="B4524" t="str">
            <v>INHI</v>
          </cell>
          <cell r="C4524" t="str">
            <v>APARELHOS SANITARIOS, LOUCAS, METAIS E OUTROS</v>
          </cell>
          <cell r="D4524" t="str">
            <v>0183</v>
          </cell>
          <cell r="E4524">
            <v>0</v>
          </cell>
          <cell r="F4524">
            <v>0</v>
          </cell>
          <cell r="G4524" t="str">
            <v>86932</v>
          </cell>
          <cell r="H4524" t="str">
            <v>VASO SANITÁRIO SIFONADO COM CAIXA ACOPLADA LOUÇA BRANCA - PADRÃO MÉDIO, INCLUSO ENGATE FLEXÍVEL EM METAL CROMADO, 1/2  X 40CM - FORNECIMENTO E INSTALAÇÃO. AF_01/2020</v>
          </cell>
        </row>
        <row r="4525">
          <cell r="A4525" t="str">
            <v>INSTALACOES HIDRO SANITARIAS</v>
          </cell>
          <cell r="B4525" t="str">
            <v>INHI</v>
          </cell>
          <cell r="C4525" t="str">
            <v>APARELHOS SANITARIOS, LOUCAS, METAIS E OUTROS</v>
          </cell>
          <cell r="D4525" t="str">
            <v>0183</v>
          </cell>
          <cell r="E4525">
            <v>0</v>
          </cell>
          <cell r="F4525">
            <v>0</v>
          </cell>
          <cell r="G4525" t="str">
            <v>86933</v>
          </cell>
          <cell r="H4525" t="str">
            <v>BANCADA DE MÁRMORE SINTÉTICO 120 X 60CM, COM CUBA INTEGRADA, INCLUSO SIFÃO TIPO GARRAFA EM PVC, VÁLVULA EM PLÁSTICO CROMADO TIPO AMERICANA E TORNEIRA CROMADA LONGA, DE PAREDE, PADRÃO POPULAR - FORNECIMENTO E INSTALAÇÃO. AF_01/2020</v>
          </cell>
        </row>
        <row r="4526">
          <cell r="A4526" t="str">
            <v>INSTALACOES HIDRO SANITARIAS</v>
          </cell>
          <cell r="B4526" t="str">
            <v>INHI</v>
          </cell>
          <cell r="C4526" t="str">
            <v>APARELHOS SANITARIOS, LOUCAS, METAIS E OUTROS</v>
          </cell>
          <cell r="D4526" t="str">
            <v>0183</v>
          </cell>
          <cell r="E4526">
            <v>0</v>
          </cell>
          <cell r="F4526">
            <v>0</v>
          </cell>
          <cell r="G4526" t="str">
            <v>86934</v>
          </cell>
          <cell r="H4526" t="str">
            <v>BANCADA DE MÁRMORE SINTÉTICO 120 X 60CM, COM CUBA INTEGRADA, INCLUSO SIFÃO TIPO FLEXÍVEL EM PVC, VÁLVULA EM PLÁSTICO CROMADO TIPO AMERICANA E TORNEIRA CROMADA LONGA, DE PAREDE, PADRÃO POPULAR - FORNECIMENTO E INSTALAÇÃO. AF_01/2020</v>
          </cell>
        </row>
        <row r="4527">
          <cell r="A4527" t="str">
            <v>INSTALACOES HIDRO SANITARIAS</v>
          </cell>
          <cell r="B4527" t="str">
            <v>INHI</v>
          </cell>
          <cell r="C4527" t="str">
            <v>APARELHOS SANITARIOS, LOUCAS, METAIS E OUTROS</v>
          </cell>
          <cell r="D4527" t="str">
            <v>0183</v>
          </cell>
          <cell r="E4527">
            <v>0</v>
          </cell>
          <cell r="F4527">
            <v>0</v>
          </cell>
          <cell r="G4527" t="str">
            <v>86935</v>
          </cell>
          <cell r="H4527" t="str">
            <v>CUBA DE EMBUTIR DE AÇO INOXIDÁVEL MÉDIA, INCLUSO VÁLVULA TIPO AMERICANA EM METAL CROMADO E SIFÃO FLEXÍVEL EM PVC - FORNECIMENTO E INSTALAÇÃO. AF_01/2020</v>
          </cell>
        </row>
        <row r="4528">
          <cell r="A4528" t="str">
            <v>INSTALACOES HIDRO SANITARIAS</v>
          </cell>
          <cell r="B4528" t="str">
            <v>INHI</v>
          </cell>
          <cell r="C4528" t="str">
            <v>APARELHOS SANITARIOS, LOUCAS, METAIS E OUTROS</v>
          </cell>
          <cell r="D4528" t="str">
            <v>0183</v>
          </cell>
          <cell r="E4528">
            <v>0</v>
          </cell>
          <cell r="F4528">
            <v>0</v>
          </cell>
          <cell r="G4528" t="str">
            <v>86936</v>
          </cell>
          <cell r="H4528" t="str">
            <v>CUBA DE EMBUTIR DE AÇO INOXIDÁVEL MÉDIA, INCLUSO VÁLVULA TIPO AMERICANA E SIFÃO TIPO GARRAFA EM METAL CROMADO - FORNECIMENTO E INSTALAÇÃO. AF_01/2020</v>
          </cell>
        </row>
        <row r="4529">
          <cell r="A4529" t="str">
            <v>INSTALACOES HIDRO SANITARIAS</v>
          </cell>
          <cell r="B4529" t="str">
            <v>INHI</v>
          </cell>
          <cell r="C4529" t="str">
            <v>APARELHOS SANITARIOS, LOUCAS, METAIS E OUTROS</v>
          </cell>
          <cell r="D4529" t="str">
            <v>0183</v>
          </cell>
          <cell r="E4529">
            <v>0</v>
          </cell>
          <cell r="F4529">
            <v>0</v>
          </cell>
          <cell r="G4529" t="str">
            <v>86937</v>
          </cell>
          <cell r="H4529" t="str">
            <v>CUBA DE EMBUTIR OVAL EM LOUÇA BRANCA, 35 X 50CM OU EQUIVALENTE, INCLUSO VÁLVULA EM METAL CROMADO E SIFÃO FLEXÍVEL EM PVC - FORNECIMENTO E INSTALAÇÃO. AF_01/2020</v>
          </cell>
        </row>
        <row r="4530">
          <cell r="A4530" t="str">
            <v>INSTALACOES HIDRO SANITARIAS</v>
          </cell>
          <cell r="B4530" t="str">
            <v>INHI</v>
          </cell>
          <cell r="C4530" t="str">
            <v>APARELHOS SANITARIOS, LOUCAS, METAIS E OUTROS</v>
          </cell>
          <cell r="D4530" t="str">
            <v>0183</v>
          </cell>
          <cell r="E4530">
            <v>0</v>
          </cell>
          <cell r="F4530">
            <v>0</v>
          </cell>
          <cell r="G4530" t="str">
            <v>86938</v>
          </cell>
          <cell r="H4530" t="str">
            <v>CUBA DE EMBUTIR OVAL EM LOUÇA BRANCA, 35 X 50CM OU EQUIVALENTE, INCLUSO VÁLVULA E SIFÃO TIPO GARRAFA EM METAL CROMADO - FORNECIMENTO E INSTALAÇÃO. AF_01/2020</v>
          </cell>
        </row>
        <row r="4531">
          <cell r="A4531" t="str">
            <v>INSTALACOES HIDRO SANITARIAS</v>
          </cell>
          <cell r="B4531" t="str">
            <v>INHI</v>
          </cell>
          <cell r="C4531" t="str">
            <v>APARELHOS SANITARIOS, LOUCAS, METAIS E OUTROS</v>
          </cell>
          <cell r="D4531" t="str">
            <v>0183</v>
          </cell>
          <cell r="E4531">
            <v>0</v>
          </cell>
          <cell r="F4531">
            <v>0</v>
          </cell>
          <cell r="G4531" t="str">
            <v>86939</v>
          </cell>
          <cell r="H4531" t="str">
            <v>LAVATÓRIO LOUÇA BRANCA COM COLUNA, *44 X 35,5* CM, PADRÃO POPULAR, INCLUSO SIFÃO FLEXÍVEL EM PVC, VÁLVULA E ENGATE FLEXÍVEL 30CM EM PLÁSTICO E COM TORNEIRA CROMADA PADRÃO POPULAR - FORNECIMENTO E INSTALAÇÃO. AF_01/2020</v>
          </cell>
        </row>
        <row r="4532">
          <cell r="A4532" t="str">
            <v>INSTALACOES HIDRO SANITARIAS</v>
          </cell>
          <cell r="B4532" t="str">
            <v>INHI</v>
          </cell>
          <cell r="C4532" t="str">
            <v>APARELHOS SANITARIOS, LOUCAS, METAIS E OUTROS</v>
          </cell>
          <cell r="D4532" t="str">
            <v>0183</v>
          </cell>
          <cell r="E4532">
            <v>0</v>
          </cell>
          <cell r="F4532">
            <v>0</v>
          </cell>
          <cell r="G4532" t="str">
            <v>86940</v>
          </cell>
          <cell r="H4532" t="str">
            <v>LAVATÓRIO LOUÇA BRANCA COM COLUNA, 45 X 55CM OU EQUIVALENTE, PADRÃO MÉDIO, INCLUSO SIFÃO TIPO GARRAFA, VÁLVULA E ENGATE FLEXÍVEL DE 40CM EM METAL CROMADO, COM APARELHO MISTURADOR PADRÃO MÉDIO - FORNECIMENTO E INSTALAÇÃO. AF_01/2020</v>
          </cell>
        </row>
        <row r="4533">
          <cell r="A4533" t="str">
            <v>INSTALACOES HIDRO SANITARIAS</v>
          </cell>
          <cell r="B4533" t="str">
            <v>INHI</v>
          </cell>
          <cell r="C4533" t="str">
            <v>APARELHOS SANITARIOS, LOUCAS, METAIS E OUTROS</v>
          </cell>
          <cell r="D4533" t="str">
            <v>0183</v>
          </cell>
          <cell r="E4533">
            <v>0</v>
          </cell>
          <cell r="F4533">
            <v>0</v>
          </cell>
          <cell r="G4533" t="str">
            <v>86941</v>
          </cell>
          <cell r="H4533" t="str">
            <v>LAVATÓRIO LOUÇA BRANCA COM COLUNA, 45 X 55CM OU EQUIVALENTE, PADRÃO MÉDIO, INCLUSO SIFÃO TIPO GARRAFA, VÁLVULA E ENGATE FLEXÍVEL DE 40CM EM METAL CROMADO, COM TORNEIRA CROMADA DE MESA, PADRÃO MÉDIO - FORNECIMENTO E INSTALAÇÃO. AF_01/2020</v>
          </cell>
        </row>
        <row r="4534">
          <cell r="A4534" t="str">
            <v>INSTALACOES HIDRO SANITARIAS</v>
          </cell>
          <cell r="B4534" t="str">
            <v>INHI</v>
          </cell>
          <cell r="C4534" t="str">
            <v>APARELHOS SANITARIOS, LOUCAS, METAIS E OUTROS</v>
          </cell>
          <cell r="D4534" t="str">
            <v>0183</v>
          </cell>
          <cell r="E4534">
            <v>0</v>
          </cell>
          <cell r="F4534">
            <v>0</v>
          </cell>
          <cell r="G4534" t="str">
            <v>86942</v>
          </cell>
          <cell r="H4534" t="str">
            <v>LAVATÓRIO LOUÇA BRANCA SUSPENSO, 29,5 X 39CM OU EQUIVALENTE, PADRÃO POPULAR, INCLUSO SIFÃO TIPO GARRAFA EM PVC, VÁLVULA E ENGATE FLEXÍVEL 30CM EM PLÁSTICO E TORNEIRA CROMADA DE MESA, PADRÃO POPULAR - FORNECIMENTO E INSTALAÇÃO. AF_01/2020</v>
          </cell>
        </row>
        <row r="4535">
          <cell r="A4535" t="str">
            <v>INSTALACOES HIDRO SANITARIAS</v>
          </cell>
          <cell r="B4535" t="str">
            <v>INHI</v>
          </cell>
          <cell r="C4535" t="str">
            <v>APARELHOS SANITARIOS, LOUCAS, METAIS E OUTROS</v>
          </cell>
          <cell r="D4535" t="str">
            <v>0183</v>
          </cell>
          <cell r="E4535">
            <v>0</v>
          </cell>
          <cell r="F4535">
            <v>0</v>
          </cell>
          <cell r="G4535" t="str">
            <v>86943</v>
          </cell>
          <cell r="H4535" t="str">
            <v>LAVATÓRIO LOUÇA BRANCA SUSPENSO, 29,5 X 39CM OU EQUIVALENTE, PADRÃO POPULAR, INCLUSO SIFÃO FLEXÍVEL EM PVC, VÁLVULA E ENGATE FLEXÍVEL 30CM EM PLÁSTICO E TORNEIRA CROMADA DE MESA, PADRÃO POPULAR - FORNECIMENTO E INSTALAÇÃO. AF_01/2020</v>
          </cell>
        </row>
        <row r="4536">
          <cell r="A4536" t="str">
            <v>INSTALACOES HIDRO SANITARIAS</v>
          </cell>
          <cell r="B4536" t="str">
            <v>INHI</v>
          </cell>
          <cell r="C4536" t="str">
            <v>APARELHOS SANITARIOS, LOUCAS, METAIS E OUTROS</v>
          </cell>
          <cell r="D4536" t="str">
            <v>0183</v>
          </cell>
          <cell r="E4536">
            <v>0</v>
          </cell>
          <cell r="F4536">
            <v>0</v>
          </cell>
          <cell r="G4536" t="str">
            <v>86947</v>
          </cell>
          <cell r="H4536" t="str">
            <v>BANCADA MÁRMORE BRANCO, 50 X 60 CM, INCLUSO CUBA DE EMBUTIR OVAL EM LOUÇA BRANCA 35 X 50 CM, VÁLVULA, SIFÃO TIPO GARRAFA E ENGATE FLEXÍVEL 40 CM EM METAL CROMADO E APARELHO MISTURADOR DE MESA, PADRÃO MÉDIO - FORNEC. E INSTALAÇÃO. AF_01/2020</v>
          </cell>
        </row>
        <row r="4537">
          <cell r="A4537" t="str">
            <v>INSTALACOES HIDRO SANITARIAS</v>
          </cell>
          <cell r="B4537" t="str">
            <v>INHI</v>
          </cell>
          <cell r="C4537" t="str">
            <v>APARELHOS SANITARIOS, LOUCAS, METAIS E OUTROS</v>
          </cell>
          <cell r="D4537" t="str">
            <v>0183</v>
          </cell>
          <cell r="E4537">
            <v>0</v>
          </cell>
          <cell r="F4537">
            <v>0</v>
          </cell>
          <cell r="G4537" t="str">
            <v>93396</v>
          </cell>
          <cell r="H4537" t="str">
            <v>BANCADA GRANITO CINZA,  50 X 60 CM, INCL. CUBA DE EMBUTIR OVAL LOUÇA BRANCA 35 X 50 CM, VÁLVULA METAL CROMADO, SIFÃO FLEXÍVEL PVC, ENGATE 30 CM FLEXÍVEL PLÁSTICO E TORNEIRA CROMADA DE MESA, PADRÃO POPULAR - FORNEC. E INSTALAÇÃO. AF_01/2020</v>
          </cell>
        </row>
        <row r="4538">
          <cell r="A4538" t="str">
            <v>INSTALACOES HIDRO SANITARIAS</v>
          </cell>
          <cell r="B4538" t="str">
            <v>INHI</v>
          </cell>
          <cell r="C4538" t="str">
            <v>APARELHOS SANITARIOS, LOUCAS, METAIS E OUTROS</v>
          </cell>
          <cell r="D4538" t="str">
            <v>0183</v>
          </cell>
          <cell r="E4538">
            <v>0</v>
          </cell>
          <cell r="F4538">
            <v>0</v>
          </cell>
          <cell r="G4538" t="str">
            <v>93441</v>
          </cell>
          <cell r="H4538" t="str">
            <v>BANCADA GRANITO CINZA  150 X 60 CM, COM CUBA DE EMBUTIR DE AÇO, VÁLVULA AMERICANA EM METAL, SIFÃO FLEXÍVEL EM PVC, ENGATE FLEXÍVEL 30 CM, TORNEIRA CROMADA LONGA, DE PAREDE, 1/2 OU 3/4, P/ COZINHA, PADRÃO POPULAR - FORNEC. E INSTALAÇÃO. AF_01/2020</v>
          </cell>
        </row>
        <row r="4539">
          <cell r="A4539" t="str">
            <v>INSTALACOES HIDRO SANITARIAS</v>
          </cell>
          <cell r="B4539" t="str">
            <v>INHI</v>
          </cell>
          <cell r="C4539" t="str">
            <v>APARELHOS SANITARIOS, LOUCAS, METAIS E OUTROS</v>
          </cell>
          <cell r="D4539" t="str">
            <v>0183</v>
          </cell>
          <cell r="E4539">
            <v>0</v>
          </cell>
          <cell r="F4539">
            <v>0</v>
          </cell>
          <cell r="G4539" t="str">
            <v>93442</v>
          </cell>
          <cell r="H4539" t="str">
            <v>BANCADA MÁRMORE BRANCO 150 X 60 CM, COM CUBA DE EMBUTIR DE AÇO, VÁLVULA AMERICANA E SIFÃO TIPO GARRAFA EM METAL , ENGATE FLEXÍVEL 30 CM, TORNEIRA CROMADA, DE MESA, 1/2 OU 3/4, PARA PIA COZINHA, PADRÃO ALTO - FORNEC. E INSTALAÇÃO. AF_01/2020</v>
          </cell>
        </row>
        <row r="4540">
          <cell r="A4540" t="str">
            <v>INSTALACOES HIDRO SANITARIAS</v>
          </cell>
          <cell r="B4540" t="str">
            <v>INHI</v>
          </cell>
          <cell r="C4540" t="str">
            <v>APARELHOS SANITARIOS, LOUCAS, METAIS E OUTROS</v>
          </cell>
          <cell r="D4540" t="str">
            <v>0183</v>
          </cell>
          <cell r="E4540">
            <v>0</v>
          </cell>
          <cell r="F4540">
            <v>0</v>
          </cell>
          <cell r="G4540" t="str">
            <v>95469</v>
          </cell>
          <cell r="H4540" t="str">
            <v>VASO SANITARIO SIFONADO CONVENCIONAL COM  LOUÇA BRANCA - FORNECIMENTO E INSTALAÇÃO. AF_01/2020</v>
          </cell>
        </row>
        <row r="4541">
          <cell r="A4541" t="str">
            <v>INSTALACOES HIDRO SANITARIAS</v>
          </cell>
          <cell r="B4541" t="str">
            <v>INHI</v>
          </cell>
          <cell r="C4541" t="str">
            <v>APARELHOS SANITARIOS, LOUCAS, METAIS E OUTROS</v>
          </cell>
          <cell r="D4541" t="str">
            <v>0183</v>
          </cell>
          <cell r="E4541">
            <v>0</v>
          </cell>
          <cell r="F4541">
            <v>0</v>
          </cell>
          <cell r="G4541" t="str">
            <v>95470</v>
          </cell>
          <cell r="H4541" t="str">
            <v>VASO SANITARIO SIFONADO CONVENCIONAL COM LOUÇA BRANCA, INCLUSO CONJUNTO DE LIGAÇÃO PARA BACIA SANITÁRIA AJUSTÁVEL - FORNECIMENTO E INSTALAÇÃO. AF_10/2016</v>
          </cell>
        </row>
        <row r="4542">
          <cell r="A4542" t="str">
            <v>INSTALACOES HIDRO SANITARIAS</v>
          </cell>
          <cell r="B4542" t="str">
            <v>INHI</v>
          </cell>
          <cell r="C4542" t="str">
            <v>APARELHOS SANITARIOS, LOUCAS, METAIS E OUTROS</v>
          </cell>
          <cell r="D4542" t="str">
            <v>0183</v>
          </cell>
          <cell r="E4542">
            <v>0</v>
          </cell>
          <cell r="F4542">
            <v>0</v>
          </cell>
          <cell r="G4542" t="str">
            <v>95471</v>
          </cell>
          <cell r="H4542" t="str">
            <v>VASO SANITARIO SIFONADO CONVENCIONAL PARA PCD SEM FURO FRONTAL COM  LOUÇA BRANCA SEM ASSENTO -  FORNECIMENTO E INSTALAÇÃO. AF_01/2020</v>
          </cell>
        </row>
        <row r="4543">
          <cell r="A4543" t="str">
            <v>INSTALACOES HIDRO SANITARIAS</v>
          </cell>
          <cell r="B4543" t="str">
            <v>INHI</v>
          </cell>
          <cell r="C4543" t="str">
            <v>APARELHOS SANITARIOS, LOUCAS, METAIS E OUTROS</v>
          </cell>
          <cell r="D4543" t="str">
            <v>0183</v>
          </cell>
          <cell r="E4543">
            <v>0</v>
          </cell>
          <cell r="F4543">
            <v>0</v>
          </cell>
          <cell r="G4543" t="str">
            <v>95472</v>
          </cell>
          <cell r="H4543" t="str">
            <v>VASO SANITARIO SIFONADO CONVENCIONAL PARA PCD SEM FURO FRONTAL COM LOUÇA BRANCA SEM ASSENTO, INCLUSO CONJUNTO DE LIGAÇÃO PARA BACIA SANITÁRIA AJUSTÁVEL - FORNECIMENTO E INSTALAÇÃO. AF_01/2020</v>
          </cell>
        </row>
        <row r="4544">
          <cell r="A4544" t="str">
            <v>INSTALACOES HIDRO SANITARIAS</v>
          </cell>
          <cell r="B4544" t="str">
            <v>INHI</v>
          </cell>
          <cell r="C4544" t="str">
            <v>APARELHOS SANITARIOS, LOUCAS, METAIS E OUTROS</v>
          </cell>
          <cell r="D4544" t="str">
            <v>0183</v>
          </cell>
          <cell r="E4544">
            <v>0</v>
          </cell>
          <cell r="F4544">
            <v>0</v>
          </cell>
          <cell r="G4544" t="str">
            <v>95542</v>
          </cell>
          <cell r="H4544" t="str">
            <v>PORTA TOALHA ROSTO EM METAL CROMADO, TIPO ARGOLA, INCLUSO FIXAÇÃO. AF_01/2020</v>
          </cell>
        </row>
        <row r="4545">
          <cell r="A4545" t="str">
            <v>INSTALACOES HIDRO SANITARIAS</v>
          </cell>
          <cell r="B4545" t="str">
            <v>INHI</v>
          </cell>
          <cell r="C4545" t="str">
            <v>APARELHOS SANITARIOS, LOUCAS, METAIS E OUTROS</v>
          </cell>
          <cell r="D4545" t="str">
            <v>0183</v>
          </cell>
          <cell r="E4545">
            <v>0</v>
          </cell>
          <cell r="F4545">
            <v>0</v>
          </cell>
          <cell r="G4545" t="str">
            <v>95543</v>
          </cell>
          <cell r="H4545" t="str">
            <v>PORTA TOALHA BANHO EM METAL CROMADO, TIPO BARRA, INCLUSO FIXAÇÃO. AF_01/2020</v>
          </cell>
        </row>
        <row r="4546">
          <cell r="A4546" t="str">
            <v>INSTALACOES HIDRO SANITARIAS</v>
          </cell>
          <cell r="B4546" t="str">
            <v>INHI</v>
          </cell>
          <cell r="C4546" t="str">
            <v>APARELHOS SANITARIOS, LOUCAS, METAIS E OUTROS</v>
          </cell>
          <cell r="D4546" t="str">
            <v>0183</v>
          </cell>
          <cell r="E4546">
            <v>0</v>
          </cell>
          <cell r="F4546">
            <v>0</v>
          </cell>
          <cell r="G4546" t="str">
            <v>95544</v>
          </cell>
          <cell r="H4546" t="str">
            <v>PAPELEIRA DE PAREDE EM METAL CROMADO SEM TAMPA, INCLUSO FIXAÇÃO. AF_01/2020</v>
          </cell>
        </row>
        <row r="4547">
          <cell r="A4547" t="str">
            <v>INSTALACOES HIDRO SANITARIAS</v>
          </cell>
          <cell r="B4547" t="str">
            <v>INHI</v>
          </cell>
          <cell r="C4547" t="str">
            <v>APARELHOS SANITARIOS, LOUCAS, METAIS E OUTROS</v>
          </cell>
          <cell r="D4547" t="str">
            <v>0183</v>
          </cell>
          <cell r="E4547">
            <v>0</v>
          </cell>
          <cell r="F4547">
            <v>0</v>
          </cell>
          <cell r="G4547" t="str">
            <v>95545</v>
          </cell>
          <cell r="H4547" t="str">
            <v>SABONETEIRA DE PAREDE EM METAL CROMADO, INCLUSO FIXAÇÃO. AF_01/2020</v>
          </cell>
        </row>
        <row r="4548">
          <cell r="A4548" t="str">
            <v>INSTALACOES HIDRO SANITARIAS</v>
          </cell>
          <cell r="B4548" t="str">
            <v>INHI</v>
          </cell>
          <cell r="C4548" t="str">
            <v>APARELHOS SANITARIOS, LOUCAS, METAIS E OUTROS</v>
          </cell>
          <cell r="D4548" t="str">
            <v>0183</v>
          </cell>
          <cell r="E4548">
            <v>0</v>
          </cell>
          <cell r="F4548">
            <v>0</v>
          </cell>
          <cell r="G4548" t="str">
            <v>95546</v>
          </cell>
          <cell r="H4548" t="str">
            <v>KIT DE ACESSORIOS PARA BANHEIRO EM METAL CROMADO, 5 PECAS, INCLUSO FIXAÇÃO. AF_01/2020</v>
          </cell>
        </row>
        <row r="4549">
          <cell r="A4549" t="str">
            <v>INSTALACOES HIDRO SANITARIAS</v>
          </cell>
          <cell r="B4549" t="str">
            <v>INHI</v>
          </cell>
          <cell r="C4549" t="str">
            <v>APARELHOS SANITARIOS, LOUCAS, METAIS E OUTROS</v>
          </cell>
          <cell r="D4549" t="str">
            <v>0183</v>
          </cell>
          <cell r="E4549">
            <v>0</v>
          </cell>
          <cell r="F4549">
            <v>0</v>
          </cell>
          <cell r="G4549" t="str">
            <v>95547</v>
          </cell>
          <cell r="H4549" t="str">
            <v>SABONETEIRA PLASTICA TIPO DISPENSER PARA SABONETE LIQUIDO COM RESERVATORIO 800 A 1500 ML, INCLUSO FIXAÇÃO. AF_01/2020</v>
          </cell>
        </row>
        <row r="4550">
          <cell r="A4550" t="str">
            <v>INSTALACOES HIDRO SANITARIAS</v>
          </cell>
          <cell r="B4550" t="str">
            <v>INHI</v>
          </cell>
          <cell r="C4550" t="str">
            <v>APARELHOS SANITARIOS, LOUCAS, METAIS E OUTROS</v>
          </cell>
          <cell r="D4550" t="str">
            <v>0183</v>
          </cell>
          <cell r="E4550">
            <v>0</v>
          </cell>
          <cell r="F4550">
            <v>0</v>
          </cell>
          <cell r="G4550" t="str">
            <v>100848</v>
          </cell>
          <cell r="H4550" t="str">
            <v>VASO SANITÁRIO INFANTIL LOUÇA BRANCA - FORNECIMENTO E INSTALACAO. AF_01/2020</v>
          </cell>
        </row>
        <row r="4551">
          <cell r="A4551" t="str">
            <v>INSTALACOES HIDRO SANITARIAS</v>
          </cell>
          <cell r="B4551" t="str">
            <v>INHI</v>
          </cell>
          <cell r="C4551" t="str">
            <v>APARELHOS SANITARIOS, LOUCAS, METAIS E OUTROS</v>
          </cell>
          <cell r="D4551" t="str">
            <v>0183</v>
          </cell>
          <cell r="E4551">
            <v>0</v>
          </cell>
          <cell r="F4551">
            <v>0</v>
          </cell>
          <cell r="G4551" t="str">
            <v>100849</v>
          </cell>
          <cell r="H4551" t="str">
            <v>ASSENTO SANITÁRIO CONVENCIONAL - FORNECIMENTO E INSTALACAO. AF_01/2020</v>
          </cell>
        </row>
        <row r="4552">
          <cell r="A4552" t="str">
            <v>INSTALACOES HIDRO SANITARIAS</v>
          </cell>
          <cell r="B4552" t="str">
            <v>INHI</v>
          </cell>
          <cell r="C4552" t="str">
            <v>APARELHOS SANITARIOS, LOUCAS, METAIS E OUTROS</v>
          </cell>
          <cell r="D4552" t="str">
            <v>0183</v>
          </cell>
          <cell r="E4552">
            <v>0</v>
          </cell>
          <cell r="F4552">
            <v>0</v>
          </cell>
          <cell r="G4552" t="str">
            <v>100851</v>
          </cell>
          <cell r="H4552" t="str">
            <v>ASSENTO SANITÁRIO INFANTIL - FORNECIMENTO E INSTALACAO. AF_01/2020</v>
          </cell>
        </row>
        <row r="4553">
          <cell r="A4553" t="str">
            <v>INSTALACOES HIDRO SANITARIAS</v>
          </cell>
          <cell r="B4553" t="str">
            <v>INHI</v>
          </cell>
          <cell r="C4553" t="str">
            <v>APARELHOS SANITARIOS, LOUCAS, METAIS E OUTROS</v>
          </cell>
          <cell r="D4553" t="str">
            <v>0183</v>
          </cell>
          <cell r="E4553">
            <v>0</v>
          </cell>
          <cell r="F4553">
            <v>0</v>
          </cell>
          <cell r="G4553" t="str">
            <v>100852</v>
          </cell>
          <cell r="H4553" t="str">
            <v>CUBA DE EMBUTIR RETANGULAR DE AÇO INOXIDÁVEL, 56 X 33 X 12 CM - FORNECIMENTO E INSTALAÇÃO. AF_01/2020</v>
          </cell>
        </row>
        <row r="4554">
          <cell r="A4554" t="str">
            <v>INSTALACOES HIDRO SANITARIAS</v>
          </cell>
          <cell r="B4554" t="str">
            <v>INHI</v>
          </cell>
          <cell r="C4554" t="str">
            <v>APARELHOS SANITARIOS, LOUCAS, METAIS E OUTROS</v>
          </cell>
          <cell r="D4554" t="str">
            <v>0183</v>
          </cell>
          <cell r="E4554">
            <v>0</v>
          </cell>
          <cell r="F4554">
            <v>0</v>
          </cell>
          <cell r="G4554" t="str">
            <v>100854</v>
          </cell>
          <cell r="H4554" t="str">
            <v>TORNEIRA CROMADA DE MESA PARA LAVATÓRIO COM SENSOR DE PRESENCA. AF_01/2020</v>
          </cell>
        </row>
        <row r="4555">
          <cell r="A4555" t="str">
            <v>INSTALACOES HIDRO SANITARIAS</v>
          </cell>
          <cell r="B4555" t="str">
            <v>INHI</v>
          </cell>
          <cell r="C4555" t="str">
            <v>APARELHOS SANITARIOS, LOUCAS, METAIS E OUTROS</v>
          </cell>
          <cell r="D4555" t="str">
            <v>0183</v>
          </cell>
          <cell r="E4555">
            <v>0</v>
          </cell>
          <cell r="F4555">
            <v>0</v>
          </cell>
          <cell r="G4555" t="str">
            <v>100855</v>
          </cell>
          <cell r="H4555" t="str">
            <v>SABONETEIRA DE PAREDE EM PLASTICO ABS COM ACABAMENTO CROMADO E ACRILICO, INCLUSO FIXAÇÃO. AF_01/2020</v>
          </cell>
        </row>
        <row r="4556">
          <cell r="A4556" t="str">
            <v>INSTALACOES HIDRO SANITARIAS</v>
          </cell>
          <cell r="B4556" t="str">
            <v>INHI</v>
          </cell>
          <cell r="C4556" t="str">
            <v>APARELHOS SANITARIOS, LOUCAS, METAIS E OUTROS</v>
          </cell>
          <cell r="D4556" t="str">
            <v>0183</v>
          </cell>
          <cell r="E4556">
            <v>0</v>
          </cell>
          <cell r="F4556">
            <v>0</v>
          </cell>
          <cell r="G4556" t="str">
            <v>100856</v>
          </cell>
          <cell r="H4556" t="str">
            <v>MANOPLA E CANOPLA CROMADA  FORNECIMENTO E INSTALAÇÃO. AF_01/2020</v>
          </cell>
        </row>
        <row r="4557">
          <cell r="A4557" t="str">
            <v>INSTALACOES HIDRO SANITARIAS</v>
          </cell>
          <cell r="B4557" t="str">
            <v>INHI</v>
          </cell>
          <cell r="C4557" t="str">
            <v>APARELHOS SANITARIOS, LOUCAS, METAIS E OUTROS</v>
          </cell>
          <cell r="D4557" t="str">
            <v>0183</v>
          </cell>
          <cell r="E4557">
            <v>0</v>
          </cell>
          <cell r="F4557">
            <v>0</v>
          </cell>
          <cell r="G4557" t="str">
            <v>100857</v>
          </cell>
          <cell r="H4557" t="str">
            <v>ACABAMENTO MONOCOMANDO PARA CHUVEIRO  FORNECIMENTO E INSTALAÇÃO. AF_01/2020</v>
          </cell>
        </row>
        <row r="4558">
          <cell r="A4558" t="str">
            <v>INSTALACOES HIDRO SANITARIAS</v>
          </cell>
          <cell r="B4558" t="str">
            <v>INHI</v>
          </cell>
          <cell r="C4558" t="str">
            <v>APARELHOS SANITARIOS, LOUCAS, METAIS E OUTROS</v>
          </cell>
          <cell r="D4558" t="str">
            <v>0183</v>
          </cell>
          <cell r="E4558">
            <v>0</v>
          </cell>
          <cell r="F4558">
            <v>0</v>
          </cell>
          <cell r="G4558" t="str">
            <v>100858</v>
          </cell>
          <cell r="H4558" t="str">
            <v>MICTÓRIO SIFONADO LOUÇA BRANCA  PADRÃO MÉDIO  FORNECIMENTO E INSTALAÇÃO. AF_01/2020</v>
          </cell>
        </row>
        <row r="4559">
          <cell r="A4559" t="str">
            <v>INSTALACOES HIDRO SANITARIAS</v>
          </cell>
          <cell r="B4559" t="str">
            <v>INHI</v>
          </cell>
          <cell r="C4559" t="str">
            <v>APARELHOS SANITARIOS, LOUCAS, METAIS E OUTROS</v>
          </cell>
          <cell r="D4559" t="str">
            <v>0183</v>
          </cell>
          <cell r="E4559">
            <v>0</v>
          </cell>
          <cell r="F4559">
            <v>0</v>
          </cell>
          <cell r="G4559" t="str">
            <v>100860</v>
          </cell>
          <cell r="H4559" t="str">
            <v>CHUVEIRO ELÉTRICO COMUM CORPO PLÁSTICO, TIPO DUCHA  FORNECIMENTO E INSTALAÇÃO. AF_01/2020</v>
          </cell>
        </row>
        <row r="4560">
          <cell r="A4560" t="str">
            <v>INSTALACOES HIDRO SANITARIAS</v>
          </cell>
          <cell r="B4560" t="str">
            <v>INHI</v>
          </cell>
          <cell r="C4560" t="str">
            <v>APARELHOS SANITARIOS, LOUCAS, METAIS E OUTROS</v>
          </cell>
          <cell r="D4560" t="str">
            <v>0183</v>
          </cell>
          <cell r="E4560">
            <v>0</v>
          </cell>
          <cell r="F4560">
            <v>0</v>
          </cell>
          <cell r="G4560" t="str">
            <v>100861</v>
          </cell>
          <cell r="H4560" t="str">
            <v>SUPORTE MÃO FRANCESA EM AÇO, ABAS IGUAIS 30 CM, CAPACIDADE MINIMA 60 KG, BRANCO - FORNECIMENTO E INSTALAÇÃO. AF_01/2020</v>
          </cell>
        </row>
        <row r="4561">
          <cell r="A4561" t="str">
            <v>INSTALACOES HIDRO SANITARIAS</v>
          </cell>
          <cell r="B4561" t="str">
            <v>INHI</v>
          </cell>
          <cell r="C4561" t="str">
            <v>APARELHOS SANITARIOS, LOUCAS, METAIS E OUTROS</v>
          </cell>
          <cell r="D4561" t="str">
            <v>0183</v>
          </cell>
          <cell r="E4561">
            <v>0</v>
          </cell>
          <cell r="F4561">
            <v>0</v>
          </cell>
          <cell r="G4561" t="str">
            <v>100862</v>
          </cell>
          <cell r="H4561" t="str">
            <v>SUPORTE MÃO FRANCESA EM ACO, ABAS IGUAIS 40 CM, CAPACIDADE MINIMA 70 KG, BRANCO - FORNECIMENTO E INSTALAÇÃO. AF_01/2020</v>
          </cell>
        </row>
        <row r="4562">
          <cell r="A4562" t="str">
            <v>INSTALACOES HIDRO SANITARIAS</v>
          </cell>
          <cell r="B4562" t="str">
            <v>INHI</v>
          </cell>
          <cell r="C4562" t="str">
            <v>APARELHOS SANITARIOS, LOUCAS, METAIS E OUTROS</v>
          </cell>
          <cell r="D4562" t="str">
            <v>0183</v>
          </cell>
          <cell r="E4562">
            <v>0</v>
          </cell>
          <cell r="F4562">
            <v>0</v>
          </cell>
          <cell r="G4562" t="str">
            <v>100863</v>
          </cell>
          <cell r="H4562" t="str">
            <v>BARRA DE APOIO EM "L", EM ACO INOX POLIDO 70 X 70 CM, FIXADA NA PAREDE - FORNECIMENTO E INSTALACAO. AF_01/2020</v>
          </cell>
        </row>
        <row r="4563">
          <cell r="A4563" t="str">
            <v>INSTALACOES HIDRO SANITARIAS</v>
          </cell>
          <cell r="B4563" t="str">
            <v>INHI</v>
          </cell>
          <cell r="C4563" t="str">
            <v>APARELHOS SANITARIOS, LOUCAS, METAIS E OUTROS</v>
          </cell>
          <cell r="D4563" t="str">
            <v>0183</v>
          </cell>
          <cell r="E4563">
            <v>0</v>
          </cell>
          <cell r="F4563">
            <v>0</v>
          </cell>
          <cell r="G4563" t="str">
            <v>100864</v>
          </cell>
          <cell r="H4563" t="str">
            <v>BARRA DE APOIO EM "L", EM ACO INOX POLIDO 80 X 80 CM, FIXADA NA PAREDE - FORNECIMENTO E INSTALACAO. AF_01/2020</v>
          </cell>
        </row>
        <row r="4564">
          <cell r="A4564" t="str">
            <v>INSTALACOES HIDRO SANITARIAS</v>
          </cell>
          <cell r="B4564" t="str">
            <v>INHI</v>
          </cell>
          <cell r="C4564" t="str">
            <v>APARELHOS SANITARIOS, LOUCAS, METAIS E OUTROS</v>
          </cell>
          <cell r="D4564" t="str">
            <v>0183</v>
          </cell>
          <cell r="E4564">
            <v>0</v>
          </cell>
          <cell r="F4564">
            <v>0</v>
          </cell>
          <cell r="G4564" t="str">
            <v>100865</v>
          </cell>
          <cell r="H4564" t="str">
            <v>BARRA DE APOIO LATERAL ARTICULADA, COM TRAVA, EM ACO INOX POLIDO, FIXADA NA PAREDE - FORNECIMENTO E INSTALAÇÃO. AF_01/2020</v>
          </cell>
        </row>
        <row r="4565">
          <cell r="A4565" t="str">
            <v>INSTALACOES HIDRO SANITARIAS</v>
          </cell>
          <cell r="B4565" t="str">
            <v>INHI</v>
          </cell>
          <cell r="C4565" t="str">
            <v>APARELHOS SANITARIOS, LOUCAS, METAIS E OUTROS</v>
          </cell>
          <cell r="D4565" t="str">
            <v>0183</v>
          </cell>
          <cell r="E4565">
            <v>0</v>
          </cell>
          <cell r="F4565">
            <v>0</v>
          </cell>
          <cell r="G4565" t="str">
            <v>100866</v>
          </cell>
          <cell r="H4565" t="str">
            <v>BARRA DE APOIO RETA, EM ACO INOX POLIDO, COMPRIMENTO 60CM, FIXADA NA PAREDE - FORNECIMENTO E INSTALAÇÃO. AF_01/2020</v>
          </cell>
        </row>
        <row r="4566">
          <cell r="A4566" t="str">
            <v>INSTALACOES HIDRO SANITARIAS</v>
          </cell>
          <cell r="B4566" t="str">
            <v>INHI</v>
          </cell>
          <cell r="C4566" t="str">
            <v>APARELHOS SANITARIOS, LOUCAS, METAIS E OUTROS</v>
          </cell>
          <cell r="D4566" t="str">
            <v>0183</v>
          </cell>
          <cell r="E4566">
            <v>0</v>
          </cell>
          <cell r="F4566">
            <v>0</v>
          </cell>
          <cell r="G4566" t="str">
            <v>100867</v>
          </cell>
          <cell r="H4566" t="str">
            <v>BARRA DE APOIO RETA, EM ACO INOX POLIDO, COMPRIMENTO 70 CM,  FIXADA NA PAREDE - FORNECIMENTO E INSTALAÇÃO. AF_01/2020</v>
          </cell>
        </row>
        <row r="4567">
          <cell r="A4567" t="str">
            <v>INSTALACOES HIDRO SANITARIAS</v>
          </cell>
          <cell r="B4567" t="str">
            <v>INHI</v>
          </cell>
          <cell r="C4567" t="str">
            <v>APARELHOS SANITARIOS, LOUCAS, METAIS E OUTROS</v>
          </cell>
          <cell r="D4567" t="str">
            <v>0183</v>
          </cell>
          <cell r="E4567">
            <v>0</v>
          </cell>
          <cell r="F4567">
            <v>0</v>
          </cell>
          <cell r="G4567" t="str">
            <v>100868</v>
          </cell>
          <cell r="H4567" t="str">
            <v>BARRA DE APOIO RETA, EM ACO INOX POLIDO, COMPRIMENTO 80 CM,  FIXADA NA PAREDE - FORNECIMENTO E INSTALAÇÃO. AF_01/2020</v>
          </cell>
        </row>
        <row r="4568">
          <cell r="A4568" t="str">
            <v>INSTALACOES HIDRO SANITARIAS</v>
          </cell>
          <cell r="B4568" t="str">
            <v>INHI</v>
          </cell>
          <cell r="C4568" t="str">
            <v>APARELHOS SANITARIOS, LOUCAS, METAIS E OUTROS</v>
          </cell>
          <cell r="D4568" t="str">
            <v>0183</v>
          </cell>
          <cell r="E4568">
            <v>0</v>
          </cell>
          <cell r="F4568">
            <v>0</v>
          </cell>
          <cell r="G4568" t="str">
            <v>100869</v>
          </cell>
          <cell r="H4568" t="str">
            <v>BARRA DE APOIO RETA, EM ACO INOX POLIDO, COMPRIMENTO 90 CM,  FIXADA NA PAREDE - FORNECIMENTO E INSTALAÇÃO. AF_01/2020</v>
          </cell>
        </row>
        <row r="4569">
          <cell r="A4569" t="str">
            <v>INSTALACOES HIDRO SANITARIAS</v>
          </cell>
          <cell r="B4569" t="str">
            <v>INHI</v>
          </cell>
          <cell r="C4569" t="str">
            <v>APARELHOS SANITARIOS, LOUCAS, METAIS E OUTROS</v>
          </cell>
          <cell r="D4569" t="str">
            <v>0183</v>
          </cell>
          <cell r="E4569">
            <v>0</v>
          </cell>
          <cell r="F4569">
            <v>0</v>
          </cell>
          <cell r="G4569" t="str">
            <v>100870</v>
          </cell>
          <cell r="H4569" t="str">
            <v>BARRA DE APOIO RETA, EM ALUMINIO, COMPRIMENTO 60 CM,  FIXADA NA PAREDE - FORNECIMENTO E INSTALAÇÃO. AF_01/2020</v>
          </cell>
        </row>
        <row r="4570">
          <cell r="A4570" t="str">
            <v>INSTALACOES HIDRO SANITARIAS</v>
          </cell>
          <cell r="B4570" t="str">
            <v>INHI</v>
          </cell>
          <cell r="C4570" t="str">
            <v>APARELHOS SANITARIOS, LOUCAS, METAIS E OUTROS</v>
          </cell>
          <cell r="D4570" t="str">
            <v>0183</v>
          </cell>
          <cell r="E4570">
            <v>0</v>
          </cell>
          <cell r="F4570">
            <v>0</v>
          </cell>
          <cell r="G4570" t="str">
            <v>100871</v>
          </cell>
          <cell r="H4570" t="str">
            <v>BARRA DE APOIO RETA, EM ALUMINIO, COMPRIMENTO 70 CM,  FIXADA NA PAREDE - FORNECIMENTO E INSTALAÇÃO. AF_01/2020</v>
          </cell>
        </row>
        <row r="4571">
          <cell r="A4571" t="str">
            <v>INSTALACOES HIDRO SANITARIAS</v>
          </cell>
          <cell r="B4571" t="str">
            <v>INHI</v>
          </cell>
          <cell r="C4571" t="str">
            <v>APARELHOS SANITARIOS, LOUCAS, METAIS E OUTROS</v>
          </cell>
          <cell r="D4571" t="str">
            <v>0183</v>
          </cell>
          <cell r="E4571">
            <v>0</v>
          </cell>
          <cell r="F4571">
            <v>0</v>
          </cell>
          <cell r="G4571" t="str">
            <v>100872</v>
          </cell>
          <cell r="H4571" t="str">
            <v>BARRA DE APOIO RETA, EM ALUMINIO, COMPRIMENTO 80 CM,  FIXADA NA PAREDE - FORNECIMENTO E INSTALAÇÃO. AF_01/2020</v>
          </cell>
        </row>
        <row r="4572">
          <cell r="A4572" t="str">
            <v>INSTALACOES HIDRO SANITARIAS</v>
          </cell>
          <cell r="B4572" t="str">
            <v>INHI</v>
          </cell>
          <cell r="C4572" t="str">
            <v>APARELHOS SANITARIOS, LOUCAS, METAIS E OUTROS</v>
          </cell>
          <cell r="D4572" t="str">
            <v>0183</v>
          </cell>
          <cell r="E4572">
            <v>0</v>
          </cell>
          <cell r="F4572">
            <v>0</v>
          </cell>
          <cell r="G4572" t="str">
            <v>100873</v>
          </cell>
          <cell r="H4572" t="str">
            <v>BARRA DE APOIO RETA, EM ALUMINIO, COMPRIMENTO 90 CM,  FIXADA NA PAREDE - FORNECIMENTO E INSTALAÇÃO. AF_01/2020</v>
          </cell>
        </row>
        <row r="4573">
          <cell r="A4573" t="str">
            <v>INSTALACOES HIDRO SANITARIAS</v>
          </cell>
          <cell r="B4573" t="str">
            <v>INHI</v>
          </cell>
          <cell r="C4573" t="str">
            <v>APARELHOS SANITARIOS, LOUCAS, METAIS E OUTROS</v>
          </cell>
          <cell r="D4573" t="str">
            <v>0183</v>
          </cell>
          <cell r="E4573">
            <v>0</v>
          </cell>
          <cell r="F4573">
            <v>0</v>
          </cell>
          <cell r="G4573" t="str">
            <v>100874</v>
          </cell>
          <cell r="H4573" t="str">
            <v>PUXADOR PARA PCD, FIXADO NA PORTA - FORNECIMENTO E INSTALAÇÃO. AF_01/2020</v>
          </cell>
        </row>
        <row r="4574">
          <cell r="A4574" t="str">
            <v>INSTALACOES HIDRO SANITARIAS</v>
          </cell>
          <cell r="B4574" t="str">
            <v>INHI</v>
          </cell>
          <cell r="C4574" t="str">
            <v>APARELHOS SANITARIOS, LOUCAS, METAIS E OUTROS</v>
          </cell>
          <cell r="D4574" t="str">
            <v>0183</v>
          </cell>
          <cell r="E4574">
            <v>0</v>
          </cell>
          <cell r="F4574">
            <v>0</v>
          </cell>
          <cell r="G4574" t="str">
            <v>100875</v>
          </cell>
          <cell r="H4574" t="str">
            <v>BANCO ARTICULADO, EM ACO INOX, PARA PCD, FIXADO NA PAREDE - FORNECIMENTO E INSTALAÇÃO. AF_01/2020</v>
          </cell>
        </row>
        <row r="4575">
          <cell r="A4575" t="str">
            <v>INSTALACOES HIDRO SANITARIAS</v>
          </cell>
          <cell r="B4575" t="str">
            <v>INHI</v>
          </cell>
          <cell r="C4575" t="str">
            <v>FOSSAS/SUMIDOUROS</v>
          </cell>
          <cell r="D4575" t="str">
            <v>0184</v>
          </cell>
          <cell r="E4575">
            <v>0</v>
          </cell>
          <cell r="F4575">
            <v>0</v>
          </cell>
          <cell r="G4575" t="str">
            <v>98052</v>
          </cell>
          <cell r="H4575" t="str">
            <v>TANQUE SÉPTICO CIRCULAR, EM CONCRETO PRÉ-MOLDADO, DIÂMETRO INTERNO = 1,10 M, ALTURA INTERNA = 2,50 M, VOLUME ÚTIL: 2138,2 L (PARA 5 CONTRIBUINTES). AF_12/2020</v>
          </cell>
        </row>
        <row r="4576">
          <cell r="A4576" t="str">
            <v>INSTALACOES HIDRO SANITARIAS</v>
          </cell>
          <cell r="B4576" t="str">
            <v>INHI</v>
          </cell>
          <cell r="C4576" t="str">
            <v>FOSSAS/SUMIDOUROS</v>
          </cell>
          <cell r="D4576" t="str">
            <v>0184</v>
          </cell>
          <cell r="E4576">
            <v>0</v>
          </cell>
          <cell r="F4576">
            <v>0</v>
          </cell>
          <cell r="G4576" t="str">
            <v>98053</v>
          </cell>
          <cell r="H4576" t="str">
            <v>TANQUE SÉPTICO CIRCULAR, EM CONCRETO PRÉ-MOLDADO, DIÂMETRO INTERNO = 1,40 M, ALTURA INTERNA = 2,50 M, VOLUME ÚTIL: 3463,6 L (PARA 13 CONTRIBUINTES). AF_12/2020</v>
          </cell>
        </row>
        <row r="4577">
          <cell r="A4577" t="str">
            <v>INSTALACOES HIDRO SANITARIAS</v>
          </cell>
          <cell r="B4577" t="str">
            <v>INHI</v>
          </cell>
          <cell r="C4577" t="str">
            <v>FOSSAS/SUMIDOUROS</v>
          </cell>
          <cell r="D4577" t="str">
            <v>0184</v>
          </cell>
          <cell r="E4577">
            <v>0</v>
          </cell>
          <cell r="F4577">
            <v>0</v>
          </cell>
          <cell r="G4577" t="str">
            <v>98054</v>
          </cell>
          <cell r="H4577" t="str">
            <v>TANQUE SÉPTICO CIRCULAR, EM CONCRETO PRÉ-MOLDADO, DIÂMETRO INTERNO = 1,88 M, ALTURA INTERNA = 2,50 M, VOLUME ÚTIL: 6245,8 L (PARA 32 CONTRIBUINTES). AF_12/2020</v>
          </cell>
        </row>
        <row r="4578">
          <cell r="A4578" t="str">
            <v>INSTALACOES HIDRO SANITARIAS</v>
          </cell>
          <cell r="B4578" t="str">
            <v>INHI</v>
          </cell>
          <cell r="C4578" t="str">
            <v>FOSSAS/SUMIDOUROS</v>
          </cell>
          <cell r="D4578" t="str">
            <v>0184</v>
          </cell>
          <cell r="E4578">
            <v>0</v>
          </cell>
          <cell r="F4578">
            <v>0</v>
          </cell>
          <cell r="G4578" t="str">
            <v>98055</v>
          </cell>
          <cell r="H4578" t="str">
            <v>TANQUE SÉPTICO CIRCULAR, EM CONCRETO PRÉ-MOLDADO, DIÂMETRO INTERNO = 2,38 M, ALTURA INTERNA = 2,50 M, VOLUME ÚTIL: 10009,8 L (PARA 69 CONTRIBUINTES). AF_12/2020</v>
          </cell>
        </row>
        <row r="4579">
          <cell r="A4579" t="str">
            <v>INSTALACOES HIDRO SANITARIAS</v>
          </cell>
          <cell r="B4579" t="str">
            <v>INHI</v>
          </cell>
          <cell r="C4579" t="str">
            <v>FOSSAS/SUMIDOUROS</v>
          </cell>
          <cell r="D4579" t="str">
            <v>0184</v>
          </cell>
          <cell r="E4579">
            <v>0</v>
          </cell>
          <cell r="F4579">
            <v>0</v>
          </cell>
          <cell r="G4579" t="str">
            <v>98056</v>
          </cell>
          <cell r="H4579" t="str">
            <v>TANQUE SÉPTICO CIRCULAR, EM CONCRETO PRÉ-MOLDADO, DIÂMETRO INTERNO = 2,38 M, ALTURA INTERNA = 3,0 M, VOLUME ÚTIL: 12234,2 L (PARA 86 CONTRIBUINTES). AF_12/2020</v>
          </cell>
        </row>
        <row r="4580">
          <cell r="A4580" t="str">
            <v>INSTALACOES HIDRO SANITARIAS</v>
          </cell>
          <cell r="B4580" t="str">
            <v>INHI</v>
          </cell>
          <cell r="C4580" t="str">
            <v>FOSSAS/SUMIDOUROS</v>
          </cell>
          <cell r="D4580" t="str">
            <v>0184</v>
          </cell>
          <cell r="E4580">
            <v>0</v>
          </cell>
          <cell r="F4580">
            <v>0</v>
          </cell>
          <cell r="G4580" t="str">
            <v>98057</v>
          </cell>
          <cell r="H4580" t="str">
            <v>TANQUE SÉPTICO CIRCULAR, EM CONCRETO PRÉ-MOLDADO, DIÂMETRO INTERNO = 2,88 M, ALTURA INTERNA = 2,50 M, VOLUME ÚTIL: 14657,4 L (PARA 105 CONTRIBUINTES). AF_12/2020</v>
          </cell>
        </row>
        <row r="4581">
          <cell r="A4581" t="str">
            <v>INSTALACOES HIDRO SANITARIAS</v>
          </cell>
          <cell r="B4581" t="str">
            <v>INHI</v>
          </cell>
          <cell r="C4581" t="str">
            <v>FOSSAS/SUMIDOUROS</v>
          </cell>
          <cell r="D4581" t="str">
            <v>0184</v>
          </cell>
          <cell r="E4581">
            <v>0</v>
          </cell>
          <cell r="F4581">
            <v>0</v>
          </cell>
          <cell r="G4581" t="str">
            <v>98058</v>
          </cell>
          <cell r="H4581" t="str">
            <v>FILTRO ANAERÓBIO CIRCULAR, EM CONCRETO PRÉ-MOLDADO, DIÂMETRO INTERNO = 1,10 M, ALTURA INTERNA = 1,50 M, VOLUME ÚTIL: 1140,4 L (PARA 5 CONTRIBUINTES). AF_12/2020</v>
          </cell>
        </row>
        <row r="4582">
          <cell r="A4582" t="str">
            <v>INSTALACOES HIDRO SANITARIAS</v>
          </cell>
          <cell r="B4582" t="str">
            <v>INHI</v>
          </cell>
          <cell r="C4582" t="str">
            <v>FOSSAS/SUMIDOUROS</v>
          </cell>
          <cell r="D4582" t="str">
            <v>0184</v>
          </cell>
          <cell r="E4582">
            <v>0</v>
          </cell>
          <cell r="F4582">
            <v>0</v>
          </cell>
          <cell r="G4582" t="str">
            <v>98059</v>
          </cell>
          <cell r="H4582" t="str">
            <v>FILTRO ANAERÓBIO CIRCULAR, EM CONCRETO PRÉ-MOLDADO, DIÂMETRO INTERNO = 1,88 M, ALTURA INTERNA = 1,50 M, VOLUME ÚTIL: 3331,1 L (PARA 19 CONTRIBUINTES). AF_12/2020</v>
          </cell>
        </row>
        <row r="4583">
          <cell r="A4583" t="str">
            <v>INSTALACOES HIDRO SANITARIAS</v>
          </cell>
          <cell r="B4583" t="str">
            <v>INHI</v>
          </cell>
          <cell r="C4583" t="str">
            <v>FOSSAS/SUMIDOUROS</v>
          </cell>
          <cell r="D4583" t="str">
            <v>0184</v>
          </cell>
          <cell r="E4583">
            <v>0</v>
          </cell>
          <cell r="F4583">
            <v>0</v>
          </cell>
          <cell r="G4583" t="str">
            <v>98060</v>
          </cell>
          <cell r="H4583" t="str">
            <v>FILTRO ANAERÓBIO CIRCULAR, EM CONCRETO PRÉ-MOLDADO, DIÂMETRO INTERNO = 2,38 M, ALTURA INTERNA = 1,50 M, VOLUME ÚTIL: 5338,6 L (PARA 34 CONTRIBUINTES). AF_12/2020</v>
          </cell>
        </row>
        <row r="4584">
          <cell r="A4584" t="str">
            <v>INSTALACOES HIDRO SANITARIAS</v>
          </cell>
          <cell r="B4584" t="str">
            <v>INHI</v>
          </cell>
          <cell r="C4584" t="str">
            <v>FOSSAS/SUMIDOUROS</v>
          </cell>
          <cell r="D4584" t="str">
            <v>0184</v>
          </cell>
          <cell r="E4584">
            <v>0</v>
          </cell>
          <cell r="F4584">
            <v>0</v>
          </cell>
          <cell r="G4584" t="str">
            <v>98061</v>
          </cell>
          <cell r="H4584" t="str">
            <v>FILTRO ANAERÓBIO CIRCULAR, EM CONCRETO PRÉ-MOLDADO, DIÂMETRO INTERNO = 2,88 M, ALTURA INTERNA = 1,50 M, VOLUME ÚTIL: 7817,3 L (PARA 75 CONTRIBUINTES). AF_12/2020</v>
          </cell>
        </row>
        <row r="4585">
          <cell r="A4585" t="str">
            <v>INSTALACOES HIDRO SANITARIAS</v>
          </cell>
          <cell r="B4585" t="str">
            <v>INHI</v>
          </cell>
          <cell r="C4585" t="str">
            <v>FOSSAS/SUMIDOUROS</v>
          </cell>
          <cell r="D4585" t="str">
            <v>0184</v>
          </cell>
          <cell r="E4585">
            <v>0</v>
          </cell>
          <cell r="F4585">
            <v>0</v>
          </cell>
          <cell r="G4585" t="str">
            <v>98062</v>
          </cell>
          <cell r="H4585" t="str">
            <v>SUMIDOURO CIRCULAR, EM CONCRETO PRÉ-MOLDADO, DIÂMETRO INTERNO = 1,88 M, ALTURA INTERNA = 2,00 M, ÁREA DE INFILTRAÇÃO: 13,1 M² (PARA 5 CONTRIBUINTES). AF_12/2020</v>
          </cell>
        </row>
        <row r="4586">
          <cell r="A4586" t="str">
            <v>INSTALACOES HIDRO SANITARIAS</v>
          </cell>
          <cell r="B4586" t="str">
            <v>INHI</v>
          </cell>
          <cell r="C4586" t="str">
            <v>FOSSAS/SUMIDOUROS</v>
          </cell>
          <cell r="D4586" t="str">
            <v>0184</v>
          </cell>
          <cell r="E4586">
            <v>0</v>
          </cell>
          <cell r="F4586">
            <v>0</v>
          </cell>
          <cell r="G4586" t="str">
            <v>98063</v>
          </cell>
          <cell r="H4586" t="str">
            <v>SUMIDOURO CIRCULAR, EM CONCRETO PRÉ-MOLDADO, DIÂMETRO INTERNO = 2,38 M, ALTURA INTERNA = 2,50 M, ÁREA DE INFILTRAÇÃO: 21,3 M² (PARA 8 CONTRIBUINTES). AF_12/2020</v>
          </cell>
        </row>
        <row r="4587">
          <cell r="A4587" t="str">
            <v>INSTALACOES HIDRO SANITARIAS</v>
          </cell>
          <cell r="B4587" t="str">
            <v>INHI</v>
          </cell>
          <cell r="C4587" t="str">
            <v>FOSSAS/SUMIDOUROS</v>
          </cell>
          <cell r="D4587" t="str">
            <v>0184</v>
          </cell>
          <cell r="E4587">
            <v>0</v>
          </cell>
          <cell r="F4587">
            <v>0</v>
          </cell>
          <cell r="G4587" t="str">
            <v>98064</v>
          </cell>
          <cell r="H4587" t="str">
            <v>SUMIDOURO CIRCULAR, EM CONCRETO PRÉ-MOLDADO, DIÂMETRO INTERNO = 2,38 M, ALTURA INTERNA = 3,0 M, ÁREA DE INFILTRAÇÃO: 25 M² (PARA 10 CONTRIBUINTES). AF_12/2020</v>
          </cell>
        </row>
        <row r="4588">
          <cell r="A4588" t="str">
            <v>INSTALACOES HIDRO SANITARIAS</v>
          </cell>
          <cell r="B4588" t="str">
            <v>INHI</v>
          </cell>
          <cell r="C4588" t="str">
            <v>FOSSAS/SUMIDOUROS</v>
          </cell>
          <cell r="D4588" t="str">
            <v>0184</v>
          </cell>
          <cell r="E4588">
            <v>0</v>
          </cell>
          <cell r="F4588">
            <v>0</v>
          </cell>
          <cell r="G4588" t="str">
            <v>98065</v>
          </cell>
          <cell r="H4588" t="str">
            <v>SUMIDOURO CIRCULAR, EM CONCRETO PRÉ-MOLDADO, DIÂMETRO INTERNO = 2,88 M, ALTURA INTERNA = 3,0 M, ÁREA DE INFILTRAÇÃO: 31,4 M² (PARA 12 CONTRIBUINTES). AF_12/2020</v>
          </cell>
        </row>
        <row r="4589">
          <cell r="A4589" t="str">
            <v>INSTALACOES HIDRO SANITARIAS</v>
          </cell>
          <cell r="B4589" t="str">
            <v>INHI</v>
          </cell>
          <cell r="C4589" t="str">
            <v>FOSSAS/SUMIDOUROS</v>
          </cell>
          <cell r="D4589" t="str">
            <v>0184</v>
          </cell>
          <cell r="E4589">
            <v>0</v>
          </cell>
          <cell r="F4589">
            <v>0</v>
          </cell>
          <cell r="G4589" t="str">
            <v>98066</v>
          </cell>
          <cell r="H4589" t="str">
            <v>TANQUE SÉPTICO RETANGULAR, EM ALVENARIA COM TIJOLOS CERÂMICOS MACIÇOS, DIMENSÕES INTERNAS: 1,0 X 2,0 X 1,4 M, VOLUME ÚTIL: 2000 L (PARA 5 CONTRIBUINTES). AF_12/2020</v>
          </cell>
        </row>
        <row r="4590">
          <cell r="A4590" t="str">
            <v>INSTALACOES HIDRO SANITARIAS</v>
          </cell>
          <cell r="B4590" t="str">
            <v>INHI</v>
          </cell>
          <cell r="C4590" t="str">
            <v>FOSSAS/SUMIDOUROS</v>
          </cell>
          <cell r="D4590" t="str">
            <v>0184</v>
          </cell>
          <cell r="E4590">
            <v>0</v>
          </cell>
          <cell r="F4590">
            <v>0</v>
          </cell>
          <cell r="G4590" t="str">
            <v>98067</v>
          </cell>
          <cell r="H4590" t="str">
            <v>TANQUE SÉPTICO RETANGULAR, EM ALVENARIA COM TIJOLOS CERÂMICOS MACIÇOS, DIMENSÕES INTERNAS: 1,2 X 2,4 X 1,6 M, VOLUME ÚTIL: 3456 L (PARA 13 CONTRIBUINTES). AF_12/2020</v>
          </cell>
        </row>
        <row r="4591">
          <cell r="A4591" t="str">
            <v>INSTALACOES HIDRO SANITARIAS</v>
          </cell>
          <cell r="B4591" t="str">
            <v>INHI</v>
          </cell>
          <cell r="C4591" t="str">
            <v>FOSSAS/SUMIDOUROS</v>
          </cell>
          <cell r="D4591" t="str">
            <v>0184</v>
          </cell>
          <cell r="E4591">
            <v>0</v>
          </cell>
          <cell r="F4591">
            <v>0</v>
          </cell>
          <cell r="G4591" t="str">
            <v>98068</v>
          </cell>
          <cell r="H4591" t="str">
            <v>TANQUE SÉPTICO RETANGULAR, EM ALVENARIA COM TIJOLOS CERÂMICOS MACIÇOS, DIMENSÕES INTERNAS: 1,4 X 3,2 X 1,8 M, VOLUME ÚTIL: 6272 L (PARA 32 CONTRIBUINTES). AF_12/2020</v>
          </cell>
        </row>
        <row r="4592">
          <cell r="A4592" t="str">
            <v>INSTALACOES HIDRO SANITARIAS</v>
          </cell>
          <cell r="B4592" t="str">
            <v>INHI</v>
          </cell>
          <cell r="C4592" t="str">
            <v>FOSSAS/SUMIDOUROS</v>
          </cell>
          <cell r="D4592" t="str">
            <v>0184</v>
          </cell>
          <cell r="E4592">
            <v>0</v>
          </cell>
          <cell r="F4592">
            <v>0</v>
          </cell>
          <cell r="G4592" t="str">
            <v>98069</v>
          </cell>
          <cell r="H4592" t="str">
            <v>TANQUE SÉPTICO RETANGULAR, EM ALVENARIA COM TIJOLOS CERÂMICOS MACIÇOS, DIMENSÕES INTERNAS: 1,6 X 4,4 X 1,8 M, VOLUME ÚTIL: 9856 L (PARA 68 CONTRIBUINTES). AF_12/2020</v>
          </cell>
        </row>
        <row r="4593">
          <cell r="A4593" t="str">
            <v>INSTALACOES HIDRO SANITARIAS</v>
          </cell>
          <cell r="B4593" t="str">
            <v>INHI</v>
          </cell>
          <cell r="C4593" t="str">
            <v>FOSSAS/SUMIDOUROS</v>
          </cell>
          <cell r="D4593" t="str">
            <v>0184</v>
          </cell>
          <cell r="E4593">
            <v>0</v>
          </cell>
          <cell r="F4593">
            <v>0</v>
          </cell>
          <cell r="G4593" t="str">
            <v>98070</v>
          </cell>
          <cell r="H4593" t="str">
            <v>TANQUE SÉPTICO RETANGULAR, EM ALVENARIA COM TIJOLOS CERÂMICOS MACIÇOS, DIMENSÕES INTERNAS: 1,6 X 4,8 X 2,0 M, VOLUME ÚTIL: 12288 L (PARA 86 CONTRIBUINTES). AF_12/2020</v>
          </cell>
        </row>
        <row r="4594">
          <cell r="A4594" t="str">
            <v>INSTALACOES HIDRO SANITARIAS</v>
          </cell>
          <cell r="B4594" t="str">
            <v>INHI</v>
          </cell>
          <cell r="C4594" t="str">
            <v>FOSSAS/SUMIDOUROS</v>
          </cell>
          <cell r="D4594" t="str">
            <v>0184</v>
          </cell>
          <cell r="E4594">
            <v>0</v>
          </cell>
          <cell r="F4594">
            <v>0</v>
          </cell>
          <cell r="G4594" t="str">
            <v>98071</v>
          </cell>
          <cell r="H4594" t="str">
            <v>TANQUE SÉPTICO RETANGULAR, EM ALVENARIA COM TIJOLOS CERÂMICOS MACIÇOS, DIMENSÕES INTERNAS: 1,6 X 4,6 X 2,4 M, VOLUME ÚTIL: 14720 L (PARA 105 CONTRIBUINTES). AF_12/2020</v>
          </cell>
        </row>
        <row r="4595">
          <cell r="A4595" t="str">
            <v>INSTALACOES HIDRO SANITARIAS</v>
          </cell>
          <cell r="B4595" t="str">
            <v>INHI</v>
          </cell>
          <cell r="C4595" t="str">
            <v>FOSSAS/SUMIDOUROS</v>
          </cell>
          <cell r="D4595" t="str">
            <v>0184</v>
          </cell>
          <cell r="E4595">
            <v>0</v>
          </cell>
          <cell r="F4595">
            <v>0</v>
          </cell>
          <cell r="G4595" t="str">
            <v>98072</v>
          </cell>
          <cell r="H4595" t="str">
            <v>FILTRO ANAERÓBIO RETANGULAR, EM ALVENARIA COM TIJOLOS CERÂMICOS MACIÇOS, DIMENSÕES INTERNAS: 0,8 X 1,2 X 1,67 M, VOLUME ÚTIL: 1152 L (PARA 5 CONTRIBUINTES). AF_12/2020</v>
          </cell>
        </row>
        <row r="4596">
          <cell r="A4596" t="str">
            <v>INSTALACOES HIDRO SANITARIAS</v>
          </cell>
          <cell r="B4596" t="str">
            <v>INHI</v>
          </cell>
          <cell r="C4596" t="str">
            <v>FOSSAS/SUMIDOUROS</v>
          </cell>
          <cell r="D4596" t="str">
            <v>0184</v>
          </cell>
          <cell r="E4596">
            <v>0</v>
          </cell>
          <cell r="F4596">
            <v>0</v>
          </cell>
          <cell r="G4596" t="str">
            <v>98073</v>
          </cell>
          <cell r="H4596" t="str">
            <v>FILTRO ANAERÓBIO RETANGULAR, EM ALVENARIA COM TIJOLOS CERÂMICOS MACIÇOS, DIMENSÕES INTERNAS: 1,2 X 1,8 X 1,67 M, VOLUME ÚTIL: 2592 L (PARA 13 CONTRIBUINTES). AF_12/2020</v>
          </cell>
        </row>
        <row r="4597">
          <cell r="A4597" t="str">
            <v>INSTALACOES HIDRO SANITARIAS</v>
          </cell>
          <cell r="B4597" t="str">
            <v>INHI</v>
          </cell>
          <cell r="C4597" t="str">
            <v>FOSSAS/SUMIDOUROS</v>
          </cell>
          <cell r="D4597" t="str">
            <v>0184</v>
          </cell>
          <cell r="E4597">
            <v>0</v>
          </cell>
          <cell r="F4597">
            <v>0</v>
          </cell>
          <cell r="G4597" t="str">
            <v>98074</v>
          </cell>
          <cell r="H4597" t="str">
            <v>FILTRO ANAERÓBIO RETANGULAR, EM ALVENARIA COM TIJOLOS CERÂMICOS MACIÇOS, DIMENSÕES INTERNAS: 1,4 X 3,0 X 1,67 M, VOLUME ÚTIL: 5040 L (PARA 32 CONTRIBUINTES). AF_12/2020</v>
          </cell>
        </row>
        <row r="4598">
          <cell r="A4598" t="str">
            <v>INSTALACOES HIDRO SANITARIAS</v>
          </cell>
          <cell r="B4598" t="str">
            <v>INHI</v>
          </cell>
          <cell r="C4598" t="str">
            <v>FOSSAS/SUMIDOUROS</v>
          </cell>
          <cell r="D4598" t="str">
            <v>0184</v>
          </cell>
          <cell r="E4598">
            <v>0</v>
          </cell>
          <cell r="F4598">
            <v>0</v>
          </cell>
          <cell r="G4598" t="str">
            <v>98075</v>
          </cell>
          <cell r="H4598" t="str">
            <v>FILTRO ANAERÓBIO RETANGULAR, EM ALVENARIA COM TIJOLOS CERÂMICOS MACIÇOS, DIMENSÕES INTERNAS: 1,4 X 4,2 X 1,67 M, VOLUME ÚTIL: 7056 L (PARA 67 CONTRIBUINTES). AF_12/2020</v>
          </cell>
        </row>
        <row r="4599">
          <cell r="A4599" t="str">
            <v>INSTALACOES HIDRO SANITARIAS</v>
          </cell>
          <cell r="B4599" t="str">
            <v>INHI</v>
          </cell>
          <cell r="C4599" t="str">
            <v>FOSSAS/SUMIDOUROS</v>
          </cell>
          <cell r="D4599" t="str">
            <v>0184</v>
          </cell>
          <cell r="E4599">
            <v>0</v>
          </cell>
          <cell r="F4599">
            <v>0</v>
          </cell>
          <cell r="G4599" t="str">
            <v>98076</v>
          </cell>
          <cell r="H4599" t="str">
            <v>FILTRO ANAERÓBIO RETANGULAR, EM ALVENARIA COM TIJOLOS CERÂMICOS MACIÇOS, DIMENSÕES INTERNAS: 1,6 X 4,6 X 1,67 M, VOLUME ÚTIL: 8832 L (PARA 84 CONTRIBUINTES). AF_12/2020</v>
          </cell>
        </row>
        <row r="4600">
          <cell r="A4600" t="str">
            <v>INSTALACOES HIDRO SANITARIAS</v>
          </cell>
          <cell r="B4600" t="str">
            <v>INHI</v>
          </cell>
          <cell r="C4600" t="str">
            <v>FOSSAS/SUMIDOUROS</v>
          </cell>
          <cell r="D4600" t="str">
            <v>0184</v>
          </cell>
          <cell r="E4600">
            <v>0</v>
          </cell>
          <cell r="F4600">
            <v>0</v>
          </cell>
          <cell r="G4600" t="str">
            <v>98077</v>
          </cell>
          <cell r="H4600" t="str">
            <v>FILTRO ANAERÓBIO RETANGULAR, EM ALVENARIA COM TIJOLOS CERÂMICOS MACIÇOS, DIMENSÕES INTERNAS: 1,6 X 5,6 X 1,67 M, VOLUME ÚTIL: 10752 L (PARA 103 CONTRIBUINTES). AF_12/2020</v>
          </cell>
        </row>
        <row r="4601">
          <cell r="A4601" t="str">
            <v>INSTALACOES HIDRO SANITARIAS</v>
          </cell>
          <cell r="B4601" t="str">
            <v>INHI</v>
          </cell>
          <cell r="C4601" t="str">
            <v>FOSSAS/SUMIDOUROS</v>
          </cell>
          <cell r="D4601" t="str">
            <v>0184</v>
          </cell>
          <cell r="E4601">
            <v>0</v>
          </cell>
          <cell r="F4601">
            <v>0</v>
          </cell>
          <cell r="G4601" t="str">
            <v>98078</v>
          </cell>
          <cell r="H4601" t="str">
            <v>SUMIDOURO RETANGULAR, EM ALVENARIA COM TIJOLOS CERÂMICOS MACIÇOS, DIMENSÕES INTERNAS: 0,8 X 1,4 X 3,0 M, ÁREA DE INFILTRAÇÃO: 13,2 M² (PARA 5 CONTRIBUINTES). AF_12/2020</v>
          </cell>
        </row>
        <row r="4602">
          <cell r="A4602" t="str">
            <v>INSTALACOES HIDRO SANITARIAS</v>
          </cell>
          <cell r="B4602" t="str">
            <v>INHI</v>
          </cell>
          <cell r="C4602" t="str">
            <v>FOSSAS/SUMIDOUROS</v>
          </cell>
          <cell r="D4602" t="str">
            <v>0184</v>
          </cell>
          <cell r="E4602">
            <v>0</v>
          </cell>
          <cell r="F4602">
            <v>0</v>
          </cell>
          <cell r="G4602" t="str">
            <v>98079</v>
          </cell>
          <cell r="H4602" t="str">
            <v>SUMIDOURO RETANGULAR, EM ALVENARIA COM TIJOLOS CERÂMICOS MACIÇOS, DIMENSÕES INTERNAS: 1,0 X 3,0 X 3,0 M, ÁREA DE INFILTRAÇÃO: 25 M² (PARA 10 CONTRIBUINTES). AF_12/2020</v>
          </cell>
        </row>
        <row r="4603">
          <cell r="A4603" t="str">
            <v>INSTALACOES HIDRO SANITARIAS</v>
          </cell>
          <cell r="B4603" t="str">
            <v>INHI</v>
          </cell>
          <cell r="C4603" t="str">
            <v>FOSSAS/SUMIDOUROS</v>
          </cell>
          <cell r="D4603" t="str">
            <v>0184</v>
          </cell>
          <cell r="E4603">
            <v>0</v>
          </cell>
          <cell r="F4603">
            <v>0</v>
          </cell>
          <cell r="G4603" t="str">
            <v>98080</v>
          </cell>
          <cell r="H4603" t="str">
            <v>SUMIDOURO RETANGULAR, EM ALVENARIA COM TIJOLOS CERÂMICOS MACIÇOS, DIMENSÕES INTERNAS: 1,6 X 3,4 X 3,0 M, ÁREA DE INFILTRAÇÃO: 32,9 M² (PARA 13 CONTRIBUINTES). AF_12/2020</v>
          </cell>
        </row>
        <row r="4604">
          <cell r="A4604" t="str">
            <v>INSTALACOES HIDRO SANITARIAS</v>
          </cell>
          <cell r="B4604" t="str">
            <v>INHI</v>
          </cell>
          <cell r="C4604" t="str">
            <v>FOSSAS/SUMIDOUROS</v>
          </cell>
          <cell r="D4604" t="str">
            <v>0184</v>
          </cell>
          <cell r="E4604">
            <v>0</v>
          </cell>
          <cell r="F4604">
            <v>0</v>
          </cell>
          <cell r="G4604" t="str">
            <v>98081</v>
          </cell>
          <cell r="H4604" t="str">
            <v>SUMIDOURO RETANGULAR, EM ALVENARIA COM TIJOLOS CERÂMICOS MACIÇOS, DIMENSÕES INTERNAS: 1,6 X 5,8 X 3,0 M, ÁREA DE INFILTRAÇÃO: 50 M² (PARA 20 CONTRIBUINTES). AF_12/2020</v>
          </cell>
        </row>
        <row r="4605">
          <cell r="A4605" t="str">
            <v>INSTALACOES HIDRO SANITARIAS</v>
          </cell>
          <cell r="B4605" t="str">
            <v>INHI</v>
          </cell>
          <cell r="C4605" t="str">
            <v>FOSSAS/SUMIDOUROS</v>
          </cell>
          <cell r="D4605" t="str">
            <v>0184</v>
          </cell>
          <cell r="E4605">
            <v>0</v>
          </cell>
          <cell r="F4605">
            <v>0</v>
          </cell>
          <cell r="G4605" t="str">
            <v>98082</v>
          </cell>
          <cell r="H4605" t="str">
            <v>TANQUE SÉPTICO RETANGULAR, EM ALVENARIA COM BLOCOS DE CONCRETO, DIMENSÕES INTERNAS: 1,0 X 2,0 X 1,4 M, VOLUME ÚTIL: 2000 L (PARA 5 CONTRIBUINTES). AF_12/2020</v>
          </cell>
        </row>
        <row r="4606">
          <cell r="A4606" t="str">
            <v>INSTALACOES HIDRO SANITARIAS</v>
          </cell>
          <cell r="B4606" t="str">
            <v>INHI</v>
          </cell>
          <cell r="C4606" t="str">
            <v>FOSSAS/SUMIDOUROS</v>
          </cell>
          <cell r="D4606" t="str">
            <v>0184</v>
          </cell>
          <cell r="E4606">
            <v>0</v>
          </cell>
          <cell r="F4606">
            <v>0</v>
          </cell>
          <cell r="G4606" t="str">
            <v>98083</v>
          </cell>
          <cell r="H4606" t="str">
            <v>TANQUE SÉPTICO RETANGULAR, EM ALVENARIA COM BLOCOS DE CONCRETO, DIMENSÕES INTERNAS: 1,2 X 2,4 X 1,6 M, VOLUME ÚTIL: 3456 L (PARA 13 CONTRIBUINTES). AF_12/2020</v>
          </cell>
        </row>
        <row r="4607">
          <cell r="A4607" t="str">
            <v>INSTALACOES HIDRO SANITARIAS</v>
          </cell>
          <cell r="B4607" t="str">
            <v>INHI</v>
          </cell>
          <cell r="C4607" t="str">
            <v>FOSSAS/SUMIDOUROS</v>
          </cell>
          <cell r="D4607" t="str">
            <v>0184</v>
          </cell>
          <cell r="E4607">
            <v>0</v>
          </cell>
          <cell r="F4607">
            <v>0</v>
          </cell>
          <cell r="G4607" t="str">
            <v>98084</v>
          </cell>
          <cell r="H4607" t="str">
            <v>TANQUE SÉPTICO RETANGULAR, EM ALVENARIA COM BLOCOS DE CONCRETO, DIMENSÕES INTERNAS: 1,4 X 3,2 X 1,8 M, VOLUME ÚTIL: 6272 L (PARA 32 CONTRIBUINTES). AF_12/2020</v>
          </cell>
        </row>
        <row r="4608">
          <cell r="A4608" t="str">
            <v>INSTALACOES HIDRO SANITARIAS</v>
          </cell>
          <cell r="B4608" t="str">
            <v>INHI</v>
          </cell>
          <cell r="C4608" t="str">
            <v>FOSSAS/SUMIDOUROS</v>
          </cell>
          <cell r="D4608" t="str">
            <v>0184</v>
          </cell>
          <cell r="E4608">
            <v>0</v>
          </cell>
          <cell r="F4608">
            <v>0</v>
          </cell>
          <cell r="G4608" t="str">
            <v>98085</v>
          </cell>
          <cell r="H4608" t="str">
            <v>TANQUE SÉPTICO RETANGULAR, EM ALVENARIA COM BLOCOS DE CONCRETO, DIMENSÕES INTERNAS: 1,6 X 4,4 X 1,8 M, VOLUME ÚTIL: 9856 L (PARA 68 CONTRIBUINTES). AF_12/2020</v>
          </cell>
        </row>
        <row r="4609">
          <cell r="A4609" t="str">
            <v>INSTALACOES HIDRO SANITARIAS</v>
          </cell>
          <cell r="B4609" t="str">
            <v>INHI</v>
          </cell>
          <cell r="C4609" t="str">
            <v>FOSSAS/SUMIDOUROS</v>
          </cell>
          <cell r="D4609" t="str">
            <v>0184</v>
          </cell>
          <cell r="E4609">
            <v>0</v>
          </cell>
          <cell r="F4609">
            <v>0</v>
          </cell>
          <cell r="G4609" t="str">
            <v>98086</v>
          </cell>
          <cell r="H4609" t="str">
            <v>TANQUE SÉPTICO RETANGULAR, EM ALVENARIA COM BLOCOS DE CONCRETO, DIMENSÕES INTERNAS: 1,6 X 4,8 X 2,0 M, VOLUME ÚTIL: 12288 L (PARA 86 CONTRIBUINTES). AF_12/2020</v>
          </cell>
        </row>
        <row r="4610">
          <cell r="A4610" t="str">
            <v>INSTALACOES HIDRO SANITARIAS</v>
          </cell>
          <cell r="B4610" t="str">
            <v>INHI</v>
          </cell>
          <cell r="C4610" t="str">
            <v>FOSSAS/SUMIDOUROS</v>
          </cell>
          <cell r="D4610" t="str">
            <v>0184</v>
          </cell>
          <cell r="E4610">
            <v>0</v>
          </cell>
          <cell r="F4610">
            <v>0</v>
          </cell>
          <cell r="G4610" t="str">
            <v>98087</v>
          </cell>
          <cell r="H4610" t="str">
            <v>TANQUE SÉPTICO RETANGULAR, EM ALVENARIA COM BLOCOS DE CONCRETO, DIMENSÕES INTERNAS: 1,6 X 4,6 X 2,4 M, VOLUME ÚTIL: 14720 L (PARA 105 CONTRIBUINTES). AF_12/2020</v>
          </cell>
        </row>
        <row r="4611">
          <cell r="A4611" t="str">
            <v>INSTALACOES HIDRO SANITARIAS</v>
          </cell>
          <cell r="B4611" t="str">
            <v>INHI</v>
          </cell>
          <cell r="C4611" t="str">
            <v>FOSSAS/SUMIDOUROS</v>
          </cell>
          <cell r="D4611" t="str">
            <v>0184</v>
          </cell>
          <cell r="E4611">
            <v>0</v>
          </cell>
          <cell r="F4611">
            <v>0</v>
          </cell>
          <cell r="G4611" t="str">
            <v>98088</v>
          </cell>
          <cell r="H4611" t="str">
            <v>FILTRO ANAERÓBIO RETANGULAR, EM ALVENARIA COM BLOCOS DE CONCRETO, DIMENSÕES INTERNAS: 0,8 X 1,2 X 1,67 M, VOLUME ÚTIL: 1152 L (PARA 5 CONTRIBUINTES). AF_12/2020</v>
          </cell>
        </row>
        <row r="4612">
          <cell r="A4612" t="str">
            <v>INSTALACOES HIDRO SANITARIAS</v>
          </cell>
          <cell r="B4612" t="str">
            <v>INHI</v>
          </cell>
          <cell r="C4612" t="str">
            <v>FOSSAS/SUMIDOUROS</v>
          </cell>
          <cell r="D4612" t="str">
            <v>0184</v>
          </cell>
          <cell r="E4612">
            <v>0</v>
          </cell>
          <cell r="F4612">
            <v>0</v>
          </cell>
          <cell r="G4612" t="str">
            <v>98089</v>
          </cell>
          <cell r="H4612" t="str">
            <v>FILTRO ANAERÓBIO RETANGULAR, EM ALVENARIA COM BLOCOS DE CONCRETO, DIMENSÕES INTERNAS: 1,2 X 1,8 X 1,67 M, VOLUME ÚTIL: 2592 L (PARA 13 CONTRIBUINTES). AF_12/2020</v>
          </cell>
        </row>
        <row r="4613">
          <cell r="A4613" t="str">
            <v>INSTALACOES HIDRO SANITARIAS</v>
          </cell>
          <cell r="B4613" t="str">
            <v>INHI</v>
          </cell>
          <cell r="C4613" t="str">
            <v>FOSSAS/SUMIDOUROS</v>
          </cell>
          <cell r="D4613" t="str">
            <v>0184</v>
          </cell>
          <cell r="E4613">
            <v>0</v>
          </cell>
          <cell r="F4613">
            <v>0</v>
          </cell>
          <cell r="G4613" t="str">
            <v>98090</v>
          </cell>
          <cell r="H4613" t="str">
            <v>FILTRO ANAERÓBIO RETANGULAR, EM ALVENARIA COM BLOCOS DE CONCRETO, DIMENSÕES INTERNAS: 1,4 X 3,0 X 1,67 M, VOLUME ÚTIL: 5040 L (PARA 32 CONTRIBUINTES). AF_12/2020</v>
          </cell>
        </row>
        <row r="4614">
          <cell r="A4614" t="str">
            <v>INSTALACOES HIDRO SANITARIAS</v>
          </cell>
          <cell r="B4614" t="str">
            <v>INHI</v>
          </cell>
          <cell r="C4614" t="str">
            <v>FOSSAS/SUMIDOUROS</v>
          </cell>
          <cell r="D4614" t="str">
            <v>0184</v>
          </cell>
          <cell r="E4614">
            <v>0</v>
          </cell>
          <cell r="F4614">
            <v>0</v>
          </cell>
          <cell r="G4614" t="str">
            <v>98091</v>
          </cell>
          <cell r="H4614" t="str">
            <v>FILTRO ANAERÓBIO RETANGULAR, EM ALVENARIA COM BLOCOS DE CONCRETO, DIMENSÕES INTERNAS: 1,4 X 4,2 X 1,67 M, VOLUME ÚTIL: 7056 L (PARA 67 CONTRIBUINTES). AF_12/2020</v>
          </cell>
        </row>
        <row r="4615">
          <cell r="A4615" t="str">
            <v>INSTALACOES HIDRO SANITARIAS</v>
          </cell>
          <cell r="B4615" t="str">
            <v>INHI</v>
          </cell>
          <cell r="C4615" t="str">
            <v>FOSSAS/SUMIDOUROS</v>
          </cell>
          <cell r="D4615" t="str">
            <v>0184</v>
          </cell>
          <cell r="E4615">
            <v>0</v>
          </cell>
          <cell r="F4615">
            <v>0</v>
          </cell>
          <cell r="G4615" t="str">
            <v>98092</v>
          </cell>
          <cell r="H4615" t="str">
            <v>FILTRO ANAERÓBIO RETANGULAR, EM ALVENARIA COM BLOCOS DE CONCRETO, DIMENSÕES INTERNAS: 1,6 X 4,6 X 1,67 M, VOLUME ÚTIL: 8832 L (PARA 84 CONTRIBUINTES). AF_12/2020</v>
          </cell>
        </row>
        <row r="4616">
          <cell r="A4616" t="str">
            <v>INSTALACOES HIDRO SANITARIAS</v>
          </cell>
          <cell r="B4616" t="str">
            <v>INHI</v>
          </cell>
          <cell r="C4616" t="str">
            <v>FOSSAS/SUMIDOUROS</v>
          </cell>
          <cell r="D4616" t="str">
            <v>0184</v>
          </cell>
          <cell r="E4616">
            <v>0</v>
          </cell>
          <cell r="F4616">
            <v>0</v>
          </cell>
          <cell r="G4616" t="str">
            <v>98093</v>
          </cell>
          <cell r="H4616" t="str">
            <v>FILTRO ANAERÓBIO RETANGULAR, EM ALVENARIA COM BLOCOS DE CONCRETO, DIMENSÕES INTERNAS: 1,6 X 5,6 X 1,67 M, VOLUME ÚTIL: 10752 L (PARA 103 CONTRIBUINTES). AF_12/2020</v>
          </cell>
        </row>
        <row r="4617">
          <cell r="A4617" t="str">
            <v>INSTALACOES HIDRO SANITARIAS</v>
          </cell>
          <cell r="B4617" t="str">
            <v>INHI</v>
          </cell>
          <cell r="C4617" t="str">
            <v>FOSSAS/SUMIDOUROS</v>
          </cell>
          <cell r="D4617" t="str">
            <v>0184</v>
          </cell>
          <cell r="E4617">
            <v>0</v>
          </cell>
          <cell r="F4617">
            <v>0</v>
          </cell>
          <cell r="G4617" t="str">
            <v>98094</v>
          </cell>
          <cell r="H4617" t="str">
            <v>SUMIDOURO RETANGULAR, EM ALVENARIA COM BLOCOS DE CONCRETO, DIMENSÕES INTERNAS: 0,8 X 1,4 X 3,0 M, ÁREA DE INFILTRAÇÃO: 13,2 M² (PARA 5 CONTRIBUINTES). AF_12/2020</v>
          </cell>
        </row>
        <row r="4618">
          <cell r="A4618" t="str">
            <v>INSTALACOES HIDRO SANITARIAS</v>
          </cell>
          <cell r="B4618" t="str">
            <v>INHI</v>
          </cell>
          <cell r="C4618" t="str">
            <v>FOSSAS/SUMIDOUROS</v>
          </cell>
          <cell r="D4618" t="str">
            <v>0184</v>
          </cell>
          <cell r="E4618">
            <v>0</v>
          </cell>
          <cell r="F4618">
            <v>0</v>
          </cell>
          <cell r="G4618" t="str">
            <v>98099</v>
          </cell>
          <cell r="H4618" t="str">
            <v>SUMIDOURO RETANGULAR, EM ALVENARIA COM BLOCOS DE CONCRETO, DIMENSÕES INTERNAS: 1,0 X 3,0 X 3,0 M, ÁREA DE INFILTRAÇÃO: 25 M² (PARA 10 CONTRIBUINTES). AF_12/2020</v>
          </cell>
        </row>
        <row r="4619">
          <cell r="A4619" t="str">
            <v>INSTALACOES HIDRO SANITARIAS</v>
          </cell>
          <cell r="B4619" t="str">
            <v>INHI</v>
          </cell>
          <cell r="C4619" t="str">
            <v>FOSSAS/SUMIDOUROS</v>
          </cell>
          <cell r="D4619" t="str">
            <v>0184</v>
          </cell>
          <cell r="E4619">
            <v>0</v>
          </cell>
          <cell r="F4619">
            <v>0</v>
          </cell>
          <cell r="G4619" t="str">
            <v>98100</v>
          </cell>
          <cell r="H4619" t="str">
            <v>SUMIDOURO RETANGULAR, EM ALVENARIA COM BLOCOS DE CONCRETO, DIMENSÕES INTERNAS: 1,6 X 3,4 X 3,0 M, ÁREA DE INFILTRAÇÃO: 32,9 M² (PARA 13 CONTRIBUINTES). . AF_12/2020</v>
          </cell>
        </row>
        <row r="4620">
          <cell r="A4620" t="str">
            <v>INSTALACOES HIDRO SANITARIAS</v>
          </cell>
          <cell r="B4620" t="str">
            <v>INHI</v>
          </cell>
          <cell r="C4620" t="str">
            <v>FOSSAS/SUMIDOUROS</v>
          </cell>
          <cell r="D4620" t="str">
            <v>0184</v>
          </cell>
          <cell r="E4620">
            <v>0</v>
          </cell>
          <cell r="F4620">
            <v>0</v>
          </cell>
          <cell r="G4620" t="str">
            <v>98101</v>
          </cell>
          <cell r="H4620" t="str">
            <v>SUMIDOURO RETANGULAR, EM ALVENARIA COM BLOCOS DE CONCRETO, DIMENSÕES INTERNAS: 1,6 X 5,8 X 3,0 M, ÁREA DE INFILTRAÇÃO: 50 M² (PARA 20 CONTRIBUINTES). . AF_12/2020</v>
          </cell>
        </row>
        <row r="4621">
          <cell r="A4621" t="str">
            <v>INSTALACOES HIDRO SANITARIAS</v>
          </cell>
          <cell r="B4621" t="str">
            <v>INHI</v>
          </cell>
          <cell r="C4621" t="str">
            <v>FOSSAS/SUMIDOUROS</v>
          </cell>
          <cell r="D4621" t="str">
            <v>0184</v>
          </cell>
          <cell r="E4621">
            <v>0</v>
          </cell>
          <cell r="F4621">
            <v>0</v>
          </cell>
          <cell r="G4621" t="str">
            <v>98109</v>
          </cell>
          <cell r="H4621" t="str">
            <v>CAIXA DE GORDURA ESPECIAL (CAPACIDADE: 312 L - PARA ATÉ 146 PESSOAS SERVIDAS NO PICO), RETANGULAR, EM ALVENARIA COM BLOCOS DE CONCRETO, DIMENSÕES INTERNAS = 0,4X1,2 M, ALTURA INTERNA = 1 M. AF_12/2020</v>
          </cell>
        </row>
        <row r="4622">
          <cell r="A4622" t="str">
            <v>INSTALACOES HIDRO SANITARIAS</v>
          </cell>
          <cell r="B4622" t="str">
            <v>INHI</v>
          </cell>
          <cell r="C4622" t="str">
            <v>FOSSAS/SUMIDOUROS</v>
          </cell>
          <cell r="D4622" t="str">
            <v>0184</v>
          </cell>
          <cell r="E4622">
            <v>0</v>
          </cell>
          <cell r="F4622">
            <v>0</v>
          </cell>
          <cell r="G4622" t="str">
            <v>98110</v>
          </cell>
          <cell r="H4622" t="str">
            <v>CAIXA DE GORDURA PEQUENA (CAPACIDADE: 19 L), CIRCULAR, EM PVC, DIÂMETRO INTERNO= 0,3 M. AF_12/2020</v>
          </cell>
        </row>
        <row r="4623">
          <cell r="A4623" t="str">
            <v>INSTALACOES HIDRO SANITARIAS</v>
          </cell>
          <cell r="B4623" t="str">
            <v>INHI</v>
          </cell>
          <cell r="C4623" t="str">
            <v>FOSSAS/SUMIDOUROS</v>
          </cell>
          <cell r="D4623" t="str">
            <v>0184</v>
          </cell>
          <cell r="E4623">
            <v>0</v>
          </cell>
          <cell r="F4623">
            <v>0</v>
          </cell>
          <cell r="G4623" t="str">
            <v>98111</v>
          </cell>
          <cell r="H4623" t="str">
            <v>CAIXA DE INSPEÇÃO PARA ATERRAMENTO, CIRCULAR, EM POLIETILENO, DIÂMETRO INTERNO = 0,3 M. AF_12/2020</v>
          </cell>
        </row>
        <row r="4624">
          <cell r="A4624" t="str">
            <v>INSTALACOES HIDRO SANITARIAS</v>
          </cell>
          <cell r="B4624" t="str">
            <v>INHI</v>
          </cell>
          <cell r="C4624" t="str">
            <v>FOSSAS/SUMIDOUROS</v>
          </cell>
          <cell r="D4624" t="str">
            <v>0184</v>
          </cell>
          <cell r="E4624">
            <v>0</v>
          </cell>
          <cell r="F4624">
            <v>0</v>
          </cell>
          <cell r="G4624" t="str">
            <v>98112</v>
          </cell>
          <cell r="H4624" t="str">
            <v>TIL (TUBO DE INSPEÇÃO E LIMPEZA) CONDOMINIAL PARA ESGOTO, EM PVC, DN 100 X 100 MM. AF_12/2020</v>
          </cell>
        </row>
        <row r="4625">
          <cell r="A4625" t="str">
            <v>INSTALACOES HIDRO SANITARIAS</v>
          </cell>
          <cell r="B4625" t="str">
            <v>INHI</v>
          </cell>
          <cell r="C4625" t="str">
            <v>FOSSAS/SUMIDOUROS</v>
          </cell>
          <cell r="D4625" t="str">
            <v>0184</v>
          </cell>
          <cell r="E4625">
            <v>0</v>
          </cell>
          <cell r="F4625">
            <v>0</v>
          </cell>
          <cell r="G4625" t="str">
            <v>98114</v>
          </cell>
          <cell r="H4625" t="str">
            <v>TAMPA CIRCULAR PARA ESGOTO E DRENAGEM, EM FERRO FUNDIDO, DIÂMETRO INTERNO = 0,6 M. AF_12/2020</v>
          </cell>
        </row>
        <row r="4626">
          <cell r="A4626" t="str">
            <v>INSTALACOES HIDRO SANITARIAS</v>
          </cell>
          <cell r="B4626" t="str">
            <v>INHI</v>
          </cell>
          <cell r="C4626" t="str">
            <v>FOSSAS/SUMIDOUROS</v>
          </cell>
          <cell r="D4626" t="str">
            <v>0184</v>
          </cell>
          <cell r="E4626">
            <v>0</v>
          </cell>
          <cell r="F4626">
            <v>0</v>
          </cell>
          <cell r="G4626" t="str">
            <v>98115</v>
          </cell>
          <cell r="H4626" t="str">
            <v>TAMPA CIRCULAR PARA ESGOTO E DRENAGEM, EM CONCRETO PRÉ-MOLDADO, DIÂMETRO INTERNO = 0,6 M. AF_12/2020</v>
          </cell>
        </row>
        <row r="4627">
          <cell r="A4627" t="str">
            <v>INSTALACOES HIDRO SANITARIAS</v>
          </cell>
          <cell r="B4627" t="str">
            <v>INHI</v>
          </cell>
          <cell r="C4627" t="str">
            <v>PONTOS DE AGUA/ESGOTO</v>
          </cell>
          <cell r="D4627" t="str">
            <v>0185</v>
          </cell>
          <cell r="E4627">
            <v>0</v>
          </cell>
          <cell r="F4627">
            <v>0</v>
          </cell>
          <cell r="G4627" t="str">
            <v>89957</v>
          </cell>
          <cell r="H4627" t="str">
            <v>PONTO DE CONSUMO TERMINAL DE ÁGUA FRIA (SUBRAMAL) COM TUBULAÇÃO DE PVC, DN 25 MM, INSTALADO EM RAMAL DE ÁGUA, INCLUSOS RASGO E CHUMBAMENTO EM ALVENARIA. AF_12/2014</v>
          </cell>
        </row>
        <row r="4628">
          <cell r="A4628" t="str">
            <v>INSTALACOES HIDRO SANITARIAS</v>
          </cell>
          <cell r="B4628" t="str">
            <v>INHI</v>
          </cell>
          <cell r="C4628" t="str">
            <v>PONTOS DE AGUA/ESGOTO</v>
          </cell>
          <cell r="D4628" t="str">
            <v>0185</v>
          </cell>
          <cell r="E4628">
            <v>0</v>
          </cell>
          <cell r="F4628">
            <v>0</v>
          </cell>
          <cell r="G4628" t="str">
            <v>89959</v>
          </cell>
          <cell r="H4628" t="str">
            <v>PONTO DE CONSUMO TERMINAL DE ÁGUA QUENTE (SUBRAMAL) COM TUBULAÇÃO DE CPVC, DN 22 MM, INSTALADO EM RAMAL DE ÁGUA, INCLUSOS RASGO E CHUMBAMENTO EM ALVENARIA. AF_12/2014</v>
          </cell>
        </row>
        <row r="4629">
          <cell r="A4629" t="str">
            <v>INSTALACOES HIDRO SANITARIAS</v>
          </cell>
          <cell r="B4629" t="str">
            <v>INHI</v>
          </cell>
          <cell r="C4629" t="str">
            <v>REGISTROS/VALVULAS</v>
          </cell>
          <cell r="D4629" t="str">
            <v>0271</v>
          </cell>
          <cell r="E4629">
            <v>0</v>
          </cell>
          <cell r="F4629">
            <v>0</v>
          </cell>
          <cell r="G4629" t="str">
            <v>89349</v>
          </cell>
          <cell r="H4629" t="str">
            <v>REGISTRO DE PRESSÃO BRUTO, LATÃO, ROSCÁVEL, 1/2", FORNECIDO E INSTALADO EM RAMAL DE ÁGUA. AF_12/2014</v>
          </cell>
        </row>
        <row r="4630">
          <cell r="A4630" t="str">
            <v>INSTALACOES HIDRO SANITARIAS</v>
          </cell>
          <cell r="B4630" t="str">
            <v>INHI</v>
          </cell>
          <cell r="C4630" t="str">
            <v>REGISTROS/VALVULAS</v>
          </cell>
          <cell r="D4630" t="str">
            <v>0271</v>
          </cell>
          <cell r="E4630">
            <v>0</v>
          </cell>
          <cell r="F4630">
            <v>0</v>
          </cell>
          <cell r="G4630" t="str">
            <v>89351</v>
          </cell>
          <cell r="H4630" t="str">
            <v>REGISTRO DE PRESSÃO BRUTO, LATÃO,  ROSCÁVEL, 3/4, FORNECIDO E INSTALADO EM RAMAL DE ÁGUA. AF_12/2014</v>
          </cell>
        </row>
        <row r="4631">
          <cell r="A4631" t="str">
            <v>INSTALACOES HIDRO SANITARIAS</v>
          </cell>
          <cell r="B4631" t="str">
            <v>INHI</v>
          </cell>
          <cell r="C4631" t="str">
            <v>REGISTROS/VALVULAS</v>
          </cell>
          <cell r="D4631" t="str">
            <v>0271</v>
          </cell>
          <cell r="E4631">
            <v>0</v>
          </cell>
          <cell r="F4631">
            <v>0</v>
          </cell>
          <cell r="G4631" t="str">
            <v>89352</v>
          </cell>
          <cell r="H4631" t="str">
            <v>REGISTRO DE GAVETA BRUTO, LATÃO, ROSCÁVEL, 1/2", FORNECIDO E INSTALADO EM RAMAL DE ÁGUA. AF_12/2014</v>
          </cell>
        </row>
        <row r="4632">
          <cell r="A4632" t="str">
            <v>INSTALACOES HIDRO SANITARIAS</v>
          </cell>
          <cell r="B4632" t="str">
            <v>INHI</v>
          </cell>
          <cell r="C4632" t="str">
            <v>REGISTROS/VALVULAS</v>
          </cell>
          <cell r="D4632" t="str">
            <v>0271</v>
          </cell>
          <cell r="E4632">
            <v>0</v>
          </cell>
          <cell r="F4632">
            <v>0</v>
          </cell>
          <cell r="G4632" t="str">
            <v>89353</v>
          </cell>
          <cell r="H4632" t="str">
            <v>REGISTRO DE GAVETA BRUTO, LATÃO, ROSCÁVEL, 3/4", FORNECIDO E INSTALADO EM RAMAL DE ÁGUA. AF_12/2014</v>
          </cell>
        </row>
        <row r="4633">
          <cell r="A4633" t="str">
            <v>INSTALACOES HIDRO SANITARIAS</v>
          </cell>
          <cell r="B4633" t="str">
            <v>INHI</v>
          </cell>
          <cell r="C4633" t="str">
            <v>REGISTROS/VALVULAS</v>
          </cell>
          <cell r="D4633" t="str">
            <v>0271</v>
          </cell>
          <cell r="E4633">
            <v>0</v>
          </cell>
          <cell r="F4633">
            <v>0</v>
          </cell>
          <cell r="G4633" t="str">
            <v>89354</v>
          </cell>
          <cell r="H4633" t="str">
            <v>MISTURADOR MONOCOMANDO PARA CHUVEIRO, BASE BRUTA E ACABAMENTO CROMADO, FORNECIDO E INSTALADO EM RAMAL DE ÁGUA. AF_12/2014</v>
          </cell>
        </row>
        <row r="4634">
          <cell r="A4634" t="str">
            <v>INSTALACOES HIDRO SANITARIAS</v>
          </cell>
          <cell r="B4634" t="str">
            <v>INHI</v>
          </cell>
          <cell r="C4634" t="str">
            <v>REGISTROS/VALVULAS</v>
          </cell>
          <cell r="D4634" t="str">
            <v>0271</v>
          </cell>
          <cell r="E4634">
            <v>0</v>
          </cell>
          <cell r="F4634">
            <v>0</v>
          </cell>
          <cell r="G4634" t="str">
            <v>89969</v>
          </cell>
          <cell r="H4634" t="str">
            <v>KIT DE REGISTRO DE PRESSÃO BRUTO DE LATÃO ½", INCLUSIVE CONEXÕES,  ROSCÁVEL, INSTALADO EM RAMAL DE ÁGUA FRIA - FORNECIMENTO E INSTALAÇÃO. AF_12/2014</v>
          </cell>
        </row>
        <row r="4635">
          <cell r="A4635" t="str">
            <v>INSTALACOES HIDRO SANITARIAS</v>
          </cell>
          <cell r="B4635" t="str">
            <v>INHI</v>
          </cell>
          <cell r="C4635" t="str">
            <v>REGISTROS/VALVULAS</v>
          </cell>
          <cell r="D4635" t="str">
            <v>0271</v>
          </cell>
          <cell r="E4635">
            <v>0</v>
          </cell>
          <cell r="F4635">
            <v>0</v>
          </cell>
          <cell r="G4635" t="str">
            <v>89970</v>
          </cell>
          <cell r="H4635" t="str">
            <v>KIT DE REGISTRO DE PRESSÃO BRUTO DE LATÃO ¾", INCLUSIVE CONEXÕES, ROSCÁVEL, INSTALADO EM RAMAL DE ÁGUA FRIA - FORNECIMENTO E INSTALAÇÃO. AF_12/2014</v>
          </cell>
        </row>
        <row r="4636">
          <cell r="A4636" t="str">
            <v>INSTALACOES HIDRO SANITARIAS</v>
          </cell>
          <cell r="B4636" t="str">
            <v>INHI</v>
          </cell>
          <cell r="C4636" t="str">
            <v>REGISTROS/VALVULAS</v>
          </cell>
          <cell r="D4636" t="str">
            <v>0271</v>
          </cell>
          <cell r="E4636">
            <v>0</v>
          </cell>
          <cell r="F4636">
            <v>0</v>
          </cell>
          <cell r="G4636" t="str">
            <v>89971</v>
          </cell>
          <cell r="H4636" t="str">
            <v>KIT DE REGISTRO DE GAVETA BRUTO DE LATÃO ½", INCLUSIVE CONEXÕES, ROSCÁVEL, INSTALADO EM RAMAL DE ÁGUA FRIA - FORNECIMENTO E INSTALAÇÃO. AF_12/2014</v>
          </cell>
        </row>
        <row r="4637">
          <cell r="A4637" t="str">
            <v>INSTALACOES HIDRO SANITARIAS</v>
          </cell>
          <cell r="B4637" t="str">
            <v>INHI</v>
          </cell>
          <cell r="C4637" t="str">
            <v>REGISTROS/VALVULAS</v>
          </cell>
          <cell r="D4637" t="str">
            <v>0271</v>
          </cell>
          <cell r="E4637">
            <v>0</v>
          </cell>
          <cell r="F4637">
            <v>0</v>
          </cell>
          <cell r="G4637" t="str">
            <v>89972</v>
          </cell>
          <cell r="H4637" t="str">
            <v>KIT DE REGISTRO DE GAVETA BRUTO DE LATÃO ¾", INCLUSIVE CONEXÕES, ROSCÁVEL, INSTALADO EM RAMAL DE ÁGUA FRIA - FORNECIMENTO E INSTALAÇÃO. AF_12/2014</v>
          </cell>
        </row>
        <row r="4638">
          <cell r="A4638" t="str">
            <v>INSTALACOES HIDRO SANITARIAS</v>
          </cell>
          <cell r="B4638" t="str">
            <v>INHI</v>
          </cell>
          <cell r="C4638" t="str">
            <v>REGISTROS/VALVULAS</v>
          </cell>
          <cell r="D4638" t="str">
            <v>0271</v>
          </cell>
          <cell r="E4638">
            <v>0</v>
          </cell>
          <cell r="F4638">
            <v>0</v>
          </cell>
          <cell r="G4638" t="str">
            <v>89973</v>
          </cell>
          <cell r="H4638" t="str">
            <v>KIT DE MISTURADOR BASE BRUTA DE LATÃO ¾" MONOCOMANDO PARA CHUVEIRO, INCLUSIVE CONEXÕES, INSTALADO EM RAMAL DE ÁGUA - FORNECIMENTO E INSTALAÇÃO. AF_12/2014</v>
          </cell>
        </row>
        <row r="4639">
          <cell r="A4639" t="str">
            <v>INSTALACOES HIDRO SANITARIAS</v>
          </cell>
          <cell r="B4639" t="str">
            <v>INHI</v>
          </cell>
          <cell r="C4639" t="str">
            <v>REGISTROS/VALVULAS</v>
          </cell>
          <cell r="D4639" t="str">
            <v>0271</v>
          </cell>
          <cell r="E4639">
            <v>0</v>
          </cell>
          <cell r="F4639">
            <v>0</v>
          </cell>
          <cell r="G4639" t="str">
            <v>89974</v>
          </cell>
          <cell r="H4639" t="str">
            <v>KIT DE TÊ MISTURADOR EM CPVC ¾" COM DUPLO COMANDO PARA CHUVEIRO, INCLUSIVE CONEXÕES, INSTALADO EM RAMAL DE ÁGUA - FORNECIMENTO E INSTALAÇÃO. AF_12/2014</v>
          </cell>
        </row>
        <row r="4640">
          <cell r="A4640" t="str">
            <v>INSTALACOES HIDRO SANITARIAS</v>
          </cell>
          <cell r="B4640" t="str">
            <v>INHI</v>
          </cell>
          <cell r="C4640" t="str">
            <v>REGISTROS/VALVULAS</v>
          </cell>
          <cell r="D4640" t="str">
            <v>0271</v>
          </cell>
          <cell r="E4640">
            <v>0</v>
          </cell>
          <cell r="F4640">
            <v>0</v>
          </cell>
          <cell r="G4640" t="str">
            <v>89984</v>
          </cell>
          <cell r="H4640" t="str">
            <v>REGISTRO DE PRESSÃO BRUTO, LATÃO, ROSCÁVEL, 1/2", COM ACABAMENTO E CANOPLA CROMADOS. FORNECIDO E INSTALADO EM RAMAL DE ÁGUA. AF_12/2014</v>
          </cell>
        </row>
        <row r="4641">
          <cell r="A4641" t="str">
            <v>INSTALACOES HIDRO SANITARIAS</v>
          </cell>
          <cell r="B4641" t="str">
            <v>INHI</v>
          </cell>
          <cell r="C4641" t="str">
            <v>REGISTROS/VALVULAS</v>
          </cell>
          <cell r="D4641" t="str">
            <v>0271</v>
          </cell>
          <cell r="E4641">
            <v>0</v>
          </cell>
          <cell r="F4641">
            <v>0</v>
          </cell>
          <cell r="G4641" t="str">
            <v>89985</v>
          </cell>
          <cell r="H4641" t="str">
            <v>REGISTRO DE PRESSÃO BRUTO, LATÃO, ROSCÁVEL, 3/4", COM ACABAMENTO E CANOPLA CROMADOS. FORNECIDO E INSTALADO EM RAMAL DE ÁGUA. AF_12/2014</v>
          </cell>
        </row>
        <row r="4642">
          <cell r="A4642" t="str">
            <v>INSTALACOES HIDRO SANITARIAS</v>
          </cell>
          <cell r="B4642" t="str">
            <v>INHI</v>
          </cell>
          <cell r="C4642" t="str">
            <v>REGISTROS/VALVULAS</v>
          </cell>
          <cell r="D4642" t="str">
            <v>0271</v>
          </cell>
          <cell r="E4642">
            <v>0</v>
          </cell>
          <cell r="F4642">
            <v>0</v>
          </cell>
          <cell r="G4642" t="str">
            <v>89986</v>
          </cell>
          <cell r="H4642" t="str">
            <v>REGISTRO DE GAVETA BRUTO, LATÃO, ROSCÁVEL, 1/2", COM ACABAMENTO E CANOPLA CROMADOS. FORNECIDO E INSTALADO EM RAMAL DE ÁGUA. AF_12/2014</v>
          </cell>
        </row>
        <row r="4643">
          <cell r="A4643" t="str">
            <v>INSTALACOES HIDRO SANITARIAS</v>
          </cell>
          <cell r="B4643" t="str">
            <v>INHI</v>
          </cell>
          <cell r="C4643" t="str">
            <v>REGISTROS/VALVULAS</v>
          </cell>
          <cell r="D4643" t="str">
            <v>0271</v>
          </cell>
          <cell r="E4643">
            <v>0</v>
          </cell>
          <cell r="F4643">
            <v>0</v>
          </cell>
          <cell r="G4643" t="str">
            <v>89987</v>
          </cell>
          <cell r="H4643" t="str">
            <v>REGISTRO DE GAVETA BRUTO, LATÃO, ROSCÁVEL, 3/4", COM ACABAMENTO E CANOPLA CROMADOS. FORNECIDO E INSTALADO EM RAMAL DE ÁGUA. AF_12/2014</v>
          </cell>
        </row>
        <row r="4644">
          <cell r="A4644" t="str">
            <v>INSTALACOES HIDRO SANITARIAS</v>
          </cell>
          <cell r="B4644" t="str">
            <v>INHI</v>
          </cell>
          <cell r="C4644" t="str">
            <v>REGISTROS/VALVULAS</v>
          </cell>
          <cell r="D4644" t="str">
            <v>0271</v>
          </cell>
          <cell r="E4644">
            <v>0</v>
          </cell>
          <cell r="F4644">
            <v>0</v>
          </cell>
          <cell r="G4644" t="str">
            <v>90371</v>
          </cell>
          <cell r="H4644" t="str">
            <v>REGISTRO DE ESFERA, PVC, ROSCÁVEL, 3/4", FORNECIDO E INSTALADO EM RAMAL DE ÁGUA. AF_03/2015</v>
          </cell>
        </row>
        <row r="4645">
          <cell r="A4645" t="str">
            <v>INSTALACOES HIDRO SANITARIAS</v>
          </cell>
          <cell r="B4645" t="str">
            <v>INHI</v>
          </cell>
          <cell r="C4645" t="str">
            <v>REGISTROS/VALVULAS</v>
          </cell>
          <cell r="D4645" t="str">
            <v>0271</v>
          </cell>
          <cell r="E4645">
            <v>0</v>
          </cell>
          <cell r="F4645">
            <v>0</v>
          </cell>
          <cell r="G4645" t="str">
            <v>94489</v>
          </cell>
          <cell r="H4645" t="str">
            <v>REGISTRO DE ESFERA, PVC, SOLDÁVEL, DN  25 MM, INSTALADO EM RESERVAÇÃO DE ÁGUA DE EDIFICAÇÃO QUE POSSUA RESERVATÓRIO DE FIBRA/FIBROCIMENTO   FORNECIMENTO E INSTALAÇÃO. AF_06/2016</v>
          </cell>
        </row>
        <row r="4646">
          <cell r="A4646" t="str">
            <v>INSTALACOES HIDRO SANITARIAS</v>
          </cell>
          <cell r="B4646" t="str">
            <v>INHI</v>
          </cell>
          <cell r="C4646" t="str">
            <v>REGISTROS/VALVULAS</v>
          </cell>
          <cell r="D4646" t="str">
            <v>0271</v>
          </cell>
          <cell r="E4646">
            <v>0</v>
          </cell>
          <cell r="F4646">
            <v>0</v>
          </cell>
          <cell r="G4646" t="str">
            <v>94490</v>
          </cell>
          <cell r="H4646" t="str">
            <v>REGISTRO DE ESFERA, PVC, SOLDÁVEL, DN  32 MM, INSTALADO EM RESERVAÇÃO DE ÁGUA DE EDIFICAÇÃO QUE POSSUA RESERVATÓRIO DE FIBRA/FIBROCIMENTO   FORNECIMENTO E INSTALAÇÃO. AF_06/2016</v>
          </cell>
        </row>
        <row r="4647">
          <cell r="A4647" t="str">
            <v>INSTALACOES HIDRO SANITARIAS</v>
          </cell>
          <cell r="B4647" t="str">
            <v>INHI</v>
          </cell>
          <cell r="C4647" t="str">
            <v>REGISTROS/VALVULAS</v>
          </cell>
          <cell r="D4647" t="str">
            <v>0271</v>
          </cell>
          <cell r="E4647">
            <v>0</v>
          </cell>
          <cell r="F4647">
            <v>0</v>
          </cell>
          <cell r="G4647" t="str">
            <v>94491</v>
          </cell>
          <cell r="H4647" t="str">
            <v>REGISTRO DE ESFERA, PVC, SOLDÁVEL, DN  40 MM, INSTALADO EM RESERVAÇÃO DE ÁGUA DE EDIFICAÇÃO QUE POSSUA RESERVATÓRIO DE FIBRA/FIBROCIMENTO   FORNECIMENTO E INSTALAÇÃO. AF_06/2016</v>
          </cell>
        </row>
        <row r="4648">
          <cell r="A4648" t="str">
            <v>INSTALACOES HIDRO SANITARIAS</v>
          </cell>
          <cell r="B4648" t="str">
            <v>INHI</v>
          </cell>
          <cell r="C4648" t="str">
            <v>REGISTROS/VALVULAS</v>
          </cell>
          <cell r="D4648" t="str">
            <v>0271</v>
          </cell>
          <cell r="E4648">
            <v>0</v>
          </cell>
          <cell r="F4648">
            <v>0</v>
          </cell>
          <cell r="G4648" t="str">
            <v>94492</v>
          </cell>
          <cell r="H4648" t="str">
            <v>REGISTRO DE ESFERA, PVC, SOLDÁVEL, DN  50 MM, INSTALADO EM RESERVAÇÃO DE ÁGUA DE EDIFICAÇÃO QUE POSSUA RESERVATÓRIO DE FIBRA/FIBROCIMENTO   FORNECIMENTO E INSTALAÇÃO. AF_06/2016</v>
          </cell>
        </row>
        <row r="4649">
          <cell r="A4649" t="str">
            <v>INSTALACOES HIDRO SANITARIAS</v>
          </cell>
          <cell r="B4649" t="str">
            <v>INHI</v>
          </cell>
          <cell r="C4649" t="str">
            <v>REGISTROS/VALVULAS</v>
          </cell>
          <cell r="D4649" t="str">
            <v>0271</v>
          </cell>
          <cell r="E4649">
            <v>0</v>
          </cell>
          <cell r="F4649">
            <v>0</v>
          </cell>
          <cell r="G4649" t="str">
            <v>94493</v>
          </cell>
          <cell r="H4649" t="str">
            <v>REGISTRO DE ESFERA, PVC, SOLDÁVEL, DN  60 MM, INSTALADO EM RESERVAÇÃO DE ÁGUA DE EDIFICAÇÃO QUE POSSUA RESERVATÓRIO DE FIBRA/FIBROCIMENTO   FORNECIMENTO E INSTALAÇÃO. AF_06/2016</v>
          </cell>
        </row>
        <row r="4650">
          <cell r="A4650" t="str">
            <v>INSTALACOES HIDRO SANITARIAS</v>
          </cell>
          <cell r="B4650" t="str">
            <v>INHI</v>
          </cell>
          <cell r="C4650" t="str">
            <v>REGISTROS/VALVULAS</v>
          </cell>
          <cell r="D4650" t="str">
            <v>0271</v>
          </cell>
          <cell r="E4650">
            <v>0</v>
          </cell>
          <cell r="F4650">
            <v>0</v>
          </cell>
          <cell r="G4650" t="str">
            <v>94494</v>
          </cell>
          <cell r="H4650" t="str">
            <v>REGISTRO DE GAVETA BRUTO, LATÃO, ROSCÁVEL, 3/4, INSTALADO EM RESERVAÇÃO DE ÁGUA DE EDIFICAÇÃO QUE POSSUA RESERVATÓRIO DE FIBRA/FIBROCIMENTO  FORNECIMENTO E INSTALAÇÃO. AF_06/2016</v>
          </cell>
        </row>
        <row r="4651">
          <cell r="A4651" t="str">
            <v>INSTALACOES HIDRO SANITARIAS</v>
          </cell>
          <cell r="B4651" t="str">
            <v>INHI</v>
          </cell>
          <cell r="C4651" t="str">
            <v>REGISTROS/VALVULAS</v>
          </cell>
          <cell r="D4651" t="str">
            <v>0271</v>
          </cell>
          <cell r="E4651">
            <v>0</v>
          </cell>
          <cell r="F4651">
            <v>0</v>
          </cell>
          <cell r="G4651" t="str">
            <v>94495</v>
          </cell>
          <cell r="H4651" t="str">
            <v>REGISTRO DE GAVETA BRUTO, LATÃO, ROSCÁVEL, 1, INSTALADO EM RESERVAÇÃO DE ÁGUA DE EDIFICAÇÃO QUE POSSUA RESERVATÓRIO DE FIBRA/FIBROCIMENTO  FORNECIMENTO E INSTALAÇÃO. AF_06/2016</v>
          </cell>
        </row>
        <row r="4652">
          <cell r="A4652" t="str">
            <v>INSTALACOES HIDRO SANITARIAS</v>
          </cell>
          <cell r="B4652" t="str">
            <v>INHI</v>
          </cell>
          <cell r="C4652" t="str">
            <v>REGISTROS/VALVULAS</v>
          </cell>
          <cell r="D4652" t="str">
            <v>0271</v>
          </cell>
          <cell r="E4652">
            <v>0</v>
          </cell>
          <cell r="F4652">
            <v>0</v>
          </cell>
          <cell r="G4652" t="str">
            <v>94496</v>
          </cell>
          <cell r="H4652" t="str">
            <v>REGISTRO DE GAVETA BRUTO, LATÃO, ROSCÁVEL, 1 1/4, INSTALADO EM RESERVAÇÃO DE ÁGUA DE EDIFICAÇÃO QUE POSSUA RESERVATÓRIO DE FIBRA/FIBROCIMENTO  FORNECIMENTO E INSTALAÇÃO. AF_06/2016</v>
          </cell>
        </row>
        <row r="4653">
          <cell r="A4653" t="str">
            <v>INSTALACOES HIDRO SANITARIAS</v>
          </cell>
          <cell r="B4653" t="str">
            <v>INHI</v>
          </cell>
          <cell r="C4653" t="str">
            <v>REGISTROS/VALVULAS</v>
          </cell>
          <cell r="D4653" t="str">
            <v>0271</v>
          </cell>
          <cell r="E4653">
            <v>0</v>
          </cell>
          <cell r="F4653">
            <v>0</v>
          </cell>
          <cell r="G4653" t="str">
            <v>94497</v>
          </cell>
          <cell r="H4653" t="str">
            <v>REGISTRO DE GAVETA BRUTO, LATÃO, ROSCÁVEL, 1 1/2, INSTALADO EM RESERVAÇÃO DE ÁGUA DE EDIFICAÇÃO QUE POSSUA RESERVATÓRIO DE FIBRA/FIBROCIMENTO  FORNECIMENTO E INSTALAÇÃO. AF_06/2016</v>
          </cell>
        </row>
        <row r="4654">
          <cell r="A4654" t="str">
            <v>INSTALACOES HIDRO SANITARIAS</v>
          </cell>
          <cell r="B4654" t="str">
            <v>INHI</v>
          </cell>
          <cell r="C4654" t="str">
            <v>REGISTROS/VALVULAS</v>
          </cell>
          <cell r="D4654" t="str">
            <v>0271</v>
          </cell>
          <cell r="E4654">
            <v>0</v>
          </cell>
          <cell r="F4654">
            <v>0</v>
          </cell>
          <cell r="G4654" t="str">
            <v>94498</v>
          </cell>
          <cell r="H4654" t="str">
            <v>REGISTRO DE GAVETA BRUTO, LATÃO, ROSCÁVEL, 2, INSTALADO EM RESERVAÇÃO DE ÁGUA DE EDIFICAÇÃO QUE POSSUA RESERVATÓRIO DE FIBRA/FIBROCIMENTO  FORNECIMENTO E INSTALAÇÃO. AF_06/2016</v>
          </cell>
        </row>
        <row r="4655">
          <cell r="A4655" t="str">
            <v>INSTALACOES HIDRO SANITARIAS</v>
          </cell>
          <cell r="B4655" t="str">
            <v>INHI</v>
          </cell>
          <cell r="C4655" t="str">
            <v>REGISTROS/VALVULAS</v>
          </cell>
          <cell r="D4655" t="str">
            <v>0271</v>
          </cell>
          <cell r="E4655">
            <v>0</v>
          </cell>
          <cell r="F4655">
            <v>0</v>
          </cell>
          <cell r="G4655" t="str">
            <v>94499</v>
          </cell>
          <cell r="H4655" t="str">
            <v>REGISTRO DE GAVETA BRUTO, LATÃO, ROSCÁVEL, 2 1/2, INSTALADO EM RESERVAÇÃO DE ÁGUA DE EDIFICAÇÃO QUE POSSUA RESERVATÓRIO DE FIBRA/FIBROCIMENTO  FORNECIMENTO E INSTALAÇÃO. AF_06/2016</v>
          </cell>
        </row>
        <row r="4656">
          <cell r="A4656" t="str">
            <v>INSTALACOES HIDRO SANITARIAS</v>
          </cell>
          <cell r="B4656" t="str">
            <v>INHI</v>
          </cell>
          <cell r="C4656" t="str">
            <v>REGISTROS/VALVULAS</v>
          </cell>
          <cell r="D4656" t="str">
            <v>0271</v>
          </cell>
          <cell r="E4656">
            <v>0</v>
          </cell>
          <cell r="F4656">
            <v>0</v>
          </cell>
          <cell r="G4656" t="str">
            <v>94500</v>
          </cell>
          <cell r="H4656" t="str">
            <v>REGISTRO DE GAVETA BRUTO, LATÃO, ROSCÁVEL, 3, INSTALADO EM RESERVAÇÃO DE ÁGUA DE EDIFICAÇÃO QUE POSSUA RESERVATÓRIO DE FIBRA/FIBROCIMENTO  FORNECIMENTO E INSTALAÇÃO. AF_06/2016</v>
          </cell>
        </row>
        <row r="4657">
          <cell r="A4657" t="str">
            <v>INSTALACOES HIDRO SANITARIAS</v>
          </cell>
          <cell r="B4657" t="str">
            <v>INHI</v>
          </cell>
          <cell r="C4657" t="str">
            <v>REGISTROS/VALVULAS</v>
          </cell>
          <cell r="D4657" t="str">
            <v>0271</v>
          </cell>
          <cell r="E4657">
            <v>0</v>
          </cell>
          <cell r="F4657">
            <v>0</v>
          </cell>
          <cell r="G4657" t="str">
            <v>94501</v>
          </cell>
          <cell r="H4657" t="str">
            <v>REGISTRO DE GAVETA BRUTO, LATÃO, ROSCÁVEL, 4, INSTALADO EM RESERVAÇÃO DE ÁGUA DE EDIFICAÇÃO QUE POSSUA RESERVATÓRIO DE FIBRA/FIBROCIMENTO  FORNECIMENTO E INSTALAÇÃO. AF_06/2016</v>
          </cell>
        </row>
        <row r="4658">
          <cell r="A4658" t="str">
            <v>INSTALACOES HIDRO SANITARIAS</v>
          </cell>
          <cell r="B4658" t="str">
            <v>INHI</v>
          </cell>
          <cell r="C4658" t="str">
            <v>REGISTROS/VALVULAS</v>
          </cell>
          <cell r="D4658" t="str">
            <v>0271</v>
          </cell>
          <cell r="E4658">
            <v>0</v>
          </cell>
          <cell r="F4658">
            <v>0</v>
          </cell>
          <cell r="G4658" t="str">
            <v>94792</v>
          </cell>
          <cell r="H4658" t="str">
            <v>REGISTRO DE GAVETA BRUTO, LATÃO, ROSCÁVEL, 1, COM ACABAMENTO E CANOPLA CROMADOS, INSTALADO EM RESERVAÇÃO DE ÁGUA DE EDIFICAÇÃO QUE POSSUA RESERVATÓRIO DE FIBRA/FIBROCIMENTO  FORNECIMENTO E INSTALAÇÃO. AF_06/2016</v>
          </cell>
        </row>
        <row r="4659">
          <cell r="A4659" t="str">
            <v>INSTALACOES HIDRO SANITARIAS</v>
          </cell>
          <cell r="B4659" t="str">
            <v>INHI</v>
          </cell>
          <cell r="C4659" t="str">
            <v>REGISTROS/VALVULAS</v>
          </cell>
          <cell r="D4659" t="str">
            <v>0271</v>
          </cell>
          <cell r="E4659">
            <v>0</v>
          </cell>
          <cell r="F4659">
            <v>0</v>
          </cell>
          <cell r="G4659" t="str">
            <v>94793</v>
          </cell>
          <cell r="H4659" t="str">
            <v>REGISTRO DE GAVETA BRUTO, LATÃO, ROSCÁVEL, 1 1/4, COM ACABAMENTO E CANOPLA CROMADOS, INSTALADO EM RESERVAÇÃO DE ÁGUA DE EDIFICAÇÃO QUE POSSUA RESERVATÓRIO DE FIBRA/FIBROCIMENTO  FORNECIMENTO E INSTALAÇÃO. AF_06/2016</v>
          </cell>
        </row>
        <row r="4660">
          <cell r="A4660" t="str">
            <v>INSTALACOES HIDRO SANITARIAS</v>
          </cell>
          <cell r="B4660" t="str">
            <v>INHI</v>
          </cell>
          <cell r="C4660" t="str">
            <v>REGISTROS/VALVULAS</v>
          </cell>
          <cell r="D4660" t="str">
            <v>0271</v>
          </cell>
          <cell r="E4660">
            <v>0</v>
          </cell>
          <cell r="F4660">
            <v>0</v>
          </cell>
          <cell r="G4660" t="str">
            <v>94794</v>
          </cell>
          <cell r="H4660" t="str">
            <v>REGISTRO DE GAVETA BRUTO, LATÃO, ROSCÁVEL, 1 1/2, COM ACABAMENTO E CANOPLA CROMADOS, INSTALADO EM RESERVAÇÃO DE ÁGUA DE EDIFICAÇÃO QUE POSSUA RESERVATÓRIO DE FIBRA/FIBROCIMENTO  FORNECIMENTO E INSTALAÇÃO. AF_06/2016</v>
          </cell>
        </row>
        <row r="4661">
          <cell r="A4661" t="str">
            <v>INSTALACOES HIDRO SANITARIAS</v>
          </cell>
          <cell r="B4661" t="str">
            <v>INHI</v>
          </cell>
          <cell r="C4661" t="str">
            <v>REGISTROS/VALVULAS</v>
          </cell>
          <cell r="D4661" t="str">
            <v>0271</v>
          </cell>
          <cell r="E4661">
            <v>0</v>
          </cell>
          <cell r="F4661">
            <v>0</v>
          </cell>
          <cell r="G4661" t="str">
            <v>94795</v>
          </cell>
          <cell r="H4661" t="str">
            <v>TORNEIRA DE BOIA, ROSCÁVEL, 1/2 , FORNECIDA E INSTALADA EM RESERVAÇÃO DE ÁGUA. AF_06/2016</v>
          </cell>
        </row>
        <row r="4662">
          <cell r="A4662" t="str">
            <v>INSTALACOES HIDRO SANITARIAS</v>
          </cell>
          <cell r="B4662" t="str">
            <v>INHI</v>
          </cell>
          <cell r="C4662" t="str">
            <v>REGISTROS/VALVULAS</v>
          </cell>
          <cell r="D4662" t="str">
            <v>0271</v>
          </cell>
          <cell r="E4662">
            <v>0</v>
          </cell>
          <cell r="F4662">
            <v>0</v>
          </cell>
          <cell r="G4662" t="str">
            <v>94796</v>
          </cell>
          <cell r="H4662" t="str">
            <v>TORNEIRA DE BOIA, ROSCÁVEL, 3/4 , FORNECIDA E INSTALADA EM RESERVAÇÃO DE ÁGUA. AF_06/2016</v>
          </cell>
        </row>
        <row r="4663">
          <cell r="A4663" t="str">
            <v>INSTALACOES HIDRO SANITARIAS</v>
          </cell>
          <cell r="B4663" t="str">
            <v>INHI</v>
          </cell>
          <cell r="C4663" t="str">
            <v>REGISTROS/VALVULAS</v>
          </cell>
          <cell r="D4663" t="str">
            <v>0271</v>
          </cell>
          <cell r="E4663">
            <v>0</v>
          </cell>
          <cell r="F4663">
            <v>0</v>
          </cell>
          <cell r="G4663" t="str">
            <v>94797</v>
          </cell>
          <cell r="H4663" t="str">
            <v>TORNEIRA DE BOIA, ROSCÁVEL, 1, FORNECIDA E INSTALADA EM RESERVAÇÃO DE ÁGUA. AF_06/2016</v>
          </cell>
        </row>
        <row r="4664">
          <cell r="A4664" t="str">
            <v>INSTALACOES HIDRO SANITARIAS</v>
          </cell>
          <cell r="B4664" t="str">
            <v>INHI</v>
          </cell>
          <cell r="C4664" t="str">
            <v>REGISTROS/VALVULAS</v>
          </cell>
          <cell r="D4664" t="str">
            <v>0271</v>
          </cell>
          <cell r="E4664">
            <v>0</v>
          </cell>
          <cell r="F4664">
            <v>0</v>
          </cell>
          <cell r="G4664" t="str">
            <v>94798</v>
          </cell>
          <cell r="H4664" t="str">
            <v>TORNEIRA DE BOIA, ROSCÁVEL, 1 1/4 , FORNECIDA E INSTALADA EM RESERVAÇÃO DE ÁGUA. AF_06/2016</v>
          </cell>
        </row>
        <row r="4665">
          <cell r="A4665" t="str">
            <v>INSTALACOES HIDRO SANITARIAS</v>
          </cell>
          <cell r="B4665" t="str">
            <v>INHI</v>
          </cell>
          <cell r="C4665" t="str">
            <v>REGISTROS/VALVULAS</v>
          </cell>
          <cell r="D4665" t="str">
            <v>0271</v>
          </cell>
          <cell r="E4665">
            <v>0</v>
          </cell>
          <cell r="F4665">
            <v>0</v>
          </cell>
          <cell r="G4665" t="str">
            <v>94799</v>
          </cell>
          <cell r="H4665" t="str">
            <v>TORNEIRA DE BOIA, ROSCÁVEL, 1 1/2 , FORNECIDA E INSTALADA EM RESERVAÇÃO DE ÁGUA. AF_06/2016</v>
          </cell>
        </row>
        <row r="4666">
          <cell r="A4666" t="str">
            <v>INSTALACOES HIDRO SANITARIAS</v>
          </cell>
          <cell r="B4666" t="str">
            <v>INHI</v>
          </cell>
          <cell r="C4666" t="str">
            <v>REGISTROS/VALVULAS</v>
          </cell>
          <cell r="D4666" t="str">
            <v>0271</v>
          </cell>
          <cell r="E4666">
            <v>0</v>
          </cell>
          <cell r="F4666">
            <v>0</v>
          </cell>
          <cell r="G4666" t="str">
            <v>94800</v>
          </cell>
          <cell r="H4666" t="str">
            <v>TORNEIRA DE BOIA, ROSCÁVEL, 2, FORNECIDA E INSTALADA EM RESERVAÇÃO DE ÁGUA. AF_06/2016</v>
          </cell>
        </row>
        <row r="4667">
          <cell r="A4667" t="str">
            <v>INSTALACOES HIDRO SANITARIAS</v>
          </cell>
          <cell r="B4667" t="str">
            <v>INHI</v>
          </cell>
          <cell r="C4667" t="str">
            <v>REGISTROS/VALVULAS</v>
          </cell>
          <cell r="D4667" t="str">
            <v>0271</v>
          </cell>
          <cell r="E4667">
            <v>0</v>
          </cell>
          <cell r="F4667">
            <v>0</v>
          </cell>
          <cell r="G4667" t="str">
            <v>95248</v>
          </cell>
          <cell r="H4667" t="str">
            <v>VÁLVULA DE ESFERA BRUTA, BRONZE, ROSCÁVEL, 1/2  , INSTALADO EM RESERVAÇÃO DE ÁGUA DE EDIFICAÇÃO QUE POSSUA RESERVATÓRIO DE FIBRA/FIBROCIMENTO - FORNECIMENTO E INSTALAÇÃO. AF_06/2016</v>
          </cell>
        </row>
        <row r="4668">
          <cell r="A4668" t="str">
            <v>INSTALACOES HIDRO SANITARIAS</v>
          </cell>
          <cell r="B4668" t="str">
            <v>INHI</v>
          </cell>
          <cell r="C4668" t="str">
            <v>REGISTROS/VALVULAS</v>
          </cell>
          <cell r="D4668" t="str">
            <v>0271</v>
          </cell>
          <cell r="E4668">
            <v>0</v>
          </cell>
          <cell r="F4668">
            <v>0</v>
          </cell>
          <cell r="G4668" t="str">
            <v>95249</v>
          </cell>
          <cell r="H4668" t="str">
            <v>VÁLVULA DE ESFERA BRUTA, BRONZE, ROSCÁVEL, 3/4'', INSTALADO EM RESERVAÇÃO DE ÁGUA DE EDIFICAÇÃO QUE POSSUA RESERVATÓRIO DE FIBRA/FIBROCIMENTO - FORNECIMENTO E INSTALAÇÃO. AF_06/2016</v>
          </cell>
        </row>
        <row r="4669">
          <cell r="A4669" t="str">
            <v>INSTALACOES HIDRO SANITARIAS</v>
          </cell>
          <cell r="B4669" t="str">
            <v>INHI</v>
          </cell>
          <cell r="C4669" t="str">
            <v>REGISTROS/VALVULAS</v>
          </cell>
          <cell r="D4669" t="str">
            <v>0271</v>
          </cell>
          <cell r="E4669">
            <v>0</v>
          </cell>
          <cell r="F4669">
            <v>0</v>
          </cell>
          <cell r="G4669" t="str">
            <v>95250</v>
          </cell>
          <cell r="H4669" t="str">
            <v>VÁLVULA DE ESFERA BRUTA, BRONZE, ROSCÁVEL, 1'', INSTALADO EM RESERVAÇÃO DE ÁGUA DE EDIFICAÇÃO QUE POSSUA RESERVATÓRIO DE FIBRA/FIBROCIMENTO -   FORNECIMENTO E INSTALAÇÃO. AF_06/2016</v>
          </cell>
        </row>
        <row r="4670">
          <cell r="A4670" t="str">
            <v>INSTALACOES HIDRO SANITARIAS</v>
          </cell>
          <cell r="B4670" t="str">
            <v>INHI</v>
          </cell>
          <cell r="C4670" t="str">
            <v>REGISTROS/VALVULAS</v>
          </cell>
          <cell r="D4670" t="str">
            <v>0271</v>
          </cell>
          <cell r="E4670">
            <v>0</v>
          </cell>
          <cell r="F4670">
            <v>0</v>
          </cell>
          <cell r="G4670" t="str">
            <v>95251</v>
          </cell>
          <cell r="H4670" t="str">
            <v>VÁLVULA DE ESFERA BRUTA, BRONZE, ROSCÁVEL, 1 1/4'', INSTALADO EM RESERVAÇÃO DE ÁGUA DE EDIFICAÇÃO QUE POSSUA RESERVATÓRIO DE FIBRA/FIBROCIMENTO -   FORNECIMENTO E INSTALAÇÃO. AF_06/2016</v>
          </cell>
        </row>
        <row r="4671">
          <cell r="A4671" t="str">
            <v>INSTALACOES HIDRO SANITARIAS</v>
          </cell>
          <cell r="B4671" t="str">
            <v>INHI</v>
          </cell>
          <cell r="C4671" t="str">
            <v>REGISTROS/VALVULAS</v>
          </cell>
          <cell r="D4671" t="str">
            <v>0271</v>
          </cell>
          <cell r="E4671">
            <v>0</v>
          </cell>
          <cell r="F4671">
            <v>0</v>
          </cell>
          <cell r="G4671" t="str">
            <v>95252</v>
          </cell>
          <cell r="H4671" t="str">
            <v>VÁLVULA DE ESFERA BRUTA, BRONZE, ROSCÁVEL, 1 1/2'', INSTALADO EM RESERVAÇÃO DE ÁGUA DE EDIFICAÇÃO QUE POSSUA RESERVATÓRIO DE FIBRA/FIBROCIMENTO -   FORNECIMENTO E INSTALAÇÃO. AF_06/2016</v>
          </cell>
        </row>
        <row r="4672">
          <cell r="A4672" t="str">
            <v>INSTALACOES HIDRO SANITARIAS</v>
          </cell>
          <cell r="B4672" t="str">
            <v>INHI</v>
          </cell>
          <cell r="C4672" t="str">
            <v>REGISTROS/VALVULAS</v>
          </cell>
          <cell r="D4672" t="str">
            <v>0271</v>
          </cell>
          <cell r="E4672">
            <v>0</v>
          </cell>
          <cell r="F4672">
            <v>0</v>
          </cell>
          <cell r="G4672" t="str">
            <v>95253</v>
          </cell>
          <cell r="H4672" t="str">
            <v>VÁLVULA DE ESFERA BRUTA, BRONZE, ROSCÁVEL, 2'', INSTALADO EM RESERVAÇÃO DE ÁGUA DE EDIFICAÇÃO QUE POSSUA RESERVATÓRIO DE FIBRA/FIBROCIMENTO - FORNECIMENTO E INSTALAÇÃO. AF_06/2016</v>
          </cell>
        </row>
        <row r="4673">
          <cell r="A4673" t="str">
            <v>INSTALACOES HIDRO SANITARIAS</v>
          </cell>
          <cell r="B4673" t="str">
            <v>INHI</v>
          </cell>
          <cell r="C4673" t="str">
            <v>REGISTROS/VALVULAS</v>
          </cell>
          <cell r="D4673" t="str">
            <v>0271</v>
          </cell>
          <cell r="E4673">
            <v>0</v>
          </cell>
          <cell r="F4673">
            <v>0</v>
          </cell>
          <cell r="G4673" t="str">
            <v>99619</v>
          </cell>
          <cell r="H4673" t="str">
            <v>VÁLVULA DE RETENÇÃO HORIZONTAL, DE BRONZE, ROSCÁVEL, 3/4" - FORNECIMENTO E INSTALAÇÃO. AF_01/2019</v>
          </cell>
        </row>
        <row r="4674">
          <cell r="A4674" t="str">
            <v>INSTALACOES HIDRO SANITARIAS</v>
          </cell>
          <cell r="B4674" t="str">
            <v>INHI</v>
          </cell>
          <cell r="C4674" t="str">
            <v>REGISTROS/VALVULAS</v>
          </cell>
          <cell r="D4674" t="str">
            <v>0271</v>
          </cell>
          <cell r="E4674">
            <v>0</v>
          </cell>
          <cell r="F4674">
            <v>0</v>
          </cell>
          <cell r="G4674" t="str">
            <v>99620</v>
          </cell>
          <cell r="H4674" t="str">
            <v>VÁLVULA DE RETENÇÃO HORIZONTAL, DE BRONZE, ROSCÁVEL, 1" - FORNECIMENTO E INSTALAÇÃO. AF_01/2019</v>
          </cell>
        </row>
        <row r="4675">
          <cell r="A4675" t="str">
            <v>INSTALACOES HIDRO SANITARIAS</v>
          </cell>
          <cell r="B4675" t="str">
            <v>INHI</v>
          </cell>
          <cell r="C4675" t="str">
            <v>REGISTROS/VALVULAS</v>
          </cell>
          <cell r="D4675" t="str">
            <v>0271</v>
          </cell>
          <cell r="E4675">
            <v>0</v>
          </cell>
          <cell r="F4675">
            <v>0</v>
          </cell>
          <cell r="G4675" t="str">
            <v>99621</v>
          </cell>
          <cell r="H4675" t="str">
            <v>VÁLVULA DE RETENÇÃO HORIZONTAL, DE BRONZE, ROSCÁVEL, 1 1/4" - FORNECIMENTO E INSTALAÇÃO. AF_01/2019</v>
          </cell>
        </row>
        <row r="4676">
          <cell r="A4676" t="str">
            <v>INSTALACOES HIDRO SANITARIAS</v>
          </cell>
          <cell r="B4676" t="str">
            <v>INHI</v>
          </cell>
          <cell r="C4676" t="str">
            <v>REGISTROS/VALVULAS</v>
          </cell>
          <cell r="D4676" t="str">
            <v>0271</v>
          </cell>
          <cell r="E4676">
            <v>0</v>
          </cell>
          <cell r="F4676">
            <v>0</v>
          </cell>
          <cell r="G4676" t="str">
            <v>99622</v>
          </cell>
          <cell r="H4676" t="str">
            <v>VÁLVULA DE RETENÇÃO HORIZONTAL, DE BRONZE, ROSCÁVEL, 1 1/2"  - FORNECIMENTO E INSTALAÇÃO. AF_01/2019</v>
          </cell>
        </row>
        <row r="4677">
          <cell r="A4677" t="str">
            <v>INSTALACOES HIDRO SANITARIAS</v>
          </cell>
          <cell r="B4677" t="str">
            <v>INHI</v>
          </cell>
          <cell r="C4677" t="str">
            <v>REGISTROS/VALVULAS</v>
          </cell>
          <cell r="D4677" t="str">
            <v>0271</v>
          </cell>
          <cell r="E4677">
            <v>0</v>
          </cell>
          <cell r="F4677">
            <v>0</v>
          </cell>
          <cell r="G4677" t="str">
            <v>99623</v>
          </cell>
          <cell r="H4677" t="str">
            <v>VÁLVULA DE RETENÇÃO HORIZONTAL, DE BRONZE, ROSCÁVEL, 2"  - FORNECIMENTO E INSTALAÇÃO. AF_01/2019</v>
          </cell>
        </row>
        <row r="4678">
          <cell r="A4678" t="str">
            <v>INSTALACOES HIDRO SANITARIAS</v>
          </cell>
          <cell r="B4678" t="str">
            <v>INHI</v>
          </cell>
          <cell r="C4678" t="str">
            <v>REGISTROS/VALVULAS</v>
          </cell>
          <cell r="D4678" t="str">
            <v>0271</v>
          </cell>
          <cell r="E4678">
            <v>0</v>
          </cell>
          <cell r="F4678">
            <v>0</v>
          </cell>
          <cell r="G4678" t="str">
            <v>99624</v>
          </cell>
          <cell r="H4678" t="str">
            <v>VÁLVULA DE RETENÇÃO HORIZONTAL, DE BRONZE, ROSCÁVEL, 2 1/2" - FORNECIMENTO E INSTALAÇÃO. AF_01/2019</v>
          </cell>
        </row>
        <row r="4679">
          <cell r="A4679" t="str">
            <v>INSTALACOES HIDRO SANITARIAS</v>
          </cell>
          <cell r="B4679" t="str">
            <v>INHI</v>
          </cell>
          <cell r="C4679" t="str">
            <v>REGISTROS/VALVULAS</v>
          </cell>
          <cell r="D4679" t="str">
            <v>0271</v>
          </cell>
          <cell r="E4679">
            <v>0</v>
          </cell>
          <cell r="F4679">
            <v>0</v>
          </cell>
          <cell r="G4679" t="str">
            <v>99625</v>
          </cell>
          <cell r="H4679" t="str">
            <v>VÁLVULA DE RETENÇÃO HORIZONTAL, DE BRONZE, ROSCÁVEL, 3" - FORNECIMENTO E INSTALAÇÃO. AF_01/2019</v>
          </cell>
        </row>
        <row r="4680">
          <cell r="A4680" t="str">
            <v>INSTALACOES HIDRO SANITARIAS</v>
          </cell>
          <cell r="B4680" t="str">
            <v>INHI</v>
          </cell>
          <cell r="C4680" t="str">
            <v>REGISTROS/VALVULAS</v>
          </cell>
          <cell r="D4680" t="str">
            <v>0271</v>
          </cell>
          <cell r="E4680">
            <v>0</v>
          </cell>
          <cell r="F4680">
            <v>0</v>
          </cell>
          <cell r="G4680" t="str">
            <v>99626</v>
          </cell>
          <cell r="H4680" t="str">
            <v>VÁLVULA DE RETENÇÃO HORIZONTAL, DE BRONZE, ROSCÁVEL, 4" - FORNECIMENTO E INSTALAÇÃO. AF_01/2019</v>
          </cell>
        </row>
        <row r="4681">
          <cell r="A4681" t="str">
            <v>INSTALACOES HIDRO SANITARIAS</v>
          </cell>
          <cell r="B4681" t="str">
            <v>INHI</v>
          </cell>
          <cell r="C4681" t="str">
            <v>REGISTROS/VALVULAS</v>
          </cell>
          <cell r="D4681" t="str">
            <v>0271</v>
          </cell>
          <cell r="E4681">
            <v>0</v>
          </cell>
          <cell r="F4681">
            <v>0</v>
          </cell>
          <cell r="G4681" t="str">
            <v>99627</v>
          </cell>
          <cell r="H4681" t="str">
            <v>VÁLVULA DE RETENÇÃO VERTICAL, DE BRONZE, ROSCÁVEL, 1/2" - FORNECIMENTO E INSTALAÇÃO. AF_01/2019</v>
          </cell>
        </row>
        <row r="4682">
          <cell r="A4682" t="str">
            <v>INSTALACOES HIDRO SANITARIAS</v>
          </cell>
          <cell r="B4682" t="str">
            <v>INHI</v>
          </cell>
          <cell r="C4682" t="str">
            <v>REGISTROS/VALVULAS</v>
          </cell>
          <cell r="D4682" t="str">
            <v>0271</v>
          </cell>
          <cell r="E4682">
            <v>0</v>
          </cell>
          <cell r="F4682">
            <v>0</v>
          </cell>
          <cell r="G4682" t="str">
            <v>99628</v>
          </cell>
          <cell r="H4682" t="str">
            <v>VÁLVULA DE RETENÇÃO VERTICAL, DE BRONZE, ROSCÁVEL, 3/4" - FORNECIMENTO E INSTALAÇÃO. AF_01/2019</v>
          </cell>
        </row>
        <row r="4683">
          <cell r="A4683" t="str">
            <v>INSTALACOES HIDRO SANITARIAS</v>
          </cell>
          <cell r="B4683" t="str">
            <v>INHI</v>
          </cell>
          <cell r="C4683" t="str">
            <v>REGISTROS/VALVULAS</v>
          </cell>
          <cell r="D4683" t="str">
            <v>0271</v>
          </cell>
          <cell r="E4683">
            <v>0</v>
          </cell>
          <cell r="F4683">
            <v>0</v>
          </cell>
          <cell r="G4683" t="str">
            <v>99629</v>
          </cell>
          <cell r="H4683" t="str">
            <v>VÁLVULA DE RETENÇÃO VERTICAL, DE BRONZE, ROSCÁVEL, 1" - FORNECIMENTO E INSTALAÇÃO. AF_01/2019</v>
          </cell>
        </row>
        <row r="4684">
          <cell r="A4684" t="str">
            <v>INSTALACOES HIDRO SANITARIAS</v>
          </cell>
          <cell r="B4684" t="str">
            <v>INHI</v>
          </cell>
          <cell r="C4684" t="str">
            <v>REGISTROS/VALVULAS</v>
          </cell>
          <cell r="D4684" t="str">
            <v>0271</v>
          </cell>
          <cell r="E4684">
            <v>0</v>
          </cell>
          <cell r="F4684">
            <v>0</v>
          </cell>
          <cell r="G4684" t="str">
            <v>99630</v>
          </cell>
          <cell r="H4684" t="str">
            <v>VÁLVULA DE RETENÇÃO VERTICAL, DE BRONZE, ROSCÁVEL, 1 1/4" - FORNECIMENTO E INSTALAÇÃO. AF_01/2019</v>
          </cell>
        </row>
        <row r="4685">
          <cell r="A4685" t="str">
            <v>INSTALACOES HIDRO SANITARIAS</v>
          </cell>
          <cell r="B4685" t="str">
            <v>INHI</v>
          </cell>
          <cell r="C4685" t="str">
            <v>REGISTROS/VALVULAS</v>
          </cell>
          <cell r="D4685" t="str">
            <v>0271</v>
          </cell>
          <cell r="E4685">
            <v>0</v>
          </cell>
          <cell r="F4685">
            <v>0</v>
          </cell>
          <cell r="G4685" t="str">
            <v>99631</v>
          </cell>
          <cell r="H4685" t="str">
            <v>VÁLVULA DE RETENÇÃO VERTICAL, DE BRONZE, ROSCÁVEL, 1 1/2" - FORNECIMENTO E INSTALAÇÃO. AF_01/2019</v>
          </cell>
        </row>
        <row r="4686">
          <cell r="A4686" t="str">
            <v>INSTALACOES HIDRO SANITARIAS</v>
          </cell>
          <cell r="B4686" t="str">
            <v>INHI</v>
          </cell>
          <cell r="C4686" t="str">
            <v>REGISTROS/VALVULAS</v>
          </cell>
          <cell r="D4686" t="str">
            <v>0271</v>
          </cell>
          <cell r="E4686">
            <v>0</v>
          </cell>
          <cell r="F4686">
            <v>0</v>
          </cell>
          <cell r="G4686" t="str">
            <v>99632</v>
          </cell>
          <cell r="H4686" t="str">
            <v>VÁLVULA DE RETENÇÃO VERTICAL, DE BRONZE, ROSCÁVEL, 2" - FORNECIMENTO E INSTALAÇÃO. AF_01/2019</v>
          </cell>
        </row>
        <row r="4687">
          <cell r="A4687" t="str">
            <v>INSTALACOES HIDRO SANITARIAS</v>
          </cell>
          <cell r="B4687" t="str">
            <v>INHI</v>
          </cell>
          <cell r="C4687" t="str">
            <v>REGISTROS/VALVULAS</v>
          </cell>
          <cell r="D4687" t="str">
            <v>0271</v>
          </cell>
          <cell r="E4687">
            <v>0</v>
          </cell>
          <cell r="F4687">
            <v>0</v>
          </cell>
          <cell r="G4687" t="str">
            <v>99633</v>
          </cell>
          <cell r="H4687" t="str">
            <v>VÁLVULA DE RETENÇÃO VERTICAL, DE BRONZE, ROSCÁVEL, 3" - FORNECIMENTO E INSTALAÇÃO. AF_01/2019</v>
          </cell>
        </row>
        <row r="4688">
          <cell r="A4688" t="str">
            <v>INSTALACOES HIDRO SANITARIAS</v>
          </cell>
          <cell r="B4688" t="str">
            <v>INHI</v>
          </cell>
          <cell r="C4688" t="str">
            <v>REGISTROS/VALVULAS</v>
          </cell>
          <cell r="D4688" t="str">
            <v>0271</v>
          </cell>
          <cell r="E4688">
            <v>0</v>
          </cell>
          <cell r="F4688">
            <v>0</v>
          </cell>
          <cell r="G4688" t="str">
            <v>99634</v>
          </cell>
          <cell r="H4688" t="str">
            <v>VÁLVULA DE RETENÇÃO VERTICAL, DE BRONZE, ROSCÁVEL, 4" - FORNECIMENTO E INSTALAÇÃO. AF_01/2019</v>
          </cell>
        </row>
        <row r="4689">
          <cell r="A4689" t="str">
            <v>INSTALACOES HIDRO SANITARIAS</v>
          </cell>
          <cell r="B4689" t="str">
            <v>INHI</v>
          </cell>
          <cell r="C4689" t="str">
            <v>REGISTROS/VALVULAS</v>
          </cell>
          <cell r="D4689" t="str">
            <v>0271</v>
          </cell>
          <cell r="E4689">
            <v>0</v>
          </cell>
          <cell r="F4689">
            <v>0</v>
          </cell>
          <cell r="G4689" t="str">
            <v>99635</v>
          </cell>
          <cell r="H4689" t="str">
            <v>VÁLVULA DE DESCARGA METÁLICA, BASE 1 1/2 ", ACABAMENTO METALICO CROMADO - FORNECIMENTO E INSTALAÇÃO. AF_01/2019</v>
          </cell>
        </row>
        <row r="4690">
          <cell r="A4690" t="str">
            <v>INSTALACOES HIDRO SANITARIAS</v>
          </cell>
          <cell r="B4690" t="str">
            <v>INHI</v>
          </cell>
          <cell r="C4690" t="str">
            <v>HIDROMETRO</v>
          </cell>
          <cell r="D4690" t="str">
            <v>0272</v>
          </cell>
          <cell r="E4690">
            <v>0</v>
          </cell>
          <cell r="F4690">
            <v>0</v>
          </cell>
          <cell r="G4690" t="str">
            <v>95634</v>
          </cell>
          <cell r="H4690" t="str">
            <v>KIT CAVALETE PARA MEDIÇÃO DE ÁGUA - ENTRADA PRINCIPAL, EM PVC SOLDÁVEL DN 20 (½")   FORNECIMENTO E INSTALAÇÃO (EXCLUSIVE HIDRÔMETRO). AF_11/2016</v>
          </cell>
        </row>
        <row r="4691">
          <cell r="A4691" t="str">
            <v>INSTALACOES HIDRO SANITARIAS</v>
          </cell>
          <cell r="B4691" t="str">
            <v>INHI</v>
          </cell>
          <cell r="C4691" t="str">
            <v>HIDROMETRO</v>
          </cell>
          <cell r="D4691" t="str">
            <v>0272</v>
          </cell>
          <cell r="E4691">
            <v>0</v>
          </cell>
          <cell r="F4691">
            <v>0</v>
          </cell>
          <cell r="G4691" t="str">
            <v>95635</v>
          </cell>
          <cell r="H4691" t="str">
            <v>KIT CAVALETE PARA MEDIÇÃO DE ÁGUA - ENTRADA PRINCIPAL, EM PVC SOLDÁVEL DN 25 (¾")   FORNECIMENTO E INSTALAÇÃO (EXCLUSIVE HIDRÔMETRO). AF_11/2016</v>
          </cell>
        </row>
        <row r="4692">
          <cell r="A4692" t="str">
            <v>INSTALACOES HIDRO SANITARIAS</v>
          </cell>
          <cell r="B4692" t="str">
            <v>INHI</v>
          </cell>
          <cell r="C4692" t="str">
            <v>HIDROMETRO</v>
          </cell>
          <cell r="D4692" t="str">
            <v>0272</v>
          </cell>
          <cell r="E4692">
            <v>0</v>
          </cell>
          <cell r="F4692">
            <v>0</v>
          </cell>
          <cell r="G4692" t="str">
            <v>95637</v>
          </cell>
          <cell r="H4692" t="str">
            <v>KIT CAVALETE PARA MEDIÇÃO DE ÁGUA - ENTRADA PRINCIPAL, EM AÇO GALVANIZADO DN 32 (1 ¼)  FORNECIMENTO E INSTALAÇÃO (EXCLUSIVE HIDRÔMETRO). AF_11/2016</v>
          </cell>
        </row>
        <row r="4693">
          <cell r="A4693" t="str">
            <v>INSTALACOES HIDRO SANITARIAS</v>
          </cell>
          <cell r="B4693" t="str">
            <v>INHI</v>
          </cell>
          <cell r="C4693" t="str">
            <v>HIDROMETRO</v>
          </cell>
          <cell r="D4693" t="str">
            <v>0272</v>
          </cell>
          <cell r="E4693">
            <v>0</v>
          </cell>
          <cell r="F4693">
            <v>0</v>
          </cell>
          <cell r="G4693" t="str">
            <v>95638</v>
          </cell>
          <cell r="H4693" t="str">
            <v>KIT CAVALETE PARA MEDIÇÃO DE ÁGUA - ENTRADA PRINCIPAL, EM AÇO GALVANIZADO DN 40 (1 ½)  FORNECIMENTO E INSTALAÇÃO (EXCLUSIVE HIDRÔMETRO). AF_11/2016</v>
          </cell>
        </row>
        <row r="4694">
          <cell r="A4694" t="str">
            <v>INSTALACOES HIDRO SANITARIAS</v>
          </cell>
          <cell r="B4694" t="str">
            <v>INHI</v>
          </cell>
          <cell r="C4694" t="str">
            <v>HIDROMETRO</v>
          </cell>
          <cell r="D4694" t="str">
            <v>0272</v>
          </cell>
          <cell r="E4694">
            <v>0</v>
          </cell>
          <cell r="F4694">
            <v>0</v>
          </cell>
          <cell r="G4694" t="str">
            <v>95639</v>
          </cell>
          <cell r="H4694" t="str">
            <v>KIT CAVALETE PARA MEDIÇÃO DE ÁGUA - ENTRADA PRINCIPAL, EM AÇO GALVANIZADO DN 50 (2)  FORNECIMENTO E INSTALAÇÃO (EXCLUSIVE HIDRÔMETRO). AF_11/2016</v>
          </cell>
        </row>
        <row r="4695">
          <cell r="A4695" t="str">
            <v>INSTALACOES HIDRO SANITARIAS</v>
          </cell>
          <cell r="B4695" t="str">
            <v>INHI</v>
          </cell>
          <cell r="C4695" t="str">
            <v>HIDROMETRO</v>
          </cell>
          <cell r="D4695" t="str">
            <v>0272</v>
          </cell>
          <cell r="E4695">
            <v>0</v>
          </cell>
          <cell r="F4695">
            <v>0</v>
          </cell>
          <cell r="G4695" t="str">
            <v>95641</v>
          </cell>
          <cell r="H4695" t="str">
            <v>KIT CAVALETE PARA MEDIÇÃO DE ÁGUA - ENTRADA INDIVIDUALIZADA, EM PVC DN 25 (¾), PARA 2 MEDIDORES  FORNECIMENTO E INSTALAÇÃO (EXCLUSIVE HIDRÔMETRO). AF_11/2016</v>
          </cell>
        </row>
        <row r="4696">
          <cell r="A4696" t="str">
            <v>INSTALACOES HIDRO SANITARIAS</v>
          </cell>
          <cell r="B4696" t="str">
            <v>INHI</v>
          </cell>
          <cell r="C4696" t="str">
            <v>HIDROMETRO</v>
          </cell>
          <cell r="D4696" t="str">
            <v>0272</v>
          </cell>
          <cell r="E4696">
            <v>0</v>
          </cell>
          <cell r="F4696">
            <v>0</v>
          </cell>
          <cell r="G4696" t="str">
            <v>95642</v>
          </cell>
          <cell r="H4696" t="str">
            <v>KIT CAVALETE PARA MEDIÇÃO DE ÁGUA - ENTRADA INDIVIDUALIZADA, EM PVC DN 25 (¾), PARA 3 MEDIDORES  FORNECIMENTO E INSTALAÇÃO (EXCLUSIVE HIDRÔMETRO). AF_11/2016</v>
          </cell>
        </row>
        <row r="4697">
          <cell r="A4697" t="str">
            <v>INSTALACOES HIDRO SANITARIAS</v>
          </cell>
          <cell r="B4697" t="str">
            <v>INHI</v>
          </cell>
          <cell r="C4697" t="str">
            <v>HIDROMETRO</v>
          </cell>
          <cell r="D4697" t="str">
            <v>0272</v>
          </cell>
          <cell r="E4697">
            <v>0</v>
          </cell>
          <cell r="F4697">
            <v>0</v>
          </cell>
          <cell r="G4697" t="str">
            <v>95643</v>
          </cell>
          <cell r="H4697" t="str">
            <v>KIT CAVALETE PARA MEDIÇÃO DE ÁGUA - ENTRADA INDIVIDUALIZADA, EM PVC DN 25 (¾), PARA 4 MEDIDORES  FORNECIMENTO E INSTALAÇÃO (EXCLUSIVE HIDRÔMETRO). AF_11/2016</v>
          </cell>
        </row>
        <row r="4698">
          <cell r="A4698" t="str">
            <v>INSTALACOES HIDRO SANITARIAS</v>
          </cell>
          <cell r="B4698" t="str">
            <v>INHI</v>
          </cell>
          <cell r="C4698" t="str">
            <v>HIDROMETRO</v>
          </cell>
          <cell r="D4698" t="str">
            <v>0272</v>
          </cell>
          <cell r="E4698">
            <v>0</v>
          </cell>
          <cell r="F4698">
            <v>0</v>
          </cell>
          <cell r="G4698" t="str">
            <v>95644</v>
          </cell>
          <cell r="H4698" t="str">
            <v>KIT CAVALETE PARA MEDIÇÃO DE ÁGUA - ENTRADA INDIVIDUALIZADA, EM PVC DN 32 (1), PARA 1 MEDIDOR  FORNECIMENTO E INSTALAÇÃO (EXCLUSIVE HIDRÔMETRO). AF_11/2016</v>
          </cell>
        </row>
        <row r="4699">
          <cell r="A4699" t="str">
            <v>INSTALACOES HIDRO SANITARIAS</v>
          </cell>
          <cell r="B4699" t="str">
            <v>INHI</v>
          </cell>
          <cell r="C4699" t="str">
            <v>HIDROMETRO</v>
          </cell>
          <cell r="D4699" t="str">
            <v>0272</v>
          </cell>
          <cell r="E4699">
            <v>0</v>
          </cell>
          <cell r="F4699">
            <v>0</v>
          </cell>
          <cell r="G4699" t="str">
            <v>95645</v>
          </cell>
          <cell r="H4699" t="str">
            <v>KIT CAVALETE PARA MEDIÇÃO DE ÁGUA - ENTRADA INDIVIDUALIZADA, EM PVC DN 32 (1), PARA 2 MEDIDORES  FORNECIMENTO E INSTALAÇÃO (EXCLUSIVE HIDRÔMETRO). AF_11/2016</v>
          </cell>
        </row>
        <row r="4700">
          <cell r="A4700" t="str">
            <v>INSTALACOES HIDRO SANITARIAS</v>
          </cell>
          <cell r="B4700" t="str">
            <v>INHI</v>
          </cell>
          <cell r="C4700" t="str">
            <v>HIDROMETRO</v>
          </cell>
          <cell r="D4700" t="str">
            <v>0272</v>
          </cell>
          <cell r="E4700">
            <v>0</v>
          </cell>
          <cell r="F4700">
            <v>0</v>
          </cell>
          <cell r="G4700" t="str">
            <v>95646</v>
          </cell>
          <cell r="H4700" t="str">
            <v>KIT CAVALETE PARA MEDIÇÃO DE ÁGUA - ENTRADA INDIVIDUALIZADA, EM PVC DN 32 (1), PARA 3 MEDIDORES  FORNECIMENTO E INSTALAÇÃO (EXCLUSIVE HIDRÔMETRO). AF_11/2016</v>
          </cell>
        </row>
        <row r="4701">
          <cell r="A4701" t="str">
            <v>INSTALACOES HIDRO SANITARIAS</v>
          </cell>
          <cell r="B4701" t="str">
            <v>INHI</v>
          </cell>
          <cell r="C4701" t="str">
            <v>HIDROMETRO</v>
          </cell>
          <cell r="D4701" t="str">
            <v>0272</v>
          </cell>
          <cell r="E4701">
            <v>0</v>
          </cell>
          <cell r="F4701">
            <v>0</v>
          </cell>
          <cell r="G4701" t="str">
            <v>95647</v>
          </cell>
          <cell r="H4701" t="str">
            <v>KIT CAVALETE PARA MEDIÇÃO DE ÁGUA - ENTRADA INDIVIDUALIZADA, EM PVC DN 32 (1), PARA 4 MEDIDORES  FORNECIMENTO E INSTALAÇÃO (EXCLUSIVE HIDRÔMETRO). AF_11/2016</v>
          </cell>
        </row>
        <row r="4702">
          <cell r="A4702" t="str">
            <v>INSTALACOES HIDRO SANITARIAS</v>
          </cell>
          <cell r="B4702" t="str">
            <v>INHI</v>
          </cell>
          <cell r="C4702" t="str">
            <v>HIDROMETRO</v>
          </cell>
          <cell r="D4702" t="str">
            <v>0272</v>
          </cell>
          <cell r="E4702">
            <v>0</v>
          </cell>
          <cell r="F4702">
            <v>0</v>
          </cell>
          <cell r="G4702" t="str">
            <v>95673</v>
          </cell>
          <cell r="H4702" t="str">
            <v>HIDRÔMETRO DN 20 (½), 1,5 M³/H  FORNECIMENTO E INSTALAÇÃO. AF_11/2016</v>
          </cell>
        </row>
        <row r="4703">
          <cell r="A4703" t="str">
            <v>INSTALACOES HIDRO SANITARIAS</v>
          </cell>
          <cell r="B4703" t="str">
            <v>INHI</v>
          </cell>
          <cell r="C4703" t="str">
            <v>HIDROMETRO</v>
          </cell>
          <cell r="D4703" t="str">
            <v>0272</v>
          </cell>
          <cell r="E4703">
            <v>0</v>
          </cell>
          <cell r="F4703">
            <v>0</v>
          </cell>
          <cell r="G4703" t="str">
            <v>95674</v>
          </cell>
          <cell r="H4703" t="str">
            <v>HIDRÔMETRO DN 20 (½), 3,0 M³/H  FORNECIMENTO E INSTALAÇÃO. AF_11/2016</v>
          </cell>
        </row>
        <row r="4704">
          <cell r="A4704" t="str">
            <v>INSTALACOES HIDRO SANITARIAS</v>
          </cell>
          <cell r="B4704" t="str">
            <v>INHI</v>
          </cell>
          <cell r="C4704" t="str">
            <v>HIDROMETRO</v>
          </cell>
          <cell r="D4704" t="str">
            <v>0272</v>
          </cell>
          <cell r="E4704">
            <v>0</v>
          </cell>
          <cell r="F4704">
            <v>0</v>
          </cell>
          <cell r="G4704" t="str">
            <v>95675</v>
          </cell>
          <cell r="H4704" t="str">
            <v>HIDRÔMETRO DN 25 (¾ ), 5,0 M³/H FORNECIMENTO E INSTALAÇÃO. AF_11/2016</v>
          </cell>
        </row>
        <row r="4705">
          <cell r="A4705" t="str">
            <v>INSTALACOES HIDRO SANITARIAS</v>
          </cell>
          <cell r="B4705" t="str">
            <v>INHI</v>
          </cell>
          <cell r="C4705" t="str">
            <v>HIDROMETRO</v>
          </cell>
          <cell r="D4705" t="str">
            <v>0272</v>
          </cell>
          <cell r="E4705">
            <v>0</v>
          </cell>
          <cell r="F4705">
            <v>0</v>
          </cell>
          <cell r="G4705" t="str">
            <v>95676</v>
          </cell>
          <cell r="H4705" t="str">
            <v>CAIXA EM CONCRETO PRÉ-MOLDADO PARA ABRIGO DE HIDRÔMETRO COM DN 20 (½)  FORNECIMENTO E INSTALAÇÃO. AF_11/2016</v>
          </cell>
        </row>
        <row r="4706">
          <cell r="A4706" t="str">
            <v>INSTALACOES HIDRO SANITARIAS</v>
          </cell>
          <cell r="B4706" t="str">
            <v>INHI</v>
          </cell>
          <cell r="C4706" t="str">
            <v>HIDROMETRO</v>
          </cell>
          <cell r="D4706" t="str">
            <v>0272</v>
          </cell>
          <cell r="E4706">
            <v>0</v>
          </cell>
          <cell r="F4706">
            <v>0</v>
          </cell>
          <cell r="G4706" t="str">
            <v>97741</v>
          </cell>
          <cell r="H4706" t="str">
            <v>KIT CAVALETE PARA MEDIÇÃO DE ÁGUA - ENTRADA INDIVIDUALIZADA, EM PVC DN 25 (¾), PARA 1 MEDIDOR  FORNECIMENTO E INSTALAÇÃO (EXCLUSIVE HIDRÔMETRO). AF_11/2016</v>
          </cell>
        </row>
        <row r="4707">
          <cell r="A4707" t="str">
            <v>INSTALACOES HIDRO SANITARIAS</v>
          </cell>
          <cell r="B4707" t="str">
            <v>INHI</v>
          </cell>
          <cell r="C4707" t="str">
            <v>SERVICOS DIVERSOS</v>
          </cell>
          <cell r="D4707" t="str">
            <v>0297</v>
          </cell>
          <cell r="E4707">
            <v>0</v>
          </cell>
          <cell r="F4707">
            <v>0</v>
          </cell>
          <cell r="G4707" t="str">
            <v>90436</v>
          </cell>
          <cell r="H4707" t="str">
            <v>FURO EM ALVENARIA PARA DIÂMETROS MENORES OU IGUAIS A 40 MM. AF_05/2015</v>
          </cell>
        </row>
        <row r="4708">
          <cell r="A4708" t="str">
            <v>INSTALACOES HIDRO SANITARIAS</v>
          </cell>
          <cell r="B4708" t="str">
            <v>INHI</v>
          </cell>
          <cell r="C4708" t="str">
            <v>SERVICOS DIVERSOS</v>
          </cell>
          <cell r="D4708" t="str">
            <v>0297</v>
          </cell>
          <cell r="E4708">
            <v>0</v>
          </cell>
          <cell r="F4708">
            <v>0</v>
          </cell>
          <cell r="G4708" t="str">
            <v>90437</v>
          </cell>
          <cell r="H4708" t="str">
            <v>FURO EM ALVENARIA PARA DIÂMETROS MAIORES QUE 40 MM E MENORES OU IGUAIS A 75 MM. AF_05/2015</v>
          </cell>
        </row>
        <row r="4709">
          <cell r="A4709" t="str">
            <v>INSTALACOES HIDRO SANITARIAS</v>
          </cell>
          <cell r="B4709" t="str">
            <v>INHI</v>
          </cell>
          <cell r="C4709" t="str">
            <v>SERVICOS DIVERSOS</v>
          </cell>
          <cell r="D4709" t="str">
            <v>0297</v>
          </cell>
          <cell r="E4709">
            <v>0</v>
          </cell>
          <cell r="F4709">
            <v>0</v>
          </cell>
          <cell r="G4709" t="str">
            <v>90438</v>
          </cell>
          <cell r="H4709" t="str">
            <v>FURO EM ALVENARIA PARA DIÂMETROS MAIORES QUE 75 MM. AF_05/2015</v>
          </cell>
        </row>
        <row r="4710">
          <cell r="A4710" t="str">
            <v>INSTALACOES HIDRO SANITARIAS</v>
          </cell>
          <cell r="B4710" t="str">
            <v>INHI</v>
          </cell>
          <cell r="C4710" t="str">
            <v>SERVICOS DIVERSOS</v>
          </cell>
          <cell r="D4710" t="str">
            <v>0297</v>
          </cell>
          <cell r="E4710">
            <v>0</v>
          </cell>
          <cell r="F4710">
            <v>0</v>
          </cell>
          <cell r="G4710" t="str">
            <v>90439</v>
          </cell>
          <cell r="H4710" t="str">
            <v>FURO EM CONCRETO PARA DIÂMETROS MENORES OU IGUAIS A 40 MM. AF_05/2015</v>
          </cell>
        </row>
        <row r="4711">
          <cell r="A4711" t="str">
            <v>INSTALACOES HIDRO SANITARIAS</v>
          </cell>
          <cell r="B4711" t="str">
            <v>INHI</v>
          </cell>
          <cell r="C4711" t="str">
            <v>SERVICOS DIVERSOS</v>
          </cell>
          <cell r="D4711" t="str">
            <v>0297</v>
          </cell>
          <cell r="E4711">
            <v>0</v>
          </cell>
          <cell r="F4711">
            <v>0</v>
          </cell>
          <cell r="G4711" t="str">
            <v>90440</v>
          </cell>
          <cell r="H4711" t="str">
            <v>FURO EM CONCRETO PARA DIÂMETROS MAIORES QUE 40 MM E MENORES OU IGUAIS A 75 MM. AF_05/2015</v>
          </cell>
        </row>
        <row r="4712">
          <cell r="A4712" t="str">
            <v>INSTALACOES HIDRO SANITARIAS</v>
          </cell>
          <cell r="B4712" t="str">
            <v>INHI</v>
          </cell>
          <cell r="C4712" t="str">
            <v>SERVICOS DIVERSOS</v>
          </cell>
          <cell r="D4712" t="str">
            <v>0297</v>
          </cell>
          <cell r="E4712">
            <v>0</v>
          </cell>
          <cell r="F4712">
            <v>0</v>
          </cell>
          <cell r="G4712" t="str">
            <v>90441</v>
          </cell>
          <cell r="H4712" t="str">
            <v>FURO EM CONCRETO PARA DIÂMETROS MAIORES QUE 75 MM. AF_05/2015</v>
          </cell>
        </row>
        <row r="4713">
          <cell r="A4713" t="str">
            <v>INSTALACOES HIDRO SANITARIAS</v>
          </cell>
          <cell r="B4713" t="str">
            <v>INHI</v>
          </cell>
          <cell r="C4713" t="str">
            <v>SERVICOS DIVERSOS</v>
          </cell>
          <cell r="D4713" t="str">
            <v>0297</v>
          </cell>
          <cell r="E4713">
            <v>0</v>
          </cell>
          <cell r="F4713">
            <v>0</v>
          </cell>
          <cell r="G4713" t="str">
            <v>90443</v>
          </cell>
          <cell r="H4713" t="str">
            <v>RASGO EM ALVENARIA PARA RAMAIS/ DISTRIBUIÇÃO COM DIAMETROS MENORES OU IGUAIS A 40 MM. AF_05/2015</v>
          </cell>
        </row>
        <row r="4714">
          <cell r="A4714" t="str">
            <v>INSTALACOES HIDRO SANITARIAS</v>
          </cell>
          <cell r="B4714" t="str">
            <v>INHI</v>
          </cell>
          <cell r="C4714" t="str">
            <v>SERVICOS DIVERSOS</v>
          </cell>
          <cell r="D4714" t="str">
            <v>0297</v>
          </cell>
          <cell r="E4714">
            <v>0</v>
          </cell>
          <cell r="F4714">
            <v>0</v>
          </cell>
          <cell r="G4714" t="str">
            <v>90444</v>
          </cell>
          <cell r="H4714" t="str">
            <v>RASGO EM CONTRAPISO PARA RAMAIS/ DISTRIBUIÇÃO COM DIÂMETROS MENORES OU IGUAIS A 40 MM. AF_05/2015</v>
          </cell>
        </row>
        <row r="4715">
          <cell r="A4715" t="str">
            <v>INSTALACOES HIDRO SANITARIAS</v>
          </cell>
          <cell r="B4715" t="str">
            <v>INHI</v>
          </cell>
          <cell r="C4715" t="str">
            <v>SERVICOS DIVERSOS</v>
          </cell>
          <cell r="D4715" t="str">
            <v>0297</v>
          </cell>
          <cell r="E4715">
            <v>0</v>
          </cell>
          <cell r="F4715">
            <v>0</v>
          </cell>
          <cell r="G4715" t="str">
            <v>90445</v>
          </cell>
          <cell r="H4715" t="str">
            <v>RASGO EM CONTRAPISO PARA RAMAIS/ DISTRIBUIÇÃO COM DIÂMETROS MAIORES QUE 40 MM E MENORES OU IGUAIS A 75 MM. AF_05/2015</v>
          </cell>
        </row>
        <row r="4716">
          <cell r="A4716" t="str">
            <v>INSTALACOES HIDRO SANITARIAS</v>
          </cell>
          <cell r="B4716" t="str">
            <v>INHI</v>
          </cell>
          <cell r="C4716" t="str">
            <v>SERVICOS DIVERSOS</v>
          </cell>
          <cell r="D4716" t="str">
            <v>0297</v>
          </cell>
          <cell r="E4716">
            <v>0</v>
          </cell>
          <cell r="F4716">
            <v>0</v>
          </cell>
          <cell r="G4716" t="str">
            <v>90446</v>
          </cell>
          <cell r="H4716" t="str">
            <v>RASGO EM CONTRAPISO PARA RAMAIS/ DISTRIBUIÇÃO COM DIÂMETROS MAIORES QUE 75 MM. AF_05/2015</v>
          </cell>
        </row>
        <row r="4717">
          <cell r="A4717" t="str">
            <v>INSTALACOES HIDRO SANITARIAS</v>
          </cell>
          <cell r="B4717" t="str">
            <v>INHI</v>
          </cell>
          <cell r="C4717" t="str">
            <v>SERVICOS DIVERSOS</v>
          </cell>
          <cell r="D4717" t="str">
            <v>0297</v>
          </cell>
          <cell r="E4717">
            <v>0</v>
          </cell>
          <cell r="F4717">
            <v>0</v>
          </cell>
          <cell r="G4717" t="str">
            <v>90447</v>
          </cell>
          <cell r="H4717" t="str">
            <v>RASGO EM ALVENARIA PARA ELETRODUTOS COM DIAMETROS MENORES OU IGUAIS A 40 MM. AF_05/2015</v>
          </cell>
        </row>
        <row r="4718">
          <cell r="A4718" t="str">
            <v>INSTALACOES HIDRO SANITARIAS</v>
          </cell>
          <cell r="B4718" t="str">
            <v>INHI</v>
          </cell>
          <cell r="C4718" t="str">
            <v>SERVICOS DIVERSOS</v>
          </cell>
          <cell r="D4718" t="str">
            <v>0297</v>
          </cell>
          <cell r="E4718">
            <v>0</v>
          </cell>
          <cell r="F4718">
            <v>0</v>
          </cell>
          <cell r="G4718" t="str">
            <v>90451</v>
          </cell>
          <cell r="H4718" t="str">
            <v>PASSANTE TIPO PEÇA EM POLIESTIRENO PARA ABERTURA PARA PASSAGEM DE 1 TUBO, FIXADO EM LAJE. AF_05/2015</v>
          </cell>
        </row>
        <row r="4719">
          <cell r="A4719" t="str">
            <v>INSTALACOES HIDRO SANITARIAS</v>
          </cell>
          <cell r="B4719" t="str">
            <v>INHI</v>
          </cell>
          <cell r="C4719" t="str">
            <v>SERVICOS DIVERSOS</v>
          </cell>
          <cell r="D4719" t="str">
            <v>0297</v>
          </cell>
          <cell r="E4719">
            <v>0</v>
          </cell>
          <cell r="F4719">
            <v>0</v>
          </cell>
          <cell r="G4719" t="str">
            <v>90452</v>
          </cell>
          <cell r="H4719" t="str">
            <v>PASSANTE TIPO PEÇA EM POLIESTIRENO PARA ABERTURA PARA PASSAGEM DE MAIS DE 1 TUBO, FIXADO EM LAJE. AF_05/2015</v>
          </cell>
        </row>
        <row r="4720">
          <cell r="A4720" t="str">
            <v>INSTALACOES HIDRO SANITARIAS</v>
          </cell>
          <cell r="B4720" t="str">
            <v>INHI</v>
          </cell>
          <cell r="C4720" t="str">
            <v>SERVICOS DIVERSOS</v>
          </cell>
          <cell r="D4720" t="str">
            <v>0297</v>
          </cell>
          <cell r="E4720">
            <v>0</v>
          </cell>
          <cell r="F4720">
            <v>0</v>
          </cell>
          <cell r="G4720" t="str">
            <v>90453</v>
          </cell>
          <cell r="H4720" t="str">
            <v>PASSANTE TIPO TUBO DE DIÂMETRO MENOR OU IGUAL A 40 MM, FIXADO EM LAJE. AF_05/2015</v>
          </cell>
        </row>
        <row r="4721">
          <cell r="A4721" t="str">
            <v>INSTALACOES HIDRO SANITARIAS</v>
          </cell>
          <cell r="B4721" t="str">
            <v>INHI</v>
          </cell>
          <cell r="C4721" t="str">
            <v>SERVICOS DIVERSOS</v>
          </cell>
          <cell r="D4721" t="str">
            <v>0297</v>
          </cell>
          <cell r="E4721">
            <v>0</v>
          </cell>
          <cell r="F4721">
            <v>0</v>
          </cell>
          <cell r="G4721" t="str">
            <v>90454</v>
          </cell>
          <cell r="H4721" t="str">
            <v>PASSANTE TIPO TUBO DE DIÂMETRO MAIORES QUE 40 MM E MENORES OU IGUAIS A 75 MM, FIXADO EM LAJE. AF_05/2015</v>
          </cell>
        </row>
        <row r="4722">
          <cell r="A4722" t="str">
            <v>INSTALACOES HIDRO SANITARIAS</v>
          </cell>
          <cell r="B4722" t="str">
            <v>INHI</v>
          </cell>
          <cell r="C4722" t="str">
            <v>SERVICOS DIVERSOS</v>
          </cell>
          <cell r="D4722" t="str">
            <v>0297</v>
          </cell>
          <cell r="E4722">
            <v>0</v>
          </cell>
          <cell r="F4722">
            <v>0</v>
          </cell>
          <cell r="G4722" t="str">
            <v>90455</v>
          </cell>
          <cell r="H4722" t="str">
            <v>PASSANTE TIPO TUBO DE DIÂMETRO MAIOR QUE 75 MM, FIXADO EM LAJE. AF_05/2015</v>
          </cell>
        </row>
        <row r="4723">
          <cell r="A4723" t="str">
            <v>INSTALACOES HIDRO SANITARIAS</v>
          </cell>
          <cell r="B4723" t="str">
            <v>INHI</v>
          </cell>
          <cell r="C4723" t="str">
            <v>SERVICOS DIVERSOS</v>
          </cell>
          <cell r="D4723" t="str">
            <v>0297</v>
          </cell>
          <cell r="E4723">
            <v>0</v>
          </cell>
          <cell r="F4723">
            <v>0</v>
          </cell>
          <cell r="G4723" t="str">
            <v>90456</v>
          </cell>
          <cell r="H4723" t="str">
            <v>QUEBRA EM ALVENARIA PARA INSTALAÇÃO DE CAIXA DE TOMADA (4X4 OU 4X2). AF_05/2015</v>
          </cell>
        </row>
        <row r="4724">
          <cell r="A4724" t="str">
            <v>INSTALACOES HIDRO SANITARIAS</v>
          </cell>
          <cell r="B4724" t="str">
            <v>INHI</v>
          </cell>
          <cell r="C4724" t="str">
            <v>SERVICOS DIVERSOS</v>
          </cell>
          <cell r="D4724" t="str">
            <v>0297</v>
          </cell>
          <cell r="E4724">
            <v>0</v>
          </cell>
          <cell r="F4724">
            <v>0</v>
          </cell>
          <cell r="G4724" t="str">
            <v>90457</v>
          </cell>
          <cell r="H4724" t="str">
            <v>QUEBRA EM ALVENARIA PARA INSTALAÇÃO DE QUADRO DISTRIBUIÇÃO PEQUENO (19X25 CM). AF_05/2015</v>
          </cell>
        </row>
        <row r="4725">
          <cell r="A4725" t="str">
            <v>INSTALACOES HIDRO SANITARIAS</v>
          </cell>
          <cell r="B4725" t="str">
            <v>INHI</v>
          </cell>
          <cell r="C4725" t="str">
            <v>SERVICOS DIVERSOS</v>
          </cell>
          <cell r="D4725" t="str">
            <v>0297</v>
          </cell>
          <cell r="E4725">
            <v>0</v>
          </cell>
          <cell r="F4725">
            <v>0</v>
          </cell>
          <cell r="G4725" t="str">
            <v>90458</v>
          </cell>
          <cell r="H4725" t="str">
            <v>QUEBRA EM ALVENARIA PARA INSTALAÇÃO DE QUADRO DISTRIBUIÇÃO GRANDE (76X40 CM). AF_05/2015</v>
          </cell>
        </row>
        <row r="4726">
          <cell r="A4726" t="str">
            <v>INSTALACOES HIDRO SANITARIAS</v>
          </cell>
          <cell r="B4726" t="str">
            <v>INHI</v>
          </cell>
          <cell r="C4726" t="str">
            <v>SERVICOS DIVERSOS</v>
          </cell>
          <cell r="D4726" t="str">
            <v>0297</v>
          </cell>
          <cell r="E4726">
            <v>0</v>
          </cell>
          <cell r="F4726">
            <v>0</v>
          </cell>
          <cell r="G4726" t="str">
            <v>90459</v>
          </cell>
          <cell r="H4726" t="str">
            <v>QUEBRA EM ALVENARIA PARA INSTALAÇÃO DE ABRIGO PARA MANGUEIRAS (90X60 CM). AF_05/2015</v>
          </cell>
        </row>
        <row r="4727">
          <cell r="A4727" t="str">
            <v>INSTALACOES HIDRO SANITARIAS</v>
          </cell>
          <cell r="B4727" t="str">
            <v>INHI</v>
          </cell>
          <cell r="C4727" t="str">
            <v>SERVICOS DIVERSOS</v>
          </cell>
          <cell r="D4727" t="str">
            <v>0297</v>
          </cell>
          <cell r="E4727">
            <v>0</v>
          </cell>
          <cell r="F4727">
            <v>0</v>
          </cell>
          <cell r="G4727" t="str">
            <v>90460</v>
          </cell>
          <cell r="H4727" t="str">
            <v>SUPORTE PARA ATÉ 3 TUBOS HORIZONTAIS, ESPAÇADO A CADA 1 M, EM PERFILADO DE SEÇÃO 38X76 MM, POR METRO DE TUBULAÇÃO FIXADA. AF_05/2015</v>
          </cell>
        </row>
        <row r="4728">
          <cell r="A4728" t="str">
            <v>INSTALACOES HIDRO SANITARIAS</v>
          </cell>
          <cell r="B4728" t="str">
            <v>INHI</v>
          </cell>
          <cell r="C4728" t="str">
            <v>SERVICOS DIVERSOS</v>
          </cell>
          <cell r="D4728" t="str">
            <v>0297</v>
          </cell>
          <cell r="E4728">
            <v>0</v>
          </cell>
          <cell r="F4728">
            <v>0</v>
          </cell>
          <cell r="G4728" t="str">
            <v>90461</v>
          </cell>
          <cell r="H4728" t="str">
            <v>SUPORTE PARA MAIS DE 3 TUBOS HORIZONTAIS, ESPAÇADO A CADA 1 M, EM PERFILADO DE SEÇÃO 38X76 MM, POR METRO DE TUBULAÇÃO FIXADA. AF_05/2015</v>
          </cell>
        </row>
        <row r="4729">
          <cell r="A4729" t="str">
            <v>INSTALACOES HIDRO SANITARIAS</v>
          </cell>
          <cell r="B4729" t="str">
            <v>INHI</v>
          </cell>
          <cell r="C4729" t="str">
            <v>SERVICOS DIVERSOS</v>
          </cell>
          <cell r="D4729" t="str">
            <v>0297</v>
          </cell>
          <cell r="E4729">
            <v>0</v>
          </cell>
          <cell r="F4729">
            <v>0</v>
          </cell>
          <cell r="G4729" t="str">
            <v>90462</v>
          </cell>
          <cell r="H4729" t="str">
            <v>SUPORTE PARA ATÉ 3 TUBOS VERTICAIS, ESPAÇADO A CADA 3 M, EM PERFILADO DE SEÇÃO 38X38 MM, POR METRO DE TUBULAÇÃO FIXADA. AF_05/2015</v>
          </cell>
        </row>
        <row r="4730">
          <cell r="A4730" t="str">
            <v>INSTALACOES HIDRO SANITARIAS</v>
          </cell>
          <cell r="B4730" t="str">
            <v>INHI</v>
          </cell>
          <cell r="C4730" t="str">
            <v>SERVICOS DIVERSOS</v>
          </cell>
          <cell r="D4730" t="str">
            <v>0297</v>
          </cell>
          <cell r="E4730">
            <v>0</v>
          </cell>
          <cell r="F4730">
            <v>0</v>
          </cell>
          <cell r="G4730" t="str">
            <v>90463</v>
          </cell>
          <cell r="H4730" t="str">
            <v>SUPORTE PARA MAIS DE 3 TUBOS VERTICAIS, ESPAÇADO A CADA 3 M, EM PERFILADO DE SEÇÃO 38X38 MM, POR METRO DE TUBULAÇÃO FIXADA. AF_05/2015</v>
          </cell>
        </row>
        <row r="4731">
          <cell r="A4731" t="str">
            <v>INSTALACOES HIDRO SANITARIAS</v>
          </cell>
          <cell r="B4731" t="str">
            <v>INHI</v>
          </cell>
          <cell r="C4731" t="str">
            <v>SERVICOS DIVERSOS</v>
          </cell>
          <cell r="D4731" t="str">
            <v>0297</v>
          </cell>
          <cell r="E4731">
            <v>0</v>
          </cell>
          <cell r="F4731">
            <v>0</v>
          </cell>
          <cell r="G4731" t="str">
            <v>90466</v>
          </cell>
          <cell r="H4731" t="str">
            <v>CHUMBAMENTO LINEAR EM ALVENARIA PARA RAMAIS/DISTRIBUIÇÃO COM DIÂMETROS MENORES OU IGUAIS A 40 MM. AF_05/2015</v>
          </cell>
        </row>
        <row r="4732">
          <cell r="A4732" t="str">
            <v>INSTALACOES HIDRO SANITARIAS</v>
          </cell>
          <cell r="B4732" t="str">
            <v>INHI</v>
          </cell>
          <cell r="C4732" t="str">
            <v>SERVICOS DIVERSOS</v>
          </cell>
          <cell r="D4732" t="str">
            <v>0297</v>
          </cell>
          <cell r="E4732">
            <v>0</v>
          </cell>
          <cell r="F4732">
            <v>0</v>
          </cell>
          <cell r="G4732" t="str">
            <v>90467</v>
          </cell>
          <cell r="H4732" t="str">
            <v>CHUMBAMENTO LINEAR EM ALVENARIA PARA RAMAIS/DISTRIBUIÇÃO COM DIÂMETROS MAIORES QUE 40 MM E MENORES OU IGUAIS A 75 MM. AF_05/2015</v>
          </cell>
        </row>
        <row r="4733">
          <cell r="A4733" t="str">
            <v>INSTALACOES HIDRO SANITARIAS</v>
          </cell>
          <cell r="B4733" t="str">
            <v>INHI</v>
          </cell>
          <cell r="C4733" t="str">
            <v>SERVICOS DIVERSOS</v>
          </cell>
          <cell r="D4733" t="str">
            <v>0297</v>
          </cell>
          <cell r="E4733">
            <v>0</v>
          </cell>
          <cell r="F4733">
            <v>0</v>
          </cell>
          <cell r="G4733" t="str">
            <v>90468</v>
          </cell>
          <cell r="H4733" t="str">
            <v>CHUMBAMENTO LINEAR EM CONTRAPISO PARA RAMAIS/DISTRIBUIÇÃO COM DIÂMETROS MENORES OU IGUAIS A 40 MM. AF_05/2015</v>
          </cell>
        </row>
        <row r="4734">
          <cell r="A4734" t="str">
            <v>INSTALACOES HIDRO SANITARIAS</v>
          </cell>
          <cell r="B4734" t="str">
            <v>INHI</v>
          </cell>
          <cell r="C4734" t="str">
            <v>SERVICOS DIVERSOS</v>
          </cell>
          <cell r="D4734" t="str">
            <v>0297</v>
          </cell>
          <cell r="E4734">
            <v>0</v>
          </cell>
          <cell r="F4734">
            <v>0</v>
          </cell>
          <cell r="G4734" t="str">
            <v>90469</v>
          </cell>
          <cell r="H4734" t="str">
            <v>CHUMBAMENTO LINEAR EM CONTRAPISO PARA RAMAIS/DISTRIBUIÇÃO COM DIÂMETROS MAIORES QUE 40 MM E MENORES OU IGUAIS A 75 MM. AF_05/2015</v>
          </cell>
        </row>
        <row r="4735">
          <cell r="A4735" t="str">
            <v>INSTALACOES HIDRO SANITARIAS</v>
          </cell>
          <cell r="B4735" t="str">
            <v>INHI</v>
          </cell>
          <cell r="C4735" t="str">
            <v>SERVICOS DIVERSOS</v>
          </cell>
          <cell r="D4735" t="str">
            <v>0297</v>
          </cell>
          <cell r="E4735">
            <v>0</v>
          </cell>
          <cell r="F4735">
            <v>0</v>
          </cell>
          <cell r="G4735" t="str">
            <v>90470</v>
          </cell>
          <cell r="H4735" t="str">
            <v>CHUMBAMENTO LINEAR EM CONTRAPISO PARA RAMAIS/DISTRIBUIÇÃO COM DIÂMETROS MAIORES QUE 75 MM. AF_05/2015</v>
          </cell>
        </row>
        <row r="4736">
          <cell r="A4736" t="str">
            <v>INSTALACOES HIDRO SANITARIAS</v>
          </cell>
          <cell r="B4736" t="str">
            <v>INHI</v>
          </cell>
          <cell r="C4736" t="str">
            <v>SERVICOS DIVERSOS</v>
          </cell>
          <cell r="D4736" t="str">
            <v>0297</v>
          </cell>
          <cell r="E4736">
            <v>0</v>
          </cell>
          <cell r="F4736">
            <v>0</v>
          </cell>
          <cell r="G4736" t="str">
            <v>91166</v>
          </cell>
          <cell r="H4736" t="str">
            <v>FIXAÇÃO DE TUBOS HORIZONTAIS DE PEX DIAMETROS IGUAIS OU INFERIORES A 40 MM COM ABRAÇADEIRA PLÁSTICA 390 MM, FIXADA EM LAJE. AF_05/2015</v>
          </cell>
        </row>
        <row r="4737">
          <cell r="A4737" t="str">
            <v>INSTALACOES HIDRO SANITARIAS</v>
          </cell>
          <cell r="B4737" t="str">
            <v>INHI</v>
          </cell>
          <cell r="C4737" t="str">
            <v>SERVICOS DIVERSOS</v>
          </cell>
          <cell r="D4737" t="str">
            <v>0297</v>
          </cell>
          <cell r="E4737">
            <v>0</v>
          </cell>
          <cell r="F4737">
            <v>0</v>
          </cell>
          <cell r="G4737" t="str">
            <v>91167</v>
          </cell>
          <cell r="H4737" t="str">
            <v>FIXAÇÃO DE TUBOS HORIZONTAIS DE PPR DIÂMETROS MENORES OU IGUAIS A 40 MM COM ABRAÇADEIRA METÁLICA RÍGIDA TIPO D 1/2", FIXADA EM PERFILADO EM LAJE. AF_05/2015</v>
          </cell>
        </row>
        <row r="4738">
          <cell r="A4738" t="str">
            <v>INSTALACOES HIDRO SANITARIAS</v>
          </cell>
          <cell r="B4738" t="str">
            <v>INHI</v>
          </cell>
          <cell r="C4738" t="str">
            <v>SERVICOS DIVERSOS</v>
          </cell>
          <cell r="D4738" t="str">
            <v>0297</v>
          </cell>
          <cell r="E4738">
            <v>0</v>
          </cell>
          <cell r="F4738">
            <v>0</v>
          </cell>
          <cell r="G4738" t="str">
            <v>91168</v>
          </cell>
          <cell r="H4738" t="str">
            <v>FIXAÇÃO DE TUBOS HORIZONTAIS DE PPR DIÂMETROS MAIORES QUE 40 MM E MENORES OU IGUAIS A 75 MM COM ABRAÇADEIRA METÁLICA RÍGIDA TIPO D 1 1/2", FIXADA EM PERFILADO EM LAJE. AF_05/2015</v>
          </cell>
        </row>
        <row r="4739">
          <cell r="A4739" t="str">
            <v>INSTALACOES HIDRO SANITARIAS</v>
          </cell>
          <cell r="B4739" t="str">
            <v>INHI</v>
          </cell>
          <cell r="C4739" t="str">
            <v>SERVICOS DIVERSOS</v>
          </cell>
          <cell r="D4739" t="str">
            <v>0297</v>
          </cell>
          <cell r="E4739">
            <v>0</v>
          </cell>
          <cell r="F4739">
            <v>0</v>
          </cell>
          <cell r="G4739" t="str">
            <v>91169</v>
          </cell>
          <cell r="H4739" t="str">
            <v>FIXAÇÃO DE TUBOS HORIZONTAIS DE PPR DIÂMETROS MAIORES QUE 75 MM COM ABRAÇADEIRA METÁLICA RÍGIDA TIPO D 3", FIXADA EM PERFILADO EM LAJE. AF_05/2015</v>
          </cell>
        </row>
        <row r="4740">
          <cell r="A4740" t="str">
            <v>INSTALACOES HIDRO SANITARIAS</v>
          </cell>
          <cell r="B4740" t="str">
            <v>INHI</v>
          </cell>
          <cell r="C4740" t="str">
            <v>SERVICOS DIVERSOS</v>
          </cell>
          <cell r="D4740" t="str">
            <v>0297</v>
          </cell>
          <cell r="E4740">
            <v>0</v>
          </cell>
          <cell r="F4740">
            <v>0</v>
          </cell>
          <cell r="G4740" t="str">
            <v>91170</v>
          </cell>
          <cell r="H4740" t="str">
            <v>FIXAÇÃO DE TUBOS HORIZONTAIS DE PVC, CPVC OU COBRE DIÂMETROS MENORES OU IGUAIS A 40 MM OU ELETROCALHAS ATÉ 150MM DE LARGURA, COM ABRAÇADEIRA METÁLICA RÍGIDA TIPO D 1/2, FIXADA EM PERFILADO EM LAJE. AF_05/2015</v>
          </cell>
        </row>
        <row r="4741">
          <cell r="A4741" t="str">
            <v>INSTALACOES HIDRO SANITARIAS</v>
          </cell>
          <cell r="B4741" t="str">
            <v>INHI</v>
          </cell>
          <cell r="C4741" t="str">
            <v>SERVICOS DIVERSOS</v>
          </cell>
          <cell r="D4741" t="str">
            <v>0297</v>
          </cell>
          <cell r="E4741">
            <v>0</v>
          </cell>
          <cell r="F4741">
            <v>0</v>
          </cell>
          <cell r="G4741" t="str">
            <v>91171</v>
          </cell>
          <cell r="H4741" t="str">
            <v>FIXAÇÃO DE TUBOS HORIZONTAIS DE PVC, CPVC OU COBRE DIÂMETROS MAIORES QUE 40 MM E MENORES OU IGUAIS A 75 MM COM ABRAÇADEIRA METÁLICA RÍGIDA TIPO D 1 1/2", FIXADA EM PERFILADO EM LAJE. AF_05/2015</v>
          </cell>
        </row>
        <row r="4742">
          <cell r="A4742" t="str">
            <v>INSTALACOES HIDRO SANITARIAS</v>
          </cell>
          <cell r="B4742" t="str">
            <v>INHI</v>
          </cell>
          <cell r="C4742" t="str">
            <v>SERVICOS DIVERSOS</v>
          </cell>
          <cell r="D4742" t="str">
            <v>0297</v>
          </cell>
          <cell r="E4742">
            <v>0</v>
          </cell>
          <cell r="F4742">
            <v>0</v>
          </cell>
          <cell r="G4742" t="str">
            <v>91172</v>
          </cell>
          <cell r="H4742" t="str">
            <v>FIXAÇÃO DE TUBOS HORIZONTAIS DE PVC, CPVC OU COBRE DIÂMETROS MAIORES QUE 75 MM COM ABRAÇADEIRA METÁLICA RÍGIDA TIPO D 3", FIXADA EM PERFILADO EM LAJE. AF_05/2015</v>
          </cell>
        </row>
        <row r="4743">
          <cell r="A4743" t="str">
            <v>INSTALACOES HIDRO SANITARIAS</v>
          </cell>
          <cell r="B4743" t="str">
            <v>INHI</v>
          </cell>
          <cell r="C4743" t="str">
            <v>SERVICOS DIVERSOS</v>
          </cell>
          <cell r="D4743" t="str">
            <v>0297</v>
          </cell>
          <cell r="E4743">
            <v>0</v>
          </cell>
          <cell r="F4743">
            <v>0</v>
          </cell>
          <cell r="G4743" t="str">
            <v>91173</v>
          </cell>
          <cell r="H4743" t="str">
            <v>FIXAÇÃO DE TUBOS VERTICAIS DE PPR DIÂMETROS MENORES OU IGUAIS A 40 MM COM ABRAÇADEIRA METÁLICA RÍGIDA TIPO D 1/2", FIXADA EM PERFILADO EM ALVENARIA. AF_05/2015</v>
          </cell>
        </row>
        <row r="4744">
          <cell r="A4744" t="str">
            <v>INSTALACOES HIDRO SANITARIAS</v>
          </cell>
          <cell r="B4744" t="str">
            <v>INHI</v>
          </cell>
          <cell r="C4744" t="str">
            <v>SERVICOS DIVERSOS</v>
          </cell>
          <cell r="D4744" t="str">
            <v>0297</v>
          </cell>
          <cell r="E4744">
            <v>0</v>
          </cell>
          <cell r="F4744">
            <v>0</v>
          </cell>
          <cell r="G4744" t="str">
            <v>91174</v>
          </cell>
          <cell r="H4744" t="str">
            <v>FIXAÇÃO DE TUBOS VERTICAIS DE PPR DIÂMETROS MAIORES QUE 40 MM E MENORES OU IGUAIS A 75 MM COM ABRAÇADEIRA METÁLICA RÍGIDA TIPO D 1 1/2", FIXADA EM PERFILADO EM ALVENARIA. AF_05/2015</v>
          </cell>
        </row>
        <row r="4745">
          <cell r="A4745" t="str">
            <v>INSTALACOES HIDRO SANITARIAS</v>
          </cell>
          <cell r="B4745" t="str">
            <v>INHI</v>
          </cell>
          <cell r="C4745" t="str">
            <v>SERVICOS DIVERSOS</v>
          </cell>
          <cell r="D4745" t="str">
            <v>0297</v>
          </cell>
          <cell r="E4745">
            <v>0</v>
          </cell>
          <cell r="F4745">
            <v>0</v>
          </cell>
          <cell r="G4745" t="str">
            <v>91175</v>
          </cell>
          <cell r="H4745" t="str">
            <v>FIXAÇÃO DE TUBOS VERTICAIS DE PPR DIÂMETROS MAIORES QUE 75 MM COM ABRAÇADEIRA METÁLICA RÍGIDA TIPO D 3", FIXADA EM PERFILADO EM ALVENARIA. AF_05/2015</v>
          </cell>
        </row>
        <row r="4746">
          <cell r="A4746" t="str">
            <v>INSTALACOES HIDRO SANITARIAS</v>
          </cell>
          <cell r="B4746" t="str">
            <v>INHI</v>
          </cell>
          <cell r="C4746" t="str">
            <v>SERVICOS DIVERSOS</v>
          </cell>
          <cell r="D4746" t="str">
            <v>0297</v>
          </cell>
          <cell r="E4746">
            <v>0</v>
          </cell>
          <cell r="F4746">
            <v>0</v>
          </cell>
          <cell r="G4746" t="str">
            <v>91176</v>
          </cell>
          <cell r="H4746" t="str">
            <v>FIXAÇÃO DE TUBOS HORIZONTAIS DE PPR DIÂMETROS MENORES OU IGUAIS A 40 MM COM ABRAÇADEIRA METÁLICA RÍGIDA TIPO  D  1/2" , FIXADA DIRETAMENTE NA LAJE. AF_05/2015</v>
          </cell>
        </row>
        <row r="4747">
          <cell r="A4747" t="str">
            <v>INSTALACOES HIDRO SANITARIAS</v>
          </cell>
          <cell r="B4747" t="str">
            <v>INHI</v>
          </cell>
          <cell r="C4747" t="str">
            <v>SERVICOS DIVERSOS</v>
          </cell>
          <cell r="D4747" t="str">
            <v>0297</v>
          </cell>
          <cell r="E4747">
            <v>0</v>
          </cell>
          <cell r="F4747">
            <v>0</v>
          </cell>
          <cell r="G4747" t="str">
            <v>91177</v>
          </cell>
          <cell r="H4747" t="str">
            <v>FIXAÇÃO DE TUBOS HORIZONTAIS DE PPR DIÂMETROS MAIORES QUE 40 MM E MENORES OU IGUAIS A 75 MM COM ABRAÇADEIRA METÁLICA RÍGIDA TIPO  D  1 1/2" , FIXADA DIRETAMENTE NA LAJE. AF_05/2015</v>
          </cell>
        </row>
        <row r="4748">
          <cell r="A4748" t="str">
            <v>INSTALACOES HIDRO SANITARIAS</v>
          </cell>
          <cell r="B4748" t="str">
            <v>INHI</v>
          </cell>
          <cell r="C4748" t="str">
            <v>SERVICOS DIVERSOS</v>
          </cell>
          <cell r="D4748" t="str">
            <v>0297</v>
          </cell>
          <cell r="E4748">
            <v>0</v>
          </cell>
          <cell r="F4748">
            <v>0</v>
          </cell>
          <cell r="G4748" t="str">
            <v>91178</v>
          </cell>
          <cell r="H4748" t="str">
            <v>FIXAÇÃO DE TUBOS HORIZONTAIS DE PPR DIÂMETROS MAIORES QUE 75 MM COM ABRAÇADEIRA METÁLICA RÍGIDA TIPO  D  3" , FIXADA DIRETAMENTE NA LAJE. AF_05/2015</v>
          </cell>
        </row>
        <row r="4749">
          <cell r="A4749" t="str">
            <v>INSTALACOES HIDRO SANITARIAS</v>
          </cell>
          <cell r="B4749" t="str">
            <v>INHI</v>
          </cell>
          <cell r="C4749" t="str">
            <v>SERVICOS DIVERSOS</v>
          </cell>
          <cell r="D4749" t="str">
            <v>0297</v>
          </cell>
          <cell r="E4749">
            <v>0</v>
          </cell>
          <cell r="F4749">
            <v>0</v>
          </cell>
          <cell r="G4749" t="str">
            <v>91179</v>
          </cell>
          <cell r="H4749" t="str">
            <v>FIXAÇÃO DE TUBOS HORIZONTAIS DE PVC, CPVC OU COBRE DIÂMETROS MENORES OU IGUAIS A 40 MM COM ABRAÇADEIRA METÁLICA RÍGIDA TIPO  D  1/2" , FIXADA DIRETAMENTE NA LAJE. AF_05/2015</v>
          </cell>
        </row>
        <row r="4750">
          <cell r="A4750" t="str">
            <v>INSTALACOES HIDRO SANITARIAS</v>
          </cell>
          <cell r="B4750" t="str">
            <v>INHI</v>
          </cell>
          <cell r="C4750" t="str">
            <v>SERVICOS DIVERSOS</v>
          </cell>
          <cell r="D4750" t="str">
            <v>0297</v>
          </cell>
          <cell r="E4750">
            <v>0</v>
          </cell>
          <cell r="F4750">
            <v>0</v>
          </cell>
          <cell r="G4750" t="str">
            <v>91180</v>
          </cell>
          <cell r="H4750" t="str">
            <v>FIXAÇÃO DE TUBOS HORIZONTAIS DE PVC, CPVC OU COBRE DIÂMETROS MAIORES QUE 40 MM E MENORES OU IGUAIS A 75 MM COM ABRAÇADEIRA METÁLICA RÍGIDA TIPO D 1 1/2, FIXADA DIRETAMENTE NA LAJE. AF_05/2015</v>
          </cell>
        </row>
        <row r="4751">
          <cell r="A4751" t="str">
            <v>INSTALACOES HIDRO SANITARIAS</v>
          </cell>
          <cell r="B4751" t="str">
            <v>INHI</v>
          </cell>
          <cell r="C4751" t="str">
            <v>SERVICOS DIVERSOS</v>
          </cell>
          <cell r="D4751" t="str">
            <v>0297</v>
          </cell>
          <cell r="E4751">
            <v>0</v>
          </cell>
          <cell r="F4751">
            <v>0</v>
          </cell>
          <cell r="G4751" t="str">
            <v>91181</v>
          </cell>
          <cell r="H4751" t="str">
            <v>FIXAÇÃO DE TUBOS HORIZONTAIS DE PVC, CPVC OU COBRE DIÂMETROS MAIORES QUE 75 MM COM ABRAÇADEIRA METÁLICA RÍGIDA TIPO  D  3" , FIXADA DIRETAMENTE NA LAJE. AF_05/2015</v>
          </cell>
        </row>
        <row r="4752">
          <cell r="A4752" t="str">
            <v>INSTALACOES HIDRO SANITARIAS</v>
          </cell>
          <cell r="B4752" t="str">
            <v>INHI</v>
          </cell>
          <cell r="C4752" t="str">
            <v>SERVICOS DIVERSOS</v>
          </cell>
          <cell r="D4752" t="str">
            <v>0297</v>
          </cell>
          <cell r="E4752">
            <v>0</v>
          </cell>
          <cell r="F4752">
            <v>0</v>
          </cell>
          <cell r="G4752" t="str">
            <v>91182</v>
          </cell>
          <cell r="H4752" t="str">
            <v>FIXAÇÃO DE TUBOS HORIZONTAIS DE PPR DIÂMETROS MENORES OU IGUAIS A 40 MM COM ABRAÇADEIRA METÁLICA FLEXÍVEL 18 MM, FIXADA DIRETAMENTE NA LAJE. AF_05/2015</v>
          </cell>
        </row>
        <row r="4753">
          <cell r="A4753" t="str">
            <v>INSTALACOES HIDRO SANITARIAS</v>
          </cell>
          <cell r="B4753" t="str">
            <v>INHI</v>
          </cell>
          <cell r="C4753" t="str">
            <v>SERVICOS DIVERSOS</v>
          </cell>
          <cell r="D4753" t="str">
            <v>0297</v>
          </cell>
          <cell r="E4753">
            <v>0</v>
          </cell>
          <cell r="F4753">
            <v>0</v>
          </cell>
          <cell r="G4753" t="str">
            <v>91183</v>
          </cell>
          <cell r="H4753" t="str">
            <v>FIXAÇÃO DE TUBOS HORIZONTAIS DE PPR DIÂMETROS MAIORES QUE 40 MM E MENORES OU IGUAIS A 75 MM COM ABRAÇADEIRA METÁLICA FLEXÍVEL 18 MM, FIXADA DIRETAMENTE NA LAJE. AF_05/2015</v>
          </cell>
        </row>
        <row r="4754">
          <cell r="A4754" t="str">
            <v>INSTALACOES HIDRO SANITARIAS</v>
          </cell>
          <cell r="B4754" t="str">
            <v>INHI</v>
          </cell>
          <cell r="C4754" t="str">
            <v>SERVICOS DIVERSOS</v>
          </cell>
          <cell r="D4754" t="str">
            <v>0297</v>
          </cell>
          <cell r="E4754">
            <v>0</v>
          </cell>
          <cell r="F4754">
            <v>0</v>
          </cell>
          <cell r="G4754" t="str">
            <v>91184</v>
          </cell>
          <cell r="H4754" t="str">
            <v>FIXAÇÃO DE TUBOS HORIZONTAIS DE PPR DIÂMETROS MAIORES QUE 75 MM COM ABRAÇADEIRA METÁLICA FLEXÍVEL 18 MM, FIXADA DIRETAMENTE NA LAJE. AF_05/2015</v>
          </cell>
        </row>
        <row r="4755">
          <cell r="A4755" t="str">
            <v>INSTALACOES HIDRO SANITARIAS</v>
          </cell>
          <cell r="B4755" t="str">
            <v>INHI</v>
          </cell>
          <cell r="C4755" t="str">
            <v>SERVICOS DIVERSOS</v>
          </cell>
          <cell r="D4755" t="str">
            <v>0297</v>
          </cell>
          <cell r="E4755">
            <v>0</v>
          </cell>
          <cell r="F4755">
            <v>0</v>
          </cell>
          <cell r="G4755" t="str">
            <v>91185</v>
          </cell>
          <cell r="H4755" t="str">
            <v>FIXAÇÃO DE TUBOS HORIZONTAIS DE PVC, CPVC OU COBRE DIÂMETROS MENORES OU IGUAIS A 40 MM COM ABRAÇADEIRA METÁLICA FLEXÍVEL 18 MM, FIXADA DIRETAMENTE NA LAJE. AF_05/2015</v>
          </cell>
        </row>
        <row r="4756">
          <cell r="A4756" t="str">
            <v>INSTALACOES HIDRO SANITARIAS</v>
          </cell>
          <cell r="B4756" t="str">
            <v>INHI</v>
          </cell>
          <cell r="C4756" t="str">
            <v>SERVICOS DIVERSOS</v>
          </cell>
          <cell r="D4756" t="str">
            <v>0297</v>
          </cell>
          <cell r="E4756">
            <v>0</v>
          </cell>
          <cell r="F4756">
            <v>0</v>
          </cell>
          <cell r="G4756" t="str">
            <v>91186</v>
          </cell>
          <cell r="H4756" t="str">
            <v>FIXAÇÃO DE TUBOS HORIZONTAIS DE PVC, CPVC OU COBRE DIÂMETROS MAIORES QUE 40 MM E MENORES OU IGUAIS A 75 MM COM ABRAÇADEIRA METÁLICA FLEXÍVEL 18 MM, FIXADA DIRETAMENTE NA LAJE. AF_05/2015</v>
          </cell>
        </row>
        <row r="4757">
          <cell r="A4757" t="str">
            <v>INSTALACOES HIDRO SANITARIAS</v>
          </cell>
          <cell r="B4757" t="str">
            <v>INHI</v>
          </cell>
          <cell r="C4757" t="str">
            <v>SERVICOS DIVERSOS</v>
          </cell>
          <cell r="D4757" t="str">
            <v>0297</v>
          </cell>
          <cell r="E4757">
            <v>0</v>
          </cell>
          <cell r="F4757">
            <v>0</v>
          </cell>
          <cell r="G4757" t="str">
            <v>91187</v>
          </cell>
          <cell r="H4757" t="str">
            <v>FIXAÇÃO DE TUBOS HORIZONTAIS DE PVC, CPVC OU COBRE DIÂMETROS MAIORES QUE 75 MM COM ABRAÇADEIRA METÁLICA FLEXÍVEL 18 MM, FIXADA DIRETAMENTE NA LAJE. AF_05/2015</v>
          </cell>
        </row>
        <row r="4758">
          <cell r="A4758" t="str">
            <v>INSTALACOES HIDRO SANITARIAS</v>
          </cell>
          <cell r="B4758" t="str">
            <v>INHI</v>
          </cell>
          <cell r="C4758" t="str">
            <v>SERVICOS DIVERSOS</v>
          </cell>
          <cell r="D4758" t="str">
            <v>0297</v>
          </cell>
          <cell r="E4758">
            <v>0</v>
          </cell>
          <cell r="F4758">
            <v>0</v>
          </cell>
          <cell r="G4758" t="str">
            <v>91188</v>
          </cell>
          <cell r="H4758" t="str">
            <v>CHUMBAMENTO PONTUAL DE ABERTURA EM LAJE COM PASSAGEM DE 1 TUBO DE DIAMETRO EQUIVALENTE IGUAL À  50 MM. AF_05/2015</v>
          </cell>
        </row>
        <row r="4759">
          <cell r="A4759" t="str">
            <v>INSTALACOES HIDRO SANITARIAS</v>
          </cell>
          <cell r="B4759" t="str">
            <v>INHI</v>
          </cell>
          <cell r="C4759" t="str">
            <v>SERVICOS DIVERSOS</v>
          </cell>
          <cell r="D4759" t="str">
            <v>0297</v>
          </cell>
          <cell r="E4759">
            <v>0</v>
          </cell>
          <cell r="F4759">
            <v>0</v>
          </cell>
          <cell r="G4759" t="str">
            <v>91189</v>
          </cell>
          <cell r="H4759" t="str">
            <v>CHUMBAMENTO PONTUAL DE ABERTURA EM LAJE COM PASSAGEM DE MAIS DE 1 TUBO DE  DIAMETRO EQUIVALENTE IGUAL À  50 MM. AF_05/2015</v>
          </cell>
        </row>
        <row r="4760">
          <cell r="A4760" t="str">
            <v>INSTALACOES HIDRO SANITARIAS</v>
          </cell>
          <cell r="B4760" t="str">
            <v>INHI</v>
          </cell>
          <cell r="C4760" t="str">
            <v>SERVICOS DIVERSOS</v>
          </cell>
          <cell r="D4760" t="str">
            <v>0297</v>
          </cell>
          <cell r="E4760">
            <v>0</v>
          </cell>
          <cell r="F4760">
            <v>0</v>
          </cell>
          <cell r="G4760" t="str">
            <v>91190</v>
          </cell>
          <cell r="H4760" t="str">
            <v>CHUMBAMENTO PONTUAL EM PASSAGEM DE TUBO COM DIÂMETRO MENOR OU IGUAL A 40 MM. AF_05/2015</v>
          </cell>
        </row>
        <row r="4761">
          <cell r="A4761" t="str">
            <v>INSTALACOES HIDRO SANITARIAS</v>
          </cell>
          <cell r="B4761" t="str">
            <v>INHI</v>
          </cell>
          <cell r="C4761" t="str">
            <v>SERVICOS DIVERSOS</v>
          </cell>
          <cell r="D4761" t="str">
            <v>0297</v>
          </cell>
          <cell r="E4761">
            <v>0</v>
          </cell>
          <cell r="F4761">
            <v>0</v>
          </cell>
          <cell r="G4761" t="str">
            <v>91191</v>
          </cell>
          <cell r="H4761" t="str">
            <v>CHUMBAMENTO PONTUAL EM PASSAGEM DE TUBO COM DIÂMETROS ENTRE 40 MM E 75 MM. AF_05/2015</v>
          </cell>
        </row>
        <row r="4762">
          <cell r="A4762" t="str">
            <v>INSTALACOES HIDRO SANITARIAS</v>
          </cell>
          <cell r="B4762" t="str">
            <v>INHI</v>
          </cell>
          <cell r="C4762" t="str">
            <v>SERVICOS DIVERSOS</v>
          </cell>
          <cell r="D4762" t="str">
            <v>0297</v>
          </cell>
          <cell r="E4762">
            <v>0</v>
          </cell>
          <cell r="F4762">
            <v>0</v>
          </cell>
          <cell r="G4762" t="str">
            <v>91192</v>
          </cell>
          <cell r="H4762" t="str">
            <v>CHUMBAMENTO PONTUAL EM PASSAGEM DE TUBO COM DIÂMETRO MAIOR QUE 75 MM. AF_05/2015</v>
          </cell>
        </row>
        <row r="4763">
          <cell r="A4763" t="str">
            <v>INSTALACOES HIDRO SANITARIAS</v>
          </cell>
          <cell r="B4763" t="str">
            <v>INHI</v>
          </cell>
          <cell r="C4763" t="str">
            <v>SERVICOS DIVERSOS</v>
          </cell>
          <cell r="D4763" t="str">
            <v>0297</v>
          </cell>
          <cell r="E4763">
            <v>0</v>
          </cell>
          <cell r="F4763">
            <v>0</v>
          </cell>
          <cell r="G4763" t="str">
            <v>91222</v>
          </cell>
          <cell r="H4763" t="str">
            <v>RASGO EM ALVENARIA PARA RAMAIS/ DISTRIBUIÇÃO COM DIÂMETROS MAIORES QUE 40 MM E MENORES OU IGUAIS A 75 MM. AF_05/2015</v>
          </cell>
        </row>
        <row r="4764">
          <cell r="A4764" t="str">
            <v>INSTALACOES HIDRO SANITARIAS</v>
          </cell>
          <cell r="B4764" t="str">
            <v>INHI</v>
          </cell>
          <cell r="C4764" t="str">
            <v>SERVICOS DIVERSOS</v>
          </cell>
          <cell r="D4764" t="str">
            <v>0297</v>
          </cell>
          <cell r="E4764">
            <v>0</v>
          </cell>
          <cell r="F4764">
            <v>0</v>
          </cell>
          <cell r="G4764" t="str">
            <v>94480</v>
          </cell>
          <cell r="H4764" t="str">
            <v>CONJUNTO HIDRÁULICO PARA INSTALAÇÃO DE BOMBA EM AÇO ROSCÁVEL, DN SUCÇÃO 65 (2½) E DN RECALQUE 50 (2), PARA EDIFICAÇÃO ENTRE 12 E 18 PAVIMENTOS  FORNECIMENTO E INSTALAÇÃO. AF_06/2016</v>
          </cell>
        </row>
        <row r="4765">
          <cell r="A4765" t="str">
            <v>INSTALACOES HIDRO SANITARIAS</v>
          </cell>
          <cell r="B4765" t="str">
            <v>INHI</v>
          </cell>
          <cell r="C4765" t="str">
            <v>SERVICOS DIVERSOS</v>
          </cell>
          <cell r="D4765" t="str">
            <v>0297</v>
          </cell>
          <cell r="E4765">
            <v>0</v>
          </cell>
          <cell r="F4765">
            <v>0</v>
          </cell>
          <cell r="G4765" t="str">
            <v>94481</v>
          </cell>
          <cell r="H4765" t="str">
            <v>CONJUNTO HIDRÁULICO PARA INSTALAÇÃO DE BOMBA EM AÇO ROSCÁVEL, DN SUCÇÃO 50 (2) E DN RECALQUE 40 (1 1/2), PARA EDIFICAÇÃO ENTRE 8 E 12 PAVIMENTOS  FORNECIMENTO E INSTALAÇÃO. AF_06/2016</v>
          </cell>
        </row>
        <row r="4766">
          <cell r="A4766" t="str">
            <v>INSTALACOES HIDRO SANITARIAS</v>
          </cell>
          <cell r="B4766" t="str">
            <v>INHI</v>
          </cell>
          <cell r="C4766" t="str">
            <v>SERVICOS DIVERSOS</v>
          </cell>
          <cell r="D4766" t="str">
            <v>0297</v>
          </cell>
          <cell r="E4766">
            <v>0</v>
          </cell>
          <cell r="F4766">
            <v>0</v>
          </cell>
          <cell r="G4766" t="str">
            <v>94482</v>
          </cell>
          <cell r="H4766" t="str">
            <v>CONJUNTO HIDRÁULICO PARA INSTALAÇÃO DE BOMBA EM AÇO ROSCÁVEL, DN SUCÇÃO 40 (1 1/2) E DN RECALQUE 32 (1 1/4), PARA EDIFICAÇÃO ENTRE 4 E 8 PAVIMENTOS  FORNECIMENTO E INSTALAÇÃO. AF_06/2016</v>
          </cell>
        </row>
        <row r="4767">
          <cell r="A4767" t="str">
            <v>INSTALACOES HIDRO SANITARIAS</v>
          </cell>
          <cell r="B4767" t="str">
            <v>INHI</v>
          </cell>
          <cell r="C4767" t="str">
            <v>SERVICOS DIVERSOS</v>
          </cell>
          <cell r="D4767" t="str">
            <v>0297</v>
          </cell>
          <cell r="E4767">
            <v>0</v>
          </cell>
          <cell r="F4767">
            <v>0</v>
          </cell>
          <cell r="G4767" t="str">
            <v>94483</v>
          </cell>
          <cell r="H4767" t="str">
            <v>CONJUNTO HIDRÁULICO PARA INSTALAÇÃO DE BOMBA EM AÇO ROSCÁVEL, DN SUCÇÃO 32 (1 1/4) E DN RECALQUE 25 (1), PARA EDIFICAÇÃO ATÉ 4 PAVIMENTOS  FORNECIMENTO E INSTALAÇÃO. AF_06/2016</v>
          </cell>
        </row>
        <row r="4768">
          <cell r="A4768" t="str">
            <v>INSTALACOES HIDRO SANITARIAS</v>
          </cell>
          <cell r="B4768" t="str">
            <v>INHI</v>
          </cell>
          <cell r="C4768" t="str">
            <v>SERVICOS DIVERSOS</v>
          </cell>
          <cell r="D4768" t="str">
            <v>0297</v>
          </cell>
          <cell r="E4768">
            <v>0</v>
          </cell>
          <cell r="F4768">
            <v>0</v>
          </cell>
          <cell r="G4768" t="str">
            <v>95541</v>
          </cell>
          <cell r="H4768" t="str">
            <v>FIXAÇÃO UTILIZANDO PARAFUSO E BUCHA DE NYLON, SOMENTE MÃO DE OBRA. AF_10/2016</v>
          </cell>
        </row>
        <row r="4769">
          <cell r="A4769" t="str">
            <v>INSTALACOES HIDRO SANITARIAS</v>
          </cell>
          <cell r="B4769" t="str">
            <v>INHI</v>
          </cell>
          <cell r="C4769" t="str">
            <v>SERVICOS DIVERSOS</v>
          </cell>
          <cell r="D4769" t="str">
            <v>0297</v>
          </cell>
          <cell r="E4769">
            <v>0</v>
          </cell>
          <cell r="F4769">
            <v>0</v>
          </cell>
          <cell r="G4769" t="str">
            <v>96559</v>
          </cell>
          <cell r="H4769" t="str">
            <v>SUPORTE PARA DUTO EM CHAPA GALVANIZADA BITOLA 26, ESPAÇADO A CADA 1 M, EM PERFILADO DE SEÇÃO 38X76 MM, POR ÁREA DE DUTO FIXADO. AF_07/2017</v>
          </cell>
        </row>
        <row r="4770">
          <cell r="A4770" t="str">
            <v>INSTALACOES HIDRO SANITARIAS</v>
          </cell>
          <cell r="B4770" t="str">
            <v>INHI</v>
          </cell>
          <cell r="C4770" t="str">
            <v>SERVICOS DIVERSOS</v>
          </cell>
          <cell r="D4770" t="str">
            <v>0297</v>
          </cell>
          <cell r="E4770">
            <v>0</v>
          </cell>
          <cell r="F4770">
            <v>0</v>
          </cell>
          <cell r="G4770" t="str">
            <v>96560</v>
          </cell>
          <cell r="H4770" t="str">
            <v>SUPORTE PARA DUTO EM CHAPA GALVANIZADA BITOLA 24, ESPAÇADO A CADA 1 M, EM PERFILADO DE SEÇÃO 38X76 MM, POR ÁREA DE DUTO FIXADO. AF_07/2017</v>
          </cell>
        </row>
        <row r="4771">
          <cell r="A4771" t="str">
            <v>INSTALACOES HIDRO SANITARIAS</v>
          </cell>
          <cell r="B4771" t="str">
            <v>INHI</v>
          </cell>
          <cell r="C4771" t="str">
            <v>SERVICOS DIVERSOS</v>
          </cell>
          <cell r="D4771" t="str">
            <v>0297</v>
          </cell>
          <cell r="E4771">
            <v>0</v>
          </cell>
          <cell r="F4771">
            <v>0</v>
          </cell>
          <cell r="G4771" t="str">
            <v>96561</v>
          </cell>
          <cell r="H4771" t="str">
            <v>SUPORTE PARA DUTO EM CHAPA GALVANIZADA BITOLA 22, ESPAÇADO A CADA 1 M, EM PERFILADO DE SEÇÃO 38X76 MM, POR ÁREA DE DUTO FIXADO. AF_07/2017</v>
          </cell>
        </row>
        <row r="4772">
          <cell r="A4772" t="str">
            <v>INSTALACOES HIDRO SANITARIAS</v>
          </cell>
          <cell r="B4772" t="str">
            <v>INHI</v>
          </cell>
          <cell r="C4772" t="str">
            <v>SERVICOS DIVERSOS</v>
          </cell>
          <cell r="D4772" t="str">
            <v>0297</v>
          </cell>
          <cell r="E4772">
            <v>0</v>
          </cell>
          <cell r="F4772">
            <v>0</v>
          </cell>
          <cell r="G4772" t="str">
            <v>96562</v>
          </cell>
          <cell r="H4772" t="str">
            <v>SUPORTE PARA ELETROCALHA LISA OU PERFURADA EM AÇO GALVANIZADO, LARGURA 200 OU 400 MM E ALTURA 50 MM, ESPAÇADO A CADA 1,5 M, EM PERFILADO DE SEÇÃO 38X76 MM, POR METRO DE ELETRECOLHA FIXADA. AF_07/2017</v>
          </cell>
        </row>
        <row r="4773">
          <cell r="A4773" t="str">
            <v>INSTALACOES HIDRO SANITARIAS</v>
          </cell>
          <cell r="B4773" t="str">
            <v>INHI</v>
          </cell>
          <cell r="C4773" t="str">
            <v>SERVICOS DIVERSOS</v>
          </cell>
          <cell r="D4773" t="str">
            <v>0297</v>
          </cell>
          <cell r="E4773">
            <v>0</v>
          </cell>
          <cell r="F4773">
            <v>0</v>
          </cell>
          <cell r="G4773" t="str">
            <v>96563</v>
          </cell>
          <cell r="H4773" t="str">
            <v>SUPORTE PARA ELETROCALHA LISA OU PERFURADA EM AÇO GALVANIZADO, LARGURA 500 OU 800 MM E ALTURA 50 MM, ESPAÇADO A CADA 1,5 M, EM PERFILADO DE SEÇÃO 38X76 MM, POR METRO DE ELETRECOLHA FIXADA. AF_07/2017</v>
          </cell>
        </row>
        <row r="4774">
          <cell r="A4774" t="str">
            <v>INSTALACOES HIDRO SANITARIAS</v>
          </cell>
          <cell r="B4774" t="str">
            <v>INHI</v>
          </cell>
          <cell r="C4774" t="str">
            <v>SERVICOS DIVERSOS</v>
          </cell>
          <cell r="D4774" t="str">
            <v>0297</v>
          </cell>
          <cell r="E4774">
            <v>0</v>
          </cell>
          <cell r="F4774">
            <v>0</v>
          </cell>
          <cell r="G4774" t="str">
            <v>101802</v>
          </cell>
          <cell r="H4774" t="str">
            <v>CAIXA ENTERRADA RETENTORA DE AREIA RETANGULAR, EM ALVENARIA COM BLOCOS DE CONCRETO, DIMENSÕES INTERNAS: 1,00 X 1,00 X 1,20 M, EXCLUINDO TAMPÃO. AF_12/2020</v>
          </cell>
        </row>
        <row r="4775">
          <cell r="A4775" t="str">
            <v>INSTALACOES HIDRO SANITARIAS</v>
          </cell>
          <cell r="B4775" t="str">
            <v>INHI</v>
          </cell>
          <cell r="C4775" t="str">
            <v>SERVICOS DIVERSOS</v>
          </cell>
          <cell r="D4775" t="str">
            <v>0297</v>
          </cell>
          <cell r="E4775">
            <v>0</v>
          </cell>
          <cell r="F4775">
            <v>0</v>
          </cell>
          <cell r="G4775" t="str">
            <v>101803</v>
          </cell>
          <cell r="H4775" t="str">
            <v>CAIXA ENTERRADA SEPARADORA DE ÓLEO RETANGULAR, EM ALVENARIA COM BLOCOS DE CONCRETO, DIMENSÕES INTERNAS: 0,6 X 0,6 X 1,00 M, EXCLUINDO TAMPÃO. AF_12/2020</v>
          </cell>
        </row>
        <row r="4776">
          <cell r="A4776" t="str">
            <v>INSTALACOES HIDRO SANITARIAS</v>
          </cell>
          <cell r="B4776" t="str">
            <v>INHI</v>
          </cell>
          <cell r="C4776" t="str">
            <v>SERVICOS DIVERSOS</v>
          </cell>
          <cell r="D4776" t="str">
            <v>0297</v>
          </cell>
          <cell r="E4776">
            <v>0</v>
          </cell>
          <cell r="F4776">
            <v>0</v>
          </cell>
          <cell r="G4776" t="str">
            <v>101804</v>
          </cell>
          <cell r="H4776" t="str">
            <v>CAIXA ENTERRADA SEPARADORA DE ÓLEO RETANGULAR, EM ALVENARIA COM BLOCOS DE CONCRETO, DIMENSÕES INTERNAS: 0,8 X 0,8 X 1,00 M, EXCLUINDO TAMPÃO. AF_12/2020</v>
          </cell>
        </row>
        <row r="4777">
          <cell r="A4777" t="str">
            <v>INSTALACOES HIDRO SANITARIAS</v>
          </cell>
          <cell r="B4777" t="str">
            <v>INHI</v>
          </cell>
          <cell r="C4777" t="str">
            <v>SERVICOS DIVERSOS</v>
          </cell>
          <cell r="D4777" t="str">
            <v>0297</v>
          </cell>
          <cell r="E4777">
            <v>0</v>
          </cell>
          <cell r="F4777">
            <v>0</v>
          </cell>
          <cell r="G4777" t="str">
            <v>101805</v>
          </cell>
          <cell r="H4777" t="str">
            <v>CAIXA ENTERRADA SEPARADORA DE ÓLEO RETANGULAR, EM ALVENARIA COM BLOCOS DE CONCRETO, DIMENSÕES INTERNAS: 1,00 X 1,00 X 1,00 M, EXCLUINDO TAMPÃO. AF_12/2020</v>
          </cell>
        </row>
        <row r="4778">
          <cell r="A4778" t="str">
            <v>INSTALACOES HIDRO SANITARIAS</v>
          </cell>
          <cell r="B4778" t="str">
            <v>INHI</v>
          </cell>
          <cell r="C4778" t="str">
            <v>SERVICOS DIVERSOS</v>
          </cell>
          <cell r="D4778" t="str">
            <v>0297</v>
          </cell>
          <cell r="E4778">
            <v>0</v>
          </cell>
          <cell r="F4778">
            <v>0</v>
          </cell>
          <cell r="G4778" t="str">
            <v>102111</v>
          </cell>
          <cell r="H4778" t="str">
            <v>BOMBA CENTRÍFUGA, MONOFÁSICA, 0,5 CV OU 0,49 HP, HM 6 A 20 M, Q 1,2 A 8,3 M3/H - FORNECIMENTO E INSTALAÇÃO. AF_12/2020</v>
          </cell>
        </row>
        <row r="4779">
          <cell r="A4779" t="str">
            <v>INSTALACOES HIDRO SANITARIAS</v>
          </cell>
          <cell r="B4779" t="str">
            <v>INHI</v>
          </cell>
          <cell r="C4779" t="str">
            <v>SERVICOS DIVERSOS</v>
          </cell>
          <cell r="D4779" t="str">
            <v>0297</v>
          </cell>
          <cell r="E4779">
            <v>0</v>
          </cell>
          <cell r="F4779">
            <v>0</v>
          </cell>
          <cell r="G4779" t="str">
            <v>102112</v>
          </cell>
          <cell r="H4779" t="str">
            <v>BOMBA CENTRÍFUGA, MONOFÁSICA, 0,5 CV OU 0,49 HP, HM 6 A 20 M, Q 1,2 A 8,3 M3/H (NÃO INCLUI O FORNECIMENTO DA BOMBA). AF_12/2020</v>
          </cell>
        </row>
        <row r="4780">
          <cell r="A4780" t="str">
            <v>INSTALACOES HIDRO SANITARIAS</v>
          </cell>
          <cell r="B4780" t="str">
            <v>INHI</v>
          </cell>
          <cell r="C4780" t="str">
            <v>SERVICOS DIVERSOS</v>
          </cell>
          <cell r="D4780" t="str">
            <v>0297</v>
          </cell>
          <cell r="E4780">
            <v>0</v>
          </cell>
          <cell r="F4780">
            <v>0</v>
          </cell>
          <cell r="G4780" t="str">
            <v>102113</v>
          </cell>
          <cell r="H4780" t="str">
            <v>BOMBA CENTRÍFUGA, TRIFÁSICA, 1 CV OU 0,99 HP, HM 14 A 40 M, Q 0,6 A 8,4 M3/H - FORNECIMENTO E INSTALAÇÃO. AF_12/2020</v>
          </cell>
        </row>
        <row r="4781">
          <cell r="A4781" t="str">
            <v>INSTALACOES HIDRO SANITARIAS</v>
          </cell>
          <cell r="B4781" t="str">
            <v>INHI</v>
          </cell>
          <cell r="C4781" t="str">
            <v>SERVICOS DIVERSOS</v>
          </cell>
          <cell r="D4781" t="str">
            <v>0297</v>
          </cell>
          <cell r="E4781">
            <v>0</v>
          </cell>
          <cell r="F4781">
            <v>0</v>
          </cell>
          <cell r="G4781" t="str">
            <v>102114</v>
          </cell>
          <cell r="H4781" t="str">
            <v>BOMBA CENTRÍFUGA, TRIFÁSICA, 1 CV OU 0,99 HP, HM 14 A 40 M, Q 0,6 A 8,4 M3/H (NÃO INCLUI O FORNECIMENTO DA BOMBA). AF_12/2020</v>
          </cell>
        </row>
        <row r="4782">
          <cell r="A4782" t="str">
            <v>INSTALACOES HIDRO SANITARIAS</v>
          </cell>
          <cell r="B4782" t="str">
            <v>INHI</v>
          </cell>
          <cell r="C4782" t="str">
            <v>SERVICOS DIVERSOS</v>
          </cell>
          <cell r="D4782" t="str">
            <v>0297</v>
          </cell>
          <cell r="E4782">
            <v>0</v>
          </cell>
          <cell r="F4782">
            <v>0</v>
          </cell>
          <cell r="G4782" t="str">
            <v>102115</v>
          </cell>
          <cell r="H4782" t="str">
            <v>BOMBA CENTRÍFUGA, TRIFÁSICA, 1,5 CV OU 1,48 HP, HM 10 A 70 M, Q 1,8 A 5,3 M3/H - FORNECIMENTO E INSTALAÇÃO. AF_12/2020</v>
          </cell>
        </row>
        <row r="4783">
          <cell r="A4783" t="str">
            <v>INSTALACOES HIDRO SANITARIAS</v>
          </cell>
          <cell r="B4783" t="str">
            <v>INHI</v>
          </cell>
          <cell r="C4783" t="str">
            <v>SERVICOS DIVERSOS</v>
          </cell>
          <cell r="D4783" t="str">
            <v>0297</v>
          </cell>
          <cell r="E4783">
            <v>0</v>
          </cell>
          <cell r="F4783">
            <v>0</v>
          </cell>
          <cell r="G4783" t="str">
            <v>102116</v>
          </cell>
          <cell r="H4783" t="str">
            <v>BOMBA CENTRÍFUGA, TRIFÁSICA, 1,5 CV OU 1,48 HP, HM 10 A 24 M, Q 6,1 A 21,9 M3/H - FORNECIMENTO E INSTALAÇÃO. AF_12/2020</v>
          </cell>
        </row>
        <row r="4784">
          <cell r="A4784" t="str">
            <v>INSTALACOES HIDRO SANITARIAS</v>
          </cell>
          <cell r="B4784" t="str">
            <v>INHI</v>
          </cell>
          <cell r="C4784" t="str">
            <v>SERVICOS DIVERSOS</v>
          </cell>
          <cell r="D4784" t="str">
            <v>0297</v>
          </cell>
          <cell r="E4784">
            <v>0</v>
          </cell>
          <cell r="F4784">
            <v>0</v>
          </cell>
          <cell r="G4784" t="str">
            <v>102117</v>
          </cell>
          <cell r="H4784" t="str">
            <v>BOMBA CENTRÍFUGA, TRIFÁSICA, 1,5 CV OU 1,48 HP (NÃO INCLUI O FORNECIMENTO DA BOMBA). AF_12/2020</v>
          </cell>
        </row>
        <row r="4785">
          <cell r="A4785" t="str">
            <v>INSTALACOES HIDRO SANITARIAS</v>
          </cell>
          <cell r="B4785" t="str">
            <v>INHI</v>
          </cell>
          <cell r="C4785" t="str">
            <v>SERVICOS DIVERSOS</v>
          </cell>
          <cell r="D4785" t="str">
            <v>0297</v>
          </cell>
          <cell r="E4785">
            <v>0</v>
          </cell>
          <cell r="F4785">
            <v>0</v>
          </cell>
          <cell r="G4785" t="str">
            <v>102118</v>
          </cell>
          <cell r="H4785" t="str">
            <v>BOMBA CENTRÍFUGA, TRIFÁSICA, 3 CV OU 2,96 HP, HM 34 A 40 M, Q 8,6 A 14,8 M3/H - FORNECIMENTO E INSTALAÇÃO. AF_12/2020</v>
          </cell>
        </row>
        <row r="4786">
          <cell r="A4786" t="str">
            <v>INSTALACOES HIDRO SANITARIAS</v>
          </cell>
          <cell r="B4786" t="str">
            <v>INHI</v>
          </cell>
          <cell r="C4786" t="str">
            <v>SERVICOS DIVERSOS</v>
          </cell>
          <cell r="D4786" t="str">
            <v>0297</v>
          </cell>
          <cell r="E4786">
            <v>0</v>
          </cell>
          <cell r="F4786">
            <v>0</v>
          </cell>
          <cell r="G4786" t="str">
            <v>102119</v>
          </cell>
          <cell r="H4786" t="str">
            <v>BOMBA CENTRÍFUGA, TRIFÁSICA, 3 CV OU 2,96 HP, HM 34 A 40 M, Q 8,6 A 14,8 M3/H (NÃO INCLUI O FORNECIMENTO DA BOMBA). AF_12/2020</v>
          </cell>
        </row>
        <row r="4787">
          <cell r="A4787" t="str">
            <v>INSTALACOES HIDRO SANITARIAS</v>
          </cell>
          <cell r="B4787" t="str">
            <v>INHI</v>
          </cell>
          <cell r="C4787" t="str">
            <v>SERVICOS DIVERSOS</v>
          </cell>
          <cell r="D4787" t="str">
            <v>0297</v>
          </cell>
          <cell r="E4787">
            <v>0</v>
          </cell>
          <cell r="F4787">
            <v>0</v>
          </cell>
          <cell r="G4787" t="str">
            <v>102121</v>
          </cell>
          <cell r="H4787" t="str">
            <v>MOTO BOMBA HORIZONTAL ATÉ 10 CV, HM 75 A 80 M, Q 25,4 A 48 (NÃO INCLUI O FORNECIMENTO DA BOMBA). AF_12/2020</v>
          </cell>
        </row>
        <row r="4788">
          <cell r="A4788" t="str">
            <v>INSTALACOES HIDRO SANITARIAS</v>
          </cell>
          <cell r="B4788" t="str">
            <v>INHI</v>
          </cell>
          <cell r="C4788" t="str">
            <v>SERVICOS DIVERSOS</v>
          </cell>
          <cell r="D4788" t="str">
            <v>0297</v>
          </cell>
          <cell r="E4788">
            <v>0</v>
          </cell>
          <cell r="F4788">
            <v>0</v>
          </cell>
          <cell r="G4788" t="str">
            <v>102122</v>
          </cell>
          <cell r="H4788" t="str">
            <v>BOMBA CENTRÍFUGA, TRIFÁSICA, 10 CV OU 9,86 HP, HM 85 A 140 M, Q 4,2 A 14,9 M3/H - FORNECIMENTO E INSTALAÇÃO. AF_12/2020</v>
          </cell>
        </row>
        <row r="4789">
          <cell r="A4789" t="str">
            <v>INSTALACOES HIDRO SANITARIAS</v>
          </cell>
          <cell r="B4789" t="str">
            <v>INHI</v>
          </cell>
          <cell r="C4789" t="str">
            <v>SERVICOS DIVERSOS</v>
          </cell>
          <cell r="D4789" t="str">
            <v>0297</v>
          </cell>
          <cell r="E4789">
            <v>0</v>
          </cell>
          <cell r="F4789">
            <v>0</v>
          </cell>
          <cell r="G4789" t="str">
            <v>102123</v>
          </cell>
          <cell r="H4789" t="str">
            <v>BOMBA CENTRÍFUGA, TRIFÁSICA, 10 CV OU 9,86 HP, HM 85 A 140 M, Q 4,2 A 14,9 M3/H (NÃO INCLUI O FORNECIMENTO DA BOMBA). AF_12/2020</v>
          </cell>
        </row>
        <row r="4790">
          <cell r="A4790" t="str">
            <v>INSTALACOES HIDRO SANITARIAS</v>
          </cell>
          <cell r="B4790" t="str">
            <v>INHI</v>
          </cell>
          <cell r="C4790" t="str">
            <v>SERVICOS DIVERSOS</v>
          </cell>
          <cell r="D4790" t="str">
            <v>0297</v>
          </cell>
          <cell r="E4790">
            <v>0</v>
          </cell>
          <cell r="F4790">
            <v>0</v>
          </cell>
          <cell r="G4790" t="str">
            <v>102136</v>
          </cell>
          <cell r="H4790" t="str">
            <v>INSTALAÇÃO DE QUADRO ELÉTRICO PARA BOMBAS TRIFÁSICAS ATÉ 25 CV (NÃO INCLUI O FORNECIMENTO DO QUADRO). AF_12/2020</v>
          </cell>
        </row>
        <row r="4791">
          <cell r="A4791" t="str">
            <v>INSTALACOES HIDRO SANITARIAS</v>
          </cell>
          <cell r="B4791" t="str">
            <v>INHI</v>
          </cell>
          <cell r="C4791" t="str">
            <v>SERVICOS DIVERSOS</v>
          </cell>
          <cell r="D4791" t="str">
            <v>0297</v>
          </cell>
          <cell r="E4791">
            <v>0</v>
          </cell>
          <cell r="F4791">
            <v>0</v>
          </cell>
          <cell r="G4791" t="str">
            <v>102137</v>
          </cell>
          <cell r="H4791" t="str">
            <v>CHAVE DE BOIA AUTOMÁTICA SUPERIOR/INFERIOR 15A/250V - FORNECIMENTO E INSTALAÇÃO. AF_12/2020</v>
          </cell>
        </row>
        <row r="4792">
          <cell r="A4792" t="str">
            <v>INSTALACOES HIDRO SANITARIAS</v>
          </cell>
          <cell r="B4792" t="str">
            <v>INHI</v>
          </cell>
          <cell r="C4792" t="str">
            <v>SERVICOS DIVERSOS</v>
          </cell>
          <cell r="D4792" t="str">
            <v>0297</v>
          </cell>
          <cell r="E4792">
            <v>0</v>
          </cell>
          <cell r="F4792">
            <v>0</v>
          </cell>
          <cell r="G4792" t="str">
            <v>102138</v>
          </cell>
          <cell r="H4792" t="str">
            <v>MOTO BOMBA HORIZONTAL DE 12,5 A 25 CV, HM 140 M (NÃO INCLUI O FORNECIMENTO DA BOMBA). AF_12/2020</v>
          </cell>
        </row>
        <row r="4793">
          <cell r="A4793" t="str">
            <v>LIGACOES PREDIAIS AGUA/ESGOTO/ENERGIA/TELEFONE</v>
          </cell>
          <cell r="B4793" t="str">
            <v>LIPR</v>
          </cell>
          <cell r="C4793" t="str">
            <v>LIGACOES PREDIAIS DE ESGOTO</v>
          </cell>
          <cell r="D4793" t="str">
            <v>0059</v>
          </cell>
          <cell r="E4793">
            <v>0</v>
          </cell>
          <cell r="F4793">
            <v>0</v>
          </cell>
          <cell r="G4793" t="str">
            <v>93350</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row>
        <row r="4794">
          <cell r="A4794" t="str">
            <v>LIGACOES PREDIAIS AGUA/ESGOTO/ENERGIA/TELEFONE</v>
          </cell>
          <cell r="B4794" t="str">
            <v>LIPR</v>
          </cell>
          <cell r="C4794" t="str">
            <v>LIGACOES PREDIAIS DE ESGOTO</v>
          </cell>
          <cell r="D4794" t="str">
            <v>0059</v>
          </cell>
          <cell r="E4794">
            <v>0</v>
          </cell>
          <cell r="F4794">
            <v>0</v>
          </cell>
          <cell r="G4794" t="str">
            <v>93351</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row>
        <row r="4795">
          <cell r="A4795" t="str">
            <v>LIGACOES PREDIAIS AGUA/ESGOTO/ENERGIA/TELEFONE</v>
          </cell>
          <cell r="B4795" t="str">
            <v>LIPR</v>
          </cell>
          <cell r="C4795" t="str">
            <v>LIGACOES PREDIAIS DE ESGOTO</v>
          </cell>
          <cell r="D4795" t="str">
            <v>0059</v>
          </cell>
          <cell r="E4795">
            <v>0</v>
          </cell>
          <cell r="F4795">
            <v>0</v>
          </cell>
          <cell r="G4795" t="str">
            <v>93352</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row>
        <row r="4796">
          <cell r="A4796" t="str">
            <v>LIGACOES PREDIAIS AGUA/ESGOTO/ENERGIA/TELEFONE</v>
          </cell>
          <cell r="B4796" t="str">
            <v>LIPR</v>
          </cell>
          <cell r="C4796" t="str">
            <v>LIGACOES PREDIAIS DE ESGOTO</v>
          </cell>
          <cell r="D4796" t="str">
            <v>0059</v>
          </cell>
          <cell r="E4796">
            <v>0</v>
          </cell>
          <cell r="F4796">
            <v>0</v>
          </cell>
          <cell r="G4796" t="str">
            <v>93353</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row>
        <row r="4797">
          <cell r="A4797" t="str">
            <v>LIGACOES PREDIAIS AGUA/ESGOTO/ENERGIA/TELEFONE</v>
          </cell>
          <cell r="B4797" t="str">
            <v>LIPR</v>
          </cell>
          <cell r="C4797" t="str">
            <v>LIGACOES PREDIAIS DE ESGOTO</v>
          </cell>
          <cell r="D4797" t="str">
            <v>0059</v>
          </cell>
          <cell r="E4797">
            <v>0</v>
          </cell>
          <cell r="F4797">
            <v>0</v>
          </cell>
          <cell r="G4797" t="str">
            <v>93354</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row>
        <row r="4798">
          <cell r="A4798" t="str">
            <v>LIGACOES PREDIAIS AGUA/ESGOTO/ENERGIA/TELEFONE</v>
          </cell>
          <cell r="B4798" t="str">
            <v>LIPR</v>
          </cell>
          <cell r="C4798" t="str">
            <v>LIGACOES PREDIAIS DE ESGOTO</v>
          </cell>
          <cell r="D4798" t="str">
            <v>0059</v>
          </cell>
          <cell r="E4798">
            <v>0</v>
          </cell>
          <cell r="F4798">
            <v>0</v>
          </cell>
          <cell r="G4798" t="str">
            <v>93355</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row>
        <row r="4799">
          <cell r="A4799" t="str">
            <v>LIGACOES PREDIAIS AGUA/ESGOTO/ENERGIA/TELEFONE</v>
          </cell>
          <cell r="B4799" t="str">
            <v>LIPR</v>
          </cell>
          <cell r="C4799" t="str">
            <v>LIGACOES PREDIAIS DE ESGOTO</v>
          </cell>
          <cell r="D4799" t="str">
            <v>0059</v>
          </cell>
          <cell r="E4799">
            <v>0</v>
          </cell>
          <cell r="F4799">
            <v>0</v>
          </cell>
          <cell r="G4799" t="str">
            <v>93356</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row>
        <row r="4800">
          <cell r="A4800" t="str">
            <v>LIGACOES PREDIAIS AGUA/ESGOTO/ENERGIA/TELEFONE</v>
          </cell>
          <cell r="B4800" t="str">
            <v>LIPR</v>
          </cell>
          <cell r="C4800" t="str">
            <v>LIGACOES PREDIAIS DE ESGOTO</v>
          </cell>
          <cell r="D4800" t="str">
            <v>0059</v>
          </cell>
          <cell r="E4800">
            <v>0</v>
          </cell>
          <cell r="F4800">
            <v>0</v>
          </cell>
          <cell r="G4800" t="str">
            <v>93357</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row>
        <row r="4801">
          <cell r="A4801" t="str">
            <v>MOVIMENTO DE TERRA</v>
          </cell>
          <cell r="B4801" t="str">
            <v>MOVT</v>
          </cell>
          <cell r="C4801" t="str">
            <v>CORTE/ESCAVACAO EM JAZIDAS OU CAMPO ABERTO</v>
          </cell>
          <cell r="D4801" t="str">
            <v>0018</v>
          </cell>
          <cell r="E4801">
            <v>0</v>
          </cell>
          <cell r="F4801">
            <v>0</v>
          </cell>
          <cell r="G4801" t="str">
            <v>96520</v>
          </cell>
          <cell r="H4801" t="str">
            <v>ESCAVAÇÃO MECANIZADA PARA BLOCO DE COROAMENTO OU SAPATA, SEM PREVISÃO DE FÔRMA, COM RETROESCAVADEIRA. AF_06/2017</v>
          </cell>
        </row>
        <row r="4802">
          <cell r="A4802" t="str">
            <v>MOVIMENTO DE TERRA</v>
          </cell>
          <cell r="B4802" t="str">
            <v>MOVT</v>
          </cell>
          <cell r="C4802" t="str">
            <v>CORTE/ESCAVACAO EM JAZIDAS OU CAMPO ABERTO</v>
          </cell>
          <cell r="D4802" t="str">
            <v>0018</v>
          </cell>
          <cell r="E4802">
            <v>0</v>
          </cell>
          <cell r="F4802">
            <v>0</v>
          </cell>
          <cell r="G4802" t="str">
            <v>96521</v>
          </cell>
          <cell r="H4802" t="str">
            <v>ESCAVAÇÃO MECANIZADA PARA BLOCO DE COROAMENTO OU SAPATA, COM PREVISÃO DE FÔRMA, COM RETROESCAVADEIRA. AF_06/2017</v>
          </cell>
        </row>
        <row r="4803">
          <cell r="A4803" t="str">
            <v>MOVIMENTO DE TERRA</v>
          </cell>
          <cell r="B4803" t="str">
            <v>MOVT</v>
          </cell>
          <cell r="C4803" t="str">
            <v>CORTE/ESCAVACAO EM JAZIDAS OU CAMPO ABERTO</v>
          </cell>
          <cell r="D4803" t="str">
            <v>0018</v>
          </cell>
          <cell r="E4803">
            <v>0</v>
          </cell>
          <cell r="F4803">
            <v>0</v>
          </cell>
          <cell r="G4803" t="str">
            <v>96522</v>
          </cell>
          <cell r="H4803" t="str">
            <v>ESCAVAÇÃO MANUAL PARA BLOCO DE COROAMENTO OU SAPATA, SEM PREVISÃO DE FÔRMA. AF_06/2017</v>
          </cell>
        </row>
        <row r="4804">
          <cell r="A4804" t="str">
            <v>MOVIMENTO DE TERRA</v>
          </cell>
          <cell r="B4804" t="str">
            <v>MOVT</v>
          </cell>
          <cell r="C4804" t="str">
            <v>CORTE/ESCAVACAO EM JAZIDAS OU CAMPO ABERTO</v>
          </cell>
          <cell r="D4804" t="str">
            <v>0018</v>
          </cell>
          <cell r="E4804">
            <v>0</v>
          </cell>
          <cell r="F4804">
            <v>0</v>
          </cell>
          <cell r="G4804" t="str">
            <v>96523</v>
          </cell>
          <cell r="H4804" t="str">
            <v>ESCAVAÇÃO MANUAL PARA BLOCO DE COROAMENTO OU SAPATA, COM PREVISÃO DE FÔRMA. AF_06/2017</v>
          </cell>
        </row>
        <row r="4805">
          <cell r="A4805" t="str">
            <v>MOVIMENTO DE TERRA</v>
          </cell>
          <cell r="B4805" t="str">
            <v>MOVT</v>
          </cell>
          <cell r="C4805" t="str">
            <v>CORTE/ESCAVACAO EM JAZIDAS OU CAMPO ABERTO</v>
          </cell>
          <cell r="D4805" t="str">
            <v>0018</v>
          </cell>
          <cell r="E4805">
            <v>0</v>
          </cell>
          <cell r="F4805">
            <v>0</v>
          </cell>
          <cell r="G4805" t="str">
            <v>96524</v>
          </cell>
          <cell r="H4805" t="str">
            <v>ESCAVAÇÃO MECANIZADA PARA VIGA BALDRAME, SEM PREVISÃO DE FÔRMA, COM MINI-ESCAVADEIRA. AF_06/2017</v>
          </cell>
        </row>
        <row r="4806">
          <cell r="A4806" t="str">
            <v>MOVIMENTO DE TERRA</v>
          </cell>
          <cell r="B4806" t="str">
            <v>MOVT</v>
          </cell>
          <cell r="C4806" t="str">
            <v>CORTE/ESCAVACAO EM JAZIDAS OU CAMPO ABERTO</v>
          </cell>
          <cell r="D4806" t="str">
            <v>0018</v>
          </cell>
          <cell r="E4806">
            <v>0</v>
          </cell>
          <cell r="F4806">
            <v>0</v>
          </cell>
          <cell r="G4806" t="str">
            <v>96525</v>
          </cell>
          <cell r="H4806" t="str">
            <v>ESCAVAÇÃO MECANIZADA PARA VIGA BALDRAME, COM PREVISÃO DE FÔRMA, COM MINI-ESCAVADEIRA. AF_06/2017</v>
          </cell>
        </row>
        <row r="4807">
          <cell r="A4807" t="str">
            <v>MOVIMENTO DE TERRA</v>
          </cell>
          <cell r="B4807" t="str">
            <v>MOVT</v>
          </cell>
          <cell r="C4807" t="str">
            <v>CORTE/ESCAVACAO EM JAZIDAS OU CAMPO ABERTO</v>
          </cell>
          <cell r="D4807" t="str">
            <v>0018</v>
          </cell>
          <cell r="E4807">
            <v>0</v>
          </cell>
          <cell r="F4807">
            <v>0</v>
          </cell>
          <cell r="G4807" t="str">
            <v>96526</v>
          </cell>
          <cell r="H4807" t="str">
            <v>ESCAVAÇÃO MANUAL DE VALA PARA VIGA BALDRAME, SEM PREVISÃO DE FÔRMA. AF_06/2017</v>
          </cell>
        </row>
        <row r="4808">
          <cell r="A4808" t="str">
            <v>MOVIMENTO DE TERRA</v>
          </cell>
          <cell r="B4808" t="str">
            <v>MOVT</v>
          </cell>
          <cell r="C4808" t="str">
            <v>CORTE/ESCAVACAO EM JAZIDAS OU CAMPO ABERTO</v>
          </cell>
          <cell r="D4808" t="str">
            <v>0018</v>
          </cell>
          <cell r="E4808">
            <v>0</v>
          </cell>
          <cell r="F4808">
            <v>0</v>
          </cell>
          <cell r="G4808" t="str">
            <v>96527</v>
          </cell>
          <cell r="H4808" t="str">
            <v>ESCAVAÇÃO MANUAL DE VALA PARA VIGA BALDRAME, COM PREVISÃO DE FÔRMA. AF_06/2017</v>
          </cell>
        </row>
        <row r="4809">
          <cell r="A4809" t="str">
            <v>MOVIMENTO DE TERRA</v>
          </cell>
          <cell r="B4809" t="str">
            <v>MOVT</v>
          </cell>
          <cell r="C4809" t="str">
            <v>CORTE/ESCAVACAO EM JAZIDAS OU CAMPO ABERTO</v>
          </cell>
          <cell r="D4809" t="str">
            <v>0018</v>
          </cell>
          <cell r="E4809">
            <v>0</v>
          </cell>
          <cell r="F4809">
            <v>0</v>
          </cell>
          <cell r="G4809" t="str">
            <v>96528</v>
          </cell>
          <cell r="H4809" t="str">
            <v>FABRICAÇÃO, MONTAGEM E DESMONTAGEM DE FÔRMA PARA BLOCO DE COROAMENTO, EM MADEIRA SERRADA, E=25 MM, 1 UTILIZAÇÃO. AF_06/2017</v>
          </cell>
        </row>
        <row r="4810">
          <cell r="A4810" t="str">
            <v>MOVIMENTO DE TERRA</v>
          </cell>
          <cell r="B4810" t="str">
            <v>MOVT</v>
          </cell>
          <cell r="C4810" t="str">
            <v>CORTE/ESCAVACAO EM JAZIDAS OU CAMPO ABERTO</v>
          </cell>
          <cell r="D4810" t="str">
            <v>0018</v>
          </cell>
          <cell r="E4810">
            <v>0</v>
          </cell>
          <cell r="F4810">
            <v>0</v>
          </cell>
          <cell r="G4810" t="str">
            <v>101114</v>
          </cell>
          <cell r="H4810" t="str">
            <v>ESCAVAÇÃO HORIZONTAL EM SOLO DE 1A CATEGORIA COM TRATOR DE ESTEIRAS (100HP/LÂMINA: 2,19M3). AF_07/2020</v>
          </cell>
        </row>
        <row r="4811">
          <cell r="A4811" t="str">
            <v>MOVIMENTO DE TERRA</v>
          </cell>
          <cell r="B4811" t="str">
            <v>MOVT</v>
          </cell>
          <cell r="C4811" t="str">
            <v>CORTE/ESCAVACAO EM JAZIDAS OU CAMPO ABERTO</v>
          </cell>
          <cell r="D4811" t="str">
            <v>0018</v>
          </cell>
          <cell r="E4811">
            <v>0</v>
          </cell>
          <cell r="F4811">
            <v>0</v>
          </cell>
          <cell r="G4811" t="str">
            <v>101115</v>
          </cell>
          <cell r="H4811" t="str">
            <v>ESCAVAÇÃO HORIZONTAL EM SOLO DE 1A CATEGORIA COM TRATOR DE ESTEIRAS (150HP/LÂMINA: 3,18M3). AF_07/2020</v>
          </cell>
        </row>
        <row r="4812">
          <cell r="A4812" t="str">
            <v>MOVIMENTO DE TERRA</v>
          </cell>
          <cell r="B4812" t="str">
            <v>MOVT</v>
          </cell>
          <cell r="C4812" t="str">
            <v>CORTE/ESCAVACAO EM JAZIDAS OU CAMPO ABERTO</v>
          </cell>
          <cell r="D4812" t="str">
            <v>0018</v>
          </cell>
          <cell r="E4812">
            <v>0</v>
          </cell>
          <cell r="F4812">
            <v>0</v>
          </cell>
          <cell r="G4812" t="str">
            <v>101116</v>
          </cell>
          <cell r="H4812" t="str">
            <v>ESCAVAÇÃO HORIZONTAL EM SOLO DE 1A CATEGORIA COM TRATOR DE ESTEIRAS (170HP/LÂMINA: 5,20M3). AF_07/2020</v>
          </cell>
        </row>
        <row r="4813">
          <cell r="A4813" t="str">
            <v>MOVIMENTO DE TERRA</v>
          </cell>
          <cell r="B4813" t="str">
            <v>MOVT</v>
          </cell>
          <cell r="C4813" t="str">
            <v>CORTE/ESCAVACAO EM JAZIDAS OU CAMPO ABERTO</v>
          </cell>
          <cell r="D4813" t="str">
            <v>0018</v>
          </cell>
          <cell r="E4813">
            <v>0</v>
          </cell>
          <cell r="F4813">
            <v>0</v>
          </cell>
          <cell r="G4813" t="str">
            <v>101117</v>
          </cell>
          <cell r="H4813" t="str">
            <v>ESCAVAÇÃO HORIZONTAL EM SOLO DE 1A CATEGORIA COM TRATOR DE ESTEIRAS (347HP/LÂMINA: 8,70M3). AF_07/2020</v>
          </cell>
        </row>
        <row r="4814">
          <cell r="A4814" t="str">
            <v>MOVIMENTO DE TERRA</v>
          </cell>
          <cell r="B4814" t="str">
            <v>MOVT</v>
          </cell>
          <cell r="C4814" t="str">
            <v>CORTE/ESCAVACAO EM JAZIDAS OU CAMPO ABERTO</v>
          </cell>
          <cell r="D4814" t="str">
            <v>0018</v>
          </cell>
          <cell r="E4814">
            <v>0</v>
          </cell>
          <cell r="F4814">
            <v>0</v>
          </cell>
          <cell r="G4814" t="str">
            <v>101118</v>
          </cell>
          <cell r="H4814" t="str">
            <v>ESCAVAÇÃO HORIZONTAL EM SOLO DE 1A CATEGORIA COM TRATOR DE ESTEIRAS (125HP/LÂMINA: 2,70M3). AF_07/2020</v>
          </cell>
        </row>
        <row r="4815">
          <cell r="A4815" t="str">
            <v>MOVIMENTO DE TERRA</v>
          </cell>
          <cell r="B4815" t="str">
            <v>MOVT</v>
          </cell>
          <cell r="C4815" t="str">
            <v>CORTE/ESCAVACAO EM JAZIDAS OU CAMPO ABERTO</v>
          </cell>
          <cell r="D4815" t="str">
            <v>0018</v>
          </cell>
          <cell r="E4815">
            <v>0</v>
          </cell>
          <cell r="F4815">
            <v>0</v>
          </cell>
          <cell r="G4815" t="str">
            <v>101119</v>
          </cell>
          <cell r="H4815" t="str">
            <v>ESCAVAÇÃO HORIZONTAL, INCLUINDO ESCARIFICAÇÃO EM SOLO DE 2A CATEGORIA COM TRATOR DE ESTEIRAS (100HP/LÂMINA: 2,19M3). AF_07/2020</v>
          </cell>
        </row>
        <row r="4816">
          <cell r="A4816" t="str">
            <v>MOVIMENTO DE TERRA</v>
          </cell>
          <cell r="B4816" t="str">
            <v>MOVT</v>
          </cell>
          <cell r="C4816" t="str">
            <v>CORTE/ESCAVACAO EM JAZIDAS OU CAMPO ABERTO</v>
          </cell>
          <cell r="D4816" t="str">
            <v>0018</v>
          </cell>
          <cell r="E4816">
            <v>0</v>
          </cell>
          <cell r="F4816">
            <v>0</v>
          </cell>
          <cell r="G4816" t="str">
            <v>101120</v>
          </cell>
          <cell r="H4816" t="str">
            <v>ESCAVAÇÃO HORIZONTAL, INCLUINDO ESCARIFICAÇÃO EM SOLO DE 2A CATEGORIA COM TRATOR DE ESTEIRAS (150HP/LÂMINA: 3,18M3). AF_07/2020</v>
          </cell>
        </row>
        <row r="4817">
          <cell r="A4817" t="str">
            <v>MOVIMENTO DE TERRA</v>
          </cell>
          <cell r="B4817" t="str">
            <v>MOVT</v>
          </cell>
          <cell r="C4817" t="str">
            <v>CORTE/ESCAVACAO EM JAZIDAS OU CAMPO ABERTO</v>
          </cell>
          <cell r="D4817" t="str">
            <v>0018</v>
          </cell>
          <cell r="E4817">
            <v>0</v>
          </cell>
          <cell r="F4817">
            <v>0</v>
          </cell>
          <cell r="G4817" t="str">
            <v>101121</v>
          </cell>
          <cell r="H4817" t="str">
            <v>ESCAVAÇÃO HORIZONTAL, INCLUINDO ESCARIFICAÇÃO EM SOLO DE 2A CATEGORIA COM TRATOR DE ESTEIRAS (170HP/LÂMINA: 5,20M3). AF_07/2020</v>
          </cell>
        </row>
        <row r="4818">
          <cell r="A4818" t="str">
            <v>MOVIMENTO DE TERRA</v>
          </cell>
          <cell r="B4818" t="str">
            <v>MOVT</v>
          </cell>
          <cell r="C4818" t="str">
            <v>CORTE/ESCAVACAO EM JAZIDAS OU CAMPO ABERTO</v>
          </cell>
          <cell r="D4818" t="str">
            <v>0018</v>
          </cell>
          <cell r="E4818">
            <v>0</v>
          </cell>
          <cell r="F4818">
            <v>0</v>
          </cell>
          <cell r="G4818" t="str">
            <v>101122</v>
          </cell>
          <cell r="H4818" t="str">
            <v>ESCAVAÇÃO HORIZONTAL, INCLUINDO ESCARIFICAÇÃO EM SOLO DE 2A CATEGORIA COM TRATOR DE ESTEIRAS (347HP/LÂMINA: 8,70M3). AF_07/2020</v>
          </cell>
        </row>
        <row r="4819">
          <cell r="A4819" t="str">
            <v>MOVIMENTO DE TERRA</v>
          </cell>
          <cell r="B4819" t="str">
            <v>MOVT</v>
          </cell>
          <cell r="C4819" t="str">
            <v>CORTE/ESCAVACAO EM JAZIDAS OU CAMPO ABERTO</v>
          </cell>
          <cell r="D4819" t="str">
            <v>0018</v>
          </cell>
          <cell r="E4819">
            <v>0</v>
          </cell>
          <cell r="F4819">
            <v>0</v>
          </cell>
          <cell r="G4819" t="str">
            <v>101123</v>
          </cell>
          <cell r="H4819" t="str">
            <v>ESCAVAÇÃO HORIZONTAL, INCLUINDO ESCARIFICAÇÃO EM SOLO DE 2A CATEGORIA COM TRATOR DE ESTEIRAS (125HP/LÂMINA: 2,70M3). AF_07/2020</v>
          </cell>
        </row>
        <row r="4820">
          <cell r="A4820" t="str">
            <v>MOVIMENTO DE TERRA</v>
          </cell>
          <cell r="B4820" t="str">
            <v>MOVT</v>
          </cell>
          <cell r="C4820" t="str">
            <v>CORTE/ESCAVACAO EM JAZIDAS OU CAMPO ABERTO</v>
          </cell>
          <cell r="D4820" t="str">
            <v>0018</v>
          </cell>
          <cell r="E4820">
            <v>0</v>
          </cell>
          <cell r="F4820">
            <v>0</v>
          </cell>
          <cell r="G4820" t="str">
            <v>101124</v>
          </cell>
          <cell r="H4820" t="str">
            <v>ESCAVAÇÃO HORIZONTAL, INCLUINDO CARGA E DESCARGA EM SOLO DE 1A CATEGORIA COM TRATOR DE ESTEIRAS (100HP/LÂMINA: 2,19M3). AF_07/2020</v>
          </cell>
        </row>
        <row r="4821">
          <cell r="A4821" t="str">
            <v>MOVIMENTO DE TERRA</v>
          </cell>
          <cell r="B4821" t="str">
            <v>MOVT</v>
          </cell>
          <cell r="C4821" t="str">
            <v>CORTE/ESCAVACAO EM JAZIDAS OU CAMPO ABERTO</v>
          </cell>
          <cell r="D4821" t="str">
            <v>0018</v>
          </cell>
          <cell r="E4821">
            <v>0</v>
          </cell>
          <cell r="F4821">
            <v>0</v>
          </cell>
          <cell r="G4821" t="str">
            <v>101125</v>
          </cell>
          <cell r="H4821" t="str">
            <v>ESCAVAÇÃO HORIZONTAL, INCLUINDO CARGA E DESCARGA EM SOLO DE 1A CATEGORIA COM TRATOR DE ESTEIRAS (150HP/LÂMINA: 3,18M3). AF_07/2020</v>
          </cell>
        </row>
        <row r="4822">
          <cell r="A4822" t="str">
            <v>MOVIMENTO DE TERRA</v>
          </cell>
          <cell r="B4822" t="str">
            <v>MOVT</v>
          </cell>
          <cell r="C4822" t="str">
            <v>CORTE/ESCAVACAO EM JAZIDAS OU CAMPO ABERTO</v>
          </cell>
          <cell r="D4822" t="str">
            <v>0018</v>
          </cell>
          <cell r="E4822">
            <v>0</v>
          </cell>
          <cell r="F4822">
            <v>0</v>
          </cell>
          <cell r="G4822" t="str">
            <v>101126</v>
          </cell>
          <cell r="H4822" t="str">
            <v>ESCAVAÇÃO HORIZONTAL, INCLUINDO CARGA E DESCARGA EM SOLO DE 1A CATEGORIA COM TRATOR DE ESTEIRAS (170HP/LÂMINA: 5,20M3). AF_07/2020</v>
          </cell>
        </row>
        <row r="4823">
          <cell r="A4823" t="str">
            <v>MOVIMENTO DE TERRA</v>
          </cell>
          <cell r="B4823" t="str">
            <v>MOVT</v>
          </cell>
          <cell r="C4823" t="str">
            <v>CORTE/ESCAVACAO EM JAZIDAS OU CAMPO ABERTO</v>
          </cell>
          <cell r="D4823" t="str">
            <v>0018</v>
          </cell>
          <cell r="E4823">
            <v>0</v>
          </cell>
          <cell r="F4823">
            <v>0</v>
          </cell>
          <cell r="G4823" t="str">
            <v>101127</v>
          </cell>
          <cell r="H4823" t="str">
            <v>ESCAVAÇÃO HORIZONTAL, INCLUINDO CARGA E DESCARGA EM SOLO DE 1A CATEGORIA COM TRATOR DE ESTEIRAS (347HP/LÂMINA: 8,70M3). AF_07/2020</v>
          </cell>
        </row>
        <row r="4824">
          <cell r="A4824" t="str">
            <v>MOVIMENTO DE TERRA</v>
          </cell>
          <cell r="B4824" t="str">
            <v>MOVT</v>
          </cell>
          <cell r="C4824" t="str">
            <v>CORTE/ESCAVACAO EM JAZIDAS OU CAMPO ABERTO</v>
          </cell>
          <cell r="D4824" t="str">
            <v>0018</v>
          </cell>
          <cell r="E4824">
            <v>0</v>
          </cell>
          <cell r="F4824">
            <v>0</v>
          </cell>
          <cell r="G4824" t="str">
            <v>101128</v>
          </cell>
          <cell r="H4824" t="str">
            <v>ESCAVAÇÃO HORIZONTAL, INCLUINDO CARGA E DESCARGA EM SOLO DE 1A CATEGORIA COM TRATOR DE ESTEIRAS (125HP/LÂMINA: 2,70M3). AF_07/2020</v>
          </cell>
        </row>
        <row r="4825">
          <cell r="A4825" t="str">
            <v>MOVIMENTO DE TERRA</v>
          </cell>
          <cell r="B4825" t="str">
            <v>MOVT</v>
          </cell>
          <cell r="C4825" t="str">
            <v>CORTE/ESCAVACAO EM JAZIDAS OU CAMPO ABERTO</v>
          </cell>
          <cell r="D4825" t="str">
            <v>0018</v>
          </cell>
          <cell r="E4825">
            <v>0</v>
          </cell>
          <cell r="F4825">
            <v>0</v>
          </cell>
          <cell r="G4825" t="str">
            <v>101129</v>
          </cell>
          <cell r="H4825" t="str">
            <v>ESCAVAÇÃO HORIZONTAL, INCLUINDO ESCARIFICAÇÃO, CARGA E DESCARGA EM SOLO DE 2A CATEGORIA COM TRATOR DE ESTEIRAS (100HP/LÂMINA: 2,19M3). AF_07/2020</v>
          </cell>
        </row>
        <row r="4826">
          <cell r="A4826" t="str">
            <v>MOVIMENTO DE TERRA</v>
          </cell>
          <cell r="B4826" t="str">
            <v>MOVT</v>
          </cell>
          <cell r="C4826" t="str">
            <v>CORTE/ESCAVACAO EM JAZIDAS OU CAMPO ABERTO</v>
          </cell>
          <cell r="D4826" t="str">
            <v>0018</v>
          </cell>
          <cell r="E4826">
            <v>0</v>
          </cell>
          <cell r="F4826">
            <v>0</v>
          </cell>
          <cell r="G4826" t="str">
            <v>101130</v>
          </cell>
          <cell r="H4826" t="str">
            <v>ESCAVAÇÃO HORIZONTAL, INCLUINDO ESCARIFICAÇÃO, CARGA E DESCARGA EM SOLO DE 2A CATEGORIA COM TRATOR DE ESTEIRAS (150HP/LÂMINA: 3,18M3). AF_07/2020</v>
          </cell>
        </row>
        <row r="4827">
          <cell r="A4827" t="str">
            <v>MOVIMENTO DE TERRA</v>
          </cell>
          <cell r="B4827" t="str">
            <v>MOVT</v>
          </cell>
          <cell r="C4827" t="str">
            <v>CORTE/ESCAVACAO EM JAZIDAS OU CAMPO ABERTO</v>
          </cell>
          <cell r="D4827" t="str">
            <v>0018</v>
          </cell>
          <cell r="E4827">
            <v>0</v>
          </cell>
          <cell r="F4827">
            <v>0</v>
          </cell>
          <cell r="G4827" t="str">
            <v>101131</v>
          </cell>
          <cell r="H4827" t="str">
            <v>ESCAVAÇÃO HORIZONTAL, INCLUINDO ESCARIFICAÇÃO, CARGA E DESCARGA EM SOLO DE 2A CATEGORIA COM TRATOR DE ESTEIRAS (170HP/LÂMINA: 5,20M3). AF_07/2020</v>
          </cell>
        </row>
        <row r="4828">
          <cell r="A4828" t="str">
            <v>MOVIMENTO DE TERRA</v>
          </cell>
          <cell r="B4828" t="str">
            <v>MOVT</v>
          </cell>
          <cell r="C4828" t="str">
            <v>CORTE/ESCAVACAO EM JAZIDAS OU CAMPO ABERTO</v>
          </cell>
          <cell r="D4828" t="str">
            <v>0018</v>
          </cell>
          <cell r="E4828">
            <v>0</v>
          </cell>
          <cell r="F4828">
            <v>0</v>
          </cell>
          <cell r="G4828" t="str">
            <v>101132</v>
          </cell>
          <cell r="H4828" t="str">
            <v>ESCAVAÇÃO HORIZONTAL, INCLUINDO ESCARIFICAÇÃO, CARGA E DESCARGA EM SOLO DE 2A CATEGORIA COM TRATOR DE ESTEIRAS (347HP/LÂMINA: 8,70M3). AF_07/2020</v>
          </cell>
        </row>
        <row r="4829">
          <cell r="A4829" t="str">
            <v>MOVIMENTO DE TERRA</v>
          </cell>
          <cell r="B4829" t="str">
            <v>MOVT</v>
          </cell>
          <cell r="C4829" t="str">
            <v>CORTE/ESCAVACAO EM JAZIDAS OU CAMPO ABERTO</v>
          </cell>
          <cell r="D4829" t="str">
            <v>0018</v>
          </cell>
          <cell r="E4829">
            <v>0</v>
          </cell>
          <cell r="F4829">
            <v>0</v>
          </cell>
          <cell r="G4829" t="str">
            <v>101133</v>
          </cell>
          <cell r="H4829" t="str">
            <v>ESCAVAÇÃO HORIZONTAL, INCLUINDO ESCARIFICAÇÃO, CARGA E DESCARGA EM SOLO DE 2A CATEGORIA COM TRATOR DE ESTEIRAS (125HP/LÂMINA: 2,70M3). AF_07/2020</v>
          </cell>
        </row>
        <row r="4830">
          <cell r="A4830" t="str">
            <v>MOVIMENTO DE TERRA</v>
          </cell>
          <cell r="B4830" t="str">
            <v>MOVT</v>
          </cell>
          <cell r="C4830" t="str">
            <v>CORTE/ESCAVACAO EM JAZIDAS OU CAMPO ABERTO</v>
          </cell>
          <cell r="D4830" t="str">
            <v>0018</v>
          </cell>
          <cell r="E4830">
            <v>0</v>
          </cell>
          <cell r="F4830">
            <v>0</v>
          </cell>
          <cell r="G4830" t="str">
            <v>101134</v>
          </cell>
          <cell r="H4830" t="str">
            <v>ESCAVAÇÃO HORIZONTAL, INCLUINDO CARGA, DESCARGA E TRANSPORTE EM SOLO DE 1A CATEGORIA COM TRATOR DE ESTEIRAS (100HP/LÂMINA: 2,19M3) E CAMINHÃO BASCULANTE DE 10M3, DMT ATÉ 200M. AF_07/2020</v>
          </cell>
        </row>
        <row r="4831">
          <cell r="A4831" t="str">
            <v>MOVIMENTO DE TERRA</v>
          </cell>
          <cell r="B4831" t="str">
            <v>MOVT</v>
          </cell>
          <cell r="C4831" t="str">
            <v>CORTE/ESCAVACAO EM JAZIDAS OU CAMPO ABERTO</v>
          </cell>
          <cell r="D4831" t="str">
            <v>0018</v>
          </cell>
          <cell r="E4831">
            <v>0</v>
          </cell>
          <cell r="F4831">
            <v>0</v>
          </cell>
          <cell r="G4831" t="str">
            <v>101135</v>
          </cell>
          <cell r="H4831" t="str">
            <v>ESCAVAÇÃO HORIZONTAL, INCLUINDO CARGA, DESCARGA E TRANSPORTE EM SOLO DE 1A CATEGORIA COM TRATOR DE ESTEIRAS (150HP/LÂMINA: 3,18M3) E CAMINHÃO BASCULANTE DE 10M3, DMT ATÉ 200M AF_07/2020</v>
          </cell>
        </row>
        <row r="4832">
          <cell r="A4832" t="str">
            <v>MOVIMENTO DE TERRA</v>
          </cell>
          <cell r="B4832" t="str">
            <v>MOVT</v>
          </cell>
          <cell r="C4832" t="str">
            <v>CORTE/ESCAVACAO EM JAZIDAS OU CAMPO ABERTO</v>
          </cell>
          <cell r="D4832" t="str">
            <v>0018</v>
          </cell>
          <cell r="E4832">
            <v>0</v>
          </cell>
          <cell r="F4832">
            <v>0</v>
          </cell>
          <cell r="G4832" t="str">
            <v>101136</v>
          </cell>
          <cell r="H4832" t="str">
            <v>ESCAVAÇÃO HORIZONTAL, INCLUINDO CARGA, DESCARGA E TRANSPORTE EM SOLO DE 1A CATEGORIA COM TRATOR DE ESTEIRAS (170HP/LÂMINA: 5,20M3) E CAMINHÃO BASCULANTE DE 10M3, DMT ATÉ 200M. AF_07/2020</v>
          </cell>
        </row>
        <row r="4833">
          <cell r="A4833" t="str">
            <v>MOVIMENTO DE TERRA</v>
          </cell>
          <cell r="B4833" t="str">
            <v>MOVT</v>
          </cell>
          <cell r="C4833" t="str">
            <v>CORTE/ESCAVACAO EM JAZIDAS OU CAMPO ABERTO</v>
          </cell>
          <cell r="D4833" t="str">
            <v>0018</v>
          </cell>
          <cell r="E4833">
            <v>0</v>
          </cell>
          <cell r="F4833">
            <v>0</v>
          </cell>
          <cell r="G4833" t="str">
            <v>101137</v>
          </cell>
          <cell r="H4833" t="str">
            <v>ESCAVAÇÃO HORIZONTAL, INCLUINDO CARGA, DESCARGA E TRANSPORTE EM SOLO DE 1A CATEGORIA COM TRATOR DE ESTEIRAS (347HP/LÂMINA: 8,70M3) E CAMINHÃO BASCULANTE DE 10M3, DMT ATÉ 200M. AF_07/2020</v>
          </cell>
        </row>
        <row r="4834">
          <cell r="A4834" t="str">
            <v>MOVIMENTO DE TERRA</v>
          </cell>
          <cell r="B4834" t="str">
            <v>MOVT</v>
          </cell>
          <cell r="C4834" t="str">
            <v>CORTE/ESCAVACAO EM JAZIDAS OU CAMPO ABERTO</v>
          </cell>
          <cell r="D4834" t="str">
            <v>0018</v>
          </cell>
          <cell r="E4834">
            <v>0</v>
          </cell>
          <cell r="F4834">
            <v>0</v>
          </cell>
          <cell r="G4834" t="str">
            <v>101138</v>
          </cell>
          <cell r="H4834" t="str">
            <v>ESCAVAÇÃO HORIZONTAL, INCLUINDO CARGA, DESCARGA E TRANSPORTE EM SOLO DE 1A CATEGORIA COM TRATOR DE ESTEIRAS (125HP/LÂMINA: 2,70M3) E CAMINHÃO BASCULANTE DE 10M3, DMT ATÉ 200M. AF_07/2020</v>
          </cell>
        </row>
        <row r="4835">
          <cell r="A4835" t="str">
            <v>MOVIMENTO DE TERRA</v>
          </cell>
          <cell r="B4835" t="str">
            <v>MOVT</v>
          </cell>
          <cell r="C4835" t="str">
            <v>CORTE/ESCAVACAO EM JAZIDAS OU CAMPO ABERTO</v>
          </cell>
          <cell r="D4835" t="str">
            <v>0018</v>
          </cell>
          <cell r="E4835">
            <v>0</v>
          </cell>
          <cell r="F4835">
            <v>0</v>
          </cell>
          <cell r="G4835" t="str">
            <v>101139</v>
          </cell>
          <cell r="H4835" t="str">
            <v>ESCAVAÇÃO HORIZONTAL, INCLUINDO  ESCARIFICAÇÃO, CARGA, DESCARGA E TRANSPORTE EM SOLO DE 2A CATEGORIA COM TRATOR DE ESTEIRAS (100HP/LÂMINA: 2,19M3) E CAMINHÃO BASCULANTE DE 10M3, DMT ATÉ 200M. AF_07/2020</v>
          </cell>
        </row>
        <row r="4836">
          <cell r="A4836" t="str">
            <v>MOVIMENTO DE TERRA</v>
          </cell>
          <cell r="B4836" t="str">
            <v>MOVT</v>
          </cell>
          <cell r="C4836" t="str">
            <v>CORTE/ESCAVACAO EM JAZIDAS OU CAMPO ABERTO</v>
          </cell>
          <cell r="D4836" t="str">
            <v>0018</v>
          </cell>
          <cell r="E4836">
            <v>0</v>
          </cell>
          <cell r="F4836">
            <v>0</v>
          </cell>
          <cell r="G4836" t="str">
            <v>101140</v>
          </cell>
          <cell r="H4836" t="str">
            <v>ESCAVAÇÃO HORIZONTAL, INCLUINDO ESCARIFICAÇÃO, CARGA, DESCARGA E TRANSPORTE EM SOLO DE 2A CATEGORIA COM TRATOR DE ESTEIRAS (150HP/LÂMINA: 3,18M3) E CAMINHÃO BASCULANTE DE 10M3, DMT ATÉ 200M. AF_07/2020</v>
          </cell>
        </row>
        <row r="4837">
          <cell r="A4837" t="str">
            <v>MOVIMENTO DE TERRA</v>
          </cell>
          <cell r="B4837" t="str">
            <v>MOVT</v>
          </cell>
          <cell r="C4837" t="str">
            <v>CORTE/ESCAVACAO EM JAZIDAS OU CAMPO ABERTO</v>
          </cell>
          <cell r="D4837" t="str">
            <v>0018</v>
          </cell>
          <cell r="E4837">
            <v>0</v>
          </cell>
          <cell r="F4837">
            <v>0</v>
          </cell>
          <cell r="G4837" t="str">
            <v>101141</v>
          </cell>
          <cell r="H4837" t="str">
            <v>ESCAVAÇÃO HORIZONTAL, INCLUINDO ESCARIFICAÇÃO, CARGA, DESCARGA E TRANSPORTE EM SOLO DE 2A CATEGORIA COM TRATOR DE ESTEIRAS (170HP/LÂMINA: 5,20M3) E CAMINHÃO BASCULANTE DE 10M3, DMT ATÉ 200M. AF_07/2020</v>
          </cell>
        </row>
        <row r="4838">
          <cell r="A4838" t="str">
            <v>MOVIMENTO DE TERRA</v>
          </cell>
          <cell r="B4838" t="str">
            <v>MOVT</v>
          </cell>
          <cell r="C4838" t="str">
            <v>CORTE/ESCAVACAO EM JAZIDAS OU CAMPO ABERTO</v>
          </cell>
          <cell r="D4838" t="str">
            <v>0018</v>
          </cell>
          <cell r="E4838">
            <v>0</v>
          </cell>
          <cell r="F4838">
            <v>0</v>
          </cell>
          <cell r="G4838" t="str">
            <v>101142</v>
          </cell>
          <cell r="H4838" t="str">
            <v>ESCAVAÇÃO HORIZONTAL, INCLUINDO ESCARIFICAÇÃO, CARGA, DESCARGA E TRANSPORTE EM SOLO DE 2A CATEGORIA COM TRATOR DE ESTEIRAS (347HP/LÂMINA: 8,70M3) E CAMINHÃO BASCULANTE DE 10M3, DMT ATÉ 200M. AF_07/2020</v>
          </cell>
        </row>
        <row r="4839">
          <cell r="A4839" t="str">
            <v>MOVIMENTO DE TERRA</v>
          </cell>
          <cell r="B4839" t="str">
            <v>MOVT</v>
          </cell>
          <cell r="C4839" t="str">
            <v>CORTE/ESCAVACAO EM JAZIDAS OU CAMPO ABERTO</v>
          </cell>
          <cell r="D4839" t="str">
            <v>0018</v>
          </cell>
          <cell r="E4839">
            <v>0</v>
          </cell>
          <cell r="F4839">
            <v>0</v>
          </cell>
          <cell r="G4839" t="str">
            <v>101143</v>
          </cell>
          <cell r="H4839" t="str">
            <v>ESCAVAÇÃO HORIZONTAL, INCLUINDO ESCARIFICAÇÃO, CARGA, DESCARGA E TRANSPORTE EM SOLO DE 2A CATEGORIA COM TRATOR DE ESTEIRAS (125HP/LÂMINA: 2,70M3) E CAMINHÃO BASCULANTE DE 10M3, DMT ATÉ 200M. AF_07/2020</v>
          </cell>
        </row>
        <row r="4840">
          <cell r="A4840" t="str">
            <v>MOVIMENTO DE TERRA</v>
          </cell>
          <cell r="B4840" t="str">
            <v>MOVT</v>
          </cell>
          <cell r="C4840" t="str">
            <v>CORTE/ESCAVACAO EM JAZIDAS OU CAMPO ABERTO</v>
          </cell>
          <cell r="D4840" t="str">
            <v>0018</v>
          </cell>
          <cell r="E4840">
            <v>0</v>
          </cell>
          <cell r="F4840">
            <v>0</v>
          </cell>
          <cell r="G4840" t="str">
            <v>101144</v>
          </cell>
          <cell r="H4840" t="str">
            <v>ESCAVAÇÃO HORIZONTAL, INCLUINDO CARGA, DESCARGA E TRANSPORTE EM SOLO DE 1A CATEGORIA COM TRATOR DE ESTEIRAS (100HP/LÂMINA: 2,19M3) E CAMINHÃO BASCULANTE DE 14M3, DMT ATÉ 200M. AF_07/2020</v>
          </cell>
        </row>
        <row r="4841">
          <cell r="A4841" t="str">
            <v>MOVIMENTO DE TERRA</v>
          </cell>
          <cell r="B4841" t="str">
            <v>MOVT</v>
          </cell>
          <cell r="C4841" t="str">
            <v>CORTE/ESCAVACAO EM JAZIDAS OU CAMPO ABERTO</v>
          </cell>
          <cell r="D4841" t="str">
            <v>0018</v>
          </cell>
          <cell r="E4841">
            <v>0</v>
          </cell>
          <cell r="F4841">
            <v>0</v>
          </cell>
          <cell r="G4841" t="str">
            <v>101145</v>
          </cell>
          <cell r="H4841" t="str">
            <v>ESCAVAÇÃO HORIZONTAL, INCLUINDO CARGA, DESCARGA E TRANSPORTE EM SOLO DE 1A CATEGORIA COM TRATOR DE ESTEIRAS (150HP/LÂMINA: 3,18M3) E CAMINHÃO BASCULANTE DE 14M3, DMT ATÉ 200M. AF_07/2020</v>
          </cell>
        </row>
        <row r="4842">
          <cell r="A4842" t="str">
            <v>MOVIMENTO DE TERRA</v>
          </cell>
          <cell r="B4842" t="str">
            <v>MOVT</v>
          </cell>
          <cell r="C4842" t="str">
            <v>CORTE/ESCAVACAO EM JAZIDAS OU CAMPO ABERTO</v>
          </cell>
          <cell r="D4842" t="str">
            <v>0018</v>
          </cell>
          <cell r="E4842">
            <v>0</v>
          </cell>
          <cell r="F4842">
            <v>0</v>
          </cell>
          <cell r="G4842" t="str">
            <v>101146</v>
          </cell>
          <cell r="H4842" t="str">
            <v>ESCAVAÇÃO HORIZONTAL, INCLUINDO CARGA, DESCARGA E TRANSPORTE EM SOLO DE 1A CATEGORIA COM TRATOR DE ESTEIRAS (170HP/LÂMINA: 5,20M3) E CAMINHÃO BASCULANTE DE 14M3, DMT ATÉ 200M. AF_07/2020</v>
          </cell>
        </row>
        <row r="4843">
          <cell r="A4843" t="str">
            <v>MOVIMENTO DE TERRA</v>
          </cell>
          <cell r="B4843" t="str">
            <v>MOVT</v>
          </cell>
          <cell r="C4843" t="str">
            <v>CORTE/ESCAVACAO EM JAZIDAS OU CAMPO ABERTO</v>
          </cell>
          <cell r="D4843" t="str">
            <v>0018</v>
          </cell>
          <cell r="E4843">
            <v>0</v>
          </cell>
          <cell r="F4843">
            <v>0</v>
          </cell>
          <cell r="G4843" t="str">
            <v>101147</v>
          </cell>
          <cell r="H4843" t="str">
            <v>ESCAVAÇÃO HORIZONTAL, INCLUINDO CARGA, DESCARGA E TRANSPORTE EM SOLO DE 1A CATEGORIA COM TRATOR DE ESTEIRAS (347HP/LÂMINA: 8,70M3) E CAMINHÃO BASCULANTE DE 14M3, DMT ATÉ 200M. AF_07/2020</v>
          </cell>
        </row>
        <row r="4844">
          <cell r="A4844" t="str">
            <v>MOVIMENTO DE TERRA</v>
          </cell>
          <cell r="B4844" t="str">
            <v>MOVT</v>
          </cell>
          <cell r="C4844" t="str">
            <v>CORTE/ESCAVACAO EM JAZIDAS OU CAMPO ABERTO</v>
          </cell>
          <cell r="D4844" t="str">
            <v>0018</v>
          </cell>
          <cell r="E4844">
            <v>0</v>
          </cell>
          <cell r="F4844">
            <v>0</v>
          </cell>
          <cell r="G4844" t="str">
            <v>101148</v>
          </cell>
          <cell r="H4844" t="str">
            <v>ESCAVAÇÃO HORIZONTAL, INCLUINDO CARGA, DESCARGA E TRANSPORTE EM SOLO DE 1A CATEGORIA COM TRATOR DE ESTEIRAS (125HP/LÂMINA: 2,70M3) E CAMINHÃO BASCULANTE DE 14M3, DMT ATÉ 200M. AF_07/2020</v>
          </cell>
        </row>
        <row r="4845">
          <cell r="A4845" t="str">
            <v>MOVIMENTO DE TERRA</v>
          </cell>
          <cell r="B4845" t="str">
            <v>MOVT</v>
          </cell>
          <cell r="C4845" t="str">
            <v>CORTE/ESCAVACAO EM JAZIDAS OU CAMPO ABERTO</v>
          </cell>
          <cell r="D4845" t="str">
            <v>0018</v>
          </cell>
          <cell r="E4845">
            <v>0</v>
          </cell>
          <cell r="F4845">
            <v>0</v>
          </cell>
          <cell r="G4845" t="str">
            <v>101149</v>
          </cell>
          <cell r="H4845" t="str">
            <v>ESCAVAÇÃO HORIZONTAL, INCLUINDO ESCARIFICAÇÃO, CARGA, DESCARGA E TRANSPORTE EM SOLO DE 2A CATEGORIA COM TRATOR DE ESTEIRAS (100HP/LÂMINA: 2,19M3) E CAMINHÃO BASCULANTE DE 14M3, DMT ATÉ 200M. AF_07/2020</v>
          </cell>
        </row>
        <row r="4846">
          <cell r="A4846" t="str">
            <v>MOVIMENTO DE TERRA</v>
          </cell>
          <cell r="B4846" t="str">
            <v>MOVT</v>
          </cell>
          <cell r="C4846" t="str">
            <v>CORTE/ESCAVACAO EM JAZIDAS OU CAMPO ABERTO</v>
          </cell>
          <cell r="D4846" t="str">
            <v>0018</v>
          </cell>
          <cell r="E4846">
            <v>0</v>
          </cell>
          <cell r="F4846">
            <v>0</v>
          </cell>
          <cell r="G4846" t="str">
            <v>101150</v>
          </cell>
          <cell r="H4846" t="str">
            <v>ESCAVAÇÃO HORIZONTAL, INCLUINDO ESCARIFICAÇÃO, CARGA, DESCARGA E TRANSPORTE EM SOLO DE 2A CATEGORIA COM TRATOR DE ESTEIRAS (150HP/LÂMINA: 3,18M3) E CAMINHÃO BASCULANTE DE 14M3, DMT ATÉ 200M. AF_07/2020</v>
          </cell>
        </row>
        <row r="4847">
          <cell r="A4847" t="str">
            <v>MOVIMENTO DE TERRA</v>
          </cell>
          <cell r="B4847" t="str">
            <v>MOVT</v>
          </cell>
          <cell r="C4847" t="str">
            <v>CORTE/ESCAVACAO EM JAZIDAS OU CAMPO ABERTO</v>
          </cell>
          <cell r="D4847" t="str">
            <v>0018</v>
          </cell>
          <cell r="E4847">
            <v>0</v>
          </cell>
          <cell r="F4847">
            <v>0</v>
          </cell>
          <cell r="G4847" t="str">
            <v>101151</v>
          </cell>
          <cell r="H4847" t="str">
            <v>ESCAVAÇÃO HORIZONTAL, INCLUINDO ESCARIFICAÇÃO, CARGA, DESCARGA E TRANSPORTE EM SOLO DE 2A CATEGORIA COM TRATOR DE ESTEIRAS (170HP/LÂMINA: 5,20M3) E CAMINHÃO BASCULANTE DE 14M3, DMT ATÉ 200M. AF_07/2020</v>
          </cell>
        </row>
        <row r="4848">
          <cell r="A4848" t="str">
            <v>MOVIMENTO DE TERRA</v>
          </cell>
          <cell r="B4848" t="str">
            <v>MOVT</v>
          </cell>
          <cell r="C4848" t="str">
            <v>CORTE/ESCAVACAO EM JAZIDAS OU CAMPO ABERTO</v>
          </cell>
          <cell r="D4848" t="str">
            <v>0018</v>
          </cell>
          <cell r="E4848">
            <v>0</v>
          </cell>
          <cell r="F4848">
            <v>0</v>
          </cell>
          <cell r="G4848" t="str">
            <v>101152</v>
          </cell>
          <cell r="H4848" t="str">
            <v>ESCAVAÇÃO HORIZONTAL, INCLUINDO ESCARIFICAÇÃO, CARGA, DESCARGA E TRANSPORTE EM SOLO DE 2A CATEGORIA COM TRATOR DE ESTEIRAS (347HP/LÂMINA: 8,70M3) E CAMINHÃO BASCULANTE DE 14M3, DMT ATÉ 200M. AF_07/2020</v>
          </cell>
        </row>
        <row r="4849">
          <cell r="A4849" t="str">
            <v>MOVIMENTO DE TERRA</v>
          </cell>
          <cell r="B4849" t="str">
            <v>MOVT</v>
          </cell>
          <cell r="C4849" t="str">
            <v>CORTE/ESCAVACAO EM JAZIDAS OU CAMPO ABERTO</v>
          </cell>
          <cell r="D4849" t="str">
            <v>0018</v>
          </cell>
          <cell r="E4849">
            <v>0</v>
          </cell>
          <cell r="F4849">
            <v>0</v>
          </cell>
          <cell r="G4849" t="str">
            <v>101153</v>
          </cell>
          <cell r="H4849" t="str">
            <v>ESCAVAÇÃO HORIZONTAL, INCLUINDO ESCARIFICAÇÃO, CARGA, DESCARGA E TRANSPORTE EM SOLO DE 2A CATEGORIA COM TRATOR DE ESTEIRAS (125HP/LÂMINA: 2,70M3) E CAMINHÃO BASCULANTE DE 14M3, DMT ATÉ 200M. AF_07/2020</v>
          </cell>
        </row>
        <row r="4850">
          <cell r="A4850" t="str">
            <v>MOVIMENTO DE TERRA</v>
          </cell>
          <cell r="B4850" t="str">
            <v>MOVT</v>
          </cell>
          <cell r="C4850" t="str">
            <v>CORTE/ESCAVACAO EM JAZIDAS OU CAMPO ABERTO</v>
          </cell>
          <cell r="D4850" t="str">
            <v>0018</v>
          </cell>
          <cell r="E4850">
            <v>0</v>
          </cell>
          <cell r="F4850">
            <v>0</v>
          </cell>
          <cell r="G4850" t="str">
            <v>101206</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row>
        <row r="4851">
          <cell r="A4851" t="str">
            <v>MOVIMENTO DE TERRA</v>
          </cell>
          <cell r="B4851" t="str">
            <v>MOVT</v>
          </cell>
          <cell r="C4851" t="str">
            <v>CORTE/ESCAVACAO EM JAZIDAS OU CAMPO ABERTO</v>
          </cell>
          <cell r="D4851" t="str">
            <v>0018</v>
          </cell>
          <cell r="E4851">
            <v>0</v>
          </cell>
          <cell r="F4851">
            <v>0</v>
          </cell>
          <cell r="G4851" t="str">
            <v>101207</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row>
        <row r="4852">
          <cell r="A4852" t="str">
            <v>MOVIMENTO DE TERRA</v>
          </cell>
          <cell r="B4852" t="str">
            <v>MOVT</v>
          </cell>
          <cell r="C4852" t="str">
            <v>CORTE/ESCAVACAO EM JAZIDAS OU CAMPO ABERTO</v>
          </cell>
          <cell r="D4852" t="str">
            <v>0018</v>
          </cell>
          <cell r="E4852">
            <v>0</v>
          </cell>
          <cell r="F4852">
            <v>0</v>
          </cell>
          <cell r="G4852" t="str">
            <v>101208</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row>
        <row r="4853">
          <cell r="A4853" t="str">
            <v>MOVIMENTO DE TERRA</v>
          </cell>
          <cell r="B4853" t="str">
            <v>MOVT</v>
          </cell>
          <cell r="C4853" t="str">
            <v>CORTE/ESCAVACAO EM JAZIDAS OU CAMPO ABERTO</v>
          </cell>
          <cell r="D4853" t="str">
            <v>0018</v>
          </cell>
          <cell r="E4853">
            <v>0</v>
          </cell>
          <cell r="F4853">
            <v>0</v>
          </cell>
          <cell r="G4853" t="str">
            <v>101209</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row>
        <row r="4854">
          <cell r="A4854" t="str">
            <v>MOVIMENTO DE TERRA</v>
          </cell>
          <cell r="B4854" t="str">
            <v>MOVT</v>
          </cell>
          <cell r="C4854" t="str">
            <v>CORTE/ESCAVACAO EM JAZIDAS OU CAMPO ABERTO</v>
          </cell>
          <cell r="D4854" t="str">
            <v>0018</v>
          </cell>
          <cell r="E4854">
            <v>0</v>
          </cell>
          <cell r="F4854">
            <v>0</v>
          </cell>
          <cell r="G4854" t="str">
            <v>101210</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row>
        <row r="4855">
          <cell r="A4855" t="str">
            <v>MOVIMENTO DE TERRA</v>
          </cell>
          <cell r="B4855" t="str">
            <v>MOVT</v>
          </cell>
          <cell r="C4855" t="str">
            <v>CORTE/ESCAVACAO EM JAZIDAS OU CAMPO ABERTO</v>
          </cell>
          <cell r="D4855" t="str">
            <v>0018</v>
          </cell>
          <cell r="E4855">
            <v>0</v>
          </cell>
          <cell r="F4855">
            <v>0</v>
          </cell>
          <cell r="G4855" t="str">
            <v>101211</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row>
        <row r="4856">
          <cell r="A4856" t="str">
            <v>MOVIMENTO DE TERRA</v>
          </cell>
          <cell r="B4856" t="str">
            <v>MOVT</v>
          </cell>
          <cell r="C4856" t="str">
            <v>CORTE/ESCAVACAO EM JAZIDAS OU CAMPO ABERTO</v>
          </cell>
          <cell r="D4856" t="str">
            <v>0018</v>
          </cell>
          <cell r="E4856">
            <v>0</v>
          </cell>
          <cell r="F4856">
            <v>0</v>
          </cell>
          <cell r="G4856" t="str">
            <v>101212</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row>
        <row r="4857">
          <cell r="A4857" t="str">
            <v>MOVIMENTO DE TERRA</v>
          </cell>
          <cell r="B4857" t="str">
            <v>MOVT</v>
          </cell>
          <cell r="C4857" t="str">
            <v>CORTE/ESCAVACAO EM JAZIDAS OU CAMPO ABERTO</v>
          </cell>
          <cell r="D4857" t="str">
            <v>0018</v>
          </cell>
          <cell r="E4857">
            <v>0</v>
          </cell>
          <cell r="F4857">
            <v>0</v>
          </cell>
          <cell r="G4857" t="str">
            <v>101213</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row>
        <row r="4858">
          <cell r="A4858" t="str">
            <v>MOVIMENTO DE TERRA</v>
          </cell>
          <cell r="B4858" t="str">
            <v>MOVT</v>
          </cell>
          <cell r="C4858" t="str">
            <v>CORTE/ESCAVACAO EM JAZIDAS OU CAMPO ABERTO</v>
          </cell>
          <cell r="D4858" t="str">
            <v>0018</v>
          </cell>
          <cell r="E4858">
            <v>0</v>
          </cell>
          <cell r="F4858">
            <v>0</v>
          </cell>
          <cell r="G4858" t="str">
            <v>101214</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row>
        <row r="4859">
          <cell r="A4859" t="str">
            <v>MOVIMENTO DE TERRA</v>
          </cell>
          <cell r="B4859" t="str">
            <v>MOVT</v>
          </cell>
          <cell r="C4859" t="str">
            <v>CORTE/ESCAVACAO EM JAZIDAS OU CAMPO ABERTO</v>
          </cell>
          <cell r="D4859" t="str">
            <v>0018</v>
          </cell>
          <cell r="E4859">
            <v>0</v>
          </cell>
          <cell r="F4859">
            <v>0</v>
          </cell>
          <cell r="G4859" t="str">
            <v>101215</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row>
        <row r="4860">
          <cell r="A4860" t="str">
            <v>MOVIMENTO DE TERRA</v>
          </cell>
          <cell r="B4860" t="str">
            <v>MOVT</v>
          </cell>
          <cell r="C4860" t="str">
            <v>CORTE/ESCAVACAO EM JAZIDAS OU CAMPO ABERTO</v>
          </cell>
          <cell r="D4860" t="str">
            <v>0018</v>
          </cell>
          <cell r="E4860">
            <v>0</v>
          </cell>
          <cell r="F4860">
            <v>0</v>
          </cell>
          <cell r="G4860" t="str">
            <v>101216</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row>
        <row r="4861">
          <cell r="A4861" t="str">
            <v>MOVIMENTO DE TERRA</v>
          </cell>
          <cell r="B4861" t="str">
            <v>MOVT</v>
          </cell>
          <cell r="C4861" t="str">
            <v>CORTE/ESCAVACAO EM JAZIDAS OU CAMPO ABERTO</v>
          </cell>
          <cell r="D4861" t="str">
            <v>0018</v>
          </cell>
          <cell r="E4861">
            <v>0</v>
          </cell>
          <cell r="F4861">
            <v>0</v>
          </cell>
          <cell r="G4861" t="str">
            <v>101217</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row>
        <row r="4862">
          <cell r="A4862" t="str">
            <v>MOVIMENTO DE TERRA</v>
          </cell>
          <cell r="B4862" t="str">
            <v>MOVT</v>
          </cell>
          <cell r="C4862" t="str">
            <v>CORTE/ESCAVACAO EM JAZIDAS OU CAMPO ABERTO</v>
          </cell>
          <cell r="D4862" t="str">
            <v>0018</v>
          </cell>
          <cell r="E4862">
            <v>0</v>
          </cell>
          <cell r="F4862">
            <v>0</v>
          </cell>
          <cell r="G4862" t="str">
            <v>101218</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row>
        <row r="4863">
          <cell r="A4863" t="str">
            <v>MOVIMENTO DE TERRA</v>
          </cell>
          <cell r="B4863" t="str">
            <v>MOVT</v>
          </cell>
          <cell r="C4863" t="str">
            <v>CORTE/ESCAVACAO EM JAZIDAS OU CAMPO ABERTO</v>
          </cell>
          <cell r="D4863" t="str">
            <v>0018</v>
          </cell>
          <cell r="E4863">
            <v>0</v>
          </cell>
          <cell r="F4863">
            <v>0</v>
          </cell>
          <cell r="G4863" t="str">
            <v>101219</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row>
        <row r="4864">
          <cell r="A4864" t="str">
            <v>MOVIMENTO DE TERRA</v>
          </cell>
          <cell r="B4864" t="str">
            <v>MOVT</v>
          </cell>
          <cell r="C4864" t="str">
            <v>CORTE/ESCAVACAO EM JAZIDAS OU CAMPO ABERTO</v>
          </cell>
          <cell r="D4864" t="str">
            <v>0018</v>
          </cell>
          <cell r="E4864">
            <v>0</v>
          </cell>
          <cell r="F4864">
            <v>0</v>
          </cell>
          <cell r="G4864" t="str">
            <v>101220</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row>
        <row r="4865">
          <cell r="A4865" t="str">
            <v>MOVIMENTO DE TERRA</v>
          </cell>
          <cell r="B4865" t="str">
            <v>MOVT</v>
          </cell>
          <cell r="C4865" t="str">
            <v>CORTE/ESCAVACAO EM JAZIDAS OU CAMPO ABERTO</v>
          </cell>
          <cell r="D4865" t="str">
            <v>0018</v>
          </cell>
          <cell r="E4865">
            <v>0</v>
          </cell>
          <cell r="F4865">
            <v>0</v>
          </cell>
          <cell r="G4865" t="str">
            <v>101221</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row>
        <row r="4866">
          <cell r="A4866" t="str">
            <v>MOVIMENTO DE TERRA</v>
          </cell>
          <cell r="B4866" t="str">
            <v>MOVT</v>
          </cell>
          <cell r="C4866" t="str">
            <v>CORTE/ESCAVACAO EM JAZIDAS OU CAMPO ABERTO</v>
          </cell>
          <cell r="D4866" t="str">
            <v>0018</v>
          </cell>
          <cell r="E4866">
            <v>0</v>
          </cell>
          <cell r="F4866">
            <v>0</v>
          </cell>
          <cell r="G4866" t="str">
            <v>101222</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row>
        <row r="4867">
          <cell r="A4867" t="str">
            <v>MOVIMENTO DE TERRA</v>
          </cell>
          <cell r="B4867" t="str">
            <v>MOVT</v>
          </cell>
          <cell r="C4867" t="str">
            <v>CORTE/ESCAVACAO EM JAZIDAS OU CAMPO ABERTO</v>
          </cell>
          <cell r="D4867" t="str">
            <v>0018</v>
          </cell>
          <cell r="E4867">
            <v>0</v>
          </cell>
          <cell r="F4867">
            <v>0</v>
          </cell>
          <cell r="G4867" t="str">
            <v>101223</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row>
        <row r="4868">
          <cell r="A4868" t="str">
            <v>MOVIMENTO DE TERRA</v>
          </cell>
          <cell r="B4868" t="str">
            <v>MOVT</v>
          </cell>
          <cell r="C4868" t="str">
            <v>CORTE/ESCAVACAO EM JAZIDAS OU CAMPO ABERTO</v>
          </cell>
          <cell r="D4868" t="str">
            <v>0018</v>
          </cell>
          <cell r="E4868">
            <v>0</v>
          </cell>
          <cell r="F4868">
            <v>0</v>
          </cell>
          <cell r="G4868" t="str">
            <v>101224</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row>
        <row r="4869">
          <cell r="A4869" t="str">
            <v>MOVIMENTO DE TERRA</v>
          </cell>
          <cell r="B4869" t="str">
            <v>MOVT</v>
          </cell>
          <cell r="C4869" t="str">
            <v>CORTE/ESCAVACAO EM JAZIDAS OU CAMPO ABERTO</v>
          </cell>
          <cell r="D4869" t="str">
            <v>0018</v>
          </cell>
          <cell r="E4869">
            <v>0</v>
          </cell>
          <cell r="F4869">
            <v>0</v>
          </cell>
          <cell r="G4869" t="str">
            <v>101225</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row>
        <row r="4870">
          <cell r="A4870" t="str">
            <v>MOVIMENTO DE TERRA</v>
          </cell>
          <cell r="B4870" t="str">
            <v>MOVT</v>
          </cell>
          <cell r="C4870" t="str">
            <v>CORTE/ESCAVACAO EM JAZIDAS OU CAMPO ABERTO</v>
          </cell>
          <cell r="D4870" t="str">
            <v>0018</v>
          </cell>
          <cell r="E4870">
            <v>0</v>
          </cell>
          <cell r="F4870">
            <v>0</v>
          </cell>
          <cell r="G4870" t="str">
            <v>101226</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row>
        <row r="4871">
          <cell r="A4871" t="str">
            <v>MOVIMENTO DE TERRA</v>
          </cell>
          <cell r="B4871" t="str">
            <v>MOVT</v>
          </cell>
          <cell r="C4871" t="str">
            <v>CORTE/ESCAVACAO EM JAZIDAS OU CAMPO ABERTO</v>
          </cell>
          <cell r="D4871" t="str">
            <v>0018</v>
          </cell>
          <cell r="E4871">
            <v>0</v>
          </cell>
          <cell r="F4871">
            <v>0</v>
          </cell>
          <cell r="G4871" t="str">
            <v>101227</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row>
        <row r="4872">
          <cell r="A4872" t="str">
            <v>MOVIMENTO DE TERRA</v>
          </cell>
          <cell r="B4872" t="str">
            <v>MOVT</v>
          </cell>
          <cell r="C4872" t="str">
            <v>CORTE/ESCAVACAO EM JAZIDAS OU CAMPO ABERTO</v>
          </cell>
          <cell r="D4872" t="str">
            <v>0018</v>
          </cell>
          <cell r="E4872">
            <v>0</v>
          </cell>
          <cell r="F4872">
            <v>0</v>
          </cell>
          <cell r="G4872" t="str">
            <v>101228</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row>
        <row r="4873">
          <cell r="A4873" t="str">
            <v>MOVIMENTO DE TERRA</v>
          </cell>
          <cell r="B4873" t="str">
            <v>MOVT</v>
          </cell>
          <cell r="C4873" t="str">
            <v>CORTE/ESCAVACAO EM JAZIDAS OU CAMPO ABERTO</v>
          </cell>
          <cell r="D4873" t="str">
            <v>0018</v>
          </cell>
          <cell r="E4873">
            <v>0</v>
          </cell>
          <cell r="F4873">
            <v>0</v>
          </cell>
          <cell r="G4873" t="str">
            <v>101229</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row>
        <row r="4874">
          <cell r="A4874" t="str">
            <v>MOVIMENTO DE TERRA</v>
          </cell>
          <cell r="B4874" t="str">
            <v>MOVT</v>
          </cell>
          <cell r="C4874" t="str">
            <v>CORTE/ESCAVACAO EM JAZIDAS OU CAMPO ABERTO</v>
          </cell>
          <cell r="D4874" t="str">
            <v>0018</v>
          </cell>
          <cell r="E4874">
            <v>0</v>
          </cell>
          <cell r="F4874">
            <v>0</v>
          </cell>
          <cell r="G4874" t="str">
            <v>101230</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row>
        <row r="4875">
          <cell r="A4875" t="str">
            <v>MOVIMENTO DE TERRA</v>
          </cell>
          <cell r="B4875" t="str">
            <v>MOVT</v>
          </cell>
          <cell r="C4875" t="str">
            <v>CORTE/ESCAVACAO EM JAZIDAS OU CAMPO ABERTO</v>
          </cell>
          <cell r="D4875" t="str">
            <v>0018</v>
          </cell>
          <cell r="E4875">
            <v>0</v>
          </cell>
          <cell r="F4875">
            <v>0</v>
          </cell>
          <cell r="G4875" t="str">
            <v>101231</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row>
        <row r="4876">
          <cell r="A4876" t="str">
            <v>MOVIMENTO DE TERRA</v>
          </cell>
          <cell r="B4876" t="str">
            <v>MOVT</v>
          </cell>
          <cell r="C4876" t="str">
            <v>CORTE/ESCAVACAO EM JAZIDAS OU CAMPO ABERTO</v>
          </cell>
          <cell r="D4876" t="str">
            <v>0018</v>
          </cell>
          <cell r="E4876">
            <v>0</v>
          </cell>
          <cell r="F4876">
            <v>0</v>
          </cell>
          <cell r="G4876" t="str">
            <v>101232</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row>
        <row r="4877">
          <cell r="A4877" t="str">
            <v>MOVIMENTO DE TERRA</v>
          </cell>
          <cell r="B4877" t="str">
            <v>MOVT</v>
          </cell>
          <cell r="C4877" t="str">
            <v>CORTE/ESCAVACAO EM JAZIDAS OU CAMPO ABERTO</v>
          </cell>
          <cell r="D4877" t="str">
            <v>0018</v>
          </cell>
          <cell r="E4877">
            <v>0</v>
          </cell>
          <cell r="F4877">
            <v>0</v>
          </cell>
          <cell r="G4877" t="str">
            <v>101233</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row>
        <row r="4878">
          <cell r="A4878" t="str">
            <v>MOVIMENTO DE TERRA</v>
          </cell>
          <cell r="B4878" t="str">
            <v>MOVT</v>
          </cell>
          <cell r="C4878" t="str">
            <v>CORTE/ESCAVACAO EM JAZIDAS OU CAMPO ABERTO</v>
          </cell>
          <cell r="D4878" t="str">
            <v>0018</v>
          </cell>
          <cell r="E4878">
            <v>0</v>
          </cell>
          <cell r="F4878">
            <v>0</v>
          </cell>
          <cell r="G4878" t="str">
            <v>101234</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row>
        <row r="4879">
          <cell r="A4879" t="str">
            <v>MOVIMENTO DE TERRA</v>
          </cell>
          <cell r="B4879" t="str">
            <v>MOVT</v>
          </cell>
          <cell r="C4879" t="str">
            <v>CORTE/ESCAVACAO EM JAZIDAS OU CAMPO ABERTO</v>
          </cell>
          <cell r="D4879" t="str">
            <v>0018</v>
          </cell>
          <cell r="E4879">
            <v>0</v>
          </cell>
          <cell r="F4879">
            <v>0</v>
          </cell>
          <cell r="G4879" t="str">
            <v>101235</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row>
        <row r="4880">
          <cell r="A4880" t="str">
            <v>MOVIMENTO DE TERRA</v>
          </cell>
          <cell r="B4880" t="str">
            <v>MOVT</v>
          </cell>
          <cell r="C4880" t="str">
            <v>CORTE/ESCAVACAO EM JAZIDAS OU CAMPO ABERTO</v>
          </cell>
          <cell r="D4880" t="str">
            <v>0018</v>
          </cell>
          <cell r="E4880">
            <v>0</v>
          </cell>
          <cell r="F4880">
            <v>0</v>
          </cell>
          <cell r="G4880" t="str">
            <v>101236</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row>
        <row r="4881">
          <cell r="A4881" t="str">
            <v>MOVIMENTO DE TERRA</v>
          </cell>
          <cell r="B4881" t="str">
            <v>MOVT</v>
          </cell>
          <cell r="C4881" t="str">
            <v>CORTE/ESCAVACAO EM JAZIDAS OU CAMPO ABERTO</v>
          </cell>
          <cell r="D4881" t="str">
            <v>0018</v>
          </cell>
          <cell r="E4881">
            <v>0</v>
          </cell>
          <cell r="F4881">
            <v>0</v>
          </cell>
          <cell r="G4881" t="str">
            <v>101237</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row>
        <row r="4882">
          <cell r="A4882" t="str">
            <v>MOVIMENTO DE TERRA</v>
          </cell>
          <cell r="B4882" t="str">
            <v>MOVT</v>
          </cell>
          <cell r="C4882" t="str">
            <v>CORTE/ESCAVACAO EM JAZIDAS OU CAMPO ABERTO</v>
          </cell>
          <cell r="D4882" t="str">
            <v>0018</v>
          </cell>
          <cell r="E4882">
            <v>0</v>
          </cell>
          <cell r="F4882">
            <v>0</v>
          </cell>
          <cell r="G4882" t="str">
            <v>101238</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row>
        <row r="4883">
          <cell r="A4883" t="str">
            <v>MOVIMENTO DE TERRA</v>
          </cell>
          <cell r="B4883" t="str">
            <v>MOVT</v>
          </cell>
          <cell r="C4883" t="str">
            <v>CORTE/ESCAVACAO EM JAZIDAS OU CAMPO ABERTO</v>
          </cell>
          <cell r="D4883" t="str">
            <v>0018</v>
          </cell>
          <cell r="E4883">
            <v>0</v>
          </cell>
          <cell r="F4883">
            <v>0</v>
          </cell>
          <cell r="G4883" t="str">
            <v>101239</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row>
        <row r="4884">
          <cell r="A4884" t="str">
            <v>MOVIMENTO DE TERRA</v>
          </cell>
          <cell r="B4884" t="str">
            <v>MOVT</v>
          </cell>
          <cell r="C4884" t="str">
            <v>CORTE/ESCAVACAO EM JAZIDAS OU CAMPO ABERTO</v>
          </cell>
          <cell r="D4884" t="str">
            <v>0018</v>
          </cell>
          <cell r="E4884">
            <v>0</v>
          </cell>
          <cell r="F4884">
            <v>0</v>
          </cell>
          <cell r="G4884" t="str">
            <v>101240</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row>
        <row r="4885">
          <cell r="A4885" t="str">
            <v>MOVIMENTO DE TERRA</v>
          </cell>
          <cell r="B4885" t="str">
            <v>MOVT</v>
          </cell>
          <cell r="C4885" t="str">
            <v>CORTE/ESCAVACAO EM JAZIDAS OU CAMPO ABERTO</v>
          </cell>
          <cell r="D4885" t="str">
            <v>0018</v>
          </cell>
          <cell r="E4885">
            <v>0</v>
          </cell>
          <cell r="F4885">
            <v>0</v>
          </cell>
          <cell r="G4885" t="str">
            <v>101241</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row>
        <row r="4886">
          <cell r="A4886" t="str">
            <v>MOVIMENTO DE TERRA</v>
          </cell>
          <cell r="B4886" t="str">
            <v>MOVT</v>
          </cell>
          <cell r="C4886" t="str">
            <v>CORTE/ESCAVACAO EM JAZIDAS OU CAMPO ABERTO</v>
          </cell>
          <cell r="D4886" t="str">
            <v>0018</v>
          </cell>
          <cell r="E4886">
            <v>0</v>
          </cell>
          <cell r="F4886">
            <v>0</v>
          </cell>
          <cell r="G4886" t="str">
            <v>101242</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row>
        <row r="4887">
          <cell r="A4887" t="str">
            <v>MOVIMENTO DE TERRA</v>
          </cell>
          <cell r="B4887" t="str">
            <v>MOVT</v>
          </cell>
          <cell r="C4887" t="str">
            <v>CORTE/ESCAVACAO EM JAZIDAS OU CAMPO ABERTO</v>
          </cell>
          <cell r="D4887" t="str">
            <v>0018</v>
          </cell>
          <cell r="E4887">
            <v>0</v>
          </cell>
          <cell r="F4887">
            <v>0</v>
          </cell>
          <cell r="G4887" t="str">
            <v>101243</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row>
        <row r="4888">
          <cell r="A4888" t="str">
            <v>MOVIMENTO DE TERRA</v>
          </cell>
          <cell r="B4888" t="str">
            <v>MOVT</v>
          </cell>
          <cell r="C4888" t="str">
            <v>CORTE/ESCAVACAO EM JAZIDAS OU CAMPO ABERTO</v>
          </cell>
          <cell r="D4888" t="str">
            <v>0018</v>
          </cell>
          <cell r="E4888">
            <v>0</v>
          </cell>
          <cell r="F4888">
            <v>0</v>
          </cell>
          <cell r="G4888" t="str">
            <v>101244</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row>
        <row r="4889">
          <cell r="A4889" t="str">
            <v>MOVIMENTO DE TERRA</v>
          </cell>
          <cell r="B4889" t="str">
            <v>MOVT</v>
          </cell>
          <cell r="C4889" t="str">
            <v>CORTE/ESCAVACAO EM JAZIDAS OU CAMPO ABERTO</v>
          </cell>
          <cell r="D4889" t="str">
            <v>0018</v>
          </cell>
          <cell r="E4889">
            <v>0</v>
          </cell>
          <cell r="F4889">
            <v>0</v>
          </cell>
          <cell r="G4889" t="str">
            <v>101245</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row>
        <row r="4890">
          <cell r="A4890" t="str">
            <v>MOVIMENTO DE TERRA</v>
          </cell>
          <cell r="B4890" t="str">
            <v>MOVT</v>
          </cell>
          <cell r="C4890" t="str">
            <v>CORTE/ESCAVACAO EM JAZIDAS OU CAMPO ABERTO</v>
          </cell>
          <cell r="D4890" t="str">
            <v>0018</v>
          </cell>
          <cell r="E4890">
            <v>0</v>
          </cell>
          <cell r="F4890">
            <v>0</v>
          </cell>
          <cell r="G4890" t="str">
            <v>101246</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row>
        <row r="4891">
          <cell r="A4891" t="str">
            <v>MOVIMENTO DE TERRA</v>
          </cell>
          <cell r="B4891" t="str">
            <v>MOVT</v>
          </cell>
          <cell r="C4891" t="str">
            <v>CORTE/ESCAVACAO EM JAZIDAS OU CAMPO ABERTO</v>
          </cell>
          <cell r="D4891" t="str">
            <v>0018</v>
          </cell>
          <cell r="E4891">
            <v>0</v>
          </cell>
          <cell r="F4891">
            <v>0</v>
          </cell>
          <cell r="G4891" t="str">
            <v>101247</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row>
        <row r="4892">
          <cell r="A4892" t="str">
            <v>MOVIMENTO DE TERRA</v>
          </cell>
          <cell r="B4892" t="str">
            <v>MOVT</v>
          </cell>
          <cell r="C4892" t="str">
            <v>CORTE/ESCAVACAO EM JAZIDAS OU CAMPO ABERTO</v>
          </cell>
          <cell r="D4892" t="str">
            <v>0018</v>
          </cell>
          <cell r="E4892">
            <v>0</v>
          </cell>
          <cell r="F4892">
            <v>0</v>
          </cell>
          <cell r="G4892" t="str">
            <v>101248</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row>
        <row r="4893">
          <cell r="A4893" t="str">
            <v>MOVIMENTO DE TERRA</v>
          </cell>
          <cell r="B4893" t="str">
            <v>MOVT</v>
          </cell>
          <cell r="C4893" t="str">
            <v>CORTE/ESCAVACAO EM JAZIDAS OU CAMPO ABERTO</v>
          </cell>
          <cell r="D4893" t="str">
            <v>0018</v>
          </cell>
          <cell r="E4893">
            <v>0</v>
          </cell>
          <cell r="F4893">
            <v>0</v>
          </cell>
          <cell r="G4893" t="str">
            <v>101249</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row>
        <row r="4894">
          <cell r="A4894" t="str">
            <v>MOVIMENTO DE TERRA</v>
          </cell>
          <cell r="B4894" t="str">
            <v>MOVT</v>
          </cell>
          <cell r="C4894" t="str">
            <v>CORTE/ESCAVACAO EM JAZIDAS OU CAMPO ABERTO</v>
          </cell>
          <cell r="D4894" t="str">
            <v>0018</v>
          </cell>
          <cell r="E4894">
            <v>0</v>
          </cell>
          <cell r="F4894">
            <v>0</v>
          </cell>
          <cell r="G4894" t="str">
            <v>101250</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row>
        <row r="4895">
          <cell r="A4895" t="str">
            <v>MOVIMENTO DE TERRA</v>
          </cell>
          <cell r="B4895" t="str">
            <v>MOVT</v>
          </cell>
          <cell r="C4895" t="str">
            <v>CORTE/ESCAVACAO EM JAZIDAS OU CAMPO ABERTO</v>
          </cell>
          <cell r="D4895" t="str">
            <v>0018</v>
          </cell>
          <cell r="E4895">
            <v>0</v>
          </cell>
          <cell r="F4895">
            <v>0</v>
          </cell>
          <cell r="G4895" t="str">
            <v>101251</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row>
        <row r="4896">
          <cell r="A4896" t="str">
            <v>MOVIMENTO DE TERRA</v>
          </cell>
          <cell r="B4896" t="str">
            <v>MOVT</v>
          </cell>
          <cell r="C4896" t="str">
            <v>CORTE/ESCAVACAO EM JAZIDAS OU CAMPO ABERTO</v>
          </cell>
          <cell r="D4896" t="str">
            <v>0018</v>
          </cell>
          <cell r="E4896">
            <v>0</v>
          </cell>
          <cell r="F4896">
            <v>0</v>
          </cell>
          <cell r="G4896" t="str">
            <v>101252</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row>
        <row r="4897">
          <cell r="A4897" t="str">
            <v>MOVIMENTO DE TERRA</v>
          </cell>
          <cell r="B4897" t="str">
            <v>MOVT</v>
          </cell>
          <cell r="C4897" t="str">
            <v>CORTE/ESCAVACAO EM JAZIDAS OU CAMPO ABERTO</v>
          </cell>
          <cell r="D4897" t="str">
            <v>0018</v>
          </cell>
          <cell r="E4897">
            <v>0</v>
          </cell>
          <cell r="F4897">
            <v>0</v>
          </cell>
          <cell r="G4897" t="str">
            <v>101253</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row>
        <row r="4898">
          <cell r="A4898" t="str">
            <v>MOVIMENTO DE TERRA</v>
          </cell>
          <cell r="B4898" t="str">
            <v>MOVT</v>
          </cell>
          <cell r="C4898" t="str">
            <v>CORTE/ESCAVACAO EM JAZIDAS OU CAMPO ABERTO</v>
          </cell>
          <cell r="D4898" t="str">
            <v>0018</v>
          </cell>
          <cell r="E4898">
            <v>0</v>
          </cell>
          <cell r="F4898">
            <v>0</v>
          </cell>
          <cell r="G4898" t="str">
            <v>101254</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row>
        <row r="4899">
          <cell r="A4899" t="str">
            <v>MOVIMENTO DE TERRA</v>
          </cell>
          <cell r="B4899" t="str">
            <v>MOVT</v>
          </cell>
          <cell r="C4899" t="str">
            <v>CORTE/ESCAVACAO EM JAZIDAS OU CAMPO ABERTO</v>
          </cell>
          <cell r="D4899" t="str">
            <v>0018</v>
          </cell>
          <cell r="E4899">
            <v>0</v>
          </cell>
          <cell r="F4899">
            <v>0</v>
          </cell>
          <cell r="G4899" t="str">
            <v>101255</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row>
        <row r="4900">
          <cell r="A4900" t="str">
            <v>MOVIMENTO DE TERRA</v>
          </cell>
          <cell r="B4900" t="str">
            <v>MOVT</v>
          </cell>
          <cell r="C4900" t="str">
            <v>CORTE/ESCAVACAO EM JAZIDAS OU CAMPO ABERTO</v>
          </cell>
          <cell r="D4900" t="str">
            <v>0018</v>
          </cell>
          <cell r="E4900">
            <v>0</v>
          </cell>
          <cell r="F4900">
            <v>0</v>
          </cell>
          <cell r="G4900" t="str">
            <v>101256</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row>
        <row r="4901">
          <cell r="A4901" t="str">
            <v>MOVIMENTO DE TERRA</v>
          </cell>
          <cell r="B4901" t="str">
            <v>MOVT</v>
          </cell>
          <cell r="C4901" t="str">
            <v>CORTE/ESCAVACAO EM JAZIDAS OU CAMPO ABERTO</v>
          </cell>
          <cell r="D4901" t="str">
            <v>0018</v>
          </cell>
          <cell r="E4901">
            <v>0</v>
          </cell>
          <cell r="F4901">
            <v>0</v>
          </cell>
          <cell r="G4901" t="str">
            <v>101257</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row>
        <row r="4902">
          <cell r="A4902" t="str">
            <v>MOVIMENTO DE TERRA</v>
          </cell>
          <cell r="B4902" t="str">
            <v>MOVT</v>
          </cell>
          <cell r="C4902" t="str">
            <v>CORTE/ESCAVACAO EM JAZIDAS OU CAMPO ABERTO</v>
          </cell>
          <cell r="D4902" t="str">
            <v>0018</v>
          </cell>
          <cell r="E4902">
            <v>0</v>
          </cell>
          <cell r="F4902">
            <v>0</v>
          </cell>
          <cell r="G4902" t="str">
            <v>101258</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row>
        <row r="4903">
          <cell r="A4903" t="str">
            <v>MOVIMENTO DE TERRA</v>
          </cell>
          <cell r="B4903" t="str">
            <v>MOVT</v>
          </cell>
          <cell r="C4903" t="str">
            <v>CORTE/ESCAVACAO EM JAZIDAS OU CAMPO ABERTO</v>
          </cell>
          <cell r="D4903" t="str">
            <v>0018</v>
          </cell>
          <cell r="E4903">
            <v>0</v>
          </cell>
          <cell r="F4903">
            <v>0</v>
          </cell>
          <cell r="G4903" t="str">
            <v>101259</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row>
        <row r="4904">
          <cell r="A4904" t="str">
            <v>MOVIMENTO DE TERRA</v>
          </cell>
          <cell r="B4904" t="str">
            <v>MOVT</v>
          </cell>
          <cell r="C4904" t="str">
            <v>CORTE/ESCAVACAO EM JAZIDAS OU CAMPO ABERTO</v>
          </cell>
          <cell r="D4904" t="str">
            <v>0018</v>
          </cell>
          <cell r="E4904">
            <v>0</v>
          </cell>
          <cell r="F4904">
            <v>0</v>
          </cell>
          <cell r="G4904" t="str">
            <v>101260</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row>
        <row r="4905">
          <cell r="A4905" t="str">
            <v>MOVIMENTO DE TERRA</v>
          </cell>
          <cell r="B4905" t="str">
            <v>MOVT</v>
          </cell>
          <cell r="C4905" t="str">
            <v>CORTE/ESCAVACAO EM JAZIDAS OU CAMPO ABERTO</v>
          </cell>
          <cell r="D4905" t="str">
            <v>0018</v>
          </cell>
          <cell r="E4905">
            <v>0</v>
          </cell>
          <cell r="F4905">
            <v>0</v>
          </cell>
          <cell r="G4905" t="str">
            <v>101261</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row>
        <row r="4906">
          <cell r="A4906" t="str">
            <v>MOVIMENTO DE TERRA</v>
          </cell>
          <cell r="B4906" t="str">
            <v>MOVT</v>
          </cell>
          <cell r="C4906" t="str">
            <v>CORTE/ESCAVACAO EM JAZIDAS OU CAMPO ABERTO</v>
          </cell>
          <cell r="D4906" t="str">
            <v>0018</v>
          </cell>
          <cell r="E4906">
            <v>0</v>
          </cell>
          <cell r="F4906">
            <v>0</v>
          </cell>
          <cell r="G4906" t="str">
            <v>101262</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row>
        <row r="4907">
          <cell r="A4907" t="str">
            <v>MOVIMENTO DE TERRA</v>
          </cell>
          <cell r="B4907" t="str">
            <v>MOVT</v>
          </cell>
          <cell r="C4907" t="str">
            <v>CORTE/ESCAVACAO EM JAZIDAS OU CAMPO ABERTO</v>
          </cell>
          <cell r="D4907" t="str">
            <v>0018</v>
          </cell>
          <cell r="E4907">
            <v>0</v>
          </cell>
          <cell r="F4907">
            <v>0</v>
          </cell>
          <cell r="G4907" t="str">
            <v>101263</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row>
        <row r="4908">
          <cell r="A4908" t="str">
            <v>MOVIMENTO DE TERRA</v>
          </cell>
          <cell r="B4908" t="str">
            <v>MOVT</v>
          </cell>
          <cell r="C4908" t="str">
            <v>CORTE/ESCAVACAO EM JAZIDAS OU CAMPO ABERTO</v>
          </cell>
          <cell r="D4908" t="str">
            <v>0018</v>
          </cell>
          <cell r="E4908">
            <v>0</v>
          </cell>
          <cell r="F4908">
            <v>0</v>
          </cell>
          <cell r="G4908" t="str">
            <v>101264</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row>
        <row r="4909">
          <cell r="A4909" t="str">
            <v>MOVIMENTO DE TERRA</v>
          </cell>
          <cell r="B4909" t="str">
            <v>MOVT</v>
          </cell>
          <cell r="C4909" t="str">
            <v>CORTE/ESCAVACAO EM JAZIDAS OU CAMPO ABERTO</v>
          </cell>
          <cell r="D4909" t="str">
            <v>0018</v>
          </cell>
          <cell r="E4909">
            <v>0</v>
          </cell>
          <cell r="F4909">
            <v>0</v>
          </cell>
          <cell r="G4909" t="str">
            <v>101265</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row>
        <row r="4910">
          <cell r="A4910" t="str">
            <v>MOVIMENTO DE TERRA</v>
          </cell>
          <cell r="B4910" t="str">
            <v>MOVT</v>
          </cell>
          <cell r="C4910" t="str">
            <v>CORTE/ESCAVACAO EM JAZIDAS OU CAMPO ABERTO</v>
          </cell>
          <cell r="D4910" t="str">
            <v>0018</v>
          </cell>
          <cell r="E4910">
            <v>0</v>
          </cell>
          <cell r="F4910">
            <v>0</v>
          </cell>
          <cell r="G4910" t="str">
            <v>101266</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row>
        <row r="4911">
          <cell r="A4911" t="str">
            <v>MOVIMENTO DE TERRA</v>
          </cell>
          <cell r="B4911" t="str">
            <v>MOVT</v>
          </cell>
          <cell r="C4911" t="str">
            <v>CORTE/ESCAVACAO EM JAZIDAS OU CAMPO ABERTO</v>
          </cell>
          <cell r="D4911" t="str">
            <v>0018</v>
          </cell>
          <cell r="E4911">
            <v>0</v>
          </cell>
          <cell r="F4911">
            <v>0</v>
          </cell>
          <cell r="G4911" t="str">
            <v>101267</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row>
        <row r="4912">
          <cell r="A4912" t="str">
            <v>MOVIMENTO DE TERRA</v>
          </cell>
          <cell r="B4912" t="str">
            <v>MOVT</v>
          </cell>
          <cell r="C4912" t="str">
            <v>CORTE/ESCAVACAO EM JAZIDAS OU CAMPO ABERTO</v>
          </cell>
          <cell r="D4912" t="str">
            <v>0018</v>
          </cell>
          <cell r="E4912">
            <v>0</v>
          </cell>
          <cell r="F4912">
            <v>0</v>
          </cell>
          <cell r="G4912" t="str">
            <v>101268</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row>
        <row r="4913">
          <cell r="A4913" t="str">
            <v>MOVIMENTO DE TERRA</v>
          </cell>
          <cell r="B4913" t="str">
            <v>MOVT</v>
          </cell>
          <cell r="C4913" t="str">
            <v>CORTE/ESCAVACAO EM JAZIDAS OU CAMPO ABERTO</v>
          </cell>
          <cell r="D4913" t="str">
            <v>0018</v>
          </cell>
          <cell r="E4913">
            <v>0</v>
          </cell>
          <cell r="F4913">
            <v>0</v>
          </cell>
          <cell r="G4913" t="str">
            <v>101269</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row>
        <row r="4914">
          <cell r="A4914" t="str">
            <v>MOVIMENTO DE TERRA</v>
          </cell>
          <cell r="B4914" t="str">
            <v>MOVT</v>
          </cell>
          <cell r="C4914" t="str">
            <v>CORTE/ESCAVACAO EM JAZIDAS OU CAMPO ABERTO</v>
          </cell>
          <cell r="D4914" t="str">
            <v>0018</v>
          </cell>
          <cell r="E4914">
            <v>0</v>
          </cell>
          <cell r="F4914">
            <v>0</v>
          </cell>
          <cell r="G4914" t="str">
            <v>101270</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row>
        <row r="4915">
          <cell r="A4915" t="str">
            <v>MOVIMENTO DE TERRA</v>
          </cell>
          <cell r="B4915" t="str">
            <v>MOVT</v>
          </cell>
          <cell r="C4915" t="str">
            <v>CORTE/ESCAVACAO EM JAZIDAS OU CAMPO ABERTO</v>
          </cell>
          <cell r="D4915" t="str">
            <v>0018</v>
          </cell>
          <cell r="E4915">
            <v>0</v>
          </cell>
          <cell r="F4915">
            <v>0</v>
          </cell>
          <cell r="G4915" t="str">
            <v>101271</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row>
        <row r="4916">
          <cell r="A4916" t="str">
            <v>MOVIMENTO DE TERRA</v>
          </cell>
          <cell r="B4916" t="str">
            <v>MOVT</v>
          </cell>
          <cell r="C4916" t="str">
            <v>CORTE/ESCAVACAO EM JAZIDAS OU CAMPO ABERTO</v>
          </cell>
          <cell r="D4916" t="str">
            <v>0018</v>
          </cell>
          <cell r="E4916">
            <v>0</v>
          </cell>
          <cell r="F4916">
            <v>0</v>
          </cell>
          <cell r="G4916" t="str">
            <v>101272</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row>
        <row r="4917">
          <cell r="A4917" t="str">
            <v>MOVIMENTO DE TERRA</v>
          </cell>
          <cell r="B4917" t="str">
            <v>MOVT</v>
          </cell>
          <cell r="C4917" t="str">
            <v>CORTE/ESCAVACAO EM JAZIDAS OU CAMPO ABERTO</v>
          </cell>
          <cell r="D4917" t="str">
            <v>0018</v>
          </cell>
          <cell r="E4917">
            <v>0</v>
          </cell>
          <cell r="F4917">
            <v>0</v>
          </cell>
          <cell r="G4917" t="str">
            <v>101273</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row>
        <row r="4918">
          <cell r="A4918" t="str">
            <v>MOVIMENTO DE TERRA</v>
          </cell>
          <cell r="B4918" t="str">
            <v>MOVT</v>
          </cell>
          <cell r="C4918" t="str">
            <v>CORTE/ESCAVACAO EM JAZIDAS OU CAMPO ABERTO</v>
          </cell>
          <cell r="D4918" t="str">
            <v>0018</v>
          </cell>
          <cell r="E4918">
            <v>0</v>
          </cell>
          <cell r="F4918">
            <v>0</v>
          </cell>
          <cell r="G4918" t="str">
            <v>101274</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row>
        <row r="4919">
          <cell r="A4919" t="str">
            <v>MOVIMENTO DE TERRA</v>
          </cell>
          <cell r="B4919" t="str">
            <v>MOVT</v>
          </cell>
          <cell r="C4919" t="str">
            <v>CORTE/ESCAVACAO EM JAZIDAS OU CAMPO ABERTO</v>
          </cell>
          <cell r="D4919" t="str">
            <v>0018</v>
          </cell>
          <cell r="E4919">
            <v>0</v>
          </cell>
          <cell r="F4919">
            <v>0</v>
          </cell>
          <cell r="G4919" t="str">
            <v>101275</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row>
        <row r="4920">
          <cell r="A4920" t="str">
            <v>MOVIMENTO DE TERRA</v>
          </cell>
          <cell r="B4920" t="str">
            <v>MOVT</v>
          </cell>
          <cell r="C4920" t="str">
            <v>CORTE/ESCAVACAO EM JAZIDAS OU CAMPO ABERTO</v>
          </cell>
          <cell r="D4920" t="str">
            <v>0018</v>
          </cell>
          <cell r="E4920">
            <v>0</v>
          </cell>
          <cell r="F4920">
            <v>0</v>
          </cell>
          <cell r="G4920" t="str">
            <v>101276</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row>
        <row r="4921">
          <cell r="A4921" t="str">
            <v>MOVIMENTO DE TERRA</v>
          </cell>
          <cell r="B4921" t="str">
            <v>MOVT</v>
          </cell>
          <cell r="C4921" t="str">
            <v>CORTE/ESCAVACAO EM JAZIDAS OU CAMPO ABERTO</v>
          </cell>
          <cell r="D4921" t="str">
            <v>0018</v>
          </cell>
          <cell r="E4921">
            <v>0</v>
          </cell>
          <cell r="F4921">
            <v>0</v>
          </cell>
          <cell r="G4921" t="str">
            <v>101277</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row>
        <row r="4922">
          <cell r="A4922" t="str">
            <v>MOVIMENTO DE TERRA</v>
          </cell>
          <cell r="B4922" t="str">
            <v>MOVT</v>
          </cell>
          <cell r="C4922" t="str">
            <v>ESCAVACAO DE VALAS</v>
          </cell>
          <cell r="D4922" t="str">
            <v>0019</v>
          </cell>
          <cell r="E4922">
            <v>0</v>
          </cell>
          <cell r="F4922">
            <v>0</v>
          </cell>
          <cell r="G4922" t="str">
            <v>90082</v>
          </cell>
          <cell r="H4922" t="str">
            <v>ESCAVAÇÃO MECANIZADA DE VALA COM PROF. ATÉ 1,5 M (MÉDIA ENTRE MONTANTE E JUSANTE/UMA COMPOSIÇÃO POR TRECHO), COM ESCAVADEIRA HIDRÁULICA (0,8 M3), LARG. DE 1,5 M A 2,5 M, EM SOLO DE 1A CATEGORIA, EM LOCAIS COM ALTO NÍVEL DE INTERFERÊNCIA. AF_02/2021</v>
          </cell>
        </row>
        <row r="4923">
          <cell r="A4923" t="str">
            <v>MOVIMENTO DE TERRA</v>
          </cell>
          <cell r="B4923" t="str">
            <v>MOVT</v>
          </cell>
          <cell r="C4923" t="str">
            <v>ESCAVACAO DE VALAS</v>
          </cell>
          <cell r="D4923" t="str">
            <v>0019</v>
          </cell>
          <cell r="E4923">
            <v>0</v>
          </cell>
          <cell r="F4923">
            <v>0</v>
          </cell>
          <cell r="G4923" t="str">
            <v>90084</v>
          </cell>
          <cell r="H4923" t="str">
            <v>ESCAVAÇÃO MECANIZADA DE VALA COM PROF. MAIOR QUE 1,5 M ATÉ 3,0 M (MÉDIA ENTRE MONTANTE E JUSANTE/UMA COMPOSIÇÃO POR TRECHO), COM ESCAVADEIRA HIDRÁULICA (0,8 M3/111 HP), LARGURA ATÉ 1,5 M, EM SOLO DE 1A CATEGORIA, EM LOCAIS COM ALTO NÍVEL DE INTERFERÊNCIA. AF_02/2021</v>
          </cell>
        </row>
        <row r="4924">
          <cell r="A4924" t="str">
            <v>MOVIMENTO DE TERRA</v>
          </cell>
          <cell r="B4924" t="str">
            <v>MOVT</v>
          </cell>
          <cell r="C4924" t="str">
            <v>ESCAVACAO DE VALAS</v>
          </cell>
          <cell r="D4924" t="str">
            <v>0019</v>
          </cell>
          <cell r="E4924">
            <v>0</v>
          </cell>
          <cell r="F4924">
            <v>0</v>
          </cell>
          <cell r="G4924" t="str">
            <v>90086</v>
          </cell>
          <cell r="H4924" t="str">
            <v>ESCAVAÇÃO MECANIZADA DE VALA COM PROF. MAIOR QUE 3,0 M ATÉ 4,5 M(MÉDIA ENTRE MONTANTE E JUSANTE/UMA COMPOSIÇÃO POR TRECHO), COM ESCAVADEIRA HIDRÁULICA (0,8 M3/111 HP), LARG. MENOR QUE 1,5 M, EM SOLO DE 1A CATEGORIA, EM LOCAIS COM ALTO NÍVEL DE INTERFERÊNCIA. AF_02/2021</v>
          </cell>
        </row>
        <row r="4925">
          <cell r="A4925" t="str">
            <v>MOVIMENTO DE TERRA</v>
          </cell>
          <cell r="B4925" t="str">
            <v>MOVT</v>
          </cell>
          <cell r="C4925" t="str">
            <v>ESCAVACAO DE VALAS</v>
          </cell>
          <cell r="D4925" t="str">
            <v>0019</v>
          </cell>
          <cell r="E4925">
            <v>0</v>
          </cell>
          <cell r="F4925">
            <v>0</v>
          </cell>
          <cell r="G4925" t="str">
            <v>90087</v>
          </cell>
          <cell r="H4925" t="str">
            <v>ESCAVAÇÃO MECANIZADA DE VALA COM PROF. DE 3,0 M ATÉ 4,5 M(MÉDIA ENTRE MONTANTE E JUSANTE/UMA COMPOSIÇÃO POR TRECHO), COM ESCAVADEIRA HIDRÁULICA (1,2 M3/155 HP), LARG. DE 1,5 M A 2,5 M, EM SOLO DE 1A CATEGORIA, EM LOCAIS COM ALTO NÍVEL DE INTERFERÊNCIA. AF_02/2021</v>
          </cell>
        </row>
        <row r="4926">
          <cell r="A4926" t="str">
            <v>MOVIMENTO DE TERRA</v>
          </cell>
          <cell r="B4926" t="str">
            <v>MOVT</v>
          </cell>
          <cell r="C4926" t="str">
            <v>ESCAVACAO DE VALAS</v>
          </cell>
          <cell r="D4926" t="str">
            <v>0019</v>
          </cell>
          <cell r="E4926">
            <v>0</v>
          </cell>
          <cell r="F4926">
            <v>0</v>
          </cell>
          <cell r="G4926" t="str">
            <v>90090</v>
          </cell>
          <cell r="H4926" t="str">
            <v>ESCAVAÇÃO MECANIZADA DE VALA COM PROF. MAIOR QUE 4,5 M ATÉ 6,0 M(MÉDIA ENTRE MONTANTE E JUSANTE/UMA COMPOSIÇÃO POR TRECHO), COM ESCAVADEIRA HIDRÁULICA (1,2 M3/155 HP), LARG. DE 1,5 M A 2,5 M, EM SOLO DE 1A CATEGORIA, EM LOCAIS COM ALTO NÍVEL DE INTERFERÊNCIA. AF_02/2021</v>
          </cell>
        </row>
        <row r="4927">
          <cell r="A4927" t="str">
            <v>MOVIMENTO DE TERRA</v>
          </cell>
          <cell r="B4927" t="str">
            <v>MOVT</v>
          </cell>
          <cell r="C4927" t="str">
            <v>ESCAVACAO DE VALAS</v>
          </cell>
          <cell r="D4927" t="str">
            <v>0019</v>
          </cell>
          <cell r="E4927">
            <v>0</v>
          </cell>
          <cell r="F4927">
            <v>0</v>
          </cell>
          <cell r="G4927" t="str">
            <v>90091</v>
          </cell>
          <cell r="H4927" t="str">
            <v>ESCAVAÇÃO MECANIZADA DE VALA COM PROF. ATÉ 1,5 M(MÉDIA ENTRE MONTANTE E JUSANTE/UMA COMPOSIÇÃO POR TRECHO), COM ESCAVADEIRA HIDRÁULICA (0,8 M3), LARG. DE 1,5M A 2,5 M, EM SOLO DE 1A CATEGORIA, LOCAIS COM BAIXO NÍVEL DE INTERFERÊNCIA. AF_02/2021</v>
          </cell>
        </row>
        <row r="4928">
          <cell r="A4928" t="str">
            <v>MOVIMENTO DE TERRA</v>
          </cell>
          <cell r="B4928" t="str">
            <v>MOVT</v>
          </cell>
          <cell r="C4928" t="str">
            <v>ESCAVACAO DE VALAS</v>
          </cell>
          <cell r="D4928" t="str">
            <v>0019</v>
          </cell>
          <cell r="E4928">
            <v>0</v>
          </cell>
          <cell r="F4928">
            <v>0</v>
          </cell>
          <cell r="G4928" t="str">
            <v>90092</v>
          </cell>
          <cell r="H4928" t="str">
            <v>ESCAVAÇÃO MECANIZADA DE VALA COM PROF. MAIOR QUE 1,5 M E ATÉ 3,0 M(MÉDIA ENTRE MONTANTE E JUSANTE/UMA COMPOSIÇÃO POR TRECHO), COM ESCAVADEIRA HIDRÁULICA (0,8 M3/111 HP), LARG. MENOR QUE 1,5 M, EM SOLO DE 1A CATEGORIA, LOCAIS COM BAIXO NÍVEL DE INTERFERÊNCIA. AF_02/2021</v>
          </cell>
        </row>
        <row r="4929">
          <cell r="A4929" t="str">
            <v>MOVIMENTO DE TERRA</v>
          </cell>
          <cell r="B4929" t="str">
            <v>MOVT</v>
          </cell>
          <cell r="C4929" t="str">
            <v>ESCAVACAO DE VALAS</v>
          </cell>
          <cell r="D4929" t="str">
            <v>0019</v>
          </cell>
          <cell r="E4929">
            <v>0</v>
          </cell>
          <cell r="F4929">
            <v>0</v>
          </cell>
          <cell r="G4929" t="str">
            <v>90094</v>
          </cell>
          <cell r="H4929" t="str">
            <v>ESCAVAÇÃO MECANIZADA DE VALA COM PROF. MAIOR QUE 3,0 M ATÉ 4,5 M (MÉDIA ENTRE MONTANTE E JUSANTE/UMA COMPOSIÇÃO POR TRECHO), COM ESCAVADEIRA HIDRÁULICA (0,8 M3/111 HP), LARG. MENOR QUE 1,5 M, EM SOLO DE 1A CATEGORIA, LOCAIS COM BAIXO NÍVEL DE INTERFERÊNCIA. AF_02/2021</v>
          </cell>
        </row>
        <row r="4930">
          <cell r="A4930" t="str">
            <v>MOVIMENTO DE TERRA</v>
          </cell>
          <cell r="B4930" t="str">
            <v>MOVT</v>
          </cell>
          <cell r="C4930" t="str">
            <v>ESCAVACAO DE VALAS</v>
          </cell>
          <cell r="D4930" t="str">
            <v>0019</v>
          </cell>
          <cell r="E4930">
            <v>0</v>
          </cell>
          <cell r="F4930">
            <v>0</v>
          </cell>
          <cell r="G4930" t="str">
            <v>90095</v>
          </cell>
          <cell r="H4930" t="str">
            <v>ESCAVAÇÃO MECANIZADA DE VALA COM PROF. MAIOR QUE 3,0 M ATÉ 4,5 M (MÉDIA ENTRE MONTANTE E JUSANTE/UMA COMPOSIÇÃO POR TRECHO), COM ESCAVADEIRA HIDRÁULICA (1,2 M3/155 HP), LARG. DE 1,5 M A 2,5 M, EM SOLO DE 1A CATEGORIA, LOCAIS COM BAIXO NÍVEL DE INTERFERÊNCIA. AF_02/2021</v>
          </cell>
        </row>
        <row r="4931">
          <cell r="A4931" t="str">
            <v>MOVIMENTO DE TERRA</v>
          </cell>
          <cell r="B4931" t="str">
            <v>MOVT</v>
          </cell>
          <cell r="C4931" t="str">
            <v>ESCAVACAO DE VALAS</v>
          </cell>
          <cell r="D4931" t="str">
            <v>0019</v>
          </cell>
          <cell r="E4931">
            <v>0</v>
          </cell>
          <cell r="F4931">
            <v>0</v>
          </cell>
          <cell r="G4931" t="str">
            <v>90098</v>
          </cell>
          <cell r="H4931" t="str">
            <v>ESCAVAÇÃO MECANIZADA DE VALA COM PROF. MAIOR QUE 4,5 M ATÉ 6,0 M (MÉDIA ENTRE MONTANTE E JUSANTE/UMA COMPOSIÇÃO POR TRECHO), COM ESCAVADEIRA HIDRÁULICA (1,2 M3/155 HP), LARG. DE 1,5 M A 2,5 M, EM SOLO DE 1A CATEGORIA, LOCAIS COM BAIXO NÍVEL DE INTERFERÊNCIA. AF_02/2021</v>
          </cell>
        </row>
        <row r="4932">
          <cell r="A4932" t="str">
            <v>MOVIMENTO DE TERRA</v>
          </cell>
          <cell r="B4932" t="str">
            <v>MOVT</v>
          </cell>
          <cell r="C4932" t="str">
            <v>ESCAVACAO DE VALAS</v>
          </cell>
          <cell r="D4932" t="str">
            <v>0019</v>
          </cell>
          <cell r="E4932">
            <v>0</v>
          </cell>
          <cell r="F4932">
            <v>0</v>
          </cell>
          <cell r="G4932" t="str">
            <v>90099</v>
          </cell>
          <cell r="H4932" t="str">
            <v>ESCAVAÇÃO MECANIZADA DE VALA COM PROF. ATÉ 1,5 M (MÉDIA ENTRE MONTANTE E JUSANTE/UMA COMPOSIÇÃO POR TRECHO), COM RETROESCAVADEIRA (0,26 M3/88 HP), LARG. MENOR QUE 0,8 M, EM SOLO DE 1A CATEGORIA, EM LOCAIS COM ALTO NÍVEL DE INTERFERÊNCIA. AF_02/2021</v>
          </cell>
        </row>
        <row r="4933">
          <cell r="A4933" t="str">
            <v>MOVIMENTO DE TERRA</v>
          </cell>
          <cell r="B4933" t="str">
            <v>MOVT</v>
          </cell>
          <cell r="C4933" t="str">
            <v>ESCAVACAO DE VALAS</v>
          </cell>
          <cell r="D4933" t="str">
            <v>0019</v>
          </cell>
          <cell r="E4933">
            <v>0</v>
          </cell>
          <cell r="F4933">
            <v>0</v>
          </cell>
          <cell r="G4933" t="str">
            <v>90100</v>
          </cell>
          <cell r="H4933" t="str">
            <v>ESCAVAÇÃO MECANIZADA DE VALA COM PROF. ATÉ 1,5 M (MÉDIA ENTRE MONTANTE E JUSANTE/UMA COMPOSIÇÃO POR TRECHO), COM RETROESCAVADEIRA (0,26 M3/88 HP), LARG. DE 0,8 M A 1,5 M, EM SOLO DE 1A CATEGORIA, EM LOCAIS COM ALTO NÍVEL DE INTERFERÊNCIA. AF_02/2021</v>
          </cell>
        </row>
        <row r="4934">
          <cell r="A4934" t="str">
            <v>MOVIMENTO DE TERRA</v>
          </cell>
          <cell r="B4934" t="str">
            <v>MOVT</v>
          </cell>
          <cell r="C4934" t="str">
            <v>ESCAVACAO DE VALAS</v>
          </cell>
          <cell r="D4934" t="str">
            <v>0019</v>
          </cell>
          <cell r="E4934">
            <v>0</v>
          </cell>
          <cell r="F4934">
            <v>0</v>
          </cell>
          <cell r="G4934" t="str">
            <v>90101</v>
          </cell>
          <cell r="H4934" t="str">
            <v>ESCAVAÇÃO MECANIZADA DE VALA COM PROF. MAIOR QUE 1,5 M ATÉ 3,0 M (MÉDIA ENTRE MONTANTE E JUSANTE/UMA COMPOSIÇÃO POR TRECHO), COM RETROESCAVADEIRA (0,26 M3/88 HP), LARG. MENOR QUE 0,8 M, EM SOLO DE 1A CATEGORIA, EM LOCAIS COM ALTO NÍVEL DE INTERFERÊNCIA.AF_02/2021</v>
          </cell>
        </row>
        <row r="4935">
          <cell r="A4935" t="str">
            <v>MOVIMENTO DE TERRA</v>
          </cell>
          <cell r="B4935" t="str">
            <v>MOVT</v>
          </cell>
          <cell r="C4935" t="str">
            <v>ESCAVACAO DE VALAS</v>
          </cell>
          <cell r="D4935" t="str">
            <v>0019</v>
          </cell>
          <cell r="E4935">
            <v>0</v>
          </cell>
          <cell r="F4935">
            <v>0</v>
          </cell>
          <cell r="G4935" t="str">
            <v>90102</v>
          </cell>
          <cell r="H4935"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row>
        <row r="4936">
          <cell r="A4936" t="str">
            <v>MOVIMENTO DE TERRA</v>
          </cell>
          <cell r="B4936" t="str">
            <v>MOVT</v>
          </cell>
          <cell r="C4936" t="str">
            <v>ESCAVACAO DE VALAS</v>
          </cell>
          <cell r="D4936" t="str">
            <v>0019</v>
          </cell>
          <cell r="E4936">
            <v>0</v>
          </cell>
          <cell r="F4936">
            <v>0</v>
          </cell>
          <cell r="G4936" t="str">
            <v>90105</v>
          </cell>
          <cell r="H49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row>
        <row r="4937">
          <cell r="A4937" t="str">
            <v>MOVIMENTO DE TERRA</v>
          </cell>
          <cell r="B4937" t="str">
            <v>MOVT</v>
          </cell>
          <cell r="C4937" t="str">
            <v>ESCAVACAO DE VALAS</v>
          </cell>
          <cell r="D4937" t="str">
            <v>0019</v>
          </cell>
          <cell r="E4937">
            <v>0</v>
          </cell>
          <cell r="F4937">
            <v>0</v>
          </cell>
          <cell r="G4937" t="str">
            <v>90106</v>
          </cell>
          <cell r="H49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row>
        <row r="4938">
          <cell r="A4938" t="str">
            <v>MOVIMENTO DE TERRA</v>
          </cell>
          <cell r="B4938" t="str">
            <v>MOVT</v>
          </cell>
          <cell r="C4938" t="str">
            <v>ESCAVACAO DE VALAS</v>
          </cell>
          <cell r="D4938" t="str">
            <v>0019</v>
          </cell>
          <cell r="E4938">
            <v>0</v>
          </cell>
          <cell r="F4938">
            <v>0</v>
          </cell>
          <cell r="G4938" t="str">
            <v>90107</v>
          </cell>
          <cell r="H493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row>
        <row r="4939">
          <cell r="A4939" t="str">
            <v>MOVIMENTO DE TERRA</v>
          </cell>
          <cell r="B4939" t="str">
            <v>MOVT</v>
          </cell>
          <cell r="C4939" t="str">
            <v>ESCAVACAO DE VALAS</v>
          </cell>
          <cell r="D4939" t="str">
            <v>0019</v>
          </cell>
          <cell r="E4939">
            <v>0</v>
          </cell>
          <cell r="F4939">
            <v>0</v>
          </cell>
          <cell r="G4939" t="str">
            <v>90108</v>
          </cell>
          <cell r="H49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row>
        <row r="4940">
          <cell r="A4940" t="str">
            <v>MOVIMENTO DE TERRA</v>
          </cell>
          <cell r="B4940" t="str">
            <v>MOVT</v>
          </cell>
          <cell r="C4940" t="str">
            <v>ESCAVACAO DE VALAS</v>
          </cell>
          <cell r="D4940" t="str">
            <v>0019</v>
          </cell>
          <cell r="E4940">
            <v>0</v>
          </cell>
          <cell r="F4940">
            <v>0</v>
          </cell>
          <cell r="G4940" t="str">
            <v>93358</v>
          </cell>
          <cell r="H4940" t="str">
            <v>ESCAVAÇÃO MANUAL DE VALA COM PROFUNDIDADE MENOR OU IGUAL A 1,30 M. AF_02/2021</v>
          </cell>
        </row>
        <row r="4941">
          <cell r="A4941" t="str">
            <v>MOVIMENTO DE TERRA</v>
          </cell>
          <cell r="B4941" t="str">
            <v>MOVT</v>
          </cell>
          <cell r="C4941" t="str">
            <v>ESCAVACAO DE VALAS</v>
          </cell>
          <cell r="D4941" t="str">
            <v>0019</v>
          </cell>
          <cell r="E4941">
            <v>0</v>
          </cell>
          <cell r="F4941">
            <v>0</v>
          </cell>
          <cell r="G4941" t="str">
            <v>102276</v>
          </cell>
          <cell r="H4941" t="str">
            <v>ESCAVAÇÃO MECANIZADA DE VALA COM PROF. ATÉ 1,5 M (MÉDIA ENTRE MONTANTE E JUSANTE/UMA COMPOSIÇÃO POR TRECHO), COM ESCAVADEIRA HIDRÁULICA (0,8 M3/111 HP), LARG. MENOR QUE  1,5 M, EM SOLO DE 1A CATEGORIA, EM LOCAIS COM ALTO NÍVEL DE INTERFERÊNCIA. AF_02/2021</v>
          </cell>
        </row>
        <row r="4942">
          <cell r="A4942" t="str">
            <v>MOVIMENTO DE TERRA</v>
          </cell>
          <cell r="B4942" t="str">
            <v>MOVT</v>
          </cell>
          <cell r="C4942" t="str">
            <v>ESCAVACAO DE VALAS</v>
          </cell>
          <cell r="D4942" t="str">
            <v>0019</v>
          </cell>
          <cell r="E4942">
            <v>0</v>
          </cell>
          <cell r="F4942">
            <v>0</v>
          </cell>
          <cell r="G4942" t="str">
            <v>102277</v>
          </cell>
          <cell r="H4942" t="str">
            <v>ESCAVAÇÃO MECANIZADA DE VALA COM PROF. MAIOR QUE  4,5 M ATÉ 6,0 M (MÉDIA ENTRE MONTANTE E JUSANTE/UMA COMPOSIÇÃO POR TRECHO), COM ESCAVADEIRA HIDRÁULICA (0,8 M3/111 H P), LARG. MENOR QUE 1,5 M, EM SOLO DE 1A CATEGORIA, EM LOCAIS COM ALTO NÍVEL DE INTERFERÊNCIA. AF_02/2021</v>
          </cell>
        </row>
        <row r="4943">
          <cell r="A4943" t="str">
            <v>MOVIMENTO DE TERRA</v>
          </cell>
          <cell r="B4943" t="str">
            <v>MOVT</v>
          </cell>
          <cell r="C4943" t="str">
            <v>ESCAVACAO DE VALAS</v>
          </cell>
          <cell r="D4943" t="str">
            <v>0019</v>
          </cell>
          <cell r="E4943">
            <v>0</v>
          </cell>
          <cell r="F4943">
            <v>0</v>
          </cell>
          <cell r="G4943" t="str">
            <v>102278</v>
          </cell>
          <cell r="H4943" t="str">
            <v>ESCAVAÇÃO MECANIZADA DE VALA COM PROF. MAIOR QUE 1,50 M ATÉ 3,0 M (MÉDIA ENTRE MONTANTE E JUSANTE/UMA COMPOSIÇÃO POR TRECHO), COM ESCAVADEIRA HIDRÁULICA (1,2 M3/155 HP), LARG. DE 1,5 M A 2,5 M, EM SOLO DE 1A CATEGORIA, EM LOCAIS COM ALTO NÍVEL DE INTERFERÊNCIA. AF_02/2021</v>
          </cell>
        </row>
        <row r="4944">
          <cell r="A4944" t="str">
            <v>MOVIMENTO DE TERRA</v>
          </cell>
          <cell r="B4944" t="str">
            <v>MOVT</v>
          </cell>
          <cell r="C4944" t="str">
            <v>ESCAVACAO DE VALAS</v>
          </cell>
          <cell r="D4944" t="str">
            <v>0019</v>
          </cell>
          <cell r="E4944">
            <v>0</v>
          </cell>
          <cell r="F4944">
            <v>0</v>
          </cell>
          <cell r="G4944" t="str">
            <v>102279</v>
          </cell>
          <cell r="H4944" t="str">
            <v>ESCAVAÇÃO MECANIZADA DE VALA COM PROF. ATÉ 1,5 M (MÉDIA ENTRE MONTANTE E JUSANTE/UMA COMPOSIÇÃO POR TRECHO), COM ESCAVADEIRA HIDRÁULICA (0,8 M3/111 HP),LARG. MENOR QUE 1,5 M, EM SOLO DE 1A CATEGORIA, LOCAIS COM BAIXO NÍVEL DE INTERFERÊNCIA. AF_02/2021</v>
          </cell>
        </row>
        <row r="4945">
          <cell r="A4945" t="str">
            <v>MOVIMENTO DE TERRA</v>
          </cell>
          <cell r="B4945" t="str">
            <v>MOVT</v>
          </cell>
          <cell r="C4945" t="str">
            <v>ESCAVACAO DE VALAS</v>
          </cell>
          <cell r="D4945" t="str">
            <v>0019</v>
          </cell>
          <cell r="E4945">
            <v>0</v>
          </cell>
          <cell r="F4945">
            <v>0</v>
          </cell>
          <cell r="G4945" t="str">
            <v>102280</v>
          </cell>
          <cell r="H4945" t="str">
            <v>ESCAVAÇÃO MECANIZADA DE VALA COM PROF. MAIOR QUE 4,5 M ATÉ 6,0 M (MÉDIA ENTRE MONTANTE E JUSANTE/UMA COMPOSIÇÃO POR TRECHO),COM ESCAVADEIRA HIDRÁULICA (0,8 M3/111 HP), LARG. MENOR QUE 1,5 M, EM SOLO DE 1A CATEGORIA, LOCAIS COM BAIXO NÍVEL DE INTERFERÊNCIA. AF_02/2021</v>
          </cell>
        </row>
        <row r="4946">
          <cell r="A4946" t="str">
            <v>MOVIMENTO DE TERRA</v>
          </cell>
          <cell r="B4946" t="str">
            <v>MOVT</v>
          </cell>
          <cell r="C4946" t="str">
            <v>ESCAVACAO DE VALAS</v>
          </cell>
          <cell r="D4946" t="str">
            <v>0019</v>
          </cell>
          <cell r="E4946">
            <v>0</v>
          </cell>
          <cell r="F4946">
            <v>0</v>
          </cell>
          <cell r="G4946" t="str">
            <v>102281</v>
          </cell>
          <cell r="H4946" t="str">
            <v>ESCAVAÇÃO MECANIZADA DE VALA COM PROF. MAIOR QUE 1,5 M ATÉ 3,0 M (MÉDIA ENTRE MONTANTE E JUSANTE/UMA COMPOSIÇÃO POR TRECHO),COM ESCAVADEIRA HIDRÁULICA (1,2 M3/155 HP),LARG. DE 1,5 M A 2,5 M, EM SOLO DE 1A CATEGORIA, LOCAIS COM BAIXO NÍVEL DE INTERFERÊNCIA. AF_02/2021</v>
          </cell>
        </row>
        <row r="4947">
          <cell r="A4947" t="str">
            <v>MOVIMENTO DE TERRA</v>
          </cell>
          <cell r="B4947" t="str">
            <v>MOVT</v>
          </cell>
          <cell r="C4947" t="str">
            <v>ESCAVACAO DE VALAS</v>
          </cell>
          <cell r="D4947" t="str">
            <v>0019</v>
          </cell>
          <cell r="E4947">
            <v>0</v>
          </cell>
          <cell r="F4947">
            <v>0</v>
          </cell>
          <cell r="G4947" t="str">
            <v>102282</v>
          </cell>
          <cell r="H4947" t="str">
            <v>ESCAVAÇÃO MECANIZADA DE VALA COM PROF. ATÉ 1,5 M (MÉDIA ENTRE MONTANTE E JUSANTE/UMA COMPOSIÇÃO POR TRECHO), COM ESCAVADEIRA HIDRÁULICA (0,8 M3/111 HP),LARG. MENOR QUE 1,5 M, EM SOLO DE MOLE, EM LOCAIS COM ALTO NÍVEL DE INTERFERÊNCIA. AF_02/2021</v>
          </cell>
        </row>
        <row r="4948">
          <cell r="A4948" t="str">
            <v>MOVIMENTO DE TERRA</v>
          </cell>
          <cell r="B4948" t="str">
            <v>MOVT</v>
          </cell>
          <cell r="C4948" t="str">
            <v>ESCAVACAO DE VALAS</v>
          </cell>
          <cell r="D4948" t="str">
            <v>0019</v>
          </cell>
          <cell r="E4948">
            <v>0</v>
          </cell>
          <cell r="F4948">
            <v>0</v>
          </cell>
          <cell r="G4948" t="str">
            <v>102283</v>
          </cell>
          <cell r="H4948" t="str">
            <v>ESCAVAÇÃO MECANIZADA DE VALA COM PROF. ATÉ 1,5 M (MÉDIA ENTRE MONTANTE E JUSANTE/UMA COMPOSIÇÃO POR TRECHO), COM ESCAVADEIRA HIDRÁULICA (0,8 M3/111 HP), LARG. DE 1,5 M A 2,5 M, EM SOLO MOLE, EM LOCAIS COM ALTO NÍVEL DE INTERFERÊNCIA. AF_02/2021</v>
          </cell>
        </row>
        <row r="4949">
          <cell r="A4949" t="str">
            <v>MOVIMENTO DE TERRA</v>
          </cell>
          <cell r="B4949" t="str">
            <v>MOVT</v>
          </cell>
          <cell r="C4949" t="str">
            <v>ESCAVACAO DE VALAS</v>
          </cell>
          <cell r="D4949" t="str">
            <v>0019</v>
          </cell>
          <cell r="E4949">
            <v>0</v>
          </cell>
          <cell r="F4949">
            <v>0</v>
          </cell>
          <cell r="G4949" t="str">
            <v>102284</v>
          </cell>
          <cell r="H4949" t="str">
            <v>ESCAVAÇÃO MECANIZADA DE VALA COM PROF. MAIOR QUE 1,5 M ATÉ 3,0 M (MÉDIA ENTRE MONTANTE E JUSANTE/UMA COMPOSIÇÃO POR TRECHO), COM ESCAVADEIRA HIDRÁULICA (0,8 M3/111 HP), LARGURA ATÉ 1,5 M, EM SOLO MOLE, EM LOCAIS COM ALTO NÍVEL DE INTERFERÊNCIA. AF_02/2021</v>
          </cell>
        </row>
        <row r="4950">
          <cell r="A4950" t="str">
            <v>MOVIMENTO DE TERRA</v>
          </cell>
          <cell r="B4950" t="str">
            <v>MOVT</v>
          </cell>
          <cell r="C4950" t="str">
            <v>ESCAVACAO DE VALAS</v>
          </cell>
          <cell r="D4950" t="str">
            <v>0019</v>
          </cell>
          <cell r="E4950">
            <v>0</v>
          </cell>
          <cell r="F4950">
            <v>0</v>
          </cell>
          <cell r="G4950" t="str">
            <v>102285</v>
          </cell>
          <cell r="H4950" t="str">
            <v>ESCAVAÇÃO MECANIZADA DE VALA COM PROF. MAIOR QUE 3,0 M ATÉ 4,5 M (MÉDIA ENTRE MONTANTE E JUSANTE/UMA COMPOSIÇÃO POR TRECHO), COM ESCAVADEIRA HIDRÁULICA (0,8 M3/111 HP), LARG. MENOR QUE 1,5 M, EM SOLO  MOLE, EM LOCAIS COM ALTO NÍVEL DE INTERFERÊNCIA. AF_02/2021</v>
          </cell>
        </row>
        <row r="4951">
          <cell r="A4951" t="str">
            <v>MOVIMENTO DE TERRA</v>
          </cell>
          <cell r="B4951" t="str">
            <v>MOVT</v>
          </cell>
          <cell r="C4951" t="str">
            <v>ESCAVACAO DE VALAS</v>
          </cell>
          <cell r="D4951" t="str">
            <v>0019</v>
          </cell>
          <cell r="E4951">
            <v>0</v>
          </cell>
          <cell r="F4951">
            <v>0</v>
          </cell>
          <cell r="G4951" t="str">
            <v>102286</v>
          </cell>
          <cell r="H4951" t="str">
            <v>ESESCAVAÇÃO MECANIZADA DE VALA COM PROF. MAIOR QUE 4,5 M ATÉ 6,0 M (MÉDIA ENTRE MONTANTE E JUSANTE/UMA COMPOSIÇÃO POR TRECHO), COM ESCAVADEIRA HIDRÁULICA (0,8 M3/111 HP),LARG. MENOR QUE 1,5 M, EM SOLO DE MOLE, EM LOCAIS COM ALTO NÍVEL DE INTERFERÊNCIA. AF_02/2021</v>
          </cell>
        </row>
        <row r="4952">
          <cell r="A4952" t="str">
            <v>MOVIMENTO DE TERRA</v>
          </cell>
          <cell r="B4952" t="str">
            <v>MOVT</v>
          </cell>
          <cell r="C4952" t="str">
            <v>ESCAVACAO DE VALAS</v>
          </cell>
          <cell r="D4952" t="str">
            <v>0019</v>
          </cell>
          <cell r="E4952">
            <v>0</v>
          </cell>
          <cell r="F4952">
            <v>0</v>
          </cell>
          <cell r="G4952" t="str">
            <v>102287</v>
          </cell>
          <cell r="H4952" t="str">
            <v>ESCAVAÇÃO MECANIZADA DE VALA COM PROF. MAIOR QUE 1,5 M ATÉ 3,0 M (MÉDIA ENTRE MONTANTE E JUSANTE/UMA COMPOSIÇÃO POR TRECHO),COM ESCAVADEIRA HIDRÁULICA (1,2 M3/155 HP),LARG. DE 1,5 M A 2,5 M, EM SOLO MOLE, EM LOCAIS COM ALTO NÍVEL DE INTERFERÊNCIA. AF_02/2021</v>
          </cell>
        </row>
        <row r="4953">
          <cell r="A4953" t="str">
            <v>MOVIMENTO DE TERRA</v>
          </cell>
          <cell r="B4953" t="str">
            <v>MOVT</v>
          </cell>
          <cell r="C4953" t="str">
            <v>ESCAVACAO DE VALAS</v>
          </cell>
          <cell r="D4953" t="str">
            <v>0019</v>
          </cell>
          <cell r="E4953">
            <v>0</v>
          </cell>
          <cell r="F4953">
            <v>0</v>
          </cell>
          <cell r="G4953" t="str">
            <v>102288</v>
          </cell>
          <cell r="H4953" t="str">
            <v>ESCAVAÇÃO MECANIZADA DE VALA COM PROF. DE 3,0 M ATÉ 4,5 M (MÉDIA ENTRE MONTANTE E JUSANTE/UMA COMPOSIÇÃO POR TRECHO), COM ESCAVADEIRA HIDRÁULICA (1,2 M3/155 HP), LARG. DE 1,5 M A 2,5 M, EM SOLO MOLE, EM LOCAIS COM ALTO NÍVEL DE INTERFERÊNCIA. AF_02/2021</v>
          </cell>
        </row>
        <row r="4954">
          <cell r="A4954" t="str">
            <v>MOVIMENTO DE TERRA</v>
          </cell>
          <cell r="B4954" t="str">
            <v>MOVT</v>
          </cell>
          <cell r="C4954" t="str">
            <v>ESCAVACAO DE VALAS</v>
          </cell>
          <cell r="D4954" t="str">
            <v>0019</v>
          </cell>
          <cell r="E4954">
            <v>0</v>
          </cell>
          <cell r="F4954">
            <v>0</v>
          </cell>
          <cell r="G4954" t="str">
            <v>102289</v>
          </cell>
          <cell r="H4954" t="str">
            <v>ESCAVAÇÃO MECANIZADA DE VALA COM PROF. MAIOR QUE 4,5 M ATÉ 6,0 M (MÉDIA ENTRE MONTANTE E JUSANTE/UMA COMPOSIÇÃO POR TRECHO), COM ESCAVADEIRA HIDRÁULICA (1,2 M3/155 HP), LARG. DE 1,5 M A 2,5 M, EM SOLO MOLE , EM LOCAIS COM ALTO NÍVEL DE INTERFERÊNCIA. AF_02/2021</v>
          </cell>
        </row>
        <row r="4955">
          <cell r="A4955" t="str">
            <v>MOVIMENTO DE TERRA</v>
          </cell>
          <cell r="B4955" t="str">
            <v>MOVT</v>
          </cell>
          <cell r="C4955" t="str">
            <v>ESCAVACAO DE VALAS</v>
          </cell>
          <cell r="D4955" t="str">
            <v>0019</v>
          </cell>
          <cell r="E4955">
            <v>0</v>
          </cell>
          <cell r="F4955">
            <v>0</v>
          </cell>
          <cell r="G4955" t="str">
            <v>102290</v>
          </cell>
          <cell r="H4955" t="str">
            <v>ESCAVAÇÃO MECANIZADA DE VALA COM PROF. ATÉ 1,5 M (MÉDIA ENTRE MONTANTE E JUSANTE/UMA COMPOSIÇÃO POR TRECHO), COM ESCAVADEIRA HIDRÁULICA (0,8 M3/111 HP),LARG. MENOR QUE 1,5 M, EM SOLO MOLE, LOCAIS COM BAIXO NÍVEL DE INTERFERÊNCIA. AF_02/2021</v>
          </cell>
        </row>
        <row r="4956">
          <cell r="A4956" t="str">
            <v>MOVIMENTO DE TERRA</v>
          </cell>
          <cell r="B4956" t="str">
            <v>MOVT</v>
          </cell>
          <cell r="C4956" t="str">
            <v>ESCAVACAO DE VALAS</v>
          </cell>
          <cell r="D4956" t="str">
            <v>0019</v>
          </cell>
          <cell r="E4956">
            <v>0</v>
          </cell>
          <cell r="F4956">
            <v>0</v>
          </cell>
          <cell r="G4956" t="str">
            <v>102291</v>
          </cell>
          <cell r="H4956" t="str">
            <v>ESCAVAÇÃO MECANIZADA DE VALA COM PROF. ATÉ 1,5 M (MÉDIA ENTRE MONTANTE E JUSANTE/UMA COMPOSIÇÃO POR TRECHO), COM ESCAVADEIRA HIDRÁULICA (0,8 M3/111 HP), LARG. DE 1,5 M A 2,5 M, EM SOLO MOLE, LOCAIS COM BAIXO NÍVEL DE INTERFERÊNCIA. AF_02/2021</v>
          </cell>
        </row>
        <row r="4957">
          <cell r="A4957" t="str">
            <v>MOVIMENTO DE TERRA</v>
          </cell>
          <cell r="B4957" t="str">
            <v>MOVT</v>
          </cell>
          <cell r="C4957" t="str">
            <v>ESCAVACAO DE VALAS</v>
          </cell>
          <cell r="D4957" t="str">
            <v>0019</v>
          </cell>
          <cell r="E4957">
            <v>0</v>
          </cell>
          <cell r="F4957">
            <v>0</v>
          </cell>
          <cell r="G4957" t="str">
            <v>102292</v>
          </cell>
          <cell r="H4957" t="str">
            <v>ESCAVAÇÃO MECANIZADA DE VALA COM PROF. MAIOR QUE 1,5 M E ATÉ 3,0 M (MÉDIA ENTRE MONTANTE E JUSANTE/UMA COMPOSIÇÃO POR TRECHO), COM ESCAVADEIRA HIDRÁULICA (0,8 M3/111 HP), LARG. MENOR QUE 1,5 M, EM SOLO MOLE, LOCAIS COM BAIXO NÍVEL DE INTERFERÊNCIA. AF_02/2021</v>
          </cell>
        </row>
        <row r="4958">
          <cell r="A4958" t="str">
            <v>MOVIMENTO DE TERRA</v>
          </cell>
          <cell r="B4958" t="str">
            <v>MOVT</v>
          </cell>
          <cell r="C4958" t="str">
            <v>ESCAVACAO DE VALAS</v>
          </cell>
          <cell r="D4958" t="str">
            <v>0019</v>
          </cell>
          <cell r="E4958">
            <v>0</v>
          </cell>
          <cell r="F4958">
            <v>0</v>
          </cell>
          <cell r="G4958" t="str">
            <v>102293</v>
          </cell>
          <cell r="H4958" t="str">
            <v>ESCAVAÇÃO MECANIZADA DE VALA COM PROF.MAIOR QUE 3,0 M ATÉ 4,5 M (MÉDIA ENTRE MONTANTE E JUSANTE/UMA COMPOSIÇÃO POR TRECHO), COM ESCAVADEIRA HIDRÁULICA (0,8 M3/111 HP), LARG. MENOR QUE 1,5 M, EM SOLO MOLE, LOCAIS COM BAIXO NÍVEL DE INTERFERÊNCIA. AF_02/2021</v>
          </cell>
        </row>
        <row r="4959">
          <cell r="A4959" t="str">
            <v>MOVIMENTO DE TERRA</v>
          </cell>
          <cell r="B4959" t="str">
            <v>MOVT</v>
          </cell>
          <cell r="C4959" t="str">
            <v>ESCAVACAO DE VALAS</v>
          </cell>
          <cell r="D4959" t="str">
            <v>0019</v>
          </cell>
          <cell r="E4959">
            <v>0</v>
          </cell>
          <cell r="F4959">
            <v>0</v>
          </cell>
          <cell r="G4959" t="str">
            <v>102294</v>
          </cell>
          <cell r="H4959" t="str">
            <v>ESCAVAÇÃO MECANIZADA DE VALA COM PROF. MAIOR QUE 4,5 M ATÉ 6,0 M (MÉDIA ENTRE MONTANTE E JUSANTE/UMA COMPOSIÇÃO POR TRECHO),COM ESCAVADEIRA HIDRÁULICA (0,8 M3/111 HP), LARG. MENOR QUE 1,5 M, EM SOLO MOLE, LOCAIS COM BAIXO NÍVEL DE INTERFERÊNCIA. AF_02/2021</v>
          </cell>
        </row>
        <row r="4960">
          <cell r="A4960" t="str">
            <v>MOVIMENTO DE TERRA</v>
          </cell>
          <cell r="B4960" t="str">
            <v>MOVT</v>
          </cell>
          <cell r="C4960" t="str">
            <v>ESCAVACAO DE VALAS</v>
          </cell>
          <cell r="D4960" t="str">
            <v>0019</v>
          </cell>
          <cell r="E4960">
            <v>0</v>
          </cell>
          <cell r="F4960">
            <v>0</v>
          </cell>
          <cell r="G4960" t="str">
            <v>102295</v>
          </cell>
          <cell r="H4960" t="str">
            <v>ESCAVAÇÃO MECANIZADA DE VALA COM PROF. MAIOR QUE 1,5 M ATÉ 3,0 M (MÉDIA ENTRE MONTANTE E JUSANTE/UMA COMPOSIÇÃO POR TRECHO),COM ESCAVADEIRA HIDRÁULICA (1,2 M3/155 HP), LARG. DE 1,5 M A 2,5 M, EM SOLO MOLE, LOCAIS COM BAIXO NÍVEL DE INTERFERÊNCIA. AF_02/2021</v>
          </cell>
        </row>
        <row r="4961">
          <cell r="A4961" t="str">
            <v>MOVIMENTO DE TERRA</v>
          </cell>
          <cell r="B4961" t="str">
            <v>MOVT</v>
          </cell>
          <cell r="C4961" t="str">
            <v>ESCAVACAO DE VALAS</v>
          </cell>
          <cell r="D4961" t="str">
            <v>0019</v>
          </cell>
          <cell r="E4961">
            <v>0</v>
          </cell>
          <cell r="F4961">
            <v>0</v>
          </cell>
          <cell r="G4961" t="str">
            <v>102296</v>
          </cell>
          <cell r="H4961" t="str">
            <v>ESCAVAÇÃO MECANIZADA DE VALA COM PROF. MAIOR QUE 3,0 M ATÉ 4,5 M (MÉDIA ENTRE MONTANTE E JUSANTE/UMA COMPOSIÇÃO POR TRECHO), COM ESCAVADEIRA HIDRÁULICA (1,2 M3/155 HP), LARG. DE 1,5 M A 2,5 M, EM SOLO MOLE, LOCAIS COM BAIXO NÍVEL DE INTERFERÊNCIA. AF_02/2021</v>
          </cell>
        </row>
        <row r="4962">
          <cell r="A4962" t="str">
            <v>MOVIMENTO DE TERRA</v>
          </cell>
          <cell r="B4962" t="str">
            <v>MOVT</v>
          </cell>
          <cell r="C4962" t="str">
            <v>ESCAVACAO DE VALAS</v>
          </cell>
          <cell r="D4962" t="str">
            <v>0019</v>
          </cell>
          <cell r="E4962">
            <v>0</v>
          </cell>
          <cell r="F4962">
            <v>0</v>
          </cell>
          <cell r="G4962" t="str">
            <v>102297</v>
          </cell>
          <cell r="H4962" t="str">
            <v>ESCAVAÇÃO MECANIZADA DE VALA COM PROF. MAIOR QUE 4,5 M ATÉ 6,0 M (MÉDIA ENTRE MONTANTE E JUSANTE/UMA COMPOSIÇÃO POR TRECHO), COM ESCAVADEIRA HIDRÁULICA (1,2 M3/155 HP), LARG. DE 1,5 M A 2,5 M, EM SOLO MOLE, LOCAIS COM BAIXO NÍVEL DE INTERFERÊNCIA. AF_02/2021</v>
          </cell>
        </row>
        <row r="4963">
          <cell r="A4963" t="str">
            <v>MOVIMENTO DE TERRA</v>
          </cell>
          <cell r="B4963" t="str">
            <v>MOVT</v>
          </cell>
          <cell r="C4963" t="str">
            <v>ESCAVACAO DE VALAS</v>
          </cell>
          <cell r="D4963" t="str">
            <v>0019</v>
          </cell>
          <cell r="E4963">
            <v>0</v>
          </cell>
          <cell r="F4963">
            <v>0</v>
          </cell>
          <cell r="G4963" t="str">
            <v>102298</v>
          </cell>
          <cell r="H4963" t="str">
            <v>ESCAVAÇÃO MECANIZADA DE VALA COM PROF. ATÉ 1,5 M (MÉDIA ENTRE MONTANTE E JUSANTE/UMA COMPOSIÇÃO POR TRECHO), COM RETROESCAVADEIRA (0,26 M3/88 HP), LARG. MENOR QUE 0,8 M, EM SOLO MOLE, EM LOCAIS COM ALTO NÍVEL DE INTERFERÊNCIA. AF_02/2021</v>
          </cell>
        </row>
        <row r="4964">
          <cell r="A4964" t="str">
            <v>MOVIMENTO DE TERRA</v>
          </cell>
          <cell r="B4964" t="str">
            <v>MOVT</v>
          </cell>
          <cell r="C4964" t="str">
            <v>ESCAVACAO DE VALAS</v>
          </cell>
          <cell r="D4964" t="str">
            <v>0019</v>
          </cell>
          <cell r="E4964">
            <v>0</v>
          </cell>
          <cell r="F4964">
            <v>0</v>
          </cell>
          <cell r="G4964" t="str">
            <v>102299</v>
          </cell>
          <cell r="H4964" t="str">
            <v>ESCAVAÇÃO MECANIZADA DE VALA COM PROF. ATÉ 1,5 M (MÉDIA ENTRE MONTANTE E JUSANTE/UMA COMPOSIÇÃO POR TRECHO), COM RETROESCAVADEIRA (0,26 M3/88 HP), LARG. DE 0,8 M A 1,5 M, EM SOLO MOLE, EM LOCAIS COM ALTO NÍVEL DE INTERFERÊNCIA. AF_02/2021</v>
          </cell>
        </row>
        <row r="4965">
          <cell r="A4965" t="str">
            <v>MOVIMENTO DE TERRA</v>
          </cell>
          <cell r="B4965" t="str">
            <v>MOVT</v>
          </cell>
          <cell r="C4965" t="str">
            <v>ESCAVACAO DE VALAS</v>
          </cell>
          <cell r="D4965" t="str">
            <v>0019</v>
          </cell>
          <cell r="E4965">
            <v>0</v>
          </cell>
          <cell r="F4965">
            <v>0</v>
          </cell>
          <cell r="G4965" t="str">
            <v>102300</v>
          </cell>
          <cell r="H4965" t="str">
            <v>ESCAVAÇÃO MECANIZADA DE VALA COM PROF. MAIOR QUE 1,5 M ATÉ 3,0 M (MÉDIA ENTRE MONTANTE E JUSANTE/UMA COMPOSIÇÃO POR TRECHO), COM RETROESCAVADEIRA (0,26 M3/88 HP), LARG. MENOR QUE 0,8 M, EM SOLO MOLE, EM LOCAIS COM ALTO NÍVEL DE INTERFERÊNCIA. AF_02/2021</v>
          </cell>
        </row>
        <row r="4966">
          <cell r="A4966" t="str">
            <v>MOVIMENTO DE TERRA</v>
          </cell>
          <cell r="B4966" t="str">
            <v>MOVT</v>
          </cell>
          <cell r="C4966" t="str">
            <v>ESCAVACAO DE VALAS</v>
          </cell>
          <cell r="D4966" t="str">
            <v>0019</v>
          </cell>
          <cell r="E4966">
            <v>0</v>
          </cell>
          <cell r="F4966">
            <v>0</v>
          </cell>
          <cell r="G4966" t="str">
            <v>102301</v>
          </cell>
          <cell r="H4966" t="str">
            <v>ESCAVAÇÃO MECANIZADA DE VALA COM PROF. MAIOR QUE 1,5 M ATÉ 3,0 M (MÉDIA ENTRE MONTANTE E JUSANTE/UMA COMPOSIÇÃO POR TRECHO), COM RETROESCAVADEIRA (0,26 M3/ 88 HP), LARG. DE 0,8 M A 1,5 M, EM SOLO MOLE, EM LOCAIS COM ALTO NÍVEL DE INTERFERÊNCIA. AF_02/2021</v>
          </cell>
        </row>
        <row r="4967">
          <cell r="A4967" t="str">
            <v>MOVIMENTO DE TERRA</v>
          </cell>
          <cell r="B4967" t="str">
            <v>MOVT</v>
          </cell>
          <cell r="C4967" t="str">
            <v>ESCAVACAO DE VALAS</v>
          </cell>
          <cell r="D4967" t="str">
            <v>0019</v>
          </cell>
          <cell r="E4967">
            <v>0</v>
          </cell>
          <cell r="F4967">
            <v>0</v>
          </cell>
          <cell r="G4967" t="str">
            <v>102302</v>
          </cell>
          <cell r="H4967" t="str">
            <v>ESCAVAÇÃO MECANIZADA DE VALA COM PROF. ATÉ 1,5 M (MÉDIA ENTRE MONTANTE E JUSANTE/UMA COMPOSIÇÃO POR TRECHO) COM RETROESCAVADEIRA (0,26 M3 /88 HP), LARG. MENOR  QUE 0,8 M, EM SOLO MOLE, LOCAIS COM BAIXO NÍVEL DE NTERFERÊNCIA.  AF_02/2021</v>
          </cell>
        </row>
        <row r="4968">
          <cell r="A4968" t="str">
            <v>MOVIMENTO DE TERRA</v>
          </cell>
          <cell r="B4968" t="str">
            <v>MOVT</v>
          </cell>
          <cell r="C4968" t="str">
            <v>ESCAVACAO DE VALAS</v>
          </cell>
          <cell r="D4968" t="str">
            <v>0019</v>
          </cell>
          <cell r="E4968">
            <v>0</v>
          </cell>
          <cell r="F4968">
            <v>0</v>
          </cell>
          <cell r="G4968" t="str">
            <v>102303</v>
          </cell>
          <cell r="H4968" t="str">
            <v>ESCAVAÇÃO MECANIZADA DE VALA COM PROF. ATÉ 1,5 M (MÉDIA ENTRE MONTANTE E JUSANTE/UMA COMPOSIÇÃO POR TRECHO) COM RETROESCAVADEIRA (0,26 M3 / 88 HP), LARG. DE 0,8 M A 1,5 M, EM SOLO MOLE, LOCAIS COM BAIXO NÍVEL DE INTERFERÊNCIA. AF_02/2021</v>
          </cell>
        </row>
        <row r="4969">
          <cell r="A4969" t="str">
            <v>MOVIMENTO DE TERRA</v>
          </cell>
          <cell r="B4969" t="str">
            <v>MOVT</v>
          </cell>
          <cell r="C4969" t="str">
            <v>ESCAVACAO DE VALAS</v>
          </cell>
          <cell r="D4969" t="str">
            <v>0019</v>
          </cell>
          <cell r="E4969">
            <v>0</v>
          </cell>
          <cell r="F4969">
            <v>0</v>
          </cell>
          <cell r="G4969" t="str">
            <v>102304</v>
          </cell>
          <cell r="H4969" t="str">
            <v>ESCAVAÇÃO MECANIZADA DE VALA COM PROF. MAIOR QUE 1,5 M ATÉ 3,0 M (MÉDIA ENTRE MONTANTE E JUSANTE/UMA COMPOSIÇÃO POR TRECHO) COM RETROESCAVADEIRA (0,26 M3 /88 HP),LARG. MENOR QUE 0,8 M, EM SOLO MOLE, LOCAIS COM BAIXO NÍVEL DE INTERFERÊNCIA. AF_02/2021</v>
          </cell>
        </row>
        <row r="4970">
          <cell r="A4970" t="str">
            <v>MOVIMENTO DE TERRA</v>
          </cell>
          <cell r="B4970" t="str">
            <v>MOVT</v>
          </cell>
          <cell r="C4970" t="str">
            <v>ESCAVACAO DE VALAS</v>
          </cell>
          <cell r="D4970" t="str">
            <v>0019</v>
          </cell>
          <cell r="E4970">
            <v>0</v>
          </cell>
          <cell r="F4970">
            <v>0</v>
          </cell>
          <cell r="G4970" t="str">
            <v>102305</v>
          </cell>
          <cell r="H4970" t="str">
            <v>ESCAVAÇÃO MECANIZADA DE VALA COM PROF. MAIOR QUE 1,5 M ATÉ 3,0 M (MÉDIA ENTRE MONTANTE E JUSANTE/UMA COMPOSIÇÃO POR TRECHO) COM RETROESCAVADEIRA (0,26 M3 / 88 HP), LARG. DE 0,8 M A 1,5 M, EM SOLO MOLE, LOCAIS COM BAIXO NÍVEL DE INTERFERÊNCIA. AF_02/2021</v>
          </cell>
        </row>
        <row r="4971">
          <cell r="A4971" t="str">
            <v>MOVIMENTO DE TERRA</v>
          </cell>
          <cell r="B4971" t="str">
            <v>MOVT</v>
          </cell>
          <cell r="C4971" t="str">
            <v>ESCAVACAO DE VALAS</v>
          </cell>
          <cell r="D4971" t="str">
            <v>0019</v>
          </cell>
          <cell r="E4971">
            <v>0</v>
          </cell>
          <cell r="F4971">
            <v>0</v>
          </cell>
          <cell r="G4971" t="str">
            <v>102306</v>
          </cell>
          <cell r="H4971" t="str">
            <v>ESCAVAÇÃO MECANIZADA DE VALA COM PROF. ATÉ 1,5 M (MÉDIA ENTRE MONTANTE E JUSANTE/UMA COMPOSIÇÃO POR TRECHO), COM ESCAVADEIRA HIDRÁULICA (0,8 M3/111 HP),LARG. ATÉ 1,5 M, EM SOLO DE 2A CATEGORIA, EM LOCAIS COM ALTO NÍVEL DE INTERFERÊNCIA.  AF_02/2021</v>
          </cell>
        </row>
        <row r="4972">
          <cell r="A4972" t="str">
            <v>MOVIMENTO DE TERRA</v>
          </cell>
          <cell r="B4972" t="str">
            <v>MOVT</v>
          </cell>
          <cell r="C4972" t="str">
            <v>ESCAVACAO DE VALAS</v>
          </cell>
          <cell r="D4972" t="str">
            <v>0019</v>
          </cell>
          <cell r="E4972">
            <v>0</v>
          </cell>
          <cell r="F4972">
            <v>0</v>
          </cell>
          <cell r="G4972" t="str">
            <v>102307</v>
          </cell>
          <cell r="H4972" t="str">
            <v>ESCAVAÇÃO MECANIZADA DE VALA COM PROF. ATÉ 1,5 M (MÉDIA ENTRE MONTANTE E JUSANTE/UMA COMPOSIÇÃO POR TRECHO), COM ESCAVADEIRA HIDRÁULICA (0,8 M3/111 HP), LARG. DE 1,5 M A 2,5 M, EM SOLO DE 2A CATEGORIA, EM LOCAIS COM ALTO NÍVEL DE INTERFERÊNCIA.  AF_02/2021</v>
          </cell>
        </row>
        <row r="4973">
          <cell r="A4973" t="str">
            <v>MOVIMENTO DE TERRA</v>
          </cell>
          <cell r="B4973" t="str">
            <v>MOVT</v>
          </cell>
          <cell r="C4973" t="str">
            <v>ESCAVACAO DE VALAS</v>
          </cell>
          <cell r="D4973" t="str">
            <v>0019</v>
          </cell>
          <cell r="E4973">
            <v>0</v>
          </cell>
          <cell r="F4973">
            <v>0</v>
          </cell>
          <cell r="G4973" t="str">
            <v>102308</v>
          </cell>
          <cell r="H4973" t="str">
            <v>ESCAVAÇÃO MECANIZADA DE VALA COM PROF. MAIOR QUE 1,5 M ATÉ 3,0 M (MÉDIA ENTRE MONTANTE E JUSANTE/UMA COMPOSIÇÃO POR TRECHO), COM ESCAVADEIRA HIDRÁULICA (0,8 M3/111 HP), LARG. ATÉ 1,5 M, EM SOLO DE 2A CATEGORIA, EM LOCAIS COM ALTO NÍVEL DE INTERFERÊNCIA.AF_02/2021</v>
          </cell>
        </row>
        <row r="4974">
          <cell r="A4974" t="str">
            <v>MOVIMENTO DE TERRA</v>
          </cell>
          <cell r="B4974" t="str">
            <v>MOVT</v>
          </cell>
          <cell r="C4974" t="str">
            <v>ESCAVACAO DE VALAS</v>
          </cell>
          <cell r="D4974" t="str">
            <v>0019</v>
          </cell>
          <cell r="E4974">
            <v>0</v>
          </cell>
          <cell r="F4974">
            <v>0</v>
          </cell>
          <cell r="G4974" t="str">
            <v>102309</v>
          </cell>
          <cell r="H4974" t="str">
            <v>ESCAVAÇÃO MECANIZADA DE VALA COM PROF. MAIOR QUE 3,0 M ATÉ 4,5 M (MÉDIA ENTRE MONTANTE E JUSANTE/UMA COMPOSIÇÃO POR TRECHO), COM ESCAVADEIRA HIDRÁULICA (0,8 M3/111 HP), LARG. MENOR QUE 1,5 M, EM SOLO DE 2A CATEGORIA, EM LOCAIS COM ALTO NÍVEL DE INTERFERÊNCIA.  AF_02/2021</v>
          </cell>
        </row>
        <row r="4975">
          <cell r="A4975" t="str">
            <v>MOVIMENTO DE TERRA</v>
          </cell>
          <cell r="B4975" t="str">
            <v>MOVT</v>
          </cell>
          <cell r="C4975" t="str">
            <v>ESCAVACAO DE VALAS</v>
          </cell>
          <cell r="D4975" t="str">
            <v>0019</v>
          </cell>
          <cell r="E4975">
            <v>0</v>
          </cell>
          <cell r="F4975">
            <v>0</v>
          </cell>
          <cell r="G4975" t="str">
            <v>102310</v>
          </cell>
          <cell r="H4975" t="str">
            <v>ESCAVAÇÃO MECANIZADA DE VALA COM PROF.MAIOR QUE 4,5 M ATÉ 6,0 M (MÉDIA ENTRE MONTANTE E JUSANTE/UMA COMPOSIÇÃO POR TRECHO),COM ESCAVADEIRA HIDRÁULICA (0,8 M3/111 HP), LARG. MENOR QUE 1,5 M, EM SOLO DE 2A CATEGORIA, EM LOCAIS COM ALTO NÍVEL DE INTERFERÊNCIA. AF_02/2021</v>
          </cell>
        </row>
        <row r="4976">
          <cell r="A4976" t="str">
            <v>MOVIMENTO DE TERRA</v>
          </cell>
          <cell r="B4976" t="str">
            <v>MOVT</v>
          </cell>
          <cell r="C4976" t="str">
            <v>ESCAVACAO DE VALAS</v>
          </cell>
          <cell r="D4976" t="str">
            <v>0019</v>
          </cell>
          <cell r="E4976">
            <v>0</v>
          </cell>
          <cell r="F4976">
            <v>0</v>
          </cell>
          <cell r="G4976" t="str">
            <v>102311</v>
          </cell>
          <cell r="H4976" t="str">
            <v>ESCAVAÇÃO MECANIZADA DE VALA COM PROF. MAIOR QUE 1,5 M ATÉ 3,0 M (MÉDIA ENTRE MONTANTE E JUSANTE/UMA COMPOSIÇÃO POR TRECHO),COM ESCAVADEIRA HIDRÁULICA (1,2 M3/155 HP),LARG. DE 1,5 M A 2,5 M, EM SOLO DE 2A CATEGORIA, EM LOCAIS COM ALTO NÍVEL DE INTERFERÊNCIA.  AF_02/2021</v>
          </cell>
        </row>
        <row r="4977">
          <cell r="A4977" t="str">
            <v>MOVIMENTO DE TERRA</v>
          </cell>
          <cell r="B4977" t="str">
            <v>MOVT</v>
          </cell>
          <cell r="C4977" t="str">
            <v>ESCAVACAO DE VALAS</v>
          </cell>
          <cell r="D4977" t="str">
            <v>0019</v>
          </cell>
          <cell r="E4977">
            <v>0</v>
          </cell>
          <cell r="F4977">
            <v>0</v>
          </cell>
          <cell r="G4977" t="str">
            <v>102312</v>
          </cell>
          <cell r="H4977" t="str">
            <v>ESCAVAÇÃO MECANIZADA DE VALA COM PROF. DE 3,0 M ATÉ 4,5 M (MÉDIA ENTRE MONTANTE E JUSANTE/UMA COMPOSIÇÃO POR TRECHO), COM ESCAVADEIRA HIDRÁULICA (1,2 M3/155 HP), LARG. DE 1,5 M A 2,5 M, EM SOLO DE 2A CATEGORIA, EM LOCAIS COM ALTO NÍVEL DE INTERFERÊNCIA.AF_02/2021</v>
          </cell>
        </row>
        <row r="4978">
          <cell r="A4978" t="str">
            <v>MOVIMENTO DE TERRA</v>
          </cell>
          <cell r="B4978" t="str">
            <v>MOVT</v>
          </cell>
          <cell r="C4978" t="str">
            <v>ESCAVACAO DE VALAS</v>
          </cell>
          <cell r="D4978" t="str">
            <v>0019</v>
          </cell>
          <cell r="E4978">
            <v>0</v>
          </cell>
          <cell r="F4978">
            <v>0</v>
          </cell>
          <cell r="G4978" t="str">
            <v>102313</v>
          </cell>
          <cell r="H4978" t="str">
            <v>ESCAVAÇÃO MECANIZADA DE VALA COM PROF. MAIOR QUE 4,5 M ATÉ 6,0 M (MÉDIA ENTRE MONTANTE E JUSANTE/UMA COMPOSIÇÃO POR TRECHO), COM ESCAVADEIRA HIDRÁULICA (1,2 M3/155 HP), LARG. DE 1,5 M A 2,5 M, EM SOLO DE 2A CATEGORIA, EM LOCAIS COM ALTO NÍVEL DE INTERFERÊNCIA. AF_02/2021</v>
          </cell>
        </row>
        <row r="4979">
          <cell r="A4979" t="str">
            <v>MOVIMENTO DE TERRA</v>
          </cell>
          <cell r="B4979" t="str">
            <v>MOVT</v>
          </cell>
          <cell r="C4979" t="str">
            <v>ESCAVACAO DE VALAS</v>
          </cell>
          <cell r="D4979" t="str">
            <v>0019</v>
          </cell>
          <cell r="E4979">
            <v>0</v>
          </cell>
          <cell r="F4979">
            <v>0</v>
          </cell>
          <cell r="G4979" t="str">
            <v>102314</v>
          </cell>
          <cell r="H4979" t="str">
            <v>ESCAVAÇÃO MECANIZADA DE VALA COM PROF. ATÉ 1,5 M (MÉDIA ENTRE MONTANTE E JUSANTE/UMA COMPOSIÇÃO POR TRECHO),COM ESCAVADEIRA HIDRÁULICA (0,8 M3/111 HP), LARG. MENOR QUE 1,5 M, EM SOLO DE 2A CATEGORIA, LOCAIS COM BAIXO NÍVEL DE INTERFERÊNCIA. AF_02/2021</v>
          </cell>
        </row>
        <row r="4980">
          <cell r="A4980" t="str">
            <v>MOVIMENTO DE TERRA</v>
          </cell>
          <cell r="B4980" t="str">
            <v>MOVT</v>
          </cell>
          <cell r="C4980" t="str">
            <v>ESCAVACAO DE VALAS</v>
          </cell>
          <cell r="D4980" t="str">
            <v>0019</v>
          </cell>
          <cell r="E4980">
            <v>0</v>
          </cell>
          <cell r="F4980">
            <v>0</v>
          </cell>
          <cell r="G4980" t="str">
            <v>102315</v>
          </cell>
          <cell r="H4980" t="str">
            <v>ESCAVAÇÃO MECANIZADA DE VALA COM PROF. ATÉ 1,5 M (MÉDIA ENTRE MONTANTE E JUSANTE/UMA COMPOSIÇÃO POR TRECHO), COM ESCAVADEIRA HIDRÁULICA (0,8 M3/111 HP), LARG. DE 1,5 M A 2,5 M, EM SOLO DE 2A CATEGORIA, LOCAIS COM BAIXO NÍVEL DE INTERFERÊNCIA. AF_02/2021</v>
          </cell>
        </row>
        <row r="4981">
          <cell r="A4981" t="str">
            <v>MOVIMENTO DE TERRA</v>
          </cell>
          <cell r="B4981" t="str">
            <v>MOVT</v>
          </cell>
          <cell r="C4981" t="str">
            <v>ESCAVACAO DE VALAS</v>
          </cell>
          <cell r="D4981" t="str">
            <v>0019</v>
          </cell>
          <cell r="E4981">
            <v>0</v>
          </cell>
          <cell r="F4981">
            <v>0</v>
          </cell>
          <cell r="G4981" t="str">
            <v>102316</v>
          </cell>
          <cell r="H4981" t="str">
            <v>ESCAVAÇÃO MECANIZADA DE VALA COM PROF. MAIOR QUE 1,5 M E ATÉ 3,0 M (MÉDIA ENTRE MONTANTE E JUSANTE/UMA COMPOSIÇÃO POR TRECHO), COM ESCAVADEIRA HIDRÁULICA (0,8 M3/111 HP), LARG. MENOR QUE 1,5 M, EM SOLO DE 2A CATEGORIA, LOCAIS COM BAIXO NÍVEL DE INTERFERÊNCIA. AF_02/2021</v>
          </cell>
        </row>
        <row r="4982">
          <cell r="A4982" t="str">
            <v>MOVIMENTO DE TERRA</v>
          </cell>
          <cell r="B4982" t="str">
            <v>MOVT</v>
          </cell>
          <cell r="C4982" t="str">
            <v>ESCAVACAO DE VALAS</v>
          </cell>
          <cell r="D4982" t="str">
            <v>0019</v>
          </cell>
          <cell r="E4982">
            <v>0</v>
          </cell>
          <cell r="F4982">
            <v>0</v>
          </cell>
          <cell r="G4982" t="str">
            <v>102317</v>
          </cell>
          <cell r="H4982" t="str">
            <v>ESCAVAÇÃO MECANIZADA DE VALA COM PROF.MAIOR QUE 3,0 M ATÉ 4,5 M (MÉDIA ENTRE MONTANTE E JUSANTE/UMA COMPOSIÇÃO POR TRECHO), COM ESCAVADEIRA HIDRÁULICA (0,8 M3/111 HP), LARG. MENOR QUE 1,5 M, EM SOLO DE 2A CATEGORIA, LOCAIS COM BAIXO NÍVEL DE INTERFERÊNCIA. AF_02/2021</v>
          </cell>
        </row>
        <row r="4983">
          <cell r="A4983" t="str">
            <v>MOVIMENTO DE TERRA</v>
          </cell>
          <cell r="B4983" t="str">
            <v>MOVT</v>
          </cell>
          <cell r="C4983" t="str">
            <v>ESCAVACAO DE VALAS</v>
          </cell>
          <cell r="D4983" t="str">
            <v>0019</v>
          </cell>
          <cell r="E4983">
            <v>0</v>
          </cell>
          <cell r="F4983">
            <v>0</v>
          </cell>
          <cell r="G4983" t="str">
            <v>102318</v>
          </cell>
          <cell r="H4983" t="str">
            <v>ESCAVAÇÃO MECANIZADA DE VALA COM PROF.MAIOR QUE 4,5 M ATÉ 6,0 M (MÉDIA ENTRE MONTANTE E JUSANTE/UMA COMPOSIÇÃO POR TRECHO),COM ESCAVADEIRA HIDRÁULICA (0,8 M3/111 HP), LARG. MENOR QUE 1,5 M, EM SOLO DE 2A CATEGORIA, EM LOCAIS COM BAIXO NÍVEL DE INTERFERÊNCIA. AF_02/2021</v>
          </cell>
        </row>
        <row r="4984">
          <cell r="A4984" t="str">
            <v>MOVIMENTO DE TERRA</v>
          </cell>
          <cell r="B4984" t="str">
            <v>MOVT</v>
          </cell>
          <cell r="C4984" t="str">
            <v>ESCAVACAO DE VALAS</v>
          </cell>
          <cell r="D4984" t="str">
            <v>0019</v>
          </cell>
          <cell r="E4984">
            <v>0</v>
          </cell>
          <cell r="F4984">
            <v>0</v>
          </cell>
          <cell r="G4984" t="str">
            <v>102319</v>
          </cell>
          <cell r="H4984" t="str">
            <v>ESCAVAÇÃO MECANIZADA DE VALA COM PROF. MAIOR QUE 1,5 M ATÉ 3,0 M (MÉDIA ENTRE MONTANTE E JUSANTE/UMA COMPOSIÇÃO POR TRECHO),COM ESCAVADEIRA HIDRÁULICA (1,2 M3/155 HP),LARG. DE 1,5 M A 2,5 M, EM SOLO DE 2A CATEGORIA, LOCAIS COM BAIXO NÍVEL DE INTERFERÊNCIA. AF_02/2021</v>
          </cell>
        </row>
        <row r="4985">
          <cell r="A4985" t="str">
            <v>MOVIMENTO DE TERRA</v>
          </cell>
          <cell r="B4985" t="str">
            <v>MOVT</v>
          </cell>
          <cell r="C4985" t="str">
            <v>ESCAVACAO DE VALAS</v>
          </cell>
          <cell r="D4985" t="str">
            <v>0019</v>
          </cell>
          <cell r="E4985">
            <v>0</v>
          </cell>
          <cell r="F4985">
            <v>0</v>
          </cell>
          <cell r="G4985" t="str">
            <v>102320</v>
          </cell>
          <cell r="H4985" t="str">
            <v>ESCAVAÇÃO MECANIZADA DE VALA COM PROF. MAIOR QUE 3,0 M ATÉ 4,5 M (MÉDIA ENTRE MONTANTE E JUSANTE/UMA COMPOSIÇÃO POR TRECHO), COM ESCAVADEIRA HIDRÁULICA (1,2 M3/155 HP), LARG. DE 1,5 M A 2,5 M, EM SOLO DE 2A CATEGORIA, LOCAIS COM BAIXO NÍVEL DE INTERFERÊNCIA. AF_02/2021</v>
          </cell>
        </row>
        <row r="4986">
          <cell r="A4986" t="str">
            <v>MOVIMENTO DE TERRA</v>
          </cell>
          <cell r="B4986" t="str">
            <v>MOVT</v>
          </cell>
          <cell r="C4986" t="str">
            <v>ESCAVACAO DE VALAS</v>
          </cell>
          <cell r="D4986" t="str">
            <v>0019</v>
          </cell>
          <cell r="E4986">
            <v>0</v>
          </cell>
          <cell r="F4986">
            <v>0</v>
          </cell>
          <cell r="G4986" t="str">
            <v>102321</v>
          </cell>
          <cell r="H4986" t="str">
            <v>ESCAVAÇÃO MECANIZADA DE VALA COM PROF. MAIOR QUE 4,5 M ATÉ 6,0 M (MÉDIA ENTRE MONTANTE E JUSANTE/UMA COMPOSIÇÃO POR TRECHO), COM ESCAVADEIRA HIDRÁULICA (1,2 M3/155 HP), LARG. DE 1,5 M A 2,5 M, EM SOLO DE 2A CATEGORIA, LOCAIS COM BAIXO NÍVEL DE INTERFERÊNCIA. AF_02/2021</v>
          </cell>
        </row>
        <row r="4987">
          <cell r="A4987" t="str">
            <v>MOVIMENTO DE TERRA</v>
          </cell>
          <cell r="B4987" t="str">
            <v>MOVT</v>
          </cell>
          <cell r="C4987" t="str">
            <v>ESCAVACAO DE VALAS</v>
          </cell>
          <cell r="D4987" t="str">
            <v>0019</v>
          </cell>
          <cell r="E4987">
            <v>0</v>
          </cell>
          <cell r="F4987">
            <v>0</v>
          </cell>
          <cell r="G4987" t="str">
            <v>102322</v>
          </cell>
          <cell r="H4987" t="str">
            <v>ESCAVAÇÃO MECANIZADA DE VALA COM PROF. ATÉ 1,5 M (MÉDIA ENTRE MONTANTE E JUSANTE/UMA COMPOSIÇÃO POR TRECHO), COM RETROESCAVADEIRA (0,26 M3/88 HP), LARG. MENOR QUE 0,8 M, EM SOLO DE 2A CATEGORIA, EM LOCAIS COM ALTO NÍVEL DE INTERFERÊNCIA. AF_02/2021</v>
          </cell>
        </row>
        <row r="4988">
          <cell r="A4988" t="str">
            <v>MOVIMENTO DE TERRA</v>
          </cell>
          <cell r="B4988" t="str">
            <v>MOVT</v>
          </cell>
          <cell r="C4988" t="str">
            <v>ESCAVACAO DE VALAS</v>
          </cell>
          <cell r="D4988" t="str">
            <v>0019</v>
          </cell>
          <cell r="E4988">
            <v>0</v>
          </cell>
          <cell r="F4988">
            <v>0</v>
          </cell>
          <cell r="G4988" t="str">
            <v>102323</v>
          </cell>
          <cell r="H4988" t="str">
            <v>ESCAVAÇÃO MECANIZADA DE VALA COM PROF. ATÉ 1,5 M (MÉDIA ENTRE MONTANTE E JUSANTE/UMA COMPOSIÇÃO POR TRECHO), COM RETROESCAVADEIRA (0,26 M3/88 HP), LARG. DE 0,8 M A 1,5 M, EM SOLO DE 2A CATEGORIA, EM LOCAIS COM ALTO NÍVEL DE INTERFERÊNCIA. AF_02/2021</v>
          </cell>
        </row>
        <row r="4989">
          <cell r="A4989" t="str">
            <v>MOVIMENTO DE TERRA</v>
          </cell>
          <cell r="B4989" t="str">
            <v>MOVT</v>
          </cell>
          <cell r="C4989" t="str">
            <v>ESCAVACAO DE VALAS</v>
          </cell>
          <cell r="D4989" t="str">
            <v>0019</v>
          </cell>
          <cell r="E4989">
            <v>0</v>
          </cell>
          <cell r="F4989">
            <v>0</v>
          </cell>
          <cell r="G4989" t="str">
            <v>102324</v>
          </cell>
          <cell r="H4989" t="str">
            <v>ESCAVAÇÃO MECANIZADA DE VALA COM PROF. MAIOR QUE 1,5 M ATÉ 3,0 M (MÉDIA ENTRE MONTANTE E JUSANTE/UMA COMPOSIÇÃO POR TRECHO), COM RETROESCAVADEIRA (0,26 M3/88 HP), LARG. MENOR QUE 0,8 M, EM SOLO DE 2A CATEGORIA, EM LOCAIS COM ALTO NÍVEL DE INTERFERÊNCIA.AF_02/2021</v>
          </cell>
        </row>
        <row r="4990">
          <cell r="A4990" t="str">
            <v>MOVIMENTO DE TERRA</v>
          </cell>
          <cell r="B4990" t="str">
            <v>MOVT</v>
          </cell>
          <cell r="C4990" t="str">
            <v>ESCAVACAO DE VALAS</v>
          </cell>
          <cell r="D4990" t="str">
            <v>0019</v>
          </cell>
          <cell r="E4990">
            <v>0</v>
          </cell>
          <cell r="F4990">
            <v>0</v>
          </cell>
          <cell r="G4990" t="str">
            <v>102325</v>
          </cell>
          <cell r="H4990" t="str">
            <v>ESCAVAÇÃO MECANIZADA DE VALA COM PROF. MAIOR QUE 1,5 M ATÉ 3,0 M (MÉDIA ENTRE MONTANTE E JUSANTE/UMA COMPOSIÇÃO POR TRECHO), COM RETROESCAVADEIRA (0,26 M3/88 HP), LARG. DE 0,8 M A 1,5 M, EM SOLO DE 2ª CATEGORIA, EM LOCAIS COM ALTO NÍVEL DE INTERFERÊNCIA.AF_02/2021</v>
          </cell>
        </row>
        <row r="4991">
          <cell r="A4991" t="str">
            <v>MOVIMENTO DE TERRA</v>
          </cell>
          <cell r="B4991" t="str">
            <v>MOVT</v>
          </cell>
          <cell r="C4991" t="str">
            <v>ESCAVACAO DE VALAS</v>
          </cell>
          <cell r="D4991" t="str">
            <v>0019</v>
          </cell>
          <cell r="E4991">
            <v>0</v>
          </cell>
          <cell r="F4991">
            <v>0</v>
          </cell>
          <cell r="G4991" t="str">
            <v>102326</v>
          </cell>
          <cell r="H4991" t="str">
            <v>ESCAVAÇÃO MECANIZADA DE VALA COM PROF. ATÉ 1,5 M (MÉDIA ENTRE MONTANTE E JUSANTE/UMA COMPOSIÇÃO POR TRECHO) COM RETROESCAVADEIRA (0,26 M3/88 HP), LARGURA MENOR  QUE 0,8 M, EM SOLO DE 2A CATEGORIA, EM LOCAIS COM BAIXO NÍVEL DE NTERFERÊNCIA. AF_02/2021</v>
          </cell>
        </row>
        <row r="4992">
          <cell r="A4992" t="str">
            <v>MOVIMENTO DE TERRA</v>
          </cell>
          <cell r="B4992" t="str">
            <v>MOVT</v>
          </cell>
          <cell r="C4992" t="str">
            <v>ESCAVACAO DE VALAS</v>
          </cell>
          <cell r="D4992" t="str">
            <v>0019</v>
          </cell>
          <cell r="E4992">
            <v>0</v>
          </cell>
          <cell r="F4992">
            <v>0</v>
          </cell>
          <cell r="G4992" t="str">
            <v>102327</v>
          </cell>
          <cell r="H4992" t="str">
            <v>ESCAVAÇÃO MECANIZADA DE VALA COM PROF. ATÉ 1,5 M (MÉDIA ENTRE MONTANTE E JUSANTE/UMA COMPOSIÇÃO POR TRECHO) COM RETROESCAVADEIRA (0,26 M3 /88 HP), LARG. DE 0,8 M A 1,5 M, EM SOLO DE 2A CATEGORIA, EM LOCAIS COM BAIXO NÍVEL DE INTERFERÊNCIA. AF_02/2021</v>
          </cell>
        </row>
        <row r="4993">
          <cell r="A4993" t="str">
            <v>MOVIMENTO DE TERRA</v>
          </cell>
          <cell r="B4993" t="str">
            <v>MOVT</v>
          </cell>
          <cell r="C4993" t="str">
            <v>ESCAVACAO DE VALAS</v>
          </cell>
          <cell r="D4993" t="str">
            <v>0019</v>
          </cell>
          <cell r="E4993">
            <v>0</v>
          </cell>
          <cell r="F4993">
            <v>0</v>
          </cell>
          <cell r="G4993" t="str">
            <v>102328</v>
          </cell>
          <cell r="H4993" t="str">
            <v>ESCAVAÇÃO MECANIZADA DE VALA COM PROF. MAIOR QUE 1,5 M ATÉ 3,0 M (MÉDIA ENTRE MONTANTE E JUSANTE/UMA COMPOSIÇÃO POR TRECHO) COM RETROESCAVADEIRA (0,26 M3/ 88 HP),LARG. MENOR QUE 0,8 M, EM SOLO DE 2ª CATEGORIA, EM LOCAIS COM BAIXO NÍVEL DE INTERFERÊNCIA.AF_02/2021</v>
          </cell>
        </row>
        <row r="4994">
          <cell r="A4994" t="str">
            <v>MOVIMENTO DE TERRA</v>
          </cell>
          <cell r="B4994" t="str">
            <v>MOVT</v>
          </cell>
          <cell r="C4994" t="str">
            <v>ESCAVACAO DE VALAS</v>
          </cell>
          <cell r="D4994" t="str">
            <v>0019</v>
          </cell>
          <cell r="E4994">
            <v>0</v>
          </cell>
          <cell r="F4994">
            <v>0</v>
          </cell>
          <cell r="G4994" t="str">
            <v>102329</v>
          </cell>
          <cell r="H4994" t="str">
            <v>ESCAVAÇÃO MECANIZADA DE VALA COM PROF. MAIOR QUE 1,5 M ATÉ 3,0 M (MÉDIA ENTRE MONTANTE E JUSANTE/UMA COMPOSIÇÃO POR TRECHO) COM RETROESCAVADEIRA (0,26 M3 / 88 HP), LARG. DE 0,8 M A 1,5 M, EM SOLO DE 2ª CATEGORIA, EM LOCAIS COM BAIXO NÍVEL DE INTERFERÊNCIA. AF_02/2021</v>
          </cell>
        </row>
        <row r="4995">
          <cell r="A4995" t="str">
            <v>MOVIMENTO DE TERRA</v>
          </cell>
          <cell r="B4995" t="str">
            <v>MOVT</v>
          </cell>
          <cell r="C4995" t="str">
            <v>ATERRO COM OU S/COMPACTACAO</v>
          </cell>
          <cell r="D4995" t="str">
            <v>0020</v>
          </cell>
          <cell r="E4995">
            <v>0</v>
          </cell>
          <cell r="F4995">
            <v>0</v>
          </cell>
          <cell r="G4995" t="str">
            <v>94304</v>
          </cell>
          <cell r="H4995" t="str">
            <v>ATERRO MECANIZADO DE VALA COM ESCAVADEIRA HIDRÁULICA (CAPACIDADE DA CAÇAMBA: 0,8 M³ / POTÊNCIA: 111 HP), LARGURA DE 1,5 A 2,5 M, PROFUNDIDADE ATÉ 1,5 M, COM SOLO ARGILO-ARENOSO. AF_05/2016</v>
          </cell>
        </row>
        <row r="4996">
          <cell r="A4996" t="str">
            <v>MOVIMENTO DE TERRA</v>
          </cell>
          <cell r="B4996" t="str">
            <v>MOVT</v>
          </cell>
          <cell r="C4996" t="str">
            <v>ATERRO COM OU S/COMPACTACAO</v>
          </cell>
          <cell r="D4996" t="str">
            <v>0020</v>
          </cell>
          <cell r="E4996">
            <v>0</v>
          </cell>
          <cell r="F4996">
            <v>0</v>
          </cell>
          <cell r="G4996" t="str">
            <v>94305</v>
          </cell>
          <cell r="H4996" t="str">
            <v>ATERRO MECANIZADO DE VALA COM ESCAVADEIRA HIDRÁULICA (CAPACIDADE DA CAÇAMBA: 0,8 M³ / POTÊNCIA: 111 HP), LARGURA ATÉ 1,5 M, PROFUNDIDADE DE 1,5 A 3,0 M, COM SOLO ARGILO-ARENOSO. AF_05/2016</v>
          </cell>
        </row>
        <row r="4997">
          <cell r="A4997" t="str">
            <v>MOVIMENTO DE TERRA</v>
          </cell>
          <cell r="B4997" t="str">
            <v>MOVT</v>
          </cell>
          <cell r="C4997" t="str">
            <v>ATERRO COM OU S/COMPACTACAO</v>
          </cell>
          <cell r="D4997" t="str">
            <v>0020</v>
          </cell>
          <cell r="E4997">
            <v>0</v>
          </cell>
          <cell r="F4997">
            <v>0</v>
          </cell>
          <cell r="G4997" t="str">
            <v>94306</v>
          </cell>
          <cell r="H4997" t="str">
            <v>ATERRO MECANIZADO DE VALA COM ESCAVADEIRA HIDRÁULICA (CAPACIDADE DA CAÇAMBA: 0,8 M³ / POTÊNCIA: 111 HP), LARGURA DE 1,5 A 2,5 M, PROFUNDIDADE DE 1,5 A 3,0 M, COM SOLO ARGILO-ARENOSO. AF_05/2016</v>
          </cell>
        </row>
        <row r="4998">
          <cell r="A4998" t="str">
            <v>MOVIMENTO DE TERRA</v>
          </cell>
          <cell r="B4998" t="str">
            <v>MOVT</v>
          </cell>
          <cell r="C4998" t="str">
            <v>ATERRO COM OU S/COMPACTACAO</v>
          </cell>
          <cell r="D4998" t="str">
            <v>0020</v>
          </cell>
          <cell r="E4998">
            <v>0</v>
          </cell>
          <cell r="F4998">
            <v>0</v>
          </cell>
          <cell r="G4998" t="str">
            <v>94307</v>
          </cell>
          <cell r="H4998" t="str">
            <v>ATERRO MECANIZADO DE VALA COM ESCAVADEIRA HIDRÁULICA (CAPACIDADE DA CAÇAMBA: 0,8 M³ / POTÊNCIA: 111 HP), LARGURA ATÉ 1,5 M, PROFUNDIDADE DE 3,0 A 4,5 M, COM SOLO ARGILO-ARENOSO. AF_05/2016</v>
          </cell>
        </row>
        <row r="4999">
          <cell r="A4999" t="str">
            <v>MOVIMENTO DE TERRA</v>
          </cell>
          <cell r="B4999" t="str">
            <v>MOVT</v>
          </cell>
          <cell r="C4999" t="str">
            <v>ATERRO COM OU S/COMPACTACAO</v>
          </cell>
          <cell r="D4999" t="str">
            <v>0020</v>
          </cell>
          <cell r="E4999">
            <v>0</v>
          </cell>
          <cell r="F4999">
            <v>0</v>
          </cell>
          <cell r="G4999" t="str">
            <v>94308</v>
          </cell>
          <cell r="H4999" t="str">
            <v>ATERRO MECANIZADO DE VALA COM ESCAVADEIRA HIDRÁULICA (CAPACIDADE DA CAÇAMBA: 0,8 M³ / POTÊNCIA: 111 HP), LARGURA DE 1,5 A 2,5 M, PROFUNDIDADE DE 3,0 A 4,5 M, COM SOLO ARGILO-ARENOSO. AF_05/2016</v>
          </cell>
        </row>
        <row r="5000">
          <cell r="A5000" t="str">
            <v>MOVIMENTO DE TERRA</v>
          </cell>
          <cell r="B5000" t="str">
            <v>MOVT</v>
          </cell>
          <cell r="C5000" t="str">
            <v>ATERRO COM OU S/COMPACTACAO</v>
          </cell>
          <cell r="D5000" t="str">
            <v>0020</v>
          </cell>
          <cell r="E5000">
            <v>0</v>
          </cell>
          <cell r="F5000">
            <v>0</v>
          </cell>
          <cell r="G5000" t="str">
            <v>94309</v>
          </cell>
          <cell r="H5000" t="str">
            <v>ATERRO MECANIZADO DE VALA COM ESCAVADEIRA HIDRÁULICA (CAPACIDADE DA CAÇAMBA: 0,8 M³ / POTÊNCIA: 111 HP), LARGURA ATÉ 1,5 M, PROFUNDIDADE DE 4,5 A 6,0 M, COM SOLO ARGILO-ARENOSO. AF_05/2016</v>
          </cell>
        </row>
        <row r="5001">
          <cell r="A5001" t="str">
            <v>MOVIMENTO DE TERRA</v>
          </cell>
          <cell r="B5001" t="str">
            <v>MOVT</v>
          </cell>
          <cell r="C5001" t="str">
            <v>ATERRO COM OU S/COMPACTACAO</v>
          </cell>
          <cell r="D5001" t="str">
            <v>0020</v>
          </cell>
          <cell r="E5001">
            <v>0</v>
          </cell>
          <cell r="F5001">
            <v>0</v>
          </cell>
          <cell r="G5001" t="str">
            <v>94310</v>
          </cell>
          <cell r="H5001" t="str">
            <v>ATERRO MECANIZADO DE VALA COM ESCAVADEIRA HIDRÁULICA (CAPACIDADE DA CAÇAMBA: 0,8 M³ / POTÊNCIA: 111 HP), LARGURA DE 1,5 A 2,5 M, PROFUNDIDADE DE 4,5 A 6,0 M, COM SOLO ARGILO-ARENOSO. AF_05/2016</v>
          </cell>
        </row>
        <row r="5002">
          <cell r="A5002" t="str">
            <v>MOVIMENTO DE TERRA</v>
          </cell>
          <cell r="B5002" t="str">
            <v>MOVT</v>
          </cell>
          <cell r="C5002" t="str">
            <v>ATERRO COM OU S/COMPACTACAO</v>
          </cell>
          <cell r="D5002" t="str">
            <v>0020</v>
          </cell>
          <cell r="E5002">
            <v>0</v>
          </cell>
          <cell r="F5002">
            <v>0</v>
          </cell>
          <cell r="G5002" t="str">
            <v>94315</v>
          </cell>
          <cell r="H5002" t="str">
            <v>ATERRO MECANIZADO DE VALA COM RETROESCAVADEIRA (CAPACIDADE DA CAÇAMBA DA RETRO: 0,26 M³ / POTÊNCIA: 88 HP), LARGURA ATÉ 0,8 M, PROFUNDIDADE ATÉ 1,5 M, COM SOLO ARGILO-ARENOSO. AF_05/2016</v>
          </cell>
        </row>
        <row r="5003">
          <cell r="A5003" t="str">
            <v>MOVIMENTO DE TERRA</v>
          </cell>
          <cell r="B5003" t="str">
            <v>MOVT</v>
          </cell>
          <cell r="C5003" t="str">
            <v>ATERRO COM OU S/COMPACTACAO</v>
          </cell>
          <cell r="D5003" t="str">
            <v>0020</v>
          </cell>
          <cell r="E5003">
            <v>0</v>
          </cell>
          <cell r="F5003">
            <v>0</v>
          </cell>
          <cell r="G5003" t="str">
            <v>94316</v>
          </cell>
          <cell r="H5003" t="str">
            <v>ATERRO MECANIZADO DE VALA COM RETROESCAVADEIRA (CAPACIDADE DA CAÇAMBA DA RETRO: 0,26 M³ / POTÊNCIA: 88 HP), LARGURA DE 0,8 A 1,5 M, PROFUNDIDADE ATÉ 1,5 M, COM SOLO ARGILO-ARENOSO. AF_05/2016</v>
          </cell>
        </row>
        <row r="5004">
          <cell r="A5004" t="str">
            <v>MOVIMENTO DE TERRA</v>
          </cell>
          <cell r="B5004" t="str">
            <v>MOVT</v>
          </cell>
          <cell r="C5004" t="str">
            <v>ATERRO COM OU S/COMPACTACAO</v>
          </cell>
          <cell r="D5004" t="str">
            <v>0020</v>
          </cell>
          <cell r="E5004">
            <v>0</v>
          </cell>
          <cell r="F5004">
            <v>0</v>
          </cell>
          <cell r="G5004" t="str">
            <v>94317</v>
          </cell>
          <cell r="H5004" t="str">
            <v>ATERRO MECANIZADO DE VALA COM RETROESCAVADEIRA (CAPACIDADE DA CAÇAMBA DA RETRO: 0,26 M³ / POTÊNCIA: 88 HP), LARGURA ATÉ 0,8 M, PROFUNDIDADE DE 1,5 A 3,0 M, COM SOLO ARGILO-ARENOSO. AF_05/2016</v>
          </cell>
        </row>
        <row r="5005">
          <cell r="A5005" t="str">
            <v>MOVIMENTO DE TERRA</v>
          </cell>
          <cell r="B5005" t="str">
            <v>MOVT</v>
          </cell>
          <cell r="C5005" t="str">
            <v>ATERRO COM OU S/COMPACTACAO</v>
          </cell>
          <cell r="D5005" t="str">
            <v>0020</v>
          </cell>
          <cell r="E5005">
            <v>0</v>
          </cell>
          <cell r="F5005">
            <v>0</v>
          </cell>
          <cell r="G5005" t="str">
            <v>94318</v>
          </cell>
          <cell r="H5005" t="str">
            <v>ATERRO MECANIZADO DE VALA COM RETROESCAVADEIRA (CAPACIDADE DA CAÇAMBA DA RETRO: 0,26 M³ / POTÊNCIA: 88 HP), LARGURA DE 0,8 A 1,5 M, PROFUNDIDADE DE 1,5 A 3,0 M, COM SOLO ARGILO-ARENOSO. AF_05/2016</v>
          </cell>
        </row>
        <row r="5006">
          <cell r="A5006" t="str">
            <v>MOVIMENTO DE TERRA</v>
          </cell>
          <cell r="B5006" t="str">
            <v>MOVT</v>
          </cell>
          <cell r="C5006" t="str">
            <v>ATERRO COM OU S/COMPACTACAO</v>
          </cell>
          <cell r="D5006" t="str">
            <v>0020</v>
          </cell>
          <cell r="E5006">
            <v>0</v>
          </cell>
          <cell r="F5006">
            <v>0</v>
          </cell>
          <cell r="G5006" t="str">
            <v>94319</v>
          </cell>
          <cell r="H5006" t="str">
            <v>ATERRO MANUAL DE VALAS COM SOLO ARGILO-ARENOSO E COMPACTAÇÃO MECANIZADA. AF_05/2016</v>
          </cell>
        </row>
        <row r="5007">
          <cell r="A5007" t="str">
            <v>MOVIMENTO DE TERRA</v>
          </cell>
          <cell r="B5007" t="str">
            <v>MOVT</v>
          </cell>
          <cell r="C5007" t="str">
            <v>ATERRO COM OU S/COMPACTACAO</v>
          </cell>
          <cell r="D5007" t="str">
            <v>0020</v>
          </cell>
          <cell r="E5007">
            <v>0</v>
          </cell>
          <cell r="F5007">
            <v>0</v>
          </cell>
          <cell r="G5007" t="str">
            <v>94327</v>
          </cell>
          <cell r="H5007" t="str">
            <v>ATERRO MECANIZADO DE VALA COM ESCAVADEIRA HIDRÁULICA (CAPACIDADE DA CAÇAMBA: 0,8 M³ / POTÊNCIA: 111 HP), LARGURA DE 1,5 A 2,5 M, PROFUNDIDADE ATÉ 1,5 M, COM AREIA PARA ATERRO. AF_05/2016</v>
          </cell>
        </row>
        <row r="5008">
          <cell r="A5008" t="str">
            <v>MOVIMENTO DE TERRA</v>
          </cell>
          <cell r="B5008" t="str">
            <v>MOVT</v>
          </cell>
          <cell r="C5008" t="str">
            <v>ATERRO COM OU S/COMPACTACAO</v>
          </cell>
          <cell r="D5008" t="str">
            <v>0020</v>
          </cell>
          <cell r="E5008">
            <v>0</v>
          </cell>
          <cell r="F5008">
            <v>0</v>
          </cell>
          <cell r="G5008" t="str">
            <v>94328</v>
          </cell>
          <cell r="H5008" t="str">
            <v>ATERRO MECANIZADO DE VALA COM ESCAVADEIRA HIDRÁULICA (CAPACIDADE DA CAÇAMBA: 0,8 M³ / POTÊNCIA: 111 HP), LARGURA ATÉ 1,5 M, PROFUNDIDADE DE 1,5 A 3,0 M, COM AREIA PARA ATERRO. AF_05/2016</v>
          </cell>
        </row>
        <row r="5009">
          <cell r="A5009" t="str">
            <v>MOVIMENTO DE TERRA</v>
          </cell>
          <cell r="B5009" t="str">
            <v>MOVT</v>
          </cell>
          <cell r="C5009" t="str">
            <v>ATERRO COM OU S/COMPACTACAO</v>
          </cell>
          <cell r="D5009" t="str">
            <v>0020</v>
          </cell>
          <cell r="E5009">
            <v>0</v>
          </cell>
          <cell r="F5009">
            <v>0</v>
          </cell>
          <cell r="G5009" t="str">
            <v>94329</v>
          </cell>
          <cell r="H5009" t="str">
            <v>ATERRO MECANIZADO DE VALA COM ESCAVADEIRA HIDRÁULICA (CAPACIDADE DA CAÇAMBA: 0,8 M³ / POTÊNCIA: 111 HP), LARGURA DE 1,5 A 2,5 M, PROFUNDIDADE DE 1,5 A 3,0 M, COM AREIA PARA ATERRO. AF_05/2016</v>
          </cell>
        </row>
        <row r="5010">
          <cell r="A5010" t="str">
            <v>MOVIMENTO DE TERRA</v>
          </cell>
          <cell r="B5010" t="str">
            <v>MOVT</v>
          </cell>
          <cell r="C5010" t="str">
            <v>ATERRO COM OU S/COMPACTACAO</v>
          </cell>
          <cell r="D5010" t="str">
            <v>0020</v>
          </cell>
          <cell r="E5010">
            <v>0</v>
          </cell>
          <cell r="F5010">
            <v>0</v>
          </cell>
          <cell r="G5010" t="str">
            <v>94330</v>
          </cell>
          <cell r="H5010" t="str">
            <v>ATERRO MECANIZADO DE VALA COM ESCAVADEIRA HIDRÁULICA (CAPACIDADE DA CAÇAMBA: 0,8 M³ / POTÊNCIA: 111 HP), LARGURA ATÉ 1,5 M, PROFUNDIDADE DE 3,0 A 4,5 M, COM AREIA PARA ATERRO. AF_05/2016</v>
          </cell>
        </row>
        <row r="5011">
          <cell r="A5011" t="str">
            <v>MOVIMENTO DE TERRA</v>
          </cell>
          <cell r="B5011" t="str">
            <v>MOVT</v>
          </cell>
          <cell r="C5011" t="str">
            <v>ATERRO COM OU S/COMPACTACAO</v>
          </cell>
          <cell r="D5011" t="str">
            <v>0020</v>
          </cell>
          <cell r="E5011">
            <v>0</v>
          </cell>
          <cell r="F5011">
            <v>0</v>
          </cell>
          <cell r="G5011" t="str">
            <v>94331</v>
          </cell>
          <cell r="H5011" t="str">
            <v>ATERRO MECANIZADO DE VALA COM ESCAVADEIRA HIDRÁULICA (CAPACIDADE DA CAÇAMBA: 0,8 M³ / POTÊNCIA: 111 HP), LARGURA DE 1,5 A 2,5 M, PROFUNDIDADE DE 3,0 A 4,5 M, COM AREIA PARA ATERRO. AF_05/2016</v>
          </cell>
        </row>
        <row r="5012">
          <cell r="A5012" t="str">
            <v>MOVIMENTO DE TERRA</v>
          </cell>
          <cell r="B5012" t="str">
            <v>MOVT</v>
          </cell>
          <cell r="C5012" t="str">
            <v>ATERRO COM OU S/COMPACTACAO</v>
          </cell>
          <cell r="D5012" t="str">
            <v>0020</v>
          </cell>
          <cell r="E5012">
            <v>0</v>
          </cell>
          <cell r="F5012">
            <v>0</v>
          </cell>
          <cell r="G5012" t="str">
            <v>94332</v>
          </cell>
          <cell r="H5012" t="str">
            <v>ATERRO MECANIZADO DE VALA COM ESCAVADEIRA HIDRÁULICA (CAPACIDADE DA CAÇAMBA: 0,8 M³ / POTÊNCIA: 111 HP), LARGURA ATÉ 1,5 M, PROFUNDIDADE DE 4,5 A 6,0 M, COM AREIA PARA ATERRO. AF_05/2016</v>
          </cell>
        </row>
        <row r="5013">
          <cell r="A5013" t="str">
            <v>MOVIMENTO DE TERRA</v>
          </cell>
          <cell r="B5013" t="str">
            <v>MOVT</v>
          </cell>
          <cell r="C5013" t="str">
            <v>ATERRO COM OU S/COMPACTACAO</v>
          </cell>
          <cell r="D5013" t="str">
            <v>0020</v>
          </cell>
          <cell r="E5013">
            <v>0</v>
          </cell>
          <cell r="F5013">
            <v>0</v>
          </cell>
          <cell r="G5013" t="str">
            <v>94333</v>
          </cell>
          <cell r="H5013" t="str">
            <v>ATERRO MECANIZADO DE VALA COM ESCAVADEIRA HIDRÁULICA (CAPACIDADE DA CAÇAMBA: 0,8 M³ / POTÊNCIA: 111 HP), LARGURA DE 1,5 A 2,5 M, PROFUNDIDADE DE 4,5 A 6,0 M, COM AREIA PARA ATERRO. AF_05/2016</v>
          </cell>
        </row>
        <row r="5014">
          <cell r="A5014" t="str">
            <v>MOVIMENTO DE TERRA</v>
          </cell>
          <cell r="B5014" t="str">
            <v>MOVT</v>
          </cell>
          <cell r="C5014" t="str">
            <v>ATERRO COM OU S/COMPACTACAO</v>
          </cell>
          <cell r="D5014" t="str">
            <v>0020</v>
          </cell>
          <cell r="E5014">
            <v>0</v>
          </cell>
          <cell r="F5014">
            <v>0</v>
          </cell>
          <cell r="G5014" t="str">
            <v>94338</v>
          </cell>
          <cell r="H5014" t="str">
            <v>ATERRO MECANIZADO DE VALA COM RETROESCAVADEIRA (CAPACIDADE DA CAÇAMBA DA RETRO: 0,26 M³ / POTÊNCIA: 88 HP), LARGURA ATÉ 0,8 M, PROFUNDIDADE ATÉ 1,5 M, COM AREIA PARA ATERRO. AF_05/2016</v>
          </cell>
        </row>
        <row r="5015">
          <cell r="A5015" t="str">
            <v>MOVIMENTO DE TERRA</v>
          </cell>
          <cell r="B5015" t="str">
            <v>MOVT</v>
          </cell>
          <cell r="C5015" t="str">
            <v>ATERRO COM OU S/COMPACTACAO</v>
          </cell>
          <cell r="D5015" t="str">
            <v>0020</v>
          </cell>
          <cell r="E5015">
            <v>0</v>
          </cell>
          <cell r="F5015">
            <v>0</v>
          </cell>
          <cell r="G5015" t="str">
            <v>94339</v>
          </cell>
          <cell r="H5015" t="str">
            <v>ATERRO MECANIZADO DE VALA COM RETROESCAVADEIRA (CAPACIDADE DA CAÇAMBA DA RETRO: 0,26 M³ / POTÊNCIA: 88 HP), LARGURA DE 0,8 A 1,5 M, PROFUNDIDADE ATÉ 1,5 M, COM AREIA PARA ATERRO. AF_05/2016</v>
          </cell>
        </row>
        <row r="5016">
          <cell r="A5016" t="str">
            <v>MOVIMENTO DE TERRA</v>
          </cell>
          <cell r="B5016" t="str">
            <v>MOVT</v>
          </cell>
          <cell r="C5016" t="str">
            <v>ATERRO COM OU S/COMPACTACAO</v>
          </cell>
          <cell r="D5016" t="str">
            <v>0020</v>
          </cell>
          <cell r="E5016">
            <v>0</v>
          </cell>
          <cell r="F5016">
            <v>0</v>
          </cell>
          <cell r="G5016" t="str">
            <v>94340</v>
          </cell>
          <cell r="H5016" t="str">
            <v>ATERRO MECANIZADO DE VALA COM RETROESCAVADEIRA (CAPACIDADE DA CAÇAMBA DA RETRO: 0,26 M³ / POTÊNCIA: 88 HP), LARGURA ATÉ 0,8 M, PROFUNDIDADE DE 1,5 A 3,0 M, COM AREIA PARA ATERRO. AF_05/2016</v>
          </cell>
        </row>
        <row r="5017">
          <cell r="A5017" t="str">
            <v>MOVIMENTO DE TERRA</v>
          </cell>
          <cell r="B5017" t="str">
            <v>MOVT</v>
          </cell>
          <cell r="C5017" t="str">
            <v>ATERRO COM OU S/COMPACTACAO</v>
          </cell>
          <cell r="D5017" t="str">
            <v>0020</v>
          </cell>
          <cell r="E5017">
            <v>0</v>
          </cell>
          <cell r="F5017">
            <v>0</v>
          </cell>
          <cell r="G5017" t="str">
            <v>94341</v>
          </cell>
          <cell r="H5017" t="str">
            <v>ATERRO MECANIZADO DE VALA COM RETROESCAVADEIRA (CAPACIDADE DA CAÇAMBA DA RETRO: 0,26 M³ / POTÊNCIA: 88 HP), LARGURA DE 0,8 A 1,5 M, PROFUNDIDADE DE 1,5 A 3,0 M, COM AREIA PARA ATERRO. AF_05/2016</v>
          </cell>
        </row>
        <row r="5018">
          <cell r="A5018" t="str">
            <v>MOVIMENTO DE TERRA</v>
          </cell>
          <cell r="B5018" t="str">
            <v>MOVT</v>
          </cell>
          <cell r="C5018" t="str">
            <v>ATERRO COM OU S/COMPACTACAO</v>
          </cell>
          <cell r="D5018" t="str">
            <v>0020</v>
          </cell>
          <cell r="E5018">
            <v>0</v>
          </cell>
          <cell r="F5018">
            <v>0</v>
          </cell>
          <cell r="G5018" t="str">
            <v>94342</v>
          </cell>
          <cell r="H5018" t="str">
            <v>ATERRO MANUAL DE VALAS COM AREIA PARA ATERRO E COMPACTAÇÃO MECANIZADA. AF_05/2016</v>
          </cell>
        </row>
        <row r="5019">
          <cell r="A5019" t="str">
            <v>MOVIMENTO DE TERRA</v>
          </cell>
          <cell r="B5019" t="str">
            <v>MOVT</v>
          </cell>
          <cell r="C5019" t="str">
            <v>ATERRO COM OU S/COMPACTACAO</v>
          </cell>
          <cell r="D5019" t="str">
            <v>0020</v>
          </cell>
          <cell r="E5019">
            <v>0</v>
          </cell>
          <cell r="F5019">
            <v>0</v>
          </cell>
          <cell r="G5019" t="str">
            <v>96385</v>
          </cell>
          <cell r="H5019" t="str">
            <v>EXECUÇÃO E COMPACTAÇÃO DE ATERRO COM SOLO PREDOMINANTEMENTE ARGILOSO - EXCLUSIVE SOLO, ESCAVAÇÃO, CARGA E TRANSPORTE. AF_11/2019</v>
          </cell>
        </row>
        <row r="5020">
          <cell r="A5020" t="str">
            <v>MOVIMENTO DE TERRA</v>
          </cell>
          <cell r="B5020" t="str">
            <v>MOVT</v>
          </cell>
          <cell r="C5020" t="str">
            <v>ATERRO COM OU S/COMPACTACAO</v>
          </cell>
          <cell r="D5020" t="str">
            <v>0020</v>
          </cell>
          <cell r="E5020">
            <v>0</v>
          </cell>
          <cell r="F5020">
            <v>0</v>
          </cell>
          <cell r="G5020" t="str">
            <v>96386</v>
          </cell>
          <cell r="H5020" t="str">
            <v>EXECUÇÃO E COMPACTAÇÃO DE ATERRO COM SOLO PREDOMINANTEMENTE ARENOSO - EXCLUSIVE SOLO, ESCAVAÇÃO, CARGA E TRANSPORTE. AF_11/2019</v>
          </cell>
        </row>
        <row r="5021">
          <cell r="A5021" t="str">
            <v>MOVIMENTO DE TERRA</v>
          </cell>
          <cell r="B5021" t="str">
            <v>MOVT</v>
          </cell>
          <cell r="C5021" t="str">
            <v>ATERRO/REATERRO DE VALAS COM OU S/COMPACTACAO</v>
          </cell>
          <cell r="D5021" t="str">
            <v>0021</v>
          </cell>
          <cell r="E5021">
            <v>0</v>
          </cell>
          <cell r="F5021">
            <v>0</v>
          </cell>
          <cell r="G5021" t="str">
            <v>93360</v>
          </cell>
          <cell r="H5021" t="str">
            <v>REATERRO MECANIZADO DE VALA COM ESCAVADEIRA HIDRÁULICA (CAPACIDADE DA CAÇAMBA: 0,8 M³ / POTÊNCIA: 111 HP), LARGURA DE 1,5 A 2,5 M, PROFUNDIDADE ATÉ 1,5 M, COM SOLO DE 1ª CATEGORIA EM LOCAIS COM ALTO NÍVEL DE INTERFERÊNCIA. AF_04/2016</v>
          </cell>
        </row>
        <row r="5022">
          <cell r="A5022" t="str">
            <v>MOVIMENTO DE TERRA</v>
          </cell>
          <cell r="B5022" t="str">
            <v>MOVT</v>
          </cell>
          <cell r="C5022" t="str">
            <v>ATERRO/REATERRO DE VALAS COM OU S/COMPACTACAO</v>
          </cell>
          <cell r="D5022" t="str">
            <v>0021</v>
          </cell>
          <cell r="E5022">
            <v>0</v>
          </cell>
          <cell r="F5022">
            <v>0</v>
          </cell>
          <cell r="G5022" t="str">
            <v>93361</v>
          </cell>
          <cell r="H5022" t="str">
            <v>REATERRO MECANIZADO DE VALA COM ESCAVADEIRA HIDRÁULICA (CAPACIDADE DA CAÇAMBA: 0,8 M³ / POTÊNCIA: 111 HP), LARGURA ATÉ 1,5 M, PROFUNDIDADE DE 1,5 A 3,0 M, COM SOLO DE 1ª CATEGORIA EM LOCAIS COM ALTO NÍVEL DE INTERFERÊNCIA. AF_04/2016</v>
          </cell>
        </row>
        <row r="5023">
          <cell r="A5023" t="str">
            <v>MOVIMENTO DE TERRA</v>
          </cell>
          <cell r="B5023" t="str">
            <v>MOVT</v>
          </cell>
          <cell r="C5023" t="str">
            <v>ATERRO/REATERRO DE VALAS COM OU S/COMPACTACAO</v>
          </cell>
          <cell r="D5023" t="str">
            <v>0021</v>
          </cell>
          <cell r="E5023">
            <v>0</v>
          </cell>
          <cell r="F5023">
            <v>0</v>
          </cell>
          <cell r="G5023" t="str">
            <v>93362</v>
          </cell>
          <cell r="H5023" t="str">
            <v>REATERRO MECANIZADO DE VALA COM ESCAVADEIRA HIDRÁULICA (CAPACIDADE DA CAÇAMBA: 0,8 M³ / POTÊNCIA: 111 HP), LARGURA DE 1,5 A 2,5 M, PROFUNDIDADE DE 1,5 A 3,0 M, COM SOLO DE 1ª CATEGORIA EM LOCAIS COM ALTO NÍVEL DE INTERFERÊNCIA. AF_04/2016</v>
          </cell>
        </row>
        <row r="5024">
          <cell r="A5024" t="str">
            <v>MOVIMENTO DE TERRA</v>
          </cell>
          <cell r="B5024" t="str">
            <v>MOVT</v>
          </cell>
          <cell r="C5024" t="str">
            <v>ATERRO/REATERRO DE VALAS COM OU S/COMPACTACAO</v>
          </cell>
          <cell r="D5024" t="str">
            <v>0021</v>
          </cell>
          <cell r="E5024">
            <v>0</v>
          </cell>
          <cell r="F5024">
            <v>0</v>
          </cell>
          <cell r="G5024" t="str">
            <v>93363</v>
          </cell>
          <cell r="H5024" t="str">
            <v>REATERRO MECANIZADO DE VALA COM ESCAVADEIRA HIDRÁULICA (CAPACIDADE DA CAÇAMBA: 0,8 M³ / POTÊNCIA: 111 HP), LARGURA ATÉ 1,5 M, PROFUNDIDADE DE 3,0 A 4,5 M COM SOLO DE 1ª CATEGORIA EM LOCAIS COM ALTO NÍVEL DE INTERFERÊNCIA. AF_04/2016</v>
          </cell>
        </row>
        <row r="5025">
          <cell r="A5025" t="str">
            <v>MOVIMENTO DE TERRA</v>
          </cell>
          <cell r="B5025" t="str">
            <v>MOVT</v>
          </cell>
          <cell r="C5025" t="str">
            <v>ATERRO/REATERRO DE VALAS COM OU S/COMPACTACAO</v>
          </cell>
          <cell r="D5025" t="str">
            <v>0021</v>
          </cell>
          <cell r="E5025">
            <v>0</v>
          </cell>
          <cell r="F5025">
            <v>0</v>
          </cell>
          <cell r="G5025" t="str">
            <v>93364</v>
          </cell>
          <cell r="H5025" t="str">
            <v>REATERRO MECANIZADO DE VALA COM ESCAVADEIRA HIDRÁULICA (CAPACIDADE DA CAÇAMBA: 0,8 M³ / POTÊNCIA: 111 HP), LARGURA DE 1,5 A 2,5 M, PROFUNDIDADE DE 3,0  A 4,5 M, COM SOLO (SEM SUBSTITUIÇÃO) DE 1ª CATEGORIA EM LOCAIS COM ALTO NÍVEL DE INTERFERÊNCIA. AF_04/2016</v>
          </cell>
        </row>
        <row r="5026">
          <cell r="A5026" t="str">
            <v>MOVIMENTO DE TERRA</v>
          </cell>
          <cell r="B5026" t="str">
            <v>MOVT</v>
          </cell>
          <cell r="C5026" t="str">
            <v>ATERRO/REATERRO DE VALAS COM OU S/COMPACTACAO</v>
          </cell>
          <cell r="D5026" t="str">
            <v>0021</v>
          </cell>
          <cell r="E5026">
            <v>0</v>
          </cell>
          <cell r="F5026">
            <v>0</v>
          </cell>
          <cell r="G5026" t="str">
            <v>93365</v>
          </cell>
          <cell r="H5026" t="str">
            <v>REATERRO MECANIZADO DE VALA COM ESCAVADEIRA HIDRÁULICA (CAPACIDADE DA CAÇAMBA: 0,8 M³ / POTÊNCIA: 111 HP), LARGURA ATÉ 1,5 M, PROFUNDIDADE DE 4,5 A 6,0 M, COM SOLO DE 1ª CATEGORIA EM LOCAIS COM ALTO NÍVEL DE INTERFERÊNCIA. AF_04/2016</v>
          </cell>
        </row>
        <row r="5027">
          <cell r="A5027" t="str">
            <v>MOVIMENTO DE TERRA</v>
          </cell>
          <cell r="B5027" t="str">
            <v>MOVT</v>
          </cell>
          <cell r="C5027" t="str">
            <v>ATERRO/REATERRO DE VALAS COM OU S/COMPACTACAO</v>
          </cell>
          <cell r="D5027" t="str">
            <v>0021</v>
          </cell>
          <cell r="E5027">
            <v>0</v>
          </cell>
          <cell r="F5027">
            <v>0</v>
          </cell>
          <cell r="G5027" t="str">
            <v>93366</v>
          </cell>
          <cell r="H5027" t="str">
            <v>REATERRO MECANIZADO DE VALA COM ESCAVADEIRA HIDRÁULICA (CAPACIDADE DA CAÇAMBA: 0,8 M³ / POTÊNCIA: 111 HP), LARGURA DE 1,5 A 2,5 M, PROFUNDIDADE DE 4,5 A 6,0 M, COM SOLO DE 1ª CATEGORIA EM LOCAIS COM ALTO NÍVEL DE INTERFERÊNCIA. AF_04/2016</v>
          </cell>
        </row>
        <row r="5028">
          <cell r="A5028" t="str">
            <v>MOVIMENTO DE TERRA</v>
          </cell>
          <cell r="B5028" t="str">
            <v>MOVT</v>
          </cell>
          <cell r="C5028" t="str">
            <v>ATERRO/REATERRO DE VALAS COM OU S/COMPACTACAO</v>
          </cell>
          <cell r="D5028" t="str">
            <v>0021</v>
          </cell>
          <cell r="E5028">
            <v>0</v>
          </cell>
          <cell r="F5028">
            <v>0</v>
          </cell>
          <cell r="G5028" t="str">
            <v>93367</v>
          </cell>
          <cell r="H5028" t="str">
            <v>REATERRO MECANIZADO DE VALA COM ESCAVADEIRA HIDRÁULICA (CAPACIDADE DA CAÇAMBA: 0,8 M³ / POTÊNCIA: 111 HP), LARGURA DE 1,5 A 2,5 M, PROFUNDIDADE ATÉ 1,5 M, COM SOLO DE 1ª CATEGORIA EM LOCAIS COM BAIXO NÍVEL DE INTERFERÊNCIA. AF_04/2016</v>
          </cell>
        </row>
        <row r="5029">
          <cell r="A5029" t="str">
            <v>MOVIMENTO DE TERRA</v>
          </cell>
          <cell r="B5029" t="str">
            <v>MOVT</v>
          </cell>
          <cell r="C5029" t="str">
            <v>ATERRO/REATERRO DE VALAS COM OU S/COMPACTACAO</v>
          </cell>
          <cell r="D5029" t="str">
            <v>0021</v>
          </cell>
          <cell r="E5029">
            <v>0</v>
          </cell>
          <cell r="F5029">
            <v>0</v>
          </cell>
          <cell r="G5029" t="str">
            <v>93368</v>
          </cell>
          <cell r="H5029" t="str">
            <v>REATERRO MECANIZADO DE VALA COM ESCAVADEIRA HIDRÁULICA (CAPACIDADE DA CAÇAMBA: 0,8 M³ / POTÊNCIA: 111 HP), LARGURA ATÉ 1,5 M, PROFUNDIDADE DE 1,5 A 3,0 M, COM SOLO DE 1ª CATEGORIA EM LOCAIS COM BAIXO NÍVEL DE INTERFERÊNCIA. AF_04/2016</v>
          </cell>
        </row>
        <row r="5030">
          <cell r="A5030" t="str">
            <v>MOVIMENTO DE TERRA</v>
          </cell>
          <cell r="B5030" t="str">
            <v>MOVT</v>
          </cell>
          <cell r="C5030" t="str">
            <v>ATERRO/REATERRO DE VALAS COM OU S/COMPACTACAO</v>
          </cell>
          <cell r="D5030" t="str">
            <v>0021</v>
          </cell>
          <cell r="E5030">
            <v>0</v>
          </cell>
          <cell r="F5030">
            <v>0</v>
          </cell>
          <cell r="G5030" t="str">
            <v>93369</v>
          </cell>
          <cell r="H5030" t="str">
            <v>REATERRO MECANIZADO DE VALA COM ESCAVADEIRA HIDRÁULICA (CAPACIDADE DA CAÇAMBA: 0,8 M³ / POTÊNCIA: 111 HP), LARGURA DE 1,5 A 2,5 M, PROFUNDIDADE DE 1,5 A 3,0 M, COM SOLO (SEM SUBSTITUIÇÃO) DE 1ª CATEGORIA EM LOCAIS COM BAIXO NÍVEL DE INTERFERÊNCIA. AF_04/2016</v>
          </cell>
        </row>
        <row r="5031">
          <cell r="A5031" t="str">
            <v>MOVIMENTO DE TERRA</v>
          </cell>
          <cell r="B5031" t="str">
            <v>MOVT</v>
          </cell>
          <cell r="C5031" t="str">
            <v>ATERRO/REATERRO DE VALAS COM OU S/COMPACTACAO</v>
          </cell>
          <cell r="D5031" t="str">
            <v>0021</v>
          </cell>
          <cell r="E5031">
            <v>0</v>
          </cell>
          <cell r="F5031">
            <v>0</v>
          </cell>
          <cell r="G5031" t="str">
            <v>93370</v>
          </cell>
          <cell r="H5031" t="str">
            <v>REATERRO MECANIZADO DE VALA COM ESCAVADEIRA HIDRÁULICA (CAPACIDADE DA CAÇAMBA: 0,8 M³ / POTÊNCIA: 111 HP), LARGURA ATÉ 1,5 M, PROFUNDIDADE DE 3,0 A 4,5 M, COM SOLO DE 1ª CATEGORIA EM LOCAIS COM BAIXO NÍVEL DE INTERFERÊNCIA. AF_04/2016</v>
          </cell>
        </row>
        <row r="5032">
          <cell r="A5032" t="str">
            <v>MOVIMENTO DE TERRA</v>
          </cell>
          <cell r="B5032" t="str">
            <v>MOVT</v>
          </cell>
          <cell r="C5032" t="str">
            <v>ATERRO/REATERRO DE VALAS COM OU S/COMPACTACAO</v>
          </cell>
          <cell r="D5032" t="str">
            <v>0021</v>
          </cell>
          <cell r="E5032">
            <v>0</v>
          </cell>
          <cell r="F5032">
            <v>0</v>
          </cell>
          <cell r="G5032" t="str">
            <v>93371</v>
          </cell>
          <cell r="H5032" t="str">
            <v>REATERRO MECANIZADO DE VALA COM ESCAVADEIRA HIDRÁULICA (CAPACIDADE DA CAÇAMBA: 0,8 M³ / POTÊNCIA: 111 HP), LARGURA DE 1,5 A 2,5 M, PROFUNDIDADE DE 3,0 A 4,5 M, COM SOLO (SEM SUBSTITUIÇÃO) DE 1ª CATEGORIA EM LOCAIS COM BAIXO NÍVEL DE INTERFERÊNCIA. AF_04/2016</v>
          </cell>
        </row>
        <row r="5033">
          <cell r="A5033" t="str">
            <v>MOVIMENTO DE TERRA</v>
          </cell>
          <cell r="B5033" t="str">
            <v>MOVT</v>
          </cell>
          <cell r="C5033" t="str">
            <v>ATERRO/REATERRO DE VALAS COM OU S/COMPACTACAO</v>
          </cell>
          <cell r="D5033" t="str">
            <v>0021</v>
          </cell>
          <cell r="E5033">
            <v>0</v>
          </cell>
          <cell r="F5033">
            <v>0</v>
          </cell>
          <cell r="G5033" t="str">
            <v>93372</v>
          </cell>
          <cell r="H5033" t="str">
            <v>REATERRO MECANIZADO DE VALA COM ESCAVADEIRA HIDRÁULICA (CAPACIDADE DA CAÇAMBA: 0,8 M³ / POTÊNCIA: 111 HP), LARGURA ATÉ 1,5 M, PROFUNDIDADE DE 4,5 A 6,0 M, COM SOLO DE 1ª CATEGORIA EM LOCAIS COM BAIXO NÍVEL DE INTERFERÊNCIA. AF_04/2016</v>
          </cell>
        </row>
        <row r="5034">
          <cell r="A5034" t="str">
            <v>MOVIMENTO DE TERRA</v>
          </cell>
          <cell r="B5034" t="str">
            <v>MOVT</v>
          </cell>
          <cell r="C5034" t="str">
            <v>ATERRO/REATERRO DE VALAS COM OU S/COMPACTACAO</v>
          </cell>
          <cell r="D5034" t="str">
            <v>0021</v>
          </cell>
          <cell r="E5034">
            <v>0</v>
          </cell>
          <cell r="F5034">
            <v>0</v>
          </cell>
          <cell r="G5034" t="str">
            <v>93373</v>
          </cell>
          <cell r="H5034" t="str">
            <v>REATERRO MECANIZADO DE VALA COM ESCAVADEIRA HIDRÁULICA (CAPACIDADE DA CAÇAMBA: 0,8 M³ / POTÊNCIA: 111 HP), LARGURA DE 1,5 A 2,5 M, PROFUNDIDADE DE 4,5 A 6,0 M, COM SOLO (SEM SUBSTITUIÇÃO) DE 1ª CATEGORIA EM LOCAIS COM BAIXO NÍVEL DE INTERFERÊNCIA. AF_04/2016</v>
          </cell>
        </row>
        <row r="5035">
          <cell r="A5035" t="str">
            <v>MOVIMENTO DE TERRA</v>
          </cell>
          <cell r="B5035" t="str">
            <v>MOVT</v>
          </cell>
          <cell r="C5035" t="str">
            <v>ATERRO/REATERRO DE VALAS COM OU S/COMPACTACAO</v>
          </cell>
          <cell r="D5035" t="str">
            <v>0021</v>
          </cell>
          <cell r="E5035">
            <v>0</v>
          </cell>
          <cell r="F5035">
            <v>0</v>
          </cell>
          <cell r="G5035" t="str">
            <v>93374</v>
          </cell>
          <cell r="H5035" t="str">
            <v>REATERRO MECANIZADO DE VALA COM RETROESCAVADEIRA (CAPACIDADE DA CAÇAMBA DA RETRO: 0,26 M³ / POTÊNCIA: 88 HP), LARGURA ATÉ 0,8 M, PROFUNDIDADE ATÉ 1,5 M, COM SOLO (SEM SUBSTITUIÇÃO) DE 1ª CATEGORIA EM LOCAIS COM ALTO NÍVEL DE INTERFERÊNCIA. AF_04/2016</v>
          </cell>
        </row>
        <row r="5036">
          <cell r="A5036" t="str">
            <v>MOVIMENTO DE TERRA</v>
          </cell>
          <cell r="B5036" t="str">
            <v>MOVT</v>
          </cell>
          <cell r="C5036" t="str">
            <v>ATERRO/REATERRO DE VALAS COM OU S/COMPACTACAO</v>
          </cell>
          <cell r="D5036" t="str">
            <v>0021</v>
          </cell>
          <cell r="E5036">
            <v>0</v>
          </cell>
          <cell r="F5036">
            <v>0</v>
          </cell>
          <cell r="G5036" t="str">
            <v>93375</v>
          </cell>
          <cell r="H5036" t="str">
            <v>REATERRO MECANIZADO DE VALA COM RETROESCAVADEIRA (CAPACIDADE DA CAÇAMBA DA RETRO: 0,26 M³ / POTÊNCIA: 88 HP), LARGURA DE 0,8 A 1,5 M, PROFUNDIDADE ATÉ 1,5 M, COM SOLO DE 1ª CATEGORIA EM LOCAIS COM ALTO NÍVEL DE INTERFERÊNCIA. AF_04/2016</v>
          </cell>
        </row>
        <row r="5037">
          <cell r="A5037" t="str">
            <v>MOVIMENTO DE TERRA</v>
          </cell>
          <cell r="B5037" t="str">
            <v>MOVT</v>
          </cell>
          <cell r="C5037" t="str">
            <v>ATERRO/REATERRO DE VALAS COM OU S/COMPACTACAO</v>
          </cell>
          <cell r="D5037" t="str">
            <v>0021</v>
          </cell>
          <cell r="E5037">
            <v>0</v>
          </cell>
          <cell r="F5037">
            <v>0</v>
          </cell>
          <cell r="G5037" t="str">
            <v>93376</v>
          </cell>
          <cell r="H5037" t="str">
            <v>REATERRO MECANIZADO DE VALA COM RETROESCAVADEIRA (CAPACIDADE DA CAÇAMBA DA RETRO: 0,26 M³ / POTÊNCIA: 88 HP), LARGURA ATÉ 0,8 M, PROFUNDIDADE DE 1,5 A 3,0 M, COM SOLO DE 1ª CATEGORIA EM LOCAIS COM ALTO NÍVEL DE INTERFERÊNCIA. AF_04/2016</v>
          </cell>
        </row>
        <row r="5038">
          <cell r="A5038" t="str">
            <v>MOVIMENTO DE TERRA</v>
          </cell>
          <cell r="B5038" t="str">
            <v>MOVT</v>
          </cell>
          <cell r="C5038" t="str">
            <v>ATERRO/REATERRO DE VALAS COM OU S/COMPACTACAO</v>
          </cell>
          <cell r="D5038" t="str">
            <v>0021</v>
          </cell>
          <cell r="E5038">
            <v>0</v>
          </cell>
          <cell r="F5038">
            <v>0</v>
          </cell>
          <cell r="G5038" t="str">
            <v>93377</v>
          </cell>
          <cell r="H5038" t="str">
            <v>REATERRO MECANIZADO DE VALA COM RETROESCAVADEIRA (CAPACIDADE DA CAÇAMBA DA RETRO: 0,26 M³ / POTÊNCIA: 88 HP), LARGURA DE 0,8 A 1,5 M, PROFUNDIDADE DE 1,5 A 3,0 M, COM SOLO (SEM SUBSTITUIÇÃO) DE 1ª CATEGORIA EM LOCAIS COM ALTO NÍVEL DE INTERFERÊNCIA. AF_04/2016</v>
          </cell>
        </row>
        <row r="5039">
          <cell r="A5039" t="str">
            <v>MOVIMENTO DE TERRA</v>
          </cell>
          <cell r="B5039" t="str">
            <v>MOVT</v>
          </cell>
          <cell r="C5039" t="str">
            <v>ATERRO/REATERRO DE VALAS COM OU S/COMPACTACAO</v>
          </cell>
          <cell r="D5039" t="str">
            <v>0021</v>
          </cell>
          <cell r="E5039">
            <v>0</v>
          </cell>
          <cell r="F5039">
            <v>0</v>
          </cell>
          <cell r="G5039" t="str">
            <v>93378</v>
          </cell>
          <cell r="H5039" t="str">
            <v>REATERRO MECANIZADO DE VALA COM RETROESCAVADEIRA (CAPACIDADE DA CAÇAMBA DA RETRO: 0,26 M³ / POTÊNCIA: 88 HP), LARGURA ATÉ 0,8 M, PROFUNDIDADE ATÉ 1,5 M, COM SOLO DE 1ª CATEGORIA EM LOCAIS COM BAIXO NÍVEL DE INTERFERÊNCIA. AF_04/2016</v>
          </cell>
        </row>
        <row r="5040">
          <cell r="A5040" t="str">
            <v>MOVIMENTO DE TERRA</v>
          </cell>
          <cell r="B5040" t="str">
            <v>MOVT</v>
          </cell>
          <cell r="C5040" t="str">
            <v>ATERRO/REATERRO DE VALAS COM OU S/COMPACTACAO</v>
          </cell>
          <cell r="D5040" t="str">
            <v>0021</v>
          </cell>
          <cell r="E5040">
            <v>0</v>
          </cell>
          <cell r="F5040">
            <v>0</v>
          </cell>
          <cell r="G5040" t="str">
            <v>93379</v>
          </cell>
          <cell r="H5040" t="str">
            <v>REATERRO MECANIZADO DE VALA COM RETROESCAVADEIRA (CAPACIDADE DA CAÇAMBA DA RETRO: 0,26 M³ / POTÊNCIA: 88 HP), LARGURA DE 0,8 A 1,5 M, PROFUNDIDADE ATÉ 1,5 M, COM SOLO DE 1ª CATEGORIA EM LOCAIS COM BAIXO NÍVEL DE INTERFERÊNCIA. AF_04/2016</v>
          </cell>
        </row>
        <row r="5041">
          <cell r="A5041" t="str">
            <v>MOVIMENTO DE TERRA</v>
          </cell>
          <cell r="B5041" t="str">
            <v>MOVT</v>
          </cell>
          <cell r="C5041" t="str">
            <v>ATERRO/REATERRO DE VALAS COM OU S/COMPACTACAO</v>
          </cell>
          <cell r="D5041" t="str">
            <v>0021</v>
          </cell>
          <cell r="E5041">
            <v>0</v>
          </cell>
          <cell r="F5041">
            <v>0</v>
          </cell>
          <cell r="G5041" t="str">
            <v>93380</v>
          </cell>
          <cell r="H5041" t="str">
            <v>REATERRO MECANIZADO DE VALA COM RETROESCAVADEIRA (CAPACIDADE DA CAÇAMBA DA RETRO: 0,26 M³ / POTÊNCIA: 88 HP), LARGURA ATÉ 0,8 M, PROFUNDIDADE DE 1,5 A 3,0 M, COM SOLO DE 1ª CATEGORIA EM LOCAIS COM BAIXO NÍVEL DE INTERFERÊNCIA. AF_04/2016</v>
          </cell>
        </row>
        <row r="5042">
          <cell r="A5042" t="str">
            <v>MOVIMENTO DE TERRA</v>
          </cell>
          <cell r="B5042" t="str">
            <v>MOVT</v>
          </cell>
          <cell r="C5042" t="str">
            <v>ATERRO/REATERRO DE VALAS COM OU S/COMPACTACAO</v>
          </cell>
          <cell r="D5042" t="str">
            <v>0021</v>
          </cell>
          <cell r="E5042">
            <v>0</v>
          </cell>
          <cell r="F5042">
            <v>0</v>
          </cell>
          <cell r="G5042" t="str">
            <v>93381</v>
          </cell>
          <cell r="H5042" t="str">
            <v>REATERRO MECANIZADO DE VALA COM RETROESCAVADEIRA (CAPACIDADE DA CAÇAMBA DA RETRO: 0,26 M³ / POTÊNCIA: 88 HP), LARGURA DE 0,8 A 1,5 M, PROFUNDIDADE DE 1,5 A 3,0 M, COM SOLO (SEM SUBSTITUIÇÃO) DE 1ª CATEGORIA EM LOCAIS COM BAIXO NÍVEL DE INTERFERÊNCIA. AF_04/2016</v>
          </cell>
        </row>
        <row r="5043">
          <cell r="A5043" t="str">
            <v>MOVIMENTO DE TERRA</v>
          </cell>
          <cell r="B5043" t="str">
            <v>MOVT</v>
          </cell>
          <cell r="C5043" t="str">
            <v>ATERRO/REATERRO DE VALAS COM OU S/COMPACTACAO</v>
          </cell>
          <cell r="D5043" t="str">
            <v>0021</v>
          </cell>
          <cell r="E5043">
            <v>0</v>
          </cell>
          <cell r="F5043">
            <v>0</v>
          </cell>
          <cell r="G5043" t="str">
            <v>93382</v>
          </cell>
          <cell r="H5043" t="str">
            <v>REATERRO MANUAL DE VALAS COM COMPACTAÇÃO MECANIZADA. AF_04/2016</v>
          </cell>
        </row>
        <row r="5044">
          <cell r="A5044" t="str">
            <v>MOVIMENTO DE TERRA</v>
          </cell>
          <cell r="B5044" t="str">
            <v>MOVT</v>
          </cell>
          <cell r="C5044" t="str">
            <v>ATERRO/REATERRO DE VALAS COM OU S/COMPACTACAO</v>
          </cell>
          <cell r="D5044" t="str">
            <v>0021</v>
          </cell>
          <cell r="E5044">
            <v>0</v>
          </cell>
          <cell r="F5044">
            <v>0</v>
          </cell>
          <cell r="G5044" t="str">
            <v>96995</v>
          </cell>
          <cell r="H5044" t="str">
            <v>REATERRO MANUAL APILOADO COM SOQUETE. AF_10/2017</v>
          </cell>
        </row>
        <row r="5045">
          <cell r="A5045" t="str">
            <v>MOVIMENTO DE TERRA</v>
          </cell>
          <cell r="B5045" t="str">
            <v>MOVT</v>
          </cell>
          <cell r="C5045" t="str">
            <v>CARGA, DESCARGA E/OU TRANSPORTE DE MATERIAIS</v>
          </cell>
          <cell r="D5045" t="str">
            <v>0022</v>
          </cell>
          <cell r="E5045">
            <v>0</v>
          </cell>
          <cell r="F5045">
            <v>0</v>
          </cell>
          <cell r="G5045" t="str">
            <v>97916</v>
          </cell>
          <cell r="H5045" t="str">
            <v>TRANSPORTE COM CAMINHÃO BASCULANTE DE 6 M³, EM VIA URBANA EM LEITO NATURAL (UNIDADE: TXKM). AF_07/2020</v>
          </cell>
        </row>
        <row r="5046">
          <cell r="A5046" t="str">
            <v>MOVIMENTO DE TERRA</v>
          </cell>
          <cell r="B5046" t="str">
            <v>MOVT</v>
          </cell>
          <cell r="C5046" t="str">
            <v>CARGA, DESCARGA E/OU TRANSPORTE DE MATERIAIS</v>
          </cell>
          <cell r="D5046" t="str">
            <v>0022</v>
          </cell>
          <cell r="E5046">
            <v>0</v>
          </cell>
          <cell r="F5046">
            <v>0</v>
          </cell>
          <cell r="G5046" t="str">
            <v>97917</v>
          </cell>
          <cell r="H5046" t="str">
            <v>TRANSPORTE COM CAMINHÃO BASCULANTE DE 6 M³, EM VIA URBANA EM REVESTIMENTO PRIMÁRIO (UNIDADE: TXKM). AF_07/2020</v>
          </cell>
        </row>
        <row r="5047">
          <cell r="A5047" t="str">
            <v>MOVIMENTO DE TERRA</v>
          </cell>
          <cell r="B5047" t="str">
            <v>MOVT</v>
          </cell>
          <cell r="C5047" t="str">
            <v>CARGA, DESCARGA E/OU TRANSPORTE DE MATERIAIS</v>
          </cell>
          <cell r="D5047" t="str">
            <v>0022</v>
          </cell>
          <cell r="E5047">
            <v>0</v>
          </cell>
          <cell r="F5047">
            <v>0</v>
          </cell>
          <cell r="G5047" t="str">
            <v>97918</v>
          </cell>
          <cell r="H5047" t="str">
            <v>TRANSPORTE COM CAMINHÃO BASCULANTE DE 6 M³, EM VIA URBANA PAVIMENTADA, DMT ATÉ 30 KM (UNIDADE: TXKM). AF_07/2020</v>
          </cell>
        </row>
        <row r="5048">
          <cell r="A5048" t="str">
            <v>MOVIMENTO DE TERRA</v>
          </cell>
          <cell r="B5048" t="str">
            <v>MOVT</v>
          </cell>
          <cell r="C5048" t="str">
            <v>CARGA, DESCARGA E/OU TRANSPORTE DE MATERIAIS</v>
          </cell>
          <cell r="D5048" t="str">
            <v>0022</v>
          </cell>
          <cell r="E5048">
            <v>0</v>
          </cell>
          <cell r="F5048">
            <v>0</v>
          </cell>
          <cell r="G5048" t="str">
            <v>97919</v>
          </cell>
          <cell r="H5048" t="str">
            <v>TRANSPORTE COM CAMINHÃO BASCULANTE DE 6 M³, EM VIA URBANA PAVIMENTADA, ADICIONAL PARA DMT EXCEDENTE A 30 KM (UNIDADE: TXKM). AF_07/2020</v>
          </cell>
        </row>
        <row r="5049">
          <cell r="A5049" t="str">
            <v>MOVIMENTO DE TERRA</v>
          </cell>
          <cell r="B5049" t="str">
            <v>MOVT</v>
          </cell>
          <cell r="C5049" t="str">
            <v>REGULARIZACAO E APILOAMENTO DE FUNDO DE VALAS</v>
          </cell>
          <cell r="D5049" t="str">
            <v>0225</v>
          </cell>
          <cell r="E5049">
            <v>0</v>
          </cell>
          <cell r="F5049">
            <v>0</v>
          </cell>
          <cell r="G5049" t="str">
            <v>101616</v>
          </cell>
          <cell r="H5049" t="str">
            <v>PREPARO DE FUNDO DE VALA COM LARGURA MENOR QUE 1,5 M (ACERTO DO SOLO NATURAL). AF_08/2020</v>
          </cell>
        </row>
        <row r="5050">
          <cell r="A5050" t="str">
            <v>MOVIMENTO DE TERRA</v>
          </cell>
          <cell r="B5050" t="str">
            <v>MOVT</v>
          </cell>
          <cell r="C5050" t="str">
            <v>REGULARIZACAO E APILOAMENTO DE FUNDO DE VALAS</v>
          </cell>
          <cell r="D5050" t="str">
            <v>0225</v>
          </cell>
          <cell r="E5050">
            <v>0</v>
          </cell>
          <cell r="F5050">
            <v>0</v>
          </cell>
          <cell r="G5050" t="str">
            <v>101617</v>
          </cell>
          <cell r="H5050" t="str">
            <v>PREPARO DE FUNDO DE VALA COM LARGURA MAIOR OU IGUAL A 1,5 M E MENOR QUE 2,5 M (ACERTO DO SOLO NATURAL). AF_08/2020</v>
          </cell>
        </row>
        <row r="5051">
          <cell r="A5051" t="str">
            <v>MOVIMENTO DE TERRA</v>
          </cell>
          <cell r="B5051" t="str">
            <v>MOVT</v>
          </cell>
          <cell r="C5051" t="str">
            <v>REGULARIZACAO E APILOAMENTO DE FUNDO DE VALAS</v>
          </cell>
          <cell r="D5051" t="str">
            <v>0225</v>
          </cell>
          <cell r="E5051">
            <v>0</v>
          </cell>
          <cell r="F5051">
            <v>0</v>
          </cell>
          <cell r="G5051" t="str">
            <v>101618</v>
          </cell>
          <cell r="H5051" t="str">
            <v>PREPARO DE FUNDO DE VALA COM LARGURA MENOR QUE 1,5 M, COM CAMADA DE AREIA, LANÇAMENTO MANUAL. AF_08/2020</v>
          </cell>
        </row>
        <row r="5052">
          <cell r="A5052" t="str">
            <v>MOVIMENTO DE TERRA</v>
          </cell>
          <cell r="B5052" t="str">
            <v>MOVT</v>
          </cell>
          <cell r="C5052" t="str">
            <v>REGULARIZACAO E APILOAMENTO DE FUNDO DE VALAS</v>
          </cell>
          <cell r="D5052" t="str">
            <v>0225</v>
          </cell>
          <cell r="E5052">
            <v>0</v>
          </cell>
          <cell r="F5052">
            <v>0</v>
          </cell>
          <cell r="G5052" t="str">
            <v>101619</v>
          </cell>
          <cell r="H5052" t="str">
            <v>PREPARO DE FUNDO DE VALA COM LARGURA MENOR QUE 1,5 M, COM CAMADA DE BRITA, LANÇAMENTO MANUAL. AF_08/2020</v>
          </cell>
        </row>
        <row r="5053">
          <cell r="A5053" t="str">
            <v>MOVIMENTO DE TERRA</v>
          </cell>
          <cell r="B5053" t="str">
            <v>MOVT</v>
          </cell>
          <cell r="C5053" t="str">
            <v>REGULARIZACAO E APILOAMENTO DE FUNDO DE VALAS</v>
          </cell>
          <cell r="D5053" t="str">
            <v>0225</v>
          </cell>
          <cell r="E5053">
            <v>0</v>
          </cell>
          <cell r="F5053">
            <v>0</v>
          </cell>
          <cell r="G5053" t="str">
            <v>101620</v>
          </cell>
          <cell r="H5053" t="str">
            <v>PREPARO DE FUNDO DE VALA COM LARGURA MAIOR OU IGUAL A 1,5 M E MENOR QUE 2,5 M, COM CAMADA DE AREIA, LANÇAMENTO MANUAL. AF_08/2020</v>
          </cell>
        </row>
        <row r="5054">
          <cell r="A5054" t="str">
            <v>MOVIMENTO DE TERRA</v>
          </cell>
          <cell r="B5054" t="str">
            <v>MOVT</v>
          </cell>
          <cell r="C5054" t="str">
            <v>REGULARIZACAO E APILOAMENTO DE FUNDO DE VALAS</v>
          </cell>
          <cell r="D5054" t="str">
            <v>0225</v>
          </cell>
          <cell r="E5054">
            <v>0</v>
          </cell>
          <cell r="F5054">
            <v>0</v>
          </cell>
          <cell r="G5054" t="str">
            <v>101621</v>
          </cell>
          <cell r="H5054" t="str">
            <v>PREPARO DE FUNDO DE VALA COM LARGURA MAIOR OU IGUAL A 1,5 M E MENOR QUE 2,5 M, COM CAMADA DE BRITA, LANÇAMENTO MANUAL. AF_08/2020</v>
          </cell>
        </row>
        <row r="5055">
          <cell r="A5055" t="str">
            <v>MOVIMENTO DE TERRA</v>
          </cell>
          <cell r="B5055" t="str">
            <v>MOVT</v>
          </cell>
          <cell r="C5055" t="str">
            <v>REGULARIZACAO E APILOAMENTO DE FUNDO DE VALAS</v>
          </cell>
          <cell r="D5055" t="str">
            <v>0225</v>
          </cell>
          <cell r="E5055">
            <v>0</v>
          </cell>
          <cell r="F5055">
            <v>0</v>
          </cell>
          <cell r="G5055" t="str">
            <v>101622</v>
          </cell>
          <cell r="H5055" t="str">
            <v>PREPARO DE FUNDO DE VALA COM LARGURA MENOR QUE 1,5 M, COM CAMADA DE AREIA, LANÇAMENTO MECANIZADO. AF_08/2020</v>
          </cell>
        </row>
        <row r="5056">
          <cell r="A5056" t="str">
            <v>MOVIMENTO DE TERRA</v>
          </cell>
          <cell r="B5056" t="str">
            <v>MOVT</v>
          </cell>
          <cell r="C5056" t="str">
            <v>REGULARIZACAO E APILOAMENTO DE FUNDO DE VALAS</v>
          </cell>
          <cell r="D5056" t="str">
            <v>0225</v>
          </cell>
          <cell r="E5056">
            <v>0</v>
          </cell>
          <cell r="F5056">
            <v>0</v>
          </cell>
          <cell r="G5056" t="str">
            <v>101623</v>
          </cell>
          <cell r="H5056" t="str">
            <v>PREPARO DE FUNDO DE VALA COM LARGURA MENOR QUE 1,5 M, COM CAMADA DE BRITA, LANÇAMENTO MECANIZADO. AF_08/2020</v>
          </cell>
        </row>
        <row r="5057">
          <cell r="A5057" t="str">
            <v>MOVIMENTO DE TERRA</v>
          </cell>
          <cell r="B5057" t="str">
            <v>MOVT</v>
          </cell>
          <cell r="C5057" t="str">
            <v>REGULARIZACAO E APILOAMENTO DE FUNDO DE VALAS</v>
          </cell>
          <cell r="D5057" t="str">
            <v>0225</v>
          </cell>
          <cell r="E5057">
            <v>0</v>
          </cell>
          <cell r="F5057">
            <v>0</v>
          </cell>
          <cell r="G5057" t="str">
            <v>101624</v>
          </cell>
          <cell r="H5057" t="str">
            <v>PREPARO DE FUNDO DE VALA COM LARGURA MAIOR OU IGUAL A 1,5 M E MENOR QUE 2,5 M, COM CAMADA DE BRITA, LANÇAMENTO MECANIZADO. AF_08/2020</v>
          </cell>
        </row>
        <row r="5058">
          <cell r="A5058" t="str">
            <v>MOVIMENTO DE TERRA</v>
          </cell>
          <cell r="B5058" t="str">
            <v>MOVT</v>
          </cell>
          <cell r="C5058" t="str">
            <v>REGULARIZACAO E APILOAMENTO DE FUNDO DE VALAS</v>
          </cell>
          <cell r="D5058" t="str">
            <v>0225</v>
          </cell>
          <cell r="E5058">
            <v>0</v>
          </cell>
          <cell r="F5058">
            <v>0</v>
          </cell>
          <cell r="G5058" t="str">
            <v>101625</v>
          </cell>
          <cell r="H5058" t="str">
            <v>PREPARO DE FUNDO DE VALA COM LARGURA MAIOR OU IGUAL A 1,5 M E MENOR QUE 2,5 M, COM CAMADA DE AREIA, LANÇAMENTO MECANIZADO. AF_08/2020</v>
          </cell>
        </row>
        <row r="5059">
          <cell r="A5059" t="str">
            <v>MOVIMENTO DE TERRA</v>
          </cell>
          <cell r="B5059" t="str">
            <v>MOVT</v>
          </cell>
          <cell r="C5059" t="str">
            <v>COMPACTACAO OU APILOAMENTO</v>
          </cell>
          <cell r="D5059" t="str">
            <v>0283</v>
          </cell>
          <cell r="E5059">
            <v>0</v>
          </cell>
          <cell r="F5059">
            <v>0</v>
          </cell>
          <cell r="G5059" t="str">
            <v>95606</v>
          </cell>
          <cell r="H5059" t="str">
            <v>UMIDIFICAÇÃO DE MATERIAL PARA VALAS COM CAMINHÃO PIPA 10000L. AF_11/2016</v>
          </cell>
        </row>
        <row r="5060">
          <cell r="A5060" t="str">
            <v>PAREDES/PAINEIS</v>
          </cell>
          <cell r="B5060" t="str">
            <v>PARE</v>
          </cell>
          <cell r="C5060" t="str">
            <v>ALVENARIA DE TIJOLOS CERAMICOS</v>
          </cell>
          <cell r="D5060" t="str">
            <v>0063</v>
          </cell>
          <cell r="E5060">
            <v>0</v>
          </cell>
          <cell r="F5060">
            <v>0</v>
          </cell>
          <cell r="G5060" t="str">
            <v>87471</v>
          </cell>
          <cell r="H5060" t="str">
            <v>ALVENARIA DE VEDAÇÃO DE BLOCOS CERÂMICOS FURADOS NA VERTICAL DE 9X19X39CM (ESPESSURA 9CM) DE PAREDES COM ÁREA LÍQUIDA MENOR QUE 6M² SEM VÃOS E ARGAMASSA DE ASSENTAMENTO COM PREPARO EM BETONEIRA. AF_06/2014</v>
          </cell>
        </row>
        <row r="5061">
          <cell r="A5061" t="str">
            <v>PAREDES/PAINEIS</v>
          </cell>
          <cell r="B5061" t="str">
            <v>PARE</v>
          </cell>
          <cell r="C5061" t="str">
            <v>ALVENARIA DE TIJOLOS CERAMICOS</v>
          </cell>
          <cell r="D5061" t="str">
            <v>0063</v>
          </cell>
          <cell r="E5061">
            <v>0</v>
          </cell>
          <cell r="F5061">
            <v>0</v>
          </cell>
          <cell r="G5061" t="str">
            <v>87472</v>
          </cell>
          <cell r="H5061" t="str">
            <v>ALVENARIA DE VEDAÇÃO DE BLOCOS CERÂMICOS FURADOS NA VERTICAL DE 9X19X39CM (ESPESSURA 9CM) DE PAREDES COM ÁREA LÍQUIDA MENOR QUE 6M² SEM VÃOS E ARGAMASSA DE ASSENTAMENTO COM PREPARO MANUAL. AF_06/2014</v>
          </cell>
        </row>
        <row r="5062">
          <cell r="A5062" t="str">
            <v>PAREDES/PAINEIS</v>
          </cell>
          <cell r="B5062" t="str">
            <v>PARE</v>
          </cell>
          <cell r="C5062" t="str">
            <v>ALVENARIA DE TIJOLOS CERAMICOS</v>
          </cell>
          <cell r="D5062" t="str">
            <v>0063</v>
          </cell>
          <cell r="E5062">
            <v>0</v>
          </cell>
          <cell r="F5062">
            <v>0</v>
          </cell>
          <cell r="G5062" t="str">
            <v>87473</v>
          </cell>
          <cell r="H5062" t="str">
            <v>ALVENARIA DE VEDAÇÃO DE BLOCOS CERÂMICOS FURADOS NA VERTICAL DE 14X19X39CM (ESPESSURA 14CM) DE PAREDES COM ÁREA LÍQUIDA MENOR QUE 6M² SEM VÃOS E ARGAMASSA DE ASSENTAMENTO COM PREPARO EM BETONEIRA. AF_06/2014</v>
          </cell>
        </row>
        <row r="5063">
          <cell r="A5063" t="str">
            <v>PAREDES/PAINEIS</v>
          </cell>
          <cell r="B5063" t="str">
            <v>PARE</v>
          </cell>
          <cell r="C5063" t="str">
            <v>ALVENARIA DE TIJOLOS CERAMICOS</v>
          </cell>
          <cell r="D5063" t="str">
            <v>0063</v>
          </cell>
          <cell r="E5063">
            <v>0</v>
          </cell>
          <cell r="F5063">
            <v>0</v>
          </cell>
          <cell r="G5063" t="str">
            <v>87474</v>
          </cell>
          <cell r="H5063" t="str">
            <v>ALVENARIA DE VEDAÇÃO DE BLOCOS CERÂMICOS FURADOS NA VERTICAL DE 14X19X39CM (ESPESSURA 14CM) DE PAREDES COM ÁREA LÍQUIDA MENOR QUE 6M² SEM VÃOS E ARGAMASSA DE ASSENTAMENTO COM PREPARO MANUAL. AF_06/2014</v>
          </cell>
        </row>
        <row r="5064">
          <cell r="A5064" t="str">
            <v>PAREDES/PAINEIS</v>
          </cell>
          <cell r="B5064" t="str">
            <v>PARE</v>
          </cell>
          <cell r="C5064" t="str">
            <v>ALVENARIA DE TIJOLOS CERAMICOS</v>
          </cell>
          <cell r="D5064" t="str">
            <v>0063</v>
          </cell>
          <cell r="E5064">
            <v>0</v>
          </cell>
          <cell r="F5064">
            <v>0</v>
          </cell>
          <cell r="G5064" t="str">
            <v>87475</v>
          </cell>
          <cell r="H5064" t="str">
            <v>ALVENARIA DE VEDAÇÃO DE BLOCOS CERÂMICOS FURADOS NA VERTICAL DE 19X19X39CM (ESPESSURA 19CM) DE PAREDES COM ÁREA LÍQUIDA MENOR QUE 6M² SEM VÃOS E ARGAMASSA DE ASSENTAMENTO COM PREPARO EM BETONEIRA. AF_06/2014</v>
          </cell>
        </row>
        <row r="5065">
          <cell r="A5065" t="str">
            <v>PAREDES/PAINEIS</v>
          </cell>
          <cell r="B5065" t="str">
            <v>PARE</v>
          </cell>
          <cell r="C5065" t="str">
            <v>ALVENARIA DE TIJOLOS CERAMICOS</v>
          </cell>
          <cell r="D5065" t="str">
            <v>0063</v>
          </cell>
          <cell r="E5065">
            <v>0</v>
          </cell>
          <cell r="F5065">
            <v>0</v>
          </cell>
          <cell r="G5065" t="str">
            <v>87476</v>
          </cell>
          <cell r="H5065" t="str">
            <v>ALVENARIA DE VEDAÇÃO DE BLOCOS CERÂMICOS FURADOS NA VERTICAL DE 19X19X39CM (ESPESSURA 19CM) DE PAREDES COM ÁREA LÍQUIDA MENOR QUE 6M² SEM VÃOS E ARGAMASSA DE ASSENTAMENTO COM PREPARO MANUAL. AF_06/2014</v>
          </cell>
        </row>
        <row r="5066">
          <cell r="A5066" t="str">
            <v>PAREDES/PAINEIS</v>
          </cell>
          <cell r="B5066" t="str">
            <v>PARE</v>
          </cell>
          <cell r="C5066" t="str">
            <v>ALVENARIA DE TIJOLOS CERAMICOS</v>
          </cell>
          <cell r="D5066" t="str">
            <v>0063</v>
          </cell>
          <cell r="E5066">
            <v>0</v>
          </cell>
          <cell r="F5066">
            <v>0</v>
          </cell>
          <cell r="G5066" t="str">
            <v>87477</v>
          </cell>
          <cell r="H5066" t="str">
            <v>ALVENARIA DE VEDAÇÃO DE BLOCOS CERÂMICOS FURADOS NA VERTICAL DE 9X19X39CM (ESPESSURA 9CM) DE PAREDES COM ÁREA LÍQUIDA MAIOR OU IGUAL A 6M² SEM VÃOS E ARGAMASSA DE ASSENTAMENTO COM PREPARO EM BETONEIRA. AF_06/2014</v>
          </cell>
        </row>
        <row r="5067">
          <cell r="A5067" t="str">
            <v>PAREDES/PAINEIS</v>
          </cell>
          <cell r="B5067" t="str">
            <v>PARE</v>
          </cell>
          <cell r="C5067" t="str">
            <v>ALVENARIA DE TIJOLOS CERAMICOS</v>
          </cell>
          <cell r="D5067" t="str">
            <v>0063</v>
          </cell>
          <cell r="E5067">
            <v>0</v>
          </cell>
          <cell r="F5067">
            <v>0</v>
          </cell>
          <cell r="G5067" t="str">
            <v>87478</v>
          </cell>
          <cell r="H5067" t="str">
            <v>ALVENARIA DE VEDAÇÃO DE BLOCOS CERÂMICOS FURADOS NA VERTICAL DE 9X19X39CM (ESPESSURA 9CM) DE PAREDES COM ÁREA LÍQUIDA MAIOR OU IGUAL A 6M² SEM VÃOS E ARGAMASSA DE ASSENTAMENTO COM PREPARO MANUAL. AF_06/2014</v>
          </cell>
        </row>
        <row r="5068">
          <cell r="A5068" t="str">
            <v>PAREDES/PAINEIS</v>
          </cell>
          <cell r="B5068" t="str">
            <v>PARE</v>
          </cell>
          <cell r="C5068" t="str">
            <v>ALVENARIA DE TIJOLOS CERAMICOS</v>
          </cell>
          <cell r="D5068" t="str">
            <v>0063</v>
          </cell>
          <cell r="E5068">
            <v>0</v>
          </cell>
          <cell r="F5068">
            <v>0</v>
          </cell>
          <cell r="G5068" t="str">
            <v>87479</v>
          </cell>
          <cell r="H5068" t="str">
            <v>ALVENARIA DE VEDAÇÃO DE BLOCOS CERÂMICOS FURADOS NA VERTICAL DE 14X19X39CM (ESPESSURA 14CM) DE PAREDES COM ÁREA LÍQUIDA MAIOR OU IGUAL A 6M² SEM VÃOS E ARGAMASSA DE ASSENTAMENTO COM PREPARO EM BETONEIRA. AF_06/2014</v>
          </cell>
        </row>
        <row r="5069">
          <cell r="A5069" t="str">
            <v>PAREDES/PAINEIS</v>
          </cell>
          <cell r="B5069" t="str">
            <v>PARE</v>
          </cell>
          <cell r="C5069" t="str">
            <v>ALVENARIA DE TIJOLOS CERAMICOS</v>
          </cell>
          <cell r="D5069" t="str">
            <v>0063</v>
          </cell>
          <cell r="E5069">
            <v>0</v>
          </cell>
          <cell r="F5069">
            <v>0</v>
          </cell>
          <cell r="G5069" t="str">
            <v>87480</v>
          </cell>
          <cell r="H5069" t="str">
            <v>ALVENARIA DE VEDAÇÃO DE BLOCOS CERÂMICOS FURADOS NA VERTICAL DE 14X19X39CM (ESPESSURA 14CM) DE PAREDES COM ÁREA LÍQUIDA MAIOR OU IGUAL A 6M² SEM VÃOS E ARGAMASSA DE ASSENTAMENTO COM PREPARO MANUAL. AF_06/2014</v>
          </cell>
        </row>
        <row r="5070">
          <cell r="A5070" t="str">
            <v>PAREDES/PAINEIS</v>
          </cell>
          <cell r="B5070" t="str">
            <v>PARE</v>
          </cell>
          <cell r="C5070" t="str">
            <v>ALVENARIA DE TIJOLOS CERAMICOS</v>
          </cell>
          <cell r="D5070" t="str">
            <v>0063</v>
          </cell>
          <cell r="E5070">
            <v>0</v>
          </cell>
          <cell r="F5070">
            <v>0</v>
          </cell>
          <cell r="G5070" t="str">
            <v>87481</v>
          </cell>
          <cell r="H5070" t="str">
            <v>ALVENARIA DE VEDAÇÃO DE BLOCOS CERÂMICOS FURADOS NA VERTICAL DE 19X19X39CM (ESPESSURA 19CM) DE PAREDES COM ÁREA LÍQUIDA MAIOR OU IGUAL A 6M² SEM VÃOS E ARGAMASSA DE ASSENTAMENTO COM PREPARO EM BETONEIRA. AF_06/2014</v>
          </cell>
        </row>
        <row r="5071">
          <cell r="A5071" t="str">
            <v>PAREDES/PAINEIS</v>
          </cell>
          <cell r="B5071" t="str">
            <v>PARE</v>
          </cell>
          <cell r="C5071" t="str">
            <v>ALVENARIA DE TIJOLOS CERAMICOS</v>
          </cell>
          <cell r="D5071" t="str">
            <v>0063</v>
          </cell>
          <cell r="E5071">
            <v>0</v>
          </cell>
          <cell r="F5071">
            <v>0</v>
          </cell>
          <cell r="G5071" t="str">
            <v>87482</v>
          </cell>
          <cell r="H5071" t="str">
            <v>ALVENARIA DE VEDAÇÃO DE BLOCOS CERÂMICOS FURADOS NA VERTICAL DE 19X19X39CM (ESPESSURA 19CM) DE PAREDES COM ÁREA LÍQUIDA MAIOR OU IGUAL A 6M² SEM VÃOS E ARGAMASSA DE ASSENTAMENTO COM PREPARO MANUAL. AF_06/2014</v>
          </cell>
        </row>
        <row r="5072">
          <cell r="A5072" t="str">
            <v>PAREDES/PAINEIS</v>
          </cell>
          <cell r="B5072" t="str">
            <v>PARE</v>
          </cell>
          <cell r="C5072" t="str">
            <v>ALVENARIA DE TIJOLOS CERAMICOS</v>
          </cell>
          <cell r="D5072" t="str">
            <v>0063</v>
          </cell>
          <cell r="E5072">
            <v>0</v>
          </cell>
          <cell r="F5072">
            <v>0</v>
          </cell>
          <cell r="G5072" t="str">
            <v>87483</v>
          </cell>
          <cell r="H5072" t="str">
            <v>ALVENARIA DE VEDAÇÃO DE BLOCOS CERÂMICOS FURADOS NA VERTICAL DE 9X19X39CM (ESPESSURA 9CM) DE PAREDES COM ÁREA LÍQUIDA MENOR QUE 6M² COM VÃOS E ARGAMASSA DE ASSENTAMENTO COM PREPARO EM BETONEIRA. AF_06/2014</v>
          </cell>
        </row>
        <row r="5073">
          <cell r="A5073" t="str">
            <v>PAREDES/PAINEIS</v>
          </cell>
          <cell r="B5073" t="str">
            <v>PARE</v>
          </cell>
          <cell r="C5073" t="str">
            <v>ALVENARIA DE TIJOLOS CERAMICOS</v>
          </cell>
          <cell r="D5073" t="str">
            <v>0063</v>
          </cell>
          <cell r="E5073">
            <v>0</v>
          </cell>
          <cell r="F5073">
            <v>0</v>
          </cell>
          <cell r="G5073" t="str">
            <v>87484</v>
          </cell>
          <cell r="H5073" t="str">
            <v>ALVENARIA DE VEDAÇÃO DE BLOCOS CERÂMICOS FURADOS NA VERTICAL DE 9X19X39CM (ESPESSURA 9CM) DE PAREDES COM ÁREA LÍQUIDA MENOR QUE 6M² COM VÃOS E ARGAMASSA DE ASSENTAMENTO COM PREPARO MANUAL. AF_06/2014</v>
          </cell>
        </row>
        <row r="5074">
          <cell r="A5074" t="str">
            <v>PAREDES/PAINEIS</v>
          </cell>
          <cell r="B5074" t="str">
            <v>PARE</v>
          </cell>
          <cell r="C5074" t="str">
            <v>ALVENARIA DE TIJOLOS CERAMICOS</v>
          </cell>
          <cell r="D5074" t="str">
            <v>0063</v>
          </cell>
          <cell r="E5074">
            <v>0</v>
          </cell>
          <cell r="F5074">
            <v>0</v>
          </cell>
          <cell r="G5074" t="str">
            <v>87485</v>
          </cell>
          <cell r="H5074" t="str">
            <v>ALVENARIA DE VEDAÇÃO DE BLOCOS CERÂMICOS FURADOS NA VERTICAL DE 14X19X39CM (ESPESSURA 14CM) DE PAREDES COM ÁREA LÍQUIDA MENOR QUE 6M² COM VÃOS E ARGAMASSA DE ASSENTAMENTO COM PREPARO EM BETONEIRA. AF_06/2014</v>
          </cell>
        </row>
        <row r="5075">
          <cell r="A5075" t="str">
            <v>PAREDES/PAINEIS</v>
          </cell>
          <cell r="B5075" t="str">
            <v>PARE</v>
          </cell>
          <cell r="C5075" t="str">
            <v>ALVENARIA DE TIJOLOS CERAMICOS</v>
          </cell>
          <cell r="D5075" t="str">
            <v>0063</v>
          </cell>
          <cell r="E5075">
            <v>0</v>
          </cell>
          <cell r="F5075">
            <v>0</v>
          </cell>
          <cell r="G5075" t="str">
            <v>87487</v>
          </cell>
          <cell r="H5075" t="str">
            <v>ALVENARIA DE VEDAÇÃO DE BLOCOS CERÂMICOS FURADOS NA VERTICAL DE 19X19X39CM (ESPESSURA 19CM) DE PAREDES COM ÁREA LÍQUIDA MENOR QUE 6M² COM VÃOS E ARGAMASSA DE ASSENTAMENTO COM PREPARO EM BETONEIRA. AF_06/2014</v>
          </cell>
        </row>
        <row r="5076">
          <cell r="A5076" t="str">
            <v>PAREDES/PAINEIS</v>
          </cell>
          <cell r="B5076" t="str">
            <v>PARE</v>
          </cell>
          <cell r="C5076" t="str">
            <v>ALVENARIA DE TIJOLOS CERAMICOS</v>
          </cell>
          <cell r="D5076" t="str">
            <v>0063</v>
          </cell>
          <cell r="E5076">
            <v>0</v>
          </cell>
          <cell r="F5076">
            <v>0</v>
          </cell>
          <cell r="G5076" t="str">
            <v>87488</v>
          </cell>
          <cell r="H5076" t="str">
            <v>ALVENARIA DE VEDAÇÃO DE BLOCOS CERÂMICOS FURADOS NA VERTICAL DE 19X19X39CM (ESPESSURA 19CM) DE PAREDES COM ÁREA LÍQUIDA MENOR QUE 6M² COM VÃOS E ARGAMASSA DE ASSENTAMENTO COM PREPARO MANUAL. AF_06/2014</v>
          </cell>
        </row>
        <row r="5077">
          <cell r="A5077" t="str">
            <v>PAREDES/PAINEIS</v>
          </cell>
          <cell r="B5077" t="str">
            <v>PARE</v>
          </cell>
          <cell r="C5077" t="str">
            <v>ALVENARIA DE TIJOLOS CERAMICOS</v>
          </cell>
          <cell r="D5077" t="str">
            <v>0063</v>
          </cell>
          <cell r="E5077">
            <v>0</v>
          </cell>
          <cell r="F5077">
            <v>0</v>
          </cell>
          <cell r="G5077" t="str">
            <v>87489</v>
          </cell>
          <cell r="H5077" t="str">
            <v>ALVENARIA DE VEDAÇÃO DE BLOCOS CERÂMICOS FURADOS NA VERTICAL DE 9X19X39CM (ESPESSURA 9CM) DE PAREDES COM ÁREA LÍQUIDA MAIOR OU IGUAL A 6M² COM VÃOS E ARGAMASSA DE ASSENTAMENTO COM PREPARO EM BETONEIRA. AF_06/2014</v>
          </cell>
        </row>
        <row r="5078">
          <cell r="A5078" t="str">
            <v>PAREDES/PAINEIS</v>
          </cell>
          <cell r="B5078" t="str">
            <v>PARE</v>
          </cell>
          <cell r="C5078" t="str">
            <v>ALVENARIA DE TIJOLOS CERAMICOS</v>
          </cell>
          <cell r="D5078" t="str">
            <v>0063</v>
          </cell>
          <cell r="E5078">
            <v>0</v>
          </cell>
          <cell r="F5078">
            <v>0</v>
          </cell>
          <cell r="G5078" t="str">
            <v>87490</v>
          </cell>
          <cell r="H5078" t="str">
            <v>ALVENARIA DE VEDAÇÃO DE BLOCOS CERÂMICOS FURADOS NA VERTICAL DE 9X19X39CM (ESPESSURA 9CM) DE PAREDES COM ÁREA LÍQUIDA MAIOR OU IGUAL A 6M² COM VÃOS E ARGAMASSA DE ASSENTAMENTO COM PREPARO MANUAL. AF_06/2014</v>
          </cell>
        </row>
        <row r="5079">
          <cell r="A5079" t="str">
            <v>PAREDES/PAINEIS</v>
          </cell>
          <cell r="B5079" t="str">
            <v>PARE</v>
          </cell>
          <cell r="C5079" t="str">
            <v>ALVENARIA DE TIJOLOS CERAMICOS</v>
          </cell>
          <cell r="D5079" t="str">
            <v>0063</v>
          </cell>
          <cell r="E5079">
            <v>0</v>
          </cell>
          <cell r="F5079">
            <v>0</v>
          </cell>
          <cell r="G5079" t="str">
            <v>87491</v>
          </cell>
          <cell r="H5079" t="str">
            <v>ALVENARIA DE VEDAÇÃO DE BLOCOS CERÂMICOS FURADOS NA VERTICAL DE 14X19X39CM (ESPESSURA 14CM) DE PAREDES COM ÁREA LÍQUIDA MAIOR OU IGUAL A 6M² COM VÃOS E ARGAMASSA DE ASSENTAMENTO COM PREPARO EM BETONEIRA. AF_06/2014</v>
          </cell>
        </row>
        <row r="5080">
          <cell r="A5080" t="str">
            <v>PAREDES/PAINEIS</v>
          </cell>
          <cell r="B5080" t="str">
            <v>PARE</v>
          </cell>
          <cell r="C5080" t="str">
            <v>ALVENARIA DE TIJOLOS CERAMICOS</v>
          </cell>
          <cell r="D5080" t="str">
            <v>0063</v>
          </cell>
          <cell r="E5080">
            <v>0</v>
          </cell>
          <cell r="F5080">
            <v>0</v>
          </cell>
          <cell r="G5080" t="str">
            <v>87492</v>
          </cell>
          <cell r="H5080" t="str">
            <v>ALVENARIA DE VEDAÇÃO DE BLOCOS CERÂMICOS FURADOS NA VERTICAL DE 14X19X39CM (ESPESSURA 14CM) DE PAREDES COM ÁREA LÍQUIDA MAIOR OU IGUAL A 6M² COM VÃOS E ARGAMASSA DE ASSENTAMENTO COM PREPARO MANUAL. AF_06/2014</v>
          </cell>
        </row>
        <row r="5081">
          <cell r="A5081" t="str">
            <v>PAREDES/PAINEIS</v>
          </cell>
          <cell r="B5081" t="str">
            <v>PARE</v>
          </cell>
          <cell r="C5081" t="str">
            <v>ALVENARIA DE TIJOLOS CERAMICOS</v>
          </cell>
          <cell r="D5081" t="str">
            <v>0063</v>
          </cell>
          <cell r="E5081">
            <v>0</v>
          </cell>
          <cell r="F5081">
            <v>0</v>
          </cell>
          <cell r="G5081" t="str">
            <v>87493</v>
          </cell>
          <cell r="H5081" t="str">
            <v>ALVENARIA DE VEDAÇÃO DE BLOCOS CERÂMICOS FURADOS NA VERTICAL DE 19X19X39CM (ESPESSURA 19CM) DE PAREDES COM ÁREA LÍQUIDA MAIOR OU IGUAL A 6M² COM VÃOS E ARGAMASSA DE ASSENTAMENTO COM PREPARO EM BETONEIRA. AF_06/2014</v>
          </cell>
        </row>
        <row r="5082">
          <cell r="A5082" t="str">
            <v>PAREDES/PAINEIS</v>
          </cell>
          <cell r="B5082" t="str">
            <v>PARE</v>
          </cell>
          <cell r="C5082" t="str">
            <v>ALVENARIA DE TIJOLOS CERAMICOS</v>
          </cell>
          <cell r="D5082" t="str">
            <v>0063</v>
          </cell>
          <cell r="E5082">
            <v>0</v>
          </cell>
          <cell r="F5082">
            <v>0</v>
          </cell>
          <cell r="G5082" t="str">
            <v>87494</v>
          </cell>
          <cell r="H5082" t="str">
            <v>ALVENARIA DE VEDAÇÃO DE BLOCOS CERÂMICOS FURADOS NA VERTICAL DE 19X19X39CM (ESPESSURA 19CM) DE PAREDES COM ÁREA LÍQUIDA MAIOR OU IGUAL A 6M² COM VÃOS E ARGAMASSA DE ASSENTAMENTO COM PREPARO MANUAL. AF_06/2014</v>
          </cell>
        </row>
        <row r="5083">
          <cell r="A5083" t="str">
            <v>PAREDES/PAINEIS</v>
          </cell>
          <cell r="B5083" t="str">
            <v>PARE</v>
          </cell>
          <cell r="C5083" t="str">
            <v>ALVENARIA DE TIJOLOS CERAMICOS</v>
          </cell>
          <cell r="D5083" t="str">
            <v>0063</v>
          </cell>
          <cell r="E5083">
            <v>0</v>
          </cell>
          <cell r="F5083">
            <v>0</v>
          </cell>
          <cell r="G5083" t="str">
            <v>87495</v>
          </cell>
          <cell r="H5083" t="str">
            <v>ALVENARIA DE VEDAÇÃO DE BLOCOS CERÂMICOS FURADOS NA HORIZONTAL DE 9X19X19CM (ESPESSURA 9CM) DE PAREDES COM ÁREA LÍQUIDA MENOR QUE 6M² SEM VÃOS E ARGAMASSA DE ASSENTAMENTO COM PREPARO EM BETONEIRA. AF_06/2014</v>
          </cell>
        </row>
        <row r="5084">
          <cell r="A5084" t="str">
            <v>PAREDES/PAINEIS</v>
          </cell>
          <cell r="B5084" t="str">
            <v>PARE</v>
          </cell>
          <cell r="C5084" t="str">
            <v>ALVENARIA DE TIJOLOS CERAMICOS</v>
          </cell>
          <cell r="D5084" t="str">
            <v>0063</v>
          </cell>
          <cell r="E5084">
            <v>0</v>
          </cell>
          <cell r="F5084">
            <v>0</v>
          </cell>
          <cell r="G5084" t="str">
            <v>87496</v>
          </cell>
          <cell r="H5084" t="str">
            <v>ALVENARIA DE VEDAÇÃO DE BLOCOS CERÂMICOS FURADOS NA HORIZONTAL DE 9X19X19CM (ESPESSURA 9CM) DE PAREDES COM ÁREA LÍQUIDA MENOR QUE 6M² SEM VÃOS E ARGAMASSA DE ASSENTAMENTO COM PREPARO MANUAL. AF_06/2014</v>
          </cell>
        </row>
        <row r="5085">
          <cell r="A5085" t="str">
            <v>PAREDES/PAINEIS</v>
          </cell>
          <cell r="B5085" t="str">
            <v>PARE</v>
          </cell>
          <cell r="C5085" t="str">
            <v>ALVENARIA DE TIJOLOS CERAMICOS</v>
          </cell>
          <cell r="D5085" t="str">
            <v>0063</v>
          </cell>
          <cell r="E5085">
            <v>0</v>
          </cell>
          <cell r="F5085">
            <v>0</v>
          </cell>
          <cell r="G5085" t="str">
            <v>87497</v>
          </cell>
          <cell r="H5085" t="str">
            <v>ALVENARIA DE VEDAÇÃO DE BLOCOS CERÂMICOS FURADOS NA HORIZONTAL DE 11,5X19X19CM (ESPESSURA 11,5CM) DE PAREDES COM ÁREA LÍQUIDA MENOR QUE 6M² SEM VÃOS E ARGAMASSA DE ASSENTAMENTO COM PREPARO EM BETONEIRA. AF_06/2014</v>
          </cell>
        </row>
        <row r="5086">
          <cell r="A5086" t="str">
            <v>PAREDES/PAINEIS</v>
          </cell>
          <cell r="B5086" t="str">
            <v>PARE</v>
          </cell>
          <cell r="C5086" t="str">
            <v>ALVENARIA DE TIJOLOS CERAMICOS</v>
          </cell>
          <cell r="D5086" t="str">
            <v>0063</v>
          </cell>
          <cell r="E5086">
            <v>0</v>
          </cell>
          <cell r="F5086">
            <v>0</v>
          </cell>
          <cell r="G5086" t="str">
            <v>87498</v>
          </cell>
          <cell r="H5086" t="str">
            <v>ALVENARIA DE VEDAÇÃO DE BLOCOS CERÂMICOS FURADOS NA HORIZONTAL DE 11,5X19X19CM (ESPESSURA 11,5CM) DE PAREDES COM ÁREA LÍQUIDA MENOR QUE 6M² SEM VÃOS E ARGAMASSA DE ASSENTAMENTO COM PREPARO MANUAL. AF_06/2014</v>
          </cell>
        </row>
        <row r="5087">
          <cell r="A5087" t="str">
            <v>PAREDES/PAINEIS</v>
          </cell>
          <cell r="B5087" t="str">
            <v>PARE</v>
          </cell>
          <cell r="C5087" t="str">
            <v>ALVENARIA DE TIJOLOS CERAMICOS</v>
          </cell>
          <cell r="D5087" t="str">
            <v>0063</v>
          </cell>
          <cell r="E5087">
            <v>0</v>
          </cell>
          <cell r="F5087">
            <v>0</v>
          </cell>
          <cell r="G5087" t="str">
            <v>87499</v>
          </cell>
          <cell r="H5087" t="str">
            <v>ALVENARIA DE VEDAÇÃO DE BLOCOS CERÂMICOS FURADOS NA HORIZONTAL DE 9X14X19CM (ESPESSURA 9CM) DE PAREDES COM ÁREA LÍQUIDA MENOR QUE 6M² SEM VÃOS E ARGAMASSA DE ASSENTAMENTO COM PREPARO EM BETONEIRA. AF_06/2014</v>
          </cell>
        </row>
        <row r="5088">
          <cell r="A5088" t="str">
            <v>PAREDES/PAINEIS</v>
          </cell>
          <cell r="B5088" t="str">
            <v>PARE</v>
          </cell>
          <cell r="C5088" t="str">
            <v>ALVENARIA DE TIJOLOS CERAMICOS</v>
          </cell>
          <cell r="D5088" t="str">
            <v>0063</v>
          </cell>
          <cell r="E5088">
            <v>0</v>
          </cell>
          <cell r="F5088">
            <v>0</v>
          </cell>
          <cell r="G5088" t="str">
            <v>87500</v>
          </cell>
          <cell r="H5088" t="str">
            <v>ALVENARIA DE VEDAÇÃO DE BLOCOS CERÂMICOS FURADOS NA HORIZONTAL DE 9X14X19CM (ESPESSURA 9CM) DE PAREDES COM ÁREA LÍQUIDA MENOR QUE 6M² SEM VÃOS E ARGAMASSA DE ASSENTAMENTO COM PREPARO MANUAL. AF_06/2014</v>
          </cell>
        </row>
        <row r="5089">
          <cell r="A5089" t="str">
            <v>PAREDES/PAINEIS</v>
          </cell>
          <cell r="B5089" t="str">
            <v>PARE</v>
          </cell>
          <cell r="C5089" t="str">
            <v>ALVENARIA DE TIJOLOS CERAMICOS</v>
          </cell>
          <cell r="D5089" t="str">
            <v>0063</v>
          </cell>
          <cell r="E5089">
            <v>0</v>
          </cell>
          <cell r="F5089">
            <v>0</v>
          </cell>
          <cell r="G5089" t="str">
            <v>87501</v>
          </cell>
          <cell r="H5089" t="str">
            <v>ALVENARIA DE VEDAÇÃO DE BLOCOS CERÂMICOS FURADOS NA HORIZONTAL DE 14X9X19CM (ESPESSURA 14CM, BLOCO DEITADO) DE PAREDES COM ÁREA LÍQUIDA MENOR QUE 6M² SEM VÃOS E ARGAMASSA DE ASSENTAMENTO COM PREPARO EM BETONEIRA. AF_06/2014</v>
          </cell>
        </row>
        <row r="5090">
          <cell r="A5090" t="str">
            <v>PAREDES/PAINEIS</v>
          </cell>
          <cell r="B5090" t="str">
            <v>PARE</v>
          </cell>
          <cell r="C5090" t="str">
            <v>ALVENARIA DE TIJOLOS CERAMICOS</v>
          </cell>
          <cell r="D5090" t="str">
            <v>0063</v>
          </cell>
          <cell r="E5090">
            <v>0</v>
          </cell>
          <cell r="F5090">
            <v>0</v>
          </cell>
          <cell r="G5090" t="str">
            <v>87502</v>
          </cell>
          <cell r="H5090" t="str">
            <v>ALVENARIA DE VEDAÇÃO DE BLOCOS CERÂMICOS FURADOS NA HORIZONTAL DE 14X9X19CM (ESPESSURA 14CM, BLOCO DEITADO) DE PAREDES COM ÁREA LÍQUIDA MENOR QUE 6M² SEM VÃOS E ARGAMASSA DE ASSENTAMENTO COM PREPARO MANUAL. AF_06/2014</v>
          </cell>
        </row>
        <row r="5091">
          <cell r="A5091" t="str">
            <v>PAREDES/PAINEIS</v>
          </cell>
          <cell r="B5091" t="str">
            <v>PARE</v>
          </cell>
          <cell r="C5091" t="str">
            <v>ALVENARIA DE TIJOLOS CERAMICOS</v>
          </cell>
          <cell r="D5091" t="str">
            <v>0063</v>
          </cell>
          <cell r="E5091">
            <v>0</v>
          </cell>
          <cell r="F5091">
            <v>0</v>
          </cell>
          <cell r="G5091" t="str">
            <v>87503</v>
          </cell>
          <cell r="H5091" t="str">
            <v>ALVENARIA DE VEDAÇÃO DE BLOCOS CERÂMICOS FURADOS NA HORIZONTAL DE 9X19X19CM (ESPESSURA 9CM) DE PAREDES COM ÁREA LÍQUIDA MAIOR OU IGUAL A 6M² SEM VÃOS E ARGAMASSA DE ASSENTAMENTO COM PREPARO EM BETONEIRA. AF_06/2014</v>
          </cell>
        </row>
        <row r="5092">
          <cell r="A5092" t="str">
            <v>PAREDES/PAINEIS</v>
          </cell>
          <cell r="B5092" t="str">
            <v>PARE</v>
          </cell>
          <cell r="C5092" t="str">
            <v>ALVENARIA DE TIJOLOS CERAMICOS</v>
          </cell>
          <cell r="D5092" t="str">
            <v>0063</v>
          </cell>
          <cell r="E5092">
            <v>0</v>
          </cell>
          <cell r="F5092">
            <v>0</v>
          </cell>
          <cell r="G5092" t="str">
            <v>87504</v>
          </cell>
          <cell r="H5092" t="str">
            <v>ALVENARIA DE VEDAÇÃO DE BLOCOS CERÂMICOS FURADOS NA HORIZONTAL DE 9X19X19CM (ESPESSURA 9CM) DE PAREDES COM ÁREA LÍQUIDA MAIOR OU IGUAL A 6M² SEM VÃOS E ARGAMASSA DE ASSENTAMENTO COM PREPARO MANUAL. AF_06/2014</v>
          </cell>
        </row>
        <row r="5093">
          <cell r="A5093" t="str">
            <v>PAREDES/PAINEIS</v>
          </cell>
          <cell r="B5093" t="str">
            <v>PARE</v>
          </cell>
          <cell r="C5093" t="str">
            <v>ALVENARIA DE TIJOLOS CERAMICOS</v>
          </cell>
          <cell r="D5093" t="str">
            <v>0063</v>
          </cell>
          <cell r="E5093">
            <v>0</v>
          </cell>
          <cell r="F5093">
            <v>0</v>
          </cell>
          <cell r="G5093" t="str">
            <v>87505</v>
          </cell>
          <cell r="H5093" t="str">
            <v>ALVENARIA DE VEDAÇÃO DE BLOCOS CERÂMICOS FURADOS NA HORIZONTAL DE 11,5X19X19CM (ESPESSURA 11,5M) DE PAREDES COM ÁREA LÍQUIDA MAIOR OU IGUAL A 6M² SEM VÃOS E ARGAMASSA DE ASSENTAMENTO COM PREPARO EM BETONEIRA. AF_06/2014</v>
          </cell>
        </row>
        <row r="5094">
          <cell r="A5094" t="str">
            <v>PAREDES/PAINEIS</v>
          </cell>
          <cell r="B5094" t="str">
            <v>PARE</v>
          </cell>
          <cell r="C5094" t="str">
            <v>ALVENARIA DE TIJOLOS CERAMICOS</v>
          </cell>
          <cell r="D5094" t="str">
            <v>0063</v>
          </cell>
          <cell r="E5094">
            <v>0</v>
          </cell>
          <cell r="F5094">
            <v>0</v>
          </cell>
          <cell r="G5094" t="str">
            <v>87506</v>
          </cell>
          <cell r="H5094" t="str">
            <v>ALVENARIA DE VEDAÇÃO DE BLOCOS CERÂMICOS FURADOS NA HORIZONTAL DE 11,5X19X19CM (ESPESSURA 11,5M) DE PAREDES COM ÁREA LÍQUIDA MAIOR OU IGUAL A 6M² SEM VÃOS E ARGAMASSA DE ASSENTAMENTO COM PREPARO MANUAL. AF_06/2014</v>
          </cell>
        </row>
        <row r="5095">
          <cell r="A5095" t="str">
            <v>PAREDES/PAINEIS</v>
          </cell>
          <cell r="B5095" t="str">
            <v>PARE</v>
          </cell>
          <cell r="C5095" t="str">
            <v>ALVENARIA DE TIJOLOS CERAMICOS</v>
          </cell>
          <cell r="D5095" t="str">
            <v>0063</v>
          </cell>
          <cell r="E5095">
            <v>0</v>
          </cell>
          <cell r="F5095">
            <v>0</v>
          </cell>
          <cell r="G5095" t="str">
            <v>87507</v>
          </cell>
          <cell r="H5095" t="str">
            <v>ALVENARIA DE VEDAÇÃO DE BLOCOS CERÂMICOS FURADOS NA HORIZONTAL DE 9X14X19CM (ESPESSURA 9CM) DE PAREDES COM ÁREA LÍQUIDA MAIOR OU IGUAL A 6M² SEM VÃOS E ARGAMASSA DE ASSENTAMENTO COM PREPARO EM BETONEIRA. AF_06/2014</v>
          </cell>
        </row>
        <row r="5096">
          <cell r="A5096" t="str">
            <v>PAREDES/PAINEIS</v>
          </cell>
          <cell r="B5096" t="str">
            <v>PARE</v>
          </cell>
          <cell r="C5096" t="str">
            <v>ALVENARIA DE TIJOLOS CERAMICOS</v>
          </cell>
          <cell r="D5096" t="str">
            <v>0063</v>
          </cell>
          <cell r="E5096">
            <v>0</v>
          </cell>
          <cell r="F5096">
            <v>0</v>
          </cell>
          <cell r="G5096" t="str">
            <v>87508</v>
          </cell>
          <cell r="H5096" t="str">
            <v>ALVENARIA DE VEDAÇÃO DE BLOCOS CERÂMICOS FURADOS NA HORIZONTAL DE 9X14X19CM (ESPESSURA 9CM) DE PAREDES COM ÁREA LÍQUIDA MAIOR OU IGUAL A 6M² SEM VÃOS E ARGAMASSA DE ASSENTAMENTO COM PREPARO MANUAL. AF_06/2014</v>
          </cell>
        </row>
        <row r="5097">
          <cell r="A5097" t="str">
            <v>PAREDES/PAINEIS</v>
          </cell>
          <cell r="B5097" t="str">
            <v>PARE</v>
          </cell>
          <cell r="C5097" t="str">
            <v>ALVENARIA DE TIJOLOS CERAMICOS</v>
          </cell>
          <cell r="D5097" t="str">
            <v>0063</v>
          </cell>
          <cell r="E5097">
            <v>0</v>
          </cell>
          <cell r="F5097">
            <v>0</v>
          </cell>
          <cell r="G5097" t="str">
            <v>87509</v>
          </cell>
          <cell r="H5097" t="str">
            <v>ALVENARIA DE VEDAÇÃO DE BLOCOS CERÂMICOS FURADOS NA HORIZONTAL DE 14X9X19CM (ESPESSURA 14CM, BLOCO DEITADO) DE PAREDES COM ÁREA LÍQUIDA MAIOR OU IGUAL A 6M² SEM VÃOS E ARGAMASSA DE ASSENTAMENTO COM PREPARO EM BETONEIRA. AF_06/2014</v>
          </cell>
        </row>
        <row r="5098">
          <cell r="A5098" t="str">
            <v>PAREDES/PAINEIS</v>
          </cell>
          <cell r="B5098" t="str">
            <v>PARE</v>
          </cell>
          <cell r="C5098" t="str">
            <v>ALVENARIA DE TIJOLOS CERAMICOS</v>
          </cell>
          <cell r="D5098" t="str">
            <v>0063</v>
          </cell>
          <cell r="E5098">
            <v>0</v>
          </cell>
          <cell r="F5098">
            <v>0</v>
          </cell>
          <cell r="G5098" t="str">
            <v>87510</v>
          </cell>
          <cell r="H5098" t="str">
            <v>ALVENARIA DE VEDAÇÃO DE BLOCOS CERÂMICOS FURADOS NA HORIZONTAL DE 14X9X19CM (ESPESSURA 14CM, BLOCO DEITADO) DE PAREDES COM ÁREA LÍQUIDA MAIOR OU IGUAL A 6M² SEM VÃOS E ARGAMASSA DE ASSENTAMENTO COM PREPARO MANUAL. AF_06/2014</v>
          </cell>
        </row>
        <row r="5099">
          <cell r="A5099" t="str">
            <v>PAREDES/PAINEIS</v>
          </cell>
          <cell r="B5099" t="str">
            <v>PARE</v>
          </cell>
          <cell r="C5099" t="str">
            <v>ALVENARIA DE TIJOLOS CERAMICOS</v>
          </cell>
          <cell r="D5099" t="str">
            <v>0063</v>
          </cell>
          <cell r="E5099">
            <v>0</v>
          </cell>
          <cell r="F5099">
            <v>0</v>
          </cell>
          <cell r="G5099" t="str">
            <v>87511</v>
          </cell>
          <cell r="H5099" t="str">
            <v>ALVENARIA DE VEDAÇÃO DE BLOCOS CERÂMICOS FURADOS NA HORIZONTAL DE 9X19X19CM (ESPESSURA 9CM) DE PAREDES COM ÁREA LÍQUIDA MENOR QUE 6M² COM VÃOS E ARGAMASSA DE ASSENTAMENTO COM PREPARO EM BETONEIRA. AF_06/2014</v>
          </cell>
        </row>
        <row r="5100">
          <cell r="A5100" t="str">
            <v>PAREDES/PAINEIS</v>
          </cell>
          <cell r="B5100" t="str">
            <v>PARE</v>
          </cell>
          <cell r="C5100" t="str">
            <v>ALVENARIA DE TIJOLOS CERAMICOS</v>
          </cell>
          <cell r="D5100" t="str">
            <v>0063</v>
          </cell>
          <cell r="E5100">
            <v>0</v>
          </cell>
          <cell r="F5100">
            <v>0</v>
          </cell>
          <cell r="G5100" t="str">
            <v>87512</v>
          </cell>
          <cell r="H5100" t="str">
            <v>ALVENARIA DE VEDAÇÃO DE BLOCOS CERÂMICOS FURADOS NA HORIZONTAL DE 9X19X19CM (ESPESSURA 9CM) DE PAREDES COM ÁREA LÍQUIDA MENOR QUE 6M² COM VÃOS E ARGAMASSA DE ASSENTAMENTO COM PREPARO MANUAL. AF_06/2014</v>
          </cell>
        </row>
        <row r="5101">
          <cell r="A5101" t="str">
            <v>PAREDES/PAINEIS</v>
          </cell>
          <cell r="B5101" t="str">
            <v>PARE</v>
          </cell>
          <cell r="C5101" t="str">
            <v>ALVENARIA DE TIJOLOS CERAMICOS</v>
          </cell>
          <cell r="D5101" t="str">
            <v>0063</v>
          </cell>
          <cell r="E5101">
            <v>0</v>
          </cell>
          <cell r="F5101">
            <v>0</v>
          </cell>
          <cell r="G5101" t="str">
            <v>87513</v>
          </cell>
          <cell r="H5101" t="str">
            <v>ALVENARIA DE VEDAÇÃO DE BLOCOS CERÂMICOS FURADOS NA HORIZONTAL DE 11,5X19X19CM (ESPESSURA 11,5CM) DE PAREDES COM ÁREA LÍQUIDA MENOR QUE 6M² COM VÃOS E ARGAMASSA DE ASSENTAMENTO COM PREPARO EM BETONEIRA. AF_06/2014</v>
          </cell>
        </row>
        <row r="5102">
          <cell r="A5102" t="str">
            <v>PAREDES/PAINEIS</v>
          </cell>
          <cell r="B5102" t="str">
            <v>PARE</v>
          </cell>
          <cell r="C5102" t="str">
            <v>ALVENARIA DE TIJOLOS CERAMICOS</v>
          </cell>
          <cell r="D5102" t="str">
            <v>0063</v>
          </cell>
          <cell r="E5102">
            <v>0</v>
          </cell>
          <cell r="F5102">
            <v>0</v>
          </cell>
          <cell r="G5102" t="str">
            <v>87514</v>
          </cell>
          <cell r="H5102" t="str">
            <v>ALVENARIA DE VEDAÇÃO DE BLOCOS CERÂMICOS FURADOS NA HORIZONTAL DE 11,5X19X19CM (ESPESSURA 11,5CM) DE PAREDES COM ÁREA LÍQUIDA MENOR QUE 6M² COM VÃOS E ARGAMASSA DE ASSENTAMENTO COM PREPARO MANUAL. AF_06/2014</v>
          </cell>
        </row>
        <row r="5103">
          <cell r="A5103" t="str">
            <v>PAREDES/PAINEIS</v>
          </cell>
          <cell r="B5103" t="str">
            <v>PARE</v>
          </cell>
          <cell r="C5103" t="str">
            <v>ALVENARIA DE TIJOLOS CERAMICOS</v>
          </cell>
          <cell r="D5103" t="str">
            <v>0063</v>
          </cell>
          <cell r="E5103">
            <v>0</v>
          </cell>
          <cell r="F5103">
            <v>0</v>
          </cell>
          <cell r="G5103" t="str">
            <v>87515</v>
          </cell>
          <cell r="H5103" t="str">
            <v>ALVENARIA DE VEDAÇÃO DE BLOCOS CERÂMICOS FURADOS NA HORIZONTAL DE 9X14X19CM (ESPESSURA 9CM) DE PAREDES COM ÁREA LÍQUIDA MENOR QUE 6M² COM VÃOS E ARGAMASSA DE ASSENTAMENTO COM PREPARO EM BETONEIRA. AF_06/2014</v>
          </cell>
        </row>
        <row r="5104">
          <cell r="A5104" t="str">
            <v>PAREDES/PAINEIS</v>
          </cell>
          <cell r="B5104" t="str">
            <v>PARE</v>
          </cell>
          <cell r="C5104" t="str">
            <v>ALVENARIA DE TIJOLOS CERAMICOS</v>
          </cell>
          <cell r="D5104" t="str">
            <v>0063</v>
          </cell>
          <cell r="E5104">
            <v>0</v>
          </cell>
          <cell r="F5104">
            <v>0</v>
          </cell>
          <cell r="G5104" t="str">
            <v>87516</v>
          </cell>
          <cell r="H5104" t="str">
            <v>ALVENARIA DE VEDAÇÃO DE BLOCOS CERÂMICOS FURADOS NA HORIZONTAL DE 9X14X19CM (ESPESSURA 9CM) DE PAREDES COM ÁREA LÍQUIDA MENOR QUE 6M² COM VÃOS E ARGAMASSA DE ASSENTAMENTO COM PREPARO MANUAL. AF_06/2014</v>
          </cell>
        </row>
        <row r="5105">
          <cell r="A5105" t="str">
            <v>PAREDES/PAINEIS</v>
          </cell>
          <cell r="B5105" t="str">
            <v>PARE</v>
          </cell>
          <cell r="C5105" t="str">
            <v>ALVENARIA DE TIJOLOS CERAMICOS</v>
          </cell>
          <cell r="D5105" t="str">
            <v>0063</v>
          </cell>
          <cell r="E5105">
            <v>0</v>
          </cell>
          <cell r="F5105">
            <v>0</v>
          </cell>
          <cell r="G5105" t="str">
            <v>87517</v>
          </cell>
          <cell r="H5105" t="str">
            <v>ALVENARIA DE VEDAÇÃO DE BLOCOS CERÂMICOS FURADOS NA HORIZONTAL DE 14X9X19CM (ESPESSURA 14CM, BLOCO DEITADO) DE PAREDES COM ÁREA LÍQUIDA MENOR QUE 6M² COM VÃOS E ARGAMASSA DE ASSENTAMENTO COM PREPARO EM BETONEIRA. AF_06/2014</v>
          </cell>
        </row>
        <row r="5106">
          <cell r="A5106" t="str">
            <v>PAREDES/PAINEIS</v>
          </cell>
          <cell r="B5106" t="str">
            <v>PARE</v>
          </cell>
          <cell r="C5106" t="str">
            <v>ALVENARIA DE TIJOLOS CERAMICOS</v>
          </cell>
          <cell r="D5106" t="str">
            <v>0063</v>
          </cell>
          <cell r="E5106">
            <v>0</v>
          </cell>
          <cell r="F5106">
            <v>0</v>
          </cell>
          <cell r="G5106" t="str">
            <v>87518</v>
          </cell>
          <cell r="H5106" t="str">
            <v>ALVENARIA DE VEDAÇÃO DE BLOCOS CERÂMICOS FURADOS NA HORIZONTAL DE 14X9X19CM (ESPESSURA 14CM, BLOCO DEITADO) DE PAREDES COM ÁREA LÍQUIDA MENOR QUE 6M² COM VÃOS E ARGAMASSA DE ASSENTAMENTO COM PREPARO MANUAL. AF_06/2014</v>
          </cell>
        </row>
        <row r="5107">
          <cell r="A5107" t="str">
            <v>PAREDES/PAINEIS</v>
          </cell>
          <cell r="B5107" t="str">
            <v>PARE</v>
          </cell>
          <cell r="C5107" t="str">
            <v>ALVENARIA DE TIJOLOS CERAMICOS</v>
          </cell>
          <cell r="D5107" t="str">
            <v>0063</v>
          </cell>
          <cell r="E5107">
            <v>0</v>
          </cell>
          <cell r="F5107">
            <v>0</v>
          </cell>
          <cell r="G5107" t="str">
            <v>87519</v>
          </cell>
          <cell r="H5107" t="str">
            <v>ALVENARIA DE VEDAÇÃO DE BLOCOS CERÂMICOS FURADOS NA HORIZONTAL DE 9X19X19CM (ESPESSURA 9CM) DE PAREDES COM ÁREA LÍQUIDA MAIOR OU IGUAL A 6M² COM VÃOS E ARGAMASSA DE ASSENTAMENTO COM PREPARO EM BETONEIRA. AF_06/2014</v>
          </cell>
        </row>
        <row r="5108">
          <cell r="A5108" t="str">
            <v>PAREDES/PAINEIS</v>
          </cell>
          <cell r="B5108" t="str">
            <v>PARE</v>
          </cell>
          <cell r="C5108" t="str">
            <v>ALVENARIA DE TIJOLOS CERAMICOS</v>
          </cell>
          <cell r="D5108" t="str">
            <v>0063</v>
          </cell>
          <cell r="E5108">
            <v>0</v>
          </cell>
          <cell r="F5108">
            <v>0</v>
          </cell>
          <cell r="G5108" t="str">
            <v>87520</v>
          </cell>
          <cell r="H5108" t="str">
            <v>ALVENARIA DE VEDAÇÃO DE BLOCOS CERÂMICOS FURADOS NA HORIZONTAL DE 9X19X19CM (ESPESSURA 9CM) DE PAREDES COM ÁREA LÍQUIDA MAIOR OU IGUAL A 6M² COM VÃOS E ARGAMASSA DE ASSENTAMENTO COM PREPARO MANUAL. AF_06/2014</v>
          </cell>
        </row>
        <row r="5109">
          <cell r="A5109" t="str">
            <v>PAREDES/PAINEIS</v>
          </cell>
          <cell r="B5109" t="str">
            <v>PARE</v>
          </cell>
          <cell r="C5109" t="str">
            <v>ALVENARIA DE TIJOLOS CERAMICOS</v>
          </cell>
          <cell r="D5109" t="str">
            <v>0063</v>
          </cell>
          <cell r="E5109">
            <v>0</v>
          </cell>
          <cell r="F5109">
            <v>0</v>
          </cell>
          <cell r="G5109" t="str">
            <v>87521</v>
          </cell>
          <cell r="H5109" t="str">
            <v>ALVENARIA DE VEDAÇÃO DE BLOCOS CERÂMICOS FURADOS NA HORIZONTAL DE 11,5X19X19CM (ESPESSURA 11,5CM) DE PAREDES COM ÁREA LÍQUIDA MAIOR OU IGUAL A 6M² COM VÃOS E ARGAMASSA DE ASSENTAMENTO COM PREPARO EM BETONEIRA. AF_06/2014</v>
          </cell>
        </row>
        <row r="5110">
          <cell r="A5110" t="str">
            <v>PAREDES/PAINEIS</v>
          </cell>
          <cell r="B5110" t="str">
            <v>PARE</v>
          </cell>
          <cell r="C5110" t="str">
            <v>ALVENARIA DE TIJOLOS CERAMICOS</v>
          </cell>
          <cell r="D5110" t="str">
            <v>0063</v>
          </cell>
          <cell r="E5110">
            <v>0</v>
          </cell>
          <cell r="F5110">
            <v>0</v>
          </cell>
          <cell r="G5110" t="str">
            <v>87522</v>
          </cell>
          <cell r="H5110" t="str">
            <v>ALVENARIA DE VEDAÇÃO DE BLOCOS CERÂMICOS FURADOS NA HORIZONTAL DE 11,5X19X19CM (ESPESSURA 11,5CM) DE PAREDES COM ÁREA LÍQUIDA MAIOR OU IGUAL A 6M² COM VÃOS E ARGAMASSA DE ASSENTAMENTO COM PREPARO MANUAL. AF_06/2014</v>
          </cell>
        </row>
        <row r="5111">
          <cell r="A5111" t="str">
            <v>PAREDES/PAINEIS</v>
          </cell>
          <cell r="B5111" t="str">
            <v>PARE</v>
          </cell>
          <cell r="C5111" t="str">
            <v>ALVENARIA DE TIJOLOS CERAMICOS</v>
          </cell>
          <cell r="D5111" t="str">
            <v>0063</v>
          </cell>
          <cell r="E5111">
            <v>0</v>
          </cell>
          <cell r="F5111">
            <v>0</v>
          </cell>
          <cell r="G5111" t="str">
            <v>87523</v>
          </cell>
          <cell r="H5111" t="str">
            <v>ALVENARIA DE VEDAÇÃO DE BLOCOS CERÂMICOS FURADOS NA HORIZONTAL DE 9X14X19CM (ESPESSURA 9CM) DE PAREDES COM ÁREA LÍQUIDA MAIOR OU IGUAL A 6M² COM VÃOS E ARGAMASSA DE ASSENTAMENTO COM PREPARO EM BETONEIRA. AF_06/2014</v>
          </cell>
        </row>
        <row r="5112">
          <cell r="A5112" t="str">
            <v>PAREDES/PAINEIS</v>
          </cell>
          <cell r="B5112" t="str">
            <v>PARE</v>
          </cell>
          <cell r="C5112" t="str">
            <v>ALVENARIA DE TIJOLOS CERAMICOS</v>
          </cell>
          <cell r="D5112" t="str">
            <v>0063</v>
          </cell>
          <cell r="E5112">
            <v>0</v>
          </cell>
          <cell r="F5112">
            <v>0</v>
          </cell>
          <cell r="G5112" t="str">
            <v>87524</v>
          </cell>
          <cell r="H5112" t="str">
            <v>ALVENARIA DE VEDAÇÃO DE BLOCOS CERÂMICOS FURADOS NA HORIZONTAL DE 9X14X19CM (ESPESSURA 9CM) DE PAREDES COM ÁREA LÍQUIDA MAIOR OU IGUAL A 6M² COM VÃOS E ARGAMASSA DE ASSENTAMENTO COM PREPARO MANUAL. AF_06/2014</v>
          </cell>
        </row>
        <row r="5113">
          <cell r="A5113" t="str">
            <v>PAREDES/PAINEIS</v>
          </cell>
          <cell r="B5113" t="str">
            <v>PARE</v>
          </cell>
          <cell r="C5113" t="str">
            <v>ALVENARIA DE TIJOLOS CERAMICOS</v>
          </cell>
          <cell r="D5113" t="str">
            <v>0063</v>
          </cell>
          <cell r="E5113">
            <v>0</v>
          </cell>
          <cell r="F5113">
            <v>0</v>
          </cell>
          <cell r="G5113" t="str">
            <v>87525</v>
          </cell>
          <cell r="H5113" t="str">
            <v>ALVENARIA DE VEDAÇÃO DE BLOCOS CERÂMICOS FURADOS NA HORIZONTAL DE 14X9X19CM (ESPESSURA 14CM, BLOCO DEITADO) DE PAREDES COM ÁREA LÍQUIDA MAIOR OU IGUAL A 6M² COM VÃOS E ARGAMASSA DE ASSENTAMENTO COM PREPARO EM BETONEIRA. AF_06/2014</v>
          </cell>
        </row>
        <row r="5114">
          <cell r="A5114" t="str">
            <v>PAREDES/PAINEIS</v>
          </cell>
          <cell r="B5114" t="str">
            <v>PARE</v>
          </cell>
          <cell r="C5114" t="str">
            <v>ALVENARIA DE TIJOLOS CERAMICOS</v>
          </cell>
          <cell r="D5114" t="str">
            <v>0063</v>
          </cell>
          <cell r="E5114">
            <v>0</v>
          </cell>
          <cell r="F5114">
            <v>0</v>
          </cell>
          <cell r="G5114" t="str">
            <v>87526</v>
          </cell>
          <cell r="H5114" t="str">
            <v>ALVENARIA DE VEDAÇÃO DE BLOCOS CERÂMICOS FURADOS NA HORIZONTAL DE 14X9X19CM (ESPESSURA 14CM, BLOCO DEITADO) DE PAREDES COM ÁREA LÍQUIDA MAIOR OU IGUAL A 6M² COM VÃOS E ARGAMASSA DE ASSENTAMENTO COM PREPARO MANUAL. AF_06/2014</v>
          </cell>
        </row>
        <row r="5115">
          <cell r="A5115" t="str">
            <v>PAREDES/PAINEIS</v>
          </cell>
          <cell r="B5115" t="str">
            <v>PARE</v>
          </cell>
          <cell r="C5115" t="str">
            <v>ALVENARIA DE TIJOLOS CERAMICOS</v>
          </cell>
          <cell r="D5115" t="str">
            <v>0063</v>
          </cell>
          <cell r="E5115">
            <v>0</v>
          </cell>
          <cell r="F5115">
            <v>0</v>
          </cell>
          <cell r="G5115" t="str">
            <v>89043</v>
          </cell>
          <cell r="H5115" t="str">
            <v>(COMPOSIÇÃO REPRESENTATIVA) DO SERVIÇO DE ALVENARIA DE VEDAÇÃO DE BLOCOS VAZADOS DE CERÂMICA DE 9X19X19CM (ESPESSURA 9CM), PARA EDIFICAÇÃO HABITACIONAL MULTIFAMILIAR (PRÉDIO). AF_11/2014</v>
          </cell>
        </row>
        <row r="5116">
          <cell r="A5116" t="str">
            <v>PAREDES/PAINEIS</v>
          </cell>
          <cell r="B5116" t="str">
            <v>PARE</v>
          </cell>
          <cell r="C5116" t="str">
            <v>ALVENARIA DE TIJOLOS CERAMICOS</v>
          </cell>
          <cell r="D5116" t="str">
            <v>0063</v>
          </cell>
          <cell r="E5116">
            <v>0</v>
          </cell>
          <cell r="F5116">
            <v>0</v>
          </cell>
          <cell r="G5116" t="str">
            <v>89168</v>
          </cell>
          <cell r="H5116" t="str">
            <v>(COMPOSIÇÃO REPRESENTATIVA) DO SERVIÇO DE ALVENARIA DE VEDAÇÃO DE BLOCOS VAZADOS DE CERÂMICA DE 9X19X19CM (ESPESSURA 9CM), PARA EDIFICAÇÃO HABITACIONAL UNIFAMILIAR (CASA) E EDIFICAÇÃO PÚBLICA PADRÃO. AF_11/2014</v>
          </cell>
        </row>
        <row r="5117">
          <cell r="A5117" t="str">
            <v>PAREDES/PAINEIS</v>
          </cell>
          <cell r="B5117" t="str">
            <v>PARE</v>
          </cell>
          <cell r="C5117" t="str">
            <v>ALVENARIA DE TIJOLOS CERAMICOS</v>
          </cell>
          <cell r="D5117" t="str">
            <v>0063</v>
          </cell>
          <cell r="E5117">
            <v>0</v>
          </cell>
          <cell r="F5117">
            <v>0</v>
          </cell>
          <cell r="G5117" t="str">
            <v>89977</v>
          </cell>
          <cell r="H5117" t="str">
            <v>(COMPOSIÇÃO REPRESENTATIVA) DO SERVIÇO DE ALVENARIA DE VEDAÇÃO DE BLOCOS VAZADOS DE CERÂMICA DE 14X9X19CM (ESPESSURA 14CM, BLOCO DEITADO), PARA EDIFICAÇÃO HABITACIONAL UNIFAMILIAR (CASA) E EDIFICAÇÃO PÚBLICA PADRÃO. AF_12/2014</v>
          </cell>
        </row>
        <row r="5118">
          <cell r="A5118" t="str">
            <v>PAREDES/PAINEIS</v>
          </cell>
          <cell r="B5118" t="str">
            <v>PARE</v>
          </cell>
          <cell r="C5118" t="str">
            <v>ALVENARIA DE TIJOLOS CERAMICOS</v>
          </cell>
          <cell r="D5118" t="str">
            <v>0063</v>
          </cell>
          <cell r="E5118">
            <v>0</v>
          </cell>
          <cell r="F5118">
            <v>0</v>
          </cell>
          <cell r="G5118" t="str">
            <v>90112</v>
          </cell>
          <cell r="H5118" t="str">
            <v>ALVENARIA DE VEDAÇÃO DE BLOCOS CERÂMICOS FURADOS NA VERTICAL DE 14X19X39CM (ESPESSURA 14CM) DE PAREDES COM ÁREA LÍQUIDA MENOR QUE 6M2 COM VÃOS E ARGAMASSA DE ASSENTAMENTO COM PREPARO MANUAL. AF_06/2014</v>
          </cell>
        </row>
        <row r="5119">
          <cell r="A5119" t="str">
            <v>PAREDES/PAINEIS</v>
          </cell>
          <cell r="B5119" t="str">
            <v>PARE</v>
          </cell>
          <cell r="C5119" t="str">
            <v>ALVENARIA DE TIJOLOS CERAMICOS</v>
          </cell>
          <cell r="D5119" t="str">
            <v>0063</v>
          </cell>
          <cell r="E5119">
            <v>0</v>
          </cell>
          <cell r="F5119">
            <v>0</v>
          </cell>
          <cell r="G5119" t="str">
            <v>101159</v>
          </cell>
          <cell r="H5119" t="str">
            <v>ALVENARIA DE VEDAÇÃO DE BLOCOS CERÂMICOS MACIÇOS DE 5X10X20CM (ESPESSURA 10CM) E ARGAMASSA DE ASSENTAMENTO COM PREPARO EM BETONEIRA. AF_05/2020</v>
          </cell>
        </row>
        <row r="5120">
          <cell r="A5120" t="str">
            <v>PAREDES/PAINEIS</v>
          </cell>
          <cell r="B5120" t="str">
            <v>PARE</v>
          </cell>
          <cell r="C5120" t="str">
            <v>ALVENARIA DE ELEMENTOS VAZADOS CERAMICOS</v>
          </cell>
          <cell r="D5120" t="str">
            <v>0064</v>
          </cell>
          <cell r="E5120">
            <v>0</v>
          </cell>
          <cell r="F5120">
            <v>0</v>
          </cell>
          <cell r="G5120" t="str">
            <v>89282</v>
          </cell>
          <cell r="H5120" t="str">
            <v>ALVENARIA ESTRUTURAL DE BLOCOS CERÂMICOS 14X19X39, (ESPESSURA DE 14 CM), PARA PAREDES COM ÁREA LÍQUIDA MENOR QUE 6M², SEM VÃOS, UTILIZANDO PALHETA E ARGAMASSA DE ASSENTAMENTO COM PREPARO EM BETONEIRA. AF_12/2014</v>
          </cell>
        </row>
        <row r="5121">
          <cell r="A5121" t="str">
            <v>PAREDES/PAINEIS</v>
          </cell>
          <cell r="B5121" t="str">
            <v>PARE</v>
          </cell>
          <cell r="C5121" t="str">
            <v>ALVENARIA DE ELEMENTOS VAZADOS CERAMICOS</v>
          </cell>
          <cell r="D5121" t="str">
            <v>0064</v>
          </cell>
          <cell r="E5121">
            <v>0</v>
          </cell>
          <cell r="F5121">
            <v>0</v>
          </cell>
          <cell r="G5121" t="str">
            <v>89283</v>
          </cell>
          <cell r="H5121" t="str">
            <v>ALVENARIA ESTRUTURAL DE BLOCOS CERÂMICOS 14X19X39, (ESPESSURA DE 14 CM), PARA PAREDES COM ÁREA LÍQUIDA MENOR QUE 6M², SEM VÃOS, UTILIZANDO PALHETA E ARGAMASSA DE ASSENTAMENTO COM PREPARO MANUAL. AF_12/2014</v>
          </cell>
        </row>
        <row r="5122">
          <cell r="A5122" t="str">
            <v>PAREDES/PAINEIS</v>
          </cell>
          <cell r="B5122" t="str">
            <v>PARE</v>
          </cell>
          <cell r="C5122" t="str">
            <v>ALVENARIA DE ELEMENTOS VAZADOS CERAMICOS</v>
          </cell>
          <cell r="D5122" t="str">
            <v>0064</v>
          </cell>
          <cell r="E5122">
            <v>0</v>
          </cell>
          <cell r="F5122">
            <v>0</v>
          </cell>
          <cell r="G5122" t="str">
            <v>89284</v>
          </cell>
          <cell r="H5122" t="str">
            <v>ALVENARIA ESTRUTURAL DE BLOCOS CERÂMICOS 14X19X39, (ESPESSURA DE 14 CM), PARA PAREDES COM ÁREA LÍQUIDA MAIOR OU IGUAL QUE 6M², SEM VÃOS, UTILIZANDO PALHETA E ARGAMASSA DE ASSENTAMENTO COM PREPARO EM BETONEIRA. AF_12/2014</v>
          </cell>
        </row>
        <row r="5123">
          <cell r="A5123" t="str">
            <v>PAREDES/PAINEIS</v>
          </cell>
          <cell r="B5123" t="str">
            <v>PARE</v>
          </cell>
          <cell r="C5123" t="str">
            <v>ALVENARIA DE ELEMENTOS VAZADOS CERAMICOS</v>
          </cell>
          <cell r="D5123" t="str">
            <v>0064</v>
          </cell>
          <cell r="E5123">
            <v>0</v>
          </cell>
          <cell r="F5123">
            <v>0</v>
          </cell>
          <cell r="G5123" t="str">
            <v>89285</v>
          </cell>
          <cell r="H5123" t="str">
            <v>ALVENARIA ESTRUTURAL DE BLOCOS CERÂMICOS 14X19X39, (ESPESSURA DE 14 CM), PARA PAREDES COM ÁREA LÍQUIDA MAIOR OU IGUAL QUE 6M², SEM VÃOS, UTILIZANDO PALHETA E ARGAMASSA DE ASSENTAMENTO COM PREPARO MANUAL. AF_12/2014</v>
          </cell>
        </row>
        <row r="5124">
          <cell r="A5124" t="str">
            <v>PAREDES/PAINEIS</v>
          </cell>
          <cell r="B5124" t="str">
            <v>PARE</v>
          </cell>
          <cell r="C5124" t="str">
            <v>ALVENARIA DE ELEMENTOS VAZADOS CERAMICOS</v>
          </cell>
          <cell r="D5124" t="str">
            <v>0064</v>
          </cell>
          <cell r="E5124">
            <v>0</v>
          </cell>
          <cell r="F5124">
            <v>0</v>
          </cell>
          <cell r="G5124" t="str">
            <v>89286</v>
          </cell>
          <cell r="H5124" t="str">
            <v>ALVENARIA ESTRUTURAL DE BLOCOS CERÂMICOS 14X19X39, (ESPESSURA DE 14 CM), PARA PAREDES COM ÁREA LÍQUIDA MENOR QUE 6M², COM VÃOS, UTILIZANDO PALHETA E ARGAMASSA DE ASSENTAMENTO COM PREPARO EM BETONEIRA. AF_12/2014</v>
          </cell>
        </row>
        <row r="5125">
          <cell r="A5125" t="str">
            <v>PAREDES/PAINEIS</v>
          </cell>
          <cell r="B5125" t="str">
            <v>PARE</v>
          </cell>
          <cell r="C5125" t="str">
            <v>ALVENARIA DE ELEMENTOS VAZADOS CERAMICOS</v>
          </cell>
          <cell r="D5125" t="str">
            <v>0064</v>
          </cell>
          <cell r="E5125">
            <v>0</v>
          </cell>
          <cell r="F5125">
            <v>0</v>
          </cell>
          <cell r="G5125" t="str">
            <v>89287</v>
          </cell>
          <cell r="H5125" t="str">
            <v>ALVENARIA ESTRUTURAL DE BLOCOS CERÂMICOS 14X19X39, (ESPESSURA DE 14 CM), PARA PAREDES COM ÁREA LÍQUIDA MENOR QUE 6M², COM VÃOS, UTILIZANDO PALHETA E ARGAMASSA DE ASSENTAMENTO COM PREPARO MANUAL. AF_12/2014</v>
          </cell>
        </row>
        <row r="5126">
          <cell r="A5126" t="str">
            <v>PAREDES/PAINEIS</v>
          </cell>
          <cell r="B5126" t="str">
            <v>PARE</v>
          </cell>
          <cell r="C5126" t="str">
            <v>ALVENARIA DE ELEMENTOS VAZADOS CERAMICOS</v>
          </cell>
          <cell r="D5126" t="str">
            <v>0064</v>
          </cell>
          <cell r="E5126">
            <v>0</v>
          </cell>
          <cell r="F5126">
            <v>0</v>
          </cell>
          <cell r="G5126" t="str">
            <v>89288</v>
          </cell>
          <cell r="H5126" t="str">
            <v>ALVENARIA ESTRUTURAL DE BLOCOS CERÂMICOS 14X19X39, (ESPESSURA DE 14 CM), PARA PAREDES COM ÁREA LÍQUIDA MAIOR OU IGUAL A 6M², COM VÃOS, UTILIZANDO PALHETA E ARGAMASSA DE ASSENTAMENTO COM PREPARO EM BETONEIRA. AF_12/2014</v>
          </cell>
        </row>
        <row r="5127">
          <cell r="A5127" t="str">
            <v>PAREDES/PAINEIS</v>
          </cell>
          <cell r="B5127" t="str">
            <v>PARE</v>
          </cell>
          <cell r="C5127" t="str">
            <v>ALVENARIA DE ELEMENTOS VAZADOS CERAMICOS</v>
          </cell>
          <cell r="D5127" t="str">
            <v>0064</v>
          </cell>
          <cell r="E5127">
            <v>0</v>
          </cell>
          <cell r="F5127">
            <v>0</v>
          </cell>
          <cell r="G5127" t="str">
            <v>89289</v>
          </cell>
          <cell r="H5127" t="str">
            <v>ALVENARIA ESTRUTURAL DE BLOCOS CERÂMICOS 14X19X39, (ESPESSURA DE 14 CM), PARA PAREDES COM ÁREA LÍQUIDA MAIOR OU IGUAL A 6M², COM VÃOS, UTILIZANDO PALHETA E ARGAMASSA DE ASSENTAMENTO COM PREPARO MANUAL. AF_12/2014</v>
          </cell>
        </row>
        <row r="5128">
          <cell r="A5128" t="str">
            <v>PAREDES/PAINEIS</v>
          </cell>
          <cell r="B5128" t="str">
            <v>PARE</v>
          </cell>
          <cell r="C5128" t="str">
            <v>ALVENARIA DE ELEMENTOS VAZADOS CERAMICOS</v>
          </cell>
          <cell r="D5128" t="str">
            <v>0064</v>
          </cell>
          <cell r="E5128">
            <v>0</v>
          </cell>
          <cell r="F5128">
            <v>0</v>
          </cell>
          <cell r="G5128" t="str">
            <v>89290</v>
          </cell>
          <cell r="H5128" t="str">
            <v>ALVENARIA ESTRUTURAL DE BLOCOS CERÂMICOS 14X19X29, (ESPESSURA DE 14 CM), PARA PAREDES COM ÁREA LÍQUIDA MENOR QUE 6M², SEM VÃOS, UTILIZANDO PALHETA E ARGAMASSA DE ASSENTAMENTO COM PREPARO EM BETONEIRA. AF_12/2014</v>
          </cell>
        </row>
        <row r="5129">
          <cell r="A5129" t="str">
            <v>PAREDES/PAINEIS</v>
          </cell>
          <cell r="B5129" t="str">
            <v>PARE</v>
          </cell>
          <cell r="C5129" t="str">
            <v>ALVENARIA DE ELEMENTOS VAZADOS CERAMICOS</v>
          </cell>
          <cell r="D5129" t="str">
            <v>0064</v>
          </cell>
          <cell r="E5129">
            <v>0</v>
          </cell>
          <cell r="F5129">
            <v>0</v>
          </cell>
          <cell r="G5129" t="str">
            <v>89291</v>
          </cell>
          <cell r="H5129" t="str">
            <v>ALVENARIA ESTRUTURAL DE BLOCOS CERÂMICOS 14X19X29, (ESPESSURA DE 14 CM), PARA PAREDES COM ÁREA LÍQUIDA MENOR QUE 6M², SEM VÃOS, UTILIZANDO PALHETA E ARGAMASSA DE ASSENTAMENTO COM PREPARO MANUAL. AF_12/2014</v>
          </cell>
        </row>
        <row r="5130">
          <cell r="A5130" t="str">
            <v>PAREDES/PAINEIS</v>
          </cell>
          <cell r="B5130" t="str">
            <v>PARE</v>
          </cell>
          <cell r="C5130" t="str">
            <v>ALVENARIA DE ELEMENTOS VAZADOS CERAMICOS</v>
          </cell>
          <cell r="D5130" t="str">
            <v>0064</v>
          </cell>
          <cell r="E5130">
            <v>0</v>
          </cell>
          <cell r="F5130">
            <v>0</v>
          </cell>
          <cell r="G5130" t="str">
            <v>89292</v>
          </cell>
          <cell r="H5130" t="str">
            <v>ALVENARIA ESTRUTURAL DE BLOCOS CERÂMICOS 14X19X29, (ESPESSURA DE 14 CM), PARA PAREDES COM ÁREA LÍQUIDA MAIOR OU IGUAL A 6M², SEM VÃOS, UTILIZANDO PALHETA E ARGAMASSA DE ASSENTAMENTO COM PREPARO EM BETONEIRA. AF_12/2014</v>
          </cell>
        </row>
        <row r="5131">
          <cell r="A5131" t="str">
            <v>PAREDES/PAINEIS</v>
          </cell>
          <cell r="B5131" t="str">
            <v>PARE</v>
          </cell>
          <cell r="C5131" t="str">
            <v>ALVENARIA DE ELEMENTOS VAZADOS CERAMICOS</v>
          </cell>
          <cell r="D5131" t="str">
            <v>0064</v>
          </cell>
          <cell r="E5131">
            <v>0</v>
          </cell>
          <cell r="F5131">
            <v>0</v>
          </cell>
          <cell r="G5131" t="str">
            <v>89293</v>
          </cell>
          <cell r="H5131" t="str">
            <v>ALVENARIA ESTRUTURAL DE BLOCOS CERÂMICOS 14X19X29, (ESPESSURA DE 14 CM), PARA PAREDES COM ÁREA LÍQUIDA MAIOR OU IGUAL A 6M2, SEM VÃOS, UTILIZANDO PALHETA E ARGAMASSA DE ASSENTAMENTO COM PREPARO MANUAL. AF_12/2014</v>
          </cell>
        </row>
        <row r="5132">
          <cell r="A5132" t="str">
            <v>PAREDES/PAINEIS</v>
          </cell>
          <cell r="B5132" t="str">
            <v>PARE</v>
          </cell>
          <cell r="C5132" t="str">
            <v>ALVENARIA DE ELEMENTOS VAZADOS CERAMICOS</v>
          </cell>
          <cell r="D5132" t="str">
            <v>0064</v>
          </cell>
          <cell r="E5132">
            <v>0</v>
          </cell>
          <cell r="F5132">
            <v>0</v>
          </cell>
          <cell r="G5132" t="str">
            <v>89294</v>
          </cell>
          <cell r="H5132" t="str">
            <v>ALVENARIA ESTRUTURAL DE BLOCOS CERÂMICOS 14X19X29, (ESPESSURA DE 14 CM), PARA PAREDES COM ÁREA LÍQUIDA MENOR QUE 6M², COM VÃOS, UTILIZANDO PALHETA E ARGAMASSA DE ASSENTAMENTO COM PREPARO EM BETONEIRA. AF_12/2014</v>
          </cell>
        </row>
        <row r="5133">
          <cell r="A5133" t="str">
            <v>PAREDES/PAINEIS</v>
          </cell>
          <cell r="B5133" t="str">
            <v>PARE</v>
          </cell>
          <cell r="C5133" t="str">
            <v>ALVENARIA DE ELEMENTOS VAZADOS CERAMICOS</v>
          </cell>
          <cell r="D5133" t="str">
            <v>0064</v>
          </cell>
          <cell r="E5133">
            <v>0</v>
          </cell>
          <cell r="F5133">
            <v>0</v>
          </cell>
          <cell r="G5133" t="str">
            <v>89295</v>
          </cell>
          <cell r="H5133" t="str">
            <v>ALVENARIA ESTRUTURAL DE BLOCOS CERÂMICOS 14X19X29, (ESPESSURA DE 14 CM), PARA PAREDES COM ÁREA LÍQUIDA MENOR QUE 6M², COM VÃOS, UTILIZANDO PALHETA E ARGAMASSA DE ASSENTAMENTO COM PREPARO MANUAL. AF_12/2014</v>
          </cell>
        </row>
        <row r="5134">
          <cell r="A5134" t="str">
            <v>PAREDES/PAINEIS</v>
          </cell>
          <cell r="B5134" t="str">
            <v>PARE</v>
          </cell>
          <cell r="C5134" t="str">
            <v>ALVENARIA DE ELEMENTOS VAZADOS CERAMICOS</v>
          </cell>
          <cell r="D5134" t="str">
            <v>0064</v>
          </cell>
          <cell r="E5134">
            <v>0</v>
          </cell>
          <cell r="F5134">
            <v>0</v>
          </cell>
          <cell r="G5134" t="str">
            <v>89296</v>
          </cell>
          <cell r="H5134" t="str">
            <v>ALVENARIA ESTRUTURAL DE BLOCOS CERÂMICOS 14X19X29, (ESPESSURA DE 14 CM), PARA PAREDES COM ÁREA LÍQUIDA MAIOR OU IGUAL A 6M², COM VÃOS, UTILIZANDO PALHETA E ARGAMASSA DE ASSENTAMENTO COM PREPARO EM BETONEIRA. AF_12/2014</v>
          </cell>
        </row>
        <row r="5135">
          <cell r="A5135" t="str">
            <v>PAREDES/PAINEIS</v>
          </cell>
          <cell r="B5135" t="str">
            <v>PARE</v>
          </cell>
          <cell r="C5135" t="str">
            <v>ALVENARIA DE ELEMENTOS VAZADOS CERAMICOS</v>
          </cell>
          <cell r="D5135" t="str">
            <v>0064</v>
          </cell>
          <cell r="E5135">
            <v>0</v>
          </cell>
          <cell r="F5135">
            <v>0</v>
          </cell>
          <cell r="G5135" t="str">
            <v>89297</v>
          </cell>
          <cell r="H5135" t="str">
            <v>ALVENARIA ESTRUTURAL DE BLOCOS CERÂMICOS 14X19X29, (ESPESSURA DE 14 CM), PARA PAREDES COM ÁREA LÍQUIDA MAIOR OU IGUAL A 6M², COM VÃOS, UTILIZANDO PALHETA E ARGAMASSA DE ASSENTAMENTO COM PREPARO MANUAL. AF_12/2014</v>
          </cell>
        </row>
        <row r="5136">
          <cell r="A5136" t="str">
            <v>PAREDES/PAINEIS</v>
          </cell>
          <cell r="B5136" t="str">
            <v>PARE</v>
          </cell>
          <cell r="C5136" t="str">
            <v>ALVENARIA DE ELEMENTOS VAZADOS CERAMICOS</v>
          </cell>
          <cell r="D5136" t="str">
            <v>0064</v>
          </cell>
          <cell r="E5136">
            <v>0</v>
          </cell>
          <cell r="F5136">
            <v>0</v>
          </cell>
          <cell r="G5136" t="str">
            <v>89298</v>
          </cell>
          <cell r="H5136" t="str">
            <v>ALVENARIA ESTRUTURAL DE BLOCOS CERÂMICOS 14X19X39, (ESPESSURA DE 14 CM), PARA PAREDES COM ÁREA LÍQUIDA MENOR QUE 6M², SEM VÃOS, UTILIZANDO COLHER DE PEDREIRO E ARGAMASSA DE ASSENTAMENTO COM PREPARO EM BETONEIRA. AF_12/2014</v>
          </cell>
        </row>
        <row r="5137">
          <cell r="A5137" t="str">
            <v>PAREDES/PAINEIS</v>
          </cell>
          <cell r="B5137" t="str">
            <v>PARE</v>
          </cell>
          <cell r="C5137" t="str">
            <v>ALVENARIA DE ELEMENTOS VAZADOS CERAMICOS</v>
          </cell>
          <cell r="D5137" t="str">
            <v>0064</v>
          </cell>
          <cell r="E5137">
            <v>0</v>
          </cell>
          <cell r="F5137">
            <v>0</v>
          </cell>
          <cell r="G5137" t="str">
            <v>89299</v>
          </cell>
          <cell r="H5137" t="str">
            <v>ALVENARIA ESTRUTURAL DE BLOCOS CERÂMICOS 14X19X39, (ESPESSURA DE 14 CM), PARA PAREDES COM ÁREA LÍQUIDA MENOR QUE 6M², SEM VÃOS, UTILIZANDO COLHER DE PEDREIRO E ARGAMASSA DE ASSENTAMENTO COM PREPARO MANUAL. AF_12/2014</v>
          </cell>
        </row>
        <row r="5138">
          <cell r="A5138" t="str">
            <v>PAREDES/PAINEIS</v>
          </cell>
          <cell r="B5138" t="str">
            <v>PARE</v>
          </cell>
          <cell r="C5138" t="str">
            <v>ALVENARIA DE ELEMENTOS VAZADOS CERAMICOS</v>
          </cell>
          <cell r="D5138" t="str">
            <v>0064</v>
          </cell>
          <cell r="E5138">
            <v>0</v>
          </cell>
          <cell r="F5138">
            <v>0</v>
          </cell>
          <cell r="G5138" t="str">
            <v>89300</v>
          </cell>
          <cell r="H5138" t="str">
            <v>ALVENARIA ESTRUTURAL DE BLOCOS CERÂMICOS 14X19X39, (ESPESSURA DE 14 CM), PARA PAREDES COM ÁREA LÍQUIDA MAIOR OU IGUAL A 6M², SEM VÃOS, UTILIZANDO COLHER DE PEDREIRO E ARGAMASSA DE ASSENTAMENTO COM PREPARO EM BETONEIRA. AF_12/2014</v>
          </cell>
        </row>
        <row r="5139">
          <cell r="A5139" t="str">
            <v>PAREDES/PAINEIS</v>
          </cell>
          <cell r="B5139" t="str">
            <v>PARE</v>
          </cell>
          <cell r="C5139" t="str">
            <v>ALVENARIA DE ELEMENTOS VAZADOS CERAMICOS</v>
          </cell>
          <cell r="D5139" t="str">
            <v>0064</v>
          </cell>
          <cell r="E5139">
            <v>0</v>
          </cell>
          <cell r="F5139">
            <v>0</v>
          </cell>
          <cell r="G5139" t="str">
            <v>89301</v>
          </cell>
          <cell r="H5139" t="str">
            <v>ALVENARIA ESTRUTURAL DE BLOCOS CERÂMICOS 14X19X39, (ESPESSURA DE 14 CM), PARA PAREDES COM ÁREA LÍQUIDA MAIOR OU IGUAL A 6M², SEM VÃOS, UTILIZANDO COLHER DE PEDREIRO E ARGAMASSA DE ASSENTAMENTO COM PREPARO MANUAL. AF_12/2014</v>
          </cell>
        </row>
        <row r="5140">
          <cell r="A5140" t="str">
            <v>PAREDES/PAINEIS</v>
          </cell>
          <cell r="B5140" t="str">
            <v>PARE</v>
          </cell>
          <cell r="C5140" t="str">
            <v>ALVENARIA DE ELEMENTOS VAZADOS CERAMICOS</v>
          </cell>
          <cell r="D5140" t="str">
            <v>0064</v>
          </cell>
          <cell r="E5140">
            <v>0</v>
          </cell>
          <cell r="F5140">
            <v>0</v>
          </cell>
          <cell r="G5140" t="str">
            <v>89302</v>
          </cell>
          <cell r="H5140" t="str">
            <v>ALVENARIA ESTRUTURAL DE BLOCOS CERÂMICOS 14X19X39, (ESPESSURA DE 14 CM), PARA PAREDES COM ÁREA LÍQUIDA MENOR QUE 6M², COM VÃOS, UTILIZANDO COLHER DE PEDREIRO E ARGAMASSA DE ASSENTAMENTO COM PREPARO EM BETONEIRA. AF_12/2014</v>
          </cell>
        </row>
        <row r="5141">
          <cell r="A5141" t="str">
            <v>PAREDES/PAINEIS</v>
          </cell>
          <cell r="B5141" t="str">
            <v>PARE</v>
          </cell>
          <cell r="C5141" t="str">
            <v>ALVENARIA DE ELEMENTOS VAZADOS CERAMICOS</v>
          </cell>
          <cell r="D5141" t="str">
            <v>0064</v>
          </cell>
          <cell r="E5141">
            <v>0</v>
          </cell>
          <cell r="F5141">
            <v>0</v>
          </cell>
          <cell r="G5141" t="str">
            <v>89303</v>
          </cell>
          <cell r="H5141" t="str">
            <v>ALVENARIA ESTRUTURAL DE BLOCOS CERÂMICOS 14X19X39, (ESPESSURA DE 14 CM), PARA PAREDES COM ÁREA LÍQUIDA MENOR QUE 6M², COM VÃOS, UTILIZANDO COLHER DE PEDREIRO E ARGAMASSA DE ASSENTAMENTO COM PREPARO MANUAL. AF_12/2014</v>
          </cell>
        </row>
        <row r="5142">
          <cell r="A5142" t="str">
            <v>PAREDES/PAINEIS</v>
          </cell>
          <cell r="B5142" t="str">
            <v>PARE</v>
          </cell>
          <cell r="C5142" t="str">
            <v>ALVENARIA DE ELEMENTOS VAZADOS CERAMICOS</v>
          </cell>
          <cell r="D5142" t="str">
            <v>0064</v>
          </cell>
          <cell r="E5142">
            <v>0</v>
          </cell>
          <cell r="F5142">
            <v>0</v>
          </cell>
          <cell r="G5142" t="str">
            <v>89304</v>
          </cell>
          <cell r="H5142" t="str">
            <v>ALVENARIA ESTRUTURAL DE BLOCOS CERÂMICOS 14X19X39, (ESPESSURA DE 14 CM), PARA PAREDES COM ÁREA LÍQUIDA MAIOR OU IGUAL A 6M², COM VÃOS, UTILIZANDO COLHER DE PEDREIRO E ARGAMASSA DE ASSENTAMENTO COM PREPARO EM BETONEIRA. AF_12/2014</v>
          </cell>
        </row>
        <row r="5143">
          <cell r="A5143" t="str">
            <v>PAREDES/PAINEIS</v>
          </cell>
          <cell r="B5143" t="str">
            <v>PARE</v>
          </cell>
          <cell r="C5143" t="str">
            <v>ALVENARIA DE ELEMENTOS VAZADOS CERAMICOS</v>
          </cell>
          <cell r="D5143" t="str">
            <v>0064</v>
          </cell>
          <cell r="E5143">
            <v>0</v>
          </cell>
          <cell r="F5143">
            <v>0</v>
          </cell>
          <cell r="G5143" t="str">
            <v>89305</v>
          </cell>
          <cell r="H5143" t="str">
            <v>ALVENARIA ESTRUTURAL DE BLOCOS CERÂMICOS 14X19X39, (ESPESSURA DE 14 CM), PARA PAREDES COM ÁREA LÍQUIDA MAIOR OU IGUAL A 6M², COM VÃOS, UTILIZANDO COLHER DE PEDREIRO E ARGAMASSA DE ASSENTAMENTO COM PREPARO MANUAL. AF_12/2014</v>
          </cell>
        </row>
        <row r="5144">
          <cell r="A5144" t="str">
            <v>PAREDES/PAINEIS</v>
          </cell>
          <cell r="B5144" t="str">
            <v>PARE</v>
          </cell>
          <cell r="C5144" t="str">
            <v>ALVENARIA DE ELEMENTOS VAZADOS CERAMICOS</v>
          </cell>
          <cell r="D5144" t="str">
            <v>0064</v>
          </cell>
          <cell r="E5144">
            <v>0</v>
          </cell>
          <cell r="F5144">
            <v>0</v>
          </cell>
          <cell r="G5144" t="str">
            <v>89306</v>
          </cell>
          <cell r="H5144" t="str">
            <v>ALVENARIA ESTRUTURAL DE BLOCOS CERÂMICOS 14X19X29, (ESPESSURA DE 14 CM), PARA PAREDES COM ÁREA LÍQUIDA MENOR QUE 6M², SEM VÃOS, UTILIZANDO COLHER DE PEDREIRO E ARGAMASSA DE ASSENTAMENTO COM PREPARO EM BETONEIRA. AF_12/2014</v>
          </cell>
        </row>
        <row r="5145">
          <cell r="A5145" t="str">
            <v>PAREDES/PAINEIS</v>
          </cell>
          <cell r="B5145" t="str">
            <v>PARE</v>
          </cell>
          <cell r="C5145" t="str">
            <v>ALVENARIA DE ELEMENTOS VAZADOS CERAMICOS</v>
          </cell>
          <cell r="D5145" t="str">
            <v>0064</v>
          </cell>
          <cell r="E5145">
            <v>0</v>
          </cell>
          <cell r="F5145">
            <v>0</v>
          </cell>
          <cell r="G5145" t="str">
            <v>89307</v>
          </cell>
          <cell r="H5145" t="str">
            <v>ALVENARIA ESTRUTURAL DE BLOCOS CERÂMICOS 14X19X29, (ESPESSURA DE 14 CM), PARA PAREDES COM ÁREA LÍQUIDA MENOR QUE 6M², SEM VÃOS, UTILIZANDO COLHER DE PEDREIRO E ARGAMASSA DE ASSENTAMENTO COM PREPARO MANUAL. AF_12/2014</v>
          </cell>
        </row>
        <row r="5146">
          <cell r="A5146" t="str">
            <v>PAREDES/PAINEIS</v>
          </cell>
          <cell r="B5146" t="str">
            <v>PARE</v>
          </cell>
          <cell r="C5146" t="str">
            <v>ALVENARIA DE ELEMENTOS VAZADOS CERAMICOS</v>
          </cell>
          <cell r="D5146" t="str">
            <v>0064</v>
          </cell>
          <cell r="E5146">
            <v>0</v>
          </cell>
          <cell r="F5146">
            <v>0</v>
          </cell>
          <cell r="G5146" t="str">
            <v>89308</v>
          </cell>
          <cell r="H5146" t="str">
            <v>ALVENARIA ESTRUTURAL DE BLOCOS CERÂMICOS 14X19X29, (ESPESSURA DE 14 CM), PARA PAREDES COM ÁREA LÍQUIDA MAIOR OU IGUAL A 6M², SEM VÃOS, UTILIZANDO COLHER DE PEDREIRO E ARGAMASSA DE ASSENTAMENTO COM PREPARO EM BETONEIRA. AF_12/2014</v>
          </cell>
        </row>
        <row r="5147">
          <cell r="A5147" t="str">
            <v>PAREDES/PAINEIS</v>
          </cell>
          <cell r="B5147" t="str">
            <v>PARE</v>
          </cell>
          <cell r="C5147" t="str">
            <v>ALVENARIA DE ELEMENTOS VAZADOS CERAMICOS</v>
          </cell>
          <cell r="D5147" t="str">
            <v>0064</v>
          </cell>
          <cell r="E5147">
            <v>0</v>
          </cell>
          <cell r="F5147">
            <v>0</v>
          </cell>
          <cell r="G5147" t="str">
            <v>89309</v>
          </cell>
          <cell r="H5147" t="str">
            <v>ALVENARIA ESTRUTURAL DE BLOCOS CERÂMICOS 14X19X29, (ESPESSURA DE 14 CM), PARA PAREDES COM ÁREA LÍQUIDA MAIOR OU IGUAL A 6M², SEM VÃOS, UTILIZANDO COLHER DE PEDREIRO E ARGAMASSA DE ASSENTAMENTO COM PREPARO MANUAL. AF_12/2014</v>
          </cell>
        </row>
        <row r="5148">
          <cell r="A5148" t="str">
            <v>PAREDES/PAINEIS</v>
          </cell>
          <cell r="B5148" t="str">
            <v>PARE</v>
          </cell>
          <cell r="C5148" t="str">
            <v>ALVENARIA DE ELEMENTOS VAZADOS CERAMICOS</v>
          </cell>
          <cell r="D5148" t="str">
            <v>0064</v>
          </cell>
          <cell r="E5148">
            <v>0</v>
          </cell>
          <cell r="F5148">
            <v>0</v>
          </cell>
          <cell r="G5148" t="str">
            <v>89310</v>
          </cell>
          <cell r="H5148" t="str">
            <v>ALVENARIA ESTRUTURAL DE BLOCOS CERÂMICOS 14X19X29, (ESPESSURA DE 14 CM), PARA PAREDES COM ÁREA LÍQUIDA MENOR QUE 6M², COM VÃOS, UTILIZANDO COLHER DE PEDREIRO E ARGAMASSA DE ASSENTAMENTO COM PREPARO EM BETONEIRA. AF_12/2014</v>
          </cell>
        </row>
        <row r="5149">
          <cell r="A5149" t="str">
            <v>PAREDES/PAINEIS</v>
          </cell>
          <cell r="B5149" t="str">
            <v>PARE</v>
          </cell>
          <cell r="C5149" t="str">
            <v>ALVENARIA DE ELEMENTOS VAZADOS CERAMICOS</v>
          </cell>
          <cell r="D5149" t="str">
            <v>0064</v>
          </cell>
          <cell r="E5149">
            <v>0</v>
          </cell>
          <cell r="F5149">
            <v>0</v>
          </cell>
          <cell r="G5149" t="str">
            <v>89311</v>
          </cell>
          <cell r="H5149" t="str">
            <v>ALVENARIA ESTRUTURAL DE BLOCOS CERÂMICOS 14X19X29, (ESPESSURA DE 14 CM), PARA PAREDES COM ÁREA LÍQUIDA MENOR QUE 6M², COM VÃOS, UTILIZANDO COLHER DE PEDREIRO E ARGAMASSA DE ASSENTAMENTO COM PREPARO MANUAL. AF_12/2014</v>
          </cell>
        </row>
        <row r="5150">
          <cell r="A5150" t="str">
            <v>PAREDES/PAINEIS</v>
          </cell>
          <cell r="B5150" t="str">
            <v>PARE</v>
          </cell>
          <cell r="C5150" t="str">
            <v>ALVENARIA DE ELEMENTOS VAZADOS CERAMICOS</v>
          </cell>
          <cell r="D5150" t="str">
            <v>0064</v>
          </cell>
          <cell r="E5150">
            <v>0</v>
          </cell>
          <cell r="F5150">
            <v>0</v>
          </cell>
          <cell r="G5150" t="str">
            <v>89312</v>
          </cell>
          <cell r="H5150" t="str">
            <v>ALVENARIA ESTRUTURAL DE BLOCOS CERÂMICOS 14X19X29, (ESPESSURA DE 14 CM), PARA PAREDES COM ÁREA LÍQUIDA MAIOR OU IGUAL A 6M², COM VÃOS, UTILIZANDO COLHER DE PEDREIRO E ARGAMASSA DE ASSENTAMENTO COM PREPARO EM BETONEIRA. AF_12/2014</v>
          </cell>
        </row>
        <row r="5151">
          <cell r="A5151" t="str">
            <v>PAREDES/PAINEIS</v>
          </cell>
          <cell r="B5151" t="str">
            <v>PARE</v>
          </cell>
          <cell r="C5151" t="str">
            <v>ALVENARIA DE ELEMENTOS VAZADOS CERAMICOS</v>
          </cell>
          <cell r="D5151" t="str">
            <v>0064</v>
          </cell>
          <cell r="E5151">
            <v>0</v>
          </cell>
          <cell r="F5151">
            <v>0</v>
          </cell>
          <cell r="G5151" t="str">
            <v>89313</v>
          </cell>
          <cell r="H5151" t="str">
            <v>ALVENARIA ESTRUTURAL DE BLOCOS CERÂMICOS 14X19X29, (ESPESSURA DE 14 CM), PARA PAREDES COM ÁREA LÍQUIDA MAIOR OU IGUAL A 6M², COM VÃOS, UTILIZANDO COLHER DE PEDREIRO E ARGAMASSA DE ASSENTAMENTO COM PREPARO MANUAL. AF_12/2014</v>
          </cell>
        </row>
        <row r="5152">
          <cell r="A5152" t="str">
            <v>PAREDES/PAINEIS</v>
          </cell>
          <cell r="B5152" t="str">
            <v>PARE</v>
          </cell>
          <cell r="C5152" t="str">
            <v>ALVENARIA DE ELEMENTOS VAZADOS CERAMICOS</v>
          </cell>
          <cell r="D5152" t="str">
            <v>0064</v>
          </cell>
          <cell r="E5152">
            <v>0</v>
          </cell>
          <cell r="F5152">
            <v>0</v>
          </cell>
          <cell r="G5152" t="str">
            <v>101162</v>
          </cell>
          <cell r="H5152" t="str">
            <v>ALVENARIA DE VEDAÇÃO COM ELEMENTO VAZADO DE CERÂMICA (COBOGÓ) DE 7X20X20CM E ARGAMASSA DE ASSENTAMENTO COM PREPARO EM BETONEIRA. AF_05/2020</v>
          </cell>
        </row>
        <row r="5153">
          <cell r="A5153" t="str">
            <v>PAREDES/PAINEIS</v>
          </cell>
          <cell r="B5153" t="str">
            <v>PARE</v>
          </cell>
          <cell r="C5153" t="str">
            <v>ALVENARIA DE BLOCOS DE CONCRETO</v>
          </cell>
          <cell r="D5153" t="str">
            <v>0065</v>
          </cell>
          <cell r="E5153">
            <v>0</v>
          </cell>
          <cell r="F5153">
            <v>0</v>
          </cell>
          <cell r="G5153" t="str">
            <v>87447</v>
          </cell>
          <cell r="H5153" t="str">
            <v>ALVENARIA DE VEDAÇÃO DE BLOCOS VAZADOS DE CONCRETO DE 9X19X39CM (ESPESSURA 9CM) DE PAREDES COM ÁREA LÍQUIDA MENOR QUE 6M² SEM VÃOS E ARGAMASSA DE ASSENTAMENTO COM PREPARO EM BETONEIRA. AF_06/2014</v>
          </cell>
        </row>
        <row r="5154">
          <cell r="A5154" t="str">
            <v>PAREDES/PAINEIS</v>
          </cell>
          <cell r="B5154" t="str">
            <v>PARE</v>
          </cell>
          <cell r="C5154" t="str">
            <v>ALVENARIA DE BLOCOS DE CONCRETO</v>
          </cell>
          <cell r="D5154" t="str">
            <v>0065</v>
          </cell>
          <cell r="E5154">
            <v>0</v>
          </cell>
          <cell r="F5154">
            <v>0</v>
          </cell>
          <cell r="G5154" t="str">
            <v>87448</v>
          </cell>
          <cell r="H5154" t="str">
            <v>ALVENARIA DE VEDAÇÃO DE BLOCOS VAZADOS DE CONCRETO DE 9X19X39CM (ESPESSURA 9CM) DE PAREDES COM ÁREA LÍQUIDA MENOR QUE 6M² SEM VÃOS E ARGAMASSA DE ASSENTAMENTO COM PREPARO MANUAL. AF_06/2014</v>
          </cell>
        </row>
        <row r="5155">
          <cell r="A5155" t="str">
            <v>PAREDES/PAINEIS</v>
          </cell>
          <cell r="B5155" t="str">
            <v>PARE</v>
          </cell>
          <cell r="C5155" t="str">
            <v>ALVENARIA DE BLOCOS DE CONCRETO</v>
          </cell>
          <cell r="D5155" t="str">
            <v>0065</v>
          </cell>
          <cell r="E5155">
            <v>0</v>
          </cell>
          <cell r="F5155">
            <v>0</v>
          </cell>
          <cell r="G5155" t="str">
            <v>87449</v>
          </cell>
          <cell r="H5155" t="str">
            <v>ALVENARIA DE VEDAÇÃO DE BLOCOS VAZADOS DE CONCRETO DE 14X19X39CM (ESPESSURA 14CM) DE PAREDES COM ÁREA LÍQUIDA MENOR QUE 6M² SEM VÃOS E ARGAMASSA DE ASSENTAMENTO COM PREPARO EM BETONEIRA. AF_06/2014</v>
          </cell>
        </row>
        <row r="5156">
          <cell r="A5156" t="str">
            <v>PAREDES/PAINEIS</v>
          </cell>
          <cell r="B5156" t="str">
            <v>PARE</v>
          </cell>
          <cell r="C5156" t="str">
            <v>ALVENARIA DE BLOCOS DE CONCRETO</v>
          </cell>
          <cell r="D5156" t="str">
            <v>0065</v>
          </cell>
          <cell r="E5156">
            <v>0</v>
          </cell>
          <cell r="F5156">
            <v>0</v>
          </cell>
          <cell r="G5156" t="str">
            <v>87450</v>
          </cell>
          <cell r="H5156" t="str">
            <v>ALVENARIA DE VEDAÇÃO DE BLOCOS VAZADOS DE CONCRETO DE 14X19X39CM (ESPESSURA 14CM) DE PAREDES COM ÁREA LÍQUIDA MENOR QUE 6M² SEM VÃOS E ARGAMASSA DE ASSENTAMENTO COM PREPARO MANUAL. AF_06/2014</v>
          </cell>
        </row>
        <row r="5157">
          <cell r="A5157" t="str">
            <v>PAREDES/PAINEIS</v>
          </cell>
          <cell r="B5157" t="str">
            <v>PARE</v>
          </cell>
          <cell r="C5157" t="str">
            <v>ALVENARIA DE BLOCOS DE CONCRETO</v>
          </cell>
          <cell r="D5157" t="str">
            <v>0065</v>
          </cell>
          <cell r="E5157">
            <v>0</v>
          </cell>
          <cell r="F5157">
            <v>0</v>
          </cell>
          <cell r="G5157" t="str">
            <v>87451</v>
          </cell>
          <cell r="H5157" t="str">
            <v>ALVENARIA DE VEDAÇÃO DE BLOCOS VAZADOS DE CONCRETO DE 19X19X39CM (ESPESSURA 19CM) DE PAREDES COM ÁREA LÍQUIDA MENOR QUE 6M² SEM VÃOS E ARGAMASSA DE ASSENTAMENTO COM PREPARO EM BETONEIRA. AF_06/2014</v>
          </cell>
        </row>
        <row r="5158">
          <cell r="A5158" t="str">
            <v>PAREDES/PAINEIS</v>
          </cell>
          <cell r="B5158" t="str">
            <v>PARE</v>
          </cell>
          <cell r="C5158" t="str">
            <v>ALVENARIA DE BLOCOS DE CONCRETO</v>
          </cell>
          <cell r="D5158" t="str">
            <v>0065</v>
          </cell>
          <cell r="E5158">
            <v>0</v>
          </cell>
          <cell r="F5158">
            <v>0</v>
          </cell>
          <cell r="G5158" t="str">
            <v>87452</v>
          </cell>
          <cell r="H5158" t="str">
            <v>ALVENARIA DE VEDAÇÃO DE BLOCOS VAZADOS DE CONCRETO DE 19X19X39CM (ESPESSURA 19CM) DE PAREDES COM ÁREA LÍQUIDA MENOR QUE 6M² SEM VÃOS E ARGAMASSA DE ASSENTAMENTO COM PREPARO MANUAL. AF_06/2014</v>
          </cell>
        </row>
        <row r="5159">
          <cell r="A5159" t="str">
            <v>PAREDES/PAINEIS</v>
          </cell>
          <cell r="B5159" t="str">
            <v>PARE</v>
          </cell>
          <cell r="C5159" t="str">
            <v>ALVENARIA DE BLOCOS DE CONCRETO</v>
          </cell>
          <cell r="D5159" t="str">
            <v>0065</v>
          </cell>
          <cell r="E5159">
            <v>0</v>
          </cell>
          <cell r="F5159">
            <v>0</v>
          </cell>
          <cell r="G5159" t="str">
            <v>87453</v>
          </cell>
          <cell r="H5159" t="str">
            <v>ALVENARIA DE VEDAÇÃO DE BLOCOS VAZADOS DE CONCRETO DE 9X19X39CM (ESPESSURA 9CM) DE PAREDES COM ÁREA LÍQUIDA MAIOR OU IGUAL A 6M² SEM VÃOS E ARGAMASSA DE ASSENTAMENTO COM PREPARO EM BETONEIRA. AF_06/2014</v>
          </cell>
        </row>
        <row r="5160">
          <cell r="A5160" t="str">
            <v>PAREDES/PAINEIS</v>
          </cell>
          <cell r="B5160" t="str">
            <v>PARE</v>
          </cell>
          <cell r="C5160" t="str">
            <v>ALVENARIA DE BLOCOS DE CONCRETO</v>
          </cell>
          <cell r="D5160" t="str">
            <v>0065</v>
          </cell>
          <cell r="E5160">
            <v>0</v>
          </cell>
          <cell r="F5160">
            <v>0</v>
          </cell>
          <cell r="G5160" t="str">
            <v>87454</v>
          </cell>
          <cell r="H5160" t="str">
            <v>ALVENARIA DE VEDAÇÃO DE BLOCOS VAZADOS DE CONCRETO DE 9X19X39CM (ESPESSURA 9CM) DE PAREDES COM ÁREA LÍQUIDA MAIOR OU IGUAL A 6M² SEM VÃOS E ARGAMASSA DE ASSENTAMENTO COM PREPARO MANUAL. AF_06/2014</v>
          </cell>
        </row>
        <row r="5161">
          <cell r="A5161" t="str">
            <v>PAREDES/PAINEIS</v>
          </cell>
          <cell r="B5161" t="str">
            <v>PARE</v>
          </cell>
          <cell r="C5161" t="str">
            <v>ALVENARIA DE BLOCOS DE CONCRETO</v>
          </cell>
          <cell r="D5161" t="str">
            <v>0065</v>
          </cell>
          <cell r="E5161">
            <v>0</v>
          </cell>
          <cell r="F5161">
            <v>0</v>
          </cell>
          <cell r="G5161" t="str">
            <v>87455</v>
          </cell>
          <cell r="H5161" t="str">
            <v>ALVENARIA DE VEDAÇÃO DE BLOCOS VAZADOS DE CONCRETO DE 14X19X39CM (ESPESSURA 14CM) DE PAREDES COM ÁREA LÍQUIDA MAIOR OU IGUAL A 6M² SEM VÃOS E ARGAMASSA DE ASSENTAMENTO COM PREPARO EM BETONEIRA. AF_06/2014</v>
          </cell>
        </row>
        <row r="5162">
          <cell r="A5162" t="str">
            <v>PAREDES/PAINEIS</v>
          </cell>
          <cell r="B5162" t="str">
            <v>PARE</v>
          </cell>
          <cell r="C5162" t="str">
            <v>ALVENARIA DE BLOCOS DE CONCRETO</v>
          </cell>
          <cell r="D5162" t="str">
            <v>0065</v>
          </cell>
          <cell r="E5162">
            <v>0</v>
          </cell>
          <cell r="F5162">
            <v>0</v>
          </cell>
          <cell r="G5162" t="str">
            <v>87456</v>
          </cell>
          <cell r="H5162" t="str">
            <v>ALVENARIA DE VEDAÇÃO DE BLOCOS VAZADOS DE CONCRETO DE 14X19X39CM (ESPESSURA 14CM) DE PAREDES COM ÁREA LÍQUIDA MAIOR OU IGUAL A 6M² SEM VÃOS E ARGAMASSA DE ASSENTAMENTO COM PREPARO MANUAL. AF_06/2014</v>
          </cell>
        </row>
        <row r="5163">
          <cell r="A5163" t="str">
            <v>PAREDES/PAINEIS</v>
          </cell>
          <cell r="B5163" t="str">
            <v>PARE</v>
          </cell>
          <cell r="C5163" t="str">
            <v>ALVENARIA DE BLOCOS DE CONCRETO</v>
          </cell>
          <cell r="D5163" t="str">
            <v>0065</v>
          </cell>
          <cell r="E5163">
            <v>0</v>
          </cell>
          <cell r="F5163">
            <v>0</v>
          </cell>
          <cell r="G5163" t="str">
            <v>87457</v>
          </cell>
          <cell r="H5163" t="str">
            <v>ALVENARIA DE VEDAÇÃO DE BLOCOS VAZADOS DE CONCRETO DE 19X19X39CM (ESPESSURA 19CM) DE PAREDES COM ÁREA LÍQUIDA MAIOR OU IGUAL A 6M² SEM VÃOS E ARGAMASSA DE ASSENTAMENTO COM PREPARO EM BETONEIRA. AF_06/2014</v>
          </cell>
        </row>
        <row r="5164">
          <cell r="A5164" t="str">
            <v>PAREDES/PAINEIS</v>
          </cell>
          <cell r="B5164" t="str">
            <v>PARE</v>
          </cell>
          <cell r="C5164" t="str">
            <v>ALVENARIA DE BLOCOS DE CONCRETO</v>
          </cell>
          <cell r="D5164" t="str">
            <v>0065</v>
          </cell>
          <cell r="E5164">
            <v>0</v>
          </cell>
          <cell r="F5164">
            <v>0</v>
          </cell>
          <cell r="G5164" t="str">
            <v>87458</v>
          </cell>
          <cell r="H5164" t="str">
            <v>ALVENARIA DE VEDAÇÃO DE BLOCOS VAZADOS DE CONCRETO DE 19X19X39CM (ESPESSURA 19CM) DE PAREDES COM ÁREA LÍQUIDA MAIOR OU IGUAL A 6M² SEM VÃOS E ARGAMASSA DE ASSENTAMENTO COM PREPARO MANUAL. AF_06/2014</v>
          </cell>
        </row>
        <row r="5165">
          <cell r="A5165" t="str">
            <v>PAREDES/PAINEIS</v>
          </cell>
          <cell r="B5165" t="str">
            <v>PARE</v>
          </cell>
          <cell r="C5165" t="str">
            <v>ALVENARIA DE BLOCOS DE CONCRETO</v>
          </cell>
          <cell r="D5165" t="str">
            <v>0065</v>
          </cell>
          <cell r="E5165">
            <v>0</v>
          </cell>
          <cell r="F5165">
            <v>0</v>
          </cell>
          <cell r="G5165" t="str">
            <v>87459</v>
          </cell>
          <cell r="H5165" t="str">
            <v>ALVENARIA DE VEDAÇÃO DE BLOCOS VAZADOS DE CONCRETO DE 9X19X39CM (ESPESSURA 9CM) DE PAREDES COM ÁREA LÍQUIDA MENOR QUE 6M² COM VÃOS E ARGAMASSA DE ASSENTAMENTO COM PREPARO EM BETONEIRA. AF_06/2014</v>
          </cell>
        </row>
        <row r="5166">
          <cell r="A5166" t="str">
            <v>PAREDES/PAINEIS</v>
          </cell>
          <cell r="B5166" t="str">
            <v>PARE</v>
          </cell>
          <cell r="C5166" t="str">
            <v>ALVENARIA DE BLOCOS DE CONCRETO</v>
          </cell>
          <cell r="D5166" t="str">
            <v>0065</v>
          </cell>
          <cell r="E5166">
            <v>0</v>
          </cell>
          <cell r="F5166">
            <v>0</v>
          </cell>
          <cell r="G5166" t="str">
            <v>87460</v>
          </cell>
          <cell r="H5166" t="str">
            <v>ALVENARIA DE VEDAÇÃO DE BLOCOS VAZADOS DE CONCRETO DE 9X19X39CM (ESPESSURA 9CM) DE PAREDES COM ÁREA LÍQUIDA MENOR QUE 6M² COM VÃOS E ARGAMASSA DE ASSENTAMENTO COM PREPARO MANUAL. AF_06/2014</v>
          </cell>
        </row>
        <row r="5167">
          <cell r="A5167" t="str">
            <v>PAREDES/PAINEIS</v>
          </cell>
          <cell r="B5167" t="str">
            <v>PARE</v>
          </cell>
          <cell r="C5167" t="str">
            <v>ALVENARIA DE BLOCOS DE CONCRETO</v>
          </cell>
          <cell r="D5167" t="str">
            <v>0065</v>
          </cell>
          <cell r="E5167">
            <v>0</v>
          </cell>
          <cell r="F5167">
            <v>0</v>
          </cell>
          <cell r="G5167" t="str">
            <v>87461</v>
          </cell>
          <cell r="H5167" t="str">
            <v>ALVENARIA DE VEDAÇÃO DE BLOCOS VAZADOS DE CONCRETO DE 14X19X39CM (ESPESSURA 14CM) DE PAREDES COM ÁREA LÍQUIDA MENOR QUE 6M² COM VÃOS E ARGAMASSA DE ASSENTAMENTO COM PREPARO EM BETONEIRA. AF_06/2014</v>
          </cell>
        </row>
        <row r="5168">
          <cell r="A5168" t="str">
            <v>PAREDES/PAINEIS</v>
          </cell>
          <cell r="B5168" t="str">
            <v>PARE</v>
          </cell>
          <cell r="C5168" t="str">
            <v>ALVENARIA DE BLOCOS DE CONCRETO</v>
          </cell>
          <cell r="D5168" t="str">
            <v>0065</v>
          </cell>
          <cell r="E5168">
            <v>0</v>
          </cell>
          <cell r="F5168">
            <v>0</v>
          </cell>
          <cell r="G5168" t="str">
            <v>87462</v>
          </cell>
          <cell r="H5168" t="str">
            <v>ALVENARIA DE VEDAÇÃO DE BLOCOS VAZADOS DE CONCRETO DE 14X19X39CM (ESPESSURA 14CM) DE PAREDES COM ÁREA LÍQUIDA MENOR QUE 6M² COM VÃOS E ARGAMASSA DE ASSENTAMENTO COM PREPARO MANUAL. AF_06/2014</v>
          </cell>
        </row>
        <row r="5169">
          <cell r="A5169" t="str">
            <v>PAREDES/PAINEIS</v>
          </cell>
          <cell r="B5169" t="str">
            <v>PARE</v>
          </cell>
          <cell r="C5169" t="str">
            <v>ALVENARIA DE BLOCOS DE CONCRETO</v>
          </cell>
          <cell r="D5169" t="str">
            <v>0065</v>
          </cell>
          <cell r="E5169">
            <v>0</v>
          </cell>
          <cell r="F5169">
            <v>0</v>
          </cell>
          <cell r="G5169" t="str">
            <v>87463</v>
          </cell>
          <cell r="H5169" t="str">
            <v>ALVENARIA DE VEDAÇÃO DE BLOCOS VAZADOS DE CONCRETO DE 19X19X39CM (ESPESSURA 19CM) DE PAREDES COM ÁREA LÍQUIDA MENOR QUE 6M² COM VÃOS E ARGAMASSA DE ASSENTAMENTO COM PREPARO EM BETONEIRA. AF_06/2014</v>
          </cell>
        </row>
        <row r="5170">
          <cell r="A5170" t="str">
            <v>PAREDES/PAINEIS</v>
          </cell>
          <cell r="B5170" t="str">
            <v>PARE</v>
          </cell>
          <cell r="C5170" t="str">
            <v>ALVENARIA DE BLOCOS DE CONCRETO</v>
          </cell>
          <cell r="D5170" t="str">
            <v>0065</v>
          </cell>
          <cell r="E5170">
            <v>0</v>
          </cell>
          <cell r="F5170">
            <v>0</v>
          </cell>
          <cell r="G5170" t="str">
            <v>87464</v>
          </cell>
          <cell r="H5170" t="str">
            <v>ALVENARIA DE VEDAÇÃO DE BLOCOS VAZADOS DE CONCRETO DE 19X19X39CM (ESPESSURA 19CM) DE PAREDES COM ÁREA LÍQUIDA MENOR QUE 6M² COM VÃOS E ARGAMASSA DE ASSENTAMENTO COM PREPARO MANUAL. AF_06/2014</v>
          </cell>
        </row>
        <row r="5171">
          <cell r="A5171" t="str">
            <v>PAREDES/PAINEIS</v>
          </cell>
          <cell r="B5171" t="str">
            <v>PARE</v>
          </cell>
          <cell r="C5171" t="str">
            <v>ALVENARIA DE BLOCOS DE CONCRETO</v>
          </cell>
          <cell r="D5171" t="str">
            <v>0065</v>
          </cell>
          <cell r="E5171">
            <v>0</v>
          </cell>
          <cell r="F5171">
            <v>0</v>
          </cell>
          <cell r="G5171" t="str">
            <v>87465</v>
          </cell>
          <cell r="H5171" t="str">
            <v>ALVENARIA DE VEDAÇÃO DE BLOCOS VAZADOS DE CONCRETO DE 9X19X39CM (ESPESSURA 9CM) DE PAREDES COM ÁREA LÍQUIDA MAIOR OU IGUAL A 6M² COM VÃOS E ARGAMASSA DE ASSENTAMENTO COM PREPARO EM BETONEIRA. AF_06/2014</v>
          </cell>
        </row>
        <row r="5172">
          <cell r="A5172" t="str">
            <v>PAREDES/PAINEIS</v>
          </cell>
          <cell r="B5172" t="str">
            <v>PARE</v>
          </cell>
          <cell r="C5172" t="str">
            <v>ALVENARIA DE BLOCOS DE CONCRETO</v>
          </cell>
          <cell r="D5172" t="str">
            <v>0065</v>
          </cell>
          <cell r="E5172">
            <v>0</v>
          </cell>
          <cell r="F5172">
            <v>0</v>
          </cell>
          <cell r="G5172" t="str">
            <v>87466</v>
          </cell>
          <cell r="H5172" t="str">
            <v>ALVENARIA DE VEDAÇÃO DE BLOCOS VAZADOS DE CONCRETO DE 9X19X39CM (ESPESSURA 9CM) DE PAREDES COM ÁREA LÍQUIDA MAIOR OU IGUAL A 6M² COM VÃOS E ARGAMASSA DE ASSENTAMENTO COM PREPARO MANUAL. AF_06/2014</v>
          </cell>
        </row>
        <row r="5173">
          <cell r="A5173" t="str">
            <v>PAREDES/PAINEIS</v>
          </cell>
          <cell r="B5173" t="str">
            <v>PARE</v>
          </cell>
          <cell r="C5173" t="str">
            <v>ALVENARIA DE BLOCOS DE CONCRETO</v>
          </cell>
          <cell r="D5173" t="str">
            <v>0065</v>
          </cell>
          <cell r="E5173">
            <v>0</v>
          </cell>
          <cell r="F5173">
            <v>0</v>
          </cell>
          <cell r="G5173" t="str">
            <v>87467</v>
          </cell>
          <cell r="H5173" t="str">
            <v>ALVENARIA DE VEDAÇÃO DE BLOCOS VAZADOS DE CONCRETO DE 14X19X39CM (ESPESSURA 14CM) DE PAREDES COM ÁREA LÍQUIDA MAIOR OU IGUAL A 6M² COM VÃOS E ARGAMASSA DE ASSENTAMENTO COM PREPARO EM BETONEIRA. AF_06/2014</v>
          </cell>
        </row>
        <row r="5174">
          <cell r="A5174" t="str">
            <v>PAREDES/PAINEIS</v>
          </cell>
          <cell r="B5174" t="str">
            <v>PARE</v>
          </cell>
          <cell r="C5174" t="str">
            <v>ALVENARIA DE BLOCOS DE CONCRETO</v>
          </cell>
          <cell r="D5174" t="str">
            <v>0065</v>
          </cell>
          <cell r="E5174">
            <v>0</v>
          </cell>
          <cell r="F5174">
            <v>0</v>
          </cell>
          <cell r="G5174" t="str">
            <v>87468</v>
          </cell>
          <cell r="H5174" t="str">
            <v>ALVENARIA DE VEDAÇÃO DE BLOCOS VAZADOS DE CONCRETO DE 14X19X39CM (ESPESSURA 14CM) DE PAREDES COM ÁREA LÍQUIDA MAIOR OU IGUAL A 6M² COM VÃOS E ARGAMASSA DE ASSENTAMENTO COM PREPARO MANUAL. AF_06/2014</v>
          </cell>
        </row>
        <row r="5175">
          <cell r="A5175" t="str">
            <v>PAREDES/PAINEIS</v>
          </cell>
          <cell r="B5175" t="str">
            <v>PARE</v>
          </cell>
          <cell r="C5175" t="str">
            <v>ALVENARIA DE BLOCOS DE CONCRETO</v>
          </cell>
          <cell r="D5175" t="str">
            <v>0065</v>
          </cell>
          <cell r="E5175">
            <v>0</v>
          </cell>
          <cell r="F5175">
            <v>0</v>
          </cell>
          <cell r="G5175" t="str">
            <v>87469</v>
          </cell>
          <cell r="H5175" t="str">
            <v>ALVENARIA DE VEDAÇÃO DE BLOCOS VAZADOS DE CONCRETO DE 19X19X39CM (ESPESSURA 19CM) DE PAREDES COM ÁREA LÍQUIDA MAIOR OU IGUAL A 6M² COM VÃOS E ARGAMASSA DE ASSENTAMENTO COM PREPARO EM BETONEIRA. AF_06/2014</v>
          </cell>
        </row>
        <row r="5176">
          <cell r="A5176" t="str">
            <v>PAREDES/PAINEIS</v>
          </cell>
          <cell r="B5176" t="str">
            <v>PARE</v>
          </cell>
          <cell r="C5176" t="str">
            <v>ALVENARIA DE BLOCOS DE CONCRETO</v>
          </cell>
          <cell r="D5176" t="str">
            <v>0065</v>
          </cell>
          <cell r="E5176">
            <v>0</v>
          </cell>
          <cell r="F5176">
            <v>0</v>
          </cell>
          <cell r="G5176" t="str">
            <v>87470</v>
          </cell>
          <cell r="H5176" t="str">
            <v>ALVENARIA DE VEDAÇÃO DE BLOCOS VAZADOS DE CONCRETO DE 19X19X39CM (ESPESSURA 19CM) DE PAREDES COM ÁREA LÍQUIDA MAIOR OU IGUAL A 6M² COM VÃOS E ARGAMASSA DE ASSENTAMENTO COM PREPARO MANUAL. AF_06/2014</v>
          </cell>
        </row>
        <row r="5177">
          <cell r="A5177" t="str">
            <v>PAREDES/PAINEIS</v>
          </cell>
          <cell r="B5177" t="str">
            <v>PARE</v>
          </cell>
          <cell r="C5177" t="str">
            <v>ALVENARIA DE BLOCOS DE CONCRETO</v>
          </cell>
          <cell r="D5177" t="str">
            <v>0065</v>
          </cell>
          <cell r="E5177">
            <v>0</v>
          </cell>
          <cell r="F5177">
            <v>0</v>
          </cell>
          <cell r="G5177" t="str">
            <v>89044</v>
          </cell>
          <cell r="H5177" t="str">
            <v>(COMPOSIÇÃO REPRESENTATIVA) DO SERVIÇO DE ALVENARIA DE VEDAÇÃO DE BLOCOS VAZADOS DE CONCRETO DE 9X19X39CM (ESPESSURA 9CM), PARA EDIFICAÇÃO HABITACIONAL MULTIFAMILIAR (PRÉDIO). AF_11/2014</v>
          </cell>
        </row>
        <row r="5178">
          <cell r="A5178" t="str">
            <v>PAREDES/PAINEIS</v>
          </cell>
          <cell r="B5178" t="str">
            <v>PARE</v>
          </cell>
          <cell r="C5178" t="str">
            <v>ALVENARIA DE BLOCOS DE CONCRETO</v>
          </cell>
          <cell r="D5178" t="str">
            <v>0065</v>
          </cell>
          <cell r="E5178">
            <v>0</v>
          </cell>
          <cell r="F5178">
            <v>0</v>
          </cell>
          <cell r="G5178" t="str">
            <v>89169</v>
          </cell>
          <cell r="H5178" t="str">
            <v>(COMPOSIÇÃO REPRESENTATIVA) DO SERVIÇO DE ALVENARIA DE VEDAÇÃO DE BLOCOS VAZADOS DE CONCRETO DE 9X19X39CM (ESPESSURA 9CM), PARA EDIFICAÇÃO HABITACIONAL UNIFAMILIAR (CASA) E EDIFICAÇÃO PÚBLICA PADRÃO. AF_11/2014</v>
          </cell>
        </row>
        <row r="5179">
          <cell r="A5179" t="str">
            <v>PAREDES/PAINEIS</v>
          </cell>
          <cell r="B5179" t="str">
            <v>PARE</v>
          </cell>
          <cell r="C5179" t="str">
            <v>ALVENARIA DE BLOCOS DE CONCRETO</v>
          </cell>
          <cell r="D5179" t="str">
            <v>0065</v>
          </cell>
          <cell r="E5179">
            <v>0</v>
          </cell>
          <cell r="F5179">
            <v>0</v>
          </cell>
          <cell r="G5179" t="str">
            <v>89978</v>
          </cell>
          <cell r="H5179" t="str">
            <v>(COMPOSIÇÃO REPRESENTATIVA) DO SERVIÇO DE ALVENARIA DE VEDAÇÃO DE BLOCOS VAZADOS DE CONCRETO DE 14X19X39CM (ESPESSURA 14CM), PARA EDIFICAÇÃO HABITACIONAL UNIFAMILIAR (CASA) E EDIFICAÇÃO PÚBLICA PADRÃO. AF_12/2014</v>
          </cell>
        </row>
        <row r="5180">
          <cell r="A5180" t="str">
            <v>PAREDES/PAINEIS</v>
          </cell>
          <cell r="B5180" t="str">
            <v>PARE</v>
          </cell>
          <cell r="C5180" t="str">
            <v>ALVENARIA DE ELEMENTOS VAZADOS DE CONCRETO</v>
          </cell>
          <cell r="D5180" t="str">
            <v>0066</v>
          </cell>
          <cell r="E5180">
            <v>0</v>
          </cell>
          <cell r="F5180">
            <v>0</v>
          </cell>
          <cell r="G5180" t="str">
            <v>89453</v>
          </cell>
          <cell r="H5180" t="str">
            <v>ALVENARIA DE BLOCOS DE CONCRETO ESTRUTURAL 14X19X39 CM, (ESPESSURA 14 CM), FBK = 4,5 MPA, PARA PAREDES COM ÁREA LÍQUIDA MENOR QUE 6M², SEM VÃOS, UTILIZANDO PALHETA. AF_12/2014</v>
          </cell>
        </row>
        <row r="5181">
          <cell r="A5181" t="str">
            <v>PAREDES/PAINEIS</v>
          </cell>
          <cell r="B5181" t="str">
            <v>PARE</v>
          </cell>
          <cell r="C5181" t="str">
            <v>ALVENARIA DE ELEMENTOS VAZADOS DE CONCRETO</v>
          </cell>
          <cell r="D5181" t="str">
            <v>0066</v>
          </cell>
          <cell r="E5181">
            <v>0</v>
          </cell>
          <cell r="F5181">
            <v>0</v>
          </cell>
          <cell r="G5181" t="str">
            <v>89454</v>
          </cell>
          <cell r="H5181" t="str">
            <v>ALVENARIA DE BLOCOS DE CONCRETO ESTRUTURAL 14X19X39 CM, (ESPESSURA 14 CM), FBK = 4,5 MPA, PARA PAREDES COM ÁREA LÍQUIDA MAIOR OU IGUAL A 6M², SEM VÃOS, UTILIZANDO PALHETA. AF_12/2014</v>
          </cell>
        </row>
        <row r="5182">
          <cell r="A5182" t="str">
            <v>PAREDES/PAINEIS</v>
          </cell>
          <cell r="B5182" t="str">
            <v>PARE</v>
          </cell>
          <cell r="C5182" t="str">
            <v>ALVENARIA DE ELEMENTOS VAZADOS DE CONCRETO</v>
          </cell>
          <cell r="D5182" t="str">
            <v>0066</v>
          </cell>
          <cell r="E5182">
            <v>0</v>
          </cell>
          <cell r="F5182">
            <v>0</v>
          </cell>
          <cell r="G5182" t="str">
            <v>89455</v>
          </cell>
          <cell r="H5182" t="str">
            <v>ALVENARIA DE BLOCOS DE CONCRETO ESTRUTURAL 14X19X39 CM, (ESPESSURA 14 CM) FBK = 14,0 MPA, PARA PAREDES COM ÁREA LÍQUIDA MENOR QUE 6M², SEM VÃOS, UTILIZANDO PALHETA. AF_12/2014</v>
          </cell>
        </row>
        <row r="5183">
          <cell r="A5183" t="str">
            <v>PAREDES/PAINEIS</v>
          </cell>
          <cell r="B5183" t="str">
            <v>PARE</v>
          </cell>
          <cell r="C5183" t="str">
            <v>ALVENARIA DE ELEMENTOS VAZADOS DE CONCRETO</v>
          </cell>
          <cell r="D5183" t="str">
            <v>0066</v>
          </cell>
          <cell r="E5183">
            <v>0</v>
          </cell>
          <cell r="F5183">
            <v>0</v>
          </cell>
          <cell r="G5183" t="str">
            <v>89456</v>
          </cell>
          <cell r="H5183" t="str">
            <v>ALVENARIA DE BLOCOS DE CONCRETO ESTRUTURAL 14X19X39 CM, (ESPESSURA 14 CM) FBK = 14,0 MPA, PARA PAREDES COM ÁREA LÍQUIDA MAIOR OU IGUAL A 6M², SEM VÃOS, UTILIZANDO PALHETA. AF_12/2014</v>
          </cell>
        </row>
        <row r="5184">
          <cell r="A5184" t="str">
            <v>PAREDES/PAINEIS</v>
          </cell>
          <cell r="B5184" t="str">
            <v>PARE</v>
          </cell>
          <cell r="C5184" t="str">
            <v>ALVENARIA DE ELEMENTOS VAZADOS DE CONCRETO</v>
          </cell>
          <cell r="D5184" t="str">
            <v>0066</v>
          </cell>
          <cell r="E5184">
            <v>0</v>
          </cell>
          <cell r="F5184">
            <v>0</v>
          </cell>
          <cell r="G5184" t="str">
            <v>89457</v>
          </cell>
          <cell r="H5184" t="str">
            <v>ALVENARIA DE BLOCOS DE CONCRETO ESTRUTURAL 14X19X39 CM, (ESPESSURA 14 CM), FBK = 4,5 MPA, PARA PAREDES COM ÁREA LÍQUIDA MENOR QUE 6M², COM VÃOS, UTILIZANDO PALHETA. AF_12/2014</v>
          </cell>
        </row>
        <row r="5185">
          <cell r="A5185" t="str">
            <v>PAREDES/PAINEIS</v>
          </cell>
          <cell r="B5185" t="str">
            <v>PARE</v>
          </cell>
          <cell r="C5185" t="str">
            <v>ALVENARIA DE ELEMENTOS VAZADOS DE CONCRETO</v>
          </cell>
          <cell r="D5185" t="str">
            <v>0066</v>
          </cell>
          <cell r="E5185">
            <v>0</v>
          </cell>
          <cell r="F5185">
            <v>0</v>
          </cell>
          <cell r="G5185" t="str">
            <v>89458</v>
          </cell>
          <cell r="H5185" t="str">
            <v>ALVENARIA DE BLOCOS DE CONCRETO ESTRUTURAL 14X19X39 CM, (ESPESSURA 14 CM), FBK = 4,5 MPA, PARA PAREDES COM ÁREA LÍQUIDA MAIOR OU IGUAL A 6M², COM VÃOS, UTILIZANDO PALHETA. AF_12/2014</v>
          </cell>
        </row>
        <row r="5186">
          <cell r="A5186" t="str">
            <v>PAREDES/PAINEIS</v>
          </cell>
          <cell r="B5186" t="str">
            <v>PARE</v>
          </cell>
          <cell r="C5186" t="str">
            <v>ALVENARIA DE ELEMENTOS VAZADOS DE CONCRETO</v>
          </cell>
          <cell r="D5186" t="str">
            <v>0066</v>
          </cell>
          <cell r="E5186">
            <v>0</v>
          </cell>
          <cell r="F5186">
            <v>0</v>
          </cell>
          <cell r="G5186" t="str">
            <v>89459</v>
          </cell>
          <cell r="H5186" t="str">
            <v>ALVENARIA DE BLOCOS DE CONCRETO ESTRUTURAL 14X19X39 CM, (ESPESSURA 14 CM) FBK = 14,0 MPA, PARA PAREDES COM ÁREA LÍQUIDA MENOR QUE 6M², COM VÃOS, UTILIZANDO PALHETA. AF_12/2014</v>
          </cell>
        </row>
        <row r="5187">
          <cell r="A5187" t="str">
            <v>PAREDES/PAINEIS</v>
          </cell>
          <cell r="B5187" t="str">
            <v>PARE</v>
          </cell>
          <cell r="C5187" t="str">
            <v>ALVENARIA DE ELEMENTOS VAZADOS DE CONCRETO</v>
          </cell>
          <cell r="D5187" t="str">
            <v>0066</v>
          </cell>
          <cell r="E5187">
            <v>0</v>
          </cell>
          <cell r="F5187">
            <v>0</v>
          </cell>
          <cell r="G5187" t="str">
            <v>89460</v>
          </cell>
          <cell r="H5187" t="str">
            <v>ALVENARIA DE BLOCOS DE CONCRETO ESTRUTURAL 14X19X39 CM, (ESPESSURA 14 CM) FBK = 14,0 MPA, PARA PAREDES COM ÁREA LÍQUIDA MAIOR OU IGUAL A 6M², COM VÃOS, UTILIZANDO PALHETA. AF_12/2014</v>
          </cell>
        </row>
        <row r="5188">
          <cell r="A5188" t="str">
            <v>PAREDES/PAINEIS</v>
          </cell>
          <cell r="B5188" t="str">
            <v>PARE</v>
          </cell>
          <cell r="C5188" t="str">
            <v>ALVENARIA DE ELEMENTOS VAZADOS DE CONCRETO</v>
          </cell>
          <cell r="D5188" t="str">
            <v>0066</v>
          </cell>
          <cell r="E5188">
            <v>0</v>
          </cell>
          <cell r="F5188">
            <v>0</v>
          </cell>
          <cell r="G5188" t="str">
            <v>89462</v>
          </cell>
          <cell r="H5188" t="str">
            <v>ALVENARIA DE BLOCOS DE CONCRETO ESTRUTURAL 14X19X29 CM, (ESPESSURA 14 CM), FBK = 4,5 MPA, PARA PAREDES COM ÁREA LÍQUIDA MENOR QUE 6M², SEM VÃOS, UTILIZANDO PALHETA. AF_12/2014</v>
          </cell>
        </row>
        <row r="5189">
          <cell r="A5189" t="str">
            <v>PAREDES/PAINEIS</v>
          </cell>
          <cell r="B5189" t="str">
            <v>PARE</v>
          </cell>
          <cell r="C5189" t="str">
            <v>ALVENARIA DE ELEMENTOS VAZADOS DE CONCRETO</v>
          </cell>
          <cell r="D5189" t="str">
            <v>0066</v>
          </cell>
          <cell r="E5189">
            <v>0</v>
          </cell>
          <cell r="F5189">
            <v>0</v>
          </cell>
          <cell r="G5189" t="str">
            <v>89463</v>
          </cell>
          <cell r="H5189" t="str">
            <v>ALVENARIA DE BLOCOS DE CONCRETO ESTRUTURAL 14X19X29 CM, (ESPESSURA 14 CM), FBK = 4,5 MPA, PARA PAREDES COM ÁREA LÍQUIDA MAIOR OU IGUAL A 6M², SEM VÃOS, UTILIZANDO PALHETA. AF_12/2014</v>
          </cell>
        </row>
        <row r="5190">
          <cell r="A5190" t="str">
            <v>PAREDES/PAINEIS</v>
          </cell>
          <cell r="B5190" t="str">
            <v>PARE</v>
          </cell>
          <cell r="C5190" t="str">
            <v>ALVENARIA DE ELEMENTOS VAZADOS DE CONCRETO</v>
          </cell>
          <cell r="D5190" t="str">
            <v>0066</v>
          </cell>
          <cell r="E5190">
            <v>0</v>
          </cell>
          <cell r="F5190">
            <v>0</v>
          </cell>
          <cell r="G5190" t="str">
            <v>89464</v>
          </cell>
          <cell r="H5190" t="str">
            <v>ALVENARIA DE BLOCOS DE CONCRETO ESTRUTURAL 14X19X29 CM, (ESPESSURA 14 CM) FBK = 14,0 MPA, PARA PAREDES COM ÁREA LÍQUIDA MENOR QUE 6M², SEM VÃOS, UTILIZANDO PALHETA. AF_12/2014</v>
          </cell>
        </row>
        <row r="5191">
          <cell r="A5191" t="str">
            <v>PAREDES/PAINEIS</v>
          </cell>
          <cell r="B5191" t="str">
            <v>PARE</v>
          </cell>
          <cell r="C5191" t="str">
            <v>ALVENARIA DE ELEMENTOS VAZADOS DE CONCRETO</v>
          </cell>
          <cell r="D5191" t="str">
            <v>0066</v>
          </cell>
          <cell r="E5191">
            <v>0</v>
          </cell>
          <cell r="F5191">
            <v>0</v>
          </cell>
          <cell r="G5191" t="str">
            <v>89465</v>
          </cell>
          <cell r="H5191" t="str">
            <v>ALVENARIA DE BLOCOS DE CONCRETO ESTRUTURAL 14X19X29 CM, (ESPESSURA 14 CM) FBK = 14,0 MPA, PARA PAREDES COM ÁREA LÍQUIDA MAIOR OU IGUAL A 6M², SEM VÃOS, UTILIZANDO PALHETA. AF_12/2014</v>
          </cell>
        </row>
        <row r="5192">
          <cell r="A5192" t="str">
            <v>PAREDES/PAINEIS</v>
          </cell>
          <cell r="B5192" t="str">
            <v>PARE</v>
          </cell>
          <cell r="C5192" t="str">
            <v>ALVENARIA DE ELEMENTOS VAZADOS DE CONCRETO</v>
          </cell>
          <cell r="D5192" t="str">
            <v>0066</v>
          </cell>
          <cell r="E5192">
            <v>0</v>
          </cell>
          <cell r="F5192">
            <v>0</v>
          </cell>
          <cell r="G5192" t="str">
            <v>89466</v>
          </cell>
          <cell r="H5192" t="str">
            <v>ALVENARIA DE BLOCOS DE CONCRETO ESTRUTURAL 14X19X29 CM, (ESPESSURA 14 CM), FBK = 4,5 MPA, PARA PAREDES COM ÁREA LÍQUIDA MENOR QUE 6M², COM VÃOS, UTILIZANDO PALHETA. AF_12/2014</v>
          </cell>
        </row>
        <row r="5193">
          <cell r="A5193" t="str">
            <v>PAREDES/PAINEIS</v>
          </cell>
          <cell r="B5193" t="str">
            <v>PARE</v>
          </cell>
          <cell r="C5193" t="str">
            <v>ALVENARIA DE ELEMENTOS VAZADOS DE CONCRETO</v>
          </cell>
          <cell r="D5193" t="str">
            <v>0066</v>
          </cell>
          <cell r="E5193">
            <v>0</v>
          </cell>
          <cell r="F5193">
            <v>0</v>
          </cell>
          <cell r="G5193" t="str">
            <v>89467</v>
          </cell>
          <cell r="H5193" t="str">
            <v>ALVENARIA DE BLOCOS DE CONCRETO ESTRUTURAL 14X19X29 CM, (ESPESSURA 14 CM), FBK = 4,5 MPA, PARA PAREDES COM ÁREA LÍQUIDA MAIOR OU IGUAL A 6M², COM VÃOS, UTILIZANDO PALHETA. AF_12/2014</v>
          </cell>
        </row>
        <row r="5194">
          <cell r="A5194" t="str">
            <v>PAREDES/PAINEIS</v>
          </cell>
          <cell r="B5194" t="str">
            <v>PARE</v>
          </cell>
          <cell r="C5194" t="str">
            <v>ALVENARIA DE ELEMENTOS VAZADOS DE CONCRETO</v>
          </cell>
          <cell r="D5194" t="str">
            <v>0066</v>
          </cell>
          <cell r="E5194">
            <v>0</v>
          </cell>
          <cell r="F5194">
            <v>0</v>
          </cell>
          <cell r="G5194" t="str">
            <v>89468</v>
          </cell>
          <cell r="H5194" t="str">
            <v>ALVENARIA DE BLOCOS DE CONCRETO ESTRUTURAL 14X19X29 CM, (ESPESSURA 14 CM) FBK = 14,0 MPA, PARA PAREDES COM ÁREA LÍQUIDA MENOR QUE 6M², COM VÃOS, UTILIZANDO PALHETA. AF_12/2014</v>
          </cell>
        </row>
        <row r="5195">
          <cell r="A5195" t="str">
            <v>PAREDES/PAINEIS</v>
          </cell>
          <cell r="B5195" t="str">
            <v>PARE</v>
          </cell>
          <cell r="C5195" t="str">
            <v>ALVENARIA DE ELEMENTOS VAZADOS DE CONCRETO</v>
          </cell>
          <cell r="D5195" t="str">
            <v>0066</v>
          </cell>
          <cell r="E5195">
            <v>0</v>
          </cell>
          <cell r="F5195">
            <v>0</v>
          </cell>
          <cell r="G5195" t="str">
            <v>89469</v>
          </cell>
          <cell r="H5195" t="str">
            <v>ALVENARIA DE BLOCOS DE CONCRETO ESTRUTURAL 14X19X29 CM, (ESPESSURA 14 CM) FBK = 14,0 MPA, PARA PAREDES COM ÁREA LÍQUIDA MAIOR OU IGUAL A 6M², COM VÃOS, UTILIZANDO PALHETA. AF_12/2014</v>
          </cell>
        </row>
        <row r="5196">
          <cell r="A5196" t="str">
            <v>PAREDES/PAINEIS</v>
          </cell>
          <cell r="B5196" t="str">
            <v>PARE</v>
          </cell>
          <cell r="C5196" t="str">
            <v>ALVENARIA DE ELEMENTOS VAZADOS DE CONCRETO</v>
          </cell>
          <cell r="D5196" t="str">
            <v>0066</v>
          </cell>
          <cell r="E5196">
            <v>0</v>
          </cell>
          <cell r="F5196">
            <v>0</v>
          </cell>
          <cell r="G5196" t="str">
            <v>89470</v>
          </cell>
          <cell r="H5196" t="str">
            <v>ALVENARIA DE BLOCOS DE CONCRETO ESTRUTURAL 14X19X39 CM, (ESPESSURA 14 CM), FBK = 4,5 MPA, PARA PAREDES COM ÁREA LÍQUIDA MENOR QUE 6M², SEM VÃOS, UTILIZANDO COLHER DE PEDREIRO. AF_12/2014</v>
          </cell>
        </row>
        <row r="5197">
          <cell r="A5197" t="str">
            <v>PAREDES/PAINEIS</v>
          </cell>
          <cell r="B5197" t="str">
            <v>PARE</v>
          </cell>
          <cell r="C5197" t="str">
            <v>ALVENARIA DE ELEMENTOS VAZADOS DE CONCRETO</v>
          </cell>
          <cell r="D5197" t="str">
            <v>0066</v>
          </cell>
          <cell r="E5197">
            <v>0</v>
          </cell>
          <cell r="F5197">
            <v>0</v>
          </cell>
          <cell r="G5197" t="str">
            <v>89471</v>
          </cell>
          <cell r="H5197" t="str">
            <v>ALVENARIA DE BLOCOS DE CONCRETO ESTRUTURAL 14X19X39 CM, (ESPESSURA 14 CM), FBK = 4,5 MPA, PARA PAREDES COM ÁREA LÍQUIDA MAIOR OU IGUAL A 6M², SEM VÃOS, UTILIZANDO COLHER DE PEDREIRO. AF_12/2014</v>
          </cell>
        </row>
        <row r="5198">
          <cell r="A5198" t="str">
            <v>PAREDES/PAINEIS</v>
          </cell>
          <cell r="B5198" t="str">
            <v>PARE</v>
          </cell>
          <cell r="C5198" t="str">
            <v>ALVENARIA DE ELEMENTOS VAZADOS DE CONCRETO</v>
          </cell>
          <cell r="D5198" t="str">
            <v>0066</v>
          </cell>
          <cell r="E5198">
            <v>0</v>
          </cell>
          <cell r="F5198">
            <v>0</v>
          </cell>
          <cell r="G5198" t="str">
            <v>89472</v>
          </cell>
          <cell r="H5198" t="str">
            <v>ALVENARIA DE BLOCOS DE CONCRETO ESTRUTURAL 14X19X39 CM, (ESPESSURA 14 CM) FBK = 14,0 MPA, PARA PAREDES COM ÁREA LÍQUIDA MENOR QUE 6M², SEM VÃOS, UTILIZANDO COLHER DE PEDREIRO. AF_12/2014</v>
          </cell>
        </row>
        <row r="5199">
          <cell r="A5199" t="str">
            <v>PAREDES/PAINEIS</v>
          </cell>
          <cell r="B5199" t="str">
            <v>PARE</v>
          </cell>
          <cell r="C5199" t="str">
            <v>ALVENARIA DE ELEMENTOS VAZADOS DE CONCRETO</v>
          </cell>
          <cell r="D5199" t="str">
            <v>0066</v>
          </cell>
          <cell r="E5199">
            <v>0</v>
          </cell>
          <cell r="F5199">
            <v>0</v>
          </cell>
          <cell r="G5199" t="str">
            <v>89473</v>
          </cell>
          <cell r="H5199" t="str">
            <v>ALVENARIA DE BLOCOS DE CONCRETO ESTRUTURAL 14X19X39 CM, (ESPESSURA 14 CM) FBK = 14,0 MPA, PARA PAREDES COM ÁREA LÍQUIDA MAIOR OU IGUAL A 6M², SEM VÃOS, UTILIZANDO COLHER DE PEDREIRO. AF_12/2014</v>
          </cell>
        </row>
        <row r="5200">
          <cell r="A5200" t="str">
            <v>PAREDES/PAINEIS</v>
          </cell>
          <cell r="B5200" t="str">
            <v>PARE</v>
          </cell>
          <cell r="C5200" t="str">
            <v>ALVENARIA DE ELEMENTOS VAZADOS DE CONCRETO</v>
          </cell>
          <cell r="D5200" t="str">
            <v>0066</v>
          </cell>
          <cell r="E5200">
            <v>0</v>
          </cell>
          <cell r="F5200">
            <v>0</v>
          </cell>
          <cell r="G5200" t="str">
            <v>89474</v>
          </cell>
          <cell r="H5200" t="str">
            <v>ALVENARIA DE BLOCOS DE CONCRETO ESTRUTURAL 14X19X39 CM, (ESPESSURA 14 CM), FBK = 4,5 MPA, PARA PAREDES COM ÁREA LÍQUIDA MENOR QUE 6M², COM VÃOS, UTILIZANDO COLHER DE PEDREIRO. AF_12/2014</v>
          </cell>
        </row>
        <row r="5201">
          <cell r="A5201" t="str">
            <v>PAREDES/PAINEIS</v>
          </cell>
          <cell r="B5201" t="str">
            <v>PARE</v>
          </cell>
          <cell r="C5201" t="str">
            <v>ALVENARIA DE ELEMENTOS VAZADOS DE CONCRETO</v>
          </cell>
          <cell r="D5201" t="str">
            <v>0066</v>
          </cell>
          <cell r="E5201">
            <v>0</v>
          </cell>
          <cell r="F5201">
            <v>0</v>
          </cell>
          <cell r="G5201" t="str">
            <v>89475</v>
          </cell>
          <cell r="H5201" t="str">
            <v>ALVENARIA DE BLOCOS DE CONCRETO ESTRUTURAL 14X19X39 CM, (ESPESSURA 14 CM), FBK = 4,5 MPA, PARA PAREDES COM ÁREA LÍQUIDA MAIOR OU IGUAL A 6M², COM VÃOS, UTILIZANDO COLHER DE PEDREIRO. AF_12/2014</v>
          </cell>
        </row>
        <row r="5202">
          <cell r="A5202" t="str">
            <v>PAREDES/PAINEIS</v>
          </cell>
          <cell r="B5202" t="str">
            <v>PARE</v>
          </cell>
          <cell r="C5202" t="str">
            <v>ALVENARIA DE ELEMENTOS VAZADOS DE CONCRETO</v>
          </cell>
          <cell r="D5202" t="str">
            <v>0066</v>
          </cell>
          <cell r="E5202">
            <v>0</v>
          </cell>
          <cell r="F5202">
            <v>0</v>
          </cell>
          <cell r="G5202" t="str">
            <v>89476</v>
          </cell>
          <cell r="H5202" t="str">
            <v>ALVENARIA DE BLOCOS DE CONCRETO ESTRUTURAL 14X19X39 CM, (ESPESSURA 14 CM) FBK = 14,0 MPA, PARA PAREDES COM ÁREA LÍQUIDA MENOR QUE 6M², COM VÃOS, UTILIZANDO COLHER DE PEDREIRO. AF_12/2014</v>
          </cell>
        </row>
        <row r="5203">
          <cell r="A5203" t="str">
            <v>PAREDES/PAINEIS</v>
          </cell>
          <cell r="B5203" t="str">
            <v>PARE</v>
          </cell>
          <cell r="C5203" t="str">
            <v>ALVENARIA DE ELEMENTOS VAZADOS DE CONCRETO</v>
          </cell>
          <cell r="D5203" t="str">
            <v>0066</v>
          </cell>
          <cell r="E5203">
            <v>0</v>
          </cell>
          <cell r="F5203">
            <v>0</v>
          </cell>
          <cell r="G5203" t="str">
            <v>89477</v>
          </cell>
          <cell r="H5203" t="str">
            <v>ALVENARIA DE BLOCOS DE CONCRETO ESTRUTURAL 14X19X39 CM, (ESPESSURA 14 CM) FBK = 14,0 MPA, PARA PAREDES COM ÁREA LÍQUIDA MAIOR OU IGUAL A 6M², COM VÃOS, UTILIZANDO COLHER DE PEDREIRO. AF_12/2014</v>
          </cell>
        </row>
        <row r="5204">
          <cell r="A5204" t="str">
            <v>PAREDES/PAINEIS</v>
          </cell>
          <cell r="B5204" t="str">
            <v>PARE</v>
          </cell>
          <cell r="C5204" t="str">
            <v>ALVENARIA DE ELEMENTOS VAZADOS DE CONCRETO</v>
          </cell>
          <cell r="D5204" t="str">
            <v>0066</v>
          </cell>
          <cell r="E5204">
            <v>0</v>
          </cell>
          <cell r="F5204">
            <v>0</v>
          </cell>
          <cell r="G5204" t="str">
            <v>89478</v>
          </cell>
          <cell r="H5204" t="str">
            <v>ALVENARIA DE BLOCOS DE CONCRETO ESTRUTURAL 14X19X29 CM, (ESPESSURA 14 CM), FBK = 4,5 MPA, PARA PAREDES COM ÁREA LÍQUIDA MENOR QUE 6M², SEM VÃOS, UTILIZANDO COLHER DE PEDREIRO. AF_12/2014</v>
          </cell>
        </row>
        <row r="5205">
          <cell r="A5205" t="str">
            <v>PAREDES/PAINEIS</v>
          </cell>
          <cell r="B5205" t="str">
            <v>PARE</v>
          </cell>
          <cell r="C5205" t="str">
            <v>ALVENARIA DE ELEMENTOS VAZADOS DE CONCRETO</v>
          </cell>
          <cell r="D5205" t="str">
            <v>0066</v>
          </cell>
          <cell r="E5205">
            <v>0</v>
          </cell>
          <cell r="F5205">
            <v>0</v>
          </cell>
          <cell r="G5205" t="str">
            <v>89479</v>
          </cell>
          <cell r="H5205" t="str">
            <v>ALVENARIA DE BLOCOS DE CONCRETO ESTRUTURAL 14X19X29 CM, (ESPESSURA 14 CM), FBK = 4,5 MPA, PARA PAREDES COM ÁREA LÍQUIDA MAIOR OU IGUAL A 6M², SEM VÃOS, UTILIZANDO COLHER DE PEDREIRO. AF_12/2014</v>
          </cell>
        </row>
        <row r="5206">
          <cell r="A5206" t="str">
            <v>PAREDES/PAINEIS</v>
          </cell>
          <cell r="B5206" t="str">
            <v>PARE</v>
          </cell>
          <cell r="C5206" t="str">
            <v>ALVENARIA DE ELEMENTOS VAZADOS DE CONCRETO</v>
          </cell>
          <cell r="D5206" t="str">
            <v>0066</v>
          </cell>
          <cell r="E5206">
            <v>0</v>
          </cell>
          <cell r="F5206">
            <v>0</v>
          </cell>
          <cell r="G5206" t="str">
            <v>89480</v>
          </cell>
          <cell r="H5206" t="str">
            <v>ALVENARIA DE BLOCOS DE CONCRETO ESTRUTURAL 14X19X29 CM, (ESPESSURA 14 CM) FBK = 14,0 MPA, PARA PAREDES COM ÁREA LÍQUIDA MENOR QUE 6M², SEM VÃOS, UTILIZANDO COLHER DE PEDREIRO. AF_12/2014</v>
          </cell>
        </row>
        <row r="5207">
          <cell r="A5207" t="str">
            <v>PAREDES/PAINEIS</v>
          </cell>
          <cell r="B5207" t="str">
            <v>PARE</v>
          </cell>
          <cell r="C5207" t="str">
            <v>ALVENARIA DE ELEMENTOS VAZADOS DE CONCRETO</v>
          </cell>
          <cell r="D5207" t="str">
            <v>0066</v>
          </cell>
          <cell r="E5207">
            <v>0</v>
          </cell>
          <cell r="F5207">
            <v>0</v>
          </cell>
          <cell r="G5207" t="str">
            <v>89483</v>
          </cell>
          <cell r="H5207" t="str">
            <v>ALVENARIA DE BLOCOS DE CONCRETO ESTRUTURAL 14X19X29 CM, (ESPESSURA 14 CM) FBK = 14,0 MPA, PARA PAREDES COM ÁREA LÍQUIDA MAIOR OU IGUAL A 6M², SEM VÃOS, UTILIZANDO COLHER DE PEDREIRO. AF_12/2014</v>
          </cell>
        </row>
        <row r="5208">
          <cell r="A5208" t="str">
            <v>PAREDES/PAINEIS</v>
          </cell>
          <cell r="B5208" t="str">
            <v>PARE</v>
          </cell>
          <cell r="C5208" t="str">
            <v>ALVENARIA DE ELEMENTOS VAZADOS DE CONCRETO</v>
          </cell>
          <cell r="D5208" t="str">
            <v>0066</v>
          </cell>
          <cell r="E5208">
            <v>0</v>
          </cell>
          <cell r="F5208">
            <v>0</v>
          </cell>
          <cell r="G5208" t="str">
            <v>89484</v>
          </cell>
          <cell r="H5208" t="str">
            <v>ALVENARIA DE BLOCOS DE CONCRETO ESTRUTURAL 14X19X29 CM, (ESPESSURA 14 CM), FBK = 4,5 MPA, PARA PAREDES COM ÁREA LÍQUIDA MENOR QUE 6M², COM VÃOS, UTILIZANDO COLHER DE PEDREIRO. AF_12/2014</v>
          </cell>
        </row>
        <row r="5209">
          <cell r="A5209" t="str">
            <v>PAREDES/PAINEIS</v>
          </cell>
          <cell r="B5209" t="str">
            <v>PARE</v>
          </cell>
          <cell r="C5209" t="str">
            <v>ALVENARIA DE ELEMENTOS VAZADOS DE CONCRETO</v>
          </cell>
          <cell r="D5209" t="str">
            <v>0066</v>
          </cell>
          <cell r="E5209">
            <v>0</v>
          </cell>
          <cell r="F5209">
            <v>0</v>
          </cell>
          <cell r="G5209" t="str">
            <v>89486</v>
          </cell>
          <cell r="H5209" t="str">
            <v>ALVENARIA DE BLOCOS DE CONCRETO ESTRUTURAL 14X19X29 CM, (ESPESSURA 14 CM), FBK = 4,5 MPA, PARA PAREDES COM ÁREA LÍQUIDA MAIOR OU IGUAL A 6M², COM VÃOS, UTILIZANDO COLHER DE PEDREIRO. AF_12/2014</v>
          </cell>
        </row>
        <row r="5210">
          <cell r="A5210" t="str">
            <v>PAREDES/PAINEIS</v>
          </cell>
          <cell r="B5210" t="str">
            <v>PARE</v>
          </cell>
          <cell r="C5210" t="str">
            <v>ALVENARIA DE ELEMENTOS VAZADOS DE CONCRETO</v>
          </cell>
          <cell r="D5210" t="str">
            <v>0066</v>
          </cell>
          <cell r="E5210">
            <v>0</v>
          </cell>
          <cell r="F5210">
            <v>0</v>
          </cell>
          <cell r="G5210" t="str">
            <v>89487</v>
          </cell>
          <cell r="H5210" t="str">
            <v>ALVENARIA DE BLOCOS DE CONCRETO ESTRUTURAL 14X19X29 CM, (ESPESSURA 14 CM) FBK = 14,0 MPA, PARA PAREDES COM ÁREA LÍQUIDA MENOR QUE 6M², COM VÃOS, UTILIZANDO COLHER DE PEDREIRO. AF_12/2014</v>
          </cell>
        </row>
        <row r="5211">
          <cell r="A5211" t="str">
            <v>PAREDES/PAINEIS</v>
          </cell>
          <cell r="B5211" t="str">
            <v>PARE</v>
          </cell>
          <cell r="C5211" t="str">
            <v>ALVENARIA DE ELEMENTOS VAZADOS DE CONCRETO</v>
          </cell>
          <cell r="D5211" t="str">
            <v>0066</v>
          </cell>
          <cell r="E5211">
            <v>0</v>
          </cell>
          <cell r="F5211">
            <v>0</v>
          </cell>
          <cell r="G5211" t="str">
            <v>89488</v>
          </cell>
          <cell r="H5211" t="str">
            <v>ALVENARIA DE BLOCOS DE CONCRETO ESTRUTURAL 14X19X29 CM, (ESPESSURA 14 CM) FBK = 14,0 MPA, PARA PAREDES COM ÁREA LÍQUIDA MAIOR OU IGUAL A 6M², COM VÃOS, UTILIZANDO COLHER DE PEDREIRO. AF_12/2014</v>
          </cell>
        </row>
        <row r="5212">
          <cell r="A5212" t="str">
            <v>PAREDES/PAINEIS</v>
          </cell>
          <cell r="B5212" t="str">
            <v>PARE</v>
          </cell>
          <cell r="C5212" t="str">
            <v>ALVENARIA DE ELEMENTOS VAZADOS DE CONCRETO</v>
          </cell>
          <cell r="D5212" t="str">
            <v>0066</v>
          </cell>
          <cell r="E5212">
            <v>0</v>
          </cell>
          <cell r="F5212">
            <v>0</v>
          </cell>
          <cell r="G5212" t="str">
            <v>91815</v>
          </cell>
          <cell r="H5212" t="str">
            <v>(COMPOSIÇÃO REPRESENTATIVA) DE ALVENARIA DE BLOCOS DE CONCRETO ESTRUTURAL 14X19X39 CM, (ESPESSURA 14 CM), FBK = 4,5 MPA, UTILIZANDO PALHETA, PARA EDIFICAÇÃO HABITACIONAL. AF_10/2015</v>
          </cell>
        </row>
        <row r="5213">
          <cell r="A5213" t="str">
            <v>PAREDES/PAINEIS</v>
          </cell>
          <cell r="B5213" t="str">
            <v>PARE</v>
          </cell>
          <cell r="C5213" t="str">
            <v>ALVENARIA DE ELEMENTOS VAZADOS DE CONCRETO</v>
          </cell>
          <cell r="D5213" t="str">
            <v>0066</v>
          </cell>
          <cell r="E5213">
            <v>0</v>
          </cell>
          <cell r="F5213">
            <v>0</v>
          </cell>
          <cell r="G5213" t="str">
            <v>91816</v>
          </cell>
          <cell r="H5213" t="str">
            <v>COMPOSIÇÃO REPRESENTATIVA DE SERVIÇOS DE ALVENARIA DE BLOCOS DE CONCRETO ESTRUTURAL 14X19X29 CM, (ESPESSURA 14 CM), FBK = 4,5 MPA, UTILIZANDO PALHETA, PARA EDIFICAÇÃO HABITACIONAL. AF_10/2015</v>
          </cell>
        </row>
        <row r="5214">
          <cell r="A5214" t="str">
            <v>PAREDES/PAINEIS</v>
          </cell>
          <cell r="B5214" t="str">
            <v>PARE</v>
          </cell>
          <cell r="C5214" t="str">
            <v>ALVENARIA DE ELEMENTOS VAZADOS DE CONCRETO</v>
          </cell>
          <cell r="D5214" t="str">
            <v>0066</v>
          </cell>
          <cell r="E5214">
            <v>0</v>
          </cell>
          <cell r="F5214">
            <v>0</v>
          </cell>
          <cell r="G5214" t="str">
            <v>101161</v>
          </cell>
          <cell r="H5214" t="str">
            <v>ALVENARIA DE VEDAÇÃO COM ELEMENTO VAZADO DE CONCRETO (COBOGÓ) DE 7X50X50CM E ARGAMASSA DE ASSENTAMENTO COM PREPARO EM BETONEIRA. AF_05/2020</v>
          </cell>
        </row>
        <row r="5215">
          <cell r="A5215" t="str">
            <v>PAREDES/PAINEIS</v>
          </cell>
          <cell r="B5215" t="str">
            <v>PARE</v>
          </cell>
          <cell r="C5215" t="str">
            <v>ALVENARIA DE BLOCOS DE VIDRO</v>
          </cell>
          <cell r="D5215" t="str">
            <v>0067</v>
          </cell>
          <cell r="E5215">
            <v>0</v>
          </cell>
          <cell r="F5215">
            <v>0</v>
          </cell>
          <cell r="G5215" t="str">
            <v>101163</v>
          </cell>
          <cell r="H5215" t="str">
            <v>ALVENARIA DE VEDAÇÃO COM BLOCO DE VIDRO VAZADO, TIPO VENEZIANA, DE 6X20X20CM E ARGAMASSA DE ASSENTAMENTO COM PREPARO EM BETONEIRA. AF_05/2020</v>
          </cell>
        </row>
        <row r="5216">
          <cell r="A5216" t="str">
            <v>PAREDES/PAINEIS</v>
          </cell>
          <cell r="B5216" t="str">
            <v>PARE</v>
          </cell>
          <cell r="C5216" t="str">
            <v>ALVENARIA DE BLOCOS DE VIDRO</v>
          </cell>
          <cell r="D5216" t="str">
            <v>0067</v>
          </cell>
          <cell r="E5216">
            <v>0</v>
          </cell>
          <cell r="F5216">
            <v>0</v>
          </cell>
          <cell r="G5216" t="str">
            <v>101164</v>
          </cell>
          <cell r="H5216" t="str">
            <v>ALVENARIA DE VEDAÇÃO COM BLOCO DE VIDRO, TIPO CANELADO, DE 8X19X19CM E ARGAMASSA DE ASSENTAMENTO COM PREPARO EM BETONEIRA. AF_05/2020</v>
          </cell>
        </row>
        <row r="5217">
          <cell r="A5217" t="str">
            <v>PAREDES/PAINEIS</v>
          </cell>
          <cell r="B5217" t="str">
            <v>PARE</v>
          </cell>
          <cell r="C5217" t="str">
            <v>DIVISORIAS/MARMORE/GRANITO/MARMORITE/CONCRETO/MAD.AGLOM.</v>
          </cell>
          <cell r="D5217" t="str">
            <v>0070</v>
          </cell>
          <cell r="E5217">
            <v>0</v>
          </cell>
          <cell r="F5217">
            <v>0</v>
          </cell>
          <cell r="G5217" t="str">
            <v>96358</v>
          </cell>
          <cell r="H5217" t="str">
            <v>PAREDE COM PLACAS DE GESSO ACARTONADO (DRYWALL), PARA USO INTERNO, COM DUAS FACES SIMPLES E ESTRUTURA METÁLICA COM GUIAS SIMPLES, SEM VÃOS. AF_06/2017_P</v>
          </cell>
        </row>
        <row r="5218">
          <cell r="A5218" t="str">
            <v>PAREDES/PAINEIS</v>
          </cell>
          <cell r="B5218" t="str">
            <v>PARE</v>
          </cell>
          <cell r="C5218" t="str">
            <v>DIVISORIAS/MARMORE/GRANITO/MARMORITE/CONCRETO/MAD.AGLOM.</v>
          </cell>
          <cell r="D5218" t="str">
            <v>0070</v>
          </cell>
          <cell r="E5218">
            <v>0</v>
          </cell>
          <cell r="F5218">
            <v>0</v>
          </cell>
          <cell r="G5218" t="str">
            <v>96359</v>
          </cell>
          <cell r="H5218" t="str">
            <v>PAREDE COM PLACAS DE GESSO ACARTONADO (DRYWALL), PARA USO INTERNO, COM DUAS FACES SIMPLES E ESTRUTURA METÁLICA COM GUIAS SIMPLES, COM VÃOS AF_06/2017_P</v>
          </cell>
        </row>
        <row r="5219">
          <cell r="A5219" t="str">
            <v>PAREDES/PAINEIS</v>
          </cell>
          <cell r="B5219" t="str">
            <v>PARE</v>
          </cell>
          <cell r="C5219" t="str">
            <v>DIVISORIAS/MARMORE/GRANITO/MARMORITE/CONCRETO/MAD.AGLOM.</v>
          </cell>
          <cell r="D5219" t="str">
            <v>0070</v>
          </cell>
          <cell r="E5219">
            <v>0</v>
          </cell>
          <cell r="F5219">
            <v>0</v>
          </cell>
          <cell r="G5219" t="str">
            <v>96360</v>
          </cell>
          <cell r="H5219" t="str">
            <v>PAREDE COM PLACAS DE GESSO ACARTONADO (DRYWALL), PARA USO INTERNO, COM DUAS FACES SIMPLES E ESTRUTURA METÁLICA COM GUIAS DUPLAS, SEM VÃOS. AF_06/2017_P</v>
          </cell>
        </row>
        <row r="5220">
          <cell r="A5220" t="str">
            <v>PAREDES/PAINEIS</v>
          </cell>
          <cell r="B5220" t="str">
            <v>PARE</v>
          </cell>
          <cell r="C5220" t="str">
            <v>DIVISORIAS/MARMORE/GRANITO/MARMORITE/CONCRETO/MAD.AGLOM.</v>
          </cell>
          <cell r="D5220" t="str">
            <v>0070</v>
          </cell>
          <cell r="E5220">
            <v>0</v>
          </cell>
          <cell r="F5220">
            <v>0</v>
          </cell>
          <cell r="G5220" t="str">
            <v>96361</v>
          </cell>
          <cell r="H5220" t="str">
            <v>PAREDE COM PLACAS DE GESSO ACARTONADO (DRYWALL), PARA USO INTERNO, COM DUAS FACES SIMPLES E ESTRUTURA METÁLICA COM GUIAS DUPLAS, COM VÃOS. AF_06/2017_P</v>
          </cell>
        </row>
        <row r="5221">
          <cell r="A5221" t="str">
            <v>PAREDES/PAINEIS</v>
          </cell>
          <cell r="B5221" t="str">
            <v>PARE</v>
          </cell>
          <cell r="C5221" t="str">
            <v>DIVISORIAS/MARMORE/GRANITO/MARMORITE/CONCRETO/MAD.AGLOM.</v>
          </cell>
          <cell r="D5221" t="str">
            <v>0070</v>
          </cell>
          <cell r="E5221">
            <v>0</v>
          </cell>
          <cell r="F5221">
            <v>0</v>
          </cell>
          <cell r="G5221" t="str">
            <v>96362</v>
          </cell>
          <cell r="H5221" t="str">
            <v>PAREDE COM PLACAS DE GESSO ACARTONADO (DRYWALL), PARA USO INTERNO, COM UMA FACE SIMPLES E OUTRA FACE DUPLA E ESTRUTURA METÁLICA COM GUIAS SIMPLES, SEM VÃOS. AF_06/2017_P</v>
          </cell>
        </row>
        <row r="5222">
          <cell r="A5222" t="str">
            <v>PAREDES/PAINEIS</v>
          </cell>
          <cell r="B5222" t="str">
            <v>PARE</v>
          </cell>
          <cell r="C5222" t="str">
            <v>DIVISORIAS/MARMORE/GRANITO/MARMORITE/CONCRETO/MAD.AGLOM.</v>
          </cell>
          <cell r="D5222" t="str">
            <v>0070</v>
          </cell>
          <cell r="E5222">
            <v>0</v>
          </cell>
          <cell r="F5222">
            <v>0</v>
          </cell>
          <cell r="G5222" t="str">
            <v>96363</v>
          </cell>
          <cell r="H5222" t="str">
            <v>PAREDE COM PLACAS DE GESSO ACARTONADO (DRYWALL), PARA USO INTERNO, COM UMA FACE SIMPLES E OUTRA FACE DUPLA E ESTRUTURA METÁLICA COM GUIAS SIMPLES, COM VÃOS. AF_06/2017_P</v>
          </cell>
        </row>
        <row r="5223">
          <cell r="A5223" t="str">
            <v>PAREDES/PAINEIS</v>
          </cell>
          <cell r="B5223" t="str">
            <v>PARE</v>
          </cell>
          <cell r="C5223" t="str">
            <v>DIVISORIAS/MARMORE/GRANITO/MARMORITE/CONCRETO/MAD.AGLOM.</v>
          </cell>
          <cell r="D5223" t="str">
            <v>0070</v>
          </cell>
          <cell r="E5223">
            <v>0</v>
          </cell>
          <cell r="F5223">
            <v>0</v>
          </cell>
          <cell r="G5223" t="str">
            <v>96364</v>
          </cell>
          <cell r="H5223" t="str">
            <v>PAREDE COM PLACAS DE GESSO ACARTONADO (DRYWALL), PARA USO INTERNO COM UMA FACE SIMPLES E OUTRA FACE DUPLA E ESTRUTURA METÁLICA COM GUIAS DUPLAS, SEM VÃOS. AF_06/2017_P</v>
          </cell>
        </row>
        <row r="5224">
          <cell r="A5224" t="str">
            <v>PAREDES/PAINEIS</v>
          </cell>
          <cell r="B5224" t="str">
            <v>PARE</v>
          </cell>
          <cell r="C5224" t="str">
            <v>DIVISORIAS/MARMORE/GRANITO/MARMORITE/CONCRETO/MAD.AGLOM.</v>
          </cell>
          <cell r="D5224" t="str">
            <v>0070</v>
          </cell>
          <cell r="E5224">
            <v>0</v>
          </cell>
          <cell r="F5224">
            <v>0</v>
          </cell>
          <cell r="G5224" t="str">
            <v>96365</v>
          </cell>
          <cell r="H5224" t="str">
            <v>PAREDE COM PLACAS DE GESSO ACARTONADO (DRYWALL), PARA USO INTERNO, COM UMA FACE SIMPLES E OUTRA FACE DUPLA E   ESTRUTURA METÁLICA COM GUIAS DUPLAS, COM VÃOS. AF_06/2017_P</v>
          </cell>
        </row>
        <row r="5225">
          <cell r="A5225" t="str">
            <v>PAREDES/PAINEIS</v>
          </cell>
          <cell r="B5225" t="str">
            <v>PARE</v>
          </cell>
          <cell r="C5225" t="str">
            <v>DIVISORIAS/MARMORE/GRANITO/MARMORITE/CONCRETO/MAD.AGLOM.</v>
          </cell>
          <cell r="D5225" t="str">
            <v>0070</v>
          </cell>
          <cell r="E5225">
            <v>0</v>
          </cell>
          <cell r="F5225">
            <v>0</v>
          </cell>
          <cell r="G5225" t="str">
            <v>96366</v>
          </cell>
          <cell r="H5225" t="str">
            <v>PAREDE COM PLACAS DE GESSO ACARTONADO (DRYWALL), PARA USO INTERNO, COM DUAS FACES DUPLAS E ESTRUTURA METÁLICA COM GUIAS SIMPLES, SEM VÃOS. AF_06/2017_P</v>
          </cell>
        </row>
        <row r="5226">
          <cell r="A5226" t="str">
            <v>PAREDES/PAINEIS</v>
          </cell>
          <cell r="B5226" t="str">
            <v>PARE</v>
          </cell>
          <cell r="C5226" t="str">
            <v>DIVISORIAS/MARMORE/GRANITO/MARMORITE/CONCRETO/MAD.AGLOM.</v>
          </cell>
          <cell r="D5226" t="str">
            <v>0070</v>
          </cell>
          <cell r="E5226">
            <v>0</v>
          </cell>
          <cell r="F5226">
            <v>0</v>
          </cell>
          <cell r="G5226" t="str">
            <v>96367</v>
          </cell>
          <cell r="H5226" t="str">
            <v>PAREDE COM PLACAS DE GESSO ACARTONADO (DRYWALL), PARA USO INTERNO, COM DUAS FACES DUPLAS E ESTRUTURA METÁLICA COM GUIAS SIMPLES, COM VÃOS. AF_06/2017_P</v>
          </cell>
        </row>
        <row r="5227">
          <cell r="A5227" t="str">
            <v>PAREDES/PAINEIS</v>
          </cell>
          <cell r="B5227" t="str">
            <v>PARE</v>
          </cell>
          <cell r="C5227" t="str">
            <v>DIVISORIAS/MARMORE/GRANITO/MARMORITE/CONCRETO/MAD.AGLOM.</v>
          </cell>
          <cell r="D5227" t="str">
            <v>0070</v>
          </cell>
          <cell r="E5227">
            <v>0</v>
          </cell>
          <cell r="F5227">
            <v>0</v>
          </cell>
          <cell r="G5227" t="str">
            <v>96368</v>
          </cell>
          <cell r="H5227" t="str">
            <v>PAREDE COM PLACAS DE GESSO ACARTONADO (DRYWALL), PARA USO INTERNO COM DUAS FACES DUPLAS E ESTRUTURA METÁLICA COM GUIAS DUPLAS, SEM VÃOS. AF_06/2017</v>
          </cell>
        </row>
        <row r="5228">
          <cell r="A5228" t="str">
            <v>PAREDES/PAINEIS</v>
          </cell>
          <cell r="B5228" t="str">
            <v>PARE</v>
          </cell>
          <cell r="C5228" t="str">
            <v>DIVISORIAS/MARMORE/GRANITO/MARMORITE/CONCRETO/MAD.AGLOM.</v>
          </cell>
          <cell r="D5228" t="str">
            <v>0070</v>
          </cell>
          <cell r="E5228">
            <v>0</v>
          </cell>
          <cell r="F5228">
            <v>0</v>
          </cell>
          <cell r="G5228" t="str">
            <v>96369</v>
          </cell>
          <cell r="H5228" t="str">
            <v>PAREDE COM PLACAS DE GESSO ACARTONADO (DRYWALL), PARA USO INTERNO, COM DUAS FACES DUPLAS E ESTRUTURA METÁLICA COM GUIAS DUPLAS, COM VÃOS. AF_06/2017_P</v>
          </cell>
        </row>
        <row r="5229">
          <cell r="A5229" t="str">
            <v>PAREDES/PAINEIS</v>
          </cell>
          <cell r="B5229" t="str">
            <v>PARE</v>
          </cell>
          <cell r="C5229" t="str">
            <v>DIVISORIAS/MARMORE/GRANITO/MARMORITE/CONCRETO/MAD.AGLOM.</v>
          </cell>
          <cell r="D5229" t="str">
            <v>0070</v>
          </cell>
          <cell r="E5229">
            <v>0</v>
          </cell>
          <cell r="F5229">
            <v>0</v>
          </cell>
          <cell r="G5229" t="str">
            <v>96370</v>
          </cell>
          <cell r="H5229" t="str">
            <v>PAREDE COM PLACAS DE GESSO ACARTONADO (DRYWALL), PARA USO INTERNO, COM UMA FACE SIMPLES E ESTRUTURA METÁLICA COM GUIAS SIMPLES, SEM VÃOS. AF_06/2017_P</v>
          </cell>
        </row>
        <row r="5230">
          <cell r="A5230" t="str">
            <v>PAREDES/PAINEIS</v>
          </cell>
          <cell r="B5230" t="str">
            <v>PARE</v>
          </cell>
          <cell r="C5230" t="str">
            <v>DIVISORIAS/MARMORE/GRANITO/MARMORITE/CONCRETO/MAD.AGLOM.</v>
          </cell>
          <cell r="D5230" t="str">
            <v>0070</v>
          </cell>
          <cell r="E5230">
            <v>0</v>
          </cell>
          <cell r="F5230">
            <v>0</v>
          </cell>
          <cell r="G5230" t="str">
            <v>96371</v>
          </cell>
          <cell r="H5230" t="str">
            <v>PAREDE COM PLACAS DE GESSO ACARTONADO (DRYWALL), PARA USO INTERNO, COM UMA FACE SIMPLES E ESTRUTURA METÁLICA COM GUIAS SIMPLES, COM VÃOS. AF_06/2017_P</v>
          </cell>
        </row>
        <row r="5231">
          <cell r="A5231" t="str">
            <v>PAREDES/PAINEIS</v>
          </cell>
          <cell r="B5231" t="str">
            <v>PARE</v>
          </cell>
          <cell r="C5231" t="str">
            <v>DIVISORIAS/MARMORE/GRANITO/MARMORITE/CONCRETO/MAD.AGLOM.</v>
          </cell>
          <cell r="D5231" t="str">
            <v>0070</v>
          </cell>
          <cell r="E5231">
            <v>0</v>
          </cell>
          <cell r="F5231">
            <v>0</v>
          </cell>
          <cell r="G5231" t="str">
            <v>96372</v>
          </cell>
          <cell r="H5231" t="str">
            <v>INSTALAÇÃO DE ISOLAMENTO COM LÃ DE ROCHA EM PAREDES DRYWALL. AF_06/2017</v>
          </cell>
        </row>
        <row r="5232">
          <cell r="A5232" t="str">
            <v>PAREDES/PAINEIS</v>
          </cell>
          <cell r="B5232" t="str">
            <v>PARE</v>
          </cell>
          <cell r="C5232" t="str">
            <v>DIVISORIAS/MARMORE/GRANITO/MARMORITE/CONCRETO/MAD.AGLOM.</v>
          </cell>
          <cell r="D5232" t="str">
            <v>0070</v>
          </cell>
          <cell r="E5232">
            <v>0</v>
          </cell>
          <cell r="F5232">
            <v>0</v>
          </cell>
          <cell r="G5232" t="str">
            <v>96373</v>
          </cell>
          <cell r="H5232" t="str">
            <v>INSTALAÇÃO DE REFORÇO METÁLICO EM PAREDE DRYWALL. AF_06/2017</v>
          </cell>
        </row>
        <row r="5233">
          <cell r="A5233" t="str">
            <v>PAREDES/PAINEIS</v>
          </cell>
          <cell r="B5233" t="str">
            <v>PARE</v>
          </cell>
          <cell r="C5233" t="str">
            <v>DIVISORIAS/MARMORE/GRANITO/MARMORITE/CONCRETO/MAD.AGLOM.</v>
          </cell>
          <cell r="D5233" t="str">
            <v>0070</v>
          </cell>
          <cell r="E5233">
            <v>0</v>
          </cell>
          <cell r="F5233">
            <v>0</v>
          </cell>
          <cell r="G5233" t="str">
            <v>96374</v>
          </cell>
          <cell r="H5233" t="str">
            <v>INSTALAÇÃO DE REFORÇO DE MADEIRA EM PAREDE DRYWALL. AF_06/2017</v>
          </cell>
        </row>
        <row r="5234">
          <cell r="A5234" t="str">
            <v>PAREDES/PAINEIS</v>
          </cell>
          <cell r="B5234" t="str">
            <v>PARE</v>
          </cell>
          <cell r="C5234" t="str">
            <v>DIVISORIAS/MARMORE/GRANITO/MARMORITE/CONCRETO/MAD.AGLOM.</v>
          </cell>
          <cell r="D5234" t="str">
            <v>0070</v>
          </cell>
          <cell r="E5234">
            <v>0</v>
          </cell>
          <cell r="F5234">
            <v>0</v>
          </cell>
          <cell r="G5234" t="str">
            <v>102235</v>
          </cell>
          <cell r="H5234" t="str">
            <v>DIVISÓRIA FIXA EM VIDRO TEMPERADO 10 MM, SEM ABERTURA. AF_01/2021</v>
          </cell>
        </row>
        <row r="5235">
          <cell r="A5235" t="str">
            <v>PAREDES/PAINEIS</v>
          </cell>
          <cell r="B5235" t="str">
            <v>PARE</v>
          </cell>
          <cell r="C5235" t="str">
            <v>DIVISORIAS/MARMORE/GRANITO/MARMORITE/CONCRETO/MAD.AGLOM.</v>
          </cell>
          <cell r="D5235" t="str">
            <v>0070</v>
          </cell>
          <cell r="E5235">
            <v>0</v>
          </cell>
          <cell r="F5235">
            <v>0</v>
          </cell>
          <cell r="G5235" t="str">
            <v>102243</v>
          </cell>
          <cell r="H5235" t="str">
            <v>DIVISORIA CEGA (N1) - PAINEL MSO/COMEIA E=35MM - PERFIS SIMPLES ACO GALVANIZADO PINTADO. AF_01/2021</v>
          </cell>
        </row>
        <row r="5236">
          <cell r="A5236" t="str">
            <v>PAREDES/PAINEIS</v>
          </cell>
          <cell r="B5236" t="str">
            <v>PARE</v>
          </cell>
          <cell r="C5236" t="str">
            <v>DIVISORIAS/MARMORE/GRANITO/MARMORITE/CONCRETO/MAD.AGLOM.</v>
          </cell>
          <cell r="D5236" t="str">
            <v>0070</v>
          </cell>
          <cell r="E5236">
            <v>0</v>
          </cell>
          <cell r="F5236">
            <v>0</v>
          </cell>
          <cell r="G5236" t="str">
            <v>102244</v>
          </cell>
          <cell r="H5236" t="str">
            <v>DIVISORIA (N3) - PAINEL/VIDRO/PAINEL MSO/COMEIA E=35MM - PERFIS SIMPLES ACO GALVANIZADO PINTADO. AF_01/2021</v>
          </cell>
        </row>
        <row r="5237">
          <cell r="A5237" t="str">
            <v>PAREDES/PAINEIS</v>
          </cell>
          <cell r="B5237" t="str">
            <v>PARE</v>
          </cell>
          <cell r="C5237" t="str">
            <v>DIVISORIAS/MARMORE/GRANITO/MARMORITE/CONCRETO/MAD.AGLOM.</v>
          </cell>
          <cell r="D5237" t="str">
            <v>0070</v>
          </cell>
          <cell r="E5237">
            <v>0</v>
          </cell>
          <cell r="F5237">
            <v>0</v>
          </cell>
          <cell r="G5237" t="str">
            <v>102245</v>
          </cell>
          <cell r="H5237" t="str">
            <v>DIVISORIA (N2) - PAINEL/VIDRO - PAINEL C/ MSO/COMEIA E=35MM - PERFIS SIMPLES ACO GALVANIZADO PINTADO. AF_01/2021</v>
          </cell>
        </row>
        <row r="5238">
          <cell r="A5238" t="str">
            <v>PAREDES/PAINEIS</v>
          </cell>
          <cell r="B5238" t="str">
            <v>PARE</v>
          </cell>
          <cell r="C5238" t="str">
            <v>DIVISORIAS/MARMORE/GRANITO/MARMORITE/CONCRETO/MAD.AGLOM.</v>
          </cell>
          <cell r="D5238" t="str">
            <v>0070</v>
          </cell>
          <cell r="E5238">
            <v>0</v>
          </cell>
          <cell r="F5238">
            <v>0</v>
          </cell>
          <cell r="G5238" t="str">
            <v>102253</v>
          </cell>
          <cell r="H5238" t="str">
            <v>DIVISORIA SANITÁRIA, TIPO CABINE, EM GRANITO CINZA POLIDO, ESP = 3CM, ASSENTADO COM ARGAMASSA COLANTE AC III-E, EXCLUSIVE FERRAGENS. AF_01/2021</v>
          </cell>
        </row>
        <row r="5239">
          <cell r="A5239" t="str">
            <v>PAREDES/PAINEIS</v>
          </cell>
          <cell r="B5239" t="str">
            <v>PARE</v>
          </cell>
          <cell r="C5239" t="str">
            <v>DIVISORIAS/MARMORE/GRANITO/MARMORITE/CONCRETO/MAD.AGLOM.</v>
          </cell>
          <cell r="D5239" t="str">
            <v>0070</v>
          </cell>
          <cell r="E5239">
            <v>0</v>
          </cell>
          <cell r="F5239">
            <v>0</v>
          </cell>
          <cell r="G5239" t="str">
            <v>102254</v>
          </cell>
          <cell r="H5239" t="str">
            <v>DIVISORIA SANITÁRIA, TIPO CABINE, EM MÁRMORE BRANCO POLIDO, ESP = 3CM, ASSENTADO COM ARGAMASSA COLANTE AC III-E, EXCLUSIVE FERRAGENS. AF_01/2021</v>
          </cell>
        </row>
        <row r="5240">
          <cell r="A5240" t="str">
            <v>PAREDES/PAINEIS</v>
          </cell>
          <cell r="B5240" t="str">
            <v>PARE</v>
          </cell>
          <cell r="C5240" t="str">
            <v>DIVISORIAS/MARMORE/GRANITO/MARMORITE/CONCRETO/MAD.AGLOM.</v>
          </cell>
          <cell r="D5240" t="str">
            <v>0070</v>
          </cell>
          <cell r="E5240">
            <v>0</v>
          </cell>
          <cell r="F5240">
            <v>0</v>
          </cell>
          <cell r="G5240" t="str">
            <v>102255</v>
          </cell>
          <cell r="H5240" t="str">
            <v>TAPA VISTA DE MICTÓRIO EM GRANITO CINZA POLIDO, ESP = 3CM, ASSENTADO COM ARGAMASSA COLANTE AC III-E . AF_01/2021</v>
          </cell>
        </row>
        <row r="5241">
          <cell r="A5241" t="str">
            <v>PAREDES/PAINEIS</v>
          </cell>
          <cell r="B5241" t="str">
            <v>PARE</v>
          </cell>
          <cell r="C5241" t="str">
            <v>DIVISORIAS/MARMORE/GRANITO/MARMORITE/CONCRETO/MAD.AGLOM.</v>
          </cell>
          <cell r="D5241" t="str">
            <v>0070</v>
          </cell>
          <cell r="E5241">
            <v>0</v>
          </cell>
          <cell r="F5241">
            <v>0</v>
          </cell>
          <cell r="G5241" t="str">
            <v>102256</v>
          </cell>
          <cell r="H5241" t="str">
            <v>TAPA VISTA DE MICTÓRIO EM MÁRMORE BRANCO POLIDO, ESP = 3CM, ASSENTADO COM ARGAMASSA COLANTE AC III-E . AF_01/2021</v>
          </cell>
        </row>
        <row r="5242">
          <cell r="A5242" t="str">
            <v>PAREDES/PAINEIS</v>
          </cell>
          <cell r="B5242" t="str">
            <v>PARE</v>
          </cell>
          <cell r="C5242" t="str">
            <v>DIVISORIAS/MARMORE/GRANITO/MARMORITE/CONCRETO/MAD.AGLOM.</v>
          </cell>
          <cell r="D5242" t="str">
            <v>0070</v>
          </cell>
          <cell r="E5242">
            <v>0</v>
          </cell>
          <cell r="F5242">
            <v>0</v>
          </cell>
          <cell r="G5242" t="str">
            <v>102257</v>
          </cell>
          <cell r="H5242" t="str">
            <v>DIVISORIA SANITÁRIA, TIPO CABINE, EM PAINEL DE GRANILITE, ESP = 3CM, ASSENTADO COM ARGAMASSA COLANTE AC III-E, EXCLUSIVE FERRAGENS. AF_01/2021</v>
          </cell>
        </row>
        <row r="5243">
          <cell r="A5243" t="str">
            <v>PAREDES/PAINEIS</v>
          </cell>
          <cell r="B5243" t="str">
            <v>PARE</v>
          </cell>
          <cell r="C5243" t="str">
            <v>DIVISORIAS/MARMORE/GRANITO/MARMORITE/CONCRETO/MAD.AGLOM.</v>
          </cell>
          <cell r="D5243" t="str">
            <v>0070</v>
          </cell>
          <cell r="E5243">
            <v>0</v>
          </cell>
          <cell r="F5243">
            <v>0</v>
          </cell>
          <cell r="G5243" t="str">
            <v>102258</v>
          </cell>
          <cell r="H5243" t="str">
            <v>TAPA VISTA DE MICTÓRIO EM PAINEL DE GRANILITE, ESP = 3CM, ASSENTADO COM ARGAMASSA COLANTE AC III-E . AF_01/2021</v>
          </cell>
        </row>
        <row r="5244">
          <cell r="A5244" t="str">
            <v>PAREDES/PAINEIS</v>
          </cell>
          <cell r="B5244" t="str">
            <v>PARE</v>
          </cell>
          <cell r="C5244" t="str">
            <v>ALVENARIA DE BLOCO-CONCRETO CELULAR</v>
          </cell>
          <cell r="D5244" t="str">
            <v>0251</v>
          </cell>
          <cell r="E5244">
            <v>0</v>
          </cell>
          <cell r="F5244">
            <v>0</v>
          </cell>
          <cell r="G5244" t="str">
            <v>101154</v>
          </cell>
          <cell r="H5244" t="str">
            <v>ALVENARIA DE VEDAÇÃO DE BLOCOS DE CONCRETO CELULAR DE 10X30X60CM (ESPESSURA 10CM) E ARGAMASSA DE ASSENTAMENTO COM PREPARO EM BETONEIRA. AF_05/2020</v>
          </cell>
        </row>
        <row r="5245">
          <cell r="A5245" t="str">
            <v>PAREDES/PAINEIS</v>
          </cell>
          <cell r="B5245" t="str">
            <v>PARE</v>
          </cell>
          <cell r="C5245" t="str">
            <v>ALVENARIA DE BLOCO-CONCRETO CELULAR</v>
          </cell>
          <cell r="D5245" t="str">
            <v>0251</v>
          </cell>
          <cell r="E5245">
            <v>0</v>
          </cell>
          <cell r="F5245">
            <v>0</v>
          </cell>
          <cell r="G5245" t="str">
            <v>101155</v>
          </cell>
          <cell r="H5245" t="str">
            <v>ALVENARIA DE VEDAÇÃO DE BLOCOS DE CONCRETO CELULAR DE 15X30X60CM (ESPESSURA 15CM) E ARGAMASSA DE ASSENTAMENTO COM PREPARO EM BETONEIRA. AF_05/2020</v>
          </cell>
        </row>
        <row r="5246">
          <cell r="A5246" t="str">
            <v>PAREDES/PAINEIS</v>
          </cell>
          <cell r="B5246" t="str">
            <v>PARE</v>
          </cell>
          <cell r="C5246" t="str">
            <v>ALVENARIA DE BLOCO-CONCRETO CELULAR</v>
          </cell>
          <cell r="D5246" t="str">
            <v>0251</v>
          </cell>
          <cell r="E5246">
            <v>0</v>
          </cell>
          <cell r="F5246">
            <v>0</v>
          </cell>
          <cell r="G5246" t="str">
            <v>101156</v>
          </cell>
          <cell r="H5246" t="str">
            <v>ALVENARIA DE VEDAÇÃO DE BLOCOS DE CONCRETO CELULAR DE 20X30X60CM (ESPESSURA 20CM) E ARGAMASSA DE ASSENTAMENTO COM PREPARO EM BETONEIRA. AF_05/2020</v>
          </cell>
        </row>
        <row r="5247">
          <cell r="A5247" t="str">
            <v>PAVIMENTACAO</v>
          </cell>
          <cell r="B5247" t="str">
            <v>PAVI</v>
          </cell>
          <cell r="C5247" t="str">
            <v>RECOMPOSICAO DE PAVIMENTACAO</v>
          </cell>
          <cell r="D5247" t="str">
            <v>0054</v>
          </cell>
          <cell r="E5247">
            <v>0</v>
          </cell>
          <cell r="F5247">
            <v>0</v>
          </cell>
          <cell r="G5247" t="str">
            <v>101810</v>
          </cell>
          <cell r="H5247" t="str">
            <v>EXECUÇÃO DE TAPA BURACO COM APLICAÇÃO DE CONCRETO ASFÁLTICO (USINAGEM PRÓPRIA) E PINTURA DE LIGAÇÃO. AF_12/2020</v>
          </cell>
        </row>
        <row r="5248">
          <cell r="A5248" t="str">
            <v>PAVIMENTACAO</v>
          </cell>
          <cell r="B5248" t="str">
            <v>PAVI</v>
          </cell>
          <cell r="C5248" t="str">
            <v>RECOMPOSICAO DE PAVIMENTACAO</v>
          </cell>
          <cell r="D5248" t="str">
            <v>0054</v>
          </cell>
          <cell r="E5248">
            <v>0</v>
          </cell>
          <cell r="F5248">
            <v>0</v>
          </cell>
          <cell r="G5248" t="str">
            <v>101811</v>
          </cell>
          <cell r="H5248" t="str">
            <v>EXECUÇÃO DE TAPA BURACO COM APLICAÇÃO DE PRÉ MISTURADO A FRIO (USINAGEM PRÓPRIA) E PINTURA DE LIGAÇÃO. AF_12/2020</v>
          </cell>
        </row>
        <row r="5249">
          <cell r="A5249" t="str">
            <v>PAVIMENTACAO</v>
          </cell>
          <cell r="B5249" t="str">
            <v>PAVI</v>
          </cell>
          <cell r="C5249" t="str">
            <v>RECOMPOSICAO DE PAVIMENTACAO</v>
          </cell>
          <cell r="D5249" t="str">
            <v>0054</v>
          </cell>
          <cell r="E5249">
            <v>0</v>
          </cell>
          <cell r="F5249">
            <v>0</v>
          </cell>
          <cell r="G5249" t="str">
            <v>101812</v>
          </cell>
          <cell r="H5249" t="str">
            <v>RECOMPOSIÇÃO DE REVESTIMENTO EM CONCRETO ASFÁLTICO (USINAGEM PRÓPRIA), PARA O FECHAMENTO DE VALAS. AF_12/2020</v>
          </cell>
        </row>
        <row r="5250">
          <cell r="A5250" t="str">
            <v>PAVIMENTACAO</v>
          </cell>
          <cell r="B5250" t="str">
            <v>PAVI</v>
          </cell>
          <cell r="C5250" t="str">
            <v>RECOMPOSICAO DE PAVIMENTACAO</v>
          </cell>
          <cell r="D5250" t="str">
            <v>0054</v>
          </cell>
          <cell r="E5250">
            <v>0</v>
          </cell>
          <cell r="F5250">
            <v>0</v>
          </cell>
          <cell r="G5250" t="str">
            <v>101813</v>
          </cell>
          <cell r="H5250" t="str">
            <v>RECOMPOSIÇÃO DE REVESTIMENTO EM PRÉ MISTURADO A FRIO (USINAGEM PRÓPRIA), PARA FECHAMENTO DE VALAS. AF_12/2020</v>
          </cell>
        </row>
        <row r="5251">
          <cell r="A5251" t="str">
            <v>PAVIMENTACAO</v>
          </cell>
          <cell r="B5251" t="str">
            <v>PAVI</v>
          </cell>
          <cell r="C5251" t="str">
            <v>RECOMPOSICAO DE PAVIMENTACAO</v>
          </cell>
          <cell r="D5251" t="str">
            <v>0054</v>
          </cell>
          <cell r="E5251">
            <v>0</v>
          </cell>
          <cell r="F5251">
            <v>0</v>
          </cell>
          <cell r="G5251" t="str">
            <v>101814</v>
          </cell>
          <cell r="H5251" t="str">
            <v>RECOMPOSIÇÃO DE PAVIMENTOS EM PEDRA POLIÉDRICA, REJUNTAMENTO COM PÓ DE PEDRA, COM REAPROVEITAMENTO DAS PEDRAS POLIÉDRICAS PARA O FECHAMENTO DE VALAS. AF_12/2020</v>
          </cell>
        </row>
        <row r="5252">
          <cell r="A5252" t="str">
            <v>PAVIMENTACAO</v>
          </cell>
          <cell r="B5252" t="str">
            <v>PAVI</v>
          </cell>
          <cell r="C5252" t="str">
            <v>RECOMPOSICAO DE PAVIMENTACAO</v>
          </cell>
          <cell r="D5252" t="str">
            <v>0054</v>
          </cell>
          <cell r="E5252">
            <v>0</v>
          </cell>
          <cell r="F5252">
            <v>0</v>
          </cell>
          <cell r="G5252" t="str">
            <v>101815</v>
          </cell>
          <cell r="H5252" t="str">
            <v>RECOMPOSIÇÃO DE PAVIMENTO EM PEDRAS POLIÉDRICAS, REJUNTAMENTO COM PEDRISCO E EMULSÃO ASFÁLTICA COM REAPROVEITAMENTO DAS PEDRAS POLIÉDRICAS, PARA O FECHAMENTO DE VALAS. AF_12/2020</v>
          </cell>
        </row>
        <row r="5253">
          <cell r="A5253" t="str">
            <v>PAVIMENTACAO</v>
          </cell>
          <cell r="B5253" t="str">
            <v>PAVI</v>
          </cell>
          <cell r="C5253" t="str">
            <v>RECOMPOSICAO DE PAVIMENTACAO</v>
          </cell>
          <cell r="D5253" t="str">
            <v>0054</v>
          </cell>
          <cell r="E5253">
            <v>0</v>
          </cell>
          <cell r="F5253">
            <v>0</v>
          </cell>
          <cell r="G5253" t="str">
            <v>101816</v>
          </cell>
          <cell r="H5253" t="str">
            <v>RECOMPOSIÇÃO DE PAVIMENTO EM PEDRAS POLIÉDRICAS, REJUNTAMENTO COM ARGAMASSA, COM REAPROVEITAMENTO DAS PEDRAS POLIÉDRICAS, PARA O FECHAMENTO DE VALAS. AF_12/2020</v>
          </cell>
        </row>
        <row r="5254">
          <cell r="A5254" t="str">
            <v>PAVIMENTACAO</v>
          </cell>
          <cell r="B5254" t="str">
            <v>PAVI</v>
          </cell>
          <cell r="C5254" t="str">
            <v>RECOMPOSICAO DE PAVIMENTACAO</v>
          </cell>
          <cell r="D5254" t="str">
            <v>0054</v>
          </cell>
          <cell r="E5254">
            <v>0</v>
          </cell>
          <cell r="F5254">
            <v>0</v>
          </cell>
          <cell r="G5254" t="str">
            <v>101817</v>
          </cell>
          <cell r="H5254" t="str">
            <v>RECOMPOSIÇÃO DE PAVIMENTO EM PARALELEPÍPEDOS, REJUNTAMENTO COM PÓ DE PEDRA, COM REAPROVEITAMENTO DOS PARALELEPÍPEDOS, PARA O FECHAMENTO DE VALAS. AF_12/2020</v>
          </cell>
        </row>
        <row r="5255">
          <cell r="A5255" t="str">
            <v>PAVIMENTACAO</v>
          </cell>
          <cell r="B5255" t="str">
            <v>PAVI</v>
          </cell>
          <cell r="C5255" t="str">
            <v>RECOMPOSICAO DE PAVIMENTACAO</v>
          </cell>
          <cell r="D5255" t="str">
            <v>0054</v>
          </cell>
          <cell r="E5255">
            <v>0</v>
          </cell>
          <cell r="F5255">
            <v>0</v>
          </cell>
          <cell r="G5255" t="str">
            <v>101818</v>
          </cell>
          <cell r="H5255" t="str">
            <v>RECOMPOSIÇÃO DE PAVIMENTO EM PARALELEPÍPEDOS, REJUNTAMENTO COM PEDRISCO E EMULSÃO ASFÁLTICA, COM REAPROVEITAMENTO DOS PARALELEPÍPEDOS, PARA O FECHAMENTO DE VALAS. AF_12/2020</v>
          </cell>
        </row>
        <row r="5256">
          <cell r="A5256" t="str">
            <v>PAVIMENTACAO</v>
          </cell>
          <cell r="B5256" t="str">
            <v>PAVI</v>
          </cell>
          <cell r="C5256" t="str">
            <v>RECOMPOSICAO DE PAVIMENTACAO</v>
          </cell>
          <cell r="D5256" t="str">
            <v>0054</v>
          </cell>
          <cell r="E5256">
            <v>0</v>
          </cell>
          <cell r="F5256">
            <v>0</v>
          </cell>
          <cell r="G5256" t="str">
            <v>101819</v>
          </cell>
          <cell r="H5256" t="str">
            <v>RECOMPOSIÇÃO DE PAVIMENTO EM PARALELEPÍPEDOS, REJUNTAMENTO COM ARGAMASSA, COM REAPROVEITAMENTO DOS PARALELEPÍPEDOS, PARA O FECHAMENTO DE VALAS. AF_12/2020</v>
          </cell>
        </row>
        <row r="5257">
          <cell r="A5257" t="str">
            <v>PAVIMENTACAO</v>
          </cell>
          <cell r="B5257" t="str">
            <v>PAVI</v>
          </cell>
          <cell r="C5257" t="str">
            <v>RECOMPOSICAO DE PAVIMENTACAO</v>
          </cell>
          <cell r="D5257" t="str">
            <v>0054</v>
          </cell>
          <cell r="E5257">
            <v>0</v>
          </cell>
          <cell r="F5257">
            <v>0</v>
          </cell>
          <cell r="G5257" t="str">
            <v>101820</v>
          </cell>
          <cell r="H5257" t="str">
            <v>RECOMPOSIÇÃO DE PAVIMENTO EM PISO INTERTRAVADO SEXTAVADO, COM REAPROVEITAMENTO DOS BLOCOS SEXTAVADO, PARA O FECHAMENTO DE VALAS. AF_12/2020</v>
          </cell>
        </row>
        <row r="5258">
          <cell r="A5258" t="str">
            <v>PAVIMENTACAO</v>
          </cell>
          <cell r="B5258" t="str">
            <v>PAVI</v>
          </cell>
          <cell r="C5258" t="str">
            <v>RECOMPOSICAO DE PAVIMENTACAO</v>
          </cell>
          <cell r="D5258" t="str">
            <v>0054</v>
          </cell>
          <cell r="E5258">
            <v>0</v>
          </cell>
          <cell r="F5258">
            <v>0</v>
          </cell>
          <cell r="G5258" t="str">
            <v>101821</v>
          </cell>
          <cell r="H5258" t="str">
            <v>RECOMPOSIÇÃO DE PAVIMENTO EM PISO INTERTRAVADO, COM REAPROVEITAMENTO DOS BLOCOS INTERTRAVADOS, PARA O FECHAMENTO DE VALAS. AF_12/2020</v>
          </cell>
        </row>
        <row r="5259">
          <cell r="A5259" t="str">
            <v>PAVIMENTACAO</v>
          </cell>
          <cell r="B5259" t="str">
            <v>PAVI</v>
          </cell>
          <cell r="C5259" t="str">
            <v>RECOMPOSICAO DE PAVIMENTACAO</v>
          </cell>
          <cell r="D5259" t="str">
            <v>0054</v>
          </cell>
          <cell r="E5259">
            <v>0</v>
          </cell>
          <cell r="F5259">
            <v>0</v>
          </cell>
          <cell r="G5259" t="str">
            <v>101822</v>
          </cell>
          <cell r="H5259" t="str">
            <v>RECOMPOSIÇÃO DE BASE E OU SUB-BASE PARA REMENDO PROFUNDO DE SOLOS DE COMPORTAMENTO LATERÍTICO (ARENOSO). AF_12/2020</v>
          </cell>
        </row>
        <row r="5260">
          <cell r="A5260" t="str">
            <v>PAVIMENTACAO</v>
          </cell>
          <cell r="B5260" t="str">
            <v>PAVI</v>
          </cell>
          <cell r="C5260" t="str">
            <v>RECOMPOSICAO DE PAVIMENTACAO</v>
          </cell>
          <cell r="D5260" t="str">
            <v>0054</v>
          </cell>
          <cell r="E5260">
            <v>0</v>
          </cell>
          <cell r="F5260">
            <v>0</v>
          </cell>
          <cell r="G5260" t="str">
            <v>101823</v>
          </cell>
          <cell r="H5260" t="str">
            <v>RECOMPOSIÇÃO DE BASE E OU SUB-BASE PARA REMENDO PROFUNDO DE SOLO MELHORADO COM CIMENTO (TEOR DE 2%). AF_12/2020</v>
          </cell>
        </row>
        <row r="5261">
          <cell r="A5261" t="str">
            <v>PAVIMENTACAO</v>
          </cell>
          <cell r="B5261" t="str">
            <v>PAVI</v>
          </cell>
          <cell r="C5261" t="str">
            <v>RECOMPOSICAO DE PAVIMENTACAO</v>
          </cell>
          <cell r="D5261" t="str">
            <v>0054</v>
          </cell>
          <cell r="E5261">
            <v>0</v>
          </cell>
          <cell r="F5261">
            <v>0</v>
          </cell>
          <cell r="G5261" t="str">
            <v>101824</v>
          </cell>
          <cell r="H5261" t="str">
            <v>RECOMPOSIÇÃO DE BASE E OU SUB-BASE PARA REMENDO PROFUNDO DE SOLO MELHORADO COM CIMENTO (TEOR DE 4%). AF_12/2020</v>
          </cell>
        </row>
        <row r="5262">
          <cell r="A5262" t="str">
            <v>PAVIMENTACAO</v>
          </cell>
          <cell r="B5262" t="str">
            <v>PAVI</v>
          </cell>
          <cell r="C5262" t="str">
            <v>RECOMPOSICAO DE PAVIMENTACAO</v>
          </cell>
          <cell r="D5262" t="str">
            <v>0054</v>
          </cell>
          <cell r="E5262">
            <v>0</v>
          </cell>
          <cell r="F5262">
            <v>0</v>
          </cell>
          <cell r="G5262" t="str">
            <v>101825</v>
          </cell>
          <cell r="H5262" t="str">
            <v>RECOMPOSIÇÃO DE BASE E OU SUB-BASE PARA REMENDO PROFUNDO DE SOLO COM CIMENTO (TEOR DE 6%). AF_12/2020</v>
          </cell>
        </row>
        <row r="5263">
          <cell r="A5263" t="str">
            <v>PAVIMENTACAO</v>
          </cell>
          <cell r="B5263" t="str">
            <v>PAVI</v>
          </cell>
          <cell r="C5263" t="str">
            <v>RECOMPOSICAO DE PAVIMENTACAO</v>
          </cell>
          <cell r="D5263" t="str">
            <v>0054</v>
          </cell>
          <cell r="E5263">
            <v>0</v>
          </cell>
          <cell r="F5263">
            <v>0</v>
          </cell>
          <cell r="G5263" t="str">
            <v>101826</v>
          </cell>
          <cell r="H5263" t="str">
            <v>RECOMPOSIÇÃO DE BASE E OU SUB-BASE PARA REMENDO PROFUNDO DE SOLO COM CIMENTO (TEOR DE 8%). AF_12/2020</v>
          </cell>
        </row>
        <row r="5264">
          <cell r="A5264" t="str">
            <v>PAVIMENTACAO</v>
          </cell>
          <cell r="B5264" t="str">
            <v>PAVI</v>
          </cell>
          <cell r="C5264" t="str">
            <v>RECOMPOSICAO DE PAVIMENTACAO</v>
          </cell>
          <cell r="D5264" t="str">
            <v>0054</v>
          </cell>
          <cell r="E5264">
            <v>0</v>
          </cell>
          <cell r="F5264">
            <v>0</v>
          </cell>
          <cell r="G5264" t="str">
            <v>101827</v>
          </cell>
          <cell r="H5264" t="str">
            <v>RECOMPOSIÇÃO DE BASE E OU SUB-BASE PARA REMENDO PROFUNDO DE SOLO BRITA (40/60). AF_12/2020</v>
          </cell>
        </row>
        <row r="5265">
          <cell r="A5265" t="str">
            <v>PAVIMENTACAO</v>
          </cell>
          <cell r="B5265" t="str">
            <v>PAVI</v>
          </cell>
          <cell r="C5265" t="str">
            <v>RECOMPOSICAO DE PAVIMENTACAO</v>
          </cell>
          <cell r="D5265" t="str">
            <v>0054</v>
          </cell>
          <cell r="E5265">
            <v>0</v>
          </cell>
          <cell r="F5265">
            <v>0</v>
          </cell>
          <cell r="G5265" t="str">
            <v>101828</v>
          </cell>
          <cell r="H5265" t="str">
            <v>RECOMPOSIÇÃO DE BASE E OU SUB-BASE PARA REMENDO PROFUNDO DE SOLO BRITA (50/50). AF_12/2020</v>
          </cell>
        </row>
        <row r="5266">
          <cell r="A5266" t="str">
            <v>PAVIMENTACAO</v>
          </cell>
          <cell r="B5266" t="str">
            <v>PAVI</v>
          </cell>
          <cell r="C5266" t="str">
            <v>RECOMPOSICAO DE PAVIMENTACAO</v>
          </cell>
          <cell r="D5266" t="str">
            <v>0054</v>
          </cell>
          <cell r="E5266">
            <v>0</v>
          </cell>
          <cell r="F5266">
            <v>0</v>
          </cell>
          <cell r="G5266" t="str">
            <v>101829</v>
          </cell>
          <cell r="H5266" t="str">
            <v>RECOMPOSIÇÃO DE BASE E OU SUB-BASE PARA REMENDO PROFUNDO DE SOLO BRITA (60/40) COM CIMENTO (TEOR DE 4%). AF_12/2020</v>
          </cell>
        </row>
        <row r="5267">
          <cell r="A5267" t="str">
            <v>PAVIMENTACAO</v>
          </cell>
          <cell r="B5267" t="str">
            <v>PAVI</v>
          </cell>
          <cell r="C5267" t="str">
            <v>RECOMPOSICAO DE PAVIMENTACAO</v>
          </cell>
          <cell r="D5267" t="str">
            <v>0054</v>
          </cell>
          <cell r="E5267">
            <v>0</v>
          </cell>
          <cell r="F5267">
            <v>0</v>
          </cell>
          <cell r="G5267" t="str">
            <v>101830</v>
          </cell>
          <cell r="H5267" t="str">
            <v>RECOMPOSIÇÃO DE BASE E OU SUB-BASE PARA REMENDO PROFUNDO DE SOLO BRITA (60/40) COM CIMENTO (TEOR DE 6%). AF_12/2020</v>
          </cell>
        </row>
        <row r="5268">
          <cell r="A5268" t="str">
            <v>PAVIMENTACAO</v>
          </cell>
          <cell r="B5268" t="str">
            <v>PAVI</v>
          </cell>
          <cell r="C5268" t="str">
            <v>RECOMPOSICAO DE PAVIMENTACAO</v>
          </cell>
          <cell r="D5268" t="str">
            <v>0054</v>
          </cell>
          <cell r="E5268">
            <v>0</v>
          </cell>
          <cell r="F5268">
            <v>0</v>
          </cell>
          <cell r="G5268" t="str">
            <v>101831</v>
          </cell>
          <cell r="H5268" t="str">
            <v>RECOMPOSIÇÃO DE BASE E OU SUB-BASE PARA REMENDO PROFUNDO DE SOLO BRITA (60/40) COM CIMENTO (TEOR DE 8%). AF_12/2020</v>
          </cell>
        </row>
        <row r="5269">
          <cell r="A5269" t="str">
            <v>PAVIMENTACAO</v>
          </cell>
          <cell r="B5269" t="str">
            <v>PAVI</v>
          </cell>
          <cell r="C5269" t="str">
            <v>RECOMPOSICAO DE PAVIMENTACAO</v>
          </cell>
          <cell r="D5269" t="str">
            <v>0054</v>
          </cell>
          <cell r="E5269">
            <v>0</v>
          </cell>
          <cell r="F5269">
            <v>0</v>
          </cell>
          <cell r="G5269" t="str">
            <v>101832</v>
          </cell>
          <cell r="H5269" t="str">
            <v>RECOMPOSIÇÃO DE BASE E OU SUB-BASE PARA REMENDO PROFUNDO DE SOLO BRITA (50/50) COM CIMENTO (TEOR DE 4%). AF_12/2020</v>
          </cell>
        </row>
        <row r="5270">
          <cell r="A5270" t="str">
            <v>PAVIMENTACAO</v>
          </cell>
          <cell r="B5270" t="str">
            <v>PAVI</v>
          </cell>
          <cell r="C5270" t="str">
            <v>RECOMPOSICAO DE PAVIMENTACAO</v>
          </cell>
          <cell r="D5270" t="str">
            <v>0054</v>
          </cell>
          <cell r="E5270">
            <v>0</v>
          </cell>
          <cell r="F5270">
            <v>0</v>
          </cell>
          <cell r="G5270" t="str">
            <v>101833</v>
          </cell>
          <cell r="H5270" t="str">
            <v>RECOMPOSIÇÃO DE BASE E OU SUB-BASE PARA REMENDO PROFUNDO DE SOLO BRITA (50/50) COM CIMENTO (TEOR DE 6%). AF_12/2020</v>
          </cell>
        </row>
        <row r="5271">
          <cell r="A5271" t="str">
            <v>PAVIMENTACAO</v>
          </cell>
          <cell r="B5271" t="str">
            <v>PAVI</v>
          </cell>
          <cell r="C5271" t="str">
            <v>RECOMPOSICAO DE PAVIMENTACAO</v>
          </cell>
          <cell r="D5271" t="str">
            <v>0054</v>
          </cell>
          <cell r="E5271">
            <v>0</v>
          </cell>
          <cell r="F5271">
            <v>0</v>
          </cell>
          <cell r="G5271" t="str">
            <v>101834</v>
          </cell>
          <cell r="H5271" t="str">
            <v>RECOMPOSIÇÃO DE BASE E OU SUB-BASE PARA REMENDO PROFUNDO DE SOLO BRITA (50/50) COM CIMENTO (TEOR DE 8%). AF_12/2020</v>
          </cell>
        </row>
        <row r="5272">
          <cell r="A5272" t="str">
            <v>PAVIMENTACAO</v>
          </cell>
          <cell r="B5272" t="str">
            <v>PAVI</v>
          </cell>
          <cell r="C5272" t="str">
            <v>RECOMPOSICAO DE PAVIMENTACAO</v>
          </cell>
          <cell r="D5272" t="str">
            <v>0054</v>
          </cell>
          <cell r="E5272">
            <v>0</v>
          </cell>
          <cell r="F5272">
            <v>0</v>
          </cell>
          <cell r="G5272" t="str">
            <v>101835</v>
          </cell>
          <cell r="H5272" t="str">
            <v>RECOMPOSIÇÃO DE BASE E OU SUB-BASE PARA REMENDO PROFUNDO DE BRITA GRADUADA SIMPLES. AF_12/2020</v>
          </cell>
        </row>
        <row r="5273">
          <cell r="A5273" t="str">
            <v>PAVIMENTACAO</v>
          </cell>
          <cell r="B5273" t="str">
            <v>PAVI</v>
          </cell>
          <cell r="C5273" t="str">
            <v>RECOMPOSICAO DE PAVIMENTACAO</v>
          </cell>
          <cell r="D5273" t="str">
            <v>0054</v>
          </cell>
          <cell r="E5273">
            <v>0</v>
          </cell>
          <cell r="F5273">
            <v>0</v>
          </cell>
          <cell r="G5273" t="str">
            <v>101836</v>
          </cell>
          <cell r="H5273" t="str">
            <v>RECOMPOSIÇÃO DE BASE E OU SUB-BASE PARA FECHAMENTO DE VALAS DE SOLOS DE COMPORTAMENTO LATERÍTICO (ARENOSO). AF_12/2020</v>
          </cell>
        </row>
        <row r="5274">
          <cell r="A5274" t="str">
            <v>PAVIMENTACAO</v>
          </cell>
          <cell r="B5274" t="str">
            <v>PAVI</v>
          </cell>
          <cell r="C5274" t="str">
            <v>RECOMPOSICAO DE PAVIMENTACAO</v>
          </cell>
          <cell r="D5274" t="str">
            <v>0054</v>
          </cell>
          <cell r="E5274">
            <v>0</v>
          </cell>
          <cell r="F5274">
            <v>0</v>
          </cell>
          <cell r="G5274" t="str">
            <v>101837</v>
          </cell>
          <cell r="H5274" t="str">
            <v>RECOMPOSIÇÃO DE BASE E OU SUB-BASE PARA FECHAMENTO DE VALAS DE SOLO MELHORADO COM CIMENTO (TEOR DE 2%). AF_12/2020</v>
          </cell>
        </row>
        <row r="5275">
          <cell r="A5275" t="str">
            <v>PAVIMENTACAO</v>
          </cell>
          <cell r="B5275" t="str">
            <v>PAVI</v>
          </cell>
          <cell r="C5275" t="str">
            <v>RECOMPOSICAO DE PAVIMENTACAO</v>
          </cell>
          <cell r="D5275" t="str">
            <v>0054</v>
          </cell>
          <cell r="E5275">
            <v>0</v>
          </cell>
          <cell r="F5275">
            <v>0</v>
          </cell>
          <cell r="G5275" t="str">
            <v>101838</v>
          </cell>
          <cell r="H5275" t="str">
            <v>RECOMPOSIÇÃO DE BASE E OU SUB-BASE PARA FECHAMENTO DE VALAS DE SOLO MELHORADO COM CIMENTO (TEOR DE 4%). AF_12/2020</v>
          </cell>
        </row>
        <row r="5276">
          <cell r="A5276" t="str">
            <v>PAVIMENTACAO</v>
          </cell>
          <cell r="B5276" t="str">
            <v>PAVI</v>
          </cell>
          <cell r="C5276" t="str">
            <v>RECOMPOSICAO DE PAVIMENTACAO</v>
          </cell>
          <cell r="D5276" t="str">
            <v>0054</v>
          </cell>
          <cell r="E5276">
            <v>0</v>
          </cell>
          <cell r="F5276">
            <v>0</v>
          </cell>
          <cell r="G5276" t="str">
            <v>101839</v>
          </cell>
          <cell r="H5276" t="str">
            <v>RECOMPOSIÇÃO DE BASE E OU SUB-BASE PARA FECHAMENTO DE VALAS DE SOLO COM CIMENTO (TEOR DE 6%). AF_12/2020</v>
          </cell>
        </row>
        <row r="5277">
          <cell r="A5277" t="str">
            <v>PAVIMENTACAO</v>
          </cell>
          <cell r="B5277" t="str">
            <v>PAVI</v>
          </cell>
          <cell r="C5277" t="str">
            <v>RECOMPOSICAO DE PAVIMENTACAO</v>
          </cell>
          <cell r="D5277" t="str">
            <v>0054</v>
          </cell>
          <cell r="E5277">
            <v>0</v>
          </cell>
          <cell r="F5277">
            <v>0</v>
          </cell>
          <cell r="G5277" t="str">
            <v>101840</v>
          </cell>
          <cell r="H5277" t="str">
            <v>RECOMPOSIÇÃO DE BASE E OU SUB-BASE PARA FECHAMENTO DE VALAS DE SOLO COM CIMENTO (TEOR DE 8%). AF_12/2020</v>
          </cell>
        </row>
        <row r="5278">
          <cell r="A5278" t="str">
            <v>PAVIMENTACAO</v>
          </cell>
          <cell r="B5278" t="str">
            <v>PAVI</v>
          </cell>
          <cell r="C5278" t="str">
            <v>RECOMPOSICAO DE PAVIMENTACAO</v>
          </cell>
          <cell r="D5278" t="str">
            <v>0054</v>
          </cell>
          <cell r="E5278">
            <v>0</v>
          </cell>
          <cell r="F5278">
            <v>0</v>
          </cell>
          <cell r="G5278" t="str">
            <v>101841</v>
          </cell>
          <cell r="H5278" t="str">
            <v>RECOMPOSIÇÃO DE BASE E OU SUB-BASE PARA FECHAMENTO DE VALAS DE SOLO BRITA (40/60). AF_12/2020</v>
          </cell>
        </row>
        <row r="5279">
          <cell r="A5279" t="str">
            <v>PAVIMENTACAO</v>
          </cell>
          <cell r="B5279" t="str">
            <v>PAVI</v>
          </cell>
          <cell r="C5279" t="str">
            <v>RECOMPOSICAO DE PAVIMENTACAO</v>
          </cell>
          <cell r="D5279" t="str">
            <v>0054</v>
          </cell>
          <cell r="E5279">
            <v>0</v>
          </cell>
          <cell r="F5279">
            <v>0</v>
          </cell>
          <cell r="G5279" t="str">
            <v>101842</v>
          </cell>
          <cell r="H5279" t="str">
            <v>RECOMPOSIÇÃO DE BASE E OU SUB-BASE PARA FECHAMENTO DE VALAS DE SOLO BRITA (50/50). AF_12/2020</v>
          </cell>
        </row>
        <row r="5280">
          <cell r="A5280" t="str">
            <v>PAVIMENTACAO</v>
          </cell>
          <cell r="B5280" t="str">
            <v>PAVI</v>
          </cell>
          <cell r="C5280" t="str">
            <v>RECOMPOSICAO DE PAVIMENTACAO</v>
          </cell>
          <cell r="D5280" t="str">
            <v>0054</v>
          </cell>
          <cell r="E5280">
            <v>0</v>
          </cell>
          <cell r="F5280">
            <v>0</v>
          </cell>
          <cell r="G5280" t="str">
            <v>101843</v>
          </cell>
          <cell r="H5280" t="str">
            <v>RECOMPOSIÇÃO DE BASE E OU SUB-BASE PARA FECHAMENTO DE VALAS DE SOLO BRITA (60/40) COM CIMENTO (TEOR DE 4%). AF_12/2020</v>
          </cell>
        </row>
        <row r="5281">
          <cell r="A5281" t="str">
            <v>PAVIMENTACAO</v>
          </cell>
          <cell r="B5281" t="str">
            <v>PAVI</v>
          </cell>
          <cell r="C5281" t="str">
            <v>RECOMPOSICAO DE PAVIMENTACAO</v>
          </cell>
          <cell r="D5281" t="str">
            <v>0054</v>
          </cell>
          <cell r="E5281">
            <v>0</v>
          </cell>
          <cell r="F5281">
            <v>0</v>
          </cell>
          <cell r="G5281" t="str">
            <v>101844</v>
          </cell>
          <cell r="H5281" t="str">
            <v>RECOMPOSIÇÃO DE BASE E OU SUB-BASE PARA FECHAMENTO DE VALAS DE SOLO BRITA (60/40) COM CIMENTO (TEOR DE 6%). AF_12/2020</v>
          </cell>
        </row>
        <row r="5282">
          <cell r="A5282" t="str">
            <v>PAVIMENTACAO</v>
          </cell>
          <cell r="B5282" t="str">
            <v>PAVI</v>
          </cell>
          <cell r="C5282" t="str">
            <v>RECOMPOSICAO DE PAVIMENTACAO</v>
          </cell>
          <cell r="D5282" t="str">
            <v>0054</v>
          </cell>
          <cell r="E5282">
            <v>0</v>
          </cell>
          <cell r="F5282">
            <v>0</v>
          </cell>
          <cell r="G5282" t="str">
            <v>101845</v>
          </cell>
          <cell r="H5282" t="str">
            <v>RECOMPOSIÇÃO DE BASE E OU SUB-BASE PARA FECHAMENTO DE VALAS DE SOLO BRITA (60/40) COM CIMENTO (TEOR DE 8%). AF_12/2020</v>
          </cell>
        </row>
        <row r="5283">
          <cell r="A5283" t="str">
            <v>PAVIMENTACAO</v>
          </cell>
          <cell r="B5283" t="str">
            <v>PAVI</v>
          </cell>
          <cell r="C5283" t="str">
            <v>RECOMPOSICAO DE PAVIMENTACAO</v>
          </cell>
          <cell r="D5283" t="str">
            <v>0054</v>
          </cell>
          <cell r="E5283">
            <v>0</v>
          </cell>
          <cell r="F5283">
            <v>0</v>
          </cell>
          <cell r="G5283" t="str">
            <v>101846</v>
          </cell>
          <cell r="H5283" t="str">
            <v>RECOMPOSIÇÃO DE BASE E OU SUB-BASE PARA FECHAMENTO DE VALAS DE SOLO BRITA (50/50) COM CIMENTO (TEOR DE 4%). AF_12/2020</v>
          </cell>
        </row>
        <row r="5284">
          <cell r="A5284" t="str">
            <v>PAVIMENTACAO</v>
          </cell>
          <cell r="B5284" t="str">
            <v>PAVI</v>
          </cell>
          <cell r="C5284" t="str">
            <v>RECOMPOSICAO DE PAVIMENTACAO</v>
          </cell>
          <cell r="D5284" t="str">
            <v>0054</v>
          </cell>
          <cell r="E5284">
            <v>0</v>
          </cell>
          <cell r="F5284">
            <v>0</v>
          </cell>
          <cell r="G5284" t="str">
            <v>101847</v>
          </cell>
          <cell r="H5284" t="str">
            <v>RECOMPOSIÇÃO DE BASE E OU SUB-BASE PARA FECHAMENTO DE VALAS DE SOLO BRITA (50/50) COM CIMENTO (TEOR DE 6%). AF_12/2020</v>
          </cell>
        </row>
        <row r="5285">
          <cell r="A5285" t="str">
            <v>PAVIMENTACAO</v>
          </cell>
          <cell r="B5285" t="str">
            <v>PAVI</v>
          </cell>
          <cell r="C5285" t="str">
            <v>RECOMPOSICAO DE PAVIMENTACAO</v>
          </cell>
          <cell r="D5285" t="str">
            <v>0054</v>
          </cell>
          <cell r="E5285">
            <v>0</v>
          </cell>
          <cell r="F5285">
            <v>0</v>
          </cell>
          <cell r="G5285" t="str">
            <v>101848</v>
          </cell>
          <cell r="H5285" t="str">
            <v>RECOMPOSIÇÃO DE BASE E OU SUB-BASE PARA FECHAMENTO DE VALAS DE SOLO BRITA (50/50) COM CIMENTO (TEOR DE 8%). AF_12/2020</v>
          </cell>
        </row>
        <row r="5286">
          <cell r="A5286" t="str">
            <v>PAVIMENTACAO</v>
          </cell>
          <cell r="B5286" t="str">
            <v>PAVI</v>
          </cell>
          <cell r="C5286" t="str">
            <v>RECOMPOSICAO DE PAVIMENTACAO</v>
          </cell>
          <cell r="D5286" t="str">
            <v>0054</v>
          </cell>
          <cell r="E5286">
            <v>0</v>
          </cell>
          <cell r="F5286">
            <v>0</v>
          </cell>
          <cell r="G5286" t="str">
            <v>101849</v>
          </cell>
          <cell r="H5286" t="str">
            <v>RECOMPOSIÇÃO DE BASE E OU SUB-BASE PARA FECHAMENTO DE VALAS DE BRITA GRADUADA SIMPLES. AF_12/2020</v>
          </cell>
        </row>
        <row r="5287">
          <cell r="A5287" t="str">
            <v>PAVIMENTACAO</v>
          </cell>
          <cell r="B5287" t="str">
            <v>PAVI</v>
          </cell>
          <cell r="C5287" t="str">
            <v>RECOMPOSICAO DE PAVIMENTACAO</v>
          </cell>
          <cell r="D5287" t="str">
            <v>0054</v>
          </cell>
          <cell r="E5287">
            <v>0</v>
          </cell>
          <cell r="F5287">
            <v>0</v>
          </cell>
          <cell r="G5287" t="str">
            <v>101850</v>
          </cell>
          <cell r="H5287" t="str">
            <v>REASSENTAMENTO DE PARALELEPÍPEDOS, REJUNTAMENTO COM PÓ DE PEDRA, COM REAPROVEITAMENTO DOS PARALELEPÍPEDOS. AF_12/2020</v>
          </cell>
        </row>
        <row r="5288">
          <cell r="A5288" t="str">
            <v>PAVIMENTACAO</v>
          </cell>
          <cell r="B5288" t="str">
            <v>PAVI</v>
          </cell>
          <cell r="C5288" t="str">
            <v>RECOMPOSICAO DE PAVIMENTACAO</v>
          </cell>
          <cell r="D5288" t="str">
            <v>0054</v>
          </cell>
          <cell r="E5288">
            <v>0</v>
          </cell>
          <cell r="F5288">
            <v>0</v>
          </cell>
          <cell r="G5288" t="str">
            <v>101851</v>
          </cell>
          <cell r="H5288" t="str">
            <v>REASSENTAMENTO DE PARALELEPÍPEDOS, REJUNTAMENTO COM PEDRISCO E EMULSÃO ASFÁLTICA, COM REAPROVEITAMENTO DOS PARALELEPÍPEDOS. AF_12/2020_P</v>
          </cell>
        </row>
        <row r="5289">
          <cell r="A5289" t="str">
            <v>PAVIMENTACAO</v>
          </cell>
          <cell r="B5289" t="str">
            <v>PAVI</v>
          </cell>
          <cell r="C5289" t="str">
            <v>RECOMPOSICAO DE PAVIMENTACAO</v>
          </cell>
          <cell r="D5289" t="str">
            <v>0054</v>
          </cell>
          <cell r="E5289">
            <v>0</v>
          </cell>
          <cell r="F5289">
            <v>0</v>
          </cell>
          <cell r="G5289" t="str">
            <v>101852</v>
          </cell>
          <cell r="H5289" t="str">
            <v>REASSENTAMENTO DE PARALELEPÍPEDOS, REJUNTAMENTO COM ARGAMASSA, COM REAPROVEITAMENTO DOS PARALELEPÍPEDOS. AF_12/2020</v>
          </cell>
        </row>
        <row r="5290">
          <cell r="A5290" t="str">
            <v>PAVIMENTACAO</v>
          </cell>
          <cell r="B5290" t="str">
            <v>PAVI</v>
          </cell>
          <cell r="C5290" t="str">
            <v>RECOMPOSICAO DE PAVIMENTACAO</v>
          </cell>
          <cell r="D5290" t="str">
            <v>0054</v>
          </cell>
          <cell r="E5290">
            <v>0</v>
          </cell>
          <cell r="F5290">
            <v>0</v>
          </cell>
          <cell r="G5290" t="str">
            <v>101853</v>
          </cell>
          <cell r="H5290" t="str">
            <v>REASSENTAMENTO DE PEDRAS POLIÉDRICAS, REJUNTAMENTO COM PÓ DE PEDRA, COM REAPROVEITAMENTO DAS PEDRAS POLIÉDRICAS. AF_12/2020</v>
          </cell>
        </row>
        <row r="5291">
          <cell r="A5291" t="str">
            <v>PAVIMENTACAO</v>
          </cell>
          <cell r="B5291" t="str">
            <v>PAVI</v>
          </cell>
          <cell r="C5291" t="str">
            <v>RECOMPOSICAO DE PAVIMENTACAO</v>
          </cell>
          <cell r="D5291" t="str">
            <v>0054</v>
          </cell>
          <cell r="E5291">
            <v>0</v>
          </cell>
          <cell r="F5291">
            <v>0</v>
          </cell>
          <cell r="G5291" t="str">
            <v>101854</v>
          </cell>
          <cell r="H5291" t="str">
            <v>REASSENTAMENTO DE PEDRAS POLIÉDRICAS, REJUNTAMENTO COM PEDRISCO E EMULSÃO ASFÁLTICA, COM REAPROVEITAMENTO DAS PEDRAS POLIÉDRICAS. AF_12/2020_P</v>
          </cell>
        </row>
        <row r="5292">
          <cell r="A5292" t="str">
            <v>PAVIMENTACAO</v>
          </cell>
          <cell r="B5292" t="str">
            <v>PAVI</v>
          </cell>
          <cell r="C5292" t="str">
            <v>RECOMPOSICAO DE PAVIMENTACAO</v>
          </cell>
          <cell r="D5292" t="str">
            <v>0054</v>
          </cell>
          <cell r="E5292">
            <v>0</v>
          </cell>
          <cell r="F5292">
            <v>0</v>
          </cell>
          <cell r="G5292" t="str">
            <v>101855</v>
          </cell>
          <cell r="H5292" t="str">
            <v>REASSENTAMENTO DE PEDRAS POLIÉDRICAS, REJUNTAMENTO COM ARGAMASSA, COM REAPROVEITAMENTO DAS PEDRAS POLIÉDRICAS. AF_12/2020</v>
          </cell>
        </row>
        <row r="5293">
          <cell r="A5293" t="str">
            <v>PAVIMENTACAO</v>
          </cell>
          <cell r="B5293" t="str">
            <v>PAVI</v>
          </cell>
          <cell r="C5293" t="str">
            <v>RECOMPOSICAO DE PAVIMENTACAO</v>
          </cell>
          <cell r="D5293" t="str">
            <v>0054</v>
          </cell>
          <cell r="E5293">
            <v>0</v>
          </cell>
          <cell r="F5293">
            <v>0</v>
          </cell>
          <cell r="G5293" t="str">
            <v>101856</v>
          </cell>
          <cell r="H5293" t="str">
            <v>REASSENTAMENTO DE BLOCOS PISOGRAMA PARA PISO INTERTRAVADO, COM REAPROVEITAMENTO DOS BLOCOS PISOGRAMA. AF_12/2020</v>
          </cell>
        </row>
        <row r="5294">
          <cell r="A5294" t="str">
            <v>PAVIMENTACAO</v>
          </cell>
          <cell r="B5294" t="str">
            <v>PAVI</v>
          </cell>
          <cell r="C5294" t="str">
            <v>RECOMPOSICAO DE PAVIMENTACAO</v>
          </cell>
          <cell r="D5294" t="str">
            <v>0054</v>
          </cell>
          <cell r="E5294">
            <v>0</v>
          </cell>
          <cell r="F5294">
            <v>0</v>
          </cell>
          <cell r="G5294" t="str">
            <v>101857</v>
          </cell>
          <cell r="H5294" t="str">
            <v>REASSENTAMENTO DE BLOCOS SEXTAVADO PARA PISO INTERTRAVADO, ESPESSURA DE 6 CM, EM CALÇADA, COM REAPROVEITAMENTO DOS BLOCOS SEXTAVADOS. AF_12/2020</v>
          </cell>
        </row>
        <row r="5295">
          <cell r="A5295" t="str">
            <v>PAVIMENTACAO</v>
          </cell>
          <cell r="B5295" t="str">
            <v>PAVI</v>
          </cell>
          <cell r="C5295" t="str">
            <v>RECOMPOSICAO DE PAVIMENTACAO</v>
          </cell>
          <cell r="D5295" t="str">
            <v>0054</v>
          </cell>
          <cell r="E5295">
            <v>0</v>
          </cell>
          <cell r="F5295">
            <v>0</v>
          </cell>
          <cell r="G5295" t="str">
            <v>101858</v>
          </cell>
          <cell r="H5295" t="str">
            <v>REASSENTAMENTO DE BLOCOS SEXTAVADO PARA PISO INTERTRAVADO, ESPESSURA DE 6 CM, EM VIA/ESTACIONAMENTO, COM REAPROVEITAMENTO DOS BLOCOS SEXTAVADO. AF_12/2020</v>
          </cell>
        </row>
        <row r="5296">
          <cell r="A5296" t="str">
            <v>PAVIMENTACAO</v>
          </cell>
          <cell r="B5296" t="str">
            <v>PAVI</v>
          </cell>
          <cell r="C5296" t="str">
            <v>RECOMPOSICAO DE PAVIMENTACAO</v>
          </cell>
          <cell r="D5296" t="str">
            <v>0054</v>
          </cell>
          <cell r="E5296">
            <v>0</v>
          </cell>
          <cell r="F5296">
            <v>0</v>
          </cell>
          <cell r="G5296" t="str">
            <v>101859</v>
          </cell>
          <cell r="H5296" t="str">
            <v>REASSENTAMENTO DE BLOCOS SEXTAVADO PARA PISO INTERTRAVADO, ESPESSURA DE 8 CM, EM VIA/ESTACIONAMENTO, COM REAPROVEITAMENTO DOS BLOCOS SEXTAVADO. AF_12/2020</v>
          </cell>
        </row>
        <row r="5297">
          <cell r="A5297" t="str">
            <v>PAVIMENTACAO</v>
          </cell>
          <cell r="B5297" t="str">
            <v>PAVI</v>
          </cell>
          <cell r="C5297" t="str">
            <v>RECOMPOSICAO DE PAVIMENTACAO</v>
          </cell>
          <cell r="D5297" t="str">
            <v>0054</v>
          </cell>
          <cell r="E5297">
            <v>0</v>
          </cell>
          <cell r="F5297">
            <v>0</v>
          </cell>
          <cell r="G5297" t="str">
            <v>101860</v>
          </cell>
          <cell r="H5297" t="str">
            <v>REASSENTAMENTO DE BLOCOS SEXTAVADO PARA PISO INTERTRAVADO, ESPESSURA DE 10 CM, EM VIA/ESTACIONAMENTO, COM REAPROVEITAMENTO DOS BLOCOS SEXTAVADO. AF_12/2020</v>
          </cell>
        </row>
        <row r="5298">
          <cell r="A5298" t="str">
            <v>PAVIMENTACAO</v>
          </cell>
          <cell r="B5298" t="str">
            <v>PAVI</v>
          </cell>
          <cell r="C5298" t="str">
            <v>RECOMPOSICAO DE PAVIMENTACAO</v>
          </cell>
          <cell r="D5298" t="str">
            <v>0054</v>
          </cell>
          <cell r="E5298">
            <v>0</v>
          </cell>
          <cell r="F5298">
            <v>0</v>
          </cell>
          <cell r="G5298" t="str">
            <v>101861</v>
          </cell>
          <cell r="H5298" t="str">
            <v>REASSENTAMENTO DE BLOCOS RETANGULAR PARA PISO INTERTRAVADO, ESPESSURA DE 4  CM, EM CALÇADA, COM REAPROVEITAMENTO DOS BLOCOS RETANGULAR. AF_12/2020</v>
          </cell>
        </row>
        <row r="5299">
          <cell r="A5299" t="str">
            <v>PAVIMENTACAO</v>
          </cell>
          <cell r="B5299" t="str">
            <v>PAVI</v>
          </cell>
          <cell r="C5299" t="str">
            <v>RECOMPOSICAO DE PAVIMENTACAO</v>
          </cell>
          <cell r="D5299" t="str">
            <v>0054</v>
          </cell>
          <cell r="E5299">
            <v>0</v>
          </cell>
          <cell r="F5299">
            <v>0</v>
          </cell>
          <cell r="G5299" t="str">
            <v>101862</v>
          </cell>
          <cell r="H5299" t="str">
            <v>REASSENTAMENTO DE BLOCOS RETANGULAR PARA PISO INTERTRAVADO, ESPESSURA DE 6 CM, EM CALÇADA, COM REAPROVEITAMENTO DOS BLOCOS RETANGULAR. AF_12/2020</v>
          </cell>
        </row>
        <row r="5300">
          <cell r="A5300" t="str">
            <v>PAVIMENTACAO</v>
          </cell>
          <cell r="B5300" t="str">
            <v>PAVI</v>
          </cell>
          <cell r="C5300" t="str">
            <v>RECOMPOSICAO DE PAVIMENTACAO</v>
          </cell>
          <cell r="D5300" t="str">
            <v>0054</v>
          </cell>
          <cell r="E5300">
            <v>0</v>
          </cell>
          <cell r="F5300">
            <v>0</v>
          </cell>
          <cell r="G5300" t="str">
            <v>101863</v>
          </cell>
          <cell r="H5300" t="str">
            <v>REASSENTAMENTO DE BLOCOS RETANGULAR PARA PISO INTERTRAVADO, ESPESSURA DE 6 CM, EM VIA/ESTACIONAMENTO, COM REAPROVEITAMENTO DOS BLOCOS RETANGULAR. AF_12/2020</v>
          </cell>
        </row>
        <row r="5301">
          <cell r="A5301" t="str">
            <v>PAVIMENTACAO</v>
          </cell>
          <cell r="B5301" t="str">
            <v>PAVI</v>
          </cell>
          <cell r="C5301" t="str">
            <v>RECOMPOSICAO DE PAVIMENTACAO</v>
          </cell>
          <cell r="D5301" t="str">
            <v>0054</v>
          </cell>
          <cell r="E5301">
            <v>0</v>
          </cell>
          <cell r="F5301">
            <v>0</v>
          </cell>
          <cell r="G5301" t="str">
            <v>101864</v>
          </cell>
          <cell r="H5301" t="str">
            <v>REASSENTAMENTO DE BLOCOS RETANGULAR PARA PISO INTERTRAVADO, ESPESSURA DE 8 CM, EM VIA/ESTACIONAMENTO, COM REAPROVEITAMENTO DOS BLOCOS RETANGULAR. AF_12/2020</v>
          </cell>
        </row>
        <row r="5302">
          <cell r="A5302" t="str">
            <v>PAVIMENTACAO</v>
          </cell>
          <cell r="B5302" t="str">
            <v>PAVI</v>
          </cell>
          <cell r="C5302" t="str">
            <v>RECOMPOSICAO DE PAVIMENTACAO</v>
          </cell>
          <cell r="D5302" t="str">
            <v>0054</v>
          </cell>
          <cell r="E5302">
            <v>0</v>
          </cell>
          <cell r="F5302">
            <v>0</v>
          </cell>
          <cell r="G5302" t="str">
            <v>101865</v>
          </cell>
          <cell r="H5302" t="str">
            <v>REASSENTAMENTO DE BLOCOS RETANGULAR PARA PISO INTERTRAVADO, ESPESSURA DE 10 CM, EM VIA/ESTACIONAMENTO, COM REAPROVEITAMENTO DOS BLOCOS RETANGULAR. AF_12/2020</v>
          </cell>
        </row>
        <row r="5303">
          <cell r="A5303" t="str">
            <v>PAVIMENTACAO</v>
          </cell>
          <cell r="B5303" t="str">
            <v>PAVI</v>
          </cell>
          <cell r="C5303" t="str">
            <v>RECOMPOSICAO DE PAVIMENTACAO</v>
          </cell>
          <cell r="D5303" t="str">
            <v>0054</v>
          </cell>
          <cell r="E5303">
            <v>0</v>
          </cell>
          <cell r="F5303">
            <v>0</v>
          </cell>
          <cell r="G5303" t="str">
            <v>101866</v>
          </cell>
          <cell r="H5303" t="str">
            <v>REASSENTAMENTO DE BLOCOS 16 FACES PARA PISO INTERTRAVADO, ESPESSURA DE 4  CM, EM CALÇADA, COM REAPROVEITAMENTO DOS BLOCOS 16 FACES. AF_12/2020</v>
          </cell>
        </row>
        <row r="5304">
          <cell r="A5304" t="str">
            <v>PAVIMENTACAO</v>
          </cell>
          <cell r="B5304" t="str">
            <v>PAVI</v>
          </cell>
          <cell r="C5304" t="str">
            <v>RECOMPOSICAO DE PAVIMENTACAO</v>
          </cell>
          <cell r="D5304" t="str">
            <v>0054</v>
          </cell>
          <cell r="E5304">
            <v>0</v>
          </cell>
          <cell r="F5304">
            <v>0</v>
          </cell>
          <cell r="G5304" t="str">
            <v>101867</v>
          </cell>
          <cell r="H5304" t="str">
            <v>REASSENTAMENTO DE BLOCOS 16 FACES PARA PISO INTERTRAVADO, ESPESSURA DE 6 CM, EM CALÇADA, COM REAPROVEITAMENTO DOS BLOCOS 16 FACES. AF_12/2020</v>
          </cell>
        </row>
        <row r="5305">
          <cell r="A5305" t="str">
            <v>PAVIMENTACAO</v>
          </cell>
          <cell r="B5305" t="str">
            <v>PAVI</v>
          </cell>
          <cell r="C5305" t="str">
            <v>RECOMPOSICAO DE PAVIMENTACAO</v>
          </cell>
          <cell r="D5305" t="str">
            <v>0054</v>
          </cell>
          <cell r="E5305">
            <v>0</v>
          </cell>
          <cell r="F5305">
            <v>0</v>
          </cell>
          <cell r="G5305" t="str">
            <v>101868</v>
          </cell>
          <cell r="H5305" t="str">
            <v>REASSENTAMENTO DE BLOCOS 16 FACES PARA PISO INTERTRAVADO, ESPESSURA DE 6 CM, EM VIA/ESTACIONAMENTO, COM REAPROVEITAMENTO DOS BLOCOS 16 FACES. AF_12/2020</v>
          </cell>
        </row>
        <row r="5306">
          <cell r="A5306" t="str">
            <v>PAVIMENTACAO</v>
          </cell>
          <cell r="B5306" t="str">
            <v>PAVI</v>
          </cell>
          <cell r="C5306" t="str">
            <v>RECOMPOSICAO DE PAVIMENTACAO</v>
          </cell>
          <cell r="D5306" t="str">
            <v>0054</v>
          </cell>
          <cell r="E5306">
            <v>0</v>
          </cell>
          <cell r="F5306">
            <v>0</v>
          </cell>
          <cell r="G5306" t="str">
            <v>101869</v>
          </cell>
          <cell r="H5306" t="str">
            <v>REASSENTAMENTO DE BLOCOS 16 FACES PARA PISO INTERTRAVADO, ESPESSURA DE 8 CM, EM VIA/ESTACIONAMENTO, COM REAPROVEITAMENTO DOS BLOCOS 16 FACES. AF_12/2020</v>
          </cell>
        </row>
        <row r="5307">
          <cell r="A5307" t="str">
            <v>PAVIMENTACAO</v>
          </cell>
          <cell r="B5307" t="str">
            <v>PAVI</v>
          </cell>
          <cell r="C5307" t="str">
            <v>RECOMPOSICAO DE PAVIMENTACAO</v>
          </cell>
          <cell r="D5307" t="str">
            <v>0054</v>
          </cell>
          <cell r="E5307">
            <v>0</v>
          </cell>
          <cell r="F5307">
            <v>0</v>
          </cell>
          <cell r="G5307" t="str">
            <v>101870</v>
          </cell>
          <cell r="H5307" t="str">
            <v>REASSENTAMENTO DE BLOCOS 16 FACES PARA PISO INTERTRAVADO, ESPESSURA DE 10 CM, EM VIA/ESTACIONAMENTO, COM REAPROVEITAMENTO DOS BLOCOS 16 FACES. AF_12/2020</v>
          </cell>
        </row>
        <row r="5308">
          <cell r="A5308" t="str">
            <v>PAVIMENTACAO</v>
          </cell>
          <cell r="B5308" t="str">
            <v>PAVI</v>
          </cell>
          <cell r="C5308" t="str">
            <v>RECOMPOSICAO DE PAVIMENTACAO</v>
          </cell>
          <cell r="D5308" t="str">
            <v>0054</v>
          </cell>
          <cell r="E5308">
            <v>0</v>
          </cell>
          <cell r="F5308">
            <v>0</v>
          </cell>
          <cell r="G5308" t="str">
            <v>102096</v>
          </cell>
          <cell r="H5308" t="str">
            <v>EXECUÇÃO DE TAPA BURACO COM APLICAÇÃO DE CONCRETO ASFÁLTICO (AQUISIÇÃO EM USINA) E PINTURA DE LIGAÇÃO. AF_12/2020</v>
          </cell>
        </row>
        <row r="5309">
          <cell r="A5309" t="str">
            <v>PAVIMENTACAO</v>
          </cell>
          <cell r="B5309" t="str">
            <v>PAVI</v>
          </cell>
          <cell r="C5309" t="str">
            <v>RECOMPOSICAO DE PAVIMENTACAO</v>
          </cell>
          <cell r="D5309" t="str">
            <v>0054</v>
          </cell>
          <cell r="E5309">
            <v>0</v>
          </cell>
          <cell r="F5309">
            <v>0</v>
          </cell>
          <cell r="G5309" t="str">
            <v>102098</v>
          </cell>
          <cell r="H5309" t="str">
            <v>RECOMPOSIÇÃO DE REVESTIMENTO EM CONCRETO ASFÁLTICO (AQUISIÇÃO EM USINA), PARA O FECHAMENTO DE VALAS. AF_12/2020</v>
          </cell>
        </row>
        <row r="5310">
          <cell r="A5310" t="str">
            <v>PAVIMENTACAO</v>
          </cell>
          <cell r="B5310" t="str">
            <v>PAVI</v>
          </cell>
          <cell r="C5310" t="str">
            <v>RECOMPOSICAO DE PAVIMENTACAO</v>
          </cell>
          <cell r="D5310" t="str">
            <v>0054</v>
          </cell>
          <cell r="E5310">
            <v>0</v>
          </cell>
          <cell r="F5310">
            <v>0</v>
          </cell>
          <cell r="G5310" t="str">
            <v>102100</v>
          </cell>
          <cell r="H5310" t="str">
            <v>EXECUÇÃO DE IMPRIMAÇÃO IMPERMEABILIZANTE COM ASFALTO DILUÍDO CM-30, PARA O FECHAMENTO DE VALAS. AF_12/2020</v>
          </cell>
        </row>
        <row r="5311">
          <cell r="A5311" t="str">
            <v>PAVIMENTACAO</v>
          </cell>
          <cell r="B5311" t="str">
            <v>PAVI</v>
          </cell>
          <cell r="C5311" t="str">
            <v>RECOMPOSICAO DE PAVIMENTACAO</v>
          </cell>
          <cell r="D5311" t="str">
            <v>0054</v>
          </cell>
          <cell r="E5311">
            <v>0</v>
          </cell>
          <cell r="F5311">
            <v>0</v>
          </cell>
          <cell r="G5311" t="str">
            <v>102101</v>
          </cell>
          <cell r="H5311" t="str">
            <v>EXECUÇÃO DE PINTURA DE LIGAÇÃO COM EMULSÃO ASFÁLTICA RR-2C, PARA O FECHAMENTO DE VALAS. AF_12/2020</v>
          </cell>
        </row>
        <row r="5312">
          <cell r="A5312" t="str">
            <v>PAVIMENTACAO</v>
          </cell>
          <cell r="B5312" t="str">
            <v>PAVI</v>
          </cell>
          <cell r="C5312" t="str">
            <v>REGULARIZACAO/REFORCO DE SUBLEITO</v>
          </cell>
          <cell r="D5312" t="str">
            <v>0055</v>
          </cell>
          <cell r="E5312">
            <v>0</v>
          </cell>
          <cell r="F5312">
            <v>0</v>
          </cell>
          <cell r="G5312" t="str">
            <v>100576</v>
          </cell>
          <cell r="H5312" t="str">
            <v>REGULARIZAÇÃO E COMPACTAÇÃO DE SUBLEITO DE SOLO  PREDOMINANTEMENTE ARGILOSO. AF_11/2019</v>
          </cell>
        </row>
        <row r="5313">
          <cell r="A5313" t="str">
            <v>PAVIMENTACAO</v>
          </cell>
          <cell r="B5313" t="str">
            <v>PAVI</v>
          </cell>
          <cell r="C5313" t="str">
            <v>REGULARIZACAO/REFORCO DE SUBLEITO</v>
          </cell>
          <cell r="D5313" t="str">
            <v>0055</v>
          </cell>
          <cell r="E5313">
            <v>0</v>
          </cell>
          <cell r="F5313">
            <v>0</v>
          </cell>
          <cell r="G5313" t="str">
            <v>100577</v>
          </cell>
          <cell r="H5313" t="str">
            <v>REGULARIZAÇÃO E COMPACTAÇÃO DE SUBLEITO DE SOLO PREDOMINANTEMENTE ARENOSO. AF_11/2019</v>
          </cell>
        </row>
        <row r="5314">
          <cell r="A5314" t="str">
            <v>PAVIMENTACAO</v>
          </cell>
          <cell r="B5314" t="str">
            <v>PAVI</v>
          </cell>
          <cell r="C5314" t="str">
            <v>EXECUCAO DE SUB-LEITO, LEITO, SUB-BASE, BASE ETC</v>
          </cell>
          <cell r="D5314" t="str">
            <v>0056</v>
          </cell>
          <cell r="E5314">
            <v>0</v>
          </cell>
          <cell r="F5314">
            <v>0</v>
          </cell>
          <cell r="G5314" t="str">
            <v>96388</v>
          </cell>
          <cell r="H5314" t="str">
            <v>EXECUÇÃO E COMPACTAÇÃO DE BASE E OU SUB BASE PARA PAVIMENTAÇÃO DE SOLOS DE COMPORTAMENTO LATERÍTICO (ARENOSO) - EXCLUSIVE SOLO, ESCAVAÇÃO, CARGA E TRANSPORTE. AF_11/2019</v>
          </cell>
        </row>
        <row r="5315">
          <cell r="A5315" t="str">
            <v>PAVIMENTACAO</v>
          </cell>
          <cell r="B5315" t="str">
            <v>PAVI</v>
          </cell>
          <cell r="C5315" t="str">
            <v>EXECUCAO DE SUB-LEITO, LEITO, SUB-BASE, BASE ETC</v>
          </cell>
          <cell r="D5315" t="str">
            <v>0056</v>
          </cell>
          <cell r="E5315">
            <v>0</v>
          </cell>
          <cell r="F5315">
            <v>0</v>
          </cell>
          <cell r="G5315" t="str">
            <v>96389</v>
          </cell>
          <cell r="H5315" t="str">
            <v>EXECUÇÃO E COMPACTAÇÃO DE BASE E OU SUB BASE PARA PAVIMENTAÇÃO DE SOLO (PREDOMINANTEMENTE ARENOSO) COM CIMENTO (TEOR DE 2%) - EXCLUSIVE SOLO, ESCAVAÇÃO, CARGA E TRANSPORTE. AF_11/2019</v>
          </cell>
        </row>
        <row r="5316">
          <cell r="A5316" t="str">
            <v>PAVIMENTACAO</v>
          </cell>
          <cell r="B5316" t="str">
            <v>PAVI</v>
          </cell>
          <cell r="C5316" t="str">
            <v>EXECUCAO DE SUB-LEITO, LEITO, SUB-BASE, BASE ETC</v>
          </cell>
          <cell r="D5316" t="str">
            <v>0056</v>
          </cell>
          <cell r="E5316">
            <v>0</v>
          </cell>
          <cell r="F5316">
            <v>0</v>
          </cell>
          <cell r="G5316" t="str">
            <v>96390</v>
          </cell>
          <cell r="H5316" t="str">
            <v>EXECUÇÃO E COMPACTAÇÃO DE BASE E OU SUB BASE PARA PAVIMENTAÇÃO DE SOLO (PREDOMINANTEMENTE ARENOSO) COM CIMENTO (TEOR DE 4%) - EXCLUSIVE SOLO, ESCAVAÇÃO, CARGA E TRANSPORTE. AF_11/2019</v>
          </cell>
        </row>
        <row r="5317">
          <cell r="A5317" t="str">
            <v>PAVIMENTACAO</v>
          </cell>
          <cell r="B5317" t="str">
            <v>PAVI</v>
          </cell>
          <cell r="C5317" t="str">
            <v>EXECUCAO DE SUB-LEITO, LEITO, SUB-BASE, BASE ETC</v>
          </cell>
          <cell r="D5317" t="str">
            <v>0056</v>
          </cell>
          <cell r="E5317">
            <v>0</v>
          </cell>
          <cell r="F5317">
            <v>0</v>
          </cell>
          <cell r="G5317" t="str">
            <v>96391</v>
          </cell>
          <cell r="H5317" t="str">
            <v>EXECUÇÃO E COMPACTAÇÃO DE BASE E OU SUB BASE PARA PAVIMENTAÇÃO DE SOLO (PREDOMINANTEMENTE ARENOSO) COM CIMENTO (TEOR DE 6%) - EXCLUSIVE SOLO, ESCAVAÇÃO, CARGA E TRANSPORTE. AF_11/2019</v>
          </cell>
        </row>
        <row r="5318">
          <cell r="A5318" t="str">
            <v>PAVIMENTACAO</v>
          </cell>
          <cell r="B5318" t="str">
            <v>PAVI</v>
          </cell>
          <cell r="C5318" t="str">
            <v>EXECUCAO DE SUB-LEITO, LEITO, SUB-BASE, BASE ETC</v>
          </cell>
          <cell r="D5318" t="str">
            <v>0056</v>
          </cell>
          <cell r="E5318">
            <v>0</v>
          </cell>
          <cell r="F5318">
            <v>0</v>
          </cell>
          <cell r="G5318" t="str">
            <v>96392</v>
          </cell>
          <cell r="H5318" t="str">
            <v>EXECUÇÃO E COMPACTAÇÃO DE BASE E OU SUB BASE PARA PAVIMENTAÇÃO DE SOLO (PREDOMINANTEMENTE ARENOSO) COM CIMENTO (TEOR DE 8%) - EXCLUSIVE SOLO, ESCAVAÇÃO, CARGA E TRANSPORTE. AF_11/2019</v>
          </cell>
        </row>
        <row r="5319">
          <cell r="A5319" t="str">
            <v>PAVIMENTACAO</v>
          </cell>
          <cell r="B5319" t="str">
            <v>PAVI</v>
          </cell>
          <cell r="C5319" t="str">
            <v>EXECUCAO DE SUB-LEITO, LEITO, SUB-BASE, BASE ETC</v>
          </cell>
          <cell r="D5319" t="str">
            <v>0056</v>
          </cell>
          <cell r="E5319">
            <v>0</v>
          </cell>
          <cell r="F5319">
            <v>0</v>
          </cell>
          <cell r="G5319" t="str">
            <v>96396</v>
          </cell>
          <cell r="H5319" t="str">
            <v>EXECUÇÃO E COMPACTAÇÃO DE BASE E OU SUB BASE PARA PAVIMENTAÇÃO DE BRITA GRADUADA SIMPLES - EXCLUSIVE CARGA E TRANSPORTE. AF_11/2019</v>
          </cell>
        </row>
        <row r="5320">
          <cell r="A5320" t="str">
            <v>PAVIMENTACAO</v>
          </cell>
          <cell r="B5320" t="str">
            <v>PAVI</v>
          </cell>
          <cell r="C5320" t="str">
            <v>EXECUCAO DE SUB-LEITO, LEITO, SUB-BASE, BASE ETC</v>
          </cell>
          <cell r="D5320" t="str">
            <v>0056</v>
          </cell>
          <cell r="E5320">
            <v>0</v>
          </cell>
          <cell r="F5320">
            <v>0</v>
          </cell>
          <cell r="G5320" t="str">
            <v>96397</v>
          </cell>
          <cell r="H5320" t="str">
            <v>EXECUÇÃO E COMPACTAÇÃO DE BASE E OU SUB BASE PARA PAVIMENTAÇÃO DE BRITA GRADUADA SIMPLES TRATADA COM CIMENTO - EXCLUSIVE CARGA E TRANSPORTE. AF_11/2019</v>
          </cell>
        </row>
        <row r="5321">
          <cell r="A5321" t="str">
            <v>PAVIMENTACAO</v>
          </cell>
          <cell r="B5321" t="str">
            <v>PAVI</v>
          </cell>
          <cell r="C5321" t="str">
            <v>EXECUCAO DE SUB-LEITO, LEITO, SUB-BASE, BASE ETC</v>
          </cell>
          <cell r="D5321" t="str">
            <v>0056</v>
          </cell>
          <cell r="E5321">
            <v>0</v>
          </cell>
          <cell r="F5321">
            <v>0</v>
          </cell>
          <cell r="G5321" t="str">
            <v>96398</v>
          </cell>
          <cell r="H5321" t="str">
            <v>EXECUÇÃO E COMPACTAÇÃO DE BASE E OU SUB BASE PARA PAVIMENTAÇÃO DE CONCRETO COMPACTADO COM ROLO - EXCLUSIVE CARGA E TRANSPORTE. AF_11/2019</v>
          </cell>
        </row>
        <row r="5322">
          <cell r="A5322" t="str">
            <v>PAVIMENTACAO</v>
          </cell>
          <cell r="B5322" t="str">
            <v>PAVI</v>
          </cell>
          <cell r="C5322" t="str">
            <v>EXECUCAO DE SUB-LEITO, LEITO, SUB-BASE, BASE ETC</v>
          </cell>
          <cell r="D5322" t="str">
            <v>0056</v>
          </cell>
          <cell r="E5322">
            <v>0</v>
          </cell>
          <cell r="F5322">
            <v>0</v>
          </cell>
          <cell r="G5322" t="str">
            <v>96399</v>
          </cell>
          <cell r="H5322" t="str">
            <v>EXECUÇÃO E COMPACTAÇÃO DE BASE E OU SUB BASE PARA PAVIMENTAÇÃO DE PEDRA RACHÃO  - EXCLUSIVE CARGA E TRANSPORTE. AF_11/2019</v>
          </cell>
        </row>
        <row r="5323">
          <cell r="A5323" t="str">
            <v>PAVIMENTACAO</v>
          </cell>
          <cell r="B5323" t="str">
            <v>PAVI</v>
          </cell>
          <cell r="C5323" t="str">
            <v>EXECUCAO DE SUB-LEITO, LEITO, SUB-BASE, BASE ETC</v>
          </cell>
          <cell r="D5323" t="str">
            <v>0056</v>
          </cell>
          <cell r="E5323">
            <v>0</v>
          </cell>
          <cell r="F5323">
            <v>0</v>
          </cell>
          <cell r="G5323" t="str">
            <v>96400</v>
          </cell>
          <cell r="H5323" t="str">
            <v>EXECUÇÃO E COMPACTAÇÃO DE BASE E OU SUB BASE PARA PAVIMENTAÇÃO DE MACADAME SECO - EXCLUSIVE CARGA E TRANSPORTE. AF_11/2019</v>
          </cell>
        </row>
        <row r="5324">
          <cell r="A5324" t="str">
            <v>PAVIMENTACAO</v>
          </cell>
          <cell r="B5324" t="str">
            <v>PAVI</v>
          </cell>
          <cell r="C5324" t="str">
            <v>EXECUCAO DE SUB-LEITO, LEITO, SUB-BASE, BASE ETC</v>
          </cell>
          <cell r="D5324" t="str">
            <v>0056</v>
          </cell>
          <cell r="E5324">
            <v>0</v>
          </cell>
          <cell r="F5324">
            <v>0</v>
          </cell>
          <cell r="G5324" t="str">
            <v>96401</v>
          </cell>
          <cell r="H5324" t="str">
            <v>EXECUÇÃO DE IMPRIMAÇÃO COM ASFALTO DILUÍDO CM-30. AF_11/2019</v>
          </cell>
        </row>
        <row r="5325">
          <cell r="A5325" t="str">
            <v>PAVIMENTACAO</v>
          </cell>
          <cell r="B5325" t="str">
            <v>PAVI</v>
          </cell>
          <cell r="C5325" t="str">
            <v>EXECUCAO DE SUB-LEITO, LEITO, SUB-BASE, BASE ETC</v>
          </cell>
          <cell r="D5325" t="str">
            <v>0056</v>
          </cell>
          <cell r="E5325">
            <v>0</v>
          </cell>
          <cell r="F5325">
            <v>0</v>
          </cell>
          <cell r="G5325" t="str">
            <v>96402</v>
          </cell>
          <cell r="H5325" t="str">
            <v>EXECUÇÃO DE PINTURA DE LIGAÇÃO COM EMULSÃO ASFÁLTICA RR-2C. AF_11/2019</v>
          </cell>
        </row>
        <row r="5326">
          <cell r="A5326" t="str">
            <v>PAVIMENTACAO</v>
          </cell>
          <cell r="B5326" t="str">
            <v>PAVI</v>
          </cell>
          <cell r="C5326" t="str">
            <v>EXECUCAO DE SUB-LEITO, LEITO, SUB-BASE, BASE ETC</v>
          </cell>
          <cell r="D5326" t="str">
            <v>0056</v>
          </cell>
          <cell r="E5326">
            <v>0</v>
          </cell>
          <cell r="F5326">
            <v>0</v>
          </cell>
          <cell r="G5326" t="str">
            <v>100564</v>
          </cell>
          <cell r="H5326" t="str">
            <v>EXECUÇÃO E COMPACTAÇÃO DE BASE E OU SUB-BASE PARA PAVIMENTAÇÃO DE SOLO (PREDOMINANTEMENTE ARENOSO) BRITA - 40/60 - EXCLUSIVE SOLO, ESCAVAÇÃO, CARGA E TRANSPORTE. AF_11/2019</v>
          </cell>
        </row>
        <row r="5327">
          <cell r="A5327" t="str">
            <v>PAVIMENTACAO</v>
          </cell>
          <cell r="B5327" t="str">
            <v>PAVI</v>
          </cell>
          <cell r="C5327" t="str">
            <v>EXECUCAO DE SUB-LEITO, LEITO, SUB-BASE, BASE ETC</v>
          </cell>
          <cell r="D5327" t="str">
            <v>0056</v>
          </cell>
          <cell r="E5327">
            <v>0</v>
          </cell>
          <cell r="F5327">
            <v>0</v>
          </cell>
          <cell r="G5327" t="str">
            <v>100565</v>
          </cell>
          <cell r="H5327" t="str">
            <v>EXECUÇÃO E COMPACTAÇÃO DE BASE E OU SUB-BASE PARA PAVIMENTAÇÃO DE SOLO (PREDOMINANTEMENTE ARENOSO) BRITA - 50/50 - EXCLUSIVE SOLO, ESCAVAÇÃO, CARGA E TRANSPORTE. AF_11/2019</v>
          </cell>
        </row>
        <row r="5328">
          <cell r="A5328" t="str">
            <v>PAVIMENTACAO</v>
          </cell>
          <cell r="B5328" t="str">
            <v>PAVI</v>
          </cell>
          <cell r="C5328" t="str">
            <v>EXECUCAO DE SUB-LEITO, LEITO, SUB-BASE, BASE ETC</v>
          </cell>
          <cell r="D5328" t="str">
            <v>0056</v>
          </cell>
          <cell r="E5328">
            <v>0</v>
          </cell>
          <cell r="F5328">
            <v>0</v>
          </cell>
          <cell r="G5328" t="str">
            <v>100566</v>
          </cell>
          <cell r="H5328" t="str">
            <v>EXECUÇÃO E COMPACTAÇÃO DE BASE E OU SUB-BASE PARA PAVIMENTAÇÃO DE SOLO (PREDOMINANTEMENTE ARENOSO) BRITA - 40/60 COM CIMENTO (TEOR DE 4%) - EXCLUSIVE SOLO, ESCAVAÇÃO, CARGA E TRANSPORTE. AF_11/2019</v>
          </cell>
        </row>
        <row r="5329">
          <cell r="A5329" t="str">
            <v>PAVIMENTACAO</v>
          </cell>
          <cell r="B5329" t="str">
            <v>PAVI</v>
          </cell>
          <cell r="C5329" t="str">
            <v>EXECUCAO DE SUB-LEITO, LEITO, SUB-BASE, BASE ETC</v>
          </cell>
          <cell r="D5329" t="str">
            <v>0056</v>
          </cell>
          <cell r="E5329">
            <v>0</v>
          </cell>
          <cell r="F5329">
            <v>0</v>
          </cell>
          <cell r="G5329" t="str">
            <v>100567</v>
          </cell>
          <cell r="H5329" t="str">
            <v>EXECUÇÃO E COMPACTAÇÃO DE BASE E OU SUB-BASE PARA PAVIMENTAÇÃO DE SOLO (PREDOMINANTEMENTE ARENOSO) BRITA - 40/60 COM CIMENTO (TEOR DE 6%) - EXCLUSIVE SOLO, ESCAVAÇÃO, CARGA E TRANSPORTE. AF_11/2019</v>
          </cell>
        </row>
        <row r="5330">
          <cell r="A5330" t="str">
            <v>PAVIMENTACAO</v>
          </cell>
          <cell r="B5330" t="str">
            <v>PAVI</v>
          </cell>
          <cell r="C5330" t="str">
            <v>EXECUCAO DE SUB-LEITO, LEITO, SUB-BASE, BASE ETC</v>
          </cell>
          <cell r="D5330" t="str">
            <v>0056</v>
          </cell>
          <cell r="E5330">
            <v>0</v>
          </cell>
          <cell r="F5330">
            <v>0</v>
          </cell>
          <cell r="G5330" t="str">
            <v>100568</v>
          </cell>
          <cell r="H5330" t="str">
            <v>EXECUÇÃO E COMPACTAÇÃO DE BASE E OU SUB-BASE PARA PAVIMENTAÇÃO DE SOLO (PREDOMINANTEMENTE ARENOSO) BRITA - 40/60 COM CIMENTO (TEOR DE 8%) - EXCLUSIVE SOLO, ESCAVAÇÃO, CARGA E TRANSPORTE. AF_11/2019</v>
          </cell>
        </row>
        <row r="5331">
          <cell r="A5331" t="str">
            <v>PAVIMENTACAO</v>
          </cell>
          <cell r="B5331" t="str">
            <v>PAVI</v>
          </cell>
          <cell r="C5331" t="str">
            <v>EXECUCAO DE SUB-LEITO, LEITO, SUB-BASE, BASE ETC</v>
          </cell>
          <cell r="D5331" t="str">
            <v>0056</v>
          </cell>
          <cell r="E5331">
            <v>0</v>
          </cell>
          <cell r="F5331">
            <v>0</v>
          </cell>
          <cell r="G5331" t="str">
            <v>100569</v>
          </cell>
          <cell r="H5331" t="str">
            <v>EXECUÇÃO E COMPACTAÇÃO DE BASE E OU SUB-BASE PARA PAVIMENTAÇÃO DE SOLO (PREDOMINANTEMENTE ARENOSO) BRITA - 50/50 COM CIMENTO (TEOR DE 4%)  - EXCLUSIVE SOLO, ESCAVAÇÃO, CARGA E TRANSPORTE. AF_11/2019</v>
          </cell>
        </row>
        <row r="5332">
          <cell r="A5332" t="str">
            <v>PAVIMENTACAO</v>
          </cell>
          <cell r="B5332" t="str">
            <v>PAVI</v>
          </cell>
          <cell r="C5332" t="str">
            <v>EXECUCAO DE SUB-LEITO, LEITO, SUB-BASE, BASE ETC</v>
          </cell>
          <cell r="D5332" t="str">
            <v>0056</v>
          </cell>
          <cell r="E5332">
            <v>0</v>
          </cell>
          <cell r="F5332">
            <v>0</v>
          </cell>
          <cell r="G5332" t="str">
            <v>100570</v>
          </cell>
          <cell r="H5332" t="str">
            <v>EXECUÇÃO E COMPACTAÇÃO DE BASE E OU SUB-BASE PARA PAVIMENTAÇÃO DE SOLO (PREDOMINANTEMENTE ARENOSO) BRITA - 50/50 COM CIMENTO (TEOR DE 6%) - EXCLUSIVE SOLO, ESCAVAÇÃO, CARGA E TRANSPORTE. AF_11/2019</v>
          </cell>
        </row>
        <row r="5333">
          <cell r="A5333" t="str">
            <v>PAVIMENTACAO</v>
          </cell>
          <cell r="B5333" t="str">
            <v>PAVI</v>
          </cell>
          <cell r="C5333" t="str">
            <v>EXECUCAO DE SUB-LEITO, LEITO, SUB-BASE, BASE ETC</v>
          </cell>
          <cell r="D5333" t="str">
            <v>0056</v>
          </cell>
          <cell r="E5333">
            <v>0</v>
          </cell>
          <cell r="F5333">
            <v>0</v>
          </cell>
          <cell r="G5333" t="str">
            <v>100571</v>
          </cell>
          <cell r="H5333" t="str">
            <v>EXECUÇÃO E COMPACTAÇÃO DE BASE E OU SUB-BASE PARA PAVIMENTAÇÃO DE SOLO (PREDOMINANTEMENTE ARENOSO) BRITA - 50/50 COM CIMENTO (TEOR DE 8%) - EXCLUSIVE SOLO, ESCAVAÇÃO, CARGA E TRANSPORTE. AF_11/2019</v>
          </cell>
        </row>
        <row r="5334">
          <cell r="A5334" t="str">
            <v>PAVIMENTACAO</v>
          </cell>
          <cell r="B5334" t="str">
            <v>PAVI</v>
          </cell>
          <cell r="C5334" t="str">
            <v>EXECUCAO DE SUB-LEITO, LEITO, SUB-BASE, BASE ETC</v>
          </cell>
          <cell r="D5334" t="str">
            <v>0056</v>
          </cell>
          <cell r="E5334">
            <v>0</v>
          </cell>
          <cell r="F5334">
            <v>0</v>
          </cell>
          <cell r="G5334" t="str">
            <v>100572</v>
          </cell>
          <cell r="H5334" t="str">
            <v>EXECUÇÃO E COMPACTAÇÃO DE BASE E OU SUB-BASE PARA PAVIMENTAÇÃO DE SOLO (PREDOMINANTEMENTE ARGILOSO) BRITA - 40/60 - EXCLUSIVE SOLO, ESCAVAÇÃO, CARGA E TRANSPORTE. AF_11/2019</v>
          </cell>
        </row>
        <row r="5335">
          <cell r="A5335" t="str">
            <v>PAVIMENTACAO</v>
          </cell>
          <cell r="B5335" t="str">
            <v>PAVI</v>
          </cell>
          <cell r="C5335" t="str">
            <v>EXECUCAO DE SUB-LEITO, LEITO, SUB-BASE, BASE ETC</v>
          </cell>
          <cell r="D5335" t="str">
            <v>0056</v>
          </cell>
          <cell r="E5335">
            <v>0</v>
          </cell>
          <cell r="F5335">
            <v>0</v>
          </cell>
          <cell r="G5335" t="str">
            <v>100573</v>
          </cell>
          <cell r="H5335" t="str">
            <v>EXECUÇÃO E COMPACTAÇÃO DE BASE E OU SUB-BASE PARA PAVIMENTAÇÃO DE SOLO (PREDOMINANTEMENTE ARGILOSO) BRITA - 50/50 - EXCLUSIVE SOLO, ESCAVAÇÃO, CARGA E TRANSPORTE. AF_11/2019</v>
          </cell>
        </row>
        <row r="5336">
          <cell r="A5336" t="str">
            <v>PAVIMENTACAO</v>
          </cell>
          <cell r="B5336" t="str">
            <v>PAVI</v>
          </cell>
          <cell r="C5336" t="str">
            <v>EXECUCAO DE SUB-LEITO, LEITO, SUB-BASE, BASE ETC</v>
          </cell>
          <cell r="D5336" t="str">
            <v>0056</v>
          </cell>
          <cell r="E5336">
            <v>0</v>
          </cell>
          <cell r="F5336">
            <v>0</v>
          </cell>
          <cell r="G5336" t="str">
            <v>100574</v>
          </cell>
          <cell r="H5336" t="str">
            <v>ESPALHAMENTO DE MATERIAL COM TRATOR DE ESTEIRAS. AF_11/2019</v>
          </cell>
        </row>
        <row r="5337">
          <cell r="A5337" t="str">
            <v>PAVIMENTACAO</v>
          </cell>
          <cell r="B5337" t="str">
            <v>PAVI</v>
          </cell>
          <cell r="C5337" t="str">
            <v>EXECUCAO DE SUB-LEITO, LEITO, SUB-BASE, BASE ETC</v>
          </cell>
          <cell r="D5337" t="str">
            <v>0056</v>
          </cell>
          <cell r="E5337">
            <v>0</v>
          </cell>
          <cell r="F5337">
            <v>0</v>
          </cell>
          <cell r="G5337" t="str">
            <v>100575</v>
          </cell>
          <cell r="H5337" t="str">
            <v>REGULARIZAÇÃO DE SUPERFÍCIES COM MOTONIVELADORA. AF_11/2019</v>
          </cell>
        </row>
        <row r="5338">
          <cell r="A5338" t="str">
            <v>PAVIMENTACAO</v>
          </cell>
          <cell r="B5338" t="str">
            <v>PAVI</v>
          </cell>
          <cell r="C5338" t="str">
            <v>EXECUCAO DE SUB-LEITO, LEITO, SUB-BASE, BASE ETC</v>
          </cell>
          <cell r="D5338" t="str">
            <v>0056</v>
          </cell>
          <cell r="E5338">
            <v>0</v>
          </cell>
          <cell r="F5338">
            <v>0</v>
          </cell>
          <cell r="G5338" t="str">
            <v>101767</v>
          </cell>
          <cell r="H5338" t="str">
            <v>EXECUÇÃO E COMPACTAÇÃO DE BASE E OU SUB BASE PARA PAVIMENTAÇÃO DE SOLOS ESTABILIZADOS GRANULOMETRICAMENTE COM MISTURA DE SOLOS EM PISTA - EXCLUSIVE SOLO, ESCAVAÇÃO, CARGA E TRANSPORTE. AF_11/2019</v>
          </cell>
        </row>
        <row r="5339">
          <cell r="A5339" t="str">
            <v>PAVIMENTACAO</v>
          </cell>
          <cell r="B5339" t="str">
            <v>PAVI</v>
          </cell>
          <cell r="C5339" t="str">
            <v>EXECUCAO DE SUB-LEITO, LEITO, SUB-BASE, BASE ETC</v>
          </cell>
          <cell r="D5339" t="str">
            <v>0056</v>
          </cell>
          <cell r="E5339">
            <v>0</v>
          </cell>
          <cell r="F5339">
            <v>0</v>
          </cell>
          <cell r="G5339" t="str">
            <v>101768</v>
          </cell>
          <cell r="H5339" t="str">
            <v>EXECUÇÃO E COMPACTAÇÃO DE BASE E OU SUB BASE PARA PAVIMENTAÇÃO DE SOLO ESTABILIZADO GRANULOMETRICAMENTE SEM MISTURA DE SOLOS - EXCLUSIVE SOLO, ESCAVAÇÃO, CARGA E TRANSPORTE. AF_11/2019</v>
          </cell>
        </row>
        <row r="5340">
          <cell r="A5340" t="str">
            <v>PAVIMENTACAO</v>
          </cell>
          <cell r="B5340" t="str">
            <v>PAVI</v>
          </cell>
          <cell r="C5340" t="str">
            <v>EXECUCAO DE PAVIMENTACOES DIVERSAS</v>
          </cell>
          <cell r="D5340" t="str">
            <v>0057</v>
          </cell>
          <cell r="E5340">
            <v>0</v>
          </cell>
          <cell r="F5340">
            <v>0</v>
          </cell>
          <cell r="G5340" t="str">
            <v>92391</v>
          </cell>
          <cell r="H5340" t="str">
            <v>EXECUÇÃO DE PAVIMENTO EM PISO INTERTRAVADO, COM BLOCO PISOGRAMA DE 35 X 25 CM, ESPESSURA 6 CM. AF_12/2015</v>
          </cell>
        </row>
        <row r="5341">
          <cell r="A5341" t="str">
            <v>PAVIMENTACAO</v>
          </cell>
          <cell r="B5341" t="str">
            <v>PAVI</v>
          </cell>
          <cell r="C5341" t="str">
            <v>EXECUCAO DE PAVIMENTACOES DIVERSAS</v>
          </cell>
          <cell r="D5341" t="str">
            <v>0057</v>
          </cell>
          <cell r="E5341">
            <v>0</v>
          </cell>
          <cell r="F5341">
            <v>0</v>
          </cell>
          <cell r="G5341" t="str">
            <v>92392</v>
          </cell>
          <cell r="H5341" t="str">
            <v>EXECUÇÃO DE PAVIMENTO EM PISO INTERTRAVADO, COM BLOCO PISOGRAMA DE 35 X 25 CM, ESPESSURA 8 CM. AF_12/2015</v>
          </cell>
        </row>
        <row r="5342">
          <cell r="A5342" t="str">
            <v>PAVIMENTACAO</v>
          </cell>
          <cell r="B5342" t="str">
            <v>PAVI</v>
          </cell>
          <cell r="C5342" t="str">
            <v>EXECUCAO DE PAVIMENTACOES DIVERSAS</v>
          </cell>
          <cell r="D5342" t="str">
            <v>0057</v>
          </cell>
          <cell r="E5342">
            <v>0</v>
          </cell>
          <cell r="F5342">
            <v>0</v>
          </cell>
          <cell r="G5342" t="str">
            <v>92393</v>
          </cell>
          <cell r="H5342" t="str">
            <v>EXECUÇÃO DE PAVIMENTO EM PISO INTERTRAVADO, COM BLOCO SEXTAVADO DE 25 X 25 CM, ESPESSURA 6 CM. AF_12/2015</v>
          </cell>
        </row>
        <row r="5343">
          <cell r="A5343" t="str">
            <v>PAVIMENTACAO</v>
          </cell>
          <cell r="B5343" t="str">
            <v>PAVI</v>
          </cell>
          <cell r="C5343" t="str">
            <v>EXECUCAO DE PAVIMENTACOES DIVERSAS</v>
          </cell>
          <cell r="D5343" t="str">
            <v>0057</v>
          </cell>
          <cell r="E5343">
            <v>0</v>
          </cell>
          <cell r="F5343">
            <v>0</v>
          </cell>
          <cell r="G5343" t="str">
            <v>92394</v>
          </cell>
          <cell r="H5343" t="str">
            <v>EXECUÇÃO DE PAVIMENTO EM PISO INTERTRAVADO, COM BLOCO SEXTAVADO DE 25 X 25 CM, ESPESSURA 8 CM. AF_12/2015</v>
          </cell>
        </row>
        <row r="5344">
          <cell r="A5344" t="str">
            <v>PAVIMENTACAO</v>
          </cell>
          <cell r="B5344" t="str">
            <v>PAVI</v>
          </cell>
          <cell r="C5344" t="str">
            <v>EXECUCAO DE PAVIMENTACOES DIVERSAS</v>
          </cell>
          <cell r="D5344" t="str">
            <v>0057</v>
          </cell>
          <cell r="E5344">
            <v>0</v>
          </cell>
          <cell r="F5344">
            <v>0</v>
          </cell>
          <cell r="G5344" t="str">
            <v>92395</v>
          </cell>
          <cell r="H5344" t="str">
            <v>EXECUÇÃO DE PAVIMENTO EM PISO INTERTRAVADO, COM BLOCO SEXTAVADO DE 25 X 25 CM, ESPESSURA 10 CM. AF_12/2015</v>
          </cell>
        </row>
        <row r="5345">
          <cell r="A5345" t="str">
            <v>PAVIMENTACAO</v>
          </cell>
          <cell r="B5345" t="str">
            <v>PAVI</v>
          </cell>
          <cell r="C5345" t="str">
            <v>EXECUCAO DE PAVIMENTACOES DIVERSAS</v>
          </cell>
          <cell r="D5345" t="str">
            <v>0057</v>
          </cell>
          <cell r="E5345">
            <v>0</v>
          </cell>
          <cell r="F5345">
            <v>0</v>
          </cell>
          <cell r="G5345" t="str">
            <v>92396</v>
          </cell>
          <cell r="H5345" t="str">
            <v>EXECUÇÃO DE PASSEIO EM PISO INTERTRAVADO, COM BLOCO RETANGULAR COR NATURAL DE 20 X 10 CM, ESPESSURA 6 CM. AF_12/2015</v>
          </cell>
        </row>
        <row r="5346">
          <cell r="A5346" t="str">
            <v>PAVIMENTACAO</v>
          </cell>
          <cell r="B5346" t="str">
            <v>PAVI</v>
          </cell>
          <cell r="C5346" t="str">
            <v>EXECUCAO DE PAVIMENTACOES DIVERSAS</v>
          </cell>
          <cell r="D5346" t="str">
            <v>0057</v>
          </cell>
          <cell r="E5346">
            <v>0</v>
          </cell>
          <cell r="F5346">
            <v>0</v>
          </cell>
          <cell r="G5346" t="str">
            <v>92397</v>
          </cell>
          <cell r="H5346" t="str">
            <v>EXECUÇÃO DE PÁTIO/ESTACIONAMENTO EM PISO INTERTRAVADO, COM BLOCO RETANGULAR COR NATURAL DE 20 X 10 CM, ESPESSURA 6 CM. AF_12/2015</v>
          </cell>
        </row>
        <row r="5347">
          <cell r="A5347" t="str">
            <v>PAVIMENTACAO</v>
          </cell>
          <cell r="B5347" t="str">
            <v>PAVI</v>
          </cell>
          <cell r="C5347" t="str">
            <v>EXECUCAO DE PAVIMENTACOES DIVERSAS</v>
          </cell>
          <cell r="D5347" t="str">
            <v>0057</v>
          </cell>
          <cell r="E5347">
            <v>0</v>
          </cell>
          <cell r="F5347">
            <v>0</v>
          </cell>
          <cell r="G5347" t="str">
            <v>92398</v>
          </cell>
          <cell r="H5347" t="str">
            <v>EXECUÇÃO DE PÁTIO/ESTACIONAMENTO EM PISO INTERTRAVADO, COM BLOCO RETANGULAR COR NATURAL DE 20 X 10 CM, ESPESSURA 8 CM. AF_12/2015</v>
          </cell>
        </row>
        <row r="5348">
          <cell r="A5348" t="str">
            <v>PAVIMENTACAO</v>
          </cell>
          <cell r="B5348" t="str">
            <v>PAVI</v>
          </cell>
          <cell r="C5348" t="str">
            <v>EXECUCAO DE PAVIMENTACOES DIVERSAS</v>
          </cell>
          <cell r="D5348" t="str">
            <v>0057</v>
          </cell>
          <cell r="E5348">
            <v>0</v>
          </cell>
          <cell r="F5348">
            <v>0</v>
          </cell>
          <cell r="G5348" t="str">
            <v>92399</v>
          </cell>
          <cell r="H5348" t="str">
            <v>EXECUÇÃO DE VIA EM PISO INTERTRAVADO, COM BLOCO RETANGULAR COR NATURAL DE 20 X 10 CM, ESPESSURA 8 CM. AF_12/2015</v>
          </cell>
        </row>
        <row r="5349">
          <cell r="A5349" t="str">
            <v>PAVIMENTACAO</v>
          </cell>
          <cell r="B5349" t="str">
            <v>PAVI</v>
          </cell>
          <cell r="C5349" t="str">
            <v>EXECUCAO DE PAVIMENTACOES DIVERSAS</v>
          </cell>
          <cell r="D5349" t="str">
            <v>0057</v>
          </cell>
          <cell r="E5349">
            <v>0</v>
          </cell>
          <cell r="F5349">
            <v>0</v>
          </cell>
          <cell r="G5349" t="str">
            <v>92400</v>
          </cell>
          <cell r="H5349" t="str">
            <v>EXECUÇÃO DE PÁTIO/ESTACIONAMENTO EM PISO INTERTRAVADO, COM BLOCO RETANGULAR DE 20 X 10 CM, ESPESSURA 10 CM. AF_12/2015</v>
          </cell>
        </row>
        <row r="5350">
          <cell r="A5350" t="str">
            <v>PAVIMENTACAO</v>
          </cell>
          <cell r="B5350" t="str">
            <v>PAVI</v>
          </cell>
          <cell r="C5350" t="str">
            <v>EXECUCAO DE PAVIMENTACOES DIVERSAS</v>
          </cell>
          <cell r="D5350" t="str">
            <v>0057</v>
          </cell>
          <cell r="E5350">
            <v>0</v>
          </cell>
          <cell r="F5350">
            <v>0</v>
          </cell>
          <cell r="G5350" t="str">
            <v>92401</v>
          </cell>
          <cell r="H5350" t="str">
            <v>EXECUÇÃO DE VIA EM PISO INTERTRAVADO, COM BLOCO RETANGULAR DE 20 X 10 CM, ESPESSURA 10 CM. AF_12/2015</v>
          </cell>
        </row>
        <row r="5351">
          <cell r="A5351" t="str">
            <v>PAVIMENTACAO</v>
          </cell>
          <cell r="B5351" t="str">
            <v>PAVI</v>
          </cell>
          <cell r="C5351" t="str">
            <v>EXECUCAO DE PAVIMENTACOES DIVERSAS</v>
          </cell>
          <cell r="D5351" t="str">
            <v>0057</v>
          </cell>
          <cell r="E5351">
            <v>0</v>
          </cell>
          <cell r="F5351">
            <v>0</v>
          </cell>
          <cell r="G5351" t="str">
            <v>92402</v>
          </cell>
          <cell r="H5351" t="str">
            <v>EXECUÇÃO DE PASSEIO EM PISO INTERTRAVADO, COM BLOCO 16 FACES DE 22 X 11 CM, ESPESSURA 6 CM. AF_12/2015</v>
          </cell>
        </row>
        <row r="5352">
          <cell r="A5352" t="str">
            <v>PAVIMENTACAO</v>
          </cell>
          <cell r="B5352" t="str">
            <v>PAVI</v>
          </cell>
          <cell r="C5352" t="str">
            <v>EXECUCAO DE PAVIMENTACOES DIVERSAS</v>
          </cell>
          <cell r="D5352" t="str">
            <v>0057</v>
          </cell>
          <cell r="E5352">
            <v>0</v>
          </cell>
          <cell r="F5352">
            <v>0</v>
          </cell>
          <cell r="G5352" t="str">
            <v>92403</v>
          </cell>
          <cell r="H5352" t="str">
            <v>EXECUÇÃO DE PÁTIO/ESTACIONAMENTO EM PISO INTERTRAVADO, COM BLOCO 16 FACES DE 22 X 11 CM, ESPESSURA 6 CM. AF_12/2015</v>
          </cell>
        </row>
        <row r="5353">
          <cell r="A5353" t="str">
            <v>PAVIMENTACAO</v>
          </cell>
          <cell r="B5353" t="str">
            <v>PAVI</v>
          </cell>
          <cell r="C5353" t="str">
            <v>EXECUCAO DE PAVIMENTACOES DIVERSAS</v>
          </cell>
          <cell r="D5353" t="str">
            <v>0057</v>
          </cell>
          <cell r="E5353">
            <v>0</v>
          </cell>
          <cell r="F5353">
            <v>0</v>
          </cell>
          <cell r="G5353" t="str">
            <v>92404</v>
          </cell>
          <cell r="H5353" t="str">
            <v>EXECUÇÃO DE PÁTIO/ESTACIONAMENTO EM PISO INTERTRAVADO, COM BLOCO 16 FACES DE 22 X 11 CM, ESPESSURA 8 CM. AF_12/2015</v>
          </cell>
        </row>
        <row r="5354">
          <cell r="A5354" t="str">
            <v>PAVIMENTACAO</v>
          </cell>
          <cell r="B5354" t="str">
            <v>PAVI</v>
          </cell>
          <cell r="C5354" t="str">
            <v>EXECUCAO DE PAVIMENTACOES DIVERSAS</v>
          </cell>
          <cell r="D5354" t="str">
            <v>0057</v>
          </cell>
          <cell r="E5354">
            <v>0</v>
          </cell>
          <cell r="F5354">
            <v>0</v>
          </cell>
          <cell r="G5354" t="str">
            <v>92405</v>
          </cell>
          <cell r="H5354" t="str">
            <v>EXECUÇÃO DE VIA EM PISO INTERTRAVADO, COM BLOCO 16 FACES DE 22 X 11 CM, ESPESSURA 8 CM. AF_12/2015</v>
          </cell>
        </row>
        <row r="5355">
          <cell r="A5355" t="str">
            <v>PAVIMENTACAO</v>
          </cell>
          <cell r="B5355" t="str">
            <v>PAVI</v>
          </cell>
          <cell r="C5355" t="str">
            <v>EXECUCAO DE PAVIMENTACOES DIVERSAS</v>
          </cell>
          <cell r="D5355" t="str">
            <v>0057</v>
          </cell>
          <cell r="E5355">
            <v>0</v>
          </cell>
          <cell r="F5355">
            <v>0</v>
          </cell>
          <cell r="G5355" t="str">
            <v>92406</v>
          </cell>
          <cell r="H5355" t="str">
            <v>EXECUÇÃO DE PÁTIO/ESTACIONAMENTO EM PISO INTERTRAVADO, COM BLOCO 16 FACES DE 22 X 11 CM, ESPESSURA 10 CM. AF_12/2015</v>
          </cell>
        </row>
        <row r="5356">
          <cell r="A5356" t="str">
            <v>PAVIMENTACAO</v>
          </cell>
          <cell r="B5356" t="str">
            <v>PAVI</v>
          </cell>
          <cell r="C5356" t="str">
            <v>EXECUCAO DE PAVIMENTACOES DIVERSAS</v>
          </cell>
          <cell r="D5356" t="str">
            <v>0057</v>
          </cell>
          <cell r="E5356">
            <v>0</v>
          </cell>
          <cell r="F5356">
            <v>0</v>
          </cell>
          <cell r="G5356" t="str">
            <v>92407</v>
          </cell>
          <cell r="H5356" t="str">
            <v>EXECUÇÃO DE VIA EM PISO INTERTRAVADO, COM BLOCO 16 FACES DE 22 X 11 CM, ESPESSURA 10 CM. AF_12/2015</v>
          </cell>
        </row>
        <row r="5357">
          <cell r="A5357" t="str">
            <v>PAVIMENTACAO</v>
          </cell>
          <cell r="B5357" t="str">
            <v>PAVI</v>
          </cell>
          <cell r="C5357" t="str">
            <v>EXECUCAO DE PAVIMENTACOES DIVERSAS</v>
          </cell>
          <cell r="D5357" t="str">
            <v>0057</v>
          </cell>
          <cell r="E5357">
            <v>0</v>
          </cell>
          <cell r="F5357">
            <v>0</v>
          </cell>
          <cell r="G5357" t="str">
            <v>93679</v>
          </cell>
          <cell r="H5357" t="str">
            <v>EXECUÇÃO DE PASSEIO EM PISO INTERTRAVADO, COM BLOCO RETANGULAR COLORIDO DE 20 X 10 CM, ESPESSURA 6 CM. AF_12/2015</v>
          </cell>
        </row>
        <row r="5358">
          <cell r="A5358" t="str">
            <v>PAVIMENTACAO</v>
          </cell>
          <cell r="B5358" t="str">
            <v>PAVI</v>
          </cell>
          <cell r="C5358" t="str">
            <v>EXECUCAO DE PAVIMENTACOES DIVERSAS</v>
          </cell>
          <cell r="D5358" t="str">
            <v>0057</v>
          </cell>
          <cell r="E5358">
            <v>0</v>
          </cell>
          <cell r="F5358">
            <v>0</v>
          </cell>
          <cell r="G5358" t="str">
            <v>93680</v>
          </cell>
          <cell r="H5358" t="str">
            <v>EXECUÇÃO DE PÁTIO/ESTACIONAMENTO EM PISO INTERTRAVADO, COM BLOCO RETANGULAR COLORIDO DE 20 X 10 CM, ESPESSURA 6 CM. AF_12/2015</v>
          </cell>
        </row>
        <row r="5359">
          <cell r="A5359" t="str">
            <v>PAVIMENTACAO</v>
          </cell>
          <cell r="B5359" t="str">
            <v>PAVI</v>
          </cell>
          <cell r="C5359" t="str">
            <v>EXECUCAO DE PAVIMENTACOES DIVERSAS</v>
          </cell>
          <cell r="D5359" t="str">
            <v>0057</v>
          </cell>
          <cell r="E5359">
            <v>0</v>
          </cell>
          <cell r="F5359">
            <v>0</v>
          </cell>
          <cell r="G5359" t="str">
            <v>93681</v>
          </cell>
          <cell r="H5359" t="str">
            <v>EXECUÇÃO DE PÁTIO/ESTACIONAMENTO EM PISO INTERTRAVADO, COM BLOCO RETANGULAR COLORIDO DE 20 X 10 CM, ESPESSURA 8 CM. AF_12/2015</v>
          </cell>
        </row>
        <row r="5360">
          <cell r="A5360" t="str">
            <v>PAVIMENTACAO</v>
          </cell>
          <cell r="B5360" t="str">
            <v>PAVI</v>
          </cell>
          <cell r="C5360" t="str">
            <v>EXECUCAO DE PAVIMENTACOES DIVERSAS</v>
          </cell>
          <cell r="D5360" t="str">
            <v>0057</v>
          </cell>
          <cell r="E5360">
            <v>0</v>
          </cell>
          <cell r="F5360">
            <v>0</v>
          </cell>
          <cell r="G5360" t="str">
            <v>93682</v>
          </cell>
          <cell r="H5360" t="str">
            <v>EXECUÇÃO DE VIA EM PISO INTERTRAVADO, COM BLOCO RETANGULAR COLORIDO DE 20 X 10 CM, ESPESSURA 8 CM. AF_12/2015</v>
          </cell>
        </row>
        <row r="5361">
          <cell r="A5361" t="str">
            <v>PAVIMENTACAO</v>
          </cell>
          <cell r="B5361" t="str">
            <v>PAVI</v>
          </cell>
          <cell r="C5361" t="str">
            <v>EXECUCAO DE PAVIMENTACOES DIVERSAS</v>
          </cell>
          <cell r="D5361" t="str">
            <v>0057</v>
          </cell>
          <cell r="E5361">
            <v>0</v>
          </cell>
          <cell r="F5361">
            <v>0</v>
          </cell>
          <cell r="G5361" t="str">
            <v>97104</v>
          </cell>
          <cell r="H5361" t="str">
            <v>EXECUÇÃO DE PAVIMENTO DE CONCRETO SIMPLES (PCS), FCK = 40 MPA, CAMADA COM ESPESSURA DE 15,0 CM. AF_11/2017</v>
          </cell>
        </row>
        <row r="5362">
          <cell r="A5362" t="str">
            <v>PAVIMENTACAO</v>
          </cell>
          <cell r="B5362" t="str">
            <v>PAVI</v>
          </cell>
          <cell r="C5362" t="str">
            <v>EXECUCAO DE PAVIMENTACOES DIVERSAS</v>
          </cell>
          <cell r="D5362" t="str">
            <v>0057</v>
          </cell>
          <cell r="E5362">
            <v>0</v>
          </cell>
          <cell r="F5362">
            <v>0</v>
          </cell>
          <cell r="G5362" t="str">
            <v>97105</v>
          </cell>
          <cell r="H5362" t="str">
            <v>EXECUÇÃO DE PAVIMENTO DE CONCRETO SIMPLES (PCS), FCK = 40 MPA, CAMADA COM ESPESSURA DE 17,5 CM. AF_11/2017</v>
          </cell>
        </row>
        <row r="5363">
          <cell r="A5363" t="str">
            <v>PAVIMENTACAO</v>
          </cell>
          <cell r="B5363" t="str">
            <v>PAVI</v>
          </cell>
          <cell r="C5363" t="str">
            <v>EXECUCAO DE PAVIMENTACOES DIVERSAS</v>
          </cell>
          <cell r="D5363" t="str">
            <v>0057</v>
          </cell>
          <cell r="E5363">
            <v>0</v>
          </cell>
          <cell r="F5363">
            <v>0</v>
          </cell>
          <cell r="G5363" t="str">
            <v>97106</v>
          </cell>
          <cell r="H5363" t="str">
            <v>EXECUÇÃO DE PAVIMENTO DE CONCRETO SIMPLES (PCS), FCK = 40 MPA, CAMADA COM ESPESSURA DE 20,0 CM. AF_11/2017</v>
          </cell>
        </row>
        <row r="5364">
          <cell r="A5364" t="str">
            <v>PAVIMENTACAO</v>
          </cell>
          <cell r="B5364" t="str">
            <v>PAVI</v>
          </cell>
          <cell r="C5364" t="str">
            <v>EXECUCAO DE PAVIMENTACOES DIVERSAS</v>
          </cell>
          <cell r="D5364" t="str">
            <v>0057</v>
          </cell>
          <cell r="E5364">
            <v>0</v>
          </cell>
          <cell r="F5364">
            <v>0</v>
          </cell>
          <cell r="G5364" t="str">
            <v>97107</v>
          </cell>
          <cell r="H5364" t="str">
            <v>EXECUÇÃO DE PAVIMENTO DE CONCRETO SIMPLES (PCS), FCK = 40 MPA, CAMADA COM ESPESSURA DE 22,5 CM. AF_11/2017</v>
          </cell>
        </row>
        <row r="5365">
          <cell r="A5365" t="str">
            <v>PAVIMENTACAO</v>
          </cell>
          <cell r="B5365" t="str">
            <v>PAVI</v>
          </cell>
          <cell r="C5365" t="str">
            <v>EXECUCAO DE PAVIMENTACOES DIVERSAS</v>
          </cell>
          <cell r="D5365" t="str">
            <v>0057</v>
          </cell>
          <cell r="E5365">
            <v>0</v>
          </cell>
          <cell r="F5365">
            <v>0</v>
          </cell>
          <cell r="G5365" t="str">
            <v>97108</v>
          </cell>
          <cell r="H5365" t="str">
            <v>EXECUÇÃO DE PAVIMENTO DE CONCRETO SIMPLES (PCS), FCK = 40 MPA, CAMADA COM ESPESSURA DE 25,0 CM. AF_11/2017</v>
          </cell>
        </row>
        <row r="5366">
          <cell r="A5366" t="str">
            <v>PAVIMENTACAO</v>
          </cell>
          <cell r="B5366" t="str">
            <v>PAVI</v>
          </cell>
          <cell r="C5366" t="str">
            <v>EXECUCAO DE PAVIMENTACOES DIVERSAS</v>
          </cell>
          <cell r="D5366" t="str">
            <v>0057</v>
          </cell>
          <cell r="E5366">
            <v>0</v>
          </cell>
          <cell r="F5366">
            <v>0</v>
          </cell>
          <cell r="G5366" t="str">
            <v>97109</v>
          </cell>
          <cell r="H5366" t="str">
            <v>EXECUÇÃO DE PAVIMENTO DE CONCRETO SIMPLES (PCS), FCK = 40 MPA, CAMADA COM ESPESSURA DE 27,5 CM. AF_11/2017</v>
          </cell>
        </row>
        <row r="5367">
          <cell r="A5367" t="str">
            <v>PAVIMENTACAO</v>
          </cell>
          <cell r="B5367" t="str">
            <v>PAVI</v>
          </cell>
          <cell r="C5367" t="str">
            <v>EXECUCAO DE PAVIMENTACOES DIVERSAS</v>
          </cell>
          <cell r="D5367" t="str">
            <v>0057</v>
          </cell>
          <cell r="E5367">
            <v>0</v>
          </cell>
          <cell r="F5367">
            <v>0</v>
          </cell>
          <cell r="G5367" t="str">
            <v>97110</v>
          </cell>
          <cell r="H5367" t="str">
            <v>EXECUÇÃO DE PAVIMENTO DE CONCRETO ARMADO (PCA), FCK = 40 MPA, CAMADA COM ESPESSURA DE 12,5 CM. AF_11/2017</v>
          </cell>
        </row>
        <row r="5368">
          <cell r="A5368" t="str">
            <v>PAVIMENTACAO</v>
          </cell>
          <cell r="B5368" t="str">
            <v>PAVI</v>
          </cell>
          <cell r="C5368" t="str">
            <v>EXECUCAO DE PAVIMENTACOES DIVERSAS</v>
          </cell>
          <cell r="D5368" t="str">
            <v>0057</v>
          </cell>
          <cell r="E5368">
            <v>0</v>
          </cell>
          <cell r="F5368">
            <v>0</v>
          </cell>
          <cell r="G5368" t="str">
            <v>97111</v>
          </cell>
          <cell r="H5368" t="str">
            <v>EXECUÇÃO DE PAVIMENTO DE CONCRETO ARMADO (PCA), FCK = 40 MPA, CAMADA COM ESPESSURA DE 15,0 CM. AF_11/2017</v>
          </cell>
        </row>
        <row r="5369">
          <cell r="A5369" t="str">
            <v>PAVIMENTACAO</v>
          </cell>
          <cell r="B5369" t="str">
            <v>PAVI</v>
          </cell>
          <cell r="C5369" t="str">
            <v>EXECUCAO DE PAVIMENTACOES DIVERSAS</v>
          </cell>
          <cell r="D5369" t="str">
            <v>0057</v>
          </cell>
          <cell r="E5369">
            <v>0</v>
          </cell>
          <cell r="F5369">
            <v>0</v>
          </cell>
          <cell r="G5369" t="str">
            <v>97112</v>
          </cell>
          <cell r="H5369" t="str">
            <v>EXECUÇÃO DE PAVIMENTO DE CONCRETO ARMADO (PCA), FCK = 40 MPA, CAMADA COM ESPESSURA DE 17,5 CM. AF_11/2017</v>
          </cell>
        </row>
        <row r="5370">
          <cell r="A5370" t="str">
            <v>PAVIMENTACAO</v>
          </cell>
          <cell r="B5370" t="str">
            <v>PAVI</v>
          </cell>
          <cell r="C5370" t="str">
            <v>EXECUCAO DE PAVIMENTACOES DIVERSAS</v>
          </cell>
          <cell r="D5370" t="str">
            <v>0057</v>
          </cell>
          <cell r="E5370">
            <v>0</v>
          </cell>
          <cell r="F5370">
            <v>0</v>
          </cell>
          <cell r="G5370" t="str">
            <v>97113</v>
          </cell>
          <cell r="H5370" t="str">
            <v>APLICAÇÃO DE LONA PLÁSTICA PARA EXECUÇÃO DE PAVIMENTOS DE CONCRETO. AF_11/2017</v>
          </cell>
        </row>
        <row r="5371">
          <cell r="A5371" t="str">
            <v>PAVIMENTACAO</v>
          </cell>
          <cell r="B5371" t="str">
            <v>PAVI</v>
          </cell>
          <cell r="C5371" t="str">
            <v>EXECUCAO DE PAVIMENTACOES DIVERSAS</v>
          </cell>
          <cell r="D5371" t="str">
            <v>0057</v>
          </cell>
          <cell r="E5371">
            <v>0</v>
          </cell>
          <cell r="F5371">
            <v>0</v>
          </cell>
          <cell r="G5371" t="str">
            <v>97114</v>
          </cell>
          <cell r="H5371" t="str">
            <v>EXECUÇÃO DE JUNTAS DE CONTRAÇÃO PARA PAVIMENTOS DE CONCRETO. AF_11/2017</v>
          </cell>
        </row>
        <row r="5372">
          <cell r="A5372" t="str">
            <v>PAVIMENTACAO</v>
          </cell>
          <cell r="B5372" t="str">
            <v>PAVI</v>
          </cell>
          <cell r="C5372" t="str">
            <v>EXECUCAO DE PAVIMENTACOES DIVERSAS</v>
          </cell>
          <cell r="D5372" t="str">
            <v>0057</v>
          </cell>
          <cell r="E5372">
            <v>0</v>
          </cell>
          <cell r="F5372">
            <v>0</v>
          </cell>
          <cell r="G5372" t="str">
            <v>97115</v>
          </cell>
          <cell r="H5372" t="str">
            <v>APLICAÇÃO DE GRAXA EM BARRAS DE TRANSFERÊNCIA PARA EXECUÇÃO DE PAVIMENTO DE CONCRETO. AF_11/2017</v>
          </cell>
        </row>
        <row r="5373">
          <cell r="A5373" t="str">
            <v>PAVIMENTACAO</v>
          </cell>
          <cell r="B5373" t="str">
            <v>PAVI</v>
          </cell>
          <cell r="C5373" t="str">
            <v>EXECUCAO DE PAVIMENTACOES DIVERSAS</v>
          </cell>
          <cell r="D5373" t="str">
            <v>0057</v>
          </cell>
          <cell r="E5373">
            <v>0</v>
          </cell>
          <cell r="F5373">
            <v>0</v>
          </cell>
          <cell r="G5373" t="str">
            <v>97116</v>
          </cell>
          <cell r="H5373" t="str">
            <v>BARRAS DE TRANSFERÊNCIA, AÇO CA-25 DE 16,0 MM, PARA EXECUÇÃO DE PAVIMENTO DE CONCRETO  FORNECIMENTO E INSTALAÇÃO. AF_11/2017</v>
          </cell>
        </row>
        <row r="5374">
          <cell r="A5374" t="str">
            <v>PAVIMENTACAO</v>
          </cell>
          <cell r="B5374" t="str">
            <v>PAVI</v>
          </cell>
          <cell r="C5374" t="str">
            <v>EXECUCAO DE PAVIMENTACOES DIVERSAS</v>
          </cell>
          <cell r="D5374" t="str">
            <v>0057</v>
          </cell>
          <cell r="E5374">
            <v>0</v>
          </cell>
          <cell r="F5374">
            <v>0</v>
          </cell>
          <cell r="G5374" t="str">
            <v>97117</v>
          </cell>
          <cell r="H5374" t="str">
            <v>BARRAS DE TRANSFERÊNCIA, AÇO CA-25 DE 20,0 MM, PARA EXECUÇÃO DE PAVIMENTO DE CONCRETO  FORNECIMENTO E INSTALAÇÃO. AF_11/2017</v>
          </cell>
        </row>
        <row r="5375">
          <cell r="A5375" t="str">
            <v>PAVIMENTACAO</v>
          </cell>
          <cell r="B5375" t="str">
            <v>PAVI</v>
          </cell>
          <cell r="C5375" t="str">
            <v>EXECUCAO DE PAVIMENTACOES DIVERSAS</v>
          </cell>
          <cell r="D5375" t="str">
            <v>0057</v>
          </cell>
          <cell r="E5375">
            <v>0</v>
          </cell>
          <cell r="F5375">
            <v>0</v>
          </cell>
          <cell r="G5375" t="str">
            <v>97118</v>
          </cell>
          <cell r="H5375" t="str">
            <v>BARRAS DE TRANSFERÊNCIA, AÇO CA-25 DE 25,0 MM, PARA EXECUÇÃO DE PAVIMENTO DE CONCRETO  FORNECIMENTO E INSTALAÇÃO. AF_11/2017</v>
          </cell>
        </row>
        <row r="5376">
          <cell r="A5376" t="str">
            <v>PAVIMENTACAO</v>
          </cell>
          <cell r="B5376" t="str">
            <v>PAVI</v>
          </cell>
          <cell r="C5376" t="str">
            <v>EXECUCAO DE PAVIMENTACOES DIVERSAS</v>
          </cell>
          <cell r="D5376" t="str">
            <v>0057</v>
          </cell>
          <cell r="E5376">
            <v>0</v>
          </cell>
          <cell r="F5376">
            <v>0</v>
          </cell>
          <cell r="G5376" t="str">
            <v>97119</v>
          </cell>
          <cell r="H5376" t="str">
            <v>BARRAS DE TRANSFERÊNCIA, AÇO CA-25 DE 32,0 MM, PARA EXECUÇÃO DE PAVIMENTO DE CONCRETO  FORNECIMENTO E INSTALAÇÃO. AF_11/2017</v>
          </cell>
        </row>
        <row r="5377">
          <cell r="A5377" t="str">
            <v>PAVIMENTACAO</v>
          </cell>
          <cell r="B5377" t="str">
            <v>PAVI</v>
          </cell>
          <cell r="C5377" t="str">
            <v>EXECUCAO DE PAVIMENTACOES DIVERSAS</v>
          </cell>
          <cell r="D5377" t="str">
            <v>0057</v>
          </cell>
          <cell r="E5377">
            <v>0</v>
          </cell>
          <cell r="F5377">
            <v>0</v>
          </cell>
          <cell r="G5377" t="str">
            <v>97120</v>
          </cell>
          <cell r="H5377" t="str">
            <v>BARRAS DE LIGAÇÃO, AÇO CA-50 DE 10 MM, PARA EXECUÇÃO DE PAVIMENTO DE CONCRETO  FORNECIMENTO E INSTALAÇÃO. AF_11/2017</v>
          </cell>
        </row>
        <row r="5378">
          <cell r="A5378" t="str">
            <v>PAVIMENTACAO</v>
          </cell>
          <cell r="B5378" t="str">
            <v>PAVI</v>
          </cell>
          <cell r="C5378" t="str">
            <v>EXECUCAO DE PAVIMENTACOES DIVERSAS</v>
          </cell>
          <cell r="D5378" t="str">
            <v>0057</v>
          </cell>
          <cell r="E5378">
            <v>0</v>
          </cell>
          <cell r="F5378">
            <v>0</v>
          </cell>
          <cell r="G5378" t="str">
            <v>97802</v>
          </cell>
          <cell r="H5378" t="str">
            <v>PAVIMENTO COM TRATAMENTO SUPERFICIAL SIMPLES, COM EMULSÃO ASFÁLTICA RR-2C. AF_01/2020</v>
          </cell>
        </row>
        <row r="5379">
          <cell r="A5379" t="str">
            <v>PAVIMENTACAO</v>
          </cell>
          <cell r="B5379" t="str">
            <v>PAVI</v>
          </cell>
          <cell r="C5379" t="str">
            <v>EXECUCAO DE PAVIMENTACOES DIVERSAS</v>
          </cell>
          <cell r="D5379" t="str">
            <v>0057</v>
          </cell>
          <cell r="E5379">
            <v>0</v>
          </cell>
          <cell r="F5379">
            <v>0</v>
          </cell>
          <cell r="G5379" t="str">
            <v>97803</v>
          </cell>
          <cell r="H5379" t="str">
            <v>PAVIMENTO COM TRATAMENTO SUPERFICIAL SIMPLES, COM EMULSÃO ASFÁLTICA RR-2C, COM BANHO DILUÍDO. AF_01/2020</v>
          </cell>
        </row>
        <row r="5380">
          <cell r="A5380" t="str">
            <v>PAVIMENTACAO</v>
          </cell>
          <cell r="B5380" t="str">
            <v>PAVI</v>
          </cell>
          <cell r="C5380" t="str">
            <v>EXECUCAO DE PAVIMENTACOES DIVERSAS</v>
          </cell>
          <cell r="D5380" t="str">
            <v>0057</v>
          </cell>
          <cell r="E5380">
            <v>0</v>
          </cell>
          <cell r="F5380">
            <v>0</v>
          </cell>
          <cell r="G5380" t="str">
            <v>97805</v>
          </cell>
          <cell r="H5380" t="str">
            <v>PAVIMENTO COM TRATAMENTO SUPERFICIAL DUPLO, COM EMULSÃO ASFÁLTICA RR-2C. AF_01/2020</v>
          </cell>
        </row>
        <row r="5381">
          <cell r="A5381" t="str">
            <v>PAVIMENTACAO</v>
          </cell>
          <cell r="B5381" t="str">
            <v>PAVI</v>
          </cell>
          <cell r="C5381" t="str">
            <v>EXECUCAO DE PAVIMENTACOES DIVERSAS</v>
          </cell>
          <cell r="D5381" t="str">
            <v>0057</v>
          </cell>
          <cell r="E5381">
            <v>0</v>
          </cell>
          <cell r="F5381">
            <v>0</v>
          </cell>
          <cell r="G5381" t="str">
            <v>97806</v>
          </cell>
          <cell r="H5381" t="str">
            <v>PAVIMENTO COM TRATAMENTO SUPERFICIAL DUPLO, COM EMULSÃO ASFÁLTICA RR-2C, COM BANHO DILUÍDO. AF_01/2020</v>
          </cell>
        </row>
        <row r="5382">
          <cell r="A5382" t="str">
            <v>PAVIMENTACAO</v>
          </cell>
          <cell r="B5382" t="str">
            <v>PAVI</v>
          </cell>
          <cell r="C5382" t="str">
            <v>EXECUCAO DE PAVIMENTACOES DIVERSAS</v>
          </cell>
          <cell r="D5382" t="str">
            <v>0057</v>
          </cell>
          <cell r="E5382">
            <v>0</v>
          </cell>
          <cell r="F5382">
            <v>0</v>
          </cell>
          <cell r="G5382" t="str">
            <v>97807</v>
          </cell>
          <cell r="H5382" t="str">
            <v>PAVIMENTO COM TRATAMENTO SUPERFICIAL DUPLO, COM EMULSÃO ASFÁLTICA RR-2C, COM CAPA SELANTE. AF_01/2020</v>
          </cell>
        </row>
        <row r="5383">
          <cell r="A5383" t="str">
            <v>PAVIMENTACAO</v>
          </cell>
          <cell r="B5383" t="str">
            <v>PAVI</v>
          </cell>
          <cell r="C5383" t="str">
            <v>EXECUCAO DE PAVIMENTACOES DIVERSAS</v>
          </cell>
          <cell r="D5383" t="str">
            <v>0057</v>
          </cell>
          <cell r="E5383">
            <v>0</v>
          </cell>
          <cell r="F5383">
            <v>0</v>
          </cell>
          <cell r="G5383" t="str">
            <v>97809</v>
          </cell>
          <cell r="H5383" t="str">
            <v>PAVIMENTO COM TRATAMENTO SUPERFICIAL TRIPLO, COM EMULSÃO ASFÁLTICA RR-2C. AF_01/2020</v>
          </cell>
        </row>
        <row r="5384">
          <cell r="A5384" t="str">
            <v>PAVIMENTACAO</v>
          </cell>
          <cell r="B5384" t="str">
            <v>PAVI</v>
          </cell>
          <cell r="C5384" t="str">
            <v>EXECUCAO DE PAVIMENTACOES DIVERSAS</v>
          </cell>
          <cell r="D5384" t="str">
            <v>0057</v>
          </cell>
          <cell r="E5384">
            <v>0</v>
          </cell>
          <cell r="F5384">
            <v>0</v>
          </cell>
          <cell r="G5384" t="str">
            <v>97810</v>
          </cell>
          <cell r="H5384" t="str">
            <v>PAVIMENTO COM TRATAMENTO SUPERFICIAL TRIPLO, COM EMULSÃO ASFÁLTICA RR-2C, COM BANHO DILUÍDO. AF_01/2020</v>
          </cell>
        </row>
        <row r="5385">
          <cell r="A5385" t="str">
            <v>PAVIMENTACAO</v>
          </cell>
          <cell r="B5385" t="str">
            <v>PAVI</v>
          </cell>
          <cell r="C5385" t="str">
            <v>EXECUCAO DE PAVIMENTACOES DIVERSAS</v>
          </cell>
          <cell r="D5385" t="str">
            <v>0057</v>
          </cell>
          <cell r="E5385">
            <v>0</v>
          </cell>
          <cell r="F5385">
            <v>0</v>
          </cell>
          <cell r="G5385" t="str">
            <v>97811</v>
          </cell>
          <cell r="H5385" t="str">
            <v>PAVIMENTO COM TRATAMENTO SUPERFICIAL TRIPLO, COM EMULSÃO ASFÁLTICA RR-2C, COM CAPA SELANTE. AF_01/2020</v>
          </cell>
        </row>
        <row r="5386">
          <cell r="A5386" t="str">
            <v>PAVIMENTACAO</v>
          </cell>
          <cell r="B5386" t="str">
            <v>PAVI</v>
          </cell>
          <cell r="C5386" t="str">
            <v>EXECUCAO DE PAVIMENTACOES DIVERSAS</v>
          </cell>
          <cell r="D5386" t="str">
            <v>0057</v>
          </cell>
          <cell r="E5386">
            <v>0</v>
          </cell>
          <cell r="F5386">
            <v>0</v>
          </cell>
          <cell r="G5386" t="str">
            <v>101167</v>
          </cell>
          <cell r="H5386" t="str">
            <v>EXECUÇÃO DE PAVIMENTO EM PARALELEPÍPEDOS, REJUNTAMENTO COM PÓ DE PEDRA. AF_05/2020</v>
          </cell>
        </row>
        <row r="5387">
          <cell r="A5387" t="str">
            <v>PAVIMENTACAO</v>
          </cell>
          <cell r="B5387" t="str">
            <v>PAVI</v>
          </cell>
          <cell r="C5387" t="str">
            <v>EXECUCAO DE PAVIMENTACOES DIVERSAS</v>
          </cell>
          <cell r="D5387" t="str">
            <v>0057</v>
          </cell>
          <cell r="E5387">
            <v>0</v>
          </cell>
          <cell r="F5387">
            <v>0</v>
          </cell>
          <cell r="G5387" t="str">
            <v>101168</v>
          </cell>
          <cell r="H5387" t="str">
            <v>EXECUÇÃO DE PAVIMENTO EM PARALELEPÍPEDOS, REJUNTAMENTO COM PEDRISCO E EMULSÃO ASFÁLTICA. AF_05/2020_P</v>
          </cell>
        </row>
        <row r="5388">
          <cell r="A5388" t="str">
            <v>PAVIMENTACAO</v>
          </cell>
          <cell r="B5388" t="str">
            <v>PAVI</v>
          </cell>
          <cell r="C5388" t="str">
            <v>EXECUCAO DE PAVIMENTACOES DIVERSAS</v>
          </cell>
          <cell r="D5388" t="str">
            <v>0057</v>
          </cell>
          <cell r="E5388">
            <v>0</v>
          </cell>
          <cell r="F5388">
            <v>0</v>
          </cell>
          <cell r="G5388" t="str">
            <v>101169</v>
          </cell>
          <cell r="H5388" t="str">
            <v>EXECUÇÃO DE PAVIMENTO EM PARALELEPÍPEDOS, REJUNTAMENTO COM ARGAMASSA TRAÇO 1:3 (CIMENTO E AREIA). AF_05/2020</v>
          </cell>
        </row>
        <row r="5389">
          <cell r="A5389" t="str">
            <v>PAVIMENTACAO</v>
          </cell>
          <cell r="B5389" t="str">
            <v>PAVI</v>
          </cell>
          <cell r="C5389" t="str">
            <v>EXECUCAO DE PAVIMENTACOES DIVERSAS</v>
          </cell>
          <cell r="D5389" t="str">
            <v>0057</v>
          </cell>
          <cell r="E5389">
            <v>0</v>
          </cell>
          <cell r="F5389">
            <v>0</v>
          </cell>
          <cell r="G5389" t="str">
            <v>101170</v>
          </cell>
          <cell r="H5389" t="str">
            <v>EXECUÇÃO DE PAVIMENTO EM PEDRAS POLIÉDRICAS, REJUNTAMENTO COM PÓ DE PEDRA. AF_05/2020</v>
          </cell>
        </row>
        <row r="5390">
          <cell r="A5390" t="str">
            <v>PAVIMENTACAO</v>
          </cell>
          <cell r="B5390" t="str">
            <v>PAVI</v>
          </cell>
          <cell r="C5390" t="str">
            <v>EXECUCAO DE PAVIMENTACOES DIVERSAS</v>
          </cell>
          <cell r="D5390" t="str">
            <v>0057</v>
          </cell>
          <cell r="E5390">
            <v>0</v>
          </cell>
          <cell r="F5390">
            <v>0</v>
          </cell>
          <cell r="G5390" t="str">
            <v>101171</v>
          </cell>
          <cell r="H5390" t="str">
            <v>EXECUÇÃO DE PAVIMENTO EM PEDRAS POLIÉDRICAS, REJUNTAMENTO COM PEDRISCO E EMULSÃO ASFÁLTICA. AF_05/2020_P</v>
          </cell>
        </row>
        <row r="5391">
          <cell r="A5391" t="str">
            <v>PAVIMENTACAO</v>
          </cell>
          <cell r="B5391" t="str">
            <v>PAVI</v>
          </cell>
          <cell r="C5391" t="str">
            <v>EXECUCAO DE PAVIMENTACOES DIVERSAS</v>
          </cell>
          <cell r="D5391" t="str">
            <v>0057</v>
          </cell>
          <cell r="E5391">
            <v>0</v>
          </cell>
          <cell r="F5391">
            <v>0</v>
          </cell>
          <cell r="G5391" t="str">
            <v>101172</v>
          </cell>
          <cell r="H5391" t="str">
            <v>EXECUÇÃO DE PAVIMENTO EM PEDRAS POLIÉDRICAS, REJUNTAMENTO COM ARGAMASSA TRAÇO 1:3 (CIMENTO E AREIA). AF_05/2020</v>
          </cell>
        </row>
        <row r="5392">
          <cell r="A5392" t="str">
            <v>PAVIMENTACAO</v>
          </cell>
          <cell r="B5392" t="str">
            <v>PAVI</v>
          </cell>
          <cell r="C5392" t="str">
            <v>SINALIZACAO HORIZONTAL/VERTICAL</v>
          </cell>
          <cell r="D5392" t="str">
            <v>0249</v>
          </cell>
          <cell r="E5392">
            <v>0</v>
          </cell>
          <cell r="F5392">
            <v>0</v>
          </cell>
          <cell r="G5392" t="str">
            <v>72947</v>
          </cell>
          <cell r="H5392" t="str">
            <v>SINALIZACAO HORIZONTAL COM TINTA RETRORREFLETIVA A BASE DE RESINA ACRILICA COM MICROESFERAS DE VIDRO</v>
          </cell>
        </row>
        <row r="5393">
          <cell r="A5393" t="str">
            <v>PAVIMENTACAO</v>
          </cell>
          <cell r="B5393" t="str">
            <v>PAVI</v>
          </cell>
          <cell r="C5393" t="str">
            <v>SINALIZACAO HORIZONTAL/VERTICAL</v>
          </cell>
          <cell r="D5393" t="str">
            <v>0249</v>
          </cell>
          <cell r="E5393">
            <v>0</v>
          </cell>
          <cell r="F5393">
            <v>0</v>
          </cell>
          <cell r="G5393" t="str">
            <v>83693</v>
          </cell>
          <cell r="H5393" t="str">
            <v>CAIACAO EM MEIO FIO</v>
          </cell>
        </row>
        <row r="5394">
          <cell r="A5394" t="str">
            <v>PAVIMENTACAO</v>
          </cell>
          <cell r="B5394" t="str">
            <v>PAVI</v>
          </cell>
          <cell r="C5394" t="str">
            <v>FABRICACAO/EXECUCAO DE CBUQ/PRE-MISTURADOS</v>
          </cell>
          <cell r="D5394" t="str">
            <v>0287</v>
          </cell>
          <cell r="E5394">
            <v>0</v>
          </cell>
          <cell r="F5394">
            <v>0</v>
          </cell>
          <cell r="G5394" t="str">
            <v>95995</v>
          </cell>
          <cell r="H5394" t="str">
            <v>EXECUÇÃO DE PAVIMENTO COM APLICAÇÃO DE CONCRETO ASFÁLTICO, CAMADA DE ROLAMENTO - EXCLUSIVE CARGA E TRANSPORTE. AF_11/2019</v>
          </cell>
        </row>
        <row r="5395">
          <cell r="A5395" t="str">
            <v>PAVIMENTACAO</v>
          </cell>
          <cell r="B5395" t="str">
            <v>PAVI</v>
          </cell>
          <cell r="C5395" t="str">
            <v>FABRICACAO/EXECUCAO DE CBUQ/PRE-MISTURADOS</v>
          </cell>
          <cell r="D5395" t="str">
            <v>0287</v>
          </cell>
          <cell r="E5395">
            <v>0</v>
          </cell>
          <cell r="F5395">
            <v>0</v>
          </cell>
          <cell r="G5395" t="str">
            <v>95996</v>
          </cell>
          <cell r="H5395" t="str">
            <v>EXECUÇÃO DE PAVIMENTO COM APLICAÇÃO DE CONCRETO ASFÁLTICO, CAMADA DE BINDER - EXCLUSIVE CARGA E TRANSPORTE. AF_11/2019</v>
          </cell>
        </row>
        <row r="5396">
          <cell r="A5396" t="str">
            <v>PAVIMENTACAO</v>
          </cell>
          <cell r="B5396" t="str">
            <v>PAVI</v>
          </cell>
          <cell r="C5396" t="str">
            <v>FABRICACAO/EXECUCAO DE CBUQ/PRE-MISTURADOS</v>
          </cell>
          <cell r="D5396" t="str">
            <v>0287</v>
          </cell>
          <cell r="E5396">
            <v>0</v>
          </cell>
          <cell r="F5396">
            <v>0</v>
          </cell>
          <cell r="G5396" t="str">
            <v>96001</v>
          </cell>
          <cell r="H5396" t="str">
            <v>FRESAGEM DE PAVIMENTO ASFÁLTICO (PROFUNDIDADE ATÉ 5,0 CM) - EXCLUSIVE TRANSPORTE. AF_11/2019</v>
          </cell>
        </row>
        <row r="5397">
          <cell r="A5397" t="str">
            <v>PAVIMENTACAO</v>
          </cell>
          <cell r="B5397" t="str">
            <v>PAVI</v>
          </cell>
          <cell r="C5397" t="str">
            <v>FABRICACAO/EXECUCAO DE CBUQ/PRE-MISTURADOS</v>
          </cell>
          <cell r="D5397" t="str">
            <v>0287</v>
          </cell>
          <cell r="E5397">
            <v>0</v>
          </cell>
          <cell r="F5397">
            <v>0</v>
          </cell>
          <cell r="G5397" t="str">
            <v>96393</v>
          </cell>
          <cell r="H5397" t="str">
            <v>USINAGEM DE BRITA GRADUADA SIMPLES. AF_03/2020</v>
          </cell>
        </row>
        <row r="5398">
          <cell r="A5398" t="str">
            <v>PAVIMENTACAO</v>
          </cell>
          <cell r="B5398" t="str">
            <v>PAVI</v>
          </cell>
          <cell r="C5398" t="str">
            <v>FABRICACAO/EXECUCAO DE CBUQ/PRE-MISTURADOS</v>
          </cell>
          <cell r="D5398" t="str">
            <v>0287</v>
          </cell>
          <cell r="E5398">
            <v>0</v>
          </cell>
          <cell r="F5398">
            <v>0</v>
          </cell>
          <cell r="G5398" t="str">
            <v>96394</v>
          </cell>
          <cell r="H5398" t="str">
            <v>USINAGEM DE BRITA GRADUADA TRATADA COM CIMENTO. AF_03/2020</v>
          </cell>
        </row>
        <row r="5399">
          <cell r="A5399" t="str">
            <v>PAVIMENTACAO</v>
          </cell>
          <cell r="B5399" t="str">
            <v>PAVI</v>
          </cell>
          <cell r="C5399" t="str">
            <v>FABRICACAO/EXECUCAO DE CBUQ/PRE-MISTURADOS</v>
          </cell>
          <cell r="D5399" t="str">
            <v>0287</v>
          </cell>
          <cell r="E5399">
            <v>0</v>
          </cell>
          <cell r="F5399">
            <v>0</v>
          </cell>
          <cell r="G5399" t="str">
            <v>96395</v>
          </cell>
          <cell r="H5399" t="str">
            <v>USINAGEM DE CONCRETO PARA COMPACTAÇÃO COM ROLO. AF_03/2020</v>
          </cell>
        </row>
        <row r="5400">
          <cell r="A5400" t="str">
            <v>PAVIMENTACAO</v>
          </cell>
          <cell r="B5400" t="str">
            <v>PAVI</v>
          </cell>
          <cell r="C5400" t="str">
            <v>FABRICACAO/EXECUCAO DE CBUQ/PRE-MISTURADOS</v>
          </cell>
          <cell r="D5400" t="str">
            <v>0287</v>
          </cell>
          <cell r="E5400">
            <v>0</v>
          </cell>
          <cell r="F5400">
            <v>0</v>
          </cell>
          <cell r="G5400" t="str">
            <v>100624</v>
          </cell>
          <cell r="H5400" t="str">
            <v>EXECUÇÃO DE PAVIMENTO COM APLICAÇÃO DE PRÉ-MISTURADO A FRIO, CAMADA DE ROLAMENTO - EXCLUSIVE CARGA E TRANSPORTE. AF_11/2019</v>
          </cell>
        </row>
        <row r="5401">
          <cell r="A5401" t="str">
            <v>PAVIMENTACAO</v>
          </cell>
          <cell r="B5401" t="str">
            <v>PAVI</v>
          </cell>
          <cell r="C5401" t="str">
            <v>FABRICACAO/EXECUCAO DE CBUQ/PRE-MISTURADOS</v>
          </cell>
          <cell r="D5401" t="str">
            <v>0287</v>
          </cell>
          <cell r="E5401">
            <v>0</v>
          </cell>
          <cell r="F5401">
            <v>0</v>
          </cell>
          <cell r="G5401" t="str">
            <v>100625</v>
          </cell>
          <cell r="H5401" t="str">
            <v>EXECUÇÃO DE PAVIMENTO COM APLICAÇÃO DE PRÉ-MISTURADO A FRIO, CAMADA DE BINDER - EXCLUSIVE CARGA E TRANSPORTE. AF_11/2019</v>
          </cell>
        </row>
        <row r="5402">
          <cell r="A5402" t="str">
            <v>PAVIMENTACAO</v>
          </cell>
          <cell r="B5402" t="str">
            <v>PAVI</v>
          </cell>
          <cell r="C5402" t="str">
            <v>FABRICACAO/EXECUCAO DE CBUQ/PRE-MISTURADOS</v>
          </cell>
          <cell r="D5402" t="str">
            <v>0287</v>
          </cell>
          <cell r="E5402">
            <v>0</v>
          </cell>
          <cell r="F5402">
            <v>0</v>
          </cell>
          <cell r="G5402" t="str">
            <v>101020</v>
          </cell>
          <cell r="H5402" t="str">
            <v>USINAGEM DE CONCRETO ASFÁLTICO COM CAP 50/70, PARA CAMADA DE BINDER, PADRÃO DNIT FAIXA B, EM USINA DE ASFALTO CONTÍNUA DE 80 TON/H. AF_03/2020</v>
          </cell>
        </row>
        <row r="5403">
          <cell r="A5403" t="str">
            <v>PAVIMENTACAO</v>
          </cell>
          <cell r="B5403" t="str">
            <v>PAVI</v>
          </cell>
          <cell r="C5403" t="str">
            <v>FABRICACAO/EXECUCAO DE CBUQ/PRE-MISTURADOS</v>
          </cell>
          <cell r="D5403" t="str">
            <v>0287</v>
          </cell>
          <cell r="E5403">
            <v>0</v>
          </cell>
          <cell r="F5403">
            <v>0</v>
          </cell>
          <cell r="G5403" t="str">
            <v>101021</v>
          </cell>
          <cell r="H5403" t="str">
            <v>USINAGEM DE CONCRETO ASFÁLTICO COM CAP 50/70, PARA CAMADA DE ROLAMENTO, PADRÃO DNIT FAIXA C, EM USINA DE ASFALTO CONTÍNUA DE 80 TON/H. AF_03/2020</v>
          </cell>
        </row>
        <row r="5404">
          <cell r="A5404" t="str">
            <v>PAVIMENTACAO</v>
          </cell>
          <cell r="B5404" t="str">
            <v>PAVI</v>
          </cell>
          <cell r="C5404" t="str">
            <v>FABRICACAO/EXECUCAO DE CBUQ/PRE-MISTURADOS</v>
          </cell>
          <cell r="D5404" t="str">
            <v>0287</v>
          </cell>
          <cell r="E5404">
            <v>0</v>
          </cell>
          <cell r="F5404">
            <v>0</v>
          </cell>
          <cell r="G5404" t="str">
            <v>101022</v>
          </cell>
          <cell r="H5404" t="str">
            <v>USINAGEM DE CONCRETO ASFÁLTICO COM CAP 50/70, PARA CAMADA DE BINDER, PADRÃO DNIT FAIXA B, EM USINA DE ASFALTO CONTÍNUA DE 140 TON/H. AF_03/2020_P</v>
          </cell>
        </row>
        <row r="5405">
          <cell r="A5405" t="str">
            <v>PAVIMENTACAO</v>
          </cell>
          <cell r="B5405" t="str">
            <v>PAVI</v>
          </cell>
          <cell r="C5405" t="str">
            <v>FABRICACAO/EXECUCAO DE CBUQ/PRE-MISTURADOS</v>
          </cell>
          <cell r="D5405" t="str">
            <v>0287</v>
          </cell>
          <cell r="E5405">
            <v>0</v>
          </cell>
          <cell r="F5405">
            <v>0</v>
          </cell>
          <cell r="G5405" t="str">
            <v>101023</v>
          </cell>
          <cell r="H5405" t="str">
            <v>USINAGEM DE CONCRETO ASFÁLTICO COM CAP 50/70, PARA CAMADA DE ROLAMENTO, PADRÃO DNIT FAIXA C, EM USINA DE ASFALTO CONTÍNUA DE 140 TON/H. AF_03/2020_P</v>
          </cell>
        </row>
        <row r="5406">
          <cell r="A5406" t="str">
            <v>PAVIMENTACAO</v>
          </cell>
          <cell r="B5406" t="str">
            <v>PAVI</v>
          </cell>
          <cell r="C5406" t="str">
            <v>FABRICACAO/EXECUCAO DE CBUQ/PRE-MISTURADOS</v>
          </cell>
          <cell r="D5406" t="str">
            <v>0287</v>
          </cell>
          <cell r="E5406">
            <v>0</v>
          </cell>
          <cell r="F5406">
            <v>0</v>
          </cell>
          <cell r="G5406" t="str">
            <v>101024</v>
          </cell>
          <cell r="H5406" t="str">
            <v>USINAGEM DE CONCRETO ASFÁLTICO COM CAP 50/70, PARA CAMADA DE BINDER, PADRÃO DNIT FAIXA B, EM USINA DE ASFALTO GRAVIMÉTRICA DE 150 TON/H. AF_03/2020_P</v>
          </cell>
        </row>
        <row r="5407">
          <cell r="A5407" t="str">
            <v>PAVIMENTACAO</v>
          </cell>
          <cell r="B5407" t="str">
            <v>PAVI</v>
          </cell>
          <cell r="C5407" t="str">
            <v>FABRICACAO/EXECUCAO DE CBUQ/PRE-MISTURADOS</v>
          </cell>
          <cell r="D5407" t="str">
            <v>0287</v>
          </cell>
          <cell r="E5407">
            <v>0</v>
          </cell>
          <cell r="F5407">
            <v>0</v>
          </cell>
          <cell r="G5407" t="str">
            <v>101025</v>
          </cell>
          <cell r="H5407" t="str">
            <v>USINAGEM DE CONCRETO ASFÁLTICO COM CAP 50/70 PARA CAMADA DE ROLAMENTO, PADRÃO DNIT FAIXA C, EM USINA DE ASFALTO GRAVIMÉTRICA DE 150 TON/H. AF_03/2020_P</v>
          </cell>
        </row>
        <row r="5408">
          <cell r="A5408" t="str">
            <v>PAVIMENTACAO</v>
          </cell>
          <cell r="B5408" t="str">
            <v>PAVI</v>
          </cell>
          <cell r="C5408" t="str">
            <v>FABRICACAO/EXECUCAO DE CBUQ/PRE-MISTURADOS</v>
          </cell>
          <cell r="D5408" t="str">
            <v>0287</v>
          </cell>
          <cell r="E5408">
            <v>0</v>
          </cell>
          <cell r="F5408">
            <v>0</v>
          </cell>
          <cell r="G5408" t="str">
            <v>101026</v>
          </cell>
          <cell r="H5408" t="str">
            <v>USINAGEM DE PRÉ MISTURADO A FRIO, PARA CAMADA DE BINDER, PADRÃO DNIT FAIXA B. AF_03/2020_P</v>
          </cell>
        </row>
        <row r="5409">
          <cell r="A5409" t="str">
            <v>PAVIMENTACAO</v>
          </cell>
          <cell r="B5409" t="str">
            <v>PAVI</v>
          </cell>
          <cell r="C5409" t="str">
            <v>FABRICACAO/EXECUCAO DE CBUQ/PRE-MISTURADOS</v>
          </cell>
          <cell r="D5409" t="str">
            <v>0287</v>
          </cell>
          <cell r="E5409">
            <v>0</v>
          </cell>
          <cell r="F5409">
            <v>0</v>
          </cell>
          <cell r="G5409" t="str">
            <v>101027</v>
          </cell>
          <cell r="H5409" t="str">
            <v>USINAGEM DE PRÉ MISTURADO A FRIO, PARA CAMADA DE ROLAMENTO, PADRÃO DNIT FAIXA C. AF_03/2020_P</v>
          </cell>
        </row>
        <row r="5410">
          <cell r="A5410" t="str">
            <v>PINTURAS</v>
          </cell>
          <cell r="B5410" t="str">
            <v>PINT</v>
          </cell>
          <cell r="C5410" t="str">
            <v>PINTURA DE PAREDE</v>
          </cell>
          <cell r="D5410" t="str">
            <v>0155</v>
          </cell>
          <cell r="E5410">
            <v>0</v>
          </cell>
          <cell r="F5410">
            <v>0</v>
          </cell>
          <cell r="G5410" t="str">
            <v>88411</v>
          </cell>
          <cell r="H5410" t="str">
            <v>APLICAÇÃO MANUAL DE FUNDO SELADOR ACRÍLICO EM PANOS COM PRESENÇA DE VÃOS DE EDIFÍCIOS DE MÚLTIPLOS PAVIMENTOS. AF_06/2014</v>
          </cell>
        </row>
        <row r="5411">
          <cell r="A5411" t="str">
            <v>PINTURAS</v>
          </cell>
          <cell r="B5411" t="str">
            <v>PINT</v>
          </cell>
          <cell r="C5411" t="str">
            <v>PINTURA DE PAREDE</v>
          </cell>
          <cell r="D5411" t="str">
            <v>0155</v>
          </cell>
          <cell r="E5411">
            <v>0</v>
          </cell>
          <cell r="F5411">
            <v>0</v>
          </cell>
          <cell r="G5411" t="str">
            <v>88412</v>
          </cell>
          <cell r="H5411" t="str">
            <v>APLICAÇÃO MANUAL DE FUNDO SELADOR ACRÍLICO EM PANOS CEGOS DE FACHADA (SEM PRESENÇA DE VÃOS) DE EDIFÍCIOS DE MÚLTIPLOS PAVIMENTOS. AF_06/2014</v>
          </cell>
        </row>
        <row r="5412">
          <cell r="A5412" t="str">
            <v>PINTURAS</v>
          </cell>
          <cell r="B5412" t="str">
            <v>PINT</v>
          </cell>
          <cell r="C5412" t="str">
            <v>PINTURA DE PAREDE</v>
          </cell>
          <cell r="D5412" t="str">
            <v>0155</v>
          </cell>
          <cell r="E5412">
            <v>0</v>
          </cell>
          <cell r="F5412">
            <v>0</v>
          </cell>
          <cell r="G5412" t="str">
            <v>88413</v>
          </cell>
          <cell r="H5412" t="str">
            <v>APLICAÇÃO MANUAL DE FUNDO SELADOR ACRÍLICO EM SUPERFÍCIES EXTERNAS DE SACADA DE EDIFÍCIOS DE MÚLTIPLOS PAVIMENTOS. AF_06/2014</v>
          </cell>
        </row>
        <row r="5413">
          <cell r="A5413" t="str">
            <v>PINTURAS</v>
          </cell>
          <cell r="B5413" t="str">
            <v>PINT</v>
          </cell>
          <cell r="C5413" t="str">
            <v>PINTURA DE PAREDE</v>
          </cell>
          <cell r="D5413" t="str">
            <v>0155</v>
          </cell>
          <cell r="E5413">
            <v>0</v>
          </cell>
          <cell r="F5413">
            <v>0</v>
          </cell>
          <cell r="G5413" t="str">
            <v>88414</v>
          </cell>
          <cell r="H5413" t="str">
            <v>APLICAÇÃO MANUAL DE FUNDO SELADOR ACRÍLICO EM SUPERFÍCIES INTERNAS DA SACADA DE EDIFÍCIOS DE MÚLTIPLOS PAVIMENTOS. AF_06/2014</v>
          </cell>
        </row>
        <row r="5414">
          <cell r="A5414" t="str">
            <v>PINTURAS</v>
          </cell>
          <cell r="B5414" t="str">
            <v>PINT</v>
          </cell>
          <cell r="C5414" t="str">
            <v>PINTURA DE PAREDE</v>
          </cell>
          <cell r="D5414" t="str">
            <v>0155</v>
          </cell>
          <cell r="E5414">
            <v>0</v>
          </cell>
          <cell r="F5414">
            <v>0</v>
          </cell>
          <cell r="G5414" t="str">
            <v>88415</v>
          </cell>
          <cell r="H5414" t="str">
            <v>APLICAÇÃO MANUAL DE FUNDO SELADOR ACRÍLICO EM PAREDES EXTERNAS DE CASAS. AF_06/2014</v>
          </cell>
        </row>
        <row r="5415">
          <cell r="A5415" t="str">
            <v>PINTURAS</v>
          </cell>
          <cell r="B5415" t="str">
            <v>PINT</v>
          </cell>
          <cell r="C5415" t="str">
            <v>PINTURA DE PAREDE</v>
          </cell>
          <cell r="D5415" t="str">
            <v>0155</v>
          </cell>
          <cell r="E5415">
            <v>0</v>
          </cell>
          <cell r="F5415">
            <v>0</v>
          </cell>
          <cell r="G5415" t="str">
            <v>88416</v>
          </cell>
          <cell r="H5415" t="str">
            <v>APLICAÇÃO MANUAL DE PINTURA COM TINTA TEXTURIZADA ACRÍLICA EM PANOS COM PRESENÇA DE VÃOS DE EDIFÍCIOS DE MÚLTIPLOS PAVIMENTOS, UMA COR. AF_06/2014</v>
          </cell>
        </row>
        <row r="5416">
          <cell r="A5416" t="str">
            <v>PINTURAS</v>
          </cell>
          <cell r="B5416" t="str">
            <v>PINT</v>
          </cell>
          <cell r="C5416" t="str">
            <v>PINTURA DE PAREDE</v>
          </cell>
          <cell r="D5416" t="str">
            <v>0155</v>
          </cell>
          <cell r="E5416">
            <v>0</v>
          </cell>
          <cell r="F5416">
            <v>0</v>
          </cell>
          <cell r="G5416" t="str">
            <v>88417</v>
          </cell>
          <cell r="H5416" t="str">
            <v>APLICAÇÃO MANUAL DE PINTURA COM TINTA TEXTURIZADA ACRÍLICA EM PANOS CEGOS DE FACHADA (SEM PRESENÇA DE VÃOS) DE EDIFÍCIOS DE MÚLTIPLOS PAVIMENTOS, UMA COR. AF_06/2014</v>
          </cell>
        </row>
        <row r="5417">
          <cell r="A5417" t="str">
            <v>PINTURAS</v>
          </cell>
          <cell r="B5417" t="str">
            <v>PINT</v>
          </cell>
          <cell r="C5417" t="str">
            <v>PINTURA DE PAREDE</v>
          </cell>
          <cell r="D5417" t="str">
            <v>0155</v>
          </cell>
          <cell r="E5417">
            <v>0</v>
          </cell>
          <cell r="F5417">
            <v>0</v>
          </cell>
          <cell r="G5417" t="str">
            <v>88420</v>
          </cell>
          <cell r="H5417" t="str">
            <v>APLICAÇÃO MANUAL DE PINTURA COM TINTA TEXTURIZADA ACRÍLICA EM SUPERFÍCIES EXTERNAS DE SACADA DE EDIFÍCIOS DE MÚLTIPLOS PAVIMENTOS, UMA COR. AF_06/2014</v>
          </cell>
        </row>
        <row r="5418">
          <cell r="A5418" t="str">
            <v>PINTURAS</v>
          </cell>
          <cell r="B5418" t="str">
            <v>PINT</v>
          </cell>
          <cell r="C5418" t="str">
            <v>PINTURA DE PAREDE</v>
          </cell>
          <cell r="D5418" t="str">
            <v>0155</v>
          </cell>
          <cell r="E5418">
            <v>0</v>
          </cell>
          <cell r="F5418">
            <v>0</v>
          </cell>
          <cell r="G5418" t="str">
            <v>88421</v>
          </cell>
          <cell r="H5418" t="str">
            <v>APLICAÇÃO MANUAL DE PINTURA COM TINTA TEXTURIZADA ACRÍLICA EM SUPERFÍCIES INTERNAS DA SACADA DE EDIFÍCIOS DE MÚLTIPLOS PAVIMENTOS, UMA COR. AF_06/2014</v>
          </cell>
        </row>
        <row r="5419">
          <cell r="A5419" t="str">
            <v>PINTURAS</v>
          </cell>
          <cell r="B5419" t="str">
            <v>PINT</v>
          </cell>
          <cell r="C5419" t="str">
            <v>PINTURA DE PAREDE</v>
          </cell>
          <cell r="D5419" t="str">
            <v>0155</v>
          </cell>
          <cell r="E5419">
            <v>0</v>
          </cell>
          <cell r="F5419">
            <v>0</v>
          </cell>
          <cell r="G5419" t="str">
            <v>88423</v>
          </cell>
          <cell r="H5419" t="str">
            <v>APLICAÇÃO MANUAL DE PINTURA COM TINTA TEXTURIZADA ACRÍLICA EM PAREDES EXTERNAS DE CASAS, UMA COR. AF_06/2014</v>
          </cell>
        </row>
        <row r="5420">
          <cell r="A5420" t="str">
            <v>PINTURAS</v>
          </cell>
          <cell r="B5420" t="str">
            <v>PINT</v>
          </cell>
          <cell r="C5420" t="str">
            <v>PINTURA DE PAREDE</v>
          </cell>
          <cell r="D5420" t="str">
            <v>0155</v>
          </cell>
          <cell r="E5420">
            <v>0</v>
          </cell>
          <cell r="F5420">
            <v>0</v>
          </cell>
          <cell r="G5420" t="str">
            <v>88424</v>
          </cell>
          <cell r="H5420" t="str">
            <v>APLICAÇÃO MANUAL DE PINTURA COM TINTA TEXTURIZADA ACRÍLICA EM PANOS COM PRESENÇA DE VÃOS DE EDIFÍCIOS DE MÚLTIPLOS PAVIMENTOS, DUAS CORES. AF_06/2014</v>
          </cell>
        </row>
        <row r="5421">
          <cell r="A5421" t="str">
            <v>PINTURAS</v>
          </cell>
          <cell r="B5421" t="str">
            <v>PINT</v>
          </cell>
          <cell r="C5421" t="str">
            <v>PINTURA DE PAREDE</v>
          </cell>
          <cell r="D5421" t="str">
            <v>0155</v>
          </cell>
          <cell r="E5421">
            <v>0</v>
          </cell>
          <cell r="F5421">
            <v>0</v>
          </cell>
          <cell r="G5421" t="str">
            <v>88426</v>
          </cell>
          <cell r="H5421" t="str">
            <v>APLICAÇÃO MANUAL DE PINTURA COM TINTA TEXTURIZADA ACRÍLICA EM PANOS CEGOS DE FACHADA (SEM PRESENÇA DE VÃOS) DE EDIFÍCIOS DE MÚLTIPLOS PAVIMENTOS, DUAS CORES. AF_06/2014</v>
          </cell>
        </row>
        <row r="5422">
          <cell r="A5422" t="str">
            <v>PINTURAS</v>
          </cell>
          <cell r="B5422" t="str">
            <v>PINT</v>
          </cell>
          <cell r="C5422" t="str">
            <v>PINTURA DE PAREDE</v>
          </cell>
          <cell r="D5422" t="str">
            <v>0155</v>
          </cell>
          <cell r="E5422">
            <v>0</v>
          </cell>
          <cell r="F5422">
            <v>0</v>
          </cell>
          <cell r="G5422" t="str">
            <v>88428</v>
          </cell>
          <cell r="H5422" t="str">
            <v>APLICAÇÃO MANUAL DE PINTURA COM TINTA TEXTURIZADA ACRÍLICA EM SUPERFÍCIES EXTERNAS DE SACADA DE EDIFÍCIOS DE MÚLTIPLOS PAVIMENTOS, DUAS CORES. AF_06/2014</v>
          </cell>
        </row>
        <row r="5423">
          <cell r="A5423" t="str">
            <v>PINTURAS</v>
          </cell>
          <cell r="B5423" t="str">
            <v>PINT</v>
          </cell>
          <cell r="C5423" t="str">
            <v>PINTURA DE PAREDE</v>
          </cell>
          <cell r="D5423" t="str">
            <v>0155</v>
          </cell>
          <cell r="E5423">
            <v>0</v>
          </cell>
          <cell r="F5423">
            <v>0</v>
          </cell>
          <cell r="G5423" t="str">
            <v>88429</v>
          </cell>
          <cell r="H5423" t="str">
            <v>APLICAÇÃO MANUAL DE PINTURA COM TINTA TEXTURIZADA ACRÍLICA EM SUPERFÍCIES INTERNAS DA SACADA DE EDIFÍCIOS DE MÚLTIPLOS PAVIMENTOS, DUAS CORES. AF_06/2014</v>
          </cell>
        </row>
        <row r="5424">
          <cell r="A5424" t="str">
            <v>PINTURAS</v>
          </cell>
          <cell r="B5424" t="str">
            <v>PINT</v>
          </cell>
          <cell r="C5424" t="str">
            <v>PINTURA DE PAREDE</v>
          </cell>
          <cell r="D5424" t="str">
            <v>0155</v>
          </cell>
          <cell r="E5424">
            <v>0</v>
          </cell>
          <cell r="F5424">
            <v>0</v>
          </cell>
          <cell r="G5424" t="str">
            <v>88431</v>
          </cell>
          <cell r="H5424" t="str">
            <v>APLICAÇÃO MANUAL DE PINTURA COM TINTA TEXTURIZADA ACRÍLICA EM PAREDES EXTERNAS DE CASAS, DUAS CORES. AF_06/2014</v>
          </cell>
        </row>
        <row r="5425">
          <cell r="A5425" t="str">
            <v>PINTURAS</v>
          </cell>
          <cell r="B5425" t="str">
            <v>PINT</v>
          </cell>
          <cell r="C5425" t="str">
            <v>PINTURA DE PAREDE</v>
          </cell>
          <cell r="D5425" t="str">
            <v>0155</v>
          </cell>
          <cell r="E5425">
            <v>0</v>
          </cell>
          <cell r="F5425">
            <v>0</v>
          </cell>
          <cell r="G5425" t="str">
            <v>88432</v>
          </cell>
          <cell r="H5425" t="str">
            <v>APLICAÇÃO MANUAL DE PINTURA COM TINTA TEXTURIZADA ACRÍLICA EM MOLDURAS DE EPS, PRÉ-FABRICADOS, OU OUTROS. AF_06/2014</v>
          </cell>
        </row>
        <row r="5426">
          <cell r="A5426" t="str">
            <v>PINTURAS</v>
          </cell>
          <cell r="B5426" t="str">
            <v>PINT</v>
          </cell>
          <cell r="C5426" t="str">
            <v>PINTURA DE PAREDE</v>
          </cell>
          <cell r="D5426" t="str">
            <v>0155</v>
          </cell>
          <cell r="E5426">
            <v>0</v>
          </cell>
          <cell r="F5426">
            <v>0</v>
          </cell>
          <cell r="G5426" t="str">
            <v>88482</v>
          </cell>
          <cell r="H5426" t="str">
            <v>APLICAÇÃO DE FUNDO SELADOR LÁTEX PVA EM TETO, UMA DEMÃO. AF_06/2014</v>
          </cell>
        </row>
        <row r="5427">
          <cell r="A5427" t="str">
            <v>PINTURAS</v>
          </cell>
          <cell r="B5427" t="str">
            <v>PINT</v>
          </cell>
          <cell r="C5427" t="str">
            <v>PINTURA DE PAREDE</v>
          </cell>
          <cell r="D5427" t="str">
            <v>0155</v>
          </cell>
          <cell r="E5427">
            <v>0</v>
          </cell>
          <cell r="F5427">
            <v>0</v>
          </cell>
          <cell r="G5427" t="str">
            <v>88483</v>
          </cell>
          <cell r="H5427" t="str">
            <v>APLICAÇÃO DE FUNDO SELADOR LÁTEX PVA EM PAREDES, UMA DEMÃO. AF_06/2014</v>
          </cell>
        </row>
        <row r="5428">
          <cell r="A5428" t="str">
            <v>PINTURAS</v>
          </cell>
          <cell r="B5428" t="str">
            <v>PINT</v>
          </cell>
          <cell r="C5428" t="str">
            <v>PINTURA DE PAREDE</v>
          </cell>
          <cell r="D5428" t="str">
            <v>0155</v>
          </cell>
          <cell r="E5428">
            <v>0</v>
          </cell>
          <cell r="F5428">
            <v>0</v>
          </cell>
          <cell r="G5428" t="str">
            <v>88484</v>
          </cell>
          <cell r="H5428" t="str">
            <v>APLICAÇÃO DE FUNDO SELADOR ACRÍLICO EM TETO, UMA DEMÃO. AF_06/2014</v>
          </cell>
        </row>
        <row r="5429">
          <cell r="A5429" t="str">
            <v>PINTURAS</v>
          </cell>
          <cell r="B5429" t="str">
            <v>PINT</v>
          </cell>
          <cell r="C5429" t="str">
            <v>PINTURA DE PAREDE</v>
          </cell>
          <cell r="D5429" t="str">
            <v>0155</v>
          </cell>
          <cell r="E5429">
            <v>0</v>
          </cell>
          <cell r="F5429">
            <v>0</v>
          </cell>
          <cell r="G5429" t="str">
            <v>88485</v>
          </cell>
          <cell r="H5429" t="str">
            <v>APLICAÇÃO DE FUNDO SELADOR ACRÍLICO EM PAREDES, UMA DEMÃO. AF_06/2014</v>
          </cell>
        </row>
        <row r="5430">
          <cell r="A5430" t="str">
            <v>PINTURAS</v>
          </cell>
          <cell r="B5430" t="str">
            <v>PINT</v>
          </cell>
          <cell r="C5430" t="str">
            <v>PINTURA DE PAREDE</v>
          </cell>
          <cell r="D5430" t="str">
            <v>0155</v>
          </cell>
          <cell r="E5430">
            <v>0</v>
          </cell>
          <cell r="F5430">
            <v>0</v>
          </cell>
          <cell r="G5430" t="str">
            <v>88486</v>
          </cell>
          <cell r="H5430" t="str">
            <v>APLICAÇÃO MANUAL DE PINTURA COM TINTA LÁTEX PVA EM TETO, DUAS DEMÃOS. AF_06/2014</v>
          </cell>
        </row>
        <row r="5431">
          <cell r="A5431" t="str">
            <v>PINTURAS</v>
          </cell>
          <cell r="B5431" t="str">
            <v>PINT</v>
          </cell>
          <cell r="C5431" t="str">
            <v>PINTURA DE PAREDE</v>
          </cell>
          <cell r="D5431" t="str">
            <v>0155</v>
          </cell>
          <cell r="E5431">
            <v>0</v>
          </cell>
          <cell r="F5431">
            <v>0</v>
          </cell>
          <cell r="G5431" t="str">
            <v>88487</v>
          </cell>
          <cell r="H5431" t="str">
            <v>APLICAÇÃO MANUAL DE PINTURA COM TINTA LÁTEX PVA EM PAREDES, DUAS DEMÃOS. AF_06/2014</v>
          </cell>
        </row>
        <row r="5432">
          <cell r="A5432" t="str">
            <v>PINTURAS</v>
          </cell>
          <cell r="B5432" t="str">
            <v>PINT</v>
          </cell>
          <cell r="C5432" t="str">
            <v>PINTURA DE PAREDE</v>
          </cell>
          <cell r="D5432" t="str">
            <v>0155</v>
          </cell>
          <cell r="E5432">
            <v>0</v>
          </cell>
          <cell r="F5432">
            <v>0</v>
          </cell>
          <cell r="G5432" t="str">
            <v>88488</v>
          </cell>
          <cell r="H5432" t="str">
            <v>APLICAÇÃO MANUAL DE PINTURA COM TINTA LÁTEX ACRÍLICA EM TETO, DUAS DEMÃOS. AF_06/2014</v>
          </cell>
        </row>
        <row r="5433">
          <cell r="A5433" t="str">
            <v>PINTURAS</v>
          </cell>
          <cell r="B5433" t="str">
            <v>PINT</v>
          </cell>
          <cell r="C5433" t="str">
            <v>PINTURA DE PAREDE</v>
          </cell>
          <cell r="D5433" t="str">
            <v>0155</v>
          </cell>
          <cell r="E5433">
            <v>0</v>
          </cell>
          <cell r="F5433">
            <v>0</v>
          </cell>
          <cell r="G5433" t="str">
            <v>88489</v>
          </cell>
          <cell r="H5433" t="str">
            <v>APLICAÇÃO MANUAL DE PINTURA COM TINTA LÁTEX ACRÍLICA EM PAREDES, DUAS DEMÃOS. AF_06/2014</v>
          </cell>
        </row>
        <row r="5434">
          <cell r="A5434" t="str">
            <v>PINTURAS</v>
          </cell>
          <cell r="B5434" t="str">
            <v>PINT</v>
          </cell>
          <cell r="C5434" t="str">
            <v>PINTURA DE PAREDE</v>
          </cell>
          <cell r="D5434" t="str">
            <v>0155</v>
          </cell>
          <cell r="E5434">
            <v>0</v>
          </cell>
          <cell r="F5434">
            <v>0</v>
          </cell>
          <cell r="G5434" t="str">
            <v>88490</v>
          </cell>
          <cell r="H5434" t="str">
            <v>APLICAÇÃO MECÂNICA DE PINTURA COM TINTA LÁTEX PVA EM TETO, DUAS DEMÃOS. AF_06/2014</v>
          </cell>
        </row>
        <row r="5435">
          <cell r="A5435" t="str">
            <v>PINTURAS</v>
          </cell>
          <cell r="B5435" t="str">
            <v>PINT</v>
          </cell>
          <cell r="C5435" t="str">
            <v>PINTURA DE PAREDE</v>
          </cell>
          <cell r="D5435" t="str">
            <v>0155</v>
          </cell>
          <cell r="E5435">
            <v>0</v>
          </cell>
          <cell r="F5435">
            <v>0</v>
          </cell>
          <cell r="G5435" t="str">
            <v>88491</v>
          </cell>
          <cell r="H5435" t="str">
            <v>APLICAÇÃO MECÂNICA DE PINTURA COM TINTA LÁTEX PVA EM PAREDES, DUAS DEMÃOS. AF_06/2014</v>
          </cell>
        </row>
        <row r="5436">
          <cell r="A5436" t="str">
            <v>PINTURAS</v>
          </cell>
          <cell r="B5436" t="str">
            <v>PINT</v>
          </cell>
          <cell r="C5436" t="str">
            <v>PINTURA DE PAREDE</v>
          </cell>
          <cell r="D5436" t="str">
            <v>0155</v>
          </cell>
          <cell r="E5436">
            <v>0</v>
          </cell>
          <cell r="F5436">
            <v>0</v>
          </cell>
          <cell r="G5436" t="str">
            <v>88492</v>
          </cell>
          <cell r="H5436" t="str">
            <v>APLICAÇÃO MECÂNICA DE PINTURA COM TINTA LÁTEX ACRÍLICA EM TETO, DUAS DEMÃOS. AF_06/2014</v>
          </cell>
        </row>
        <row r="5437">
          <cell r="A5437" t="str">
            <v>PINTURAS</v>
          </cell>
          <cell r="B5437" t="str">
            <v>PINT</v>
          </cell>
          <cell r="C5437" t="str">
            <v>PINTURA DE PAREDE</v>
          </cell>
          <cell r="D5437" t="str">
            <v>0155</v>
          </cell>
          <cell r="E5437">
            <v>0</v>
          </cell>
          <cell r="F5437">
            <v>0</v>
          </cell>
          <cell r="G5437" t="str">
            <v>88493</v>
          </cell>
          <cell r="H5437" t="str">
            <v>APLICAÇÃO MECÂNICA DE PINTURA COM TINTA LÁTEX ACRÍLICA EM PAREDES, DUAS DEMÃOS. AF_06/2014</v>
          </cell>
        </row>
        <row r="5438">
          <cell r="A5438" t="str">
            <v>PINTURAS</v>
          </cell>
          <cell r="B5438" t="str">
            <v>PINT</v>
          </cell>
          <cell r="C5438" t="str">
            <v>PINTURA DE PAREDE</v>
          </cell>
          <cell r="D5438" t="str">
            <v>0155</v>
          </cell>
          <cell r="E5438">
            <v>0</v>
          </cell>
          <cell r="F5438">
            <v>0</v>
          </cell>
          <cell r="G5438" t="str">
            <v>88494</v>
          </cell>
          <cell r="H5438" t="str">
            <v>APLICAÇÃO E LIXAMENTO DE MASSA LÁTEX EM TETO, UMA DEMÃO. AF_06/2014</v>
          </cell>
        </row>
        <row r="5439">
          <cell r="A5439" t="str">
            <v>PINTURAS</v>
          </cell>
          <cell r="B5439" t="str">
            <v>PINT</v>
          </cell>
          <cell r="C5439" t="str">
            <v>PINTURA DE PAREDE</v>
          </cell>
          <cell r="D5439" t="str">
            <v>0155</v>
          </cell>
          <cell r="E5439">
            <v>0</v>
          </cell>
          <cell r="F5439">
            <v>0</v>
          </cell>
          <cell r="G5439" t="str">
            <v>88495</v>
          </cell>
          <cell r="H5439" t="str">
            <v>APLICAÇÃO E LIXAMENTO DE MASSA LÁTEX EM PAREDES, UMA DEMÃO. AF_06/2014</v>
          </cell>
        </row>
        <row r="5440">
          <cell r="A5440" t="str">
            <v>PINTURAS</v>
          </cell>
          <cell r="B5440" t="str">
            <v>PINT</v>
          </cell>
          <cell r="C5440" t="str">
            <v>PINTURA DE PAREDE</v>
          </cell>
          <cell r="D5440" t="str">
            <v>0155</v>
          </cell>
          <cell r="E5440">
            <v>0</v>
          </cell>
          <cell r="F5440">
            <v>0</v>
          </cell>
          <cell r="G5440" t="str">
            <v>88496</v>
          </cell>
          <cell r="H5440" t="str">
            <v>APLICAÇÃO E LIXAMENTO DE MASSA LÁTEX EM TETO, DUAS DEMÃOS. AF_06/2014</v>
          </cell>
        </row>
        <row r="5441">
          <cell r="A5441" t="str">
            <v>PINTURAS</v>
          </cell>
          <cell r="B5441" t="str">
            <v>PINT</v>
          </cell>
          <cell r="C5441" t="str">
            <v>PINTURA DE PAREDE</v>
          </cell>
          <cell r="D5441" t="str">
            <v>0155</v>
          </cell>
          <cell r="E5441">
            <v>0</v>
          </cell>
          <cell r="F5441">
            <v>0</v>
          </cell>
          <cell r="G5441" t="str">
            <v>88497</v>
          </cell>
          <cell r="H5441" t="str">
            <v>APLICAÇÃO E LIXAMENTO DE MASSA LÁTEX EM PAREDES, DUAS DEMÃOS. AF_06/2014</v>
          </cell>
        </row>
        <row r="5442">
          <cell r="A5442" t="str">
            <v>PINTURAS</v>
          </cell>
          <cell r="B5442" t="str">
            <v>PINT</v>
          </cell>
          <cell r="C5442" t="str">
            <v>PINTURA DE PAREDE</v>
          </cell>
          <cell r="D5442" t="str">
            <v>0155</v>
          </cell>
          <cell r="E5442">
            <v>0</v>
          </cell>
          <cell r="F5442">
            <v>0</v>
          </cell>
          <cell r="G5442" t="str">
            <v>95305</v>
          </cell>
          <cell r="H5442" t="str">
            <v>TEXTURA ACRÍLICA, APLICAÇÃO MANUAL EM PAREDE, UMA DEMÃO. AF_09/2016</v>
          </cell>
        </row>
        <row r="5443">
          <cell r="A5443" t="str">
            <v>PINTURAS</v>
          </cell>
          <cell r="B5443" t="str">
            <v>PINT</v>
          </cell>
          <cell r="C5443" t="str">
            <v>PINTURA DE PAREDE</v>
          </cell>
          <cell r="D5443" t="str">
            <v>0155</v>
          </cell>
          <cell r="E5443">
            <v>0</v>
          </cell>
          <cell r="F5443">
            <v>0</v>
          </cell>
          <cell r="G5443" t="str">
            <v>95306</v>
          </cell>
          <cell r="H5443" t="str">
            <v>TEXTURA ACRÍLICA, APLICAÇÃO MANUAL EM TETO, UMA DEMÃO. AF_09/2016</v>
          </cell>
        </row>
        <row r="5444">
          <cell r="A5444" t="str">
            <v>PINTURAS</v>
          </cell>
          <cell r="B5444" t="str">
            <v>PINT</v>
          </cell>
          <cell r="C5444" t="str">
            <v>PINTURA DE PAREDE</v>
          </cell>
          <cell r="D5444" t="str">
            <v>0155</v>
          </cell>
          <cell r="E5444">
            <v>0</v>
          </cell>
          <cell r="F5444">
            <v>0</v>
          </cell>
          <cell r="G5444" t="str">
            <v>95622</v>
          </cell>
          <cell r="H5444" t="str">
            <v>APLICAÇÃO MANUAL DE TINTA LÁTEX ACRÍLICA EM PANOS COM PRESENÇA DE VÃOS DE EDIFÍCIOS DE MÚLTIPLOS PAVIMENTOS, DUAS DEMÃOS. AF_11/2016</v>
          </cell>
        </row>
        <row r="5445">
          <cell r="A5445" t="str">
            <v>PINTURAS</v>
          </cell>
          <cell r="B5445" t="str">
            <v>PINT</v>
          </cell>
          <cell r="C5445" t="str">
            <v>PINTURA DE PAREDE</v>
          </cell>
          <cell r="D5445" t="str">
            <v>0155</v>
          </cell>
          <cell r="E5445">
            <v>0</v>
          </cell>
          <cell r="F5445">
            <v>0</v>
          </cell>
          <cell r="G5445" t="str">
            <v>95623</v>
          </cell>
          <cell r="H5445" t="str">
            <v>APLICAÇÃO MANUAL DE TINTA LÁTEX ACRÍLICA EM PANOS SEM PRESENÇA DE VÃOS DE EDIFÍCIOS DE MÚLTIPLOS PAVIMENTOS, DUAS DEMÃOS. AF_11/2016</v>
          </cell>
        </row>
        <row r="5446">
          <cell r="A5446" t="str">
            <v>PINTURAS</v>
          </cell>
          <cell r="B5446" t="str">
            <v>PINT</v>
          </cell>
          <cell r="C5446" t="str">
            <v>PINTURA DE PAREDE</v>
          </cell>
          <cell r="D5446" t="str">
            <v>0155</v>
          </cell>
          <cell r="E5446">
            <v>0</v>
          </cell>
          <cell r="F5446">
            <v>0</v>
          </cell>
          <cell r="G5446" t="str">
            <v>95624</v>
          </cell>
          <cell r="H5446" t="str">
            <v>APLICAÇÃO MANUAL DE TINTA LÁTEX ACRÍLICA EM SUPERFÍCIES EXTERNAS DE SACADA DE EDIFÍCIOS DE MÚLTIPLOS PAVIMENTOS, DUAS DEMÃOS. AF_11/2016</v>
          </cell>
        </row>
        <row r="5447">
          <cell r="A5447" t="str">
            <v>PINTURAS</v>
          </cell>
          <cell r="B5447" t="str">
            <v>PINT</v>
          </cell>
          <cell r="C5447" t="str">
            <v>PINTURA DE PAREDE</v>
          </cell>
          <cell r="D5447" t="str">
            <v>0155</v>
          </cell>
          <cell r="E5447">
            <v>0</v>
          </cell>
          <cell r="F5447">
            <v>0</v>
          </cell>
          <cell r="G5447" t="str">
            <v>95625</v>
          </cell>
          <cell r="H5447" t="str">
            <v>APLICAÇÃO MANUAL DE TINTA LÁTEX ACRÍLICA EM SUPERFÍCIES INTERNAS DE SACADA DE EDIFÍCIOS DE MÚLTIPLOS PAVIMENTOS, DUAS DEMÃOS. AF_11/2016</v>
          </cell>
        </row>
        <row r="5448">
          <cell r="A5448" t="str">
            <v>PINTURAS</v>
          </cell>
          <cell r="B5448" t="str">
            <v>PINT</v>
          </cell>
          <cell r="C5448" t="str">
            <v>PINTURA DE PAREDE</v>
          </cell>
          <cell r="D5448" t="str">
            <v>0155</v>
          </cell>
          <cell r="E5448">
            <v>0</v>
          </cell>
          <cell r="F5448">
            <v>0</v>
          </cell>
          <cell r="G5448" t="str">
            <v>95626</v>
          </cell>
          <cell r="H5448" t="str">
            <v>APLICAÇÃO MANUAL DE TINTA LÁTEX ACRÍLICA EM PAREDE EXTERNAS DE CASAS, DUAS DEMÃOS. AF_11/2016</v>
          </cell>
        </row>
        <row r="5449">
          <cell r="A5449" t="str">
            <v>PINTURAS</v>
          </cell>
          <cell r="B5449" t="str">
            <v>PINT</v>
          </cell>
          <cell r="C5449" t="str">
            <v>PINTURA DE PAREDE</v>
          </cell>
          <cell r="D5449" t="str">
            <v>0155</v>
          </cell>
          <cell r="E5449">
            <v>0</v>
          </cell>
          <cell r="F5449">
            <v>0</v>
          </cell>
          <cell r="G5449" t="str">
            <v>96126</v>
          </cell>
          <cell r="H5449" t="str">
            <v>APLICAÇÃO MANUAL DE MASSA ACRÍLICA EM PANOS DE FACHADA COM PRESENÇA DE VÃOS, DE EDIFÍCIOS DE MÚLTIPLOS PAVIMENTOS, UMA DEMÃO. AF_05/2017</v>
          </cell>
        </row>
        <row r="5450">
          <cell r="A5450" t="str">
            <v>PINTURAS</v>
          </cell>
          <cell r="B5450" t="str">
            <v>PINT</v>
          </cell>
          <cell r="C5450" t="str">
            <v>PINTURA DE PAREDE</v>
          </cell>
          <cell r="D5450" t="str">
            <v>0155</v>
          </cell>
          <cell r="E5450">
            <v>0</v>
          </cell>
          <cell r="F5450">
            <v>0</v>
          </cell>
          <cell r="G5450" t="str">
            <v>96127</v>
          </cell>
          <cell r="H5450" t="str">
            <v>APLICAÇÃO MANUAL DE MASSA ACRÍLICA EM PANOS DE FACHADA SEM PRESENÇA DE VÃOS, DE EDIFÍCIOS DE MÚLTIPLOS PAVIMENTOS, UMA DEMÃO. AF_05/2017</v>
          </cell>
        </row>
        <row r="5451">
          <cell r="A5451" t="str">
            <v>PINTURAS</v>
          </cell>
          <cell r="B5451" t="str">
            <v>PINT</v>
          </cell>
          <cell r="C5451" t="str">
            <v>PINTURA DE PAREDE</v>
          </cell>
          <cell r="D5451" t="str">
            <v>0155</v>
          </cell>
          <cell r="E5451">
            <v>0</v>
          </cell>
          <cell r="F5451">
            <v>0</v>
          </cell>
          <cell r="G5451" t="str">
            <v>96128</v>
          </cell>
          <cell r="H5451" t="str">
            <v>APLICAÇÃO MANUAL DE MASSA ACRÍLICA EM SUPERFÍCIES EXTERNAS DE SACADA DE EDIFÍCIOS DE MÚLTIPLOS PAVIMENTOS, UMA DEMÃO. AF_05/2017</v>
          </cell>
        </row>
        <row r="5452">
          <cell r="A5452" t="str">
            <v>PINTURAS</v>
          </cell>
          <cell r="B5452" t="str">
            <v>PINT</v>
          </cell>
          <cell r="C5452" t="str">
            <v>PINTURA DE PAREDE</v>
          </cell>
          <cell r="D5452" t="str">
            <v>0155</v>
          </cell>
          <cell r="E5452">
            <v>0</v>
          </cell>
          <cell r="F5452">
            <v>0</v>
          </cell>
          <cell r="G5452" t="str">
            <v>96129</v>
          </cell>
          <cell r="H5452" t="str">
            <v>APLICAÇÃO MANUAL DE MASSA ACRÍLICA EM SUPERFÍCIES INTERNAS DE SACADA DE EDIFÍCIOS DE MÚLTIPLOS PAVIMENTOS, UMA DEMÃO. AF_05/2017</v>
          </cell>
        </row>
        <row r="5453">
          <cell r="A5453" t="str">
            <v>PINTURAS</v>
          </cell>
          <cell r="B5453" t="str">
            <v>PINT</v>
          </cell>
          <cell r="C5453" t="str">
            <v>PINTURA DE PAREDE</v>
          </cell>
          <cell r="D5453" t="str">
            <v>0155</v>
          </cell>
          <cell r="E5453">
            <v>0</v>
          </cell>
          <cell r="F5453">
            <v>0</v>
          </cell>
          <cell r="G5453" t="str">
            <v>96130</v>
          </cell>
          <cell r="H5453" t="str">
            <v>APLICAÇÃO MANUAL DE MASSA ACRÍLICA EM PAREDES EXTERNAS DE CASAS, UMA DEMÃO. AF_05/2017</v>
          </cell>
        </row>
        <row r="5454">
          <cell r="A5454" t="str">
            <v>PINTURAS</v>
          </cell>
          <cell r="B5454" t="str">
            <v>PINT</v>
          </cell>
          <cell r="C5454" t="str">
            <v>PINTURA DE PAREDE</v>
          </cell>
          <cell r="D5454" t="str">
            <v>0155</v>
          </cell>
          <cell r="E5454">
            <v>0</v>
          </cell>
          <cell r="F5454">
            <v>0</v>
          </cell>
          <cell r="G5454" t="str">
            <v>96131</v>
          </cell>
          <cell r="H5454" t="str">
            <v>APLICAÇÃO MANUAL DE MASSA ACRÍLICA EM PANOS DE FACHADA COM PRESENÇA DE VÃOS, DE EDIFÍCIOS DE MÚLTIPLOS PAVIMENTOS, DUAS DEMÃOS. AF_05/2017</v>
          </cell>
        </row>
        <row r="5455">
          <cell r="A5455" t="str">
            <v>PINTURAS</v>
          </cell>
          <cell r="B5455" t="str">
            <v>PINT</v>
          </cell>
          <cell r="C5455" t="str">
            <v>PINTURA DE PAREDE</v>
          </cell>
          <cell r="D5455" t="str">
            <v>0155</v>
          </cell>
          <cell r="E5455">
            <v>0</v>
          </cell>
          <cell r="F5455">
            <v>0</v>
          </cell>
          <cell r="G5455" t="str">
            <v>96132</v>
          </cell>
          <cell r="H5455" t="str">
            <v>APLICAÇÃO MANUAL DE MASSA ACRÍLICA EM PANOS DE FACHADA SEM PRESENÇA DE VÃOS, DE EDIFÍCIOS DE MÚLTIPLOS PAVIMENTOS, DUAS DEMÃOS. AF_05/2017</v>
          </cell>
        </row>
        <row r="5456">
          <cell r="A5456" t="str">
            <v>PINTURAS</v>
          </cell>
          <cell r="B5456" t="str">
            <v>PINT</v>
          </cell>
          <cell r="C5456" t="str">
            <v>PINTURA DE PAREDE</v>
          </cell>
          <cell r="D5456" t="str">
            <v>0155</v>
          </cell>
          <cell r="E5456">
            <v>0</v>
          </cell>
          <cell r="F5456">
            <v>0</v>
          </cell>
          <cell r="G5456" t="str">
            <v>96133</v>
          </cell>
          <cell r="H5456" t="str">
            <v>APLICAÇÃO MANUAL DE MASSA ACRÍLICA EM SUPERFÍCIES EXTERNAS DE SACADA DE EDIFÍCIOS DE MÚLTIPLOS PAVIMENTOS, DUAS DEMÃOS. AF_05/2017</v>
          </cell>
        </row>
        <row r="5457">
          <cell r="A5457" t="str">
            <v>PINTURAS</v>
          </cell>
          <cell r="B5457" t="str">
            <v>PINT</v>
          </cell>
          <cell r="C5457" t="str">
            <v>PINTURA DE PAREDE</v>
          </cell>
          <cell r="D5457" t="str">
            <v>0155</v>
          </cell>
          <cell r="E5457">
            <v>0</v>
          </cell>
          <cell r="F5457">
            <v>0</v>
          </cell>
          <cell r="G5457" t="str">
            <v>96134</v>
          </cell>
          <cell r="H5457" t="str">
            <v>APLICAÇÃO MANUAL DE MASSA ACRÍLICA EM SUPERFÍCIES INTERNAS DE SACADA DE EDIFÍCIOS DE MÚLTIPLOS PAVIMENTOS, DUAS DEMÃOS. AF_05/2017</v>
          </cell>
        </row>
        <row r="5458">
          <cell r="A5458" t="str">
            <v>PINTURAS</v>
          </cell>
          <cell r="B5458" t="str">
            <v>PINT</v>
          </cell>
          <cell r="C5458" t="str">
            <v>PINTURA DE PAREDE</v>
          </cell>
          <cell r="D5458" t="str">
            <v>0155</v>
          </cell>
          <cell r="E5458">
            <v>0</v>
          </cell>
          <cell r="F5458">
            <v>0</v>
          </cell>
          <cell r="G5458" t="str">
            <v>96135</v>
          </cell>
          <cell r="H5458" t="str">
            <v>APLICAÇÃO MANUAL DE MASSA ACRÍLICA EM PAREDES EXTERNAS DE CASAS, DUAS DEMÃOS. AF_05/2017</v>
          </cell>
        </row>
        <row r="5459">
          <cell r="A5459" t="str">
            <v>PINTURAS</v>
          </cell>
          <cell r="B5459" t="str">
            <v>PINT</v>
          </cell>
          <cell r="C5459" t="str">
            <v>PINTURA EM MADEIRA</v>
          </cell>
          <cell r="D5459" t="str">
            <v>0157</v>
          </cell>
          <cell r="E5459">
            <v>0</v>
          </cell>
          <cell r="F5459">
            <v>0</v>
          </cell>
          <cell r="G5459" t="str">
            <v>102193</v>
          </cell>
          <cell r="H5459" t="str">
            <v>LIXAMENTO DE MADEIRA PARA APLICAÇÃO DE FUNDO OU PINTURA. AF_01/2021</v>
          </cell>
        </row>
        <row r="5460">
          <cell r="A5460" t="str">
            <v>PINTURAS</v>
          </cell>
          <cell r="B5460" t="str">
            <v>PINT</v>
          </cell>
          <cell r="C5460" t="str">
            <v>PINTURA EM MADEIRA</v>
          </cell>
          <cell r="D5460" t="str">
            <v>0157</v>
          </cell>
          <cell r="E5460">
            <v>0</v>
          </cell>
          <cell r="F5460">
            <v>0</v>
          </cell>
          <cell r="G5460" t="str">
            <v>102194</v>
          </cell>
          <cell r="H5460" t="str">
            <v>LIXAMENTO DE MASSA PARA MADEIRA. AF_01/2021</v>
          </cell>
        </row>
        <row r="5461">
          <cell r="A5461" t="str">
            <v>PINTURAS</v>
          </cell>
          <cell r="B5461" t="str">
            <v>PINT</v>
          </cell>
          <cell r="C5461" t="str">
            <v>PINTURA EM MADEIRA</v>
          </cell>
          <cell r="D5461" t="str">
            <v>0157</v>
          </cell>
          <cell r="E5461">
            <v>0</v>
          </cell>
          <cell r="F5461">
            <v>0</v>
          </cell>
          <cell r="G5461" t="str">
            <v>102197</v>
          </cell>
          <cell r="H5461" t="str">
            <v>PINTURA FUNDO NIVELADOR ALQUÍDICO BRANCO EM MADEIRA. AF_01/2021</v>
          </cell>
        </row>
        <row r="5462">
          <cell r="A5462" t="str">
            <v>PINTURAS</v>
          </cell>
          <cell r="B5462" t="str">
            <v>PINT</v>
          </cell>
          <cell r="C5462" t="str">
            <v>PINTURA EM MADEIRA</v>
          </cell>
          <cell r="D5462" t="str">
            <v>0157</v>
          </cell>
          <cell r="E5462">
            <v>0</v>
          </cell>
          <cell r="F5462">
            <v>0</v>
          </cell>
          <cell r="G5462" t="str">
            <v>102200</v>
          </cell>
          <cell r="H5462" t="str">
            <v>APLICAÇÃO MASSA ALQUÍDICA PARA MADEIRA, PARA PINTURA COM TINTA DE ACABAMENTO (PIGMENTADA). AF_01/2021</v>
          </cell>
        </row>
        <row r="5463">
          <cell r="A5463" t="str">
            <v>PINTURAS</v>
          </cell>
          <cell r="B5463" t="str">
            <v>PINT</v>
          </cell>
          <cell r="C5463" t="str">
            <v>PINTURA EM MADEIRA</v>
          </cell>
          <cell r="D5463" t="str">
            <v>0157</v>
          </cell>
          <cell r="E5463">
            <v>0</v>
          </cell>
          <cell r="F5463">
            <v>0</v>
          </cell>
          <cell r="G5463" t="str">
            <v>102202</v>
          </cell>
          <cell r="H5463" t="str">
            <v>APLICAÇÃO MASSA EPÓXI PARA MADEIRA, PARA PINTURA COM TINTA PU DE ACABAMENTO (PIGMENTADA). AF_01/2021</v>
          </cell>
        </row>
        <row r="5464">
          <cell r="A5464" t="str">
            <v>PINTURAS</v>
          </cell>
          <cell r="B5464" t="str">
            <v>PINT</v>
          </cell>
          <cell r="C5464" t="str">
            <v>PINTURA EM MADEIRA</v>
          </cell>
          <cell r="D5464" t="str">
            <v>0157</v>
          </cell>
          <cell r="E5464">
            <v>0</v>
          </cell>
          <cell r="F5464">
            <v>0</v>
          </cell>
          <cell r="G5464" t="str">
            <v>102203</v>
          </cell>
          <cell r="H5464" t="str">
            <v>PINTURA VERNIZ (INCOLOR) ALQUÍDICO EM MADEIRA, USO INTERNO E EXTERNO, 1 DEMÃO. AF_01/2021</v>
          </cell>
        </row>
        <row r="5465">
          <cell r="A5465" t="str">
            <v>PINTURAS</v>
          </cell>
          <cell r="B5465" t="str">
            <v>PINT</v>
          </cell>
          <cell r="C5465" t="str">
            <v>PINTURA EM MADEIRA</v>
          </cell>
          <cell r="D5465" t="str">
            <v>0157</v>
          </cell>
          <cell r="E5465">
            <v>0</v>
          </cell>
          <cell r="F5465">
            <v>0</v>
          </cell>
          <cell r="G5465" t="str">
            <v>102204</v>
          </cell>
          <cell r="H5465" t="str">
            <v>PINTURA VERNIZ (INCOLOR) ALQUÍDICO EM MADEIRA, USO INTERNO, 1 DEMÃO. AF_01/2021</v>
          </cell>
        </row>
        <row r="5466">
          <cell r="A5466" t="str">
            <v>PINTURAS</v>
          </cell>
          <cell r="B5466" t="str">
            <v>PINT</v>
          </cell>
          <cell r="C5466" t="str">
            <v>PINTURA EM MADEIRA</v>
          </cell>
          <cell r="D5466" t="str">
            <v>0157</v>
          </cell>
          <cell r="E5466">
            <v>0</v>
          </cell>
          <cell r="F5466">
            <v>0</v>
          </cell>
          <cell r="G5466" t="str">
            <v>102205</v>
          </cell>
          <cell r="H5466" t="str">
            <v>PINTURA VERNIZ (INCOLOR) POLIURETÂNICO (RESINA ALQUÍDICA MODIFICADA) EM MADEIRA, 1 DEMÃO. AF_01/2021</v>
          </cell>
        </row>
        <row r="5467">
          <cell r="A5467" t="str">
            <v>PINTURAS</v>
          </cell>
          <cell r="B5467" t="str">
            <v>PINT</v>
          </cell>
          <cell r="C5467" t="str">
            <v>PINTURA EM MADEIRA</v>
          </cell>
          <cell r="D5467" t="str">
            <v>0157</v>
          </cell>
          <cell r="E5467">
            <v>0</v>
          </cell>
          <cell r="F5467">
            <v>0</v>
          </cell>
          <cell r="G5467" t="str">
            <v>102207</v>
          </cell>
          <cell r="H5467" t="str">
            <v>PINTURA TINTA DE ACABAMENTO (PIGMENTADA) A ÓLEO EM MADEIRA, 1 DEMÃO. AF_01/2021</v>
          </cell>
        </row>
        <row r="5468">
          <cell r="A5468" t="str">
            <v>PINTURAS</v>
          </cell>
          <cell r="B5468" t="str">
            <v>PINT</v>
          </cell>
          <cell r="C5468" t="str">
            <v>PINTURA EM MADEIRA</v>
          </cell>
          <cell r="D5468" t="str">
            <v>0157</v>
          </cell>
          <cell r="E5468">
            <v>0</v>
          </cell>
          <cell r="F5468">
            <v>0</v>
          </cell>
          <cell r="G5468" t="str">
            <v>102208</v>
          </cell>
          <cell r="H5468" t="str">
            <v>PINTURA TINTA DE ACABAMENTO (PIGMENTADA) ESMALTE SINTÉTICO FOSCO EM MADEIRA, 1 DEMÃO. AF_01/2021</v>
          </cell>
        </row>
        <row r="5469">
          <cell r="A5469" t="str">
            <v>PINTURAS</v>
          </cell>
          <cell r="B5469" t="str">
            <v>PINT</v>
          </cell>
          <cell r="C5469" t="str">
            <v>PINTURA EM MADEIRA</v>
          </cell>
          <cell r="D5469" t="str">
            <v>0157</v>
          </cell>
          <cell r="E5469">
            <v>0</v>
          </cell>
          <cell r="F5469">
            <v>0</v>
          </cell>
          <cell r="G5469" t="str">
            <v>102209</v>
          </cell>
          <cell r="H5469" t="str">
            <v>PINTURA TINTA DE ACABAMENTO (PIGMENTADA) ESMALTE SINTÉTICO ACETINADO EM MADEIRA, 1 DEMÃO. AF_01/2021</v>
          </cell>
        </row>
        <row r="5470">
          <cell r="A5470" t="str">
            <v>PINTURAS</v>
          </cell>
          <cell r="B5470" t="str">
            <v>PINT</v>
          </cell>
          <cell r="C5470" t="str">
            <v>PINTURA EM MADEIRA</v>
          </cell>
          <cell r="D5470" t="str">
            <v>0157</v>
          </cell>
          <cell r="E5470">
            <v>0</v>
          </cell>
          <cell r="F5470">
            <v>0</v>
          </cell>
          <cell r="G5470" t="str">
            <v>102210</v>
          </cell>
          <cell r="H5470" t="str">
            <v>PINTURA TINTA DE ACABAMENTO (PIGMENTADA) ESMALTE SINTÉTICO BRILHANTE EM MADEIRA, 1 DEMÃO. AF_01/2021</v>
          </cell>
        </row>
        <row r="5471">
          <cell r="A5471" t="str">
            <v>PINTURAS</v>
          </cell>
          <cell r="B5471" t="str">
            <v>PINT</v>
          </cell>
          <cell r="C5471" t="str">
            <v>PINTURA EM MADEIRA</v>
          </cell>
          <cell r="D5471" t="str">
            <v>0157</v>
          </cell>
          <cell r="E5471">
            <v>0</v>
          </cell>
          <cell r="F5471">
            <v>0</v>
          </cell>
          <cell r="G5471" t="str">
            <v>102213</v>
          </cell>
          <cell r="H5471" t="str">
            <v>PINTURA VERNIZ (INCOLOR) ALQUÍDICO EM MADEIRA, USO INTERNO E EXTERNO, 2 DEMÃOS. AF_01/2021</v>
          </cell>
        </row>
        <row r="5472">
          <cell r="A5472" t="str">
            <v>PINTURAS</v>
          </cell>
          <cell r="B5472" t="str">
            <v>PINT</v>
          </cell>
          <cell r="C5472" t="str">
            <v>PINTURA EM MADEIRA</v>
          </cell>
          <cell r="D5472" t="str">
            <v>0157</v>
          </cell>
          <cell r="E5472">
            <v>0</v>
          </cell>
          <cell r="F5472">
            <v>0</v>
          </cell>
          <cell r="G5472" t="str">
            <v>102214</v>
          </cell>
          <cell r="H5472" t="str">
            <v>PINTURA VERNIZ (INCOLOR) ALQUÍDICO EM MADEIRA, USO INTERNO, 2 DEMÃOS. AF_01/2021</v>
          </cell>
        </row>
        <row r="5473">
          <cell r="A5473" t="str">
            <v>PINTURAS</v>
          </cell>
          <cell r="B5473" t="str">
            <v>PINT</v>
          </cell>
          <cell r="C5473" t="str">
            <v>PINTURA EM MADEIRA</v>
          </cell>
          <cell r="D5473" t="str">
            <v>0157</v>
          </cell>
          <cell r="E5473">
            <v>0</v>
          </cell>
          <cell r="F5473">
            <v>0</v>
          </cell>
          <cell r="G5473" t="str">
            <v>102215</v>
          </cell>
          <cell r="H5473" t="str">
            <v>PINTURA VERNIZ (INCOLOR) POLIURETÂNICO (RESINA ALQUÍDICA MODIFICADA) EM MADEIRA, 2 DEMÃOS. AF_01/2021</v>
          </cell>
        </row>
        <row r="5474">
          <cell r="A5474" t="str">
            <v>PINTURAS</v>
          </cell>
          <cell r="B5474" t="str">
            <v>PINT</v>
          </cell>
          <cell r="C5474" t="str">
            <v>PINTURA EM MADEIRA</v>
          </cell>
          <cell r="D5474" t="str">
            <v>0157</v>
          </cell>
          <cell r="E5474">
            <v>0</v>
          </cell>
          <cell r="F5474">
            <v>0</v>
          </cell>
          <cell r="G5474" t="str">
            <v>102217</v>
          </cell>
          <cell r="H5474" t="str">
            <v>PINTURA TINTA DE ACABAMENTO (PIGMENTADA) A ÓLEO EM MADEIRA, 2 DEMÃOS. AF_01/2021</v>
          </cell>
        </row>
        <row r="5475">
          <cell r="A5475" t="str">
            <v>PINTURAS</v>
          </cell>
          <cell r="B5475" t="str">
            <v>PINT</v>
          </cell>
          <cell r="C5475" t="str">
            <v>PINTURA EM MADEIRA</v>
          </cell>
          <cell r="D5475" t="str">
            <v>0157</v>
          </cell>
          <cell r="E5475">
            <v>0</v>
          </cell>
          <cell r="F5475">
            <v>0</v>
          </cell>
          <cell r="G5475" t="str">
            <v>102218</v>
          </cell>
          <cell r="H5475" t="str">
            <v>PINTURA TINTA DE ACABAMENTO (PIGMENTADA) ESMALTE SINTÉTICO FOSCO EM MADEIRA, 2 DEMÃOS. AF_01/2021</v>
          </cell>
        </row>
        <row r="5476">
          <cell r="A5476" t="str">
            <v>PINTURAS</v>
          </cell>
          <cell r="B5476" t="str">
            <v>PINT</v>
          </cell>
          <cell r="C5476" t="str">
            <v>PINTURA EM MADEIRA</v>
          </cell>
          <cell r="D5476" t="str">
            <v>0157</v>
          </cell>
          <cell r="E5476">
            <v>0</v>
          </cell>
          <cell r="F5476">
            <v>0</v>
          </cell>
          <cell r="G5476" t="str">
            <v>102219</v>
          </cell>
          <cell r="H5476" t="str">
            <v>PINTURA TINTA DE ACABAMENTO (PIGMENTADA) ESMALTE SINTÉTICO ACETINADO EM MADEIRA, 2 DEMÃOS. AF_01/2021</v>
          </cell>
        </row>
        <row r="5477">
          <cell r="A5477" t="str">
            <v>PINTURAS</v>
          </cell>
          <cell r="B5477" t="str">
            <v>PINT</v>
          </cell>
          <cell r="C5477" t="str">
            <v>PINTURA EM MADEIRA</v>
          </cell>
          <cell r="D5477" t="str">
            <v>0157</v>
          </cell>
          <cell r="E5477">
            <v>0</v>
          </cell>
          <cell r="F5477">
            <v>0</v>
          </cell>
          <cell r="G5477" t="str">
            <v>102220</v>
          </cell>
          <cell r="H5477" t="str">
            <v>PINTURA TINTA DE ACABAMENTO (PIGMENTADA) ESMALTE SINTÉTICO BRILHANTE EM MADEIRA, 2 DEMÃOS. AF_01/2021</v>
          </cell>
        </row>
        <row r="5478">
          <cell r="A5478" t="str">
            <v>PINTURAS</v>
          </cell>
          <cell r="B5478" t="str">
            <v>PINT</v>
          </cell>
          <cell r="C5478" t="str">
            <v>PINTURA EM MADEIRA</v>
          </cell>
          <cell r="D5478" t="str">
            <v>0157</v>
          </cell>
          <cell r="E5478">
            <v>0</v>
          </cell>
          <cell r="F5478">
            <v>0</v>
          </cell>
          <cell r="G5478" t="str">
            <v>102223</v>
          </cell>
          <cell r="H5478" t="str">
            <v>PINTURA VERNIZ (INCOLOR) ALQUÍDICO EM MADEIRA, USO INTERNO E EXTERNO, 3 DEMÃOS. AF_01/2021</v>
          </cell>
        </row>
        <row r="5479">
          <cell r="A5479" t="str">
            <v>PINTURAS</v>
          </cell>
          <cell r="B5479" t="str">
            <v>PINT</v>
          </cell>
          <cell r="C5479" t="str">
            <v>PINTURA EM MADEIRA</v>
          </cell>
          <cell r="D5479" t="str">
            <v>0157</v>
          </cell>
          <cell r="E5479">
            <v>0</v>
          </cell>
          <cell r="F5479">
            <v>0</v>
          </cell>
          <cell r="G5479" t="str">
            <v>102224</v>
          </cell>
          <cell r="H5479" t="str">
            <v>PINTURA VERNIZ (INCOLOR) ALQUÍDICO EM MADEIRA, USO INTERNO, 3 DEMÃOS. AF_01/2021</v>
          </cell>
        </row>
        <row r="5480">
          <cell r="A5480" t="str">
            <v>PINTURAS</v>
          </cell>
          <cell r="B5480" t="str">
            <v>PINT</v>
          </cell>
          <cell r="C5480" t="str">
            <v>PINTURA EM MADEIRA</v>
          </cell>
          <cell r="D5480" t="str">
            <v>0157</v>
          </cell>
          <cell r="E5480">
            <v>0</v>
          </cell>
          <cell r="F5480">
            <v>0</v>
          </cell>
          <cell r="G5480" t="str">
            <v>102225</v>
          </cell>
          <cell r="H5480" t="str">
            <v>PINTURA VERNIZ (INCOLOR) POLIURETÂNICO (RESINA ALQUÍDICA MODIFICADA) EM MADEIRA, 3 DEMÃOS. AF_01/2021</v>
          </cell>
        </row>
        <row r="5481">
          <cell r="A5481" t="str">
            <v>PINTURAS</v>
          </cell>
          <cell r="B5481" t="str">
            <v>PINT</v>
          </cell>
          <cell r="C5481" t="str">
            <v>PINTURA EM MADEIRA</v>
          </cell>
          <cell r="D5481" t="str">
            <v>0157</v>
          </cell>
          <cell r="E5481">
            <v>0</v>
          </cell>
          <cell r="F5481">
            <v>0</v>
          </cell>
          <cell r="G5481" t="str">
            <v>102227</v>
          </cell>
          <cell r="H5481" t="str">
            <v>PINTURA TINTA DE ACABAMENTO (PIGMENTADA) A ÓLEO EM MADEIRA, 3 DEMÃOS. AF_01/2021</v>
          </cell>
        </row>
        <row r="5482">
          <cell r="A5482" t="str">
            <v>PINTURAS</v>
          </cell>
          <cell r="B5482" t="str">
            <v>PINT</v>
          </cell>
          <cell r="C5482" t="str">
            <v>PINTURA EM MADEIRA</v>
          </cell>
          <cell r="D5482" t="str">
            <v>0157</v>
          </cell>
          <cell r="E5482">
            <v>0</v>
          </cell>
          <cell r="F5482">
            <v>0</v>
          </cell>
          <cell r="G5482" t="str">
            <v>102228</v>
          </cell>
          <cell r="H5482" t="str">
            <v>PINTURA TINTA DE ACABAMENTO (PIGMENTADA) ESMALTE SINTÉTICO FOSCO EM MADEIRA, 3 DEMÃOS. AF_01/2021</v>
          </cell>
        </row>
        <row r="5483">
          <cell r="A5483" t="str">
            <v>PINTURAS</v>
          </cell>
          <cell r="B5483" t="str">
            <v>PINT</v>
          </cell>
          <cell r="C5483" t="str">
            <v>PINTURA EM MADEIRA</v>
          </cell>
          <cell r="D5483" t="str">
            <v>0157</v>
          </cell>
          <cell r="E5483">
            <v>0</v>
          </cell>
          <cell r="F5483">
            <v>0</v>
          </cell>
          <cell r="G5483" t="str">
            <v>102229</v>
          </cell>
          <cell r="H5483" t="str">
            <v>PINTURA TINTA DE ACABAMENTO (PIGMENTADA) ESMALTE SINTÉTICO ACETINADO EM MADEIRA, 3 DEMÃOS. AF_01/2021</v>
          </cell>
        </row>
        <row r="5484">
          <cell r="A5484" t="str">
            <v>PINTURAS</v>
          </cell>
          <cell r="B5484" t="str">
            <v>PINT</v>
          </cell>
          <cell r="C5484" t="str">
            <v>PINTURA EM MADEIRA</v>
          </cell>
          <cell r="D5484" t="str">
            <v>0157</v>
          </cell>
          <cell r="E5484">
            <v>0</v>
          </cell>
          <cell r="F5484">
            <v>0</v>
          </cell>
          <cell r="G5484" t="str">
            <v>102230</v>
          </cell>
          <cell r="H5484" t="str">
            <v>PINTURA TINTA DE ACABAMENTO (PIGMENTADA) ESMALTE SINTÉTICO BRILHANTE EM MADEIRA, 3 DEMÃOS. AF_01/2021</v>
          </cell>
        </row>
        <row r="5485">
          <cell r="A5485" t="str">
            <v>PINTURAS</v>
          </cell>
          <cell r="B5485" t="str">
            <v>PINT</v>
          </cell>
          <cell r="C5485" t="str">
            <v>PINTURA EM MADEIRA</v>
          </cell>
          <cell r="D5485" t="str">
            <v>0157</v>
          </cell>
          <cell r="E5485">
            <v>0</v>
          </cell>
          <cell r="F5485">
            <v>0</v>
          </cell>
          <cell r="G5485" t="str">
            <v>102233</v>
          </cell>
          <cell r="H5485" t="str">
            <v>PINTURA IMUNIZANTE PARA MADEIRA, 1 DEMÃO. AF_01/2021</v>
          </cell>
        </row>
        <row r="5486">
          <cell r="A5486" t="str">
            <v>PINTURAS</v>
          </cell>
          <cell r="B5486" t="str">
            <v>PINT</v>
          </cell>
          <cell r="C5486" t="str">
            <v>PINTURA EM MADEIRA</v>
          </cell>
          <cell r="D5486" t="str">
            <v>0157</v>
          </cell>
          <cell r="E5486">
            <v>0</v>
          </cell>
          <cell r="F5486">
            <v>0</v>
          </cell>
          <cell r="G5486" t="str">
            <v>102234</v>
          </cell>
          <cell r="H5486" t="str">
            <v>PINTURA IMUNIZANTE PARA MADEIRA, 2 DEMÃOS. AF_01/2021</v>
          </cell>
        </row>
        <row r="5487">
          <cell r="A5487" t="str">
            <v>PINTURAS</v>
          </cell>
          <cell r="B5487" t="str">
            <v>PINT</v>
          </cell>
          <cell r="C5487" t="str">
            <v>PINTURA PARA METAL</v>
          </cell>
          <cell r="D5487" t="str">
            <v>0158</v>
          </cell>
          <cell r="E5487">
            <v>0</v>
          </cell>
          <cell r="F5487">
            <v>0</v>
          </cell>
          <cell r="G5487" t="str">
            <v>100716</v>
          </cell>
          <cell r="H5487" t="str">
            <v>JATEAMENTO ABRASIVO COM GRANALHA DE AÇO EM PERFIL METÁLICO EM FÁBRICA. AF_01/2020</v>
          </cell>
        </row>
        <row r="5488">
          <cell r="A5488" t="str">
            <v>PINTURAS</v>
          </cell>
          <cell r="B5488" t="str">
            <v>PINT</v>
          </cell>
          <cell r="C5488" t="str">
            <v>PINTURA PARA METAL</v>
          </cell>
          <cell r="D5488" t="str">
            <v>0158</v>
          </cell>
          <cell r="E5488">
            <v>0</v>
          </cell>
          <cell r="F5488">
            <v>0</v>
          </cell>
          <cell r="G5488" t="str">
            <v>100717</v>
          </cell>
          <cell r="H5488" t="str">
            <v>LIXAMENTO MANUAL EM SUPERFÍCIES METÁLICAS EM OBRA. AF_01/2020</v>
          </cell>
        </row>
        <row r="5489">
          <cell r="A5489" t="str">
            <v>PINTURAS</v>
          </cell>
          <cell r="B5489" t="str">
            <v>PINT</v>
          </cell>
          <cell r="C5489" t="str">
            <v>PINTURA PARA METAL</v>
          </cell>
          <cell r="D5489" t="str">
            <v>0158</v>
          </cell>
          <cell r="E5489">
            <v>0</v>
          </cell>
          <cell r="F5489">
            <v>0</v>
          </cell>
          <cell r="G5489" t="str">
            <v>100718</v>
          </cell>
          <cell r="H5489" t="str">
            <v>COLOCAÇÃO DE FITA PROTETORA PARA PINTURA. AF_01/2020</v>
          </cell>
        </row>
        <row r="5490">
          <cell r="A5490" t="str">
            <v>PINTURAS</v>
          </cell>
          <cell r="B5490" t="str">
            <v>PINT</v>
          </cell>
          <cell r="C5490" t="str">
            <v>PINTURA PARA METAL</v>
          </cell>
          <cell r="D5490" t="str">
            <v>0158</v>
          </cell>
          <cell r="E5490">
            <v>0</v>
          </cell>
          <cell r="F5490">
            <v>0</v>
          </cell>
          <cell r="G5490" t="str">
            <v>100719</v>
          </cell>
          <cell r="H5490" t="str">
            <v>PINTURA COM TINTA ALQUÍDICA DE FUNDO (TIPO ZARCÃO) PULVERIZADA SOBRE PERFIL METÁLICO EXECUTADO EM FÁBRICA (POR DEMÃO). AF_01/2020</v>
          </cell>
        </row>
        <row r="5491">
          <cell r="A5491" t="str">
            <v>PINTURAS</v>
          </cell>
          <cell r="B5491" t="str">
            <v>PINT</v>
          </cell>
          <cell r="C5491" t="str">
            <v>PINTURA PARA METAL</v>
          </cell>
          <cell r="D5491" t="str">
            <v>0158</v>
          </cell>
          <cell r="E5491">
            <v>0</v>
          </cell>
          <cell r="F5491">
            <v>0</v>
          </cell>
          <cell r="G5491" t="str">
            <v>100720</v>
          </cell>
          <cell r="H5491" t="str">
            <v>PINTURA COM TINTA ALQUÍDICA DE FUNDO (TIPO ZARCÃO) APLICADA A ROLO OU PINCEL SOBRE PERFIL METÁLICO EXECUTADO EM FÁBRICA (POR DEMÃO). AF_01/2020</v>
          </cell>
        </row>
        <row r="5492">
          <cell r="A5492" t="str">
            <v>PINTURAS</v>
          </cell>
          <cell r="B5492" t="str">
            <v>PINT</v>
          </cell>
          <cell r="C5492" t="str">
            <v>PINTURA PARA METAL</v>
          </cell>
          <cell r="D5492" t="str">
            <v>0158</v>
          </cell>
          <cell r="E5492">
            <v>0</v>
          </cell>
          <cell r="F5492">
            <v>0</v>
          </cell>
          <cell r="G5492" t="str">
            <v>100721</v>
          </cell>
          <cell r="H5492" t="str">
            <v>PINTURA COM TINTA ALQUÍDICA DE FUNDO (TIPO ZARCÃO) PULVERIZADA SOBRE SUPERFÍCIES METÁLICAS (EXCETO PERFIL) EXECUTADO EM OBRA (POR DEMÃO). AF_01/2020</v>
          </cell>
        </row>
        <row r="5493">
          <cell r="A5493" t="str">
            <v>PINTURAS</v>
          </cell>
          <cell r="B5493" t="str">
            <v>PINT</v>
          </cell>
          <cell r="C5493" t="str">
            <v>PINTURA PARA METAL</v>
          </cell>
          <cell r="D5493" t="str">
            <v>0158</v>
          </cell>
          <cell r="E5493">
            <v>0</v>
          </cell>
          <cell r="F5493">
            <v>0</v>
          </cell>
          <cell r="G5493" t="str">
            <v>100722</v>
          </cell>
          <cell r="H5493" t="str">
            <v>PINTURA COM TINTA ALQUÍDICA DE FUNDO (TIPO ZARCÃO) APLICADA A ROLO OU PINCEL SOBRE SUPERFÍCIES METÁLICAS (EXCETO PERFIL) EXECUTADO EM OBRA (POR DEMÃO). AF_01/2020</v>
          </cell>
        </row>
        <row r="5494">
          <cell r="A5494" t="str">
            <v>PINTURAS</v>
          </cell>
          <cell r="B5494" t="str">
            <v>PINT</v>
          </cell>
          <cell r="C5494" t="str">
            <v>PINTURA PARA METAL</v>
          </cell>
          <cell r="D5494" t="str">
            <v>0158</v>
          </cell>
          <cell r="E5494">
            <v>0</v>
          </cell>
          <cell r="F5494">
            <v>0</v>
          </cell>
          <cell r="G5494" t="str">
            <v>100723</v>
          </cell>
          <cell r="H5494" t="str">
            <v>PINTURA COM TINTA ALQUÍDICA DE FUNDO E ACABAMENTO (ESMALTE SINTÉTICO GRAFITE) PULVERIZADA SOBRE PERFIL METÁLICO EXECUTADO EM FÁBRICA (POR DEMÃO). AF_01/2020</v>
          </cell>
        </row>
        <row r="5495">
          <cell r="A5495" t="str">
            <v>PINTURAS</v>
          </cell>
          <cell r="B5495" t="str">
            <v>PINT</v>
          </cell>
          <cell r="C5495" t="str">
            <v>PINTURA PARA METAL</v>
          </cell>
          <cell r="D5495" t="str">
            <v>0158</v>
          </cell>
          <cell r="E5495">
            <v>0</v>
          </cell>
          <cell r="F5495">
            <v>0</v>
          </cell>
          <cell r="G5495" t="str">
            <v>100724</v>
          </cell>
          <cell r="H5495" t="str">
            <v>PINTURA COM TINTA ALQUÍDICA DE FUNDO E ACABAMENTO (ESMALTE SINTÉTICO GRAFITE) APLICADA A ROLO OU PINCEL SOBRE PERFIL METÁLICO EXECUTADO EM FÁBRICA (POR DEMÃO). AF_01/2020</v>
          </cell>
        </row>
        <row r="5496">
          <cell r="A5496" t="str">
            <v>PINTURAS</v>
          </cell>
          <cell r="B5496" t="str">
            <v>PINT</v>
          </cell>
          <cell r="C5496" t="str">
            <v>PINTURA PARA METAL</v>
          </cell>
          <cell r="D5496" t="str">
            <v>0158</v>
          </cell>
          <cell r="E5496">
            <v>0</v>
          </cell>
          <cell r="F5496">
            <v>0</v>
          </cell>
          <cell r="G5496" t="str">
            <v>100725</v>
          </cell>
          <cell r="H5496" t="str">
            <v>PINTURA COM TINTA ALQUÍDICA DE FUNDO E ACABAMENTO (ESMALTE SINTÉTICO GRAFITE) PULVERIZADA SOBRE SUPERFÍCIES METÁLICAS (EXCETO PERFIL) EXECUTADO EM OBRA (POR DEMÃO). AF_01/2020</v>
          </cell>
        </row>
        <row r="5497">
          <cell r="A5497" t="str">
            <v>PINTURAS</v>
          </cell>
          <cell r="B5497" t="str">
            <v>PINT</v>
          </cell>
          <cell r="C5497" t="str">
            <v>PINTURA PARA METAL</v>
          </cell>
          <cell r="D5497" t="str">
            <v>0158</v>
          </cell>
          <cell r="E5497">
            <v>0</v>
          </cell>
          <cell r="F5497">
            <v>0</v>
          </cell>
          <cell r="G5497" t="str">
            <v>100726</v>
          </cell>
          <cell r="H5497" t="str">
            <v>PINTURA COM TINTA ALQUÍDICA DE FUNDO E ACABAMENTO (ESMALTE SINTÉTICO GRAFITE) APLICADA A ROLO OU PINCEL SOBRE SUPERFÍCIES METÁLICAS (EXCETO PERFIL) EXECUTADO EM OBRA (POR DEMÃO). AF_01/2020</v>
          </cell>
        </row>
        <row r="5498">
          <cell r="A5498" t="str">
            <v>PINTURAS</v>
          </cell>
          <cell r="B5498" t="str">
            <v>PINT</v>
          </cell>
          <cell r="C5498" t="str">
            <v>PINTURA PARA METAL</v>
          </cell>
          <cell r="D5498" t="str">
            <v>0158</v>
          </cell>
          <cell r="E5498">
            <v>0</v>
          </cell>
          <cell r="F5498">
            <v>0</v>
          </cell>
          <cell r="G5498" t="str">
            <v>100727</v>
          </cell>
          <cell r="H5498" t="str">
            <v>PINTURA COM TINTA EPOXÍDICA DE FUNDO PULVERIZADA SOBRE PERFIL METÁLICO EXECUTADO EM FÁBRICA (POR DEMÃO). AF_01/2020</v>
          </cell>
        </row>
        <row r="5499">
          <cell r="A5499" t="str">
            <v>PINTURAS</v>
          </cell>
          <cell r="B5499" t="str">
            <v>PINT</v>
          </cell>
          <cell r="C5499" t="str">
            <v>PINTURA PARA METAL</v>
          </cell>
          <cell r="D5499" t="str">
            <v>0158</v>
          </cell>
          <cell r="E5499">
            <v>0</v>
          </cell>
          <cell r="F5499">
            <v>0</v>
          </cell>
          <cell r="G5499" t="str">
            <v>100728</v>
          </cell>
          <cell r="H5499" t="str">
            <v>PINTURA COM TINTA EPOXÍDICA DE FUNDO APLICADA A ROLO OU PINCEL SOBRE PERFIL METÁLICO EXECUTADO EM FÁBRICA (POR DEMÃO). AF_01/2020</v>
          </cell>
        </row>
        <row r="5500">
          <cell r="A5500" t="str">
            <v>PINTURAS</v>
          </cell>
          <cell r="B5500" t="str">
            <v>PINT</v>
          </cell>
          <cell r="C5500" t="str">
            <v>PINTURA PARA METAL</v>
          </cell>
          <cell r="D5500" t="str">
            <v>0158</v>
          </cell>
          <cell r="E5500">
            <v>0</v>
          </cell>
          <cell r="F5500">
            <v>0</v>
          </cell>
          <cell r="G5500" t="str">
            <v>100729</v>
          </cell>
          <cell r="H5500" t="str">
            <v>PINTURA COM TINTA EPOXÍDICA DE ACABAMENTO PULVERIZADA SOBRE PERFIL METÁLICO EXECUTADO EM FÁBRICA (POR DEMÃO). AF_01/2020</v>
          </cell>
        </row>
        <row r="5501">
          <cell r="A5501" t="str">
            <v>PINTURAS</v>
          </cell>
          <cell r="B5501" t="str">
            <v>PINT</v>
          </cell>
          <cell r="C5501" t="str">
            <v>PINTURA PARA METAL</v>
          </cell>
          <cell r="D5501" t="str">
            <v>0158</v>
          </cell>
          <cell r="E5501">
            <v>0</v>
          </cell>
          <cell r="F5501">
            <v>0</v>
          </cell>
          <cell r="G5501" t="str">
            <v>100730</v>
          </cell>
          <cell r="H5501" t="str">
            <v>PINTURA COM TINTA EPOXÍDICA DE ACABAMENTO APLICADA A ROLO OU PINCEL SOBRE PERFIL METÁLICO EXECUTADO EM FÁBRICA (POR DEMÃO). AF_01/2020</v>
          </cell>
        </row>
        <row r="5502">
          <cell r="A5502" t="str">
            <v>PINTURAS</v>
          </cell>
          <cell r="B5502" t="str">
            <v>PINT</v>
          </cell>
          <cell r="C5502" t="str">
            <v>PINTURA PARA METAL</v>
          </cell>
          <cell r="D5502" t="str">
            <v>0158</v>
          </cell>
          <cell r="E5502">
            <v>0</v>
          </cell>
          <cell r="F5502">
            <v>0</v>
          </cell>
          <cell r="G5502" t="str">
            <v>100733</v>
          </cell>
          <cell r="H5502" t="str">
            <v>PINTURA COM TINTA ACRÍLICA DE FUNDO PULVERIZADA SOBRE SUPERFÍCIES METÁLICAS (EXCETO PERFIL) EXECUTADO EM OBRA (POR DEMÃO). AF_01/2020</v>
          </cell>
        </row>
        <row r="5503">
          <cell r="A5503" t="str">
            <v>PINTURAS</v>
          </cell>
          <cell r="B5503" t="str">
            <v>PINT</v>
          </cell>
          <cell r="C5503" t="str">
            <v>PINTURA PARA METAL</v>
          </cell>
          <cell r="D5503" t="str">
            <v>0158</v>
          </cell>
          <cell r="E5503">
            <v>0</v>
          </cell>
          <cell r="F5503">
            <v>0</v>
          </cell>
          <cell r="G5503" t="str">
            <v>100734</v>
          </cell>
          <cell r="H5503" t="str">
            <v>PINTURA COM TINTA ACRÍLICA DE FUNDO APLICADA A ROLO OU PINCEL SOBRE SUPERFÍCIES METÁLICAS (EXCETO PERFIL) EXECUTADO EM OBRA (POR DEMÃO). AF_01/2020</v>
          </cell>
        </row>
        <row r="5504">
          <cell r="A5504" t="str">
            <v>PINTURAS</v>
          </cell>
          <cell r="B5504" t="str">
            <v>PINT</v>
          </cell>
          <cell r="C5504" t="str">
            <v>PINTURA PARA METAL</v>
          </cell>
          <cell r="D5504" t="str">
            <v>0158</v>
          </cell>
          <cell r="E5504">
            <v>0</v>
          </cell>
          <cell r="F5504">
            <v>0</v>
          </cell>
          <cell r="G5504" t="str">
            <v>100735</v>
          </cell>
          <cell r="H5504" t="str">
            <v>PINTURA COM TINTA ACRÍLICA DE ACABAMENTO PULVERIZADA SOBRE SUPERFÍCIES METÁLICAS (EXCETO PERFIL) EXECUTADO EM OBRA (POR DEMÃO). AF_01/2020</v>
          </cell>
        </row>
        <row r="5505">
          <cell r="A5505" t="str">
            <v>PINTURAS</v>
          </cell>
          <cell r="B5505" t="str">
            <v>PINT</v>
          </cell>
          <cell r="C5505" t="str">
            <v>PINTURA PARA METAL</v>
          </cell>
          <cell r="D5505" t="str">
            <v>0158</v>
          </cell>
          <cell r="E5505">
            <v>0</v>
          </cell>
          <cell r="F5505">
            <v>0</v>
          </cell>
          <cell r="G5505" t="str">
            <v>100736</v>
          </cell>
          <cell r="H5505" t="str">
            <v>PINTURA COM TINTA ACRÍLICA DE ACABAMENTO APLICADA A ROLO OU PINCEL SOBRE SUPERFÍCIES METÁLICAS (EXCETO PERFIL) EXECUTADO EM OBRA (POR DEMÃO). AF_01/2020</v>
          </cell>
        </row>
        <row r="5506">
          <cell r="A5506" t="str">
            <v>PINTURAS</v>
          </cell>
          <cell r="B5506" t="str">
            <v>PINT</v>
          </cell>
          <cell r="C5506" t="str">
            <v>PINTURA PARA METAL</v>
          </cell>
          <cell r="D5506" t="str">
            <v>0158</v>
          </cell>
          <cell r="E5506">
            <v>0</v>
          </cell>
          <cell r="F5506">
            <v>0</v>
          </cell>
          <cell r="G5506" t="str">
            <v>100739</v>
          </cell>
          <cell r="H5506" t="str">
            <v>PINTURA COM TINTA ALQUÍDICA DE ACABAMENTO (ESMALTE SINTÉTICO ACETINADO) PULVERIZADA SOBRE PERFIL METÁLICO EXECUTADO EM FÁBRICA (POR DEMÃO). AF_01/2020</v>
          </cell>
        </row>
        <row r="5507">
          <cell r="A5507" t="str">
            <v>PINTURAS</v>
          </cell>
          <cell r="B5507" t="str">
            <v>PINT</v>
          </cell>
          <cell r="C5507" t="str">
            <v>PINTURA PARA METAL</v>
          </cell>
          <cell r="D5507" t="str">
            <v>0158</v>
          </cell>
          <cell r="E5507">
            <v>0</v>
          </cell>
          <cell r="F5507">
            <v>0</v>
          </cell>
          <cell r="G5507" t="str">
            <v>100740</v>
          </cell>
          <cell r="H5507" t="str">
            <v>PINTURA COM TINTA ALQUÍDICA DE ACABAMENTO (ESMALTE SINTÉTICO ACETINADO) APLICADA A ROLO OU PINCEL SOBRE PERFIL METÁLICO EXECUTADO EM FÁBRICA (POR DEMÃO). AF_01/2020</v>
          </cell>
        </row>
        <row r="5508">
          <cell r="A5508" t="str">
            <v>PINTURAS</v>
          </cell>
          <cell r="B5508" t="str">
            <v>PINT</v>
          </cell>
          <cell r="C5508" t="str">
            <v>PINTURA PARA METAL</v>
          </cell>
          <cell r="D5508" t="str">
            <v>0158</v>
          </cell>
          <cell r="E5508">
            <v>0</v>
          </cell>
          <cell r="F5508">
            <v>0</v>
          </cell>
          <cell r="G5508" t="str">
            <v>100741</v>
          </cell>
          <cell r="H5508" t="str">
            <v>PINTURA COM TINTA ALQUÍDICA DE ACABAMENTO (ESMALTE SINTÉTICO ACETINADO) PULVERIZADA SOBRE SUPERFÍCIES METÁLICAS (EXCETO PERFIL) EXECUTADO EM OBRA (POR DEMÃO). AF_01/2020</v>
          </cell>
        </row>
        <row r="5509">
          <cell r="A5509" t="str">
            <v>PINTURAS</v>
          </cell>
          <cell r="B5509" t="str">
            <v>PINT</v>
          </cell>
          <cell r="C5509" t="str">
            <v>PINTURA PARA METAL</v>
          </cell>
          <cell r="D5509" t="str">
            <v>0158</v>
          </cell>
          <cell r="E5509">
            <v>0</v>
          </cell>
          <cell r="F5509">
            <v>0</v>
          </cell>
          <cell r="G5509" t="str">
            <v>100742</v>
          </cell>
          <cell r="H5509" t="str">
            <v>PINTURA COM TINTA ALQUÍDICA DE ACABAMENTO (ESMALTE SINTÉTICO ACETINADO) APLICADA A ROLO OU PINCEL SOBRE SUPERFÍCIES METÁLICAS (EXCETO PERFIL) EXECUTADO EM OBRA (POR DEMÃO). AF_01/2020</v>
          </cell>
        </row>
        <row r="5510">
          <cell r="A5510" t="str">
            <v>PINTURAS</v>
          </cell>
          <cell r="B5510" t="str">
            <v>PINT</v>
          </cell>
          <cell r="C5510" t="str">
            <v>PINTURA PARA METAL</v>
          </cell>
          <cell r="D5510" t="str">
            <v>0158</v>
          </cell>
          <cell r="E5510">
            <v>0</v>
          </cell>
          <cell r="F5510">
            <v>0</v>
          </cell>
          <cell r="G5510" t="str">
            <v>100743</v>
          </cell>
          <cell r="H5510" t="str">
            <v>PINTURA COM TINTA ALQUÍDICA DE ACABAMENTO (ESMALTE SINTÉTICO BRILHANTE) PULVERIZADA SOBRE PERFIL METÁLICO EXECUTADO EM FÁBRICA  (POR DEMÃO). AF_01/2020</v>
          </cell>
        </row>
        <row r="5511">
          <cell r="A5511" t="str">
            <v>PINTURAS</v>
          </cell>
          <cell r="B5511" t="str">
            <v>PINT</v>
          </cell>
          <cell r="C5511" t="str">
            <v>PINTURA PARA METAL</v>
          </cell>
          <cell r="D5511" t="str">
            <v>0158</v>
          </cell>
          <cell r="E5511">
            <v>0</v>
          </cell>
          <cell r="F5511">
            <v>0</v>
          </cell>
          <cell r="G5511" t="str">
            <v>100744</v>
          </cell>
          <cell r="H5511" t="str">
            <v>PINTURA COM TINTA ALQUÍDICA DE ACABAMENTO (ESMALTE SINTÉTICO BRILHANTE) APLICADA A ROLO OU PINCEL SOBRE PERFIL METÁLICO EXECUTADO EM FÁBRICA (POR DEMÃO). AF_01/2020</v>
          </cell>
        </row>
        <row r="5512">
          <cell r="A5512" t="str">
            <v>PINTURAS</v>
          </cell>
          <cell r="B5512" t="str">
            <v>PINT</v>
          </cell>
          <cell r="C5512" t="str">
            <v>PINTURA PARA METAL</v>
          </cell>
          <cell r="D5512" t="str">
            <v>0158</v>
          </cell>
          <cell r="E5512">
            <v>0</v>
          </cell>
          <cell r="F5512">
            <v>0</v>
          </cell>
          <cell r="G5512" t="str">
            <v>100745</v>
          </cell>
          <cell r="H5512" t="str">
            <v>PINTURA COM TINTA ALQUÍDICA DE ACABAMENTO (ESMALTE SINTÉTICO BRILHANTE) PULVERIZADA SOBRE SUPERFÍCIES METÁLICAS (EXCETO PERFIL) EXECUTADO EM OBRA  (POR DEMÃO). AF_01/2020</v>
          </cell>
        </row>
        <row r="5513">
          <cell r="A5513" t="str">
            <v>PINTURAS</v>
          </cell>
          <cell r="B5513" t="str">
            <v>PINT</v>
          </cell>
          <cell r="C5513" t="str">
            <v>PINTURA PARA METAL</v>
          </cell>
          <cell r="D5513" t="str">
            <v>0158</v>
          </cell>
          <cell r="E5513">
            <v>0</v>
          </cell>
          <cell r="F5513">
            <v>0</v>
          </cell>
          <cell r="G5513" t="str">
            <v>100746</v>
          </cell>
          <cell r="H5513" t="str">
            <v>PINTURA COM TINTA ALQUÍDICA DE ACABAMENTO (ESMALTE SINTÉTICO BRILHANTE) APLICADA A ROLO OU PINCEL SOBRE SUPERFÍCIES METÁLICAS (EXCETO PERFIL) EXECUTADO EM OBRA (POR DEMÃO). AF_01/2020</v>
          </cell>
        </row>
        <row r="5514">
          <cell r="A5514" t="str">
            <v>PINTURAS</v>
          </cell>
          <cell r="B5514" t="str">
            <v>PINT</v>
          </cell>
          <cell r="C5514" t="str">
            <v>PINTURA PARA METAL</v>
          </cell>
          <cell r="D5514" t="str">
            <v>0158</v>
          </cell>
          <cell r="E5514">
            <v>0</v>
          </cell>
          <cell r="F5514">
            <v>0</v>
          </cell>
          <cell r="G5514" t="str">
            <v>100747</v>
          </cell>
          <cell r="H5514" t="str">
            <v>PINTURA COM TINTA ALQUÍDICA DE ACABAMENTO (ESMALTE SINTÉTICO FOSCO) PULVERIZADA SOBRE PERFIL METÁLICO EXECUTADO EM FÁBRICA (POR DEMÃO). AF_01/2020</v>
          </cell>
        </row>
        <row r="5515">
          <cell r="A5515" t="str">
            <v>PINTURAS</v>
          </cell>
          <cell r="B5515" t="str">
            <v>PINT</v>
          </cell>
          <cell r="C5515" t="str">
            <v>PINTURA PARA METAL</v>
          </cell>
          <cell r="D5515" t="str">
            <v>0158</v>
          </cell>
          <cell r="E5515">
            <v>0</v>
          </cell>
          <cell r="F5515">
            <v>0</v>
          </cell>
          <cell r="G5515" t="str">
            <v>100748</v>
          </cell>
          <cell r="H5515" t="str">
            <v>PINTURA COM TINTA ALQUÍDICA DE ACABAMENTO (ESMALTE SINTÉTICO FOSCO) APLICADA A ROLO OU PINCEL SOBRE PERFIL METÁLICO EXECUTADO EM FÁBRICA (POR DEMÃO). AF_01/2020</v>
          </cell>
        </row>
        <row r="5516">
          <cell r="A5516" t="str">
            <v>PINTURAS</v>
          </cell>
          <cell r="B5516" t="str">
            <v>PINT</v>
          </cell>
          <cell r="C5516" t="str">
            <v>PINTURA PARA METAL</v>
          </cell>
          <cell r="D5516" t="str">
            <v>0158</v>
          </cell>
          <cell r="E5516">
            <v>0</v>
          </cell>
          <cell r="F5516">
            <v>0</v>
          </cell>
          <cell r="G5516" t="str">
            <v>100749</v>
          </cell>
          <cell r="H5516" t="str">
            <v>PINTURA COM TINTA ALQUÍDICA DE ACABAMENTO (ESMALTE SINTÉTICO FOSCO) PULVERIZADA SOBRE SUPERFÍCIES METÁLICAS (EXCETO PERFIL) EXECUTADO EM OBRA (POR DEMÃO). AF_01/2020</v>
          </cell>
        </row>
        <row r="5517">
          <cell r="A5517" t="str">
            <v>PINTURAS</v>
          </cell>
          <cell r="B5517" t="str">
            <v>PINT</v>
          </cell>
          <cell r="C5517" t="str">
            <v>PINTURA PARA METAL</v>
          </cell>
          <cell r="D5517" t="str">
            <v>0158</v>
          </cell>
          <cell r="E5517">
            <v>0</v>
          </cell>
          <cell r="F5517">
            <v>0</v>
          </cell>
          <cell r="G5517" t="str">
            <v>100750</v>
          </cell>
          <cell r="H5517" t="str">
            <v>PINTURA COM TINTA ALQUÍDICA DE ACABAMENTO (ESMALTE SINTÉTICO FOSCO) APLICADA A ROLO OU PINCEL SOBRE SUPERFÍCIES METÁLICAS (EXCETO PERFIL) EXECUTADO EM OBRA (POR DEMÃO). AF_01/2020</v>
          </cell>
        </row>
        <row r="5518">
          <cell r="A5518" t="str">
            <v>PINTURAS</v>
          </cell>
          <cell r="B5518" t="str">
            <v>PINT</v>
          </cell>
          <cell r="C5518" t="str">
            <v>PINTURA PARA METAL</v>
          </cell>
          <cell r="D5518" t="str">
            <v>0158</v>
          </cell>
          <cell r="E5518">
            <v>0</v>
          </cell>
          <cell r="F5518">
            <v>0</v>
          </cell>
          <cell r="G5518" t="str">
            <v>100751</v>
          </cell>
          <cell r="H5518" t="str">
            <v>PINTURA COM TINTA EPOXÍDICA DE ACABAMENTO PULVERIZADA SOBRE PERFIL METÁLICO EXECUTADO EM FÁBRICA (02 DEMÃOS). AF_01/2020</v>
          </cell>
        </row>
        <row r="5519">
          <cell r="A5519" t="str">
            <v>PINTURAS</v>
          </cell>
          <cell r="B5519" t="str">
            <v>PINT</v>
          </cell>
          <cell r="C5519" t="str">
            <v>PINTURA PARA METAL</v>
          </cell>
          <cell r="D5519" t="str">
            <v>0158</v>
          </cell>
          <cell r="E5519">
            <v>0</v>
          </cell>
          <cell r="F5519">
            <v>0</v>
          </cell>
          <cell r="G5519" t="str">
            <v>100752</v>
          </cell>
          <cell r="H5519" t="str">
            <v>PINTURA COM TINTA EPOXÍDICA DE ACABAMENTO APLICADA A ROLO OU PINCEL SOBRE PERFIL METÁLICO EXECUTADO EM FÁBRICA (02 DEMÃOS). AF_01/2020</v>
          </cell>
        </row>
        <row r="5520">
          <cell r="A5520" t="str">
            <v>PINTURAS</v>
          </cell>
          <cell r="B5520" t="str">
            <v>PINT</v>
          </cell>
          <cell r="C5520" t="str">
            <v>PINTURA PARA METAL</v>
          </cell>
          <cell r="D5520" t="str">
            <v>0158</v>
          </cell>
          <cell r="E5520">
            <v>0</v>
          </cell>
          <cell r="F5520">
            <v>0</v>
          </cell>
          <cell r="G5520" t="str">
            <v>100753</v>
          </cell>
          <cell r="H5520" t="str">
            <v>PINTURA COM TINTA ACRÍLICA DE ACABAMENTO PULVERIZADA SOBRE SUPERFÍCIES METÁLICAS (EXCETO PERFIL) EXECUTADO EM OBRA (02 DEMÃOS). AF_01/2020</v>
          </cell>
        </row>
        <row r="5521">
          <cell r="A5521" t="str">
            <v>PINTURAS</v>
          </cell>
          <cell r="B5521" t="str">
            <v>PINT</v>
          </cell>
          <cell r="C5521" t="str">
            <v>PINTURA PARA METAL</v>
          </cell>
          <cell r="D5521" t="str">
            <v>0158</v>
          </cell>
          <cell r="E5521">
            <v>0</v>
          </cell>
          <cell r="F5521">
            <v>0</v>
          </cell>
          <cell r="G5521" t="str">
            <v>100754</v>
          </cell>
          <cell r="H5521" t="str">
            <v>PINTURA COM TINTA ACRÍLICA DE ACABAMENTO APLICADA A ROLO OU PINCEL SOBRE SUPERFÍCIES METÁLICAS (EXCETO PERFIL) EXECUTADO EM OBRA (02 DEMÃOS). AF_01/2020</v>
          </cell>
        </row>
        <row r="5522">
          <cell r="A5522" t="str">
            <v>PINTURAS</v>
          </cell>
          <cell r="B5522" t="str">
            <v>PINT</v>
          </cell>
          <cell r="C5522" t="str">
            <v>PINTURA PARA METAL</v>
          </cell>
          <cell r="D5522" t="str">
            <v>0158</v>
          </cell>
          <cell r="E5522">
            <v>0</v>
          </cell>
          <cell r="F5522">
            <v>0</v>
          </cell>
          <cell r="G5522" t="str">
            <v>100757</v>
          </cell>
          <cell r="H5522" t="str">
            <v>PINTURA COM TINTA ALQUÍDICA DE ACABAMENTO (ESMALTE SINTÉTICO ACETINADO) PULVERIZADA SOBRE SUPERFÍCIES METÁLICAS (EXCETO PERFIL) EXECUTADO EM OBRA (02 DEMÃOS). AF_01/2020</v>
          </cell>
        </row>
        <row r="5523">
          <cell r="A5523" t="str">
            <v>PINTURAS</v>
          </cell>
          <cell r="B5523" t="str">
            <v>PINT</v>
          </cell>
          <cell r="C5523" t="str">
            <v>PINTURA PARA METAL</v>
          </cell>
          <cell r="D5523" t="str">
            <v>0158</v>
          </cell>
          <cell r="E5523">
            <v>0</v>
          </cell>
          <cell r="F5523">
            <v>0</v>
          </cell>
          <cell r="G5523" t="str">
            <v>100758</v>
          </cell>
          <cell r="H5523" t="str">
            <v>PINTURA COM TINTA ALQUÍDICA DE ACABAMENTO (ESMALTE SINTÉTICO ACETINADO) APLICADA A ROLO OU PINCEL SOBRE SUPERFÍCIES METÁLICAS (EXCETO PERFIL) EXECUTADO EM OBRA (02 DEMÃOS). AF_01/2020</v>
          </cell>
        </row>
        <row r="5524">
          <cell r="A5524" t="str">
            <v>PINTURAS</v>
          </cell>
          <cell r="B5524" t="str">
            <v>PINT</v>
          </cell>
          <cell r="C5524" t="str">
            <v>PINTURA PARA METAL</v>
          </cell>
          <cell r="D5524" t="str">
            <v>0158</v>
          </cell>
          <cell r="E5524">
            <v>0</v>
          </cell>
          <cell r="F5524">
            <v>0</v>
          </cell>
          <cell r="G5524" t="str">
            <v>100759</v>
          </cell>
          <cell r="H5524" t="str">
            <v>PINTURA COM TINTA ALQUÍDICA DE ACABAMENTO (ESMALTE SINTÉTICO BRILHANTE) PULVERIZADA SOBRE SUPERFÍCIES METÁLICAS (EXCETO PERFIL) EXECUTADO EM OBRA (02 DEMÃOS). AF_01/2020</v>
          </cell>
        </row>
        <row r="5525">
          <cell r="A5525" t="str">
            <v>PINTURAS</v>
          </cell>
          <cell r="B5525" t="str">
            <v>PINT</v>
          </cell>
          <cell r="C5525" t="str">
            <v>PINTURA PARA METAL</v>
          </cell>
          <cell r="D5525" t="str">
            <v>0158</v>
          </cell>
          <cell r="E5525">
            <v>0</v>
          </cell>
          <cell r="F5525">
            <v>0</v>
          </cell>
          <cell r="G5525" t="str">
            <v>100760</v>
          </cell>
          <cell r="H5525" t="str">
            <v>PINTURA COM TINTA ALQUÍDICA DE ACABAMENTO (ESMALTE SINTÉTICO BRILHANTE) APLICADA A ROLO OU PINCEL SOBRE SUPERFÍCIES METÁLICAS (EXCETO PERFIL) EXECUTADO EM OBRA (02 DEMÃOS). AF_01/2020</v>
          </cell>
        </row>
        <row r="5526">
          <cell r="A5526" t="str">
            <v>PINTURAS</v>
          </cell>
          <cell r="B5526" t="str">
            <v>PINT</v>
          </cell>
          <cell r="C5526" t="str">
            <v>PINTURA PARA METAL</v>
          </cell>
          <cell r="D5526" t="str">
            <v>0158</v>
          </cell>
          <cell r="E5526">
            <v>0</v>
          </cell>
          <cell r="F5526">
            <v>0</v>
          </cell>
          <cell r="G5526" t="str">
            <v>100761</v>
          </cell>
          <cell r="H5526" t="str">
            <v>PINTURA COM TINTA ALQUÍDICA DE ACABAMENTO (ESMALTE SINTÉTICO FOSCO) PULVERIZADA SOBRE SUPERFÍCIES METÁLICAS (EXCETO PERFIL) EXECUTADO EM OBRA (02 DEMÃOS). AF_01/2020</v>
          </cell>
        </row>
        <row r="5527">
          <cell r="A5527" t="str">
            <v>PINTURAS</v>
          </cell>
          <cell r="B5527" t="str">
            <v>PINT</v>
          </cell>
          <cell r="C5527" t="str">
            <v>PINTURA PARA METAL</v>
          </cell>
          <cell r="D5527" t="str">
            <v>0158</v>
          </cell>
          <cell r="E5527">
            <v>0</v>
          </cell>
          <cell r="F5527">
            <v>0</v>
          </cell>
          <cell r="G5527" t="str">
            <v>100762</v>
          </cell>
          <cell r="H5527" t="str">
            <v>PINTURA COM TINTA ALQUÍDICA DE ACABAMENTO (ESMALTE SINTÉTICO FOSCO) APLICADA A ROLO OU PINCEL SOBRE SUPERFÍCIES METÁLICAS (EXCETO PERFIL) EXECUTADO EM OBRA (02 DEMÃOS). AF_01/2020</v>
          </cell>
        </row>
        <row r="5528">
          <cell r="A5528" t="str">
            <v>PINTURAS</v>
          </cell>
          <cell r="B5528" t="str">
            <v>PINT</v>
          </cell>
          <cell r="C5528" t="str">
            <v>PINTURA PARA PISO</v>
          </cell>
          <cell r="D5528" t="str">
            <v>0161</v>
          </cell>
          <cell r="E5528">
            <v>0</v>
          </cell>
          <cell r="F5528">
            <v>0</v>
          </cell>
          <cell r="G5528" t="str">
            <v>41595</v>
          </cell>
          <cell r="H5528" t="str">
            <v>PINTURA ACRILICA DE FAIXAS DE DEMARCACAO EM QUADRA POLIESPORTIVA, 5 CM DE LARGURA</v>
          </cell>
        </row>
        <row r="5529">
          <cell r="A5529" t="str">
            <v>PINTURAS</v>
          </cell>
          <cell r="B5529" t="str">
            <v>PINT</v>
          </cell>
          <cell r="C5529" t="str">
            <v>PINTURA PARA PISO</v>
          </cell>
          <cell r="D5529" t="str">
            <v>0161</v>
          </cell>
          <cell r="E5529">
            <v>74245</v>
          </cell>
          <cell r="F5529" t="str">
            <v>PINTURA ACRILICA EM PISO CIMENTADO DUAS DEMAOS</v>
          </cell>
          <cell r="G5529" t="str">
            <v>74245/1</v>
          </cell>
          <cell r="H5529" t="str">
            <v>PINTURA ACRILICA EM PISO CIMENTADO DUAS DEMAOS</v>
          </cell>
        </row>
        <row r="5530">
          <cell r="A5530" t="str">
            <v>PINTURAS</v>
          </cell>
          <cell r="B5530" t="str">
            <v>PINT</v>
          </cell>
          <cell r="C5530" t="str">
            <v>PINTURA PARA PISO</v>
          </cell>
          <cell r="D5530" t="str">
            <v>0161</v>
          </cell>
          <cell r="E5530">
            <v>0</v>
          </cell>
          <cell r="F5530">
            <v>0</v>
          </cell>
          <cell r="G5530" t="str">
            <v>79467</v>
          </cell>
          <cell r="H5530" t="str">
            <v>PINTURA COM TINTA A BASE DE BORRACHA CLORADA , DE FAIXAS DE DEMARCACAO, EM QUADRA POLIESPORTIVA, 5 CM DE LARGURA.</v>
          </cell>
        </row>
        <row r="5531">
          <cell r="A5531" t="str">
            <v>PINTURAS</v>
          </cell>
          <cell r="B5531" t="str">
            <v>PINT</v>
          </cell>
          <cell r="C5531" t="str">
            <v>PINTURA PARA PISO</v>
          </cell>
          <cell r="D5531" t="str">
            <v>0161</v>
          </cell>
          <cell r="E5531">
            <v>79500</v>
          </cell>
          <cell r="F5531" t="str">
            <v>MARCACAO DE QUADRAS E PINTURAS DE PISOS</v>
          </cell>
          <cell r="G5531" t="str">
            <v>79500/2</v>
          </cell>
          <cell r="H5531" t="str">
            <v>PINTURA ACRILICA EM PISO CIMENTADO, TRES DEMAOS</v>
          </cell>
        </row>
        <row r="5532">
          <cell r="A5532" t="str">
            <v>PINTURAS</v>
          </cell>
          <cell r="B5532" t="str">
            <v>PINT</v>
          </cell>
          <cell r="C5532" t="str">
            <v>PINTURA PARA PISO</v>
          </cell>
          <cell r="D5532" t="str">
            <v>0161</v>
          </cell>
          <cell r="E5532">
            <v>0</v>
          </cell>
          <cell r="F5532">
            <v>0</v>
          </cell>
          <cell r="G5532" t="str">
            <v>84665</v>
          </cell>
          <cell r="H5532" t="str">
            <v>PINTURA ACRILICA PARA SINALIZAÇÃO HORIZONTAL EM PISO CIMENTADO</v>
          </cell>
        </row>
        <row r="5533">
          <cell r="A5533" t="str">
            <v>PISOS</v>
          </cell>
          <cell r="B5533" t="str">
            <v>PISO</v>
          </cell>
          <cell r="C5533" t="str">
            <v>PISO CIMENTADO</v>
          </cell>
          <cell r="D5533" t="str">
            <v>0111</v>
          </cell>
          <cell r="E5533">
            <v>0</v>
          </cell>
          <cell r="F5533">
            <v>0</v>
          </cell>
          <cell r="G5533" t="str">
            <v>101749</v>
          </cell>
          <cell r="H5533" t="str">
            <v>PISO CIMENTADO, TRAÇO 1:3 (CIMENTO E AREIA), ACABAMENTO LISO, ESPESSURA 4,0 CM, PREPARO MECÂNICO DA ARGAMASSA. AF_09/2020</v>
          </cell>
        </row>
        <row r="5534">
          <cell r="A5534" t="str">
            <v>PISOS</v>
          </cell>
          <cell r="B5534" t="str">
            <v>PISO</v>
          </cell>
          <cell r="C5534" t="str">
            <v>PISO CIMENTADO</v>
          </cell>
          <cell r="D5534" t="str">
            <v>0111</v>
          </cell>
          <cell r="E5534">
            <v>0</v>
          </cell>
          <cell r="F5534">
            <v>0</v>
          </cell>
          <cell r="G5534" t="str">
            <v>101750</v>
          </cell>
          <cell r="H5534" t="str">
            <v>PISO CIMENTADO, TRAÇO 1:3 (CIMENTO E AREIA), ACABAMENTO RÚSTICO, ESPESSURA 4,0 CM, PREPARO MECÂNICO DA ARGAMASSA. AF_09/2020</v>
          </cell>
        </row>
        <row r="5535">
          <cell r="A5535" t="str">
            <v>PISOS</v>
          </cell>
          <cell r="B5535" t="str">
            <v>PISO</v>
          </cell>
          <cell r="C5535" t="str">
            <v>PISO DE MADEIRA</v>
          </cell>
          <cell r="D5535" t="str">
            <v>0112</v>
          </cell>
          <cell r="E5535">
            <v>0</v>
          </cell>
          <cell r="F5535">
            <v>0</v>
          </cell>
          <cell r="G5535" t="str">
            <v>101729</v>
          </cell>
          <cell r="H5535" t="str">
            <v>PISO EM TACO DE MADEIRA 7X42CM, FIXADO COM COLA BASE DE PVA. AF_09/2020</v>
          </cell>
        </row>
        <row r="5536">
          <cell r="A5536" t="str">
            <v>PISOS</v>
          </cell>
          <cell r="B5536" t="str">
            <v>PISO</v>
          </cell>
          <cell r="C5536" t="str">
            <v>PISO DE MADEIRA</v>
          </cell>
          <cell r="D5536" t="str">
            <v>0112</v>
          </cell>
          <cell r="E5536">
            <v>0</v>
          </cell>
          <cell r="F5536">
            <v>0</v>
          </cell>
          <cell r="G5536" t="str">
            <v>101746</v>
          </cell>
          <cell r="H5536" t="str">
            <v>ASSOALHO DE MADEIRA. AF_09/2020</v>
          </cell>
        </row>
        <row r="5537">
          <cell r="A5537" t="str">
            <v>PISOS</v>
          </cell>
          <cell r="B5537" t="str">
            <v>PISO</v>
          </cell>
          <cell r="C5537" t="str">
            <v>PISO DE MADEIRA</v>
          </cell>
          <cell r="D5537" t="str">
            <v>0112</v>
          </cell>
          <cell r="E5537">
            <v>0</v>
          </cell>
          <cell r="F5537">
            <v>0</v>
          </cell>
          <cell r="G5537" t="str">
            <v>101751</v>
          </cell>
          <cell r="H5537" t="str">
            <v>PISO EM TACO DE MADEIRA 7X21CM, FIXADO COM COLA BASE DE PVA. AF_09/2020</v>
          </cell>
        </row>
        <row r="5538">
          <cell r="A5538" t="str">
            <v>PISOS</v>
          </cell>
          <cell r="B5538" t="str">
            <v>PISO</v>
          </cell>
          <cell r="C5538" t="str">
            <v>PISO CERAMICO</v>
          </cell>
          <cell r="D5538" t="str">
            <v>0113</v>
          </cell>
          <cell r="E5538">
            <v>0</v>
          </cell>
          <cell r="F5538">
            <v>0</v>
          </cell>
          <cell r="G5538" t="str">
            <v>87246</v>
          </cell>
          <cell r="H5538" t="str">
            <v>REVESTIMENTO CERÂMICO PARA PISO COM PLACAS TIPO ESMALTADA EXTRA DE DIMENSÕES 35X35 CM APLICADA EM AMBIENTES DE ÁREA MENOR QUE 5 M2. AF_06/2014</v>
          </cell>
        </row>
        <row r="5539">
          <cell r="A5539" t="str">
            <v>PISOS</v>
          </cell>
          <cell r="B5539" t="str">
            <v>PISO</v>
          </cell>
          <cell r="C5539" t="str">
            <v>PISO CERAMICO</v>
          </cell>
          <cell r="D5539" t="str">
            <v>0113</v>
          </cell>
          <cell r="E5539">
            <v>0</v>
          </cell>
          <cell r="F5539">
            <v>0</v>
          </cell>
          <cell r="G5539" t="str">
            <v>87247</v>
          </cell>
          <cell r="H5539" t="str">
            <v>REVESTIMENTO CERÂMICO PARA PISO COM PLACAS TIPO ESMALTADA EXTRA DE DIMENSÕES 35X35 CM APLICADA EM AMBIENTES DE ÁREA ENTRE 5 M2 E 10 M2. AF_06/2014</v>
          </cell>
        </row>
        <row r="5540">
          <cell r="A5540" t="str">
            <v>PISOS</v>
          </cell>
          <cell r="B5540" t="str">
            <v>PISO</v>
          </cell>
          <cell r="C5540" t="str">
            <v>PISO CERAMICO</v>
          </cell>
          <cell r="D5540" t="str">
            <v>0113</v>
          </cell>
          <cell r="E5540">
            <v>0</v>
          </cell>
          <cell r="F5540">
            <v>0</v>
          </cell>
          <cell r="G5540" t="str">
            <v>87248</v>
          </cell>
          <cell r="H5540" t="str">
            <v>REVESTIMENTO CERÂMICO PARA PISO COM PLACAS TIPO ESMALTADA EXTRA DE DIMENSÕES 35X35 CM APLICADA EM AMBIENTES DE ÁREA MAIOR QUE 10 M2. AF_06/2014</v>
          </cell>
        </row>
        <row r="5541">
          <cell r="A5541" t="str">
            <v>PISOS</v>
          </cell>
          <cell r="B5541" t="str">
            <v>PISO</v>
          </cell>
          <cell r="C5541" t="str">
            <v>PISO CERAMICO</v>
          </cell>
          <cell r="D5541" t="str">
            <v>0113</v>
          </cell>
          <cell r="E5541">
            <v>0</v>
          </cell>
          <cell r="F5541">
            <v>0</v>
          </cell>
          <cell r="G5541" t="str">
            <v>87249</v>
          </cell>
          <cell r="H5541" t="str">
            <v>REVESTIMENTO CERÂMICO PARA PISO COM PLACAS TIPO ESMALTADA EXTRA DE DIMENSÕES 45X45 CM APLICADA EM AMBIENTES DE ÁREA MENOR QUE 5 M2. AF_06/2014</v>
          </cell>
        </row>
        <row r="5542">
          <cell r="A5542" t="str">
            <v>PISOS</v>
          </cell>
          <cell r="B5542" t="str">
            <v>PISO</v>
          </cell>
          <cell r="C5542" t="str">
            <v>PISO CERAMICO</v>
          </cell>
          <cell r="D5542" t="str">
            <v>0113</v>
          </cell>
          <cell r="E5542">
            <v>0</v>
          </cell>
          <cell r="F5542">
            <v>0</v>
          </cell>
          <cell r="G5542" t="str">
            <v>87250</v>
          </cell>
          <cell r="H5542" t="str">
            <v>REVESTIMENTO CERÂMICO PARA PISO COM PLACAS TIPO ESMALTADA EXTRA DE DIMENSÕES 45X45 CM APLICADA EM AMBIENTES DE ÁREA ENTRE 5 M2 E 10 M2. AF_06/2014</v>
          </cell>
        </row>
        <row r="5543">
          <cell r="A5543" t="str">
            <v>PISOS</v>
          </cell>
          <cell r="B5543" t="str">
            <v>PISO</v>
          </cell>
          <cell r="C5543" t="str">
            <v>PISO CERAMICO</v>
          </cell>
          <cell r="D5543" t="str">
            <v>0113</v>
          </cell>
          <cell r="E5543">
            <v>0</v>
          </cell>
          <cell r="F5543">
            <v>0</v>
          </cell>
          <cell r="G5543" t="str">
            <v>87251</v>
          </cell>
          <cell r="H5543" t="str">
            <v>REVESTIMENTO CERÂMICO PARA PISO COM PLACAS TIPO ESMALTADA EXTRA DE DIMENSÕES 45X45 CM APLICADA EM AMBIENTES DE ÁREA MAIOR QUE 10 M2. AF_06/2014</v>
          </cell>
        </row>
        <row r="5544">
          <cell r="A5544" t="str">
            <v>PISOS</v>
          </cell>
          <cell r="B5544" t="str">
            <v>PISO</v>
          </cell>
          <cell r="C5544" t="str">
            <v>PISO CERAMICO</v>
          </cell>
          <cell r="D5544" t="str">
            <v>0113</v>
          </cell>
          <cell r="E5544">
            <v>0</v>
          </cell>
          <cell r="F5544">
            <v>0</v>
          </cell>
          <cell r="G5544" t="str">
            <v>87255</v>
          </cell>
          <cell r="H5544" t="str">
            <v>REVESTIMENTO CERÂMICO PARA PISO COM PLACAS TIPO ESMALTADA EXTRA DE DIMENSÕES 60X60 CM APLICADA EM AMBIENTES DE ÁREA MENOR QUE 5 M2. AF_06/2014</v>
          </cell>
        </row>
        <row r="5545">
          <cell r="A5545" t="str">
            <v>PISOS</v>
          </cell>
          <cell r="B5545" t="str">
            <v>PISO</v>
          </cell>
          <cell r="C5545" t="str">
            <v>PISO CERAMICO</v>
          </cell>
          <cell r="D5545" t="str">
            <v>0113</v>
          </cell>
          <cell r="E5545">
            <v>0</v>
          </cell>
          <cell r="F5545">
            <v>0</v>
          </cell>
          <cell r="G5545" t="str">
            <v>87256</v>
          </cell>
          <cell r="H5545" t="str">
            <v>REVESTIMENTO CERÂMICO PARA PISO COM PLACAS TIPO ESMALTADA EXTRA DE DIMENSÕES 60X60 CM APLICADA EM AMBIENTES DE ÁREA ENTRE 5 M2 E 10 M2. AF_06/2014</v>
          </cell>
        </row>
        <row r="5546">
          <cell r="A5546" t="str">
            <v>PISOS</v>
          </cell>
          <cell r="B5546" t="str">
            <v>PISO</v>
          </cell>
          <cell r="C5546" t="str">
            <v>PISO CERAMICO</v>
          </cell>
          <cell r="D5546" t="str">
            <v>0113</v>
          </cell>
          <cell r="E5546">
            <v>0</v>
          </cell>
          <cell r="F5546">
            <v>0</v>
          </cell>
          <cell r="G5546" t="str">
            <v>87257</v>
          </cell>
          <cell r="H5546" t="str">
            <v>REVESTIMENTO CERÂMICO PARA PISO COM PLACAS TIPO ESMALTADA EXTRA DE DIMENSÕES 60X60 CM APLICADA EM AMBIENTES DE ÁREA MAIOR QUE 10 M2. AF_06/2014</v>
          </cell>
        </row>
        <row r="5547">
          <cell r="A5547" t="str">
            <v>PISOS</v>
          </cell>
          <cell r="B5547" t="str">
            <v>PISO</v>
          </cell>
          <cell r="C5547" t="str">
            <v>PISO CERAMICO</v>
          </cell>
          <cell r="D5547" t="str">
            <v>0113</v>
          </cell>
          <cell r="E5547">
            <v>0</v>
          </cell>
          <cell r="F5547">
            <v>0</v>
          </cell>
          <cell r="G5547" t="str">
            <v>87258</v>
          </cell>
          <cell r="H5547" t="str">
            <v>REVESTIMENTO CERÂMICO PARA PISO COM PLACAS TIPO PORCELANATO DE DIMENSÕES 45X45 CM APLICADA EM AMBIENTES DE ÁREA MENOR QUE 5 M². AF_06/2014</v>
          </cell>
        </row>
        <row r="5548">
          <cell r="A5548" t="str">
            <v>PISOS</v>
          </cell>
          <cell r="B5548" t="str">
            <v>PISO</v>
          </cell>
          <cell r="C5548" t="str">
            <v>PISO CERAMICO</v>
          </cell>
          <cell r="D5548" t="str">
            <v>0113</v>
          </cell>
          <cell r="E5548">
            <v>0</v>
          </cell>
          <cell r="F5548">
            <v>0</v>
          </cell>
          <cell r="G5548" t="str">
            <v>87259</v>
          </cell>
          <cell r="H5548" t="str">
            <v>REVESTIMENTO CERÂMICO PARA PISO COM PLACAS TIPO PORCELANATO DE DIMENSÕES 45X45 CM APLICADA EM AMBIENTES DE ÁREA ENTRE 5 M² E 10 M². AF_06/2014</v>
          </cell>
        </row>
        <row r="5549">
          <cell r="A5549" t="str">
            <v>PISOS</v>
          </cell>
          <cell r="B5549" t="str">
            <v>PISO</v>
          </cell>
          <cell r="C5549" t="str">
            <v>PISO CERAMICO</v>
          </cell>
          <cell r="D5549" t="str">
            <v>0113</v>
          </cell>
          <cell r="E5549">
            <v>0</v>
          </cell>
          <cell r="F5549">
            <v>0</v>
          </cell>
          <cell r="G5549" t="str">
            <v>87260</v>
          </cell>
          <cell r="H5549" t="str">
            <v>REVESTIMENTO CERÂMICO PARA PISO COM PLACAS TIPO PORCELANATO DE DIMENSÕES 45X45 CM APLICADA EM AMBIENTES DE ÁREA MAIOR QUE 10 M². AF_06/2014</v>
          </cell>
        </row>
        <row r="5550">
          <cell r="A5550" t="str">
            <v>PISOS</v>
          </cell>
          <cell r="B5550" t="str">
            <v>PISO</v>
          </cell>
          <cell r="C5550" t="str">
            <v>PISO CERAMICO</v>
          </cell>
          <cell r="D5550" t="str">
            <v>0113</v>
          </cell>
          <cell r="E5550">
            <v>0</v>
          </cell>
          <cell r="F5550">
            <v>0</v>
          </cell>
          <cell r="G5550" t="str">
            <v>87261</v>
          </cell>
          <cell r="H5550" t="str">
            <v>REVESTIMENTO CERÂMICO PARA PISO COM PLACAS TIPO PORCELANATO DE DIMENSÕES 60X60 CM APLICADA EM AMBIENTES DE ÁREA MENOR QUE 5 M². AF_06/2014</v>
          </cell>
        </row>
        <row r="5551">
          <cell r="A5551" t="str">
            <v>PISOS</v>
          </cell>
          <cell r="B5551" t="str">
            <v>PISO</v>
          </cell>
          <cell r="C5551" t="str">
            <v>PISO CERAMICO</v>
          </cell>
          <cell r="D5551" t="str">
            <v>0113</v>
          </cell>
          <cell r="E5551">
            <v>0</v>
          </cell>
          <cell r="F5551">
            <v>0</v>
          </cell>
          <cell r="G5551" t="str">
            <v>87262</v>
          </cell>
          <cell r="H5551" t="str">
            <v>REVESTIMENTO CERÂMICO PARA PISO COM PLACAS TIPO PORCELANATO DE DIMENSÕES 60X60 CM APLICADA EM AMBIENTES DE ÁREA ENTRE 5 M² E 10 M². AF_06/2014</v>
          </cell>
        </row>
        <row r="5552">
          <cell r="A5552" t="str">
            <v>PISOS</v>
          </cell>
          <cell r="B5552" t="str">
            <v>PISO</v>
          </cell>
          <cell r="C5552" t="str">
            <v>PISO CERAMICO</v>
          </cell>
          <cell r="D5552" t="str">
            <v>0113</v>
          </cell>
          <cell r="E5552">
            <v>0</v>
          </cell>
          <cell r="F5552">
            <v>0</v>
          </cell>
          <cell r="G5552" t="str">
            <v>87263</v>
          </cell>
          <cell r="H5552" t="str">
            <v>REVESTIMENTO CERÂMICO PARA PISO COM PLACAS TIPO PORCELANATO DE DIMENSÕES 60X60 CM APLICADA EM AMBIENTES DE ÁREA MAIOR QUE 10 M². AF_06/2014</v>
          </cell>
        </row>
        <row r="5553">
          <cell r="A5553" t="str">
            <v>PISOS</v>
          </cell>
          <cell r="B5553" t="str">
            <v>PISO</v>
          </cell>
          <cell r="C5553" t="str">
            <v>PISO CERAMICO</v>
          </cell>
          <cell r="D5553" t="str">
            <v>0113</v>
          </cell>
          <cell r="E5553">
            <v>0</v>
          </cell>
          <cell r="F5553">
            <v>0</v>
          </cell>
          <cell r="G5553" t="str">
            <v>89046</v>
          </cell>
          <cell r="H5553" t="str">
            <v>(COMPOSIÇÃO REPRESENTATIVA) DO SERVIÇO DE REVESTIMENTO CERÂMICO PARA PISO COM PLACAS TIPO ESMALTADA EXTRA DE DIMENSÕES 35X35 CM, PARA EDIFICAÇÃO HABITACIONAL MULTIFAMILIAR (PRÉDIO). AF_11/2014</v>
          </cell>
        </row>
        <row r="5554">
          <cell r="A5554" t="str">
            <v>PISOS</v>
          </cell>
          <cell r="B5554" t="str">
            <v>PISO</v>
          </cell>
          <cell r="C5554" t="str">
            <v>PISO CERAMICO</v>
          </cell>
          <cell r="D5554" t="str">
            <v>0113</v>
          </cell>
          <cell r="E5554">
            <v>0</v>
          </cell>
          <cell r="F5554">
            <v>0</v>
          </cell>
          <cell r="G5554" t="str">
            <v>89171</v>
          </cell>
          <cell r="H5554" t="str">
            <v>(COMPOSIÇÃO REPRESENTATIVA) DO SERVIÇO DE REVESTIMENTO CERÂMICO PARA PISO COM PLACAS TIPO ESMALTADA EXTRA DE DIMENSÕES 35X35 CM, PARA EDIFICAÇÃO HABITACIONAL UNIFAMILIAR (CASA) E EDIFICAÇÃO PÚBLICA PADRÃO. AF_11/2014</v>
          </cell>
        </row>
        <row r="5555">
          <cell r="A5555" t="str">
            <v>PISOS</v>
          </cell>
          <cell r="B5555" t="str">
            <v>PISO</v>
          </cell>
          <cell r="C5555" t="str">
            <v>PISO CERAMICO</v>
          </cell>
          <cell r="D5555" t="str">
            <v>0113</v>
          </cell>
          <cell r="E5555">
            <v>0</v>
          </cell>
          <cell r="F5555">
            <v>0</v>
          </cell>
          <cell r="G5555" t="str">
            <v>93389</v>
          </cell>
          <cell r="H5555" t="str">
            <v>REVESTIMENTO CERÂMICO PARA PISO COM PLACAS TIPO ESMALTADA PADRÃO POPULAR DE DIMENSÕES 35X35 CM APLICADA EM AMBIENTES DE ÁREA MENOR QUE 5 M2. AF_06/2014</v>
          </cell>
        </row>
        <row r="5556">
          <cell r="A5556" t="str">
            <v>PISOS</v>
          </cell>
          <cell r="B5556" t="str">
            <v>PISO</v>
          </cell>
          <cell r="C5556" t="str">
            <v>PISO CERAMICO</v>
          </cell>
          <cell r="D5556" t="str">
            <v>0113</v>
          </cell>
          <cell r="E5556">
            <v>0</v>
          </cell>
          <cell r="F5556">
            <v>0</v>
          </cell>
          <cell r="G5556" t="str">
            <v>93390</v>
          </cell>
          <cell r="H5556" t="str">
            <v>REVESTIMENTO CERÂMICO PARA PISO COM PLACAS TIPO ESMALTADA PADRÃO POPULAR DE DIMENSÕES 35X35 CM APLICADA EM AMBIENTES DE ÁREA ENTRE 5 M2 E 10 M2. AF_06/2014</v>
          </cell>
        </row>
        <row r="5557">
          <cell r="A5557" t="str">
            <v>PISOS</v>
          </cell>
          <cell r="B5557" t="str">
            <v>PISO</v>
          </cell>
          <cell r="C5557" t="str">
            <v>PISO CERAMICO</v>
          </cell>
          <cell r="D5557" t="str">
            <v>0113</v>
          </cell>
          <cell r="E5557">
            <v>0</v>
          </cell>
          <cell r="F5557">
            <v>0</v>
          </cell>
          <cell r="G5557" t="str">
            <v>93391</v>
          </cell>
          <cell r="H5557" t="str">
            <v>REVESTIMENTO CERÂMICO PARA PISO COM PLACAS TIPO ESMALTADA PADRÃO POPULAR DE DIMENSÕES 35X35 CM APLICADA EM AMBIENTES DE ÁREA MAIOR QUE 10 M2. AF_06/2014</v>
          </cell>
        </row>
        <row r="5558">
          <cell r="A5558" t="str">
            <v>PISOS</v>
          </cell>
          <cell r="B5558" t="str">
            <v>PISO</v>
          </cell>
          <cell r="C5558" t="str">
            <v>PISO DE PEDRA</v>
          </cell>
          <cell r="D5558" t="str">
            <v>0115</v>
          </cell>
          <cell r="E5558">
            <v>0</v>
          </cell>
          <cell r="F5558">
            <v>0</v>
          </cell>
          <cell r="G5558" t="str">
            <v>98670</v>
          </cell>
          <cell r="H5558" t="str">
            <v>PISO EM LADRILHO HIDRÁULICO APLICADO EM AMBIENTES INTERNOS, INCLUSO APLICAÇÃO DE RESINA. AF_06/2018</v>
          </cell>
        </row>
        <row r="5559">
          <cell r="A5559" t="str">
            <v>PISOS</v>
          </cell>
          <cell r="B5559" t="str">
            <v>PISO</v>
          </cell>
          <cell r="C5559" t="str">
            <v>PISO DE PEDRA</v>
          </cell>
          <cell r="D5559" t="str">
            <v>0115</v>
          </cell>
          <cell r="E5559">
            <v>0</v>
          </cell>
          <cell r="F5559">
            <v>0</v>
          </cell>
          <cell r="G5559" t="str">
            <v>98671</v>
          </cell>
          <cell r="H5559" t="str">
            <v>PISO EM GRANITO APLICADO EM AMBIENTES INTERNOS. AF_09/2020</v>
          </cell>
        </row>
        <row r="5560">
          <cell r="A5560" t="str">
            <v>PISOS</v>
          </cell>
          <cell r="B5560" t="str">
            <v>PISO</v>
          </cell>
          <cell r="C5560" t="str">
            <v>PISO DE PEDRA</v>
          </cell>
          <cell r="D5560" t="str">
            <v>0115</v>
          </cell>
          <cell r="E5560">
            <v>0</v>
          </cell>
          <cell r="F5560">
            <v>0</v>
          </cell>
          <cell r="G5560" t="str">
            <v>98672</v>
          </cell>
          <cell r="H5560" t="str">
            <v>PISO EM MÁRMORE APLICADO EM AMBIENTES INTERNOS. AF_09/2020</v>
          </cell>
        </row>
        <row r="5561">
          <cell r="A5561" t="str">
            <v>PISOS</v>
          </cell>
          <cell r="B5561" t="str">
            <v>PISO</v>
          </cell>
          <cell r="C5561" t="str">
            <v>PISO DE PEDRA</v>
          </cell>
          <cell r="D5561" t="str">
            <v>0115</v>
          </cell>
          <cell r="E5561">
            <v>0</v>
          </cell>
          <cell r="F5561">
            <v>0</v>
          </cell>
          <cell r="G5561" t="str">
            <v>98673</v>
          </cell>
          <cell r="H5561" t="str">
            <v>PISO VINÍLICO SEMI-FLEXÍVEL EM PLACAS, PADRÃO LISO, ESPESSURA 3,2 MM, FIXADO COM COLA. AF_06/2018</v>
          </cell>
        </row>
        <row r="5562">
          <cell r="A5562" t="str">
            <v>PISOS</v>
          </cell>
          <cell r="B5562" t="str">
            <v>PISO</v>
          </cell>
          <cell r="C5562" t="str">
            <v>PISO DE PEDRA</v>
          </cell>
          <cell r="D5562" t="str">
            <v>0115</v>
          </cell>
          <cell r="E5562">
            <v>0</v>
          </cell>
          <cell r="F5562">
            <v>0</v>
          </cell>
          <cell r="G5562" t="str">
            <v>98678</v>
          </cell>
          <cell r="H5562" t="str">
            <v>PISO ELEVADO COM ESTRUTURA EM AÇO, COMPOSTO POR PEDESTAIS E LONGARINAS. AF_09/2020</v>
          </cell>
        </row>
        <row r="5563">
          <cell r="A5563" t="str">
            <v>PISOS</v>
          </cell>
          <cell r="B5563" t="str">
            <v>PISO</v>
          </cell>
          <cell r="C5563" t="str">
            <v>PISO DE PEDRA</v>
          </cell>
          <cell r="D5563" t="str">
            <v>0115</v>
          </cell>
          <cell r="E5563">
            <v>0</v>
          </cell>
          <cell r="F5563">
            <v>0</v>
          </cell>
          <cell r="G5563" t="str">
            <v>98679</v>
          </cell>
          <cell r="H5563" t="str">
            <v>PISO CIMENTADO, TRAÇO 1:3 (CIMENTO E AREIA), ACABAMENTO LISO, ESPESSURA 2,0 CM, PREPARO MECÂNICO DA ARGAMASSA. AF_09/2020</v>
          </cell>
        </row>
        <row r="5564">
          <cell r="A5564" t="str">
            <v>PISOS</v>
          </cell>
          <cell r="B5564" t="str">
            <v>PISO</v>
          </cell>
          <cell r="C5564" t="str">
            <v>PISO DE PEDRA</v>
          </cell>
          <cell r="D5564" t="str">
            <v>0115</v>
          </cell>
          <cell r="E5564">
            <v>0</v>
          </cell>
          <cell r="F5564">
            <v>0</v>
          </cell>
          <cell r="G5564" t="str">
            <v>98680</v>
          </cell>
          <cell r="H5564" t="str">
            <v>PISO CIMENTADO, TRAÇO 1:3 (CIMENTO E AREIA), ACABAMENTO LISO, ESPESSURA 3,0 CM, PREPARO MECÂNICO DA ARGAMASSA. AF_09/2020</v>
          </cell>
        </row>
        <row r="5565">
          <cell r="A5565" t="str">
            <v>PISOS</v>
          </cell>
          <cell r="B5565" t="str">
            <v>PISO</v>
          </cell>
          <cell r="C5565" t="str">
            <v>PISO DE PEDRA</v>
          </cell>
          <cell r="D5565" t="str">
            <v>0115</v>
          </cell>
          <cell r="E5565">
            <v>0</v>
          </cell>
          <cell r="F5565">
            <v>0</v>
          </cell>
          <cell r="G5565" t="str">
            <v>98681</v>
          </cell>
          <cell r="H5565" t="str">
            <v>PISO CIMENTADO, TRAÇO 1:3 (CIMENTO E AREIA), ACABAMENTO RÚSTICO, ESPESSURA 2,0 CM, PREPARO MECÂNICO DA ARGAMASSA. AF_09/2020</v>
          </cell>
        </row>
        <row r="5566">
          <cell r="A5566" t="str">
            <v>PISOS</v>
          </cell>
          <cell r="B5566" t="str">
            <v>PISO</v>
          </cell>
          <cell r="C5566" t="str">
            <v>PISO DE PEDRA</v>
          </cell>
          <cell r="D5566" t="str">
            <v>0115</v>
          </cell>
          <cell r="E5566">
            <v>0</v>
          </cell>
          <cell r="F5566">
            <v>0</v>
          </cell>
          <cell r="G5566" t="str">
            <v>98682</v>
          </cell>
          <cell r="H5566" t="str">
            <v>PISO CIMENTADO, TRAÇO 1:3 (CIMENTO E AREIA), ACABAMENTO RÚSTICO, ESPESSURA 3,0 CM, PREPARO MECÂNICO DA ARGAMASSA. AF_09/2020</v>
          </cell>
        </row>
        <row r="5567">
          <cell r="A5567" t="str">
            <v>PISOS</v>
          </cell>
          <cell r="B5567" t="str">
            <v>PISO</v>
          </cell>
          <cell r="C5567" t="str">
            <v>PISO DE PEDRA</v>
          </cell>
          <cell r="D5567" t="str">
            <v>0115</v>
          </cell>
          <cell r="E5567">
            <v>0</v>
          </cell>
          <cell r="F5567">
            <v>0</v>
          </cell>
          <cell r="G5567" t="str">
            <v>98685</v>
          </cell>
          <cell r="H5567" t="str">
            <v>RODAPÉ EM GRANITO, ALTURA 10 CM. AF_09/2020</v>
          </cell>
        </row>
        <row r="5568">
          <cell r="A5568" t="str">
            <v>PISOS</v>
          </cell>
          <cell r="B5568" t="str">
            <v>PISO</v>
          </cell>
          <cell r="C5568" t="str">
            <v>PISO DE PEDRA</v>
          </cell>
          <cell r="D5568" t="str">
            <v>0115</v>
          </cell>
          <cell r="E5568">
            <v>0</v>
          </cell>
          <cell r="F5568">
            <v>0</v>
          </cell>
          <cell r="G5568" t="str">
            <v>98686</v>
          </cell>
          <cell r="H5568" t="str">
            <v>RODAPÉ EM LADRILHO HIDRÁULICO, ALTURA 7 CM. AF_09/2020</v>
          </cell>
        </row>
        <row r="5569">
          <cell r="A5569" t="str">
            <v>PISOS</v>
          </cell>
          <cell r="B5569" t="str">
            <v>PISO</v>
          </cell>
          <cell r="C5569" t="str">
            <v>PISO DE PEDRA</v>
          </cell>
          <cell r="D5569" t="str">
            <v>0115</v>
          </cell>
          <cell r="E5569">
            <v>0</v>
          </cell>
          <cell r="F5569">
            <v>0</v>
          </cell>
          <cell r="G5569" t="str">
            <v>98688</v>
          </cell>
          <cell r="H5569" t="str">
            <v>RODAPÉ EM POLIESTIRENO, ALTURA 5 CM. AF_09/2020</v>
          </cell>
        </row>
        <row r="5570">
          <cell r="A5570" t="str">
            <v>PISOS</v>
          </cell>
          <cell r="B5570" t="str">
            <v>PISO</v>
          </cell>
          <cell r="C5570" t="str">
            <v>PISO DE PEDRA</v>
          </cell>
          <cell r="D5570" t="str">
            <v>0115</v>
          </cell>
          <cell r="E5570">
            <v>0</v>
          </cell>
          <cell r="F5570">
            <v>0</v>
          </cell>
          <cell r="G5570" t="str">
            <v>98689</v>
          </cell>
          <cell r="H5570" t="str">
            <v>SOLEIRA EM GRANITO, LARGURA 15 CM, ESPESSURA 2,0 CM. AF_09/2020</v>
          </cell>
        </row>
        <row r="5571">
          <cell r="A5571" t="str">
            <v>PISOS</v>
          </cell>
          <cell r="B5571" t="str">
            <v>PISO</v>
          </cell>
          <cell r="C5571" t="str">
            <v>PISO DE PEDRA</v>
          </cell>
          <cell r="D5571" t="str">
            <v>0115</v>
          </cell>
          <cell r="E5571">
            <v>0</v>
          </cell>
          <cell r="F5571">
            <v>0</v>
          </cell>
          <cell r="G5571" t="str">
            <v>101090</v>
          </cell>
          <cell r="H5571" t="str">
            <v>PISO EM PEDRA PORTUGUESA ASSENTADO SOBRE ARGAMASSA SECA DE CIMENTO E AREIA, TRAÇO 1:3, REJUNTADO COM CIMENTO COMUM. AF_05/2020</v>
          </cell>
        </row>
        <row r="5572">
          <cell r="A5572" t="str">
            <v>PISOS</v>
          </cell>
          <cell r="B5572" t="str">
            <v>PISO</v>
          </cell>
          <cell r="C5572" t="str">
            <v>PISO DE PEDRA</v>
          </cell>
          <cell r="D5572" t="str">
            <v>0115</v>
          </cell>
          <cell r="E5572">
            <v>0</v>
          </cell>
          <cell r="F5572">
            <v>0</v>
          </cell>
          <cell r="G5572" t="str">
            <v>101091</v>
          </cell>
          <cell r="H5572" t="str">
            <v>PISO EM LADRILHO HIDRÁULICO APLICADO EM AMBIENTES EXTERNOS. AF_05/2020</v>
          </cell>
        </row>
        <row r="5573">
          <cell r="A5573" t="str">
            <v>PISOS</v>
          </cell>
          <cell r="B5573" t="str">
            <v>PISO</v>
          </cell>
          <cell r="C5573" t="str">
            <v>PISO DE PEDRA</v>
          </cell>
          <cell r="D5573" t="str">
            <v>0115</v>
          </cell>
          <cell r="E5573">
            <v>0</v>
          </cell>
          <cell r="F5573">
            <v>0</v>
          </cell>
          <cell r="G5573" t="str">
            <v>101725</v>
          </cell>
          <cell r="H5573" t="str">
            <v>PISO EM LADRILHO HIDRÁULICO APLICADO EM AMBIENTES INTERNOS DE ÁREA MENOR QUE 5 M², INCLUSO APLICAÇÃO DE RESINA. AF_09/2020</v>
          </cell>
        </row>
        <row r="5574">
          <cell r="A5574" t="str">
            <v>PISOS</v>
          </cell>
          <cell r="B5574" t="str">
            <v>PISO</v>
          </cell>
          <cell r="C5574" t="str">
            <v>PISO DE PEDRA</v>
          </cell>
          <cell r="D5574" t="str">
            <v>0115</v>
          </cell>
          <cell r="E5574">
            <v>0</v>
          </cell>
          <cell r="F5574">
            <v>0</v>
          </cell>
          <cell r="G5574" t="str">
            <v>101726</v>
          </cell>
          <cell r="H5574" t="str">
            <v>PISO EM LADRILHO HIDRÁULICO APLICADO EM AMBIENTES INTERNOS DE ÁREA ENTRE 5 E 15 M², INCLUSO APLICAÇÃO DE RESINA. AF_09/2020</v>
          </cell>
        </row>
        <row r="5575">
          <cell r="A5575" t="str">
            <v>PISOS</v>
          </cell>
          <cell r="B5575" t="str">
            <v>PISO</v>
          </cell>
          <cell r="C5575" t="str">
            <v>PISO DE PEDRA</v>
          </cell>
          <cell r="D5575" t="str">
            <v>0115</v>
          </cell>
          <cell r="E5575">
            <v>0</v>
          </cell>
          <cell r="F5575">
            <v>0</v>
          </cell>
          <cell r="G5575" t="str">
            <v>101731</v>
          </cell>
          <cell r="H5575" t="str">
            <v>PISO EM PEDRA  ASSENTADO SOBRE ARGAMASSA 1:3 (CIMENTO E AREIA). AF_09/2020</v>
          </cell>
        </row>
        <row r="5576">
          <cell r="A5576" t="str">
            <v>PISOS</v>
          </cell>
          <cell r="B5576" t="str">
            <v>PISO</v>
          </cell>
          <cell r="C5576" t="str">
            <v>PISO DE PEDRA</v>
          </cell>
          <cell r="D5576" t="str">
            <v>0115</v>
          </cell>
          <cell r="E5576">
            <v>0</v>
          </cell>
          <cell r="F5576">
            <v>0</v>
          </cell>
          <cell r="G5576" t="str">
            <v>101732</v>
          </cell>
          <cell r="H5576" t="str">
            <v>PISO EM PEDRA ARDÓSIA ASSENTADO SOBRE ARGAMASSA 1:3 (CIMENTO E AREIA). AF_09/2020</v>
          </cell>
        </row>
        <row r="5577">
          <cell r="A5577" t="str">
            <v>PISOS</v>
          </cell>
          <cell r="B5577" t="str">
            <v>PISO</v>
          </cell>
          <cell r="C5577" t="str">
            <v>PISO DE PEDRA</v>
          </cell>
          <cell r="D5577" t="str">
            <v>0115</v>
          </cell>
          <cell r="E5577">
            <v>0</v>
          </cell>
          <cell r="F5577">
            <v>0</v>
          </cell>
          <cell r="G5577" t="str">
            <v>101752</v>
          </cell>
          <cell r="H5577" t="str">
            <v>PISO EM GRANILITE, MARMORITE OU GRANITINA EM AMBIENTES INTERNOS. AF_09/2020</v>
          </cell>
        </row>
        <row r="5578">
          <cell r="A5578" t="str">
            <v>PISOS</v>
          </cell>
          <cell r="B5578" t="str">
            <v>PISO</v>
          </cell>
          <cell r="C5578" t="str">
            <v>PISO VINILICO/BORRACHA</v>
          </cell>
          <cell r="D5578" t="str">
            <v>0116</v>
          </cell>
          <cell r="E5578">
            <v>0</v>
          </cell>
          <cell r="F5578">
            <v>0</v>
          </cell>
          <cell r="G5578" t="str">
            <v>101094</v>
          </cell>
          <cell r="H5578" t="str">
            <v>PISO PODOTÁTIL, DIRECIONAL OU ALERTA, ASSENTADO SOBRE ARGAMASSA. AF_05/2020</v>
          </cell>
        </row>
        <row r="5579">
          <cell r="A5579" t="str">
            <v>PISOS</v>
          </cell>
          <cell r="B5579" t="str">
            <v>PISO</v>
          </cell>
          <cell r="C5579" t="str">
            <v>PISO VINILICO/BORRACHA</v>
          </cell>
          <cell r="D5579" t="str">
            <v>0116</v>
          </cell>
          <cell r="E5579">
            <v>0</v>
          </cell>
          <cell r="F5579">
            <v>0</v>
          </cell>
          <cell r="G5579" t="str">
            <v>101727</v>
          </cell>
          <cell r="H5579" t="str">
            <v>PISO VINÍLICO SEMI-FLEXÍVEL EM PLACAS, PADRÃO LISO, ESPESSURA 3,2 MM, FIXADO COM COLA. AF_09/2020</v>
          </cell>
        </row>
        <row r="5580">
          <cell r="A5580" t="str">
            <v>PISOS</v>
          </cell>
          <cell r="B5580" t="str">
            <v>PISO</v>
          </cell>
          <cell r="C5580" t="str">
            <v>PISO VINILICO/BORRACHA</v>
          </cell>
          <cell r="D5580" t="str">
            <v>0116</v>
          </cell>
          <cell r="E5580">
            <v>0</v>
          </cell>
          <cell r="F5580">
            <v>0</v>
          </cell>
          <cell r="G5580" t="str">
            <v>101733</v>
          </cell>
          <cell r="H5580" t="str">
            <v>PISO DE BORRACHA PASTILHADO/FRISADO, ESPESSURA 7MM, ASSENTADO COM ARGAMASSA. AF_09/2020</v>
          </cell>
        </row>
        <row r="5581">
          <cell r="A5581" t="str">
            <v>PISOS</v>
          </cell>
          <cell r="B5581" t="str">
            <v>PISO</v>
          </cell>
          <cell r="C5581" t="str">
            <v>PISO VINILICO/BORRACHA</v>
          </cell>
          <cell r="D5581" t="str">
            <v>0116</v>
          </cell>
          <cell r="E5581">
            <v>0</v>
          </cell>
          <cell r="F5581">
            <v>0</v>
          </cell>
          <cell r="G5581" t="str">
            <v>101734</v>
          </cell>
          <cell r="H5581" t="str">
            <v>PISO DE BORRACHA PASTILHADO, ESPESSURA 15MM, ASSENTADO COM ARGAMASSA. AF_09/2020</v>
          </cell>
        </row>
        <row r="5582">
          <cell r="A5582" t="str">
            <v>PISOS</v>
          </cell>
          <cell r="B5582" t="str">
            <v>PISO</v>
          </cell>
          <cell r="C5582" t="str">
            <v>PISO VINILICO/BORRACHA</v>
          </cell>
          <cell r="D5582" t="str">
            <v>0116</v>
          </cell>
          <cell r="E5582">
            <v>0</v>
          </cell>
          <cell r="F5582">
            <v>0</v>
          </cell>
          <cell r="G5582" t="str">
            <v>101735</v>
          </cell>
          <cell r="H5582" t="str">
            <v>PISO DE BORRACHA ESPORTIVO, ESPESSURA 15MM, ASSENTADO COM ARGAMASSA. AF_09/2020</v>
          </cell>
        </row>
        <row r="5583">
          <cell r="A5583" t="str">
            <v>PISOS</v>
          </cell>
          <cell r="B5583" t="str">
            <v>PISO</v>
          </cell>
          <cell r="C5583" t="str">
            <v>PISO VINILICO/BORRACHA</v>
          </cell>
          <cell r="D5583" t="str">
            <v>0116</v>
          </cell>
          <cell r="E5583">
            <v>0</v>
          </cell>
          <cell r="F5583">
            <v>0</v>
          </cell>
          <cell r="G5583" t="str">
            <v>101736</v>
          </cell>
          <cell r="H5583" t="str">
            <v>PISO DE BORRACHA PASTILHADO, ESPESSURA 3,5MM, FIXADO COM ADESIVO ACRÍLICO. AF_09/2020</v>
          </cell>
        </row>
        <row r="5584">
          <cell r="A5584" t="str">
            <v>PISOS</v>
          </cell>
          <cell r="B5584" t="str">
            <v>PISO</v>
          </cell>
          <cell r="C5584" t="str">
            <v>PISO VINILICO/BORRACHA</v>
          </cell>
          <cell r="D5584" t="str">
            <v>0116</v>
          </cell>
          <cell r="E5584">
            <v>0</v>
          </cell>
          <cell r="F5584">
            <v>0</v>
          </cell>
          <cell r="G5584" t="str">
            <v>101737</v>
          </cell>
          <cell r="H5584" t="str">
            <v>PISO DE BORRACHA CANELADO, ESPESSURA 3,5MM, FIXADO COM ADESIVO ACRÍLICO. AF_09/2020</v>
          </cell>
        </row>
        <row r="5585">
          <cell r="A5585" t="str">
            <v>PISOS</v>
          </cell>
          <cell r="B5585" t="str">
            <v>PISO</v>
          </cell>
          <cell r="C5585" t="str">
            <v>PISO VINILICO/BORRACHA</v>
          </cell>
          <cell r="D5585" t="str">
            <v>0116</v>
          </cell>
          <cell r="E5585">
            <v>0</v>
          </cell>
          <cell r="F5585">
            <v>0</v>
          </cell>
          <cell r="G5585" t="str">
            <v>101748</v>
          </cell>
          <cell r="H5585" t="str">
            <v>PREPARO DE CONTRAPISO COM POLITRIZ. AF_09/2020</v>
          </cell>
        </row>
        <row r="5586">
          <cell r="A5586" t="str">
            <v>PISOS</v>
          </cell>
          <cell r="B5586" t="str">
            <v>PISO</v>
          </cell>
          <cell r="C5586" t="str">
            <v>PISO DE ALTA RESISTENCIA</v>
          </cell>
          <cell r="D5586" t="str">
            <v>0117</v>
          </cell>
          <cell r="E5586">
            <v>0</v>
          </cell>
          <cell r="F5586">
            <v>0</v>
          </cell>
          <cell r="G5586" t="str">
            <v>72815</v>
          </cell>
          <cell r="H5586" t="str">
            <v>APLICACAO DE TINTA A BASE DE EPOXI SOBRE PISO</v>
          </cell>
        </row>
        <row r="5587">
          <cell r="A5587" t="str">
            <v>PISOS</v>
          </cell>
          <cell r="B5587" t="str">
            <v>PISO</v>
          </cell>
          <cell r="C5587" t="str">
            <v>PISO DE MARMORE/GRANITO</v>
          </cell>
          <cell r="D5587" t="str">
            <v>0119</v>
          </cell>
          <cell r="E5587">
            <v>0</v>
          </cell>
          <cell r="F5587">
            <v>0</v>
          </cell>
          <cell r="G5587" t="str">
            <v>101092</v>
          </cell>
          <cell r="H5587" t="str">
            <v>PISO EM GRANITO APLICADO EM CALÇADAS OU PISOS EXTERNOS. AF_05/2020</v>
          </cell>
        </row>
        <row r="5588">
          <cell r="A5588" t="str">
            <v>PISOS</v>
          </cell>
          <cell r="B5588" t="str">
            <v>PISO</v>
          </cell>
          <cell r="C5588" t="str">
            <v>PISO DE MARMORE/GRANITO</v>
          </cell>
          <cell r="D5588" t="str">
            <v>0119</v>
          </cell>
          <cell r="E5588">
            <v>0</v>
          </cell>
          <cell r="F5588">
            <v>0</v>
          </cell>
          <cell r="G5588" t="str">
            <v>101093</v>
          </cell>
          <cell r="H5588" t="str">
            <v>PISO EM MÁRMORE APLICADO EM CALÇADAS OU PISOS EXTERNOS. AF_05/2020</v>
          </cell>
        </row>
        <row r="5589">
          <cell r="A5589" t="str">
            <v>PISOS</v>
          </cell>
          <cell r="B5589" t="str">
            <v>PISO</v>
          </cell>
          <cell r="C5589" t="str">
            <v>SOLEIRA DE MARMORE/GRANITO</v>
          </cell>
          <cell r="D5589" t="str">
            <v>0122</v>
          </cell>
          <cell r="E5589">
            <v>0</v>
          </cell>
          <cell r="F5589">
            <v>0</v>
          </cell>
          <cell r="G5589" t="str">
            <v>98695</v>
          </cell>
          <cell r="H5589" t="str">
            <v>SOLEIRA EM MÁRMORE, LARGURA 15 CM, ESPESSURA 2,0 CM. AF_09/2020</v>
          </cell>
        </row>
        <row r="5590">
          <cell r="A5590" t="str">
            <v>PISOS</v>
          </cell>
          <cell r="B5590" t="str">
            <v>PISO</v>
          </cell>
          <cell r="C5590" t="str">
            <v>SOLEIRA DE MARMORE/GRANITO</v>
          </cell>
          <cell r="D5590" t="str">
            <v>0122</v>
          </cell>
          <cell r="E5590">
            <v>0</v>
          </cell>
          <cell r="F5590">
            <v>0</v>
          </cell>
          <cell r="G5590" t="str">
            <v>98697</v>
          </cell>
          <cell r="H5590" t="str">
            <v>RODAPÉ EM MÁRMORE, ALTURA 7 CM. AF_09/2020</v>
          </cell>
        </row>
        <row r="5591">
          <cell r="A5591" t="str">
            <v>PISOS</v>
          </cell>
          <cell r="B5591" t="str">
            <v>PISO</v>
          </cell>
          <cell r="C5591" t="str">
            <v>RODAPE DE MADEIRA</v>
          </cell>
          <cell r="D5591" t="str">
            <v>0130</v>
          </cell>
          <cell r="E5591">
            <v>0</v>
          </cell>
          <cell r="F5591">
            <v>0</v>
          </cell>
          <cell r="G5591" t="str">
            <v>101738</v>
          </cell>
          <cell r="H5591" t="str">
            <v>RODAPÉ EM MADEIRA, ALTURA 7CM, FIXADO COM COLA. AF_09/2020</v>
          </cell>
        </row>
        <row r="5592">
          <cell r="A5592" t="str">
            <v>PISOS</v>
          </cell>
          <cell r="B5592" t="str">
            <v>PISO</v>
          </cell>
          <cell r="C5592" t="str">
            <v>RODAPE DE MADEIRA</v>
          </cell>
          <cell r="D5592" t="str">
            <v>0130</v>
          </cell>
          <cell r="E5592">
            <v>0</v>
          </cell>
          <cell r="F5592">
            <v>0</v>
          </cell>
          <cell r="G5592" t="str">
            <v>101739</v>
          </cell>
          <cell r="H5592" t="str">
            <v>RODAPÉ EM MADEIRA, ALTURA 7CM, FIXADO COM COLA E PARAFUSOS. AF_09/2020</v>
          </cell>
        </row>
        <row r="5593">
          <cell r="A5593" t="str">
            <v>PISOS</v>
          </cell>
          <cell r="B5593" t="str">
            <v>PISO</v>
          </cell>
          <cell r="C5593" t="str">
            <v>RODAPE CERAMICO</v>
          </cell>
          <cell r="D5593" t="str">
            <v>0131</v>
          </cell>
          <cell r="E5593">
            <v>0</v>
          </cell>
          <cell r="F5593">
            <v>0</v>
          </cell>
          <cell r="G5593" t="str">
            <v>88648</v>
          </cell>
          <cell r="H5593" t="str">
            <v>RODAPÉ CERÂMICO DE 7CM DE ALTURA COM PLACAS TIPO ESMALTADA EXTRA  DE DIMENSÕES 35X35CM. AF_06/2014</v>
          </cell>
        </row>
        <row r="5594">
          <cell r="A5594" t="str">
            <v>PISOS</v>
          </cell>
          <cell r="B5594" t="str">
            <v>PISO</v>
          </cell>
          <cell r="C5594" t="str">
            <v>RODAPE CERAMICO</v>
          </cell>
          <cell r="D5594" t="str">
            <v>0131</v>
          </cell>
          <cell r="E5594">
            <v>0</v>
          </cell>
          <cell r="F5594">
            <v>0</v>
          </cell>
          <cell r="G5594" t="str">
            <v>88649</v>
          </cell>
          <cell r="H5594" t="str">
            <v>RODAPÉ CERÂMICO DE 7CM DE ALTURA COM PLACAS TIPO ESMALTADA EXTRA DE DIMENSÕES 45X45CM. AF_06/2014</v>
          </cell>
        </row>
        <row r="5595">
          <cell r="A5595" t="str">
            <v>PISOS</v>
          </cell>
          <cell r="B5595" t="str">
            <v>PISO</v>
          </cell>
          <cell r="C5595" t="str">
            <v>RODAPE CERAMICO</v>
          </cell>
          <cell r="D5595" t="str">
            <v>0131</v>
          </cell>
          <cell r="E5595">
            <v>0</v>
          </cell>
          <cell r="F5595">
            <v>0</v>
          </cell>
          <cell r="G5595" t="str">
            <v>88650</v>
          </cell>
          <cell r="H5595" t="str">
            <v>RODAPÉ CERÂMICO DE 7CM DE ALTURA COM PLACAS TIPO ESMALTADA EXTRA DE DIMENSÕES 60X60CM. AF_06/2014</v>
          </cell>
        </row>
        <row r="5596">
          <cell r="A5596" t="str">
            <v>PISOS</v>
          </cell>
          <cell r="B5596" t="str">
            <v>PISO</v>
          </cell>
          <cell r="C5596" t="str">
            <v>RODAPE CERAMICO</v>
          </cell>
          <cell r="D5596" t="str">
            <v>0131</v>
          </cell>
          <cell r="E5596">
            <v>0</v>
          </cell>
          <cell r="F5596">
            <v>0</v>
          </cell>
          <cell r="G5596" t="str">
            <v>96467</v>
          </cell>
          <cell r="H5596" t="str">
            <v>RODAPÉ CERÂMICO DE 7CM DE ALTURA COM PLACAS TIPO ESMALTADA COMERCIAL DE DIMENSÕES 35X35CM (PADRAO POPULAR). AF_06/2017</v>
          </cell>
        </row>
        <row r="5597">
          <cell r="A5597" t="str">
            <v>PISOS</v>
          </cell>
          <cell r="B5597" t="str">
            <v>PISO</v>
          </cell>
          <cell r="C5597" t="str">
            <v>RODAPE DE MARMORE,GRANITO,MARMORITE,GRANILITE E OUTROS</v>
          </cell>
          <cell r="D5597" t="str">
            <v>0164</v>
          </cell>
          <cell r="E5597">
            <v>0</v>
          </cell>
          <cell r="F5597">
            <v>0</v>
          </cell>
          <cell r="G5597" t="str">
            <v>101740</v>
          </cell>
          <cell r="H5597" t="str">
            <v>RODAPÉ EM ARDÓSIA ALTURA 10CM. AF_09/2020</v>
          </cell>
        </row>
        <row r="5598">
          <cell r="A5598" t="str">
            <v>PISOS</v>
          </cell>
          <cell r="B5598" t="str">
            <v>PISO</v>
          </cell>
          <cell r="C5598" t="str">
            <v>RODAPE DE MARMORE,GRANITO,MARMORITE,GRANILITE E OUTROS</v>
          </cell>
          <cell r="D5598" t="str">
            <v>0164</v>
          </cell>
          <cell r="E5598">
            <v>0</v>
          </cell>
          <cell r="F5598">
            <v>0</v>
          </cell>
          <cell r="G5598" t="str">
            <v>101741</v>
          </cell>
          <cell r="H5598" t="str">
            <v>RODAPÉ EM MARMORITE, ALTURA 10CM. AF_09/2020</v>
          </cell>
        </row>
        <row r="5599">
          <cell r="A5599" t="str">
            <v>PISOS</v>
          </cell>
          <cell r="B5599" t="str">
            <v>PISO</v>
          </cell>
          <cell r="C5599" t="str">
            <v>PISO CONCRETO</v>
          </cell>
          <cell r="D5599" t="str">
            <v>0258</v>
          </cell>
          <cell r="E5599">
            <v>0</v>
          </cell>
          <cell r="F5599">
            <v>0</v>
          </cell>
          <cell r="G5599" t="str">
            <v>94990</v>
          </cell>
          <cell r="H5599" t="str">
            <v>EXECUÇÃO DE PASSEIO (CALÇADA) OU PISO DE CONCRETO COM CONCRETO MOLDADO IN LOCO, FEITO EM OBRA, ACABAMENTO CONVENCIONAL, NÃO ARMADO. AF_07/2016</v>
          </cell>
        </row>
        <row r="5600">
          <cell r="A5600" t="str">
            <v>PISOS</v>
          </cell>
          <cell r="B5600" t="str">
            <v>PISO</v>
          </cell>
          <cell r="C5600" t="str">
            <v>PISO CONCRETO</v>
          </cell>
          <cell r="D5600" t="str">
            <v>0258</v>
          </cell>
          <cell r="E5600">
            <v>0</v>
          </cell>
          <cell r="F5600">
            <v>0</v>
          </cell>
          <cell r="G5600" t="str">
            <v>94991</v>
          </cell>
          <cell r="H5600" t="str">
            <v>EXECUÇÃO DE PASSEIO (CALÇADA) OU PISO DE CONCRETO COM CONCRETO MOLDADO IN LOCO, USINADO, ACABAMENTO CONVENCIONAL, NÃO ARMADO. AF_07/2016</v>
          </cell>
        </row>
        <row r="5601">
          <cell r="A5601" t="str">
            <v>PISOS</v>
          </cell>
          <cell r="B5601" t="str">
            <v>PISO</v>
          </cell>
          <cell r="C5601" t="str">
            <v>PISO CONCRETO</v>
          </cell>
          <cell r="D5601" t="str">
            <v>0258</v>
          </cell>
          <cell r="E5601">
            <v>0</v>
          </cell>
          <cell r="F5601">
            <v>0</v>
          </cell>
          <cell r="G5601" t="str">
            <v>94992</v>
          </cell>
          <cell r="H5601" t="str">
            <v>EXECUÇÃO DE PASSEIO (CALÇADA) OU PISO DE CONCRETO COM CONCRETO MOLDADO IN LOCO, FEITO EM OBRA, ACABAMENTO CONVENCIONAL, ESPESSURA 6 CM, ARMADO. AF_07/2016</v>
          </cell>
        </row>
        <row r="5602">
          <cell r="A5602" t="str">
            <v>PISOS</v>
          </cell>
          <cell r="B5602" t="str">
            <v>PISO</v>
          </cell>
          <cell r="C5602" t="str">
            <v>PISO CONCRETO</v>
          </cell>
          <cell r="D5602" t="str">
            <v>0258</v>
          </cell>
          <cell r="E5602">
            <v>0</v>
          </cell>
          <cell r="F5602">
            <v>0</v>
          </cell>
          <cell r="G5602" t="str">
            <v>94993</v>
          </cell>
          <cell r="H5602" t="str">
            <v>EXECUÇÃO DE PASSEIO (CALÇADA) OU PISO DE CONCRETO COM CONCRETO MOLDADO IN LOCO, USINADO, ACABAMENTO CONVENCIONAL, ESPESSURA 6 CM, ARMADO. AF_07/2016</v>
          </cell>
        </row>
        <row r="5603">
          <cell r="A5603" t="str">
            <v>PISOS</v>
          </cell>
          <cell r="B5603" t="str">
            <v>PISO</v>
          </cell>
          <cell r="C5603" t="str">
            <v>PISO CONCRETO</v>
          </cell>
          <cell r="D5603" t="str">
            <v>0258</v>
          </cell>
          <cell r="E5603">
            <v>0</v>
          </cell>
          <cell r="F5603">
            <v>0</v>
          </cell>
          <cell r="G5603" t="str">
            <v>94994</v>
          </cell>
          <cell r="H5603" t="str">
            <v>EXECUÇÃO DE PASSEIO (CALÇADA) OU PISO DE CONCRETO COM CONCRETO MOLDADO IN LOCO, FEITO EM OBRA, ACABAMENTO CONVENCIONAL, ESPESSURA 8 CM, ARMADO. AF_07/2016</v>
          </cell>
        </row>
        <row r="5604">
          <cell r="A5604" t="str">
            <v>PISOS</v>
          </cell>
          <cell r="B5604" t="str">
            <v>PISO</v>
          </cell>
          <cell r="C5604" t="str">
            <v>PISO CONCRETO</v>
          </cell>
          <cell r="D5604" t="str">
            <v>0258</v>
          </cell>
          <cell r="E5604">
            <v>0</v>
          </cell>
          <cell r="F5604">
            <v>0</v>
          </cell>
          <cell r="G5604" t="str">
            <v>94995</v>
          </cell>
          <cell r="H5604" t="str">
            <v>EXECUÇÃO DE PASSEIO (CALÇADA) OU PISO DE CONCRETO COM CONCRETO MOLDADO IN LOCO, USINADO, ACABAMENTO CONVENCIONAL, ESPESSURA 8 CM, ARMADO. AF_07/2016</v>
          </cell>
        </row>
        <row r="5605">
          <cell r="A5605" t="str">
            <v>PISOS</v>
          </cell>
          <cell r="B5605" t="str">
            <v>PISO</v>
          </cell>
          <cell r="C5605" t="str">
            <v>PISO CONCRETO</v>
          </cell>
          <cell r="D5605" t="str">
            <v>0258</v>
          </cell>
          <cell r="E5605">
            <v>0</v>
          </cell>
          <cell r="F5605">
            <v>0</v>
          </cell>
          <cell r="G5605" t="str">
            <v>94996</v>
          </cell>
          <cell r="H5605" t="str">
            <v>EXECUÇÃO DE PASSEIO (CALÇADA) OU PISO DE CONCRETO COM CONCRETO MOLDADO IN LOCO, FEITO EM OBRA, ACABAMENTO CONVENCIONAL, ESPESSURA 10 CM, ARMADO. AF_07/2016</v>
          </cell>
        </row>
        <row r="5606">
          <cell r="A5606" t="str">
            <v>PISOS</v>
          </cell>
          <cell r="B5606" t="str">
            <v>PISO</v>
          </cell>
          <cell r="C5606" t="str">
            <v>PISO CONCRETO</v>
          </cell>
          <cell r="D5606" t="str">
            <v>0258</v>
          </cell>
          <cell r="E5606">
            <v>0</v>
          </cell>
          <cell r="F5606">
            <v>0</v>
          </cell>
          <cell r="G5606" t="str">
            <v>94997</v>
          </cell>
          <cell r="H5606" t="str">
            <v>EXECUÇÃO DE PASSEIO (CALÇADA) OU PISO DE CONCRETO COM CONCRETO MOLDADO IN LOCO, USINADO, ACABAMENTO CONVENCIONAL, ESPESSURA 10 CM, ARMADO. AF_07/2016</v>
          </cell>
        </row>
        <row r="5607">
          <cell r="A5607" t="str">
            <v>PISOS</v>
          </cell>
          <cell r="B5607" t="str">
            <v>PISO</v>
          </cell>
          <cell r="C5607" t="str">
            <v>PISO CONCRETO</v>
          </cell>
          <cell r="D5607" t="str">
            <v>0258</v>
          </cell>
          <cell r="E5607">
            <v>0</v>
          </cell>
          <cell r="F5607">
            <v>0</v>
          </cell>
          <cell r="G5607" t="str">
            <v>94998</v>
          </cell>
          <cell r="H5607" t="str">
            <v>EXECUÇÃO DE PASSEIO (CALÇADA) OU PISO DE CONCRETO COM CONCRETO MOLDADO IN LOCO, FEITO EM OBRA, ACABAMENTO CONVENCIONAL, ESPESSURA 12 CM, ARMADO. AF_07/2016</v>
          </cell>
        </row>
        <row r="5608">
          <cell r="A5608" t="str">
            <v>PISOS</v>
          </cell>
          <cell r="B5608" t="str">
            <v>PISO</v>
          </cell>
          <cell r="C5608" t="str">
            <v>PISO CONCRETO</v>
          </cell>
          <cell r="D5608" t="str">
            <v>0258</v>
          </cell>
          <cell r="E5608">
            <v>0</v>
          </cell>
          <cell r="F5608">
            <v>0</v>
          </cell>
          <cell r="G5608" t="str">
            <v>94999</v>
          </cell>
          <cell r="H5608" t="str">
            <v>EXECUÇÃO DE PASSEIO (CALÇADA) OU PISO DE CONCRETO COM CONCRETO MOLDADO IN LOCO, USINADO, ACABAMENTO CONVENCIONAL, ESPESSURA 12 CM, ARMADO. AF_07/2016</v>
          </cell>
        </row>
        <row r="5609">
          <cell r="A5609" t="str">
            <v>PISOS</v>
          </cell>
          <cell r="B5609" t="str">
            <v>PISO</v>
          </cell>
          <cell r="C5609" t="str">
            <v>PISO CONCRETO</v>
          </cell>
          <cell r="D5609" t="str">
            <v>0258</v>
          </cell>
          <cell r="E5609">
            <v>0</v>
          </cell>
          <cell r="F5609">
            <v>0</v>
          </cell>
          <cell r="G5609" t="str">
            <v>101747</v>
          </cell>
          <cell r="H5609" t="str">
            <v>PISO EM CONCRETO 20 MPA PREPARO MECÂNICO, ESPESSURA 7CM. AF_09/2020</v>
          </cell>
        </row>
        <row r="5610">
          <cell r="A5610" t="str">
            <v>PISOS</v>
          </cell>
          <cell r="B5610" t="str">
            <v>PISO</v>
          </cell>
          <cell r="C5610" t="str">
            <v>CARPETE</v>
          </cell>
          <cell r="D5610" t="str">
            <v>0260</v>
          </cell>
          <cell r="E5610">
            <v>0</v>
          </cell>
          <cell r="F5610">
            <v>0</v>
          </cell>
          <cell r="G5610" t="str">
            <v>101743</v>
          </cell>
          <cell r="H5610" t="str">
            <v>PISO TÊXTIL (CARPETE) EM PLACA. AF_09/2020</v>
          </cell>
        </row>
        <row r="5611">
          <cell r="A5611" t="str">
            <v>PISOS</v>
          </cell>
          <cell r="B5611" t="str">
            <v>PISO</v>
          </cell>
          <cell r="C5611" t="str">
            <v>CARPETE</v>
          </cell>
          <cell r="D5611" t="str">
            <v>0260</v>
          </cell>
          <cell r="E5611">
            <v>0</v>
          </cell>
          <cell r="F5611">
            <v>0</v>
          </cell>
          <cell r="G5611" t="str">
            <v>101744</v>
          </cell>
          <cell r="H5611" t="str">
            <v>PISO TÊXTIL (CARPETE) EM MANTA (ROLO) E = 6 A 7 MM. AF_09/2020</v>
          </cell>
        </row>
        <row r="5612">
          <cell r="A5612" t="str">
            <v>PISOS</v>
          </cell>
          <cell r="B5612" t="str">
            <v>PISO</v>
          </cell>
          <cell r="C5612" t="str">
            <v>CARPETE</v>
          </cell>
          <cell r="D5612" t="str">
            <v>0260</v>
          </cell>
          <cell r="E5612">
            <v>0</v>
          </cell>
          <cell r="F5612">
            <v>0</v>
          </cell>
          <cell r="G5612" t="str">
            <v>101745</v>
          </cell>
          <cell r="H5612" t="str">
            <v>PISO TÊXTIL (CARPETE) EM MANTA (ROLO) E = 9 A 10 MM. AF_09/2020</v>
          </cell>
        </row>
        <row r="5613">
          <cell r="A5613" t="str">
            <v>PISOS</v>
          </cell>
          <cell r="B5613" t="str">
            <v>PISO</v>
          </cell>
          <cell r="C5613" t="str">
            <v>REGULARIZACAO DE CONTRA-PISOS E OUTRAS SUPERFICIES</v>
          </cell>
          <cell r="D5613" t="str">
            <v>0264</v>
          </cell>
          <cell r="E5613">
            <v>0</v>
          </cell>
          <cell r="F5613">
            <v>0</v>
          </cell>
          <cell r="G5613" t="str">
            <v>87620</v>
          </cell>
          <cell r="H5613" t="str">
            <v>CONTRAPISO EM ARGAMASSA TRAÇO 1:4 (CIMENTO E AREIA), PREPARO MECÂNICO COM BETONEIRA 400 L, APLICADO EM ÁREAS SECAS SOBRE LAJE, ADERIDO, ESPESSURA 2CM. AF_06/2014</v>
          </cell>
        </row>
        <row r="5614">
          <cell r="A5614" t="str">
            <v>PISOS</v>
          </cell>
          <cell r="B5614" t="str">
            <v>PISO</v>
          </cell>
          <cell r="C5614" t="str">
            <v>REGULARIZACAO DE CONTRA-PISOS E OUTRAS SUPERFICIES</v>
          </cell>
          <cell r="D5614" t="str">
            <v>0264</v>
          </cell>
          <cell r="E5614">
            <v>0</v>
          </cell>
          <cell r="F5614">
            <v>0</v>
          </cell>
          <cell r="G5614" t="str">
            <v>87622</v>
          </cell>
          <cell r="H5614" t="str">
            <v>CONTRAPISO EM ARGAMASSA TRAÇO 1:4 (CIMENTO E AREIA), PREPARO MANUAL, APLICADO EM ÁREAS SECAS SOBRE LAJE, ADERIDO, ESPESSURA 2CM. AF_06/2014</v>
          </cell>
        </row>
        <row r="5615">
          <cell r="A5615" t="str">
            <v>PISOS</v>
          </cell>
          <cell r="B5615" t="str">
            <v>PISO</v>
          </cell>
          <cell r="C5615" t="str">
            <v>REGULARIZACAO DE CONTRA-PISOS E OUTRAS SUPERFICIES</v>
          </cell>
          <cell r="D5615" t="str">
            <v>0264</v>
          </cell>
          <cell r="E5615">
            <v>0</v>
          </cell>
          <cell r="F5615">
            <v>0</v>
          </cell>
          <cell r="G5615" t="str">
            <v>87623</v>
          </cell>
          <cell r="H5615" t="str">
            <v>CONTRAPISO EM ARGAMASSA PRONTA, PREPARO MECÂNICO COM MISTURADOR 300 KG, APLICADO EM ÁREAS SECAS SOBRE LAJE, ADERIDO, ESPESSURA 2CM. AF_06/2014</v>
          </cell>
        </row>
        <row r="5616">
          <cell r="A5616" t="str">
            <v>PISOS</v>
          </cell>
          <cell r="B5616" t="str">
            <v>PISO</v>
          </cell>
          <cell r="C5616" t="str">
            <v>REGULARIZACAO DE CONTRA-PISOS E OUTRAS SUPERFICIES</v>
          </cell>
          <cell r="D5616" t="str">
            <v>0264</v>
          </cell>
          <cell r="E5616">
            <v>0</v>
          </cell>
          <cell r="F5616">
            <v>0</v>
          </cell>
          <cell r="G5616" t="str">
            <v>87624</v>
          </cell>
          <cell r="H5616" t="str">
            <v>CONTRAPISO EM ARGAMASSA PRONTA, PREPARO MANUAL, APLICADO EM ÁREAS SECAS SOBRE LAJE, ADERIDO, ESPESSURA 2CM. AF_06/2014</v>
          </cell>
        </row>
        <row r="5617">
          <cell r="A5617" t="str">
            <v>PISOS</v>
          </cell>
          <cell r="B5617" t="str">
            <v>PISO</v>
          </cell>
          <cell r="C5617" t="str">
            <v>REGULARIZACAO DE CONTRA-PISOS E OUTRAS SUPERFICIES</v>
          </cell>
          <cell r="D5617" t="str">
            <v>0264</v>
          </cell>
          <cell r="E5617">
            <v>0</v>
          </cell>
          <cell r="F5617">
            <v>0</v>
          </cell>
          <cell r="G5617" t="str">
            <v>87630</v>
          </cell>
          <cell r="H5617" t="str">
            <v>CONTRAPISO EM ARGAMASSA TRAÇO 1:4 (CIMENTO E AREIA), PREPARO MECÂNICO COM BETONEIRA 400 L, APLICADO EM ÁREAS SECAS SOBRE LAJE, ADERIDO, ESPESSURA 3CM. AF_06/2014</v>
          </cell>
        </row>
        <row r="5618">
          <cell r="A5618" t="str">
            <v>PISOS</v>
          </cell>
          <cell r="B5618" t="str">
            <v>PISO</v>
          </cell>
          <cell r="C5618" t="str">
            <v>REGULARIZACAO DE CONTRA-PISOS E OUTRAS SUPERFICIES</v>
          </cell>
          <cell r="D5618" t="str">
            <v>0264</v>
          </cell>
          <cell r="E5618">
            <v>0</v>
          </cell>
          <cell r="F5618">
            <v>0</v>
          </cell>
          <cell r="G5618" t="str">
            <v>87632</v>
          </cell>
          <cell r="H5618" t="str">
            <v>CONTRAPISO EM ARGAMASSA TRAÇO 1:4 (CIMENTO E AREIA), PREPARO MANUAL, APLICADO EM ÁREAS SECAS SOBRE LAJE, ADERIDO, ESPESSURA 3CM. AF_06/2014</v>
          </cell>
        </row>
        <row r="5619">
          <cell r="A5619" t="str">
            <v>PISOS</v>
          </cell>
          <cell r="B5619" t="str">
            <v>PISO</v>
          </cell>
          <cell r="C5619" t="str">
            <v>REGULARIZACAO DE CONTRA-PISOS E OUTRAS SUPERFICIES</v>
          </cell>
          <cell r="D5619" t="str">
            <v>0264</v>
          </cell>
          <cell r="E5619">
            <v>0</v>
          </cell>
          <cell r="F5619">
            <v>0</v>
          </cell>
          <cell r="G5619" t="str">
            <v>87633</v>
          </cell>
          <cell r="H5619" t="str">
            <v>CONTRAPISO EM ARGAMASSA PRONTA, PREPARO MECÂNICO COM MISTURADOR 300 KG, APLICADO EM ÁREAS SECAS SOBRE LAJE, ADERIDO, ESPESSURA 3CM. AF_06/2014</v>
          </cell>
        </row>
        <row r="5620">
          <cell r="A5620" t="str">
            <v>PISOS</v>
          </cell>
          <cell r="B5620" t="str">
            <v>PISO</v>
          </cell>
          <cell r="C5620" t="str">
            <v>REGULARIZACAO DE CONTRA-PISOS E OUTRAS SUPERFICIES</v>
          </cell>
          <cell r="D5620" t="str">
            <v>0264</v>
          </cell>
          <cell r="E5620">
            <v>0</v>
          </cell>
          <cell r="F5620">
            <v>0</v>
          </cell>
          <cell r="G5620" t="str">
            <v>87634</v>
          </cell>
          <cell r="H5620" t="str">
            <v>CONTRAPISO EM ARGAMASSA PRONTA, PREPARO MANUAL, APLICADO EM ÁREAS SECAS SOBRE LAJE, ADERIDO, ESPESSURA 3CM. AF_06/2014</v>
          </cell>
        </row>
        <row r="5621">
          <cell r="A5621" t="str">
            <v>PISOS</v>
          </cell>
          <cell r="B5621" t="str">
            <v>PISO</v>
          </cell>
          <cell r="C5621" t="str">
            <v>REGULARIZACAO DE CONTRA-PISOS E OUTRAS SUPERFICIES</v>
          </cell>
          <cell r="D5621" t="str">
            <v>0264</v>
          </cell>
          <cell r="E5621">
            <v>0</v>
          </cell>
          <cell r="F5621">
            <v>0</v>
          </cell>
          <cell r="G5621" t="str">
            <v>87640</v>
          </cell>
          <cell r="H5621" t="str">
            <v>CONTRAPISO EM ARGAMASSA TRAÇO 1:4 (CIMENTO E AREIA), PREPARO MECÂNICO COM BETONEIRA 400 L, APLICADO EM ÁREAS SECAS SOBRE LAJE, ADERIDO, ESPESSURA 4CM. AF_06/2014</v>
          </cell>
        </row>
        <row r="5622">
          <cell r="A5622" t="str">
            <v>PISOS</v>
          </cell>
          <cell r="B5622" t="str">
            <v>PISO</v>
          </cell>
          <cell r="C5622" t="str">
            <v>REGULARIZACAO DE CONTRA-PISOS E OUTRAS SUPERFICIES</v>
          </cell>
          <cell r="D5622" t="str">
            <v>0264</v>
          </cell>
          <cell r="E5622">
            <v>0</v>
          </cell>
          <cell r="F5622">
            <v>0</v>
          </cell>
          <cell r="G5622" t="str">
            <v>87642</v>
          </cell>
          <cell r="H5622" t="str">
            <v>CONTRAPISO EM ARGAMASSA TRAÇO 1:4 (CIMENTO E AREIA), PREPARO MANUAL, APLICADO EM ÁREAS SECAS SOBRE LAJE, ADERIDO, ESPESSURA 4CM. AF_06/2014</v>
          </cell>
        </row>
        <row r="5623">
          <cell r="A5623" t="str">
            <v>PISOS</v>
          </cell>
          <cell r="B5623" t="str">
            <v>PISO</v>
          </cell>
          <cell r="C5623" t="str">
            <v>REGULARIZACAO DE CONTRA-PISOS E OUTRAS SUPERFICIES</v>
          </cell>
          <cell r="D5623" t="str">
            <v>0264</v>
          </cell>
          <cell r="E5623">
            <v>0</v>
          </cell>
          <cell r="F5623">
            <v>0</v>
          </cell>
          <cell r="G5623" t="str">
            <v>87643</v>
          </cell>
          <cell r="H5623" t="str">
            <v>CONTRAPISO EM ARGAMASSA PRONTA, PREPARO MECÂNICO COM MISTURADOR 300 KG, APLICADO EM ÁREAS SECAS SOBRE LAJE, ADERIDO, ESPESSURA 4CM. AF_06/2014</v>
          </cell>
        </row>
        <row r="5624">
          <cell r="A5624" t="str">
            <v>PISOS</v>
          </cell>
          <cell r="B5624" t="str">
            <v>PISO</v>
          </cell>
          <cell r="C5624" t="str">
            <v>REGULARIZACAO DE CONTRA-PISOS E OUTRAS SUPERFICIES</v>
          </cell>
          <cell r="D5624" t="str">
            <v>0264</v>
          </cell>
          <cell r="E5624">
            <v>0</v>
          </cell>
          <cell r="F5624">
            <v>0</v>
          </cell>
          <cell r="G5624" t="str">
            <v>87644</v>
          </cell>
          <cell r="H5624" t="str">
            <v>CONTRAPISO EM ARGAMASSA PRONTA, PREPARO MANUAL, APLICADO EM ÁREAS SECAS SOBRE LAJE, ADERIDO, ESPESSURA 4CM. AF_06/2014</v>
          </cell>
        </row>
        <row r="5625">
          <cell r="A5625" t="str">
            <v>PISOS</v>
          </cell>
          <cell r="B5625" t="str">
            <v>PISO</v>
          </cell>
          <cell r="C5625" t="str">
            <v>REGULARIZACAO DE CONTRA-PISOS E OUTRAS SUPERFICIES</v>
          </cell>
          <cell r="D5625" t="str">
            <v>0264</v>
          </cell>
          <cell r="E5625">
            <v>0</v>
          </cell>
          <cell r="F5625">
            <v>0</v>
          </cell>
          <cell r="G5625" t="str">
            <v>87680</v>
          </cell>
          <cell r="H5625" t="str">
            <v>CONTRAPISO EM ARGAMASSA TRAÇO 1:4 (CIMENTO E AREIA), PREPARO MECÂNICO COM BETONEIRA 400 L, APLICADO EM ÁREAS SECAS SOBRE LAJE, NÃO ADERIDO, ESPESSURA 4CM. AF_06/2014</v>
          </cell>
        </row>
        <row r="5626">
          <cell r="A5626" t="str">
            <v>PISOS</v>
          </cell>
          <cell r="B5626" t="str">
            <v>PISO</v>
          </cell>
          <cell r="C5626" t="str">
            <v>REGULARIZACAO DE CONTRA-PISOS E OUTRAS SUPERFICIES</v>
          </cell>
          <cell r="D5626" t="str">
            <v>0264</v>
          </cell>
          <cell r="E5626">
            <v>0</v>
          </cell>
          <cell r="F5626">
            <v>0</v>
          </cell>
          <cell r="G5626" t="str">
            <v>87682</v>
          </cell>
          <cell r="H5626" t="str">
            <v>CONTRAPISO EM ARGAMASSA TRAÇO 1:4 (CIMENTO E AREIA), PREPARO MANUAL, APLICADO EM ÁREAS SECAS SOBRE LAJE, NÃO ADERIDO, ESPESSURA 4CM. AF_06/2014</v>
          </cell>
        </row>
        <row r="5627">
          <cell r="A5627" t="str">
            <v>PISOS</v>
          </cell>
          <cell r="B5627" t="str">
            <v>PISO</v>
          </cell>
          <cell r="C5627" t="str">
            <v>REGULARIZACAO DE CONTRA-PISOS E OUTRAS SUPERFICIES</v>
          </cell>
          <cell r="D5627" t="str">
            <v>0264</v>
          </cell>
          <cell r="E5627">
            <v>0</v>
          </cell>
          <cell r="F5627">
            <v>0</v>
          </cell>
          <cell r="G5627" t="str">
            <v>87683</v>
          </cell>
          <cell r="H5627" t="str">
            <v>CONTRAPISO EM ARGAMASSA PRONTA, PREPARO MECÂNICO COM MISTURADOR 300 KG, APLICADO EM ÁREAS SECAS SOBRE LAJE, NÃO ADERIDO, ESPESSURA 4CM. AF_06/2014</v>
          </cell>
        </row>
        <row r="5628">
          <cell r="A5628" t="str">
            <v>PISOS</v>
          </cell>
          <cell r="B5628" t="str">
            <v>PISO</v>
          </cell>
          <cell r="C5628" t="str">
            <v>REGULARIZACAO DE CONTRA-PISOS E OUTRAS SUPERFICIES</v>
          </cell>
          <cell r="D5628" t="str">
            <v>0264</v>
          </cell>
          <cell r="E5628">
            <v>0</v>
          </cell>
          <cell r="F5628">
            <v>0</v>
          </cell>
          <cell r="G5628" t="str">
            <v>87684</v>
          </cell>
          <cell r="H5628" t="str">
            <v>CONTRAPISO EM ARGAMASSA PRONTA, PREPARO MANUAL, APLICADO EM ÁREAS SECAS SOBRE LAJE, NÃO ADERIDO, ESPESSURA 4CM. AF_06/2014</v>
          </cell>
        </row>
        <row r="5629">
          <cell r="A5629" t="str">
            <v>PISOS</v>
          </cell>
          <cell r="B5629" t="str">
            <v>PISO</v>
          </cell>
          <cell r="C5629" t="str">
            <v>REGULARIZACAO DE CONTRA-PISOS E OUTRAS SUPERFICIES</v>
          </cell>
          <cell r="D5629" t="str">
            <v>0264</v>
          </cell>
          <cell r="E5629">
            <v>0</v>
          </cell>
          <cell r="F5629">
            <v>0</v>
          </cell>
          <cell r="G5629" t="str">
            <v>87690</v>
          </cell>
          <cell r="H5629" t="str">
            <v>CONTRAPISO EM ARGAMASSA TRAÇO 1:4 (CIMENTO E AREIA), PREPARO MECÂNICO COM BETONEIRA 400 L, APLICADO EM ÁREAS SECAS SOBRE LAJE, NÃO ADERIDO, ESPESSURA 5CM. AF_06/2014</v>
          </cell>
        </row>
        <row r="5630">
          <cell r="A5630" t="str">
            <v>PISOS</v>
          </cell>
          <cell r="B5630" t="str">
            <v>PISO</v>
          </cell>
          <cell r="C5630" t="str">
            <v>REGULARIZACAO DE CONTRA-PISOS E OUTRAS SUPERFICIES</v>
          </cell>
          <cell r="D5630" t="str">
            <v>0264</v>
          </cell>
          <cell r="E5630">
            <v>0</v>
          </cell>
          <cell r="F5630">
            <v>0</v>
          </cell>
          <cell r="G5630" t="str">
            <v>87692</v>
          </cell>
          <cell r="H5630" t="str">
            <v>CONTRAPISO EM ARGAMASSA TRAÇO 1:4 (CIMENTO E AREIA), PREPARO MANUAL, APLICADO EM ÁREAS SECAS SOBRE LAJE, NÃO ADERIDO, ESPESSURA 5CM. AF_06/2014</v>
          </cell>
        </row>
        <row r="5631">
          <cell r="A5631" t="str">
            <v>PISOS</v>
          </cell>
          <cell r="B5631" t="str">
            <v>PISO</v>
          </cell>
          <cell r="C5631" t="str">
            <v>REGULARIZACAO DE CONTRA-PISOS E OUTRAS SUPERFICIES</v>
          </cell>
          <cell r="D5631" t="str">
            <v>0264</v>
          </cell>
          <cell r="E5631">
            <v>0</v>
          </cell>
          <cell r="F5631">
            <v>0</v>
          </cell>
          <cell r="G5631" t="str">
            <v>87693</v>
          </cell>
          <cell r="H5631" t="str">
            <v>CONTRAPISO EM ARGAMASSA PRONTA, PREPARO MECÂNICO COM MISTURADOR 300 KG, APLICADO EM ÁREAS SECAS SOBRE LAJE, NÃO ADERIDO, ESPESSURA 5CM. AF_06/2014</v>
          </cell>
        </row>
        <row r="5632">
          <cell r="A5632" t="str">
            <v>PISOS</v>
          </cell>
          <cell r="B5632" t="str">
            <v>PISO</v>
          </cell>
          <cell r="C5632" t="str">
            <v>REGULARIZACAO DE CONTRA-PISOS E OUTRAS SUPERFICIES</v>
          </cell>
          <cell r="D5632" t="str">
            <v>0264</v>
          </cell>
          <cell r="E5632">
            <v>0</v>
          </cell>
          <cell r="F5632">
            <v>0</v>
          </cell>
          <cell r="G5632" t="str">
            <v>87694</v>
          </cell>
          <cell r="H5632" t="str">
            <v>CONTRAPISO EM ARGAMASSA PRONTA, PREPARO MANUAL, APLICADO EM ÁREAS SECAS SOBRE LAJE, NÃO ADERIDO, ESPESSURA 5CM. AF_06/2014</v>
          </cell>
        </row>
        <row r="5633">
          <cell r="A5633" t="str">
            <v>PISOS</v>
          </cell>
          <cell r="B5633" t="str">
            <v>PISO</v>
          </cell>
          <cell r="C5633" t="str">
            <v>REGULARIZACAO DE CONTRA-PISOS E OUTRAS SUPERFICIES</v>
          </cell>
          <cell r="D5633" t="str">
            <v>0264</v>
          </cell>
          <cell r="E5633">
            <v>0</v>
          </cell>
          <cell r="F5633">
            <v>0</v>
          </cell>
          <cell r="G5633" t="str">
            <v>87700</v>
          </cell>
          <cell r="H5633" t="str">
            <v>CONTRAPISO EM ARGAMASSA TRAÇO 1:4 (CIMENTO E AREIA), PREPARO MECÂNICO COM BETONEIRA 400 L, APLICADO EM ÁREAS SECAS SOBRE LAJE, NÃO ADERIDO, ESPESSURA 6CM. AF_06/2014</v>
          </cell>
        </row>
        <row r="5634">
          <cell r="A5634" t="str">
            <v>PISOS</v>
          </cell>
          <cell r="B5634" t="str">
            <v>PISO</v>
          </cell>
          <cell r="C5634" t="str">
            <v>REGULARIZACAO DE CONTRA-PISOS E OUTRAS SUPERFICIES</v>
          </cell>
          <cell r="D5634" t="str">
            <v>0264</v>
          </cell>
          <cell r="E5634">
            <v>0</v>
          </cell>
          <cell r="F5634">
            <v>0</v>
          </cell>
          <cell r="G5634" t="str">
            <v>87702</v>
          </cell>
          <cell r="H5634" t="str">
            <v>CONTRAPISO EM ARGAMASSA TRAÇO 1:4 (CIMENTO E AREIA), PREPARO MANUAL, APLICADO EM ÁREAS SECAS SOBRE LAJE, NÃO ADERIDO, ESPESSURA 6CM. AF_06/2014</v>
          </cell>
        </row>
        <row r="5635">
          <cell r="A5635" t="str">
            <v>PISOS</v>
          </cell>
          <cell r="B5635" t="str">
            <v>PISO</v>
          </cell>
          <cell r="C5635" t="str">
            <v>REGULARIZACAO DE CONTRA-PISOS E OUTRAS SUPERFICIES</v>
          </cell>
          <cell r="D5635" t="str">
            <v>0264</v>
          </cell>
          <cell r="E5635">
            <v>0</v>
          </cell>
          <cell r="F5635">
            <v>0</v>
          </cell>
          <cell r="G5635" t="str">
            <v>87703</v>
          </cell>
          <cell r="H5635" t="str">
            <v>CONTRAPISO EM ARGAMASSA PRONTA, PREPARO MECÂNICO COM MISTURADOR 300 KG, APLICADO EM ÁREAS SECAS SOBRE LAJE, NÃO ADERIDO, ESPESSURA 6CM. AF_06/2014</v>
          </cell>
        </row>
        <row r="5636">
          <cell r="A5636" t="str">
            <v>PISOS</v>
          </cell>
          <cell r="B5636" t="str">
            <v>PISO</v>
          </cell>
          <cell r="C5636" t="str">
            <v>REGULARIZACAO DE CONTRA-PISOS E OUTRAS SUPERFICIES</v>
          </cell>
          <cell r="D5636" t="str">
            <v>0264</v>
          </cell>
          <cell r="E5636">
            <v>0</v>
          </cell>
          <cell r="F5636">
            <v>0</v>
          </cell>
          <cell r="G5636" t="str">
            <v>87704</v>
          </cell>
          <cell r="H5636" t="str">
            <v>CONTRAPISO EM ARGAMASSA PRONTA, PREPARO MANUAL, APLICADO EM ÁREAS SECAS SOBRE LAJE, NÃO ADERIDO, ESPESSURA 6CM. AF_06/2014</v>
          </cell>
        </row>
        <row r="5637">
          <cell r="A5637" t="str">
            <v>PISOS</v>
          </cell>
          <cell r="B5637" t="str">
            <v>PISO</v>
          </cell>
          <cell r="C5637" t="str">
            <v>REGULARIZACAO DE CONTRA-PISOS E OUTRAS SUPERFICIES</v>
          </cell>
          <cell r="D5637" t="str">
            <v>0264</v>
          </cell>
          <cell r="E5637">
            <v>0</v>
          </cell>
          <cell r="F5637">
            <v>0</v>
          </cell>
          <cell r="G5637" t="str">
            <v>87735</v>
          </cell>
          <cell r="H5637" t="str">
            <v>CONTRAPISO EM ARGAMASSA TRAÇO 1:4 (CIMENTO E AREIA), PREPARO MECÂNICO COM BETONEIRA 400 L, APLICADO EM ÁREAS MOLHADAS SOBRE LAJE, ADERIDO, ESPESSURA 2CM. AF_06/2014</v>
          </cell>
        </row>
        <row r="5638">
          <cell r="A5638" t="str">
            <v>PISOS</v>
          </cell>
          <cell r="B5638" t="str">
            <v>PISO</v>
          </cell>
          <cell r="C5638" t="str">
            <v>REGULARIZACAO DE CONTRA-PISOS E OUTRAS SUPERFICIES</v>
          </cell>
          <cell r="D5638" t="str">
            <v>0264</v>
          </cell>
          <cell r="E5638">
            <v>0</v>
          </cell>
          <cell r="F5638">
            <v>0</v>
          </cell>
          <cell r="G5638" t="str">
            <v>87737</v>
          </cell>
          <cell r="H5638" t="str">
            <v>CONTRAPISO EM ARGAMASSA TRAÇO 1:4 (CIMENTO E AREIA), PREPARO MANUAL, APLICADO EM ÁREAS MOLHADAS SOBRE LAJE, ADERIDO, ESPESSURA 2CM. AF_06/2014</v>
          </cell>
        </row>
        <row r="5639">
          <cell r="A5639" t="str">
            <v>PISOS</v>
          </cell>
          <cell r="B5639" t="str">
            <v>PISO</v>
          </cell>
          <cell r="C5639" t="str">
            <v>REGULARIZACAO DE CONTRA-PISOS E OUTRAS SUPERFICIES</v>
          </cell>
          <cell r="D5639" t="str">
            <v>0264</v>
          </cell>
          <cell r="E5639">
            <v>0</v>
          </cell>
          <cell r="F5639">
            <v>0</v>
          </cell>
          <cell r="G5639" t="str">
            <v>87738</v>
          </cell>
          <cell r="H5639" t="str">
            <v>CONTRAPISO EM ARGAMASSA PRONTA, PREPARO MECÂNICO COM MISTURADOR 300 KG, APLICADO EM ÁREAS MOLHADAS SOBRE LAJE, ADERIDO, ESPESSURA 2CM. AF_06/2014</v>
          </cell>
        </row>
        <row r="5640">
          <cell r="A5640" t="str">
            <v>PISOS</v>
          </cell>
          <cell r="B5640" t="str">
            <v>PISO</v>
          </cell>
          <cell r="C5640" t="str">
            <v>REGULARIZACAO DE CONTRA-PISOS E OUTRAS SUPERFICIES</v>
          </cell>
          <cell r="D5640" t="str">
            <v>0264</v>
          </cell>
          <cell r="E5640">
            <v>0</v>
          </cell>
          <cell r="F5640">
            <v>0</v>
          </cell>
          <cell r="G5640" t="str">
            <v>87739</v>
          </cell>
          <cell r="H5640" t="str">
            <v>CONTRAPISO EM ARGAMASSA PRONTA, PREPARO MANUAL, APLICADO EM ÁREAS MOLHADAS SOBRE LAJE, ADERIDO, ESPESSURA 2CM. AF_06/2014</v>
          </cell>
        </row>
        <row r="5641">
          <cell r="A5641" t="str">
            <v>PISOS</v>
          </cell>
          <cell r="B5641" t="str">
            <v>PISO</v>
          </cell>
          <cell r="C5641" t="str">
            <v>REGULARIZACAO DE CONTRA-PISOS E OUTRAS SUPERFICIES</v>
          </cell>
          <cell r="D5641" t="str">
            <v>0264</v>
          </cell>
          <cell r="E5641">
            <v>0</v>
          </cell>
          <cell r="F5641">
            <v>0</v>
          </cell>
          <cell r="G5641" t="str">
            <v>87745</v>
          </cell>
          <cell r="H5641" t="str">
            <v>CONTRAPISO EM ARGAMASSA TRAÇO 1:4 (CIMENTO E AREIA), PREPARO MECÂNICO COM BETONEIRA 400 L, APLICADO EM ÁREAS MOLHADAS SOBRE LAJE, ADERIDO, ESPESSURA 3CM. AF_06/2014</v>
          </cell>
        </row>
        <row r="5642">
          <cell r="A5642" t="str">
            <v>PISOS</v>
          </cell>
          <cell r="B5642" t="str">
            <v>PISO</v>
          </cell>
          <cell r="C5642" t="str">
            <v>REGULARIZACAO DE CONTRA-PISOS E OUTRAS SUPERFICIES</v>
          </cell>
          <cell r="D5642" t="str">
            <v>0264</v>
          </cell>
          <cell r="E5642">
            <v>0</v>
          </cell>
          <cell r="F5642">
            <v>0</v>
          </cell>
          <cell r="G5642" t="str">
            <v>87747</v>
          </cell>
          <cell r="H5642" t="str">
            <v>CONTRAPISO EM ARGAMASSA TRAÇO 1:4 (CIMENTO E AREIA), PREPARO MANUAL, APLICADO EM ÁREAS MOLHADAS SOBRE LAJE, ADERIDO, ESPESSURA 3CM. AF_06/2014</v>
          </cell>
        </row>
        <row r="5643">
          <cell r="A5643" t="str">
            <v>PISOS</v>
          </cell>
          <cell r="B5643" t="str">
            <v>PISO</v>
          </cell>
          <cell r="C5643" t="str">
            <v>REGULARIZACAO DE CONTRA-PISOS E OUTRAS SUPERFICIES</v>
          </cell>
          <cell r="D5643" t="str">
            <v>0264</v>
          </cell>
          <cell r="E5643">
            <v>0</v>
          </cell>
          <cell r="F5643">
            <v>0</v>
          </cell>
          <cell r="G5643" t="str">
            <v>87748</v>
          </cell>
          <cell r="H5643" t="str">
            <v>CONTRAPISO EM ARGAMASSA PRONTA, PREPARO MECÂNICO COM MISTURADOR 300 KG, APLICADO EM ÁREAS MOLHADAS SOBRE LAJE, ADERIDO, ESPESSURA 3CM. AF_06/2014</v>
          </cell>
        </row>
        <row r="5644">
          <cell r="A5644" t="str">
            <v>PISOS</v>
          </cell>
          <cell r="B5644" t="str">
            <v>PISO</v>
          </cell>
          <cell r="C5644" t="str">
            <v>REGULARIZACAO DE CONTRA-PISOS E OUTRAS SUPERFICIES</v>
          </cell>
          <cell r="D5644" t="str">
            <v>0264</v>
          </cell>
          <cell r="E5644">
            <v>0</v>
          </cell>
          <cell r="F5644">
            <v>0</v>
          </cell>
          <cell r="G5644" t="str">
            <v>87749</v>
          </cell>
          <cell r="H5644" t="str">
            <v>CONTRAPISO EM ARGAMASSA PRONTA, PREPARO MANUAL, APLICADO EM ÁREAS MOLHADAS SOBRE LAJE, ADERIDO, ESPESSURA 3CM. AF_06/2014</v>
          </cell>
        </row>
        <row r="5645">
          <cell r="A5645" t="str">
            <v>PISOS</v>
          </cell>
          <cell r="B5645" t="str">
            <v>PISO</v>
          </cell>
          <cell r="C5645" t="str">
            <v>REGULARIZACAO DE CONTRA-PISOS E OUTRAS SUPERFICIES</v>
          </cell>
          <cell r="D5645" t="str">
            <v>0264</v>
          </cell>
          <cell r="E5645">
            <v>0</v>
          </cell>
          <cell r="F5645">
            <v>0</v>
          </cell>
          <cell r="G5645" t="str">
            <v>87755</v>
          </cell>
          <cell r="H5645" t="str">
            <v>CONTRAPISO EM ARGAMASSA TRAÇO 1:4 (CIMENTO E AREIA), PREPARO MECÂNICO COM BETONEIRA 400 L, APLICADO EM ÁREAS MOLHADAS SOBRE IMPERMEABILIZAÇÃO, ESPESSURA 3CM. AF_06/2014</v>
          </cell>
        </row>
        <row r="5646">
          <cell r="A5646" t="str">
            <v>PISOS</v>
          </cell>
          <cell r="B5646" t="str">
            <v>PISO</v>
          </cell>
          <cell r="C5646" t="str">
            <v>REGULARIZACAO DE CONTRA-PISOS E OUTRAS SUPERFICIES</v>
          </cell>
          <cell r="D5646" t="str">
            <v>0264</v>
          </cell>
          <cell r="E5646">
            <v>0</v>
          </cell>
          <cell r="F5646">
            <v>0</v>
          </cell>
          <cell r="G5646" t="str">
            <v>87757</v>
          </cell>
          <cell r="H5646" t="str">
            <v>CONTRAPISO EM ARGAMASSA TRAÇO 1:4 (CIMENTO E AREIA), PREPARO MANUAL, APLICADO EM ÁREAS MOLHADAS SOBRE IMPERMEABILIZAÇÃO, ESPESSURA 3CM. AF_06/2014</v>
          </cell>
        </row>
        <row r="5647">
          <cell r="A5647" t="str">
            <v>PISOS</v>
          </cell>
          <cell r="B5647" t="str">
            <v>PISO</v>
          </cell>
          <cell r="C5647" t="str">
            <v>REGULARIZACAO DE CONTRA-PISOS E OUTRAS SUPERFICIES</v>
          </cell>
          <cell r="D5647" t="str">
            <v>0264</v>
          </cell>
          <cell r="E5647">
            <v>0</v>
          </cell>
          <cell r="F5647">
            <v>0</v>
          </cell>
          <cell r="G5647" t="str">
            <v>87758</v>
          </cell>
          <cell r="H5647" t="str">
            <v>CONTRAPISO EM ARGAMASSA PRONTA, PREPARO MECÂNICO COM MISTURADOR 300 KG, APLICADO EM ÁREAS MOLHADAS SOBRE IMPERMEABILIZAÇÃO, ESPESSURA 3CM. AF_06/2014</v>
          </cell>
        </row>
        <row r="5648">
          <cell r="A5648" t="str">
            <v>PISOS</v>
          </cell>
          <cell r="B5648" t="str">
            <v>PISO</v>
          </cell>
          <cell r="C5648" t="str">
            <v>REGULARIZACAO DE CONTRA-PISOS E OUTRAS SUPERFICIES</v>
          </cell>
          <cell r="D5648" t="str">
            <v>0264</v>
          </cell>
          <cell r="E5648">
            <v>0</v>
          </cell>
          <cell r="F5648">
            <v>0</v>
          </cell>
          <cell r="G5648" t="str">
            <v>87759</v>
          </cell>
          <cell r="H5648" t="str">
            <v>CONTRAPISO EM ARGAMASSA PRONTA, PREPARO MANUAL, APLICADO EM ÁREAS MOLHADAS SOBRE IMPERMEABILIZAÇÃO, ESPESSURA 3CM. AF_06/2014</v>
          </cell>
        </row>
        <row r="5649">
          <cell r="A5649" t="str">
            <v>PISOS</v>
          </cell>
          <cell r="B5649" t="str">
            <v>PISO</v>
          </cell>
          <cell r="C5649" t="str">
            <v>REGULARIZACAO DE CONTRA-PISOS E OUTRAS SUPERFICIES</v>
          </cell>
          <cell r="D5649" t="str">
            <v>0264</v>
          </cell>
          <cell r="E5649">
            <v>0</v>
          </cell>
          <cell r="F5649">
            <v>0</v>
          </cell>
          <cell r="G5649" t="str">
            <v>87765</v>
          </cell>
          <cell r="H5649" t="str">
            <v>CONTRAPISO EM ARGAMASSA TRAÇO 1:4 (CIMENTO E AREIA), PREPARO MECÂNICO COM BETONEIRA 400 L, APLICADO EM ÁREAS MOLHADAS SOBRE IMPERMEABILIZAÇÃO, ESPESSURA 4CM. AF_06/2014</v>
          </cell>
        </row>
        <row r="5650">
          <cell r="A5650" t="str">
            <v>PISOS</v>
          </cell>
          <cell r="B5650" t="str">
            <v>PISO</v>
          </cell>
          <cell r="C5650" t="str">
            <v>REGULARIZACAO DE CONTRA-PISOS E OUTRAS SUPERFICIES</v>
          </cell>
          <cell r="D5650" t="str">
            <v>0264</v>
          </cell>
          <cell r="E5650">
            <v>0</v>
          </cell>
          <cell r="F5650">
            <v>0</v>
          </cell>
          <cell r="G5650" t="str">
            <v>87767</v>
          </cell>
          <cell r="H5650" t="str">
            <v>CONTRAPISO EM ARGAMASSA TRAÇO 1:4 (CIMENTO E AREIA), PREPARO MANUAL, APLICADO EM ÁREAS MOLHADAS SOBRE IMPERMEABILIZAÇÃO, ESPESSURA 4CM. AF_06/2014</v>
          </cell>
        </row>
        <row r="5651">
          <cell r="A5651" t="str">
            <v>PISOS</v>
          </cell>
          <cell r="B5651" t="str">
            <v>PISO</v>
          </cell>
          <cell r="C5651" t="str">
            <v>REGULARIZACAO DE CONTRA-PISOS E OUTRAS SUPERFICIES</v>
          </cell>
          <cell r="D5651" t="str">
            <v>0264</v>
          </cell>
          <cell r="E5651">
            <v>0</v>
          </cell>
          <cell r="F5651">
            <v>0</v>
          </cell>
          <cell r="G5651" t="str">
            <v>87768</v>
          </cell>
          <cell r="H5651" t="str">
            <v>CONTRAPISO EM ARGAMASSA PRONTA, PREPARO MECÂNICO COM MISTURADOR 300 KG, APLICADO EM ÁREAS MOLHADAS SOBRE IMPERMEABILIZAÇÃO, ESPESSURA 4CM. AF_06/2014</v>
          </cell>
        </row>
        <row r="5652">
          <cell r="A5652" t="str">
            <v>PISOS</v>
          </cell>
          <cell r="B5652" t="str">
            <v>PISO</v>
          </cell>
          <cell r="C5652" t="str">
            <v>REGULARIZACAO DE CONTRA-PISOS E OUTRAS SUPERFICIES</v>
          </cell>
          <cell r="D5652" t="str">
            <v>0264</v>
          </cell>
          <cell r="E5652">
            <v>0</v>
          </cell>
          <cell r="F5652">
            <v>0</v>
          </cell>
          <cell r="G5652" t="str">
            <v>87769</v>
          </cell>
          <cell r="H5652" t="str">
            <v>CONTRAPISO EM ARGAMASSA PRONTA, PREPARO MANUAL, APLICADO EM ÁREAS MOLHADAS SOBRE IMPERMEABILIZAÇÃO, ESPESSURA 4CM. AF_06/2014</v>
          </cell>
        </row>
        <row r="5653">
          <cell r="A5653" t="str">
            <v>PISOS</v>
          </cell>
          <cell r="B5653" t="str">
            <v>PISO</v>
          </cell>
          <cell r="C5653" t="str">
            <v>REGULARIZACAO DE CONTRA-PISOS E OUTRAS SUPERFICIES</v>
          </cell>
          <cell r="D5653" t="str">
            <v>0264</v>
          </cell>
          <cell r="E5653">
            <v>0</v>
          </cell>
          <cell r="F5653">
            <v>0</v>
          </cell>
          <cell r="G5653" t="str">
            <v>88470</v>
          </cell>
          <cell r="H5653" t="str">
            <v>CONTRAPISO AUTONIVELANTE, APLICADO SOBRE LAJE, NÃO ADERIDO, ESPESSURA 3CM. AF_06/2014</v>
          </cell>
        </row>
        <row r="5654">
          <cell r="A5654" t="str">
            <v>PISOS</v>
          </cell>
          <cell r="B5654" t="str">
            <v>PISO</v>
          </cell>
          <cell r="C5654" t="str">
            <v>REGULARIZACAO DE CONTRA-PISOS E OUTRAS SUPERFICIES</v>
          </cell>
          <cell r="D5654" t="str">
            <v>0264</v>
          </cell>
          <cell r="E5654">
            <v>0</v>
          </cell>
          <cell r="F5654">
            <v>0</v>
          </cell>
          <cell r="G5654" t="str">
            <v>88471</v>
          </cell>
          <cell r="H5654" t="str">
            <v>CONTRAPISO AUTONIVELANTE, APLICADO SOBRE LAJE, NÃO ADERIDO, ESPESSURA 4CM. AF_06/2014</v>
          </cell>
        </row>
        <row r="5655">
          <cell r="A5655" t="str">
            <v>PISOS</v>
          </cell>
          <cell r="B5655" t="str">
            <v>PISO</v>
          </cell>
          <cell r="C5655" t="str">
            <v>REGULARIZACAO DE CONTRA-PISOS E OUTRAS SUPERFICIES</v>
          </cell>
          <cell r="D5655" t="str">
            <v>0264</v>
          </cell>
          <cell r="E5655">
            <v>0</v>
          </cell>
          <cell r="F5655">
            <v>0</v>
          </cell>
          <cell r="G5655" t="str">
            <v>88472</v>
          </cell>
          <cell r="H5655" t="str">
            <v>CONTRAPISO AUTONIVELANTE, APLICADO SOBRE LAJE, NÃO ADERIDO, ESPESSURA 5CM. AF_06/2014</v>
          </cell>
        </row>
        <row r="5656">
          <cell r="A5656" t="str">
            <v>PISOS</v>
          </cell>
          <cell r="B5656" t="str">
            <v>PISO</v>
          </cell>
          <cell r="C5656" t="str">
            <v>REGULARIZACAO DE CONTRA-PISOS E OUTRAS SUPERFICIES</v>
          </cell>
          <cell r="D5656" t="str">
            <v>0264</v>
          </cell>
          <cell r="E5656">
            <v>0</v>
          </cell>
          <cell r="F5656">
            <v>0</v>
          </cell>
          <cell r="G5656" t="str">
            <v>88476</v>
          </cell>
          <cell r="H5656" t="str">
            <v>CONTRAPISO AUTONIVELANTE, APLICADO SOBRE LAJE, ADERIDO, ESPESSURA 2CM. AF_06/2014</v>
          </cell>
        </row>
        <row r="5657">
          <cell r="A5657" t="str">
            <v>PISOS</v>
          </cell>
          <cell r="B5657" t="str">
            <v>PISO</v>
          </cell>
          <cell r="C5657" t="str">
            <v>REGULARIZACAO DE CONTRA-PISOS E OUTRAS SUPERFICIES</v>
          </cell>
          <cell r="D5657" t="str">
            <v>0264</v>
          </cell>
          <cell r="E5657">
            <v>0</v>
          </cell>
          <cell r="F5657">
            <v>0</v>
          </cell>
          <cell r="G5657" t="str">
            <v>88477</v>
          </cell>
          <cell r="H5657" t="str">
            <v>CONTRAPISO AUTONIVELANTE, APLICADO SOBRE LAJE, ADERIDO, ESPESSURA 3CM. AF_06/2014</v>
          </cell>
        </row>
        <row r="5658">
          <cell r="A5658" t="str">
            <v>PISOS</v>
          </cell>
          <cell r="B5658" t="str">
            <v>PISO</v>
          </cell>
          <cell r="C5658" t="str">
            <v>REGULARIZACAO DE CONTRA-PISOS E OUTRAS SUPERFICIES</v>
          </cell>
          <cell r="D5658" t="str">
            <v>0264</v>
          </cell>
          <cell r="E5658">
            <v>0</v>
          </cell>
          <cell r="F5658">
            <v>0</v>
          </cell>
          <cell r="G5658" t="str">
            <v>88478</v>
          </cell>
          <cell r="H5658" t="str">
            <v>CONTRAPISO AUTONIVELANTE, APLICADO SOBRE LAJE, ADERIDO, ESPESSURA 4CM. AF_06/2014</v>
          </cell>
        </row>
        <row r="5659">
          <cell r="A5659" t="str">
            <v>PISOS</v>
          </cell>
          <cell r="B5659" t="str">
            <v>PISO</v>
          </cell>
          <cell r="C5659" t="str">
            <v>REGULARIZACAO DE CONTRA-PISOS E OUTRAS SUPERFICIES</v>
          </cell>
          <cell r="D5659" t="str">
            <v>0264</v>
          </cell>
          <cell r="E5659">
            <v>0</v>
          </cell>
          <cell r="F5659">
            <v>0</v>
          </cell>
          <cell r="G5659" t="str">
            <v>90900</v>
          </cell>
          <cell r="H5659" t="str">
            <v>CONTRAPISO ACÚSTICO EM ARGAMASSA TRAÇO 1:4 (CIMENTO E AREIA), PREPARO MECÂNICO COM BETONEIRA 400L, APLICADO EM ÁREAS SECAS MENORES QUE 15M2, ESPESSURA 5CM. AF_10/2014</v>
          </cell>
        </row>
        <row r="5660">
          <cell r="A5660" t="str">
            <v>PISOS</v>
          </cell>
          <cell r="B5660" t="str">
            <v>PISO</v>
          </cell>
          <cell r="C5660" t="str">
            <v>REGULARIZACAO DE CONTRA-PISOS E OUTRAS SUPERFICIES</v>
          </cell>
          <cell r="D5660" t="str">
            <v>0264</v>
          </cell>
          <cell r="E5660">
            <v>0</v>
          </cell>
          <cell r="F5660">
            <v>0</v>
          </cell>
          <cell r="G5660" t="str">
            <v>90902</v>
          </cell>
          <cell r="H5660" t="str">
            <v>CONTRAPISO ACÚSTICO EM ARGAMASSA TRAÇO 1:4 (CIMENTO E AREIA), PREPARO MANUAL, APLICADO EM ÁREAS SECAS MENORES QUE 15M2, ESPESSURA 5CM. AF_10/2014</v>
          </cell>
        </row>
        <row r="5661">
          <cell r="A5661" t="str">
            <v>PISOS</v>
          </cell>
          <cell r="B5661" t="str">
            <v>PISO</v>
          </cell>
          <cell r="C5661" t="str">
            <v>REGULARIZACAO DE CONTRA-PISOS E OUTRAS SUPERFICIES</v>
          </cell>
          <cell r="D5661" t="str">
            <v>0264</v>
          </cell>
          <cell r="E5661">
            <v>0</v>
          </cell>
          <cell r="F5661">
            <v>0</v>
          </cell>
          <cell r="G5661" t="str">
            <v>90903</v>
          </cell>
          <cell r="H5661" t="str">
            <v>CONTRAPISO ACÚSTICO EM ARGAMASSA PRONTA, PREPARO MECÂNICO COM MISTURADOR 300 KG, APLICADO EM ÁREAS SECAS MENORES QUE 15M2, ESPESSURA 5CM. AF_10/2014</v>
          </cell>
        </row>
        <row r="5662">
          <cell r="A5662" t="str">
            <v>PISOS</v>
          </cell>
          <cell r="B5662" t="str">
            <v>PISO</v>
          </cell>
          <cell r="C5662" t="str">
            <v>REGULARIZACAO DE CONTRA-PISOS E OUTRAS SUPERFICIES</v>
          </cell>
          <cell r="D5662" t="str">
            <v>0264</v>
          </cell>
          <cell r="E5662">
            <v>0</v>
          </cell>
          <cell r="F5662">
            <v>0</v>
          </cell>
          <cell r="G5662" t="str">
            <v>90904</v>
          </cell>
          <cell r="H5662" t="str">
            <v>CONTRAPISO ACÚSTICO EM ARGAMASSA PRONTA, PREPARO MANUAL, APLICADO EM ÁREAS SECAS MENORES QUE 15M2, ESPESSURA 5CM. AF_10/2014</v>
          </cell>
        </row>
        <row r="5663">
          <cell r="A5663" t="str">
            <v>PISOS</v>
          </cell>
          <cell r="B5663" t="str">
            <v>PISO</v>
          </cell>
          <cell r="C5663" t="str">
            <v>REGULARIZACAO DE CONTRA-PISOS E OUTRAS SUPERFICIES</v>
          </cell>
          <cell r="D5663" t="str">
            <v>0264</v>
          </cell>
          <cell r="E5663">
            <v>0</v>
          </cell>
          <cell r="F5663">
            <v>0</v>
          </cell>
          <cell r="G5663" t="str">
            <v>90910</v>
          </cell>
          <cell r="H5663" t="str">
            <v>CONTRAPISO ACÚSTICO EM ARGAMASSA TRAÇO 1:4 (CIMENTO E AREIA), PREPARO MECÂNICO COM BETONEIRA 400L, APLICADO EM ÁREAS SECAS MENORES QUE 15M2, ESPESSURA 6CM. AF_10/2014</v>
          </cell>
        </row>
        <row r="5664">
          <cell r="A5664" t="str">
            <v>PISOS</v>
          </cell>
          <cell r="B5664" t="str">
            <v>PISO</v>
          </cell>
          <cell r="C5664" t="str">
            <v>REGULARIZACAO DE CONTRA-PISOS E OUTRAS SUPERFICIES</v>
          </cell>
          <cell r="D5664" t="str">
            <v>0264</v>
          </cell>
          <cell r="E5664">
            <v>0</v>
          </cell>
          <cell r="F5664">
            <v>0</v>
          </cell>
          <cell r="G5664" t="str">
            <v>90912</v>
          </cell>
          <cell r="H5664" t="str">
            <v>CONTRAPISO ACÚSTICO EM ARGAMASSA TRAÇO 1:4 (CIMENTO E AREIA), PREPARO MANUAL, APLICADO EM ÁREAS SECAS MENORES QUE 15M2, ESPESSURA 6CM. AF_10/2014</v>
          </cell>
        </row>
        <row r="5665">
          <cell r="A5665" t="str">
            <v>PISOS</v>
          </cell>
          <cell r="B5665" t="str">
            <v>PISO</v>
          </cell>
          <cell r="C5665" t="str">
            <v>REGULARIZACAO DE CONTRA-PISOS E OUTRAS SUPERFICIES</v>
          </cell>
          <cell r="D5665" t="str">
            <v>0264</v>
          </cell>
          <cell r="E5665">
            <v>0</v>
          </cell>
          <cell r="F5665">
            <v>0</v>
          </cell>
          <cell r="G5665" t="str">
            <v>90913</v>
          </cell>
          <cell r="H5665" t="str">
            <v>CONTRAPISO ACÚSTICO EM ARGAMASSA PRONTA, PREPARO MECÂNICO COM MISTURADOR 300 KG, APLICADO EM ÁREAS SECAS MENORES QUE 15M2, ESPESSURA 6CM. AF_10/2014</v>
          </cell>
        </row>
        <row r="5666">
          <cell r="A5666" t="str">
            <v>PISOS</v>
          </cell>
          <cell r="B5666" t="str">
            <v>PISO</v>
          </cell>
          <cell r="C5666" t="str">
            <v>REGULARIZACAO DE CONTRA-PISOS E OUTRAS SUPERFICIES</v>
          </cell>
          <cell r="D5666" t="str">
            <v>0264</v>
          </cell>
          <cell r="E5666">
            <v>0</v>
          </cell>
          <cell r="F5666">
            <v>0</v>
          </cell>
          <cell r="G5666" t="str">
            <v>90914</v>
          </cell>
          <cell r="H5666" t="str">
            <v>CONTRAPISO ACÚSTICO EM ARGAMASSA PRONTA, PREPARO MANUAL, APLICADO EM ÁREAS SECAS MENORES QUE 15M2, ESPESSURA 6CM. AF_10/2014</v>
          </cell>
        </row>
        <row r="5667">
          <cell r="A5667" t="str">
            <v>PISOS</v>
          </cell>
          <cell r="B5667" t="str">
            <v>PISO</v>
          </cell>
          <cell r="C5667" t="str">
            <v>REGULARIZACAO DE CONTRA-PISOS E OUTRAS SUPERFICIES</v>
          </cell>
          <cell r="D5667" t="str">
            <v>0264</v>
          </cell>
          <cell r="E5667">
            <v>0</v>
          </cell>
          <cell r="F5667">
            <v>0</v>
          </cell>
          <cell r="G5667" t="str">
            <v>90920</v>
          </cell>
          <cell r="H5667" t="str">
            <v>CONTRAPISO ACÚSTICO EM ARGAMASSA TRAÇO 1:4 (CIMENTO E AREIA), PREPARO MECÂNICO COM BETONEIRA 400L, APLICADO EM ÁREAS SECAS MENORES QUE 15M2, ESPESSURA 7CM. AF_10/2014</v>
          </cell>
        </row>
        <row r="5668">
          <cell r="A5668" t="str">
            <v>PISOS</v>
          </cell>
          <cell r="B5668" t="str">
            <v>PISO</v>
          </cell>
          <cell r="C5668" t="str">
            <v>REGULARIZACAO DE CONTRA-PISOS E OUTRAS SUPERFICIES</v>
          </cell>
          <cell r="D5668" t="str">
            <v>0264</v>
          </cell>
          <cell r="E5668">
            <v>0</v>
          </cell>
          <cell r="F5668">
            <v>0</v>
          </cell>
          <cell r="G5668" t="str">
            <v>90922</v>
          </cell>
          <cell r="H5668" t="str">
            <v>CONTRAPISO ACÚSTICO EM ARGAMASSA TRAÇO 1:4 (CIMENTO E AREIA), PREPARO MANUAL, APLICADO EM ÁREAS SECAS MENORES QUE 15M2, ESPESSURA 7CM. AF_10/2014</v>
          </cell>
        </row>
        <row r="5669">
          <cell r="A5669" t="str">
            <v>PISOS</v>
          </cell>
          <cell r="B5669" t="str">
            <v>PISO</v>
          </cell>
          <cell r="C5669" t="str">
            <v>REGULARIZACAO DE CONTRA-PISOS E OUTRAS SUPERFICIES</v>
          </cell>
          <cell r="D5669" t="str">
            <v>0264</v>
          </cell>
          <cell r="E5669">
            <v>0</v>
          </cell>
          <cell r="F5669">
            <v>0</v>
          </cell>
          <cell r="G5669" t="str">
            <v>90923</v>
          </cell>
          <cell r="H5669" t="str">
            <v>CONTRAPISO ACÚSTICO EM ARGAMASSA PRONTA, PREPARO MECÂNICO COM MISTURADOR 300 KG, APLICADO EM ÁREAS SECAS MENORES QUE 15M2, ESPESSURA 7CM. AF_10/2014</v>
          </cell>
        </row>
        <row r="5670">
          <cell r="A5670" t="str">
            <v>PISOS</v>
          </cell>
          <cell r="B5670" t="str">
            <v>PISO</v>
          </cell>
          <cell r="C5670" t="str">
            <v>REGULARIZACAO DE CONTRA-PISOS E OUTRAS SUPERFICIES</v>
          </cell>
          <cell r="D5670" t="str">
            <v>0264</v>
          </cell>
          <cell r="E5670">
            <v>0</v>
          </cell>
          <cell r="F5670">
            <v>0</v>
          </cell>
          <cell r="G5670" t="str">
            <v>90924</v>
          </cell>
          <cell r="H5670" t="str">
            <v>CONTRAPISO ACÚSTICO EM ARGAMASSA PRONTA, PREPARO MANUAL, APLICADO EM ÁREAS SECAS MENORES QUE 15M2, ESPESSURA 7CM. AF_10/2014</v>
          </cell>
        </row>
        <row r="5671">
          <cell r="A5671" t="str">
            <v>PISOS</v>
          </cell>
          <cell r="B5671" t="str">
            <v>PISO</v>
          </cell>
          <cell r="C5671" t="str">
            <v>REGULARIZACAO DE CONTRA-PISOS E OUTRAS SUPERFICIES</v>
          </cell>
          <cell r="D5671" t="str">
            <v>0264</v>
          </cell>
          <cell r="E5671">
            <v>0</v>
          </cell>
          <cell r="F5671">
            <v>0</v>
          </cell>
          <cell r="G5671" t="str">
            <v>90930</v>
          </cell>
          <cell r="H5671" t="str">
            <v>CONTRAPISO ACÚSTICO EM ARGAMASSA TRAÇO 1:4 (CIMENTO E AREIA), PREPARO MECÂNICO COM BETONEIRA 400L, APLICADO EM ÁREAS SECAS MAIORES QUE 15M2, ESPESSURA 5CM. AF_10/2014</v>
          </cell>
        </row>
        <row r="5672">
          <cell r="A5672" t="str">
            <v>PISOS</v>
          </cell>
          <cell r="B5672" t="str">
            <v>PISO</v>
          </cell>
          <cell r="C5672" t="str">
            <v>REGULARIZACAO DE CONTRA-PISOS E OUTRAS SUPERFICIES</v>
          </cell>
          <cell r="D5672" t="str">
            <v>0264</v>
          </cell>
          <cell r="E5672">
            <v>0</v>
          </cell>
          <cell r="F5672">
            <v>0</v>
          </cell>
          <cell r="G5672" t="str">
            <v>90932</v>
          </cell>
          <cell r="H5672" t="str">
            <v>CONTRAPISO ACÚSTICO EM ARGAMASSA TRAÇO 1:4 (CIMENTO E AREIA), PREPARO MANUAL, APLICADO EM ÁREAS SECAS MAIORES QUE 15M2, ESPESSURA 5CM. AF_10/2014</v>
          </cell>
        </row>
        <row r="5673">
          <cell r="A5673" t="str">
            <v>PISOS</v>
          </cell>
          <cell r="B5673" t="str">
            <v>PISO</v>
          </cell>
          <cell r="C5673" t="str">
            <v>REGULARIZACAO DE CONTRA-PISOS E OUTRAS SUPERFICIES</v>
          </cell>
          <cell r="D5673" t="str">
            <v>0264</v>
          </cell>
          <cell r="E5673">
            <v>0</v>
          </cell>
          <cell r="F5673">
            <v>0</v>
          </cell>
          <cell r="G5673" t="str">
            <v>90933</v>
          </cell>
          <cell r="H5673" t="str">
            <v>CONTRAPISO ACÚSTICO EM ARGAMASSA PRONTA, PREPARO MECÂNICO COM MISTURADOR 300 KG, APLICADO EM ÁREAS SECAS MAIORES QUE 15M2, ESPESSURA 5CM. AF_10/2014</v>
          </cell>
        </row>
        <row r="5674">
          <cell r="A5674" t="str">
            <v>PISOS</v>
          </cell>
          <cell r="B5674" t="str">
            <v>PISO</v>
          </cell>
          <cell r="C5674" t="str">
            <v>REGULARIZACAO DE CONTRA-PISOS E OUTRAS SUPERFICIES</v>
          </cell>
          <cell r="D5674" t="str">
            <v>0264</v>
          </cell>
          <cell r="E5674">
            <v>0</v>
          </cell>
          <cell r="F5674">
            <v>0</v>
          </cell>
          <cell r="G5674" t="str">
            <v>90934</v>
          </cell>
          <cell r="H5674" t="str">
            <v>CONTRAPISO ACÚSTICO EM ARGAMASSA PRONTA, PREPARO MANUAL, APLICADO EM ÁREAS SECAS MAIORES QUE 15M2, ESPESSURA 5CM. AF_10/2014</v>
          </cell>
        </row>
        <row r="5675">
          <cell r="A5675" t="str">
            <v>PISOS</v>
          </cell>
          <cell r="B5675" t="str">
            <v>PISO</v>
          </cell>
          <cell r="C5675" t="str">
            <v>REGULARIZACAO DE CONTRA-PISOS E OUTRAS SUPERFICIES</v>
          </cell>
          <cell r="D5675" t="str">
            <v>0264</v>
          </cell>
          <cell r="E5675">
            <v>0</v>
          </cell>
          <cell r="F5675">
            <v>0</v>
          </cell>
          <cell r="G5675" t="str">
            <v>90940</v>
          </cell>
          <cell r="H5675" t="str">
            <v>CONTRAPISO ACÚSTICO EM ARGAMASSA TRAÇO 1:4 (CIMENTO E AREIA), PREPARO MECÂNICO COM BETONEIRA 400L, APLICADO EM ÁREAS SECAS MAIORES QUE 15M2, ESPESSURA 6CM. AF_10/2014</v>
          </cell>
        </row>
        <row r="5676">
          <cell r="A5676" t="str">
            <v>PISOS</v>
          </cell>
          <cell r="B5676" t="str">
            <v>PISO</v>
          </cell>
          <cell r="C5676" t="str">
            <v>REGULARIZACAO DE CONTRA-PISOS E OUTRAS SUPERFICIES</v>
          </cell>
          <cell r="D5676" t="str">
            <v>0264</v>
          </cell>
          <cell r="E5676">
            <v>0</v>
          </cell>
          <cell r="F5676">
            <v>0</v>
          </cell>
          <cell r="G5676" t="str">
            <v>90942</v>
          </cell>
          <cell r="H5676" t="str">
            <v>CONTRAPISO ACÚSTICO EM ARGAMASSA TRAÇO 1:4 (CIMENTO E AREIA), PREPARO MANUAL, APLICADO EM ÁREAS SECAS MAIORES QUE 15M2, ESPESSURA 6CM. AF_10/2014</v>
          </cell>
        </row>
        <row r="5677">
          <cell r="A5677" t="str">
            <v>PISOS</v>
          </cell>
          <cell r="B5677" t="str">
            <v>PISO</v>
          </cell>
          <cell r="C5677" t="str">
            <v>REGULARIZACAO DE CONTRA-PISOS E OUTRAS SUPERFICIES</v>
          </cell>
          <cell r="D5677" t="str">
            <v>0264</v>
          </cell>
          <cell r="E5677">
            <v>0</v>
          </cell>
          <cell r="F5677">
            <v>0</v>
          </cell>
          <cell r="G5677" t="str">
            <v>90943</v>
          </cell>
          <cell r="H5677" t="str">
            <v>CONTRAPISO ACÚSTICO EM ARGAMASSA PRONTA, PREPARO MECÂNICO COM MISTURADOR 300 KG, APLICADO EM ÁREAS SECAS MAIORES QUE 15M2, ESPESSURA 6CM. AF_10/2014</v>
          </cell>
        </row>
        <row r="5678">
          <cell r="A5678" t="str">
            <v>PISOS</v>
          </cell>
          <cell r="B5678" t="str">
            <v>PISO</v>
          </cell>
          <cell r="C5678" t="str">
            <v>REGULARIZACAO DE CONTRA-PISOS E OUTRAS SUPERFICIES</v>
          </cell>
          <cell r="D5678" t="str">
            <v>0264</v>
          </cell>
          <cell r="E5678">
            <v>0</v>
          </cell>
          <cell r="F5678">
            <v>0</v>
          </cell>
          <cell r="G5678" t="str">
            <v>90944</v>
          </cell>
          <cell r="H5678" t="str">
            <v>CONTRAPISO ACÚSTICO EM ARGAMASSA PRONTA, PREPARO MANUAL, APLICADO EM ÁREAS SECAS MAIORES QUE 15M2, ESPESSURA 6CM. AF_10/2014</v>
          </cell>
        </row>
        <row r="5679">
          <cell r="A5679" t="str">
            <v>PISOS</v>
          </cell>
          <cell r="B5679" t="str">
            <v>PISO</v>
          </cell>
          <cell r="C5679" t="str">
            <v>REGULARIZACAO DE CONTRA-PISOS E OUTRAS SUPERFICIES</v>
          </cell>
          <cell r="D5679" t="str">
            <v>0264</v>
          </cell>
          <cell r="E5679">
            <v>0</v>
          </cell>
          <cell r="F5679">
            <v>0</v>
          </cell>
          <cell r="G5679" t="str">
            <v>90950</v>
          </cell>
          <cell r="H5679" t="str">
            <v>CONTRAPISO ACÚSTICO EM ARGAMASSA TRAÇO 1:4 (CIMENTO E AREIA), PREPARO MECÂNICO COM BETONEIRA 400L, APLICADO EM ÁREAS SECAS MAIORES QUE 15M2, ESPESSURA 7CM. AF_10/2014</v>
          </cell>
        </row>
        <row r="5680">
          <cell r="A5680" t="str">
            <v>PISOS</v>
          </cell>
          <cell r="B5680" t="str">
            <v>PISO</v>
          </cell>
          <cell r="C5680" t="str">
            <v>REGULARIZACAO DE CONTRA-PISOS E OUTRAS SUPERFICIES</v>
          </cell>
          <cell r="D5680" t="str">
            <v>0264</v>
          </cell>
          <cell r="E5680">
            <v>0</v>
          </cell>
          <cell r="F5680">
            <v>0</v>
          </cell>
          <cell r="G5680" t="str">
            <v>90952</v>
          </cell>
          <cell r="H5680" t="str">
            <v>CONTRAPISO ACÚSTICO EM ARGAMASSA TRAÇO 1:4 (CIMENTO E AREIA), PREPARO MANUAL, APLICADO EM ÁREAS SECAS MAIORES QUE 15M2, ESPESSURA 7CM. AF_10/2014</v>
          </cell>
        </row>
        <row r="5681">
          <cell r="A5681" t="str">
            <v>PISOS</v>
          </cell>
          <cell r="B5681" t="str">
            <v>PISO</v>
          </cell>
          <cell r="C5681" t="str">
            <v>REGULARIZACAO DE CONTRA-PISOS E OUTRAS SUPERFICIES</v>
          </cell>
          <cell r="D5681" t="str">
            <v>0264</v>
          </cell>
          <cell r="E5681">
            <v>0</v>
          </cell>
          <cell r="F5681">
            <v>0</v>
          </cell>
          <cell r="G5681" t="str">
            <v>90953</v>
          </cell>
          <cell r="H5681" t="str">
            <v>CONTRAPISO ACÚSTICO EM ARGAMASSA PRONTA, PREPARO MECÂNICO COM MISTURADOR 300 KG, APLICADO EM ÁREAS SECAS MAIORES QUE 15M2, ESPESSURA 7CM. AF_10/2014</v>
          </cell>
        </row>
        <row r="5682">
          <cell r="A5682" t="str">
            <v>PISOS</v>
          </cell>
          <cell r="B5682" t="str">
            <v>PISO</v>
          </cell>
          <cell r="C5682" t="str">
            <v>REGULARIZACAO DE CONTRA-PISOS E OUTRAS SUPERFICIES</v>
          </cell>
          <cell r="D5682" t="str">
            <v>0264</v>
          </cell>
          <cell r="E5682">
            <v>0</v>
          </cell>
          <cell r="F5682">
            <v>0</v>
          </cell>
          <cell r="G5682" t="str">
            <v>90954</v>
          </cell>
          <cell r="H5682" t="str">
            <v>CONTRAPISO ACÚSTICO EM ARGAMASSA PRONTA, PREPARO MANUAL, APLICADO EM ÁREAS SECAS MAIORES QUE 15M2, ESPESSURA 7CM. AF_10/2014</v>
          </cell>
        </row>
        <row r="5683">
          <cell r="A5683" t="str">
            <v>PISOS</v>
          </cell>
          <cell r="B5683" t="str">
            <v>PISO</v>
          </cell>
          <cell r="C5683" t="str">
            <v>REGULARIZACAO DE CONTRA-PISOS E OUTRAS SUPERFICIES</v>
          </cell>
          <cell r="D5683" t="str">
            <v>0264</v>
          </cell>
          <cell r="E5683">
            <v>0</v>
          </cell>
          <cell r="F5683">
            <v>0</v>
          </cell>
          <cell r="G5683" t="str">
            <v>94438</v>
          </cell>
          <cell r="H5683" t="str">
            <v>(COMPOSIÇÃO REPRESENTATIVA) DO SERVIÇO DE CONTRAPISO EM ARGAMASSA TRAÇO 1:4 (CIM E AREIA), EM BETONEIRA 400 L, ESPESSURA 3 CM ÁREAS SECAS E 3 CM ÁREAS MOLHADAS, PARA EDIFICAÇÃO HABITACIONAL UNIFAMILIAR (CASA) E EDIFICAÇÃO PÚBLICA PADRÃO. AF_11/2014</v>
          </cell>
        </row>
        <row r="5684">
          <cell r="A5684" t="str">
            <v>PISOS</v>
          </cell>
          <cell r="B5684" t="str">
            <v>PISO</v>
          </cell>
          <cell r="C5684" t="str">
            <v>REGULARIZACAO DE CONTRA-PISOS E OUTRAS SUPERFICIES</v>
          </cell>
          <cell r="D5684" t="str">
            <v>0264</v>
          </cell>
          <cell r="E5684">
            <v>0</v>
          </cell>
          <cell r="F5684">
            <v>0</v>
          </cell>
          <cell r="G5684" t="str">
            <v>94439</v>
          </cell>
          <cell r="H568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row>
        <row r="5685">
          <cell r="A5685" t="str">
            <v>PISOS</v>
          </cell>
          <cell r="B5685" t="str">
            <v>PISO</v>
          </cell>
          <cell r="C5685" t="str">
            <v>REGULARIZACAO DE CONTRA-PISOS E OUTRAS SUPERFICIES</v>
          </cell>
          <cell r="D5685" t="str">
            <v>0264</v>
          </cell>
          <cell r="E5685">
            <v>0</v>
          </cell>
          <cell r="F5685">
            <v>0</v>
          </cell>
          <cell r="G5685" t="str">
            <v>94779</v>
          </cell>
          <cell r="H5685" t="str">
            <v>(COMPOSIÇÃO REPRESENTATIVA) DO SERVIÇO DE CONTRAPISO EM ARGAMASSA TRAÇO 1:4 (CIM E AREIA), EM BETONEIRA 400 L, ESPESSURA 3 CM ÁREAS SECAS E 3 CM ÁREAS MOLHADAS, PARA EDIFICAÇÃO HABITACIONAL MULTIFAMILIAR (PRÉDIO). AF_11/2014</v>
          </cell>
        </row>
        <row r="5686">
          <cell r="A5686" t="str">
            <v>PISOS</v>
          </cell>
          <cell r="B5686" t="str">
            <v>PISO</v>
          </cell>
          <cell r="C5686" t="str">
            <v>REGULARIZACAO DE CONTRA-PISOS E OUTRAS SUPERFICIES</v>
          </cell>
          <cell r="D5686" t="str">
            <v>0264</v>
          </cell>
          <cell r="E5686">
            <v>0</v>
          </cell>
          <cell r="F5686">
            <v>0</v>
          </cell>
          <cell r="G5686" t="str">
            <v>94782</v>
          </cell>
          <cell r="H568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row>
        <row r="5687">
          <cell r="A5687" t="str">
            <v>PISOS</v>
          </cell>
          <cell r="B5687" t="str">
            <v>PISO</v>
          </cell>
          <cell r="C5687" t="str">
            <v>RODAPE VINILICO/BORRACHA</v>
          </cell>
          <cell r="D5687" t="str">
            <v>0308</v>
          </cell>
          <cell r="E5687">
            <v>0</v>
          </cell>
          <cell r="F5687">
            <v>0</v>
          </cell>
          <cell r="G5687" t="str">
            <v>101742</v>
          </cell>
          <cell r="H5687" t="str">
            <v>RODAPÉ BORRACHA LISO, ALTURA = 7CM, ESPESSURA = 2 MM, PARA ARGAMASSA. AF_09/2020</v>
          </cell>
        </row>
        <row r="5688">
          <cell r="A5688" t="str">
            <v>REVESTIMENTO E TRATAMENTO DE SUPERFICIES</v>
          </cell>
          <cell r="B5688" t="str">
            <v>REVE</v>
          </cell>
          <cell r="C5688" t="str">
            <v>CHAPISCO</v>
          </cell>
          <cell r="D5688" t="str">
            <v>0106</v>
          </cell>
          <cell r="E5688">
            <v>0</v>
          </cell>
          <cell r="F5688">
            <v>0</v>
          </cell>
          <cell r="G5688" t="str">
            <v>87871</v>
          </cell>
          <cell r="H5688" t="str">
            <v>CHAPISCO APLICADO SOMENTE EM ESTRUTURAS DE CONCRETO EM ALVENARIAS INTERNAS, COM DESEMPENADEIRA DENTADA. ARGAMASSA INDUSTRIALIZADA COM PREPARO MANUAL. AF_06/2014</v>
          </cell>
        </row>
        <row r="5689">
          <cell r="A5689" t="str">
            <v>REVESTIMENTO E TRATAMENTO DE SUPERFICIES</v>
          </cell>
          <cell r="B5689" t="str">
            <v>REVE</v>
          </cell>
          <cell r="C5689" t="str">
            <v>CHAPISCO</v>
          </cell>
          <cell r="D5689" t="str">
            <v>0106</v>
          </cell>
          <cell r="E5689">
            <v>0</v>
          </cell>
          <cell r="F5689">
            <v>0</v>
          </cell>
          <cell r="G5689" t="str">
            <v>87872</v>
          </cell>
          <cell r="H5689" t="str">
            <v>CHAPISCO APLICADO SOMENTE EM ESTRUTURAS DE CONCRETO EM ALVENARIAS INTERNAS, COM DESEMPENADEIRA DENTADA.  ARGAMASSA INDUSTRIALIZADA COM PREPARO EM MISTURADOR 300 KG. AF_06/2014</v>
          </cell>
        </row>
        <row r="5690">
          <cell r="A5690" t="str">
            <v>REVESTIMENTO E TRATAMENTO DE SUPERFICIES</v>
          </cell>
          <cell r="B5690" t="str">
            <v>REVE</v>
          </cell>
          <cell r="C5690" t="str">
            <v>CHAPISCO</v>
          </cell>
          <cell r="D5690" t="str">
            <v>0106</v>
          </cell>
          <cell r="E5690">
            <v>0</v>
          </cell>
          <cell r="F5690">
            <v>0</v>
          </cell>
          <cell r="G5690" t="str">
            <v>87873</v>
          </cell>
          <cell r="H5690" t="str">
            <v>CHAPISCO APLICADO EM ALVENARIAS E ESTRUTURAS DE CONCRETO INTERNAS, COM ROLO PARA TEXTURA ACRÍLICA.  ARGAMASSA TRAÇO 1:4 E EMULSÃO POLIMÉRICA (ADESIVO) COM PREPARO MANUAL. AF_06/2014</v>
          </cell>
        </row>
        <row r="5691">
          <cell r="A5691" t="str">
            <v>REVESTIMENTO E TRATAMENTO DE SUPERFICIES</v>
          </cell>
          <cell r="B5691" t="str">
            <v>REVE</v>
          </cell>
          <cell r="C5691" t="str">
            <v>CHAPISCO</v>
          </cell>
          <cell r="D5691" t="str">
            <v>0106</v>
          </cell>
          <cell r="E5691">
            <v>0</v>
          </cell>
          <cell r="F5691">
            <v>0</v>
          </cell>
          <cell r="G5691" t="str">
            <v>87874</v>
          </cell>
          <cell r="H5691" t="str">
            <v>CHAPISCO APLICADO EM ALVENARIAS E ESTRUTURAS DE CONCRETO INTERNAS, COM ROLO PARA TEXTURA ACRÍLICA.  ARGAMASSA TRAÇO 1:4 E EMULSÃO POLIMÉRICA (ADESIVO) COM PREPARO EM BETONEIRA 400L. AF_06/2014</v>
          </cell>
        </row>
        <row r="5692">
          <cell r="A5692" t="str">
            <v>REVESTIMENTO E TRATAMENTO DE SUPERFICIES</v>
          </cell>
          <cell r="B5692" t="str">
            <v>REVE</v>
          </cell>
          <cell r="C5692" t="str">
            <v>CHAPISCO</v>
          </cell>
          <cell r="D5692" t="str">
            <v>0106</v>
          </cell>
          <cell r="E5692">
            <v>0</v>
          </cell>
          <cell r="F5692">
            <v>0</v>
          </cell>
          <cell r="G5692" t="str">
            <v>87876</v>
          </cell>
          <cell r="H5692" t="str">
            <v>CHAPISCO APLICADO EM ALVENARIAS E ESTRUTURAS DE CONCRETO INTERNAS, COM ROLO PARA TEXTURA ACRÍLICA.  ARGAMASSA INDUSTRIALIZADA COM PREPARO MANUAL. AF_06/2014</v>
          </cell>
        </row>
        <row r="5693">
          <cell r="A5693" t="str">
            <v>REVESTIMENTO E TRATAMENTO DE SUPERFICIES</v>
          </cell>
          <cell r="B5693" t="str">
            <v>REVE</v>
          </cell>
          <cell r="C5693" t="str">
            <v>CHAPISCO</v>
          </cell>
          <cell r="D5693" t="str">
            <v>0106</v>
          </cell>
          <cell r="E5693">
            <v>0</v>
          </cell>
          <cell r="F5693">
            <v>0</v>
          </cell>
          <cell r="G5693" t="str">
            <v>87877</v>
          </cell>
          <cell r="H5693" t="str">
            <v>CHAPISCO APLICADO EM ALVENARIAS E ESTRUTURAS DE CONCRETO INTERNAS, COM ROLO PARA TEXTURA ACRÍLICA.  ARGAMASSA INDUSTRIALIZADA COM PREPARO EM MISTURADOR 300 KG. AF_06/2014</v>
          </cell>
        </row>
        <row r="5694">
          <cell r="A5694" t="str">
            <v>REVESTIMENTO E TRATAMENTO DE SUPERFICIES</v>
          </cell>
          <cell r="B5694" t="str">
            <v>REVE</v>
          </cell>
          <cell r="C5694" t="str">
            <v>CHAPISCO</v>
          </cell>
          <cell r="D5694" t="str">
            <v>0106</v>
          </cell>
          <cell r="E5694">
            <v>0</v>
          </cell>
          <cell r="F5694">
            <v>0</v>
          </cell>
          <cell r="G5694" t="str">
            <v>87878</v>
          </cell>
          <cell r="H5694" t="str">
            <v>CHAPISCO APLICADO EM ALVENARIAS E ESTRUTURAS DE CONCRETO INTERNAS, COM COLHER DE PEDREIRO.  ARGAMASSA TRAÇO 1:3 COM PREPARO MANUAL. AF_06/2014</v>
          </cell>
        </row>
        <row r="5695">
          <cell r="A5695" t="str">
            <v>REVESTIMENTO E TRATAMENTO DE SUPERFICIES</v>
          </cell>
          <cell r="B5695" t="str">
            <v>REVE</v>
          </cell>
          <cell r="C5695" t="str">
            <v>CHAPISCO</v>
          </cell>
          <cell r="D5695" t="str">
            <v>0106</v>
          </cell>
          <cell r="E5695">
            <v>0</v>
          </cell>
          <cell r="F5695">
            <v>0</v>
          </cell>
          <cell r="G5695" t="str">
            <v>87879</v>
          </cell>
          <cell r="H5695" t="str">
            <v>CHAPISCO APLICADO EM ALVENARIAS E ESTRUTURAS DE CONCRETO INTERNAS, COM COLHER DE PEDREIRO.  ARGAMASSA TRAÇO 1:3 COM PREPARO EM BETONEIRA 400L. AF_06/2014</v>
          </cell>
        </row>
        <row r="5696">
          <cell r="A5696" t="str">
            <v>REVESTIMENTO E TRATAMENTO DE SUPERFICIES</v>
          </cell>
          <cell r="B5696" t="str">
            <v>REVE</v>
          </cell>
          <cell r="C5696" t="str">
            <v>CHAPISCO</v>
          </cell>
          <cell r="D5696" t="str">
            <v>0106</v>
          </cell>
          <cell r="E5696">
            <v>0</v>
          </cell>
          <cell r="F5696">
            <v>0</v>
          </cell>
          <cell r="G5696" t="str">
            <v>87881</v>
          </cell>
          <cell r="H5696" t="str">
            <v>CHAPISCO APLICADO NO TETO, COM ROLO PARA TEXTURA ACRÍLICA. ARGAMASSA TRAÇO 1:4 E EMULSÃO POLIMÉRICA (ADESIVO) COM PREPARO MANUAL. AF_06/2014</v>
          </cell>
        </row>
        <row r="5697">
          <cell r="A5697" t="str">
            <v>REVESTIMENTO E TRATAMENTO DE SUPERFICIES</v>
          </cell>
          <cell r="B5697" t="str">
            <v>REVE</v>
          </cell>
          <cell r="C5697" t="str">
            <v>CHAPISCO</v>
          </cell>
          <cell r="D5697" t="str">
            <v>0106</v>
          </cell>
          <cell r="E5697">
            <v>0</v>
          </cell>
          <cell r="F5697">
            <v>0</v>
          </cell>
          <cell r="G5697" t="str">
            <v>87882</v>
          </cell>
          <cell r="H5697" t="str">
            <v>CHAPISCO APLICADO NO TETO, COM ROLO PARA TEXTURA ACRÍLICA. ARGAMASSA TRAÇO 1:4 E EMULSÃO POLIMÉRICA (ADESIVO) COM PREPARO EM BETONEIRA 400L. AF_06/2014</v>
          </cell>
        </row>
        <row r="5698">
          <cell r="A5698" t="str">
            <v>REVESTIMENTO E TRATAMENTO DE SUPERFICIES</v>
          </cell>
          <cell r="B5698" t="str">
            <v>REVE</v>
          </cell>
          <cell r="C5698" t="str">
            <v>CHAPISCO</v>
          </cell>
          <cell r="D5698" t="str">
            <v>0106</v>
          </cell>
          <cell r="E5698">
            <v>0</v>
          </cell>
          <cell r="F5698">
            <v>0</v>
          </cell>
          <cell r="G5698" t="str">
            <v>87884</v>
          </cell>
          <cell r="H5698" t="str">
            <v>CHAPISCO APLICADO NO TETO, COM ROLO PARA TEXTURA ACRÍLICA. ARGAMASSA INDUSTRIALIZADA COM PREPARO MANUAL. AF_06/2014</v>
          </cell>
        </row>
        <row r="5699">
          <cell r="A5699" t="str">
            <v>REVESTIMENTO E TRATAMENTO DE SUPERFICIES</v>
          </cell>
          <cell r="B5699" t="str">
            <v>REVE</v>
          </cell>
          <cell r="C5699" t="str">
            <v>CHAPISCO</v>
          </cell>
          <cell r="D5699" t="str">
            <v>0106</v>
          </cell>
          <cell r="E5699">
            <v>0</v>
          </cell>
          <cell r="F5699">
            <v>0</v>
          </cell>
          <cell r="G5699" t="str">
            <v>87885</v>
          </cell>
          <cell r="H5699" t="str">
            <v>CHAPISCO APLICADO NO TETO, COM ROLO PARA TEXTURA ACRÍLICA. ARGAMASSA INDUSTRIALIZADA COM PREPARO EM MISTURADOR 300 KG. AF_06/2014</v>
          </cell>
        </row>
        <row r="5700">
          <cell r="A5700" t="str">
            <v>REVESTIMENTO E TRATAMENTO DE SUPERFICIES</v>
          </cell>
          <cell r="B5700" t="str">
            <v>REVE</v>
          </cell>
          <cell r="C5700" t="str">
            <v>CHAPISCO</v>
          </cell>
          <cell r="D5700" t="str">
            <v>0106</v>
          </cell>
          <cell r="E5700">
            <v>0</v>
          </cell>
          <cell r="F5700">
            <v>0</v>
          </cell>
          <cell r="G5700" t="str">
            <v>87886</v>
          </cell>
          <cell r="H5700" t="str">
            <v>CHAPISCO APLICADO NO TETO, COM DESEMPENADEIRA DENTADA. ARGAMASSA INDUSTRIALIZADA COM PREPARO MANUAL. AF_06/2014</v>
          </cell>
        </row>
        <row r="5701">
          <cell r="A5701" t="str">
            <v>REVESTIMENTO E TRATAMENTO DE SUPERFICIES</v>
          </cell>
          <cell r="B5701" t="str">
            <v>REVE</v>
          </cell>
          <cell r="C5701" t="str">
            <v>CHAPISCO</v>
          </cell>
          <cell r="D5701" t="str">
            <v>0106</v>
          </cell>
          <cell r="E5701">
            <v>0</v>
          </cell>
          <cell r="F5701">
            <v>0</v>
          </cell>
          <cell r="G5701" t="str">
            <v>87887</v>
          </cell>
          <cell r="H5701" t="str">
            <v>CHAPISCO APLICADO NO TETO, COM DESEMPENADEIRA DENTADA. ARGAMASSA INDUSTRIALIZADA COM PREPARO EM MISTURADOR 300 KG. AF_06/2014</v>
          </cell>
        </row>
        <row r="5702">
          <cell r="A5702" t="str">
            <v>REVESTIMENTO E TRATAMENTO DE SUPERFICIES</v>
          </cell>
          <cell r="B5702" t="str">
            <v>REVE</v>
          </cell>
          <cell r="C5702" t="str">
            <v>CHAPISCO</v>
          </cell>
          <cell r="D5702" t="str">
            <v>0106</v>
          </cell>
          <cell r="E5702">
            <v>0</v>
          </cell>
          <cell r="F5702">
            <v>0</v>
          </cell>
          <cell r="G5702" t="str">
            <v>87888</v>
          </cell>
          <cell r="H5702" t="str">
            <v>CHAPISCO APLICADO EM ALVENARIA (SEM PRESENÇA DE VÃOS) E ESTRUTURAS DE CONCRETO DE FACHADA, COM ROLO PARA TEXTURA ACRÍLICA.  ARGAMASSA TRAÇO 1:4 E EMULSÃO POLIMÉRICA (ADESIVO) COM PREPARO MANUAL. AF_06/2014</v>
          </cell>
        </row>
        <row r="5703">
          <cell r="A5703" t="str">
            <v>REVESTIMENTO E TRATAMENTO DE SUPERFICIES</v>
          </cell>
          <cell r="B5703" t="str">
            <v>REVE</v>
          </cell>
          <cell r="C5703" t="str">
            <v>CHAPISCO</v>
          </cell>
          <cell r="D5703" t="str">
            <v>0106</v>
          </cell>
          <cell r="E5703">
            <v>0</v>
          </cell>
          <cell r="F5703">
            <v>0</v>
          </cell>
          <cell r="G5703" t="str">
            <v>87889</v>
          </cell>
          <cell r="H5703" t="str">
            <v>CHAPISCO APLICADO EM ALVENARIA (SEM PRESENÇA DE VÃOS) E ESTRUTURAS DE CONCRETO DE FACHADA, COM ROLO PARA TEXTURA ACRÍLICA.  ARGAMASSA TRAÇO 1:4 E EMULSÃO POLIMÉRICA (ADESIVO) COM PREPARO EM BETONEIRA 400L. AF_06/2014</v>
          </cell>
        </row>
        <row r="5704">
          <cell r="A5704" t="str">
            <v>REVESTIMENTO E TRATAMENTO DE SUPERFICIES</v>
          </cell>
          <cell r="B5704" t="str">
            <v>REVE</v>
          </cell>
          <cell r="C5704" t="str">
            <v>CHAPISCO</v>
          </cell>
          <cell r="D5704" t="str">
            <v>0106</v>
          </cell>
          <cell r="E5704">
            <v>0</v>
          </cell>
          <cell r="F5704">
            <v>0</v>
          </cell>
          <cell r="G5704" t="str">
            <v>87891</v>
          </cell>
          <cell r="H5704" t="str">
            <v>CHAPISCO APLICADO EM ALVENARIA (SEM PRESENÇA DE VÃOS) E ESTRUTURAS DE CONCRETO DE FACHADA, COM ROLO PARA TEXTURA ACRÍLICA.  ARGAMASSA INDUSTRIALIZADA COM PREPARO MANUAL. AF_06/2014</v>
          </cell>
        </row>
        <row r="5705">
          <cell r="A5705" t="str">
            <v>REVESTIMENTO E TRATAMENTO DE SUPERFICIES</v>
          </cell>
          <cell r="B5705" t="str">
            <v>REVE</v>
          </cell>
          <cell r="C5705" t="str">
            <v>CHAPISCO</v>
          </cell>
          <cell r="D5705" t="str">
            <v>0106</v>
          </cell>
          <cell r="E5705">
            <v>0</v>
          </cell>
          <cell r="F5705">
            <v>0</v>
          </cell>
          <cell r="G5705" t="str">
            <v>87892</v>
          </cell>
          <cell r="H5705" t="str">
            <v>CHAPISCO APLICADO EM ALVENARIA (SEM PRESENÇA DE VÃOS) E ESTRUTURAS DE CONCRETO DE FACHADA, COM ROLO PARA TEXTURA ACRÍLICA.  ARGAMASSA INDUSTRIALIZADA COM PREPARO EM MISTURADOR 300 KG. AF_06/2014</v>
          </cell>
        </row>
        <row r="5706">
          <cell r="A5706" t="str">
            <v>REVESTIMENTO E TRATAMENTO DE SUPERFICIES</v>
          </cell>
          <cell r="B5706" t="str">
            <v>REVE</v>
          </cell>
          <cell r="C5706" t="str">
            <v>CHAPISCO</v>
          </cell>
          <cell r="D5706" t="str">
            <v>0106</v>
          </cell>
          <cell r="E5706">
            <v>0</v>
          </cell>
          <cell r="F5706">
            <v>0</v>
          </cell>
          <cell r="G5706" t="str">
            <v>87893</v>
          </cell>
          <cell r="H5706" t="str">
            <v>CHAPISCO APLICADO EM ALVENARIA (SEM PRESENÇA DE VÃOS) E ESTRUTURAS DE CONCRETO DE FACHADA, COM COLHER DE PEDREIRO.  ARGAMASSA TRAÇO 1:3 COM PREPARO MANUAL. AF_06/2014</v>
          </cell>
        </row>
        <row r="5707">
          <cell r="A5707" t="str">
            <v>REVESTIMENTO E TRATAMENTO DE SUPERFICIES</v>
          </cell>
          <cell r="B5707" t="str">
            <v>REVE</v>
          </cell>
          <cell r="C5707" t="str">
            <v>CHAPISCO</v>
          </cell>
          <cell r="D5707" t="str">
            <v>0106</v>
          </cell>
          <cell r="E5707">
            <v>0</v>
          </cell>
          <cell r="F5707">
            <v>0</v>
          </cell>
          <cell r="G5707" t="str">
            <v>87894</v>
          </cell>
          <cell r="H5707" t="str">
            <v>CHAPISCO APLICADO EM ALVENARIA (SEM PRESENÇA DE VÃOS) E ESTRUTURAS DE CONCRETO DE FACHADA, COM COLHER DE PEDREIRO.  ARGAMASSA TRAÇO 1:3 COM PREPARO EM BETONEIRA 400L. AF_06/2014</v>
          </cell>
        </row>
        <row r="5708">
          <cell r="A5708" t="str">
            <v>REVESTIMENTO E TRATAMENTO DE SUPERFICIES</v>
          </cell>
          <cell r="B5708" t="str">
            <v>REVE</v>
          </cell>
          <cell r="C5708" t="str">
            <v>CHAPISCO</v>
          </cell>
          <cell r="D5708" t="str">
            <v>0106</v>
          </cell>
          <cell r="E5708">
            <v>0</v>
          </cell>
          <cell r="F5708">
            <v>0</v>
          </cell>
          <cell r="G5708" t="str">
            <v>87896</v>
          </cell>
          <cell r="H5708" t="str">
            <v>CHAPISCO APLICADO EM ALVENARIA (SEM PRESENÇA DE VÃOS) E ESTRUTURAS DE CONCRETO DE FACHADA, COM EQUIPAMENTO DE PROJEÇÃO.  ARGAMASSA TRAÇO 1:3 COM PREPARO MANUAL. AF_06/2014</v>
          </cell>
        </row>
        <row r="5709">
          <cell r="A5709" t="str">
            <v>REVESTIMENTO E TRATAMENTO DE SUPERFICIES</v>
          </cell>
          <cell r="B5709" t="str">
            <v>REVE</v>
          </cell>
          <cell r="C5709" t="str">
            <v>CHAPISCO</v>
          </cell>
          <cell r="D5709" t="str">
            <v>0106</v>
          </cell>
          <cell r="E5709">
            <v>0</v>
          </cell>
          <cell r="F5709">
            <v>0</v>
          </cell>
          <cell r="G5709" t="str">
            <v>87897</v>
          </cell>
          <cell r="H5709" t="str">
            <v>CHAPISCO APLICADO EM ALVENARIA (SEM PRESENÇA DE VÃOS) E ESTRUTURAS DE CONCRETO DE FACHADA, COM EQUIPAMENTO DE PROJEÇÃO.  ARGAMASSA TRAÇO 1:3 COM PREPARO EM BETONEIRA 400 L. AF_06/2014</v>
          </cell>
        </row>
        <row r="5710">
          <cell r="A5710" t="str">
            <v>REVESTIMENTO E TRATAMENTO DE SUPERFICIES</v>
          </cell>
          <cell r="B5710" t="str">
            <v>REVE</v>
          </cell>
          <cell r="C5710" t="str">
            <v>CHAPISCO</v>
          </cell>
          <cell r="D5710" t="str">
            <v>0106</v>
          </cell>
          <cell r="E5710">
            <v>0</v>
          </cell>
          <cell r="F5710">
            <v>0</v>
          </cell>
          <cell r="G5710" t="str">
            <v>87899</v>
          </cell>
          <cell r="H5710" t="str">
            <v>CHAPISCO APLICADO EM ALVENARIA (COM PRESENÇA DE VÃOS) E ESTRUTURAS DE CONCRETO DE FACHADA, COM ROLO PARA TEXTURA ACRÍLICA.  ARGAMASSA TRAÇO 1:4 E EMULSÃO POLIMÉRICA (ADESIVO) COM PREPARO MANUAL. AF_06/2014</v>
          </cell>
        </row>
        <row r="5711">
          <cell r="A5711" t="str">
            <v>REVESTIMENTO E TRATAMENTO DE SUPERFICIES</v>
          </cell>
          <cell r="B5711" t="str">
            <v>REVE</v>
          </cell>
          <cell r="C5711" t="str">
            <v>CHAPISCO</v>
          </cell>
          <cell r="D5711" t="str">
            <v>0106</v>
          </cell>
          <cell r="E5711">
            <v>0</v>
          </cell>
          <cell r="F5711">
            <v>0</v>
          </cell>
          <cell r="G5711" t="str">
            <v>87900</v>
          </cell>
          <cell r="H5711" t="str">
            <v>CHAPISCO APLICADO EM ALVENARIA (COM PRESENÇA DE VÃOS) E ESTRUTURAS DE CONCRETO DE FACHADA, COM ROLO PARA TEXTURA ACRÍLICA.  ARGAMASSA TRAÇO 1:4 E EMULSÃO POLIMÉRICA (ADESIVO) COM PREPARO EM BETONEIRA 400L. AF_06/2014</v>
          </cell>
        </row>
        <row r="5712">
          <cell r="A5712" t="str">
            <v>REVESTIMENTO E TRATAMENTO DE SUPERFICIES</v>
          </cell>
          <cell r="B5712" t="str">
            <v>REVE</v>
          </cell>
          <cell r="C5712" t="str">
            <v>CHAPISCO</v>
          </cell>
          <cell r="D5712" t="str">
            <v>0106</v>
          </cell>
          <cell r="E5712">
            <v>0</v>
          </cell>
          <cell r="F5712">
            <v>0</v>
          </cell>
          <cell r="G5712" t="str">
            <v>87902</v>
          </cell>
          <cell r="H5712" t="str">
            <v>CHAPISCO APLICADO EM ALVENARIA (COM PRESENÇA DE VÃOS) E ESTRUTURAS DE CONCRETO DE FACHADA, COM ROLO PARA TEXTURA ACRÍLICA.  ARGAMASSA INDUSTRIALIZADA COM PREPARO MANUAL. AF_06/2014</v>
          </cell>
        </row>
        <row r="5713">
          <cell r="A5713" t="str">
            <v>REVESTIMENTO E TRATAMENTO DE SUPERFICIES</v>
          </cell>
          <cell r="B5713" t="str">
            <v>REVE</v>
          </cell>
          <cell r="C5713" t="str">
            <v>CHAPISCO</v>
          </cell>
          <cell r="D5713" t="str">
            <v>0106</v>
          </cell>
          <cell r="E5713">
            <v>0</v>
          </cell>
          <cell r="F5713">
            <v>0</v>
          </cell>
          <cell r="G5713" t="str">
            <v>87903</v>
          </cell>
          <cell r="H5713" t="str">
            <v>CHAPISCO APLICADO EM ALVENARIA (COM PRESENÇA DE VÃOS) E ESTRUTURAS DE CONCRETO DE FACHADA, COM ROLO PARA TEXTURA ACRÍLICA.  ARGAMASSA INDUSTRIALIZADA COM PREPARO EM MISTURADOR 300 KG. AF_06/2014</v>
          </cell>
        </row>
        <row r="5714">
          <cell r="A5714" t="str">
            <v>REVESTIMENTO E TRATAMENTO DE SUPERFICIES</v>
          </cell>
          <cell r="B5714" t="str">
            <v>REVE</v>
          </cell>
          <cell r="C5714" t="str">
            <v>CHAPISCO</v>
          </cell>
          <cell r="D5714" t="str">
            <v>0106</v>
          </cell>
          <cell r="E5714">
            <v>0</v>
          </cell>
          <cell r="F5714">
            <v>0</v>
          </cell>
          <cell r="G5714" t="str">
            <v>87904</v>
          </cell>
          <cell r="H5714" t="str">
            <v>CHAPISCO APLICADO EM ALVENARIA (COM PRESENÇA DE VÃOS) E ESTRUTURAS DE CONCRETO DE FACHADA, COM COLHER DE PEDREIRO.  ARGAMASSA TRAÇO 1:3 COM PREPARO MANUAL. AF_06/2014</v>
          </cell>
        </row>
        <row r="5715">
          <cell r="A5715" t="str">
            <v>REVESTIMENTO E TRATAMENTO DE SUPERFICIES</v>
          </cell>
          <cell r="B5715" t="str">
            <v>REVE</v>
          </cell>
          <cell r="C5715" t="str">
            <v>CHAPISCO</v>
          </cell>
          <cell r="D5715" t="str">
            <v>0106</v>
          </cell>
          <cell r="E5715">
            <v>0</v>
          </cell>
          <cell r="F5715">
            <v>0</v>
          </cell>
          <cell r="G5715" t="str">
            <v>87905</v>
          </cell>
          <cell r="H5715" t="str">
            <v>CHAPISCO APLICADO EM ALVENARIA (COM PRESENÇA DE VÃOS) E ESTRUTURAS DE CONCRETO DE FACHADA, COM COLHER DE PEDREIRO.  ARGAMASSA TRAÇO 1:3 COM PREPARO EM BETONEIRA 400L. AF_06/2014</v>
          </cell>
        </row>
        <row r="5716">
          <cell r="A5716" t="str">
            <v>REVESTIMENTO E TRATAMENTO DE SUPERFICIES</v>
          </cell>
          <cell r="B5716" t="str">
            <v>REVE</v>
          </cell>
          <cell r="C5716" t="str">
            <v>CHAPISCO</v>
          </cell>
          <cell r="D5716" t="str">
            <v>0106</v>
          </cell>
          <cell r="E5716">
            <v>0</v>
          </cell>
          <cell r="F5716">
            <v>0</v>
          </cell>
          <cell r="G5716" t="str">
            <v>87907</v>
          </cell>
          <cell r="H5716" t="str">
            <v>CHAPISCO APLICADO EM ALVENARIA (COM PRESENÇA DE VÃOS) E ESTRUTURAS DE CONCRETO DE FACHADA, COM EQUIPAMENTO DE PROJEÇÃO.  ARGAMASSA TRAÇO 1:3 COM PREPARO MANUAL. AF_06/2014</v>
          </cell>
        </row>
        <row r="5717">
          <cell r="A5717" t="str">
            <v>REVESTIMENTO E TRATAMENTO DE SUPERFICIES</v>
          </cell>
          <cell r="B5717" t="str">
            <v>REVE</v>
          </cell>
          <cell r="C5717" t="str">
            <v>CHAPISCO</v>
          </cell>
          <cell r="D5717" t="str">
            <v>0106</v>
          </cell>
          <cell r="E5717">
            <v>0</v>
          </cell>
          <cell r="F5717">
            <v>0</v>
          </cell>
          <cell r="G5717" t="str">
            <v>87908</v>
          </cell>
          <cell r="H5717" t="str">
            <v>CHAPISCO APLICADO EM ALVENARIA (COM PRESENÇA DE VÃOS) E ESTRUTURAS DE CONCRETO DE FACHADA, COM EQUIPAMENTO DE PROJEÇÃO.  ARGAMASSA TRAÇO 1:3 COM PREPARO EM BETONEIRA 400 L. AF_06/2014</v>
          </cell>
        </row>
        <row r="5718">
          <cell r="A5718" t="str">
            <v>REVESTIMENTO E TRATAMENTO DE SUPERFICIES</v>
          </cell>
          <cell r="B5718" t="str">
            <v>REVE</v>
          </cell>
          <cell r="C5718" t="str">
            <v>CHAPISCO</v>
          </cell>
          <cell r="D5718" t="str">
            <v>0106</v>
          </cell>
          <cell r="E5718">
            <v>0</v>
          </cell>
          <cell r="F5718">
            <v>0</v>
          </cell>
          <cell r="G5718" t="str">
            <v>87910</v>
          </cell>
          <cell r="H5718" t="str">
            <v>CHAPISCO APLICADO SOMENTE NA ESTRUTURA DE CONCRETO DA FACHADA, COM DESEMPENADEIRA DENTADA. ARGAMASSA INDUSTRIALIZADA COM PREPARO MANUAL. AF_06/2014</v>
          </cell>
        </row>
        <row r="5719">
          <cell r="A5719" t="str">
            <v>REVESTIMENTO E TRATAMENTO DE SUPERFICIES</v>
          </cell>
          <cell r="B5719" t="str">
            <v>REVE</v>
          </cell>
          <cell r="C5719" t="str">
            <v>CHAPISCO</v>
          </cell>
          <cell r="D5719" t="str">
            <v>0106</v>
          </cell>
          <cell r="E5719">
            <v>0</v>
          </cell>
          <cell r="F5719">
            <v>0</v>
          </cell>
          <cell r="G5719" t="str">
            <v>87911</v>
          </cell>
          <cell r="H5719" t="str">
            <v>CHAPISCO APLICADO SOMENTE NA ESTRUTURA DE CONCRETO DA FACHADA, COM DESEMPENADEIRA DENTADA. ARGAMASSA INDUSTRIALIZADA COM PREPARO EM MISTURADOR 300 KG. AF_06/2014</v>
          </cell>
        </row>
        <row r="5720">
          <cell r="A5720" t="str">
            <v>REVESTIMENTO E TRATAMENTO DE SUPERFICIES</v>
          </cell>
          <cell r="B5720" t="str">
            <v>REVE</v>
          </cell>
          <cell r="C5720" t="str">
            <v>EMBOCO</v>
          </cell>
          <cell r="D5720" t="str">
            <v>0107</v>
          </cell>
          <cell r="E5720">
            <v>0</v>
          </cell>
          <cell r="F5720">
            <v>0</v>
          </cell>
          <cell r="G5720" t="str">
            <v>87411</v>
          </cell>
          <cell r="H5720" t="str">
            <v>APLICAÇÃO MANUAL DE GESSO DESEMPENADO (SEM TALISCAS) EM TETO DE AMBIENTES DE ÁREA MAIOR QUE 10M², ESPESSURA DE 0,5CM. AF_06/2014</v>
          </cell>
        </row>
        <row r="5721">
          <cell r="A5721" t="str">
            <v>REVESTIMENTO E TRATAMENTO DE SUPERFICIES</v>
          </cell>
          <cell r="B5721" t="str">
            <v>REVE</v>
          </cell>
          <cell r="C5721" t="str">
            <v>EMBOCO</v>
          </cell>
          <cell r="D5721" t="str">
            <v>0107</v>
          </cell>
          <cell r="E5721">
            <v>0</v>
          </cell>
          <cell r="F5721">
            <v>0</v>
          </cell>
          <cell r="G5721" t="str">
            <v>87412</v>
          </cell>
          <cell r="H5721" t="str">
            <v>APLICAÇÃO MANUAL DE GESSO DESEMPENADO (SEM TALISCAS) EM TETO DE AMBIENTES DE ÁREA ENTRE 5M² E 10M², ESPESSURA DE 0,5CM. AF_06/2014</v>
          </cell>
        </row>
        <row r="5722">
          <cell r="A5722" t="str">
            <v>REVESTIMENTO E TRATAMENTO DE SUPERFICIES</v>
          </cell>
          <cell r="B5722" t="str">
            <v>REVE</v>
          </cell>
          <cell r="C5722" t="str">
            <v>EMBOCO</v>
          </cell>
          <cell r="D5722" t="str">
            <v>0107</v>
          </cell>
          <cell r="E5722">
            <v>0</v>
          </cell>
          <cell r="F5722">
            <v>0</v>
          </cell>
          <cell r="G5722" t="str">
            <v>87413</v>
          </cell>
          <cell r="H5722" t="str">
            <v>APLICAÇÃO MANUAL DE GESSO DESEMPENADO (SEM TALISCAS) EM TETO DE AMBIENTES DE ÁREA MENOR QUE 5M², ESPESSURA DE 0,5CM. AF_06/2014</v>
          </cell>
        </row>
        <row r="5723">
          <cell r="A5723" t="str">
            <v>REVESTIMENTO E TRATAMENTO DE SUPERFICIES</v>
          </cell>
          <cell r="B5723" t="str">
            <v>REVE</v>
          </cell>
          <cell r="C5723" t="str">
            <v>EMBOCO</v>
          </cell>
          <cell r="D5723" t="str">
            <v>0107</v>
          </cell>
          <cell r="E5723">
            <v>0</v>
          </cell>
          <cell r="F5723">
            <v>0</v>
          </cell>
          <cell r="G5723" t="str">
            <v>87414</v>
          </cell>
          <cell r="H5723" t="str">
            <v>APLICAÇÃO MANUAL DE GESSO DESEMPENADO (SEM TALISCAS) EM TETO DE AMBIENTES DE ÁREA MAIOR QUE 10M², ESPESSURA DE 1,0CM. AF_06/2014</v>
          </cell>
        </row>
        <row r="5724">
          <cell r="A5724" t="str">
            <v>REVESTIMENTO E TRATAMENTO DE SUPERFICIES</v>
          </cell>
          <cell r="B5724" t="str">
            <v>REVE</v>
          </cell>
          <cell r="C5724" t="str">
            <v>EMBOCO</v>
          </cell>
          <cell r="D5724" t="str">
            <v>0107</v>
          </cell>
          <cell r="E5724">
            <v>0</v>
          </cell>
          <cell r="F5724">
            <v>0</v>
          </cell>
          <cell r="G5724" t="str">
            <v>87415</v>
          </cell>
          <cell r="H5724" t="str">
            <v>APLICAÇÃO MANUAL DE GESSO DESEMPENADO (SEM TALISCAS) EM TETO DE AMBIENTES DE ÁREA ENTRE 5M² E 10M², ESPESSURA DE 1,0CM. AF_06/2014</v>
          </cell>
        </row>
        <row r="5725">
          <cell r="A5725" t="str">
            <v>REVESTIMENTO E TRATAMENTO DE SUPERFICIES</v>
          </cell>
          <cell r="B5725" t="str">
            <v>REVE</v>
          </cell>
          <cell r="C5725" t="str">
            <v>EMBOCO</v>
          </cell>
          <cell r="D5725" t="str">
            <v>0107</v>
          </cell>
          <cell r="E5725">
            <v>0</v>
          </cell>
          <cell r="F5725">
            <v>0</v>
          </cell>
          <cell r="G5725" t="str">
            <v>87416</v>
          </cell>
          <cell r="H5725" t="str">
            <v>APLICAÇÃO MANUAL DE GESSO DESEMPENADO (SEM TALISCAS) EM TETO DE AMBIENTES DE ÁREA MENOR QUE 5M², ESPESSURA DE 1,0CM. AF_06/2014</v>
          </cell>
        </row>
        <row r="5726">
          <cell r="A5726" t="str">
            <v>REVESTIMENTO E TRATAMENTO DE SUPERFICIES</v>
          </cell>
          <cell r="B5726" t="str">
            <v>REVE</v>
          </cell>
          <cell r="C5726" t="str">
            <v>EMBOCO</v>
          </cell>
          <cell r="D5726" t="str">
            <v>0107</v>
          </cell>
          <cell r="E5726">
            <v>0</v>
          </cell>
          <cell r="F5726">
            <v>0</v>
          </cell>
          <cell r="G5726" t="str">
            <v>87417</v>
          </cell>
          <cell r="H5726" t="str">
            <v>APLICAÇÃO MANUAL DE GESSO DESEMPENADO (SEM TALISCAS) EM PAREDES DE AMBIENTES DE ÁREA MAIOR QUE 10M², ESPESSURA DE 0,5CM. AF_06/2014</v>
          </cell>
        </row>
        <row r="5727">
          <cell r="A5727" t="str">
            <v>REVESTIMENTO E TRATAMENTO DE SUPERFICIES</v>
          </cell>
          <cell r="B5727" t="str">
            <v>REVE</v>
          </cell>
          <cell r="C5727" t="str">
            <v>EMBOCO</v>
          </cell>
          <cell r="D5727" t="str">
            <v>0107</v>
          </cell>
          <cell r="E5727">
            <v>0</v>
          </cell>
          <cell r="F5727">
            <v>0</v>
          </cell>
          <cell r="G5727" t="str">
            <v>87418</v>
          </cell>
          <cell r="H5727" t="str">
            <v>APLICAÇÃO MANUAL DE GESSO DESEMPENADO (SEM TALISCAS) EM PAREDES DE AMBIENTES DE ÁREA ENTRE 5M² E 10M², ESPESSURA DE 0,5CM. AF_06/2014</v>
          </cell>
        </row>
        <row r="5728">
          <cell r="A5728" t="str">
            <v>REVESTIMENTO E TRATAMENTO DE SUPERFICIES</v>
          </cell>
          <cell r="B5728" t="str">
            <v>REVE</v>
          </cell>
          <cell r="C5728" t="str">
            <v>EMBOCO</v>
          </cell>
          <cell r="D5728" t="str">
            <v>0107</v>
          </cell>
          <cell r="E5728">
            <v>0</v>
          </cell>
          <cell r="F5728">
            <v>0</v>
          </cell>
          <cell r="G5728" t="str">
            <v>87419</v>
          </cell>
          <cell r="H5728" t="str">
            <v>APLICAÇÃO MANUAL DE GESSO DESEMPENADO (SEM TALISCAS) EM PAREDES DE AMBIENTES DE ÁREA MENOR QUE 5M², ESPESSURA DE 0,5CM. AF_06/2014</v>
          </cell>
        </row>
        <row r="5729">
          <cell r="A5729" t="str">
            <v>REVESTIMENTO E TRATAMENTO DE SUPERFICIES</v>
          </cell>
          <cell r="B5729" t="str">
            <v>REVE</v>
          </cell>
          <cell r="C5729" t="str">
            <v>EMBOCO</v>
          </cell>
          <cell r="D5729" t="str">
            <v>0107</v>
          </cell>
          <cell r="E5729">
            <v>0</v>
          </cell>
          <cell r="F5729">
            <v>0</v>
          </cell>
          <cell r="G5729" t="str">
            <v>87420</v>
          </cell>
          <cell r="H5729" t="str">
            <v>APLICAÇÃO MANUAL DE GESSO DESEMPENADO (SEM TALISCAS) EM PAREDES DE AMBIENTES DE ÁREA MAIOR QUE 10M², ESPESSURA DE 1,0CM. AF_06/2014</v>
          </cell>
        </row>
        <row r="5730">
          <cell r="A5730" t="str">
            <v>REVESTIMENTO E TRATAMENTO DE SUPERFICIES</v>
          </cell>
          <cell r="B5730" t="str">
            <v>REVE</v>
          </cell>
          <cell r="C5730" t="str">
            <v>EMBOCO</v>
          </cell>
          <cell r="D5730" t="str">
            <v>0107</v>
          </cell>
          <cell r="E5730">
            <v>0</v>
          </cell>
          <cell r="F5730">
            <v>0</v>
          </cell>
          <cell r="G5730" t="str">
            <v>87421</v>
          </cell>
          <cell r="H5730" t="str">
            <v>APLICAÇÃO MANUAL DE GESSO DESEMPENADO (SEM TALISCAS) EM PAREDES DE AMBIENTES DE ÁREA ENTRE 5M² E 10M², ESPESSURA DE 1,0CM. AF_06/2014</v>
          </cell>
        </row>
        <row r="5731">
          <cell r="A5731" t="str">
            <v>REVESTIMENTO E TRATAMENTO DE SUPERFICIES</v>
          </cell>
          <cell r="B5731" t="str">
            <v>REVE</v>
          </cell>
          <cell r="C5731" t="str">
            <v>EMBOCO</v>
          </cell>
          <cell r="D5731" t="str">
            <v>0107</v>
          </cell>
          <cell r="E5731">
            <v>0</v>
          </cell>
          <cell r="F5731">
            <v>0</v>
          </cell>
          <cell r="G5731" t="str">
            <v>87422</v>
          </cell>
          <cell r="H5731" t="str">
            <v>APLICAÇÃO MANUAL DE GESSO DESEMPENADO (SEM TALISCAS) EM PAREDES DE AMBIENTES DE ÁREA MENOR QUE 5M², ESPESSURA DE 1,0CM. AF_06/2014</v>
          </cell>
        </row>
        <row r="5732">
          <cell r="A5732" t="str">
            <v>REVESTIMENTO E TRATAMENTO DE SUPERFICIES</v>
          </cell>
          <cell r="B5732" t="str">
            <v>REVE</v>
          </cell>
          <cell r="C5732" t="str">
            <v>EMBOCO</v>
          </cell>
          <cell r="D5732" t="str">
            <v>0107</v>
          </cell>
          <cell r="E5732">
            <v>0</v>
          </cell>
          <cell r="F5732">
            <v>0</v>
          </cell>
          <cell r="G5732" t="str">
            <v>87423</v>
          </cell>
          <cell r="H5732" t="str">
            <v>APLICAÇÃO MANUAL DE GESSO SARRAFEADO (COM TALISCAS) EM PAREDES DE AMBIENTES DE ÁREA MAIOR QUE 10M², ESPESSURA DE 1,0CM. AF_06/2014</v>
          </cell>
        </row>
        <row r="5733">
          <cell r="A5733" t="str">
            <v>REVESTIMENTO E TRATAMENTO DE SUPERFICIES</v>
          </cell>
          <cell r="B5733" t="str">
            <v>REVE</v>
          </cell>
          <cell r="C5733" t="str">
            <v>EMBOCO</v>
          </cell>
          <cell r="D5733" t="str">
            <v>0107</v>
          </cell>
          <cell r="E5733">
            <v>0</v>
          </cell>
          <cell r="F5733">
            <v>0</v>
          </cell>
          <cell r="G5733" t="str">
            <v>87424</v>
          </cell>
          <cell r="H5733" t="str">
            <v>APLICAÇÃO MANUAL DE GESSO SARRAFEADO (COM TALISCAS) EM PAREDES DE AMBIENTES DE ÁREA ENTRE 5M² E 10M², ESPESSURA DE 1,0CM. AF_06/2014</v>
          </cell>
        </row>
        <row r="5734">
          <cell r="A5734" t="str">
            <v>REVESTIMENTO E TRATAMENTO DE SUPERFICIES</v>
          </cell>
          <cell r="B5734" t="str">
            <v>REVE</v>
          </cell>
          <cell r="C5734" t="str">
            <v>EMBOCO</v>
          </cell>
          <cell r="D5734" t="str">
            <v>0107</v>
          </cell>
          <cell r="E5734">
            <v>0</v>
          </cell>
          <cell r="F5734">
            <v>0</v>
          </cell>
          <cell r="G5734" t="str">
            <v>87425</v>
          </cell>
          <cell r="H5734" t="str">
            <v>APLICAÇÃO MANUAL DE GESSO SARRAFEADO (COM TALISCAS) EM PAREDES DE AMBIENTES DE ÁREA MENOR QUE 5M², ESPESSURA DE 1,0CM. AF_06/2014</v>
          </cell>
        </row>
        <row r="5735">
          <cell r="A5735" t="str">
            <v>REVESTIMENTO E TRATAMENTO DE SUPERFICIES</v>
          </cell>
          <cell r="B5735" t="str">
            <v>REVE</v>
          </cell>
          <cell r="C5735" t="str">
            <v>EMBOCO</v>
          </cell>
          <cell r="D5735" t="str">
            <v>0107</v>
          </cell>
          <cell r="E5735">
            <v>0</v>
          </cell>
          <cell r="F5735">
            <v>0</v>
          </cell>
          <cell r="G5735" t="str">
            <v>87426</v>
          </cell>
          <cell r="H5735" t="str">
            <v>APLICAÇÃO MANUAL DE GESSO SARRAFEADO (COM TALISCAS) EM PAREDES DE AMBIENTES DE ÁREA MAIOR QUE 10M², ESPESSURA DE 1,5CM. AF_06/2014</v>
          </cell>
        </row>
        <row r="5736">
          <cell r="A5736" t="str">
            <v>REVESTIMENTO E TRATAMENTO DE SUPERFICIES</v>
          </cell>
          <cell r="B5736" t="str">
            <v>REVE</v>
          </cell>
          <cell r="C5736" t="str">
            <v>EMBOCO</v>
          </cell>
          <cell r="D5736" t="str">
            <v>0107</v>
          </cell>
          <cell r="E5736">
            <v>0</v>
          </cell>
          <cell r="F5736">
            <v>0</v>
          </cell>
          <cell r="G5736" t="str">
            <v>87427</v>
          </cell>
          <cell r="H5736" t="str">
            <v>APLICAÇÃO MANUAL DE GESSO SARRAFEADO (COM TALISCAS) EM PAREDES DE AMBIENTES DE ÁREA ENTRE 5M² E 10M², ESPESSURA DE 1,5CM. AF_06/2014</v>
          </cell>
        </row>
        <row r="5737">
          <cell r="A5737" t="str">
            <v>REVESTIMENTO E TRATAMENTO DE SUPERFICIES</v>
          </cell>
          <cell r="B5737" t="str">
            <v>REVE</v>
          </cell>
          <cell r="C5737" t="str">
            <v>EMBOCO</v>
          </cell>
          <cell r="D5737" t="str">
            <v>0107</v>
          </cell>
          <cell r="E5737">
            <v>0</v>
          </cell>
          <cell r="F5737">
            <v>0</v>
          </cell>
          <cell r="G5737" t="str">
            <v>87428</v>
          </cell>
          <cell r="H5737" t="str">
            <v>APLICAÇÃO MANUAL DE GESSO SARRAFEADO (COM TALISCAS) EM PAREDES DE AMBIENTES DE ÁREA MENOR QUE 5M², ESPESSURA DE 1,5CM. AF_06/2014</v>
          </cell>
        </row>
        <row r="5738">
          <cell r="A5738" t="str">
            <v>REVESTIMENTO E TRATAMENTO DE SUPERFICIES</v>
          </cell>
          <cell r="B5738" t="str">
            <v>REVE</v>
          </cell>
          <cell r="C5738" t="str">
            <v>EMBOCO</v>
          </cell>
          <cell r="D5738" t="str">
            <v>0107</v>
          </cell>
          <cell r="E5738">
            <v>0</v>
          </cell>
          <cell r="F5738">
            <v>0</v>
          </cell>
          <cell r="G5738" t="str">
            <v>87429</v>
          </cell>
          <cell r="H5738" t="str">
            <v>APLICAÇÃO DE GESSO PROJETADO COM EQUIPAMENTO DE PROJEÇÃO EM PAREDES DE AMBIENTES DE ÁREA MAIOR QUE 10M², DESEMPENADO (SEM TALISCAS), ESPESSURA DE 0,5CM. AF_06/2014</v>
          </cell>
        </row>
        <row r="5739">
          <cell r="A5739" t="str">
            <v>REVESTIMENTO E TRATAMENTO DE SUPERFICIES</v>
          </cell>
          <cell r="B5739" t="str">
            <v>REVE</v>
          </cell>
          <cell r="C5739" t="str">
            <v>EMBOCO</v>
          </cell>
          <cell r="D5739" t="str">
            <v>0107</v>
          </cell>
          <cell r="E5739">
            <v>0</v>
          </cell>
          <cell r="F5739">
            <v>0</v>
          </cell>
          <cell r="G5739" t="str">
            <v>87430</v>
          </cell>
          <cell r="H5739" t="str">
            <v>APLICAÇÃO DE GESSO PROJETADO COM EQUIPAMENTO DE PROJEÇÃO EM PAREDES DE AMBIENTES DE ÁREA ENTRE 5M² E 10M², DESEMPENADO (SEM TALISCAS), ESPESSURA DE 0,5CM. AF_06/2014</v>
          </cell>
        </row>
        <row r="5740">
          <cell r="A5740" t="str">
            <v>REVESTIMENTO E TRATAMENTO DE SUPERFICIES</v>
          </cell>
          <cell r="B5740" t="str">
            <v>REVE</v>
          </cell>
          <cell r="C5740" t="str">
            <v>EMBOCO</v>
          </cell>
          <cell r="D5740" t="str">
            <v>0107</v>
          </cell>
          <cell r="E5740">
            <v>0</v>
          </cell>
          <cell r="F5740">
            <v>0</v>
          </cell>
          <cell r="G5740" t="str">
            <v>87431</v>
          </cell>
          <cell r="H5740" t="str">
            <v>APLICAÇÃO DE GESSO PROJETADO COM EQUIPAMENTO DE PROJEÇÃO EM PAREDES DE AMBIENTES DE ÁREA MENOR QUE 5M², DESEMPENADO (SEM TALISCAS), ESPESSURA DE 0,5CM. AF_06/2014</v>
          </cell>
        </row>
        <row r="5741">
          <cell r="A5741" t="str">
            <v>REVESTIMENTO E TRATAMENTO DE SUPERFICIES</v>
          </cell>
          <cell r="B5741" t="str">
            <v>REVE</v>
          </cell>
          <cell r="C5741" t="str">
            <v>EMBOCO</v>
          </cell>
          <cell r="D5741" t="str">
            <v>0107</v>
          </cell>
          <cell r="E5741">
            <v>0</v>
          </cell>
          <cell r="F5741">
            <v>0</v>
          </cell>
          <cell r="G5741" t="str">
            <v>87432</v>
          </cell>
          <cell r="H5741" t="str">
            <v>APLICAÇÃO DE GESSO PROJETADO COM EQUIPAMENTO DE PROJEÇÃO EM PAREDES DE AMBIENTES DE ÁREA MAIOR QUE 10M², DESEMPENADO (SEM TALISCAS), ESPESSURA DE 1,0CM. AF_06/2014</v>
          </cell>
        </row>
        <row r="5742">
          <cell r="A5742" t="str">
            <v>REVESTIMENTO E TRATAMENTO DE SUPERFICIES</v>
          </cell>
          <cell r="B5742" t="str">
            <v>REVE</v>
          </cell>
          <cell r="C5742" t="str">
            <v>EMBOCO</v>
          </cell>
          <cell r="D5742" t="str">
            <v>0107</v>
          </cell>
          <cell r="E5742">
            <v>0</v>
          </cell>
          <cell r="F5742">
            <v>0</v>
          </cell>
          <cell r="G5742" t="str">
            <v>87433</v>
          </cell>
          <cell r="H5742" t="str">
            <v>APLICAÇÃO DE GESSO PROJETADO COM EQUIPAMENTO DE PROJEÇÃO EM PAREDES DE AMBIENTES DE ÁREA ENTRE 5M² E 10M², DESEMPENADO (SEM TALISCAS), ESPESSURA DE 1,0CM. AF_06/2014</v>
          </cell>
        </row>
        <row r="5743">
          <cell r="A5743" t="str">
            <v>REVESTIMENTO E TRATAMENTO DE SUPERFICIES</v>
          </cell>
          <cell r="B5743" t="str">
            <v>REVE</v>
          </cell>
          <cell r="C5743" t="str">
            <v>EMBOCO</v>
          </cell>
          <cell r="D5743" t="str">
            <v>0107</v>
          </cell>
          <cell r="E5743">
            <v>0</v>
          </cell>
          <cell r="F5743">
            <v>0</v>
          </cell>
          <cell r="G5743" t="str">
            <v>87434</v>
          </cell>
          <cell r="H5743" t="str">
            <v>APLICAÇÃO DE GESSO PROJETADO COM EQUIPAMENTO DE PROJEÇÃO EM PAREDES DE AMBIENTES DE ÁREA MENOR QUE 5M², DESEMPENADO (SEM TALISCAS), ESPESSURA DE 1,0CM. AF_06/2014</v>
          </cell>
        </row>
        <row r="5744">
          <cell r="A5744" t="str">
            <v>REVESTIMENTO E TRATAMENTO DE SUPERFICIES</v>
          </cell>
          <cell r="B5744" t="str">
            <v>REVE</v>
          </cell>
          <cell r="C5744" t="str">
            <v>EMBOCO</v>
          </cell>
          <cell r="D5744" t="str">
            <v>0107</v>
          </cell>
          <cell r="E5744">
            <v>0</v>
          </cell>
          <cell r="F5744">
            <v>0</v>
          </cell>
          <cell r="G5744" t="str">
            <v>87435</v>
          </cell>
          <cell r="H5744" t="str">
            <v>APLICAÇÃO DE GESSO PROJETADO COM EQUIPAMENTO DE PROJEÇÃO EM PAREDES DE AMBIENTES DE ÁREA MAIOR QUE 10M², SARRAFEADO (COM TALISCAS), ESPESSURA DE 1,0CM. AF_06/2014</v>
          </cell>
        </row>
        <row r="5745">
          <cell r="A5745" t="str">
            <v>REVESTIMENTO E TRATAMENTO DE SUPERFICIES</v>
          </cell>
          <cell r="B5745" t="str">
            <v>REVE</v>
          </cell>
          <cell r="C5745" t="str">
            <v>EMBOCO</v>
          </cell>
          <cell r="D5745" t="str">
            <v>0107</v>
          </cell>
          <cell r="E5745">
            <v>0</v>
          </cell>
          <cell r="F5745">
            <v>0</v>
          </cell>
          <cell r="G5745" t="str">
            <v>87436</v>
          </cell>
          <cell r="H5745" t="str">
            <v>APLICAÇÃO DE GESSO PROJETADO COM EQUIPAMENTO DE PROJEÇÃO EM PAREDES DE AMBIENTES DE ÁREA ENTRE 5M² E 10M², SARRAFEADO (COM TALISCAS), ESPESSURA DE 1,0CM. AF_06/2014</v>
          </cell>
        </row>
        <row r="5746">
          <cell r="A5746" t="str">
            <v>REVESTIMENTO E TRATAMENTO DE SUPERFICIES</v>
          </cell>
          <cell r="B5746" t="str">
            <v>REVE</v>
          </cell>
          <cell r="C5746" t="str">
            <v>EMBOCO</v>
          </cell>
          <cell r="D5746" t="str">
            <v>0107</v>
          </cell>
          <cell r="E5746">
            <v>0</v>
          </cell>
          <cell r="F5746">
            <v>0</v>
          </cell>
          <cell r="G5746" t="str">
            <v>87437</v>
          </cell>
          <cell r="H5746" t="str">
            <v>APLICAÇÃO DE GESSO PROJETADO COM EQUIPAMENTO DE PROJEÇÃO EM PAREDES DE AMBIENTES DE ÁREA MENOR QUE 5M², SARRAFEADO (COM TALISCAS), ESPESSURA DE 1,0CM. AF_06/2014</v>
          </cell>
        </row>
        <row r="5747">
          <cell r="A5747" t="str">
            <v>REVESTIMENTO E TRATAMENTO DE SUPERFICIES</v>
          </cell>
          <cell r="B5747" t="str">
            <v>REVE</v>
          </cell>
          <cell r="C5747" t="str">
            <v>EMBOCO</v>
          </cell>
          <cell r="D5747" t="str">
            <v>0107</v>
          </cell>
          <cell r="E5747">
            <v>0</v>
          </cell>
          <cell r="F5747">
            <v>0</v>
          </cell>
          <cell r="G5747" t="str">
            <v>87438</v>
          </cell>
          <cell r="H5747" t="str">
            <v>APLICAÇÃO DE GESSO PROJETADO COM EQUIPAMENTO DE PROJEÇÃO EM PAREDES DE AMBIENTES DE ÁREA MAIOR QUE 10M², SARRAFEADO (COM TALISCAS), ESPESSURA DE 1,5CM. AF_06/2014</v>
          </cell>
        </row>
        <row r="5748">
          <cell r="A5748" t="str">
            <v>REVESTIMENTO E TRATAMENTO DE SUPERFICIES</v>
          </cell>
          <cell r="B5748" t="str">
            <v>REVE</v>
          </cell>
          <cell r="C5748" t="str">
            <v>EMBOCO</v>
          </cell>
          <cell r="D5748" t="str">
            <v>0107</v>
          </cell>
          <cell r="E5748">
            <v>0</v>
          </cell>
          <cell r="F5748">
            <v>0</v>
          </cell>
          <cell r="G5748" t="str">
            <v>87439</v>
          </cell>
          <cell r="H5748" t="str">
            <v>APLICAÇÃO DE GESSO PROJETADO COM EQUIPAMENTO DE PROJEÇÃO EM PAREDES DE AMBIENTES DE ÁREA ENTRE 5M² E 10M², SARRAFEADO (COM TALISCAS), ESPESSURA DE 1,5CM. AF_06/2014</v>
          </cell>
        </row>
        <row r="5749">
          <cell r="A5749" t="str">
            <v>REVESTIMENTO E TRATAMENTO DE SUPERFICIES</v>
          </cell>
          <cell r="B5749" t="str">
            <v>REVE</v>
          </cell>
          <cell r="C5749" t="str">
            <v>EMBOCO</v>
          </cell>
          <cell r="D5749" t="str">
            <v>0107</v>
          </cell>
          <cell r="E5749">
            <v>0</v>
          </cell>
          <cell r="F5749">
            <v>0</v>
          </cell>
          <cell r="G5749" t="str">
            <v>87440</v>
          </cell>
          <cell r="H5749" t="str">
            <v>APLICAÇÃO DE GESSO PROJETADO COM EQUIPAMENTO DE PROJEÇÃO EM PAREDES DE AMBIENTES DE ÁREA MENOR QUE 5M², SARRAFEADO (COM TALISCAS), ESPESSURA DE 1,5CM. AF_06/2014</v>
          </cell>
        </row>
        <row r="5750">
          <cell r="A5750" t="str">
            <v>REVESTIMENTO E TRATAMENTO DE SUPERFICIES</v>
          </cell>
          <cell r="B5750" t="str">
            <v>REVE</v>
          </cell>
          <cell r="C5750" t="str">
            <v>EMBOCO</v>
          </cell>
          <cell r="D5750" t="str">
            <v>0107</v>
          </cell>
          <cell r="E5750">
            <v>0</v>
          </cell>
          <cell r="F5750">
            <v>0</v>
          </cell>
          <cell r="G5750" t="str">
            <v>87527</v>
          </cell>
          <cell r="H5750" t="str">
            <v>EMBOÇO, PARA RECEBIMENTO DE CERÂMICA, EM ARGAMASSA TRAÇO 1:2:8, PREPARO MECÂNICO COM BETONEIRA 400L, APLICADO MANUALMENTE EM FACES INTERNAS DE PAREDES, PARA AMBIENTE COM ÁREA MENOR QUE 5M2, ESPESSURA DE 20MM, COM EXECUÇÃO DE TALISCAS. AF_06/2014</v>
          </cell>
        </row>
        <row r="5751">
          <cell r="A5751" t="str">
            <v>REVESTIMENTO E TRATAMENTO DE SUPERFICIES</v>
          </cell>
          <cell r="B5751" t="str">
            <v>REVE</v>
          </cell>
          <cell r="C5751" t="str">
            <v>EMBOCO</v>
          </cell>
          <cell r="D5751" t="str">
            <v>0107</v>
          </cell>
          <cell r="E5751">
            <v>0</v>
          </cell>
          <cell r="F5751">
            <v>0</v>
          </cell>
          <cell r="G5751" t="str">
            <v>87528</v>
          </cell>
          <cell r="H5751" t="str">
            <v>EMBOÇO, PARA RECEBIMENTO DE CERÂMICA, EM ARGAMASSA TRAÇO 1:2:8, PREPARO MANUAL, APLICADO MANUALMENTE EM FACES INTERNAS DE PAREDES, PARA AMBIENTE COM ÁREA MENOR QUE 5M2, ESPESSURA DE 20MM, COM EXECUÇÃO DE TALISCAS. AF_06/2014</v>
          </cell>
        </row>
        <row r="5752">
          <cell r="A5752" t="str">
            <v>REVESTIMENTO E TRATAMENTO DE SUPERFICIES</v>
          </cell>
          <cell r="B5752" t="str">
            <v>REVE</v>
          </cell>
          <cell r="C5752" t="str">
            <v>EMBOCO</v>
          </cell>
          <cell r="D5752" t="str">
            <v>0107</v>
          </cell>
          <cell r="E5752">
            <v>0</v>
          </cell>
          <cell r="F5752">
            <v>0</v>
          </cell>
          <cell r="G5752" t="str">
            <v>87529</v>
          </cell>
          <cell r="H5752" t="str">
            <v>MASSA ÚNICA, PARA RECEBIMENTO DE PINTURA, EM ARGAMASSA TRAÇO 1:2:8, PREPARO MECÂNICO COM BETONEIRA 400L, APLICADA MANUALMENTE EM FACES INTERNAS DE PAREDES, ESPESSURA DE 20MM, COM EXECUÇÃO DE TALISCAS. AF_06/2014</v>
          </cell>
        </row>
        <row r="5753">
          <cell r="A5753" t="str">
            <v>REVESTIMENTO E TRATAMENTO DE SUPERFICIES</v>
          </cell>
          <cell r="B5753" t="str">
            <v>REVE</v>
          </cell>
          <cell r="C5753" t="str">
            <v>EMBOCO</v>
          </cell>
          <cell r="D5753" t="str">
            <v>0107</v>
          </cell>
          <cell r="E5753">
            <v>0</v>
          </cell>
          <cell r="F5753">
            <v>0</v>
          </cell>
          <cell r="G5753" t="str">
            <v>87530</v>
          </cell>
          <cell r="H5753" t="str">
            <v>MASSA ÚNICA, PARA RECEBIMENTO DE PINTURA, EM ARGAMASSA TRAÇO 1:2:8, PREPARO MANUAL, APLICADA MANUALMENTE EM FACES INTERNAS DE PAREDES, ESPESSURA DE 20MM, COM EXECUÇÃO DE TALISCAS. AF_06/2014</v>
          </cell>
        </row>
        <row r="5754">
          <cell r="A5754" t="str">
            <v>REVESTIMENTO E TRATAMENTO DE SUPERFICIES</v>
          </cell>
          <cell r="B5754" t="str">
            <v>REVE</v>
          </cell>
          <cell r="C5754" t="str">
            <v>EMBOCO</v>
          </cell>
          <cell r="D5754" t="str">
            <v>0107</v>
          </cell>
          <cell r="E5754">
            <v>0</v>
          </cell>
          <cell r="F5754">
            <v>0</v>
          </cell>
          <cell r="G5754" t="str">
            <v>87531</v>
          </cell>
          <cell r="H5754" t="str">
            <v>EMBOÇO, PARA RECEBIMENTO DE CERÂMICA, EM ARGAMASSA TRAÇO 1:2:8, PREPARO MECÂNICO COM BETONEIRA 400L, APLICADO MANUALMENTE EM FACES INTERNAS DE PAREDES, PARA AMBIENTE COM ÁREA ENTRE 5M2 E 10M2, ESPESSURA DE 20MM, COM EXECUÇÃO DE TALISCAS. AF_06/2014</v>
          </cell>
        </row>
        <row r="5755">
          <cell r="A5755" t="str">
            <v>REVESTIMENTO E TRATAMENTO DE SUPERFICIES</v>
          </cell>
          <cell r="B5755" t="str">
            <v>REVE</v>
          </cell>
          <cell r="C5755" t="str">
            <v>EMBOCO</v>
          </cell>
          <cell r="D5755" t="str">
            <v>0107</v>
          </cell>
          <cell r="E5755">
            <v>0</v>
          </cell>
          <cell r="F5755">
            <v>0</v>
          </cell>
          <cell r="G5755" t="str">
            <v>87532</v>
          </cell>
          <cell r="H5755" t="str">
            <v>EMBOÇO, PARA RECEBIMENTO DE CERÂMICA, EM ARGAMASSA TRAÇO 1:2:8, PREPARO MANUAL, APLICADO MANUALMENTE EM FACES INTERNAS DE PAREDES, PARA AMBIENTE COM ÁREA  ENTRE 5M2 E 10M2, ESPESSURA DE 20MM, COM EXECUÇÃO DE TALISCAS. AF_06/2014</v>
          </cell>
        </row>
        <row r="5756">
          <cell r="A5756" t="str">
            <v>REVESTIMENTO E TRATAMENTO DE SUPERFICIES</v>
          </cell>
          <cell r="B5756" t="str">
            <v>REVE</v>
          </cell>
          <cell r="C5756" t="str">
            <v>EMBOCO</v>
          </cell>
          <cell r="D5756" t="str">
            <v>0107</v>
          </cell>
          <cell r="E5756">
            <v>0</v>
          </cell>
          <cell r="F5756">
            <v>0</v>
          </cell>
          <cell r="G5756" t="str">
            <v>87535</v>
          </cell>
          <cell r="H5756" t="str">
            <v>EMBOÇO, PARA RECEBIMENTO DE CERÂMICA, EM ARGAMASSA TRAÇO 1:2:8, PREPARO MECÂNICO COM BETONEIRA 400L, APLICADO MANUALMENTE EM FACES INTERNAS DE PAREDES, PARA AMBIENTE COM ÁREA  MAIOR QUE 10M2, ESPESSURA DE 20MM, COM EXECUÇÃO DE TALISCAS. AF_06/2014</v>
          </cell>
        </row>
        <row r="5757">
          <cell r="A5757" t="str">
            <v>REVESTIMENTO E TRATAMENTO DE SUPERFICIES</v>
          </cell>
          <cell r="B5757" t="str">
            <v>REVE</v>
          </cell>
          <cell r="C5757" t="str">
            <v>EMBOCO</v>
          </cell>
          <cell r="D5757" t="str">
            <v>0107</v>
          </cell>
          <cell r="E5757">
            <v>0</v>
          </cell>
          <cell r="F5757">
            <v>0</v>
          </cell>
          <cell r="G5757" t="str">
            <v>87536</v>
          </cell>
          <cell r="H5757" t="str">
            <v>EMBOÇO, PARA RECEBIMENTO DE CERÂMICA, EM ARGAMASSA TRAÇO 1:2:8, PREPARO MANUAL, APLICADO MANUALMENTE EM FACES INTERNAS DE PAREDES, PARA AMBIENTE COM ÁREA  MAIOR QUE 10M2, ESPESSURA DE 20MM, COM EXECUÇÃO DE TALISCAS. AF_06/2014</v>
          </cell>
        </row>
        <row r="5758">
          <cell r="A5758" t="str">
            <v>REVESTIMENTO E TRATAMENTO DE SUPERFICIES</v>
          </cell>
          <cell r="B5758" t="str">
            <v>REVE</v>
          </cell>
          <cell r="C5758" t="str">
            <v>EMBOCO</v>
          </cell>
          <cell r="D5758" t="str">
            <v>0107</v>
          </cell>
          <cell r="E5758">
            <v>0</v>
          </cell>
          <cell r="F5758">
            <v>0</v>
          </cell>
          <cell r="G5758" t="str">
            <v>87537</v>
          </cell>
          <cell r="H57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row>
        <row r="5759">
          <cell r="A5759" t="str">
            <v>REVESTIMENTO E TRATAMENTO DE SUPERFICIES</v>
          </cell>
          <cell r="B5759" t="str">
            <v>REVE</v>
          </cell>
          <cell r="C5759" t="str">
            <v>EMBOCO</v>
          </cell>
          <cell r="D5759" t="str">
            <v>0107</v>
          </cell>
          <cell r="E5759">
            <v>0</v>
          </cell>
          <cell r="F5759">
            <v>0</v>
          </cell>
          <cell r="G5759" t="str">
            <v>87538</v>
          </cell>
          <cell r="H5759" t="str">
            <v>MASSA ÚNICA, PARA RECEBIMENTO DE PINTURA, EM ARGAMASSA INDUSTRIALIZADA, PREPARO MECÂNICO, APLICADO COM EQUIPAMENTO DE MISTURA E PROJEÇÃO DE 1,5 M3/H DE ARGAMASSA EM FACES INTERNAS DE PAREDES, ESPESSURA DE 20MM, COM EXECUÇÃO DE TALISCAS. AF_06/2014</v>
          </cell>
        </row>
        <row r="5760">
          <cell r="A5760" t="str">
            <v>REVESTIMENTO E TRATAMENTO DE SUPERFICIES</v>
          </cell>
          <cell r="B5760" t="str">
            <v>REVE</v>
          </cell>
          <cell r="C5760" t="str">
            <v>EMBOCO</v>
          </cell>
          <cell r="D5760" t="str">
            <v>0107</v>
          </cell>
          <cell r="E5760">
            <v>0</v>
          </cell>
          <cell r="F5760">
            <v>0</v>
          </cell>
          <cell r="G5760" t="str">
            <v>87539</v>
          </cell>
          <cell r="H576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row>
        <row r="5761">
          <cell r="A5761" t="str">
            <v>REVESTIMENTO E TRATAMENTO DE SUPERFICIES</v>
          </cell>
          <cell r="B5761" t="str">
            <v>REVE</v>
          </cell>
          <cell r="C5761" t="str">
            <v>EMBOCO</v>
          </cell>
          <cell r="D5761" t="str">
            <v>0107</v>
          </cell>
          <cell r="E5761">
            <v>0</v>
          </cell>
          <cell r="F5761">
            <v>0</v>
          </cell>
          <cell r="G5761" t="str">
            <v>87541</v>
          </cell>
          <cell r="H576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row>
        <row r="5762">
          <cell r="A5762" t="str">
            <v>REVESTIMENTO E TRATAMENTO DE SUPERFICIES</v>
          </cell>
          <cell r="B5762" t="str">
            <v>REVE</v>
          </cell>
          <cell r="C5762" t="str">
            <v>EMBOCO</v>
          </cell>
          <cell r="D5762" t="str">
            <v>0107</v>
          </cell>
          <cell r="E5762">
            <v>0</v>
          </cell>
          <cell r="F5762">
            <v>0</v>
          </cell>
          <cell r="G5762" t="str">
            <v>87543</v>
          </cell>
          <cell r="H5762" t="str">
            <v>MASSA ÚNICA, PARA RECEBIMENTO DE PINTURA OU CERÂMICA, ARGAMASSA INDUSTRIALIZADA, PREPARO MECÂNICO, APLICADO COM EQUIPAMENTO DE MISTURA E PROJEÇÃO DE 1,5 M3/H EM FACES INTERNAS DE PAREDES, ESPESSURA DE 5MM, SEM EXECUÇÃO DE TALISCAS. AF_06/2014</v>
          </cell>
        </row>
        <row r="5763">
          <cell r="A5763" t="str">
            <v>REVESTIMENTO E TRATAMENTO DE SUPERFICIES</v>
          </cell>
          <cell r="B5763" t="str">
            <v>REVE</v>
          </cell>
          <cell r="C5763" t="str">
            <v>EMBOCO</v>
          </cell>
          <cell r="D5763" t="str">
            <v>0107</v>
          </cell>
          <cell r="E5763">
            <v>0</v>
          </cell>
          <cell r="F5763">
            <v>0</v>
          </cell>
          <cell r="G5763" t="str">
            <v>87545</v>
          </cell>
          <cell r="H5763" t="str">
            <v>EMBOÇO, PARA RECEBIMENTO DE CERÂMICA, EM ARGAMASSA TRAÇO 1:2:8, PREPARO MECÂNICO COM BETONEIRA 400L, APLICADO MANUALMENTE EM FACES INTERNAS DE PAREDES, PARA AMBIENTE COM ÁREA MENOR QUE 5M2, ESPESSURA DE 10MM, COM EXECUÇÃO DE TALISCAS. AF_06/2014</v>
          </cell>
        </row>
        <row r="5764">
          <cell r="A5764" t="str">
            <v>REVESTIMENTO E TRATAMENTO DE SUPERFICIES</v>
          </cell>
          <cell r="B5764" t="str">
            <v>REVE</v>
          </cell>
          <cell r="C5764" t="str">
            <v>EMBOCO</v>
          </cell>
          <cell r="D5764" t="str">
            <v>0107</v>
          </cell>
          <cell r="E5764">
            <v>0</v>
          </cell>
          <cell r="F5764">
            <v>0</v>
          </cell>
          <cell r="G5764" t="str">
            <v>87546</v>
          </cell>
          <cell r="H5764" t="str">
            <v>EMBOÇO, PARA RECEBIMENTO DE CERÂMICA, EM ARGAMASSA TRAÇO 1:2:8, PREPARO MANUAL, APLICADO MANUALMENTE EM FACES INTERNAS DE PAREDES, PARA AMBIENTE COM ÁREA MENOR QUE 5M2, ESPESSURA DE 10MM, COM EXECUÇÃO DE TALISCAS. AF_06/2014</v>
          </cell>
        </row>
        <row r="5765">
          <cell r="A5765" t="str">
            <v>REVESTIMENTO E TRATAMENTO DE SUPERFICIES</v>
          </cell>
          <cell r="B5765" t="str">
            <v>REVE</v>
          </cell>
          <cell r="C5765" t="str">
            <v>EMBOCO</v>
          </cell>
          <cell r="D5765" t="str">
            <v>0107</v>
          </cell>
          <cell r="E5765">
            <v>0</v>
          </cell>
          <cell r="F5765">
            <v>0</v>
          </cell>
          <cell r="G5765" t="str">
            <v>87547</v>
          </cell>
          <cell r="H5765" t="str">
            <v>MASSA ÚNICA, PARA RECEBIMENTO DE PINTURA, EM ARGAMASSA TRAÇO 1:2:8, PREPARO MECÂNICO COM BETONEIRA 400L, APLICADA MANUALMENTE EM FACES INTERNAS DE PAREDES, ESPESSURA DE 10MM, COM EXECUÇÃO DE TALISCAS. AF_06/2014</v>
          </cell>
        </row>
        <row r="5766">
          <cell r="A5766" t="str">
            <v>REVESTIMENTO E TRATAMENTO DE SUPERFICIES</v>
          </cell>
          <cell r="B5766" t="str">
            <v>REVE</v>
          </cell>
          <cell r="C5766" t="str">
            <v>EMBOCO</v>
          </cell>
          <cell r="D5766" t="str">
            <v>0107</v>
          </cell>
          <cell r="E5766">
            <v>0</v>
          </cell>
          <cell r="F5766">
            <v>0</v>
          </cell>
          <cell r="G5766" t="str">
            <v>87548</v>
          </cell>
          <cell r="H5766" t="str">
            <v>MASSA ÚNICA, PARA RECEBIMENTO DE PINTURA, EM ARGAMASSA TRAÇO 1:2:8, PREPARO MANUAL, APLICADA MANUALMENTE EM FACES INTERNAS DE PAREDES, ESPESSURA DE 10MM, COM EXECUÇÃO DE TALISCAS. AF_06/2014</v>
          </cell>
        </row>
        <row r="5767">
          <cell r="A5767" t="str">
            <v>REVESTIMENTO E TRATAMENTO DE SUPERFICIES</v>
          </cell>
          <cell r="B5767" t="str">
            <v>REVE</v>
          </cell>
          <cell r="C5767" t="str">
            <v>EMBOCO</v>
          </cell>
          <cell r="D5767" t="str">
            <v>0107</v>
          </cell>
          <cell r="E5767">
            <v>0</v>
          </cell>
          <cell r="F5767">
            <v>0</v>
          </cell>
          <cell r="G5767" t="str">
            <v>87549</v>
          </cell>
          <cell r="H5767" t="str">
            <v>EMBOÇO, PARA RECEBIMENTO DE CERÂMICA, EM ARGAMASSA TRAÇO 1:2:8, PREPARO MECÂNICO COM BETONEIRA 400L, APLICADO MANUALMENTE EM FACES INTERNAS DE PAREDES, PARA AMBIENTE COM ÁREA ENTRE 5M2 E 10M2, ESPESSURA DE 10MM, COM EXECUÇÃO DE TALISCAS. AF_06/2014</v>
          </cell>
        </row>
        <row r="5768">
          <cell r="A5768" t="str">
            <v>REVESTIMENTO E TRATAMENTO DE SUPERFICIES</v>
          </cell>
          <cell r="B5768" t="str">
            <v>REVE</v>
          </cell>
          <cell r="C5768" t="str">
            <v>EMBOCO</v>
          </cell>
          <cell r="D5768" t="str">
            <v>0107</v>
          </cell>
          <cell r="E5768">
            <v>0</v>
          </cell>
          <cell r="F5768">
            <v>0</v>
          </cell>
          <cell r="G5768" t="str">
            <v>87550</v>
          </cell>
          <cell r="H5768" t="str">
            <v>EMBOÇO, PARA RECEBIMENTO DE CERÂMICA, EM ARGAMASSA TRAÇO 1:2:8, PREPARO MANUAL, APLICADO MANUALMENTE EM FACES INTERNAS DE PAREDES, PARA AMBIENTE COM ÁREA ENTRE 5M2 E 10M2, ESPESSURA DE 10MM, COM EXECUÇÃO DE TALISCAS. AF_06/2014</v>
          </cell>
        </row>
        <row r="5769">
          <cell r="A5769" t="str">
            <v>REVESTIMENTO E TRATAMENTO DE SUPERFICIES</v>
          </cell>
          <cell r="B5769" t="str">
            <v>REVE</v>
          </cell>
          <cell r="C5769" t="str">
            <v>EMBOCO</v>
          </cell>
          <cell r="D5769" t="str">
            <v>0107</v>
          </cell>
          <cell r="E5769">
            <v>0</v>
          </cell>
          <cell r="F5769">
            <v>0</v>
          </cell>
          <cell r="G5769" t="str">
            <v>87553</v>
          </cell>
          <cell r="H5769" t="str">
            <v>EMBOÇO, PARA RECEBIMENTO DE CERÂMICA, EM ARGAMASSA TRAÇO 1:2:8, PREPARO MECÂNICO COM BETONEIRA 400L, APLICADO MANUALMENTE EM FACES INTERNAS DE PAREDES, PARA AMBIENTE COM ÁREA MAIOR QUE 10M2, ESPESSURA DE 10MM, COM EXECUÇÃO DE TALISCAS. AF_06/2014</v>
          </cell>
        </row>
        <row r="5770">
          <cell r="A5770" t="str">
            <v>REVESTIMENTO E TRATAMENTO DE SUPERFICIES</v>
          </cell>
          <cell r="B5770" t="str">
            <v>REVE</v>
          </cell>
          <cell r="C5770" t="str">
            <v>EMBOCO</v>
          </cell>
          <cell r="D5770" t="str">
            <v>0107</v>
          </cell>
          <cell r="E5770">
            <v>0</v>
          </cell>
          <cell r="F5770">
            <v>0</v>
          </cell>
          <cell r="G5770" t="str">
            <v>87554</v>
          </cell>
          <cell r="H5770" t="str">
            <v>EMBOÇO, PARA RECEBIMENTO DE CERÂMICA, EM ARGAMASSA TRAÇO 1:2:8, PREPARO MANUAL, APLICADO MANUALMENTE EM FACES INTERNAS DE PAREDES, PARA AMBIENTE COM ÁREA MAIOR QUE 10M2, ESPESSURA DE 10MM, COM EXECUÇÃO DE TALISCAS. AF_06/2014</v>
          </cell>
        </row>
        <row r="5771">
          <cell r="A5771" t="str">
            <v>REVESTIMENTO E TRATAMENTO DE SUPERFICIES</v>
          </cell>
          <cell r="B5771" t="str">
            <v>REVE</v>
          </cell>
          <cell r="C5771" t="str">
            <v>EMBOCO</v>
          </cell>
          <cell r="D5771" t="str">
            <v>0107</v>
          </cell>
          <cell r="E5771">
            <v>0</v>
          </cell>
          <cell r="F5771">
            <v>0</v>
          </cell>
          <cell r="G5771" t="str">
            <v>87555</v>
          </cell>
          <cell r="H577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row>
        <row r="5772">
          <cell r="A5772" t="str">
            <v>REVESTIMENTO E TRATAMENTO DE SUPERFICIES</v>
          </cell>
          <cell r="B5772" t="str">
            <v>REVE</v>
          </cell>
          <cell r="C5772" t="str">
            <v>EMBOCO</v>
          </cell>
          <cell r="D5772" t="str">
            <v>0107</v>
          </cell>
          <cell r="E5772">
            <v>0</v>
          </cell>
          <cell r="F5772">
            <v>0</v>
          </cell>
          <cell r="G5772" t="str">
            <v>87556</v>
          </cell>
          <cell r="H5772" t="str">
            <v>MASSA ÚNICA, PARA RECEBIMENTO DE PINTURA, EM ARGAMASSA INDUSTRIALIZADA, PREPARO MECÂNICO, APLICADO COM EQUIPAMENTO DE MISTURA E PROJEÇÃO DE 1,5 M3/H DE ARGAMASSA EM FACES INTERNAS DE PAREDES, ESPESSURA DE 10MM, COM EXECUÇÃO DE TALISCAS. AF_06/2014</v>
          </cell>
        </row>
        <row r="5773">
          <cell r="A5773" t="str">
            <v>REVESTIMENTO E TRATAMENTO DE SUPERFICIES</v>
          </cell>
          <cell r="B5773" t="str">
            <v>REVE</v>
          </cell>
          <cell r="C5773" t="str">
            <v>EMBOCO</v>
          </cell>
          <cell r="D5773" t="str">
            <v>0107</v>
          </cell>
          <cell r="E5773">
            <v>0</v>
          </cell>
          <cell r="F5773">
            <v>0</v>
          </cell>
          <cell r="G5773" t="str">
            <v>87557</v>
          </cell>
          <cell r="H577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row>
        <row r="5774">
          <cell r="A5774" t="str">
            <v>REVESTIMENTO E TRATAMENTO DE SUPERFICIES</v>
          </cell>
          <cell r="B5774" t="str">
            <v>REVE</v>
          </cell>
          <cell r="C5774" t="str">
            <v>EMBOCO</v>
          </cell>
          <cell r="D5774" t="str">
            <v>0107</v>
          </cell>
          <cell r="E5774">
            <v>0</v>
          </cell>
          <cell r="F5774">
            <v>0</v>
          </cell>
          <cell r="G5774" t="str">
            <v>87559</v>
          </cell>
          <cell r="H577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row>
        <row r="5775">
          <cell r="A5775" t="str">
            <v>REVESTIMENTO E TRATAMENTO DE SUPERFICIES</v>
          </cell>
          <cell r="B5775" t="str">
            <v>REVE</v>
          </cell>
          <cell r="C5775" t="str">
            <v>EMBOCO</v>
          </cell>
          <cell r="D5775" t="str">
            <v>0107</v>
          </cell>
          <cell r="E5775">
            <v>0</v>
          </cell>
          <cell r="F5775">
            <v>0</v>
          </cell>
          <cell r="G5775" t="str">
            <v>87561</v>
          </cell>
          <cell r="H5775" t="str">
            <v>MASSA ÚNICA, PARA RECEBIMENTO DE PINTURA OU CERÂMICA, EM ARGAMASSA INDUSTRIALIZADA, PREPARO MECÂNICO, APLICADO COM EQUIPAMENTO DE MISTURA E PROJEÇÃO DE 1,5 M3/H DE ARGAMASSA EM FACES INTERNAS DE PAREDES, ESPESSURA DE 10MM, SEM EXECUÇÃO DE TALISCAS. AF_06/2014</v>
          </cell>
        </row>
        <row r="5776">
          <cell r="A5776" t="str">
            <v>REVESTIMENTO E TRATAMENTO DE SUPERFICIES</v>
          </cell>
          <cell r="B5776" t="str">
            <v>REVE</v>
          </cell>
          <cell r="C5776" t="str">
            <v>EMBOCO</v>
          </cell>
          <cell r="D5776" t="str">
            <v>0107</v>
          </cell>
          <cell r="E5776">
            <v>0</v>
          </cell>
          <cell r="F5776">
            <v>0</v>
          </cell>
          <cell r="G5776" t="str">
            <v>87775</v>
          </cell>
          <cell r="H5776" t="str">
            <v>EMBOÇO OU MASSA ÚNICA EM ARGAMASSA TRAÇO 1:2:8, PREPARO MECÂNICO COM BETONEIRA 400 L, APLICADA MANUALMENTE EM PANOS DE FACHADA COM PRESENÇA DE VÃOS, ESPESSURA DE 25 MM. AF_06/2014</v>
          </cell>
        </row>
        <row r="5777">
          <cell r="A5777" t="str">
            <v>REVESTIMENTO E TRATAMENTO DE SUPERFICIES</v>
          </cell>
          <cell r="B5777" t="str">
            <v>REVE</v>
          </cell>
          <cell r="C5777" t="str">
            <v>EMBOCO</v>
          </cell>
          <cell r="D5777" t="str">
            <v>0107</v>
          </cell>
          <cell r="E5777">
            <v>0</v>
          </cell>
          <cell r="F5777">
            <v>0</v>
          </cell>
          <cell r="G5777" t="str">
            <v>87777</v>
          </cell>
          <cell r="H5777" t="str">
            <v>EMBOÇO OU MASSA ÚNICA EM ARGAMASSA TRAÇO 1:2:8, PREPARO MANUAL, APLICADA MANUALMENTE EM PANOS DE FACHADA COM PRESENÇA DE VÃOS, ESPESSURA DE 25 MM. AF_06/2014</v>
          </cell>
        </row>
        <row r="5778">
          <cell r="A5778" t="str">
            <v>REVESTIMENTO E TRATAMENTO DE SUPERFICIES</v>
          </cell>
          <cell r="B5778" t="str">
            <v>REVE</v>
          </cell>
          <cell r="C5778" t="str">
            <v>EMBOCO</v>
          </cell>
          <cell r="D5778" t="str">
            <v>0107</v>
          </cell>
          <cell r="E5778">
            <v>0</v>
          </cell>
          <cell r="F5778">
            <v>0</v>
          </cell>
          <cell r="G5778" t="str">
            <v>87778</v>
          </cell>
          <cell r="H5778" t="str">
            <v>EMBOÇO OU MASSA ÚNICA EM ARGAMASSA INDUSTRIALIZADA, PREPARO MECÂNICO E APLICAÇÃO COM EQUIPAMENTO DE MISTURA E PROJEÇÃO DE 1,5 M3/H DE ARGAMASSA EM PANOS DE FACHADA COM PRESENÇA DE VÃOS, ESPESSURA DE 25 MM. AF_06/2014</v>
          </cell>
        </row>
        <row r="5779">
          <cell r="A5779" t="str">
            <v>REVESTIMENTO E TRATAMENTO DE SUPERFICIES</v>
          </cell>
          <cell r="B5779" t="str">
            <v>REVE</v>
          </cell>
          <cell r="C5779" t="str">
            <v>EMBOCO</v>
          </cell>
          <cell r="D5779" t="str">
            <v>0107</v>
          </cell>
          <cell r="E5779">
            <v>0</v>
          </cell>
          <cell r="F5779">
            <v>0</v>
          </cell>
          <cell r="G5779" t="str">
            <v>87779</v>
          </cell>
          <cell r="H5779" t="str">
            <v>EMBOÇO OU MASSA ÚNICA EM ARGAMASSA TRAÇO 1:2:8, PREPARO MECÂNICO COM BETONEIRA 400 L, APLICADA MANUALMENTE EM PANOS DE FACHADA COM PRESENÇA DE VÃOS, ESPESSURA DE 35 MM. AF_06/2014</v>
          </cell>
        </row>
        <row r="5780">
          <cell r="A5780" t="str">
            <v>REVESTIMENTO E TRATAMENTO DE SUPERFICIES</v>
          </cell>
          <cell r="B5780" t="str">
            <v>REVE</v>
          </cell>
          <cell r="C5780" t="str">
            <v>EMBOCO</v>
          </cell>
          <cell r="D5780" t="str">
            <v>0107</v>
          </cell>
          <cell r="E5780">
            <v>0</v>
          </cell>
          <cell r="F5780">
            <v>0</v>
          </cell>
          <cell r="G5780" t="str">
            <v>87781</v>
          </cell>
          <cell r="H5780" t="str">
            <v>EMBOÇO OU MASSA ÚNICA EM ARGAMASSA TRAÇO 1:2:8, PREPARO MANUAL, APLICADA MANUALMENTE EM PANOS DE FACHADA COM PRESENÇA DE VÃOS, ESPESSURA DE 35 MM. AF_06/2014</v>
          </cell>
        </row>
        <row r="5781">
          <cell r="A5781" t="str">
            <v>REVESTIMENTO E TRATAMENTO DE SUPERFICIES</v>
          </cell>
          <cell r="B5781" t="str">
            <v>REVE</v>
          </cell>
          <cell r="C5781" t="str">
            <v>EMBOCO</v>
          </cell>
          <cell r="D5781" t="str">
            <v>0107</v>
          </cell>
          <cell r="E5781">
            <v>0</v>
          </cell>
          <cell r="F5781">
            <v>0</v>
          </cell>
          <cell r="G5781" t="str">
            <v>87783</v>
          </cell>
          <cell r="H5781" t="str">
            <v>EMBOÇO OU MASSA ÚNICA EM ARGAMASSA INDUSTRIALIZADA, PREPARO MECÂNICO E APLICAÇÃO COM EQUIPAMENTO DE MISTURA E PROJEÇÃO DE 1,5 M3/H DE ARGAMASSA EM PANOS DE FACHADA COM PRESENÇA DE VÃOS, ESPESSURA DE 35 MM. AF_06/2014</v>
          </cell>
        </row>
        <row r="5782">
          <cell r="A5782" t="str">
            <v>REVESTIMENTO E TRATAMENTO DE SUPERFICIES</v>
          </cell>
          <cell r="B5782" t="str">
            <v>REVE</v>
          </cell>
          <cell r="C5782" t="str">
            <v>EMBOCO</v>
          </cell>
          <cell r="D5782" t="str">
            <v>0107</v>
          </cell>
          <cell r="E5782">
            <v>0</v>
          </cell>
          <cell r="F5782">
            <v>0</v>
          </cell>
          <cell r="G5782" t="str">
            <v>87784</v>
          </cell>
          <cell r="H5782" t="str">
            <v>EMBOÇO OU MASSA ÚNICA EM ARGAMASSA TRAÇO 1:2:8, PREPARO MECÂNICO COM BETONEIRA 400 L, APLICADA MANUALMENTE EM PANOS DE FACHADA COM PRESENÇA DE VÃOS, ESPESSURA DE 45 MM. AF_06/2014</v>
          </cell>
        </row>
        <row r="5783">
          <cell r="A5783" t="str">
            <v>REVESTIMENTO E TRATAMENTO DE SUPERFICIES</v>
          </cell>
          <cell r="B5783" t="str">
            <v>REVE</v>
          </cell>
          <cell r="C5783" t="str">
            <v>EMBOCO</v>
          </cell>
          <cell r="D5783" t="str">
            <v>0107</v>
          </cell>
          <cell r="E5783">
            <v>0</v>
          </cell>
          <cell r="F5783">
            <v>0</v>
          </cell>
          <cell r="G5783" t="str">
            <v>87786</v>
          </cell>
          <cell r="H5783" t="str">
            <v>EMBOÇO OU MASSA ÚNICA EM ARGAMASSA TRAÇO 1:2:8, PREPARO MANUAL, APLICADA MANUALMENTE EM PANOS DE FACHADA COM PRESENÇA DE VÃOS, ESPESSURA DE 45 MM. AF_06/2014</v>
          </cell>
        </row>
        <row r="5784">
          <cell r="A5784" t="str">
            <v>REVESTIMENTO E TRATAMENTO DE SUPERFICIES</v>
          </cell>
          <cell r="B5784" t="str">
            <v>REVE</v>
          </cell>
          <cell r="C5784" t="str">
            <v>EMBOCO</v>
          </cell>
          <cell r="D5784" t="str">
            <v>0107</v>
          </cell>
          <cell r="E5784">
            <v>0</v>
          </cell>
          <cell r="F5784">
            <v>0</v>
          </cell>
          <cell r="G5784" t="str">
            <v>87787</v>
          </cell>
          <cell r="H5784" t="str">
            <v>EMBOÇO OU MASSA ÚNICA EM ARGAMASSA INDUSTRIALIZADA, PREPARO MECÂNICO E APLICAÇÃO COM EQUIPAMENTO DE MISTURA E PROJEÇÃO DE 1,5 M3/H DE ARGAMASSA EM PANOS DE FACHADA COM PRESENÇA DE VÃOS, ESPESSURA DE 45 MM. AF_06/2014</v>
          </cell>
        </row>
        <row r="5785">
          <cell r="A5785" t="str">
            <v>REVESTIMENTO E TRATAMENTO DE SUPERFICIES</v>
          </cell>
          <cell r="B5785" t="str">
            <v>REVE</v>
          </cell>
          <cell r="C5785" t="str">
            <v>EMBOCO</v>
          </cell>
          <cell r="D5785" t="str">
            <v>0107</v>
          </cell>
          <cell r="E5785">
            <v>0</v>
          </cell>
          <cell r="F5785">
            <v>0</v>
          </cell>
          <cell r="G5785" t="str">
            <v>87788</v>
          </cell>
          <cell r="H5785" t="str">
            <v>EMBOÇO OU MASSA ÚNICA EM ARGAMASSA TRAÇO 1:2:8, PREPARO MECÂNICO COM BETONEIRA 400 L, APLICADA MANUALMENTE EM PANOS DE FACHADA COM PRESENÇA DE VÃOS, ESPESSURA MAIOR OU IGUAL A 50 MM. AF_06/2014</v>
          </cell>
        </row>
        <row r="5786">
          <cell r="A5786" t="str">
            <v>REVESTIMENTO E TRATAMENTO DE SUPERFICIES</v>
          </cell>
          <cell r="B5786" t="str">
            <v>REVE</v>
          </cell>
          <cell r="C5786" t="str">
            <v>EMBOCO</v>
          </cell>
          <cell r="D5786" t="str">
            <v>0107</v>
          </cell>
          <cell r="E5786">
            <v>0</v>
          </cell>
          <cell r="F5786">
            <v>0</v>
          </cell>
          <cell r="G5786" t="str">
            <v>87790</v>
          </cell>
          <cell r="H5786" t="str">
            <v>EMBOÇO OU MASSA ÚNICA EM ARGAMASSA TRAÇO 1:2:8, PREPARO MANUAL, APLICADA MANUALMENTE EM PANOS DE FACHADA COM PRESENÇA DE VÃOS, ESPESSURA MAIOR OU IGUAL A 50 MM. AF_06/2014</v>
          </cell>
        </row>
        <row r="5787">
          <cell r="A5787" t="str">
            <v>REVESTIMENTO E TRATAMENTO DE SUPERFICIES</v>
          </cell>
          <cell r="B5787" t="str">
            <v>REVE</v>
          </cell>
          <cell r="C5787" t="str">
            <v>EMBOCO</v>
          </cell>
          <cell r="D5787" t="str">
            <v>0107</v>
          </cell>
          <cell r="E5787">
            <v>0</v>
          </cell>
          <cell r="F5787">
            <v>0</v>
          </cell>
          <cell r="G5787" t="str">
            <v>87791</v>
          </cell>
          <cell r="H5787" t="str">
            <v>EMBOÇO OU MASSA ÚNICA EM ARGAMASSA INDUSTRIALIZADA, PREPARO MECÂNICO E APLICAÇÃO COM EQUIPAMENTO DE MISTURA E PROJEÇÃO DE 1,5 M3/H DE ARGAMASSA EM PANOS DE FACHADA COM PRESENÇA DE VÃOS, ESPESSURA MAIOR OU IGUAL A 50 MM. AF_06/2014</v>
          </cell>
        </row>
        <row r="5788">
          <cell r="A5788" t="str">
            <v>REVESTIMENTO E TRATAMENTO DE SUPERFICIES</v>
          </cell>
          <cell r="B5788" t="str">
            <v>REVE</v>
          </cell>
          <cell r="C5788" t="str">
            <v>EMBOCO</v>
          </cell>
          <cell r="D5788" t="str">
            <v>0107</v>
          </cell>
          <cell r="E5788">
            <v>0</v>
          </cell>
          <cell r="F5788">
            <v>0</v>
          </cell>
          <cell r="G5788" t="str">
            <v>87792</v>
          </cell>
          <cell r="H5788" t="str">
            <v>EMBOÇO OU MASSA ÚNICA EM ARGAMASSA TRAÇO 1:2:8, PREPARO MECÂNICO COM BETONEIRA 400 L, APLICADA MANUALMENTE EM PANOS CEGOS DE FACHADA (SEM PRESENÇA DE VÃOS), ESPESSURA DE 25 MM. AF_06/2014</v>
          </cell>
        </row>
        <row r="5789">
          <cell r="A5789" t="str">
            <v>REVESTIMENTO E TRATAMENTO DE SUPERFICIES</v>
          </cell>
          <cell r="B5789" t="str">
            <v>REVE</v>
          </cell>
          <cell r="C5789" t="str">
            <v>EMBOCO</v>
          </cell>
          <cell r="D5789" t="str">
            <v>0107</v>
          </cell>
          <cell r="E5789">
            <v>0</v>
          </cell>
          <cell r="F5789">
            <v>0</v>
          </cell>
          <cell r="G5789" t="str">
            <v>87794</v>
          </cell>
          <cell r="H5789" t="str">
            <v>EMBOÇO OU MASSA ÚNICA EM ARGAMASSA TRAÇO 1:2:8, PREPARO MANUAL, APLICADA MANUALMENTE EM PANOS CEGOS DE FACHADA (SEM PRESENÇA DE VÃOS), ESPESSURA DE 25 MM. AF_06/2014</v>
          </cell>
        </row>
        <row r="5790">
          <cell r="A5790" t="str">
            <v>REVESTIMENTO E TRATAMENTO DE SUPERFICIES</v>
          </cell>
          <cell r="B5790" t="str">
            <v>REVE</v>
          </cell>
          <cell r="C5790" t="str">
            <v>EMBOCO</v>
          </cell>
          <cell r="D5790" t="str">
            <v>0107</v>
          </cell>
          <cell r="E5790">
            <v>0</v>
          </cell>
          <cell r="F5790">
            <v>0</v>
          </cell>
          <cell r="G5790" t="str">
            <v>87795</v>
          </cell>
          <cell r="H5790" t="str">
            <v>EMBOÇO OU MASSA ÚNICA EM ARGAMASSA INDUSTRIALIZADA, PREPARO MECÂNICO E APLICAÇÃO COM EQUIPAMENTO DE MISTURA E PROJEÇÃO DE 1,5 M3/H DE ARGAMASSA EM PANOS CEGOS DE FACHADA (SEM PRESENÇA DE VÃOS), ESPESSURA DE 25 MM. AF_06/2014</v>
          </cell>
        </row>
        <row r="5791">
          <cell r="A5791" t="str">
            <v>REVESTIMENTO E TRATAMENTO DE SUPERFICIES</v>
          </cell>
          <cell r="B5791" t="str">
            <v>REVE</v>
          </cell>
          <cell r="C5791" t="str">
            <v>EMBOCO</v>
          </cell>
          <cell r="D5791" t="str">
            <v>0107</v>
          </cell>
          <cell r="E5791">
            <v>0</v>
          </cell>
          <cell r="F5791">
            <v>0</v>
          </cell>
          <cell r="G5791" t="str">
            <v>87797</v>
          </cell>
          <cell r="H5791" t="str">
            <v>EMBOÇO OU MASSA ÚNICA EM ARGAMASSA TRAÇO 1:2:8, PREPARO MECÂNICO COM BETONEIRA 400 L, APLICADA MANUALMENTE EM PANOS CEGOS DE FACHADA (SEM PRESENÇA DE VÃOS), ESPESSURA DE 35 MM. AF_06/2014</v>
          </cell>
        </row>
        <row r="5792">
          <cell r="A5792" t="str">
            <v>REVESTIMENTO E TRATAMENTO DE SUPERFICIES</v>
          </cell>
          <cell r="B5792" t="str">
            <v>REVE</v>
          </cell>
          <cell r="C5792" t="str">
            <v>EMBOCO</v>
          </cell>
          <cell r="D5792" t="str">
            <v>0107</v>
          </cell>
          <cell r="E5792">
            <v>0</v>
          </cell>
          <cell r="F5792">
            <v>0</v>
          </cell>
          <cell r="G5792" t="str">
            <v>87799</v>
          </cell>
          <cell r="H5792" t="str">
            <v>EMBOÇO OU MASSA ÚNICA EM ARGAMASSA TRAÇO 1:2:8, PREPARO MANUAL, APLICADA MANUALMENTE EM PANOS CEGOS DE FACHADA (SEM PRESENÇA DE VÃOS), ESPESSURA DE 35 MM. AF_06/2014</v>
          </cell>
        </row>
        <row r="5793">
          <cell r="A5793" t="str">
            <v>REVESTIMENTO E TRATAMENTO DE SUPERFICIES</v>
          </cell>
          <cell r="B5793" t="str">
            <v>REVE</v>
          </cell>
          <cell r="C5793" t="str">
            <v>EMBOCO</v>
          </cell>
          <cell r="D5793" t="str">
            <v>0107</v>
          </cell>
          <cell r="E5793">
            <v>0</v>
          </cell>
          <cell r="F5793">
            <v>0</v>
          </cell>
          <cell r="G5793" t="str">
            <v>87800</v>
          </cell>
          <cell r="H5793" t="str">
            <v>EMBOÇO OU MASSA ÚNICA EM ARGAMASSA INDUSTRIALIZADA, PREPARO MECÂNICO E APLICAÇÃO COM EQUIPAMENTO DE MISTURA E PROJEÇÃO DE 1,5 M3/H DE ARGAMASSA EM PANOS CEGOS DE FACHADA (SEM PRESENÇA DE VÃOS), ESPESSURA DE 35 MM. AF_06/2014</v>
          </cell>
        </row>
        <row r="5794">
          <cell r="A5794" t="str">
            <v>REVESTIMENTO E TRATAMENTO DE SUPERFICIES</v>
          </cell>
          <cell r="B5794" t="str">
            <v>REVE</v>
          </cell>
          <cell r="C5794" t="str">
            <v>EMBOCO</v>
          </cell>
          <cell r="D5794" t="str">
            <v>0107</v>
          </cell>
          <cell r="E5794">
            <v>0</v>
          </cell>
          <cell r="F5794">
            <v>0</v>
          </cell>
          <cell r="G5794" t="str">
            <v>87801</v>
          </cell>
          <cell r="H5794" t="str">
            <v>EMBOÇO OU MASSA ÚNICA EM ARGAMASSA TRAÇO 1:2:8, PREPARO MECÂNICO COM BETONEIRA 400 L, APLICADA MANUALMENTE EM PANOS CEGOS DE FACHADA (SEM PRESENÇA DE VÃOS), ESPESSURA DE 45 MM. AF_06/2014</v>
          </cell>
        </row>
        <row r="5795">
          <cell r="A5795" t="str">
            <v>REVESTIMENTO E TRATAMENTO DE SUPERFICIES</v>
          </cell>
          <cell r="B5795" t="str">
            <v>REVE</v>
          </cell>
          <cell r="C5795" t="str">
            <v>EMBOCO</v>
          </cell>
          <cell r="D5795" t="str">
            <v>0107</v>
          </cell>
          <cell r="E5795">
            <v>0</v>
          </cell>
          <cell r="F5795">
            <v>0</v>
          </cell>
          <cell r="G5795" t="str">
            <v>87803</v>
          </cell>
          <cell r="H5795" t="str">
            <v>EMBOÇO OU MASSA ÚNICA EM ARGAMASSA TRAÇO 1:2:8, PREPARO MANUAL, APLICADA MANUALMENTE EM PANOS CEGOS DE FACHADA (SEM PRESENÇA DE VÃOS), ESPESSURA DE 45 MM. AF_06/2014</v>
          </cell>
        </row>
        <row r="5796">
          <cell r="A5796" t="str">
            <v>REVESTIMENTO E TRATAMENTO DE SUPERFICIES</v>
          </cell>
          <cell r="B5796" t="str">
            <v>REVE</v>
          </cell>
          <cell r="C5796" t="str">
            <v>EMBOCO</v>
          </cell>
          <cell r="D5796" t="str">
            <v>0107</v>
          </cell>
          <cell r="E5796">
            <v>0</v>
          </cell>
          <cell r="F5796">
            <v>0</v>
          </cell>
          <cell r="G5796" t="str">
            <v>87804</v>
          </cell>
          <cell r="H5796" t="str">
            <v>EMBOÇO OU MASSA ÚNICA EM ARGAMASSA INDUSTRIALIZADA, PREPARO MECÂNICO E APLICAÇÃO COM EQUIPAMENTO DE MISTURA E PROJEÇÃO DE 1,5 M3/H DE ARGAMASSA EM PANOS CEGOS DE FACHADA (SEM PRESENÇA DE VÃOS), ESPESSURA DE 45 MM. AF_06/2014</v>
          </cell>
        </row>
        <row r="5797">
          <cell r="A5797" t="str">
            <v>REVESTIMENTO E TRATAMENTO DE SUPERFICIES</v>
          </cell>
          <cell r="B5797" t="str">
            <v>REVE</v>
          </cell>
          <cell r="C5797" t="str">
            <v>EMBOCO</v>
          </cell>
          <cell r="D5797" t="str">
            <v>0107</v>
          </cell>
          <cell r="E5797">
            <v>0</v>
          </cell>
          <cell r="F5797">
            <v>0</v>
          </cell>
          <cell r="G5797" t="str">
            <v>87805</v>
          </cell>
          <cell r="H5797" t="str">
            <v>EMBOÇO OU MASSA ÚNICA EM ARGAMASSA TRAÇO 1:2:8, PREPARO MECÂNICO COM BETONEIRA 400 L, APLICADA MANUALMENTE EM PANOS CEGOS DE FACHADA (SEM PRESENÇA DE VÃOS), ESPESSURA MAIOR OU IGUAL A 50 MM. AF_06/2014</v>
          </cell>
        </row>
        <row r="5798">
          <cell r="A5798" t="str">
            <v>REVESTIMENTO E TRATAMENTO DE SUPERFICIES</v>
          </cell>
          <cell r="B5798" t="str">
            <v>REVE</v>
          </cell>
          <cell r="C5798" t="str">
            <v>EMBOCO</v>
          </cell>
          <cell r="D5798" t="str">
            <v>0107</v>
          </cell>
          <cell r="E5798">
            <v>0</v>
          </cell>
          <cell r="F5798">
            <v>0</v>
          </cell>
          <cell r="G5798" t="str">
            <v>87807</v>
          </cell>
          <cell r="H5798" t="str">
            <v>EMBOÇO OU MASSA ÚNICA EM ARGAMASSA TRAÇO 1:2:8, PREPARO MANUAL, APLICADA MANUALMENTE EM PANOS CEGOS DE FACHADA (SEM PRESENÇA DE VÃOS), ESPESSURA MAIOR OU IGUAL A 50 MM. AF_06/2014</v>
          </cell>
        </row>
        <row r="5799">
          <cell r="A5799" t="str">
            <v>REVESTIMENTO E TRATAMENTO DE SUPERFICIES</v>
          </cell>
          <cell r="B5799" t="str">
            <v>REVE</v>
          </cell>
          <cell r="C5799" t="str">
            <v>EMBOCO</v>
          </cell>
          <cell r="D5799" t="str">
            <v>0107</v>
          </cell>
          <cell r="E5799">
            <v>0</v>
          </cell>
          <cell r="F5799">
            <v>0</v>
          </cell>
          <cell r="G5799" t="str">
            <v>87808</v>
          </cell>
          <cell r="H5799" t="str">
            <v>EMBOÇO OU MASSA ÚNICA EM ARGAMASSA INDUSTRIALIZADA, PREPARO MECÂNICO E APLICAÇÃO COM EQUIPAMENTO DE MISTURA E PROJEÇÃO DE 1,5 M3/H DE ARGAMASSA EM PANOS CEGOS DE FACHADA (SEM PRESENÇA DE VÃOS), ESPESSURA MAIOR OU IGUAL A 50 MM. AF_06/2014</v>
          </cell>
        </row>
        <row r="5800">
          <cell r="A5800" t="str">
            <v>REVESTIMENTO E TRATAMENTO DE SUPERFICIES</v>
          </cell>
          <cell r="B5800" t="str">
            <v>REVE</v>
          </cell>
          <cell r="C5800" t="str">
            <v>EMBOCO</v>
          </cell>
          <cell r="D5800" t="str">
            <v>0107</v>
          </cell>
          <cell r="E5800">
            <v>0</v>
          </cell>
          <cell r="F5800">
            <v>0</v>
          </cell>
          <cell r="G5800" t="str">
            <v>87809</v>
          </cell>
          <cell r="H5800" t="str">
            <v>EMBOÇO OU MASSA ÚNICA EM ARGAMASSA TRAÇO 1:2:8, PREPARO MECÂNICO COM BETONEIRA 400 L, APLICADA MANUALMENTE EM SUPERFÍCIES EXTERNAS DA SACADA, ESPESSURA DE 25 MM, SEM USO DE TELA METÁLICA DE REFORÇO CONTRA FISSURAÇÃO. AF_06/2014</v>
          </cell>
        </row>
        <row r="5801">
          <cell r="A5801" t="str">
            <v>REVESTIMENTO E TRATAMENTO DE SUPERFICIES</v>
          </cell>
          <cell r="B5801" t="str">
            <v>REVE</v>
          </cell>
          <cell r="C5801" t="str">
            <v>EMBOCO</v>
          </cell>
          <cell r="D5801" t="str">
            <v>0107</v>
          </cell>
          <cell r="E5801">
            <v>0</v>
          </cell>
          <cell r="F5801">
            <v>0</v>
          </cell>
          <cell r="G5801" t="str">
            <v>87811</v>
          </cell>
          <cell r="H5801" t="str">
            <v>EMBOÇO OU MASSA ÚNICA EM ARGAMASSA TRAÇO 1:2:8, PREPARO MANUAL, APLICADA MANUALMENTE EM SUPERFÍCIES EXTERNAS DA SACADA, ESPESSURA DE 25 MM, SEM USO DE TELA METÁLICA DE REFORÇO CONTRA FISSURAÇÃO. AF_06/2014</v>
          </cell>
        </row>
        <row r="5802">
          <cell r="A5802" t="str">
            <v>REVESTIMENTO E TRATAMENTO DE SUPERFICIES</v>
          </cell>
          <cell r="B5802" t="str">
            <v>REVE</v>
          </cell>
          <cell r="C5802" t="str">
            <v>EMBOCO</v>
          </cell>
          <cell r="D5802" t="str">
            <v>0107</v>
          </cell>
          <cell r="E5802">
            <v>0</v>
          </cell>
          <cell r="F5802">
            <v>0</v>
          </cell>
          <cell r="G5802" t="str">
            <v>87812</v>
          </cell>
          <cell r="H5802" t="str">
            <v>EMBOÇO OU MASSA ÚNICA EM ARGAMASSA INDUSTRIALIZADA, PREPARO MECÂNICO E APLICAÇÃO COM EQUIPAMENTO DE MISTURA E PROJEÇÃO DE 1,5 M3/H EM SUPERFÍCIES EXTERNAS DA SACADA, ESPESSURA 25 MM, SEM USO DE TELA METÁLICA. AF_06/2014</v>
          </cell>
        </row>
        <row r="5803">
          <cell r="A5803" t="str">
            <v>REVESTIMENTO E TRATAMENTO DE SUPERFICIES</v>
          </cell>
          <cell r="B5803" t="str">
            <v>REVE</v>
          </cell>
          <cell r="C5803" t="str">
            <v>EMBOCO</v>
          </cell>
          <cell r="D5803" t="str">
            <v>0107</v>
          </cell>
          <cell r="E5803">
            <v>0</v>
          </cell>
          <cell r="F5803">
            <v>0</v>
          </cell>
          <cell r="G5803" t="str">
            <v>87813</v>
          </cell>
          <cell r="H5803" t="str">
            <v>EMBOÇO OU MASSA ÚNICA EM ARGAMASSA TRAÇO 1:2:8, PREPARO MECÂNICO COM BETONEIRA 400 L, APLICADA MANUALMENTE EM SUPERFÍCIES EXTERNAS DA SACADA, ESPESSURA DE 35 MM, SEM USO DE TELA METÁLICA DE REFORÇO CONTRA FISSURAÇÃO. AF_06/2014</v>
          </cell>
        </row>
        <row r="5804">
          <cell r="A5804" t="str">
            <v>REVESTIMENTO E TRATAMENTO DE SUPERFICIES</v>
          </cell>
          <cell r="B5804" t="str">
            <v>REVE</v>
          </cell>
          <cell r="C5804" t="str">
            <v>EMBOCO</v>
          </cell>
          <cell r="D5804" t="str">
            <v>0107</v>
          </cell>
          <cell r="E5804">
            <v>0</v>
          </cell>
          <cell r="F5804">
            <v>0</v>
          </cell>
          <cell r="G5804" t="str">
            <v>87815</v>
          </cell>
          <cell r="H5804" t="str">
            <v>EMBOÇO OU MASSA ÚNICA EM ARGAMASSA TRAÇO 1:2:8, PREPARO MANUAL, APLICADA MANUALMENTE EM SUPERFÍCIES EXTERNAS DA SACADA, ESPESSURA DE 35 MM, SEM USO DE TELA METÁLICA DE REFORÇO CONTRA FISSURAÇÃO. AF_06/2014</v>
          </cell>
        </row>
        <row r="5805">
          <cell r="A5805" t="str">
            <v>REVESTIMENTO E TRATAMENTO DE SUPERFICIES</v>
          </cell>
          <cell r="B5805" t="str">
            <v>REVE</v>
          </cell>
          <cell r="C5805" t="str">
            <v>EMBOCO</v>
          </cell>
          <cell r="D5805" t="str">
            <v>0107</v>
          </cell>
          <cell r="E5805">
            <v>0</v>
          </cell>
          <cell r="F5805">
            <v>0</v>
          </cell>
          <cell r="G5805" t="str">
            <v>87816</v>
          </cell>
          <cell r="H5805" t="str">
            <v>EMBOÇO OU MASSA ÚNICA EM ARGAMASSA INDUSTRIALIZADA, PREPARO MECÂNICO E APLICAÇÃO COM EQUIPAMENTO DE MISTURA E PROJEÇÃO DE 1,5 M3/H EM SUPERFÍCIES EXTERNAS DA SACADA, ESPESSURA 35 MM, SEM USO DE TELA METÁLICA. AF_06/2014</v>
          </cell>
        </row>
        <row r="5806">
          <cell r="A5806" t="str">
            <v>REVESTIMENTO E TRATAMENTO DE SUPERFICIES</v>
          </cell>
          <cell r="B5806" t="str">
            <v>REVE</v>
          </cell>
          <cell r="C5806" t="str">
            <v>EMBOCO</v>
          </cell>
          <cell r="D5806" t="str">
            <v>0107</v>
          </cell>
          <cell r="E5806">
            <v>0</v>
          </cell>
          <cell r="F5806">
            <v>0</v>
          </cell>
          <cell r="G5806" t="str">
            <v>87817</v>
          </cell>
          <cell r="H5806" t="str">
            <v>EMBOÇO OU MASSA ÚNICA EM ARGAMASSA TRAÇO 1:2:8, PREPARO MECÂNICO COM BETONEIRA 400 L, APLICADA MANUALMENTE EM SUPERFÍCIES EXTERNAS DA SACADA, ESPESSURA DE 45 MM, SEM USO DE TELA METÁLICA DE REFORÇO CONTRA FISSURAÇÃO. AF_06/2014</v>
          </cell>
        </row>
        <row r="5807">
          <cell r="A5807" t="str">
            <v>REVESTIMENTO E TRATAMENTO DE SUPERFICIES</v>
          </cell>
          <cell r="B5807" t="str">
            <v>REVE</v>
          </cell>
          <cell r="C5807" t="str">
            <v>EMBOCO</v>
          </cell>
          <cell r="D5807" t="str">
            <v>0107</v>
          </cell>
          <cell r="E5807">
            <v>0</v>
          </cell>
          <cell r="F5807">
            <v>0</v>
          </cell>
          <cell r="G5807" t="str">
            <v>87819</v>
          </cell>
          <cell r="H5807" t="str">
            <v>EMBOÇO OU MASSA ÚNICA EM ARGAMASSA TRAÇO 1:2:8, PREPARO MANUAL, APLICADA MANUALMENTE EM SUPERFÍCIES EXTERNAS DA SACADA, ESPESSURA DE 45 MM, SEM USO DE TELA METÁLICA DE REFORÇO CONTRA FISSURAÇÃO. AF_06/2014</v>
          </cell>
        </row>
        <row r="5808">
          <cell r="A5808" t="str">
            <v>REVESTIMENTO E TRATAMENTO DE SUPERFICIES</v>
          </cell>
          <cell r="B5808" t="str">
            <v>REVE</v>
          </cell>
          <cell r="C5808" t="str">
            <v>EMBOCO</v>
          </cell>
          <cell r="D5808" t="str">
            <v>0107</v>
          </cell>
          <cell r="E5808">
            <v>0</v>
          </cell>
          <cell r="F5808">
            <v>0</v>
          </cell>
          <cell r="G5808" t="str">
            <v>87820</v>
          </cell>
          <cell r="H5808" t="str">
            <v>EMBOÇO OU MASSA ÚNICA EM ARGAMASSA INDUSTRIALIZADA, PREPARO MECÂNICO E APLICAÇÃO COM EQUIPAMENTO DE MISTURA E PROJEÇÃO DE 1,5 M3/H EM SUPERFÍCIES EXTERNAS DA SACADA, ESPESSURA 45 MM, SEM USO DE TELA METÁLICA. AF_06/2014</v>
          </cell>
        </row>
        <row r="5809">
          <cell r="A5809" t="str">
            <v>REVESTIMENTO E TRATAMENTO DE SUPERFICIES</v>
          </cell>
          <cell r="B5809" t="str">
            <v>REVE</v>
          </cell>
          <cell r="C5809" t="str">
            <v>EMBOCO</v>
          </cell>
          <cell r="D5809" t="str">
            <v>0107</v>
          </cell>
          <cell r="E5809">
            <v>0</v>
          </cell>
          <cell r="F5809">
            <v>0</v>
          </cell>
          <cell r="G5809" t="str">
            <v>87821</v>
          </cell>
          <cell r="H5809" t="str">
            <v>EMBOÇO OU MASSA ÚNICA EM ARGAMASSA TRAÇO 1:2:8, PREPARO MECÂNICO COM BETONEIRA 400 L, APLICADA MANUALMENTE EM SUPERFÍCIES EXTERNAS DA SACADA, ESPESSURA MAIOR OU IGUAL A 50 MM, SEM USO DE TELA METÁLICA DE REFORÇO CONTRA FISSURAÇÃO. AF_06/2014</v>
          </cell>
        </row>
        <row r="5810">
          <cell r="A5810" t="str">
            <v>REVESTIMENTO E TRATAMENTO DE SUPERFICIES</v>
          </cell>
          <cell r="B5810" t="str">
            <v>REVE</v>
          </cell>
          <cell r="C5810" t="str">
            <v>EMBOCO</v>
          </cell>
          <cell r="D5810" t="str">
            <v>0107</v>
          </cell>
          <cell r="E5810">
            <v>0</v>
          </cell>
          <cell r="F5810">
            <v>0</v>
          </cell>
          <cell r="G5810" t="str">
            <v>87823</v>
          </cell>
          <cell r="H5810" t="str">
            <v>EMBOÇO OU MASSA ÚNICA EM ARGAMASSA TRAÇO 1:2:8, PREPARO MANUAL, APLICADA MANUALMENTE EM SUPERFÍCIES EXTERNAS DA SACADA, ESPESSURA MAIOR OU IGUAL A 50 MM, SEM USO DE TELA METÁLICA DE REFORÇO CONTRA FISSURAÇÃO. AF_06/2014</v>
          </cell>
        </row>
        <row r="5811">
          <cell r="A5811" t="str">
            <v>REVESTIMENTO E TRATAMENTO DE SUPERFICIES</v>
          </cell>
          <cell r="B5811" t="str">
            <v>REVE</v>
          </cell>
          <cell r="C5811" t="str">
            <v>EMBOCO</v>
          </cell>
          <cell r="D5811" t="str">
            <v>0107</v>
          </cell>
          <cell r="E5811">
            <v>0</v>
          </cell>
          <cell r="F5811">
            <v>0</v>
          </cell>
          <cell r="G5811" t="str">
            <v>87824</v>
          </cell>
          <cell r="H5811" t="str">
            <v>EMBOÇO OU MASSA ÚNICA EM ARGAMASSA INDUSTRIALIZADA, PREPARO MECÂNICO E APLICAÇÃO COM EQUIPAMENTO DE MISTURA E PROJEÇÃO DE 1,5 M3/H EM SUPERFÍCIES EXTERNAS DA SACADA, ESPESSURA MAIOR OU IGUAL A 50 MM, SEM USO DE TELA METÁLICA. AF_06/2014</v>
          </cell>
        </row>
        <row r="5812">
          <cell r="A5812" t="str">
            <v>REVESTIMENTO E TRATAMENTO DE SUPERFICIES</v>
          </cell>
          <cell r="B5812" t="str">
            <v>REVE</v>
          </cell>
          <cell r="C5812" t="str">
            <v>EMBOCO</v>
          </cell>
          <cell r="D5812" t="str">
            <v>0107</v>
          </cell>
          <cell r="E5812">
            <v>0</v>
          </cell>
          <cell r="F5812">
            <v>0</v>
          </cell>
          <cell r="G5812" t="str">
            <v>87825</v>
          </cell>
          <cell r="H5812" t="str">
            <v>EMBOÇO OU MASSA ÚNICA EM ARGAMASSA TRAÇO 1:2:8, PREPARO MECÂNICO COM BETONEIRA 400 L, APLICADA MANUALMENTE NAS PAREDES INTERNAS DA SACADA, ESPESSURA DE 25 MM, SEM USO DE TELA METÁLICA DE REFORÇO CONTRA FISSURAÇÃO. AF_06/2014</v>
          </cell>
        </row>
        <row r="5813">
          <cell r="A5813" t="str">
            <v>REVESTIMENTO E TRATAMENTO DE SUPERFICIES</v>
          </cell>
          <cell r="B5813" t="str">
            <v>REVE</v>
          </cell>
          <cell r="C5813" t="str">
            <v>EMBOCO</v>
          </cell>
          <cell r="D5813" t="str">
            <v>0107</v>
          </cell>
          <cell r="E5813">
            <v>0</v>
          </cell>
          <cell r="F5813">
            <v>0</v>
          </cell>
          <cell r="G5813" t="str">
            <v>87827</v>
          </cell>
          <cell r="H5813" t="str">
            <v>EMBOÇO OU MASSA ÚNICA EM ARGAMASSA TRAÇO 1:2:8, PREPARO MANUAL, APLICADA MANUALMENTE NAS PAREDES INTERNAS DA SACADA, ESPESSURA DE 25 MM, SEM USO DE TELA METÁLICA DE REFORÇO CONTRA FISSURAÇÃO. AF_06/2014</v>
          </cell>
        </row>
        <row r="5814">
          <cell r="A5814" t="str">
            <v>REVESTIMENTO E TRATAMENTO DE SUPERFICIES</v>
          </cell>
          <cell r="B5814" t="str">
            <v>REVE</v>
          </cell>
          <cell r="C5814" t="str">
            <v>EMBOCO</v>
          </cell>
          <cell r="D5814" t="str">
            <v>0107</v>
          </cell>
          <cell r="E5814">
            <v>0</v>
          </cell>
          <cell r="F5814">
            <v>0</v>
          </cell>
          <cell r="G5814" t="str">
            <v>87828</v>
          </cell>
          <cell r="H5814" t="str">
            <v>EMBOÇO OU MASSA ÚNICA EM ARGAMASSA INDUSTRIALIZADA, PREPARO MECÂNICO E APLICAÇÃO COM EQUIPAMENTO DE MISTURA E PROJEÇÃO DE 1,5 M3/H NAS PAREDES INTERNAS DA SACADA, ESPESSURA 25 MM, SEM USO DE TELA METÁLICA. AF_06/2014</v>
          </cell>
        </row>
        <row r="5815">
          <cell r="A5815" t="str">
            <v>REVESTIMENTO E TRATAMENTO DE SUPERFICIES</v>
          </cell>
          <cell r="B5815" t="str">
            <v>REVE</v>
          </cell>
          <cell r="C5815" t="str">
            <v>EMBOCO</v>
          </cell>
          <cell r="D5815" t="str">
            <v>0107</v>
          </cell>
          <cell r="E5815">
            <v>0</v>
          </cell>
          <cell r="F5815">
            <v>0</v>
          </cell>
          <cell r="G5815" t="str">
            <v>87829</v>
          </cell>
          <cell r="H5815" t="str">
            <v>EMBOÇO OU MASSA ÚNICA EM ARGAMASSA TRAÇO 1:2:8, PREPARO MECÂNICO COM BETONEIRA 400 L, APLICADA MANUALMENTE NAS PAREDES INTERNAS DA SACADA, ESPESSURA DE 35 MM, SEM USO DE TELA METÁLICA DE REFORÇO CONTRA FISSURAÇÃO. AF_06/2014</v>
          </cell>
        </row>
        <row r="5816">
          <cell r="A5816" t="str">
            <v>REVESTIMENTO E TRATAMENTO DE SUPERFICIES</v>
          </cell>
          <cell r="B5816" t="str">
            <v>REVE</v>
          </cell>
          <cell r="C5816" t="str">
            <v>EMBOCO</v>
          </cell>
          <cell r="D5816" t="str">
            <v>0107</v>
          </cell>
          <cell r="E5816">
            <v>0</v>
          </cell>
          <cell r="F5816">
            <v>0</v>
          </cell>
          <cell r="G5816" t="str">
            <v>87831</v>
          </cell>
          <cell r="H5816" t="str">
            <v>EMBOÇO OU MASSA ÚNICA EM ARGAMASSA TRAÇO 1:2:8, PREPARO MANUAL, APLICADA MANUALMENTE NAS PAREDES INTERNAS DA SACADA, ESPESSURA DE 35 MM, SEM USO DE TELA METÁLICA DE REFORÇO CONTRA FISSURAÇÃO. AF_06/2014</v>
          </cell>
        </row>
        <row r="5817">
          <cell r="A5817" t="str">
            <v>REVESTIMENTO E TRATAMENTO DE SUPERFICIES</v>
          </cell>
          <cell r="B5817" t="str">
            <v>REVE</v>
          </cell>
          <cell r="C5817" t="str">
            <v>EMBOCO</v>
          </cell>
          <cell r="D5817" t="str">
            <v>0107</v>
          </cell>
          <cell r="E5817">
            <v>0</v>
          </cell>
          <cell r="F5817">
            <v>0</v>
          </cell>
          <cell r="G5817" t="str">
            <v>87832</v>
          </cell>
          <cell r="H5817" t="str">
            <v>EMBOÇO OU MASSA ÚNICA EM ARGAMASSA INDUSTRIALIZADA, PREPARO MECÂNICO E APLICAÇÃO COM EQUIPAMENTO DE MISTURA E PROJEÇÃO DE 1,5 M3/H DE ARGAMASSA NAS PAREDES INTERNAS DA SACADA, ESPESSURA 35 MM, SEM USO DE TELA METÁLICA. AF_06/2014</v>
          </cell>
        </row>
        <row r="5818">
          <cell r="A5818" t="str">
            <v>REVESTIMENTO E TRATAMENTO DE SUPERFICIES</v>
          </cell>
          <cell r="B5818" t="str">
            <v>REVE</v>
          </cell>
          <cell r="C5818" t="str">
            <v>EMBOCO</v>
          </cell>
          <cell r="D5818" t="str">
            <v>0107</v>
          </cell>
          <cell r="E5818">
            <v>0</v>
          </cell>
          <cell r="F5818">
            <v>0</v>
          </cell>
          <cell r="G5818" t="str">
            <v>87834</v>
          </cell>
          <cell r="H5818" t="str">
            <v>REVESTIMENTO DECORATIVO MONOCAMADA APLICADO MANUALMENTE EM PANOS CEGOS DA FACHADA DE UM EDIFÍCIO DE ESTRUTURA CONVENCIONAL, COM ACABAMENTO RASPADO. AF_06/2014</v>
          </cell>
        </row>
        <row r="5819">
          <cell r="A5819" t="str">
            <v>REVESTIMENTO E TRATAMENTO DE SUPERFICIES</v>
          </cell>
          <cell r="B5819" t="str">
            <v>REVE</v>
          </cell>
          <cell r="C5819" t="str">
            <v>EMBOCO</v>
          </cell>
          <cell r="D5819" t="str">
            <v>0107</v>
          </cell>
          <cell r="E5819">
            <v>0</v>
          </cell>
          <cell r="F5819">
            <v>0</v>
          </cell>
          <cell r="G5819" t="str">
            <v>87835</v>
          </cell>
          <cell r="H5819" t="str">
            <v>REVESTIMENTO DECORATIVO MONOCAMADA APLICADO MANUALMENTE EM PANOS CEGOS DA FACHADA DE UM EDIFÍCIO DE ALVENARIA ESTRUTURAL, COM ACABAMENTO RASPADO. AF_06/2014</v>
          </cell>
        </row>
        <row r="5820">
          <cell r="A5820" t="str">
            <v>REVESTIMENTO E TRATAMENTO DE SUPERFICIES</v>
          </cell>
          <cell r="B5820" t="str">
            <v>REVE</v>
          </cell>
          <cell r="C5820" t="str">
            <v>EMBOCO</v>
          </cell>
          <cell r="D5820" t="str">
            <v>0107</v>
          </cell>
          <cell r="E5820">
            <v>0</v>
          </cell>
          <cell r="F5820">
            <v>0</v>
          </cell>
          <cell r="G5820" t="str">
            <v>87836</v>
          </cell>
          <cell r="H5820" t="str">
            <v>REVESTIMENTO DECORATIVO MONOCAMADA APLICADO COM EQUIPAMENTO DE PROJEÇÃO EM PANOS CEGOS DA FACHADA DE UM EDIFÍCIO DE ESTRUTURA CONVENCIONAL, COM ACABAMENTO RASPADO. AF_06/2014</v>
          </cell>
        </row>
        <row r="5821">
          <cell r="A5821" t="str">
            <v>REVESTIMENTO E TRATAMENTO DE SUPERFICIES</v>
          </cell>
          <cell r="B5821" t="str">
            <v>REVE</v>
          </cell>
          <cell r="C5821" t="str">
            <v>EMBOCO</v>
          </cell>
          <cell r="D5821" t="str">
            <v>0107</v>
          </cell>
          <cell r="E5821">
            <v>0</v>
          </cell>
          <cell r="F5821">
            <v>0</v>
          </cell>
          <cell r="G5821" t="str">
            <v>87837</v>
          </cell>
          <cell r="H5821" t="str">
            <v>REVESTIMENTO DECORATIVO MONOCAMADA APLICADO COM EQUIPAMENTO DE PROJEÇÃO EM PANOS CEGOS DA FACHADA DE UM EDIFÍCIO DE ALVENARIA ESTRUTURAL, COM ACABAMENTO RASPADO. AF_06/2014</v>
          </cell>
        </row>
        <row r="5822">
          <cell r="A5822" t="str">
            <v>REVESTIMENTO E TRATAMENTO DE SUPERFICIES</v>
          </cell>
          <cell r="B5822" t="str">
            <v>REVE</v>
          </cell>
          <cell r="C5822" t="str">
            <v>EMBOCO</v>
          </cell>
          <cell r="D5822" t="str">
            <v>0107</v>
          </cell>
          <cell r="E5822">
            <v>0</v>
          </cell>
          <cell r="F5822">
            <v>0</v>
          </cell>
          <cell r="G5822" t="str">
            <v>87838</v>
          </cell>
          <cell r="H5822" t="str">
            <v>REVESTIMENTO DECORATIVO MONOCAMADA APLICADO MANUALMENTE EM PANOS DA FACHADA COM PRESENÇA DE VÃOS, DE UM EDIFÍCIO DE ESTRUTURA CONVENCIONAL E ACABAMENTO RASPADO. AF_06/2014</v>
          </cell>
        </row>
        <row r="5823">
          <cell r="A5823" t="str">
            <v>REVESTIMENTO E TRATAMENTO DE SUPERFICIES</v>
          </cell>
          <cell r="B5823" t="str">
            <v>REVE</v>
          </cell>
          <cell r="C5823" t="str">
            <v>EMBOCO</v>
          </cell>
          <cell r="D5823" t="str">
            <v>0107</v>
          </cell>
          <cell r="E5823">
            <v>0</v>
          </cell>
          <cell r="F5823">
            <v>0</v>
          </cell>
          <cell r="G5823" t="str">
            <v>87839</v>
          </cell>
          <cell r="H5823" t="str">
            <v>REVESTIMENTO DECORATIVO MONOCAMADA APLICADO MANUALMENTE EM PANOS DA FACHADA COM PRESENÇA DE VÃOS, DE UM EDIFÍCIO DE ALVENARIA ESTRUTURAL E ACABAMENTO RASPADO. AF_06/2014</v>
          </cell>
        </row>
        <row r="5824">
          <cell r="A5824" t="str">
            <v>REVESTIMENTO E TRATAMENTO DE SUPERFICIES</v>
          </cell>
          <cell r="B5824" t="str">
            <v>REVE</v>
          </cell>
          <cell r="C5824" t="str">
            <v>EMBOCO</v>
          </cell>
          <cell r="D5824" t="str">
            <v>0107</v>
          </cell>
          <cell r="E5824">
            <v>0</v>
          </cell>
          <cell r="F5824">
            <v>0</v>
          </cell>
          <cell r="G5824" t="str">
            <v>87840</v>
          </cell>
          <cell r="H5824" t="str">
            <v>REVESTIMENTO DECORATIVO MONOCAMADA APLICADO COM EQUIPAMENTO DE PROJEÇÃO EM PANOS DA FACHADA COM PRESENÇA DE VÃOS, DE UM EDIFÍCIO DE ESTRUTURA CONVENCIONAL E ACABAMENTO RASPADO. AF_06/2014</v>
          </cell>
        </row>
        <row r="5825">
          <cell r="A5825" t="str">
            <v>REVESTIMENTO E TRATAMENTO DE SUPERFICIES</v>
          </cell>
          <cell r="B5825" t="str">
            <v>REVE</v>
          </cell>
          <cell r="C5825" t="str">
            <v>EMBOCO</v>
          </cell>
          <cell r="D5825" t="str">
            <v>0107</v>
          </cell>
          <cell r="E5825">
            <v>0</v>
          </cell>
          <cell r="F5825">
            <v>0</v>
          </cell>
          <cell r="G5825" t="str">
            <v>87841</v>
          </cell>
          <cell r="H5825" t="str">
            <v>REVESTIMENTO DECORATIVO MONOCAMADA APLICADO COM EQUIPAMENTO DE PROJEÇÃO EM PANOS DA FACHADA COM PRESENÇA DE VÃOS, DE UM EDIFÍCIO DE ALVENARIA ESTRUTURAL E ACABAMENTO RASPADO. AF_06/2014</v>
          </cell>
        </row>
        <row r="5826">
          <cell r="A5826" t="str">
            <v>REVESTIMENTO E TRATAMENTO DE SUPERFICIES</v>
          </cell>
          <cell r="B5826" t="str">
            <v>REVE</v>
          </cell>
          <cell r="C5826" t="str">
            <v>EMBOCO</v>
          </cell>
          <cell r="D5826" t="str">
            <v>0107</v>
          </cell>
          <cell r="E5826">
            <v>0</v>
          </cell>
          <cell r="F5826">
            <v>0</v>
          </cell>
          <cell r="G5826" t="str">
            <v>87842</v>
          </cell>
          <cell r="H5826" t="str">
            <v>REVESTIMENTO DECORATIVO MONOCAMADA APLICADO MANUALMENTE EM SUPERFÍCIES EXTERNAS DA SACADA DE UM EDIFÍCIO DE ESTRUTURA CONVENCIONAL E ACABAMENTO RASPADO. AF_06/2014</v>
          </cell>
        </row>
        <row r="5827">
          <cell r="A5827" t="str">
            <v>REVESTIMENTO E TRATAMENTO DE SUPERFICIES</v>
          </cell>
          <cell r="B5827" t="str">
            <v>REVE</v>
          </cell>
          <cell r="C5827" t="str">
            <v>EMBOCO</v>
          </cell>
          <cell r="D5827" t="str">
            <v>0107</v>
          </cell>
          <cell r="E5827">
            <v>0</v>
          </cell>
          <cell r="F5827">
            <v>0</v>
          </cell>
          <cell r="G5827" t="str">
            <v>87843</v>
          </cell>
          <cell r="H5827" t="str">
            <v>REVESTIMENTO DECORATIVO MONOCAMADA APLICADO MANUALMENTE EM SUPERFÍCIES EXTERNAS DA SACADA DE UM EDIFÍCIO DE ALVENARIA ESTRUTURAL E ACABAMENTO RASPADO. AF_06/2014</v>
          </cell>
        </row>
        <row r="5828">
          <cell r="A5828" t="str">
            <v>REVESTIMENTO E TRATAMENTO DE SUPERFICIES</v>
          </cell>
          <cell r="B5828" t="str">
            <v>REVE</v>
          </cell>
          <cell r="C5828" t="str">
            <v>EMBOCO</v>
          </cell>
          <cell r="D5828" t="str">
            <v>0107</v>
          </cell>
          <cell r="E5828">
            <v>0</v>
          </cell>
          <cell r="F5828">
            <v>0</v>
          </cell>
          <cell r="G5828" t="str">
            <v>87844</v>
          </cell>
          <cell r="H5828" t="str">
            <v>REVESTIMENTO DECORATIVO MONOCAMADA APLICADO COM EQUIPAMENTO DE PROJEÇÃO EM SUPERFÍCIES EXTERNAS DA SACADA DE UM EDIFÍCIO DE ESTRUTURA CONVENCIONAL E ACABAMENTO RASPADO. AF_06/2014</v>
          </cell>
        </row>
        <row r="5829">
          <cell r="A5829" t="str">
            <v>REVESTIMENTO E TRATAMENTO DE SUPERFICIES</v>
          </cell>
          <cell r="B5829" t="str">
            <v>REVE</v>
          </cell>
          <cell r="C5829" t="str">
            <v>EMBOCO</v>
          </cell>
          <cell r="D5829" t="str">
            <v>0107</v>
          </cell>
          <cell r="E5829">
            <v>0</v>
          </cell>
          <cell r="F5829">
            <v>0</v>
          </cell>
          <cell r="G5829" t="str">
            <v>87845</v>
          </cell>
          <cell r="H5829" t="str">
            <v>REVESTIMENTO DECORATIVO MONOCAMADA APLICADO COM EQUIPAMENTO DE PROJEÇÃO EM SUPERFÍCIES EXTERNAS DA SACADA DE UM EDIFÍCIO DE ALVENARIA ESTRUTURAL E ACABAMENTO RASPADO. AF_06/2014</v>
          </cell>
        </row>
        <row r="5830">
          <cell r="A5830" t="str">
            <v>REVESTIMENTO E TRATAMENTO DE SUPERFICIES</v>
          </cell>
          <cell r="B5830" t="str">
            <v>REVE</v>
          </cell>
          <cell r="C5830" t="str">
            <v>EMBOCO</v>
          </cell>
          <cell r="D5830" t="str">
            <v>0107</v>
          </cell>
          <cell r="E5830">
            <v>0</v>
          </cell>
          <cell r="F5830">
            <v>0</v>
          </cell>
          <cell r="G5830" t="str">
            <v>87846</v>
          </cell>
          <cell r="H5830" t="str">
            <v>REVESTIMENTO DECORATIVO MONOCAMADA APLICADO MANUALMENTE EM PANOS CEGOS DA FACHADA DE UM EDIFÍCIO DE ESTRUTURA CONVENCIONAL, COM ACABAMENTO TRAVERTINO. AF_06/2014</v>
          </cell>
        </row>
        <row r="5831">
          <cell r="A5831" t="str">
            <v>REVESTIMENTO E TRATAMENTO DE SUPERFICIES</v>
          </cell>
          <cell r="B5831" t="str">
            <v>REVE</v>
          </cell>
          <cell r="C5831" t="str">
            <v>EMBOCO</v>
          </cell>
          <cell r="D5831" t="str">
            <v>0107</v>
          </cell>
          <cell r="E5831">
            <v>0</v>
          </cell>
          <cell r="F5831">
            <v>0</v>
          </cell>
          <cell r="G5831" t="str">
            <v>87847</v>
          </cell>
          <cell r="H5831" t="str">
            <v>REVESTIMENTO DECORATIVO MONOCAMADA APLICADO MANUALMENTE EM PANOS CEGOS DA FACHADA DE UM EDIFÍCIO DE ALVENARIA ESTRUTURAL, COM ACABAMENTO TRAVERTINO. AF_06/2014</v>
          </cell>
        </row>
        <row r="5832">
          <cell r="A5832" t="str">
            <v>REVESTIMENTO E TRATAMENTO DE SUPERFICIES</v>
          </cell>
          <cell r="B5832" t="str">
            <v>REVE</v>
          </cell>
          <cell r="C5832" t="str">
            <v>EMBOCO</v>
          </cell>
          <cell r="D5832" t="str">
            <v>0107</v>
          </cell>
          <cell r="E5832">
            <v>0</v>
          </cell>
          <cell r="F5832">
            <v>0</v>
          </cell>
          <cell r="G5832" t="str">
            <v>87848</v>
          </cell>
          <cell r="H5832" t="str">
            <v>REVESTIMENTO DECORATIVO MONOCAMADA APLICADO COM EQUIPAMENTO DE PROJEÇÃO EM PANOS CEGOS DA FACHADA DE UM EDIFÍCIO DE ESTRUTURA CONVENCIONAL, COM ACABAMENTO TRAVERTINO. AF_06/2014</v>
          </cell>
        </row>
        <row r="5833">
          <cell r="A5833" t="str">
            <v>REVESTIMENTO E TRATAMENTO DE SUPERFICIES</v>
          </cell>
          <cell r="B5833" t="str">
            <v>REVE</v>
          </cell>
          <cell r="C5833" t="str">
            <v>EMBOCO</v>
          </cell>
          <cell r="D5833" t="str">
            <v>0107</v>
          </cell>
          <cell r="E5833">
            <v>0</v>
          </cell>
          <cell r="F5833">
            <v>0</v>
          </cell>
          <cell r="G5833" t="str">
            <v>87849</v>
          </cell>
          <cell r="H5833" t="str">
            <v>REVESTIMENTO DECORATIVO MONOCAMADA APLICADO COM EQUIPAMENTO DE PROJEÇÃO EM PANOS CEGOS DA FACHADA DE UM EDIFÍCIO DE ALVENARIA ESTRUTURAL, COM ACABAMENTO TRAVERTINO. AF_06/2014</v>
          </cell>
        </row>
        <row r="5834">
          <cell r="A5834" t="str">
            <v>REVESTIMENTO E TRATAMENTO DE SUPERFICIES</v>
          </cell>
          <cell r="B5834" t="str">
            <v>REVE</v>
          </cell>
          <cell r="C5834" t="str">
            <v>EMBOCO</v>
          </cell>
          <cell r="D5834" t="str">
            <v>0107</v>
          </cell>
          <cell r="E5834">
            <v>0</v>
          </cell>
          <cell r="F5834">
            <v>0</v>
          </cell>
          <cell r="G5834" t="str">
            <v>87850</v>
          </cell>
          <cell r="H5834" t="str">
            <v>REVESTIMENTO DECORATIVO MONOCAMADA APLICADO MANUALMENTE EM PANOS DA FACHADA COM PRESENÇA DE VÃOS, DE UM EDIFÍCIO DE ESTRUTURA CONVENCIONAL E ACABAMENTO TRAVERTINO. AF_06/2014</v>
          </cell>
        </row>
        <row r="5835">
          <cell r="A5835" t="str">
            <v>REVESTIMENTO E TRATAMENTO DE SUPERFICIES</v>
          </cell>
          <cell r="B5835" t="str">
            <v>REVE</v>
          </cell>
          <cell r="C5835" t="str">
            <v>EMBOCO</v>
          </cell>
          <cell r="D5835" t="str">
            <v>0107</v>
          </cell>
          <cell r="E5835">
            <v>0</v>
          </cell>
          <cell r="F5835">
            <v>0</v>
          </cell>
          <cell r="G5835" t="str">
            <v>87851</v>
          </cell>
          <cell r="H5835" t="str">
            <v>REVESTIMENTO DECORATIVO MONOCAMADA APLICADO MANUALMENTE EM PANOS DA FACHADA COM PRESENÇA DE VÃOS, DE UM EDIFÍCIO DE ALVENARIA ESTRUTURAL E ACABAMENTO TRAVERTINO. AF_06/2014</v>
          </cell>
        </row>
        <row r="5836">
          <cell r="A5836" t="str">
            <v>REVESTIMENTO E TRATAMENTO DE SUPERFICIES</v>
          </cell>
          <cell r="B5836" t="str">
            <v>REVE</v>
          </cell>
          <cell r="C5836" t="str">
            <v>EMBOCO</v>
          </cell>
          <cell r="D5836" t="str">
            <v>0107</v>
          </cell>
          <cell r="E5836">
            <v>0</v>
          </cell>
          <cell r="F5836">
            <v>0</v>
          </cell>
          <cell r="G5836" t="str">
            <v>87852</v>
          </cell>
          <cell r="H5836" t="str">
            <v>REVESTIMENTO DECORATIVO MONOCAMADA APLICADO COM EQUIPAMENTO DE PROJEÇÃO EM PANOS DA FACHADA COM PRESENÇA DE VÃOS, DE UM EDIFÍCIO DE ESTRUTURA CONVENCIONAL E ACABAMENTO TRAVERTINO. AF_06/2014</v>
          </cell>
        </row>
        <row r="5837">
          <cell r="A5837" t="str">
            <v>REVESTIMENTO E TRATAMENTO DE SUPERFICIES</v>
          </cell>
          <cell r="B5837" t="str">
            <v>REVE</v>
          </cell>
          <cell r="C5837" t="str">
            <v>EMBOCO</v>
          </cell>
          <cell r="D5837" t="str">
            <v>0107</v>
          </cell>
          <cell r="E5837">
            <v>0</v>
          </cell>
          <cell r="F5837">
            <v>0</v>
          </cell>
          <cell r="G5837" t="str">
            <v>87853</v>
          </cell>
          <cell r="H5837" t="str">
            <v>REVESTIMENTO DECORATIVO MONOCAMADA APLICADO COM EQUIPAMENTO DE PROJEÇÃO EM PANOS DA FACHADA COM PRESENÇA DE VÃOS, DE UM EDIFÍCIO DE ALVENARIA ESTRUTURAL E ACABAMENTO TRAVERTINO. AF_06/2014</v>
          </cell>
        </row>
        <row r="5838">
          <cell r="A5838" t="str">
            <v>REVESTIMENTO E TRATAMENTO DE SUPERFICIES</v>
          </cell>
          <cell r="B5838" t="str">
            <v>REVE</v>
          </cell>
          <cell r="C5838" t="str">
            <v>EMBOCO</v>
          </cell>
          <cell r="D5838" t="str">
            <v>0107</v>
          </cell>
          <cell r="E5838">
            <v>0</v>
          </cell>
          <cell r="F5838">
            <v>0</v>
          </cell>
          <cell r="G5838" t="str">
            <v>87854</v>
          </cell>
          <cell r="H5838" t="str">
            <v>REVESTIMENTO DECORATIVO MONOCAMADA APLICADO MANUALMENTE EM SUPERFÍCIES EXTERNAS DA SACADA DE UM EDIFÍCIO DE ESTRUTURA CONVENCIONAL E ACABAMENTO TRAVERTINO. AF_06/2014</v>
          </cell>
        </row>
        <row r="5839">
          <cell r="A5839" t="str">
            <v>REVESTIMENTO E TRATAMENTO DE SUPERFICIES</v>
          </cell>
          <cell r="B5839" t="str">
            <v>REVE</v>
          </cell>
          <cell r="C5839" t="str">
            <v>EMBOCO</v>
          </cell>
          <cell r="D5839" t="str">
            <v>0107</v>
          </cell>
          <cell r="E5839">
            <v>0</v>
          </cell>
          <cell r="F5839">
            <v>0</v>
          </cell>
          <cell r="G5839" t="str">
            <v>87855</v>
          </cell>
          <cell r="H5839" t="str">
            <v>REVESTIMENTO DECORATIVO MONOCAMADA APLICADO MANUALMENTE EM SUPERFÍCIES EXTERNAS DA SACADA DE UM EDIFÍCIO DE ALVENARIA ESTRUTURAL E ACABAMENTO TRAVERTINO. AF_06/2014</v>
          </cell>
        </row>
        <row r="5840">
          <cell r="A5840" t="str">
            <v>REVESTIMENTO E TRATAMENTO DE SUPERFICIES</v>
          </cell>
          <cell r="B5840" t="str">
            <v>REVE</v>
          </cell>
          <cell r="C5840" t="str">
            <v>EMBOCO</v>
          </cell>
          <cell r="D5840" t="str">
            <v>0107</v>
          </cell>
          <cell r="E5840">
            <v>0</v>
          </cell>
          <cell r="F5840">
            <v>0</v>
          </cell>
          <cell r="G5840" t="str">
            <v>87856</v>
          </cell>
          <cell r="H5840" t="str">
            <v>REVESTIMENTO DECORATIVO MONOCAMADA APLICADO COM EQUIPAMENTO DE PROJEÇÃO EM SUPERFÍCIES EXTERNAS DA SACADA DE UM EDIFÍCIO DE ESTRUTURA CONVENCIONAL E ACABAMENTO TRAVERTINO. AF_06/2014</v>
          </cell>
        </row>
        <row r="5841">
          <cell r="A5841" t="str">
            <v>REVESTIMENTO E TRATAMENTO DE SUPERFICIES</v>
          </cell>
          <cell r="B5841" t="str">
            <v>REVE</v>
          </cell>
          <cell r="C5841" t="str">
            <v>EMBOCO</v>
          </cell>
          <cell r="D5841" t="str">
            <v>0107</v>
          </cell>
          <cell r="E5841">
            <v>0</v>
          </cell>
          <cell r="F5841">
            <v>0</v>
          </cell>
          <cell r="G5841" t="str">
            <v>87857</v>
          </cell>
          <cell r="H5841" t="str">
            <v>REVESTIMENTO DECORATIVO MONOCAMADA APLICADO COM EQUIPAMENTO DE PROJEÇÃO EM SUPERFÍCIES EXTERNAS DA SACADA DE UM EDIFÍCIO DE ALVENARIA ESTRUTURAL E ACABAMENTO TRAVERTINO. AF_06/2014</v>
          </cell>
        </row>
        <row r="5842">
          <cell r="A5842" t="str">
            <v>REVESTIMENTO E TRATAMENTO DE SUPERFICIES</v>
          </cell>
          <cell r="B5842" t="str">
            <v>REVE</v>
          </cell>
          <cell r="C5842" t="str">
            <v>EMBOCO</v>
          </cell>
          <cell r="D5842" t="str">
            <v>0107</v>
          </cell>
          <cell r="E5842">
            <v>0</v>
          </cell>
          <cell r="F5842">
            <v>0</v>
          </cell>
          <cell r="G5842" t="str">
            <v>87858</v>
          </cell>
          <cell r="H5842" t="str">
            <v>REVESTIMENTO DECORATIVO MONOCAMADA APLICADO MANUALMENTE NAS PAREDES INTERNAS DA SACADA COM ACABAMENTO RASPADO. AF_06/2014</v>
          </cell>
        </row>
        <row r="5843">
          <cell r="A5843" t="str">
            <v>REVESTIMENTO E TRATAMENTO DE SUPERFICIES</v>
          </cell>
          <cell r="B5843" t="str">
            <v>REVE</v>
          </cell>
          <cell r="C5843" t="str">
            <v>EMBOCO</v>
          </cell>
          <cell r="D5843" t="str">
            <v>0107</v>
          </cell>
          <cell r="E5843">
            <v>0</v>
          </cell>
          <cell r="F5843">
            <v>0</v>
          </cell>
          <cell r="G5843" t="str">
            <v>87859</v>
          </cell>
          <cell r="H5843" t="str">
            <v>REVESTIMENTO DECORATIVO MONOCAMADA APLICADO MANUALMENTE NAS PAREDES INTERNAS DA SACADA COM ACABAMENTO TRAVERTINO. AF_06/2014</v>
          </cell>
        </row>
        <row r="5844">
          <cell r="A5844" t="str">
            <v>REVESTIMENTO E TRATAMENTO DE SUPERFICIES</v>
          </cell>
          <cell r="B5844" t="str">
            <v>REVE</v>
          </cell>
          <cell r="C5844" t="str">
            <v>EMBOCO</v>
          </cell>
          <cell r="D5844" t="str">
            <v>0107</v>
          </cell>
          <cell r="E5844">
            <v>0</v>
          </cell>
          <cell r="F5844">
            <v>0</v>
          </cell>
          <cell r="G5844" t="str">
            <v>89048</v>
          </cell>
          <cell r="H5844" t="str">
            <v>(COMPOSIÇÃO REPRESENTATIVA) DO SERVIÇO DE EMBOÇO/MASSA ÚNICA, TRAÇO 1:2:8, PREPARO MECÂNICO, COM BETONEIRA DE 400L, EM PAREDES DE AMBIENTES INTERNOS, COM EXECUÇÃO DE TALISCAS, PARA EDIFICAÇÃO HABITACIONAL MULTIFAMILIAR (PRÉDIO). AF_11/2014</v>
          </cell>
        </row>
        <row r="5845">
          <cell r="A5845" t="str">
            <v>REVESTIMENTO E TRATAMENTO DE SUPERFICIES</v>
          </cell>
          <cell r="B5845" t="str">
            <v>REVE</v>
          </cell>
          <cell r="C5845" t="str">
            <v>EMBOCO</v>
          </cell>
          <cell r="D5845" t="str">
            <v>0107</v>
          </cell>
          <cell r="E5845">
            <v>0</v>
          </cell>
          <cell r="F5845">
            <v>0</v>
          </cell>
          <cell r="G5845" t="str">
            <v>89049</v>
          </cell>
          <cell r="H5845" t="str">
            <v>(COMPOSIÇÃO REPRESENTATIVA) DO SERVIÇO DE APLICAÇÃO MANUAL DE GESSO DESEMPENADO (SEM TALISCAS) EM TETO, ESPESSURA 0,5 CM, PARA EDIFICAÇÃO HABITACIONAL MULTIFAMILIAR (PRÉDIO). AF_11/2014</v>
          </cell>
        </row>
        <row r="5846">
          <cell r="A5846" t="str">
            <v>REVESTIMENTO E TRATAMENTO DE SUPERFICIES</v>
          </cell>
          <cell r="B5846" t="str">
            <v>REVE</v>
          </cell>
          <cell r="C5846" t="str">
            <v>EMBOCO</v>
          </cell>
          <cell r="D5846" t="str">
            <v>0107</v>
          </cell>
          <cell r="E5846">
            <v>0</v>
          </cell>
          <cell r="F5846">
            <v>0</v>
          </cell>
          <cell r="G5846" t="str">
            <v>89173</v>
          </cell>
          <cell r="H5846" t="str">
            <v>(COMPOSIÇÃO REPRESENTATIVA) DO SERVIÇO DE EMBOÇO/MASSA ÚNICA, APLICADO MANUALMENTE, TRAÇO 1:2:8, EM BETONEIRA DE 400L, PAREDES INTERNAS, COM EXECUÇÃO DE TALISCAS, EDIFICAÇÃO HABITACIONAL UNIFAMILIAR (CASAS) E EDIFICAÇÃO PÚBLICA PADRÃO. AF_12/2014</v>
          </cell>
        </row>
        <row r="5847">
          <cell r="A5847" t="str">
            <v>REVESTIMENTO E TRATAMENTO DE SUPERFICIES</v>
          </cell>
          <cell r="B5847" t="str">
            <v>REVE</v>
          </cell>
          <cell r="C5847" t="str">
            <v>EMBOCO</v>
          </cell>
          <cell r="D5847" t="str">
            <v>0107</v>
          </cell>
          <cell r="E5847">
            <v>0</v>
          </cell>
          <cell r="F5847">
            <v>0</v>
          </cell>
          <cell r="G5847" t="str">
            <v>90406</v>
          </cell>
          <cell r="H5847" t="str">
            <v>MASSA ÚNICA, PARA RECEBIMENTO DE PINTURA, EM ARGAMASSA TRAÇO 1:2:8, PREPARO MECÂNICO COM BETONEIRA 400L, APLICADA MANUALMENTE EM TETO, ESPESSURA DE 20MM, COM EXECUÇÃO DE TALISCAS. AF_03/2015</v>
          </cell>
        </row>
        <row r="5848">
          <cell r="A5848" t="str">
            <v>REVESTIMENTO E TRATAMENTO DE SUPERFICIES</v>
          </cell>
          <cell r="B5848" t="str">
            <v>REVE</v>
          </cell>
          <cell r="C5848" t="str">
            <v>EMBOCO</v>
          </cell>
          <cell r="D5848" t="str">
            <v>0107</v>
          </cell>
          <cell r="E5848">
            <v>0</v>
          </cell>
          <cell r="F5848">
            <v>0</v>
          </cell>
          <cell r="G5848" t="str">
            <v>90407</v>
          </cell>
          <cell r="H5848" t="str">
            <v>MASSA ÚNICA, PARA RECEBIMENTO DE PINTURA, EM ARGAMASSA TRAÇO 1:2:8, PREPARO MANUAL, APLICADA MANUALMENTE EM TETO, ESPESSURA DE 20MM, COM EXECUÇÃO DE TALISCAS. AF_03/2015</v>
          </cell>
        </row>
        <row r="5849">
          <cell r="A5849" t="str">
            <v>REVESTIMENTO E TRATAMENTO DE SUPERFICIES</v>
          </cell>
          <cell r="B5849" t="str">
            <v>REVE</v>
          </cell>
          <cell r="C5849" t="str">
            <v>EMBOCO</v>
          </cell>
          <cell r="D5849" t="str">
            <v>0107</v>
          </cell>
          <cell r="E5849">
            <v>0</v>
          </cell>
          <cell r="F5849">
            <v>0</v>
          </cell>
          <cell r="G5849" t="str">
            <v>90408</v>
          </cell>
          <cell r="H5849" t="str">
            <v>MASSA ÚNICA, PARA RECEBIMENTO DE PINTURA, EM ARGAMASSA TRAÇO 1:2:8, PREPARO MECÂNICO COM BETONEIRA 400L, APLICADA MANUALMENTE EM TETO, ESPESSURA DE 10MM, COM EXECUÇÃO DE TALISCAS. AF_03/2015</v>
          </cell>
        </row>
        <row r="5850">
          <cell r="A5850" t="str">
            <v>REVESTIMENTO E TRATAMENTO DE SUPERFICIES</v>
          </cell>
          <cell r="B5850" t="str">
            <v>REVE</v>
          </cell>
          <cell r="C5850" t="str">
            <v>EMBOCO</v>
          </cell>
          <cell r="D5850" t="str">
            <v>0107</v>
          </cell>
          <cell r="E5850">
            <v>0</v>
          </cell>
          <cell r="F5850">
            <v>0</v>
          </cell>
          <cell r="G5850" t="str">
            <v>90409</v>
          </cell>
          <cell r="H5850" t="str">
            <v>MASSA ÚNICA, PARA RECEBIMENTO DE PINTURA, EM ARGAMASSA TRAÇO 1:2:8, PREPARO MANUAL, APLICADA MANUALMENTE EM TETO, ESPESSURA DE 10MM, COM EXECUÇÃO DE TALISCAS. AF_03/2015</v>
          </cell>
        </row>
        <row r="5851">
          <cell r="A5851" t="str">
            <v>REVESTIMENTO E TRATAMENTO DE SUPERFICIES</v>
          </cell>
          <cell r="B5851" t="str">
            <v>REVE</v>
          </cell>
          <cell r="C5851" t="str">
            <v>PASTILHAS,CERAMICAS, PLACAS PRE-MOLDADAS E OUTROS</v>
          </cell>
          <cell r="D5851" t="str">
            <v>0110</v>
          </cell>
          <cell r="E5851">
            <v>0</v>
          </cell>
          <cell r="F5851">
            <v>0</v>
          </cell>
          <cell r="G5851" t="str">
            <v>87242</v>
          </cell>
          <cell r="H5851" t="str">
            <v>REVESTIMENTO CERÂMICO PARA PAREDES EXTERNAS EM PASTILHAS DE PORCELANA 5 X 5 CM (PLACAS DE 30 X 30 CM), ALINHADAS A PRUMO, APLICADO EM PANOS COM VÃOS. AF_06/2014</v>
          </cell>
        </row>
        <row r="5852">
          <cell r="A5852" t="str">
            <v>REVESTIMENTO E TRATAMENTO DE SUPERFICIES</v>
          </cell>
          <cell r="B5852" t="str">
            <v>REVE</v>
          </cell>
          <cell r="C5852" t="str">
            <v>PASTILHAS,CERAMICAS, PLACAS PRE-MOLDADAS E OUTROS</v>
          </cell>
          <cell r="D5852" t="str">
            <v>0110</v>
          </cell>
          <cell r="E5852">
            <v>0</v>
          </cell>
          <cell r="F5852">
            <v>0</v>
          </cell>
          <cell r="G5852" t="str">
            <v>87243</v>
          </cell>
          <cell r="H5852" t="str">
            <v>REVESTIMENTO CERÂMICO PARA PAREDES EXTERNAS EM PASTILHAS DE PORCELANA 5 X 5 CM (PLACAS DE 30 X 30 CM), ALINHADAS A PRUMO, APLICADO EM PANOS SEM VÃOS. AF_06/2014</v>
          </cell>
        </row>
        <row r="5853">
          <cell r="A5853" t="str">
            <v>REVESTIMENTO E TRATAMENTO DE SUPERFICIES</v>
          </cell>
          <cell r="B5853" t="str">
            <v>REVE</v>
          </cell>
          <cell r="C5853" t="str">
            <v>PASTILHAS,CERAMICAS, PLACAS PRE-MOLDADAS E OUTROS</v>
          </cell>
          <cell r="D5853" t="str">
            <v>0110</v>
          </cell>
          <cell r="E5853">
            <v>0</v>
          </cell>
          <cell r="F5853">
            <v>0</v>
          </cell>
          <cell r="G5853" t="str">
            <v>87244</v>
          </cell>
          <cell r="H5853" t="str">
            <v>REVESTIMENTO CERÂMICO PARA PAREDES EXTERNAS EM PASTILHAS DE PORCELANA 5 X 5 CM (PLACAS DE 30 X 30 CM), ALINHADAS A PRUMO, APLICADO EM SUPERFÍCIES EXTERNAS DA SACADA. AF_06/2014</v>
          </cell>
        </row>
        <row r="5854">
          <cell r="A5854" t="str">
            <v>REVESTIMENTO E TRATAMENTO DE SUPERFICIES</v>
          </cell>
          <cell r="B5854" t="str">
            <v>REVE</v>
          </cell>
          <cell r="C5854" t="str">
            <v>PASTILHAS,CERAMICAS, PLACAS PRE-MOLDADAS E OUTROS</v>
          </cell>
          <cell r="D5854" t="str">
            <v>0110</v>
          </cell>
          <cell r="F5854">
            <v>0</v>
          </cell>
          <cell r="G5854" t="str">
            <v>87245</v>
          </cell>
          <cell r="H5854" t="str">
            <v>REVESTIMENTO CERÂMICO PARA PAREDES EXTERNAS EM PASTILHAS DE PORCELANA 5 X 5 CM (PLACAS DE 30 X 30 CM), ALINHADAS A PRUMO, APLICADO EM SUPERFÍCIES INTERNAS DA SACADA. AF_06/2014</v>
          </cell>
        </row>
        <row r="5855">
          <cell r="A5855" t="str">
            <v>REVESTIMENTO E TRATAMENTO DE SUPERFICIES</v>
          </cell>
          <cell r="B5855" t="str">
            <v>REVE</v>
          </cell>
          <cell r="C5855" t="str">
            <v>PASTILHAS,CERAMICAS, PLACAS PRE-MOLDADAS E OUTROS</v>
          </cell>
          <cell r="D5855" t="str">
            <v>0110</v>
          </cell>
          <cell r="E5855">
            <v>0</v>
          </cell>
          <cell r="F5855">
            <v>0</v>
          </cell>
          <cell r="G5855" t="str">
            <v>87264</v>
          </cell>
          <cell r="H5855" t="str">
            <v>REVESTIMENTO CERÂMICO PARA PAREDES INTERNAS COM PLACAS TIPO ESMALTADA EXTRA DE DIMENSÕES 20X20 CM APLICADAS EM AMBIENTES DE ÁREA MENOR QUE 5 M² NA ALTURA INTEIRA DAS PAREDES. AF_06/2014</v>
          </cell>
        </row>
        <row r="5856">
          <cell r="A5856" t="str">
            <v>REVESTIMENTO E TRATAMENTO DE SUPERFICIES</v>
          </cell>
          <cell r="B5856" t="str">
            <v>REVE</v>
          </cell>
          <cell r="C5856" t="str">
            <v>PASTILHAS,CERAMICAS, PLACAS PRE-MOLDADAS E OUTROS</v>
          </cell>
          <cell r="D5856" t="str">
            <v>0110</v>
          </cell>
          <cell r="E5856">
            <v>0</v>
          </cell>
          <cell r="F5856">
            <v>0</v>
          </cell>
          <cell r="G5856" t="str">
            <v>87265</v>
          </cell>
          <cell r="H5856" t="str">
            <v>REVESTIMENTO CERÂMICO PARA PAREDES INTERNAS COM PLACAS TIPO ESMALTADA EXTRA DE DIMENSÕES 20X20 CM APLICADAS EM AMBIENTES DE ÁREA MAIOR QUE 5 M² NA ALTURA INTEIRA DAS PAREDES. AF_06/2014</v>
          </cell>
        </row>
        <row r="5857">
          <cell r="A5857" t="str">
            <v>REVESTIMENTO E TRATAMENTO DE SUPERFICIES</v>
          </cell>
          <cell r="B5857" t="str">
            <v>REVE</v>
          </cell>
          <cell r="C5857" t="str">
            <v>PASTILHAS,CERAMICAS, PLACAS PRE-MOLDADAS E OUTROS</v>
          </cell>
          <cell r="D5857" t="str">
            <v>0110</v>
          </cell>
          <cell r="E5857">
            <v>0</v>
          </cell>
          <cell r="F5857">
            <v>0</v>
          </cell>
          <cell r="G5857" t="str">
            <v>87266</v>
          </cell>
          <cell r="H5857" t="str">
            <v>REVESTIMENTO CERÂMICO PARA PAREDES INTERNAS COM PLACAS TIPO ESMALTADA EXTRA DE DIMENSÕES 20X20 CM APLICADAS EM AMBIENTES DE ÁREA MENOR QUE 5 M² A MEIA ALTURA DAS PAREDES. AF_06/2014</v>
          </cell>
        </row>
        <row r="5858">
          <cell r="A5858" t="str">
            <v>REVESTIMENTO E TRATAMENTO DE SUPERFICIES</v>
          </cell>
          <cell r="B5858" t="str">
            <v>REVE</v>
          </cell>
          <cell r="C5858" t="str">
            <v>PASTILHAS,CERAMICAS, PLACAS PRE-MOLDADAS E OUTROS</v>
          </cell>
          <cell r="D5858" t="str">
            <v>0110</v>
          </cell>
          <cell r="E5858">
            <v>0</v>
          </cell>
          <cell r="F5858">
            <v>0</v>
          </cell>
          <cell r="G5858" t="str">
            <v>87267</v>
          </cell>
          <cell r="H5858" t="str">
            <v>REVESTIMENTO CERÂMICO PARA PAREDES INTERNAS COM PLACAS TIPO ESMALTADA EXTRA DE DIMENSÕES 20X20 CM APLICADAS EM AMBIENTES DE ÁREA MAIOR QUE 5 M² A MEIA ALTURA DAS PAREDES. AF_06/2014</v>
          </cell>
        </row>
        <row r="5859">
          <cell r="A5859" t="str">
            <v>REVESTIMENTO E TRATAMENTO DE SUPERFICIES</v>
          </cell>
          <cell r="B5859" t="str">
            <v>REVE</v>
          </cell>
          <cell r="C5859" t="str">
            <v>PASTILHAS,CERAMICAS, PLACAS PRE-MOLDADAS E OUTROS</v>
          </cell>
          <cell r="D5859" t="str">
            <v>0110</v>
          </cell>
          <cell r="E5859">
            <v>0</v>
          </cell>
          <cell r="F5859">
            <v>0</v>
          </cell>
          <cell r="G5859" t="str">
            <v>87268</v>
          </cell>
          <cell r="H5859" t="str">
            <v>REVESTIMENTO CERÂMICO PARA PAREDES INTERNAS COM PLACAS TIPO ESMALTADA EXTRA DE DIMENSÕES 25X35 CM APLICADAS EM AMBIENTES DE ÁREA MENOR QUE 5 M² NA ALTURA INTEIRA DAS PAREDES. AF_06/2014</v>
          </cell>
        </row>
        <row r="5860">
          <cell r="A5860" t="str">
            <v>REVESTIMENTO E TRATAMENTO DE SUPERFICIES</v>
          </cell>
          <cell r="B5860" t="str">
            <v>REVE</v>
          </cell>
          <cell r="C5860" t="str">
            <v>PASTILHAS,CERAMICAS, PLACAS PRE-MOLDADAS E OUTROS</v>
          </cell>
          <cell r="D5860" t="str">
            <v>0110</v>
          </cell>
          <cell r="E5860">
            <v>0</v>
          </cell>
          <cell r="F5860">
            <v>0</v>
          </cell>
          <cell r="G5860" t="str">
            <v>87269</v>
          </cell>
          <cell r="H5860" t="str">
            <v>REVESTIMENTO CERÂMICO PARA PAREDES INTERNAS COM PLACAS TIPO ESMALTADA EXTRA DE DIMENSÕES 25X35 CM APLICADAS EM AMBIENTES DE ÁREA MAIOR QUE 5 M² NA ALTURA INTEIRA DAS PAREDES. AF_06/2014</v>
          </cell>
        </row>
        <row r="5861">
          <cell r="A5861" t="str">
            <v>REVESTIMENTO E TRATAMENTO DE SUPERFICIES</v>
          </cell>
          <cell r="B5861" t="str">
            <v>REVE</v>
          </cell>
          <cell r="C5861" t="str">
            <v>PASTILHAS,CERAMICAS, PLACAS PRE-MOLDADAS E OUTROS</v>
          </cell>
          <cell r="D5861" t="str">
            <v>0110</v>
          </cell>
          <cell r="E5861">
            <v>0</v>
          </cell>
          <cell r="F5861">
            <v>0</v>
          </cell>
          <cell r="G5861" t="str">
            <v>87270</v>
          </cell>
          <cell r="H5861" t="str">
            <v>REVESTIMENTO CERÂMICO PARA PAREDES INTERNAS COM PLACAS TIPO ESMALTADA EXTRA DE DIMENSÕES 25X35 CM APLICADAS EM AMBIENTES DE ÁREA MENOR QUE 5 M² A MEIA ALTURA DAS PAREDES. AF_06/2014</v>
          </cell>
        </row>
        <row r="5862">
          <cell r="A5862" t="str">
            <v>REVESTIMENTO E TRATAMENTO DE SUPERFICIES</v>
          </cell>
          <cell r="B5862" t="str">
            <v>REVE</v>
          </cell>
          <cell r="C5862" t="str">
            <v>PASTILHAS,CERAMICAS, PLACAS PRE-MOLDADAS E OUTROS</v>
          </cell>
          <cell r="D5862" t="str">
            <v>0110</v>
          </cell>
          <cell r="E5862">
            <v>0</v>
          </cell>
          <cell r="F5862">
            <v>0</v>
          </cell>
          <cell r="G5862" t="str">
            <v>87271</v>
          </cell>
          <cell r="H5862" t="str">
            <v>REVESTIMENTO CERÂMICO PARA PAREDES INTERNAS COM PLACAS TIPO ESMALTADA EXTRA DE DIMENSÕES 25X35 CM APLICADAS EM AMBIENTES DE ÁREA MAIOR QUE 5 M² A MEIA ALTURA DAS PAREDES. AF_06/2014</v>
          </cell>
        </row>
        <row r="5863">
          <cell r="A5863" t="str">
            <v>REVESTIMENTO E TRATAMENTO DE SUPERFICIES</v>
          </cell>
          <cell r="B5863" t="str">
            <v>REVE</v>
          </cell>
          <cell r="C5863" t="str">
            <v>PASTILHAS,CERAMICAS, PLACAS PRE-MOLDADAS E OUTROS</v>
          </cell>
          <cell r="D5863" t="str">
            <v>0110</v>
          </cell>
          <cell r="E5863">
            <v>0</v>
          </cell>
          <cell r="F5863">
            <v>0</v>
          </cell>
          <cell r="G5863" t="str">
            <v>87272</v>
          </cell>
          <cell r="H5863" t="str">
            <v>REVESTIMENTO CERÂMICO PARA PAREDES INTERNAS COM PLACAS TIPO ESMALTADA EXTRA  DE DIMENSÕES 33X45 CM APLICADAS EM AMBIENTES DE ÁREA MENOR QUE 5 M² NA ALTURA INTEIRA DAS PAREDES. AF_06/2014</v>
          </cell>
        </row>
        <row r="5864">
          <cell r="A5864" t="str">
            <v>REVESTIMENTO E TRATAMENTO DE SUPERFICIES</v>
          </cell>
          <cell r="B5864" t="str">
            <v>REVE</v>
          </cell>
          <cell r="C5864" t="str">
            <v>PASTILHAS,CERAMICAS, PLACAS PRE-MOLDADAS E OUTROS</v>
          </cell>
          <cell r="D5864" t="str">
            <v>0110</v>
          </cell>
          <cell r="E5864">
            <v>0</v>
          </cell>
          <cell r="F5864">
            <v>0</v>
          </cell>
          <cell r="G5864" t="str">
            <v>87273</v>
          </cell>
          <cell r="H5864" t="str">
            <v>REVESTIMENTO CERÂMICO PARA PAREDES INTERNAS COM PLACAS TIPO ESMALTADA EXTRA DE DIMENSÕES 33X45 CM APLICADAS EM AMBIENTES DE ÁREA MAIOR QUE 5 M² NA ALTURA INTEIRA DAS PAREDES. AF_06/2014</v>
          </cell>
        </row>
        <row r="5865">
          <cell r="A5865" t="str">
            <v>REVESTIMENTO E TRATAMENTO DE SUPERFICIES</v>
          </cell>
          <cell r="B5865" t="str">
            <v>REVE</v>
          </cell>
          <cell r="C5865" t="str">
            <v>PASTILHAS,CERAMICAS, PLACAS PRE-MOLDADAS E OUTROS</v>
          </cell>
          <cell r="D5865" t="str">
            <v>0110</v>
          </cell>
          <cell r="E5865">
            <v>0</v>
          </cell>
          <cell r="F5865">
            <v>0</v>
          </cell>
          <cell r="G5865" t="str">
            <v>87274</v>
          </cell>
          <cell r="H5865" t="str">
            <v>REVESTIMENTO CERÂMICO PARA PAREDES INTERNAS COM PLACAS TIPO ESMALTADA EXTRA DE DIMENSÕES 33X45 CM APLICADAS EM AMBIENTES DE ÁREA MENOR QUE 5 M² A MEIA ALTURA DAS PAREDES. AF_06/2014</v>
          </cell>
        </row>
        <row r="5866">
          <cell r="A5866" t="str">
            <v>REVESTIMENTO E TRATAMENTO DE SUPERFICIES</v>
          </cell>
          <cell r="B5866" t="str">
            <v>REVE</v>
          </cell>
          <cell r="C5866" t="str">
            <v>PASTILHAS,CERAMICAS, PLACAS PRE-MOLDADAS E OUTROS</v>
          </cell>
          <cell r="D5866" t="str">
            <v>0110</v>
          </cell>
          <cell r="E5866">
            <v>0</v>
          </cell>
          <cell r="F5866">
            <v>0</v>
          </cell>
          <cell r="G5866" t="str">
            <v>87275</v>
          </cell>
          <cell r="H5866" t="str">
            <v>REVESTIMENTO CERÂMICO PARA PAREDES INTERNAS COM PLACAS TIPO ESMALTADA EXTRA  DE DIMENSÕES 33X45 CM APLICADAS EM AMBIENTES DE ÁREA MAIOR QUE 5 M² A MEIA ALTURA DAS PAREDES. AF_06/2014</v>
          </cell>
        </row>
        <row r="5867">
          <cell r="A5867" t="str">
            <v>REVESTIMENTO E TRATAMENTO DE SUPERFICIES</v>
          </cell>
          <cell r="B5867" t="str">
            <v>REVE</v>
          </cell>
          <cell r="C5867" t="str">
            <v>PASTILHAS,CERAMICAS, PLACAS PRE-MOLDADAS E OUTROS</v>
          </cell>
          <cell r="D5867" t="str">
            <v>0110</v>
          </cell>
          <cell r="E5867">
            <v>0</v>
          </cell>
          <cell r="F5867">
            <v>0</v>
          </cell>
          <cell r="G5867" t="str">
            <v>88786</v>
          </cell>
          <cell r="H5867" t="str">
            <v>REVESTIMENTO CERÂMICO PARA PAREDES EXTERNAS EM PASTILHAS DE PORCELANA 2,5 X 2,5 CM (PLACAS DE 30 X 30 CM), ALINHADAS A PRUMO, APLICADO EM PANOS COM VÃOS. AF_10/2014</v>
          </cell>
        </row>
        <row r="5868">
          <cell r="A5868" t="str">
            <v>REVESTIMENTO E TRATAMENTO DE SUPERFICIES</v>
          </cell>
          <cell r="B5868" t="str">
            <v>REVE</v>
          </cell>
          <cell r="C5868" t="str">
            <v>PASTILHAS,CERAMICAS, PLACAS PRE-MOLDADAS E OUTROS</v>
          </cell>
          <cell r="D5868" t="str">
            <v>0110</v>
          </cell>
          <cell r="E5868">
            <v>0</v>
          </cell>
          <cell r="F5868">
            <v>0</v>
          </cell>
          <cell r="G5868" t="str">
            <v>88787</v>
          </cell>
          <cell r="H5868" t="str">
            <v>REVESTIMENTO CERÂMICO PARA PAREDES EXTERNAS EM PASTILHAS DE PORCELANA 2,5 X 2,5 CM (PLACAS DE 30 X 30 CM), ALINHADAS A PRUMO, APLICADO EM PANOS SEM VÃOS. AF_10/2014</v>
          </cell>
        </row>
        <row r="5869">
          <cell r="A5869" t="str">
            <v>REVESTIMENTO E TRATAMENTO DE SUPERFICIES</v>
          </cell>
          <cell r="B5869" t="str">
            <v>REVE</v>
          </cell>
          <cell r="C5869" t="str">
            <v>PASTILHAS,CERAMICAS, PLACAS PRE-MOLDADAS E OUTROS</v>
          </cell>
          <cell r="D5869" t="str">
            <v>0110</v>
          </cell>
          <cell r="E5869">
            <v>0</v>
          </cell>
          <cell r="F5869">
            <v>0</v>
          </cell>
          <cell r="G5869" t="str">
            <v>88788</v>
          </cell>
          <cell r="H5869" t="str">
            <v>REVESTIMENTO CERÂMICO PARA PAREDES EXTERNAS EM PASTILHAS DE PORCELANA 2,5 X 2,5 CM (PLACAS DE 30 X 30 CM), ALINHADAS A PRUMO, APLICADO EM SUPERFÍCIES EXTERNAS DA SACADA. AF_10/2014</v>
          </cell>
        </row>
        <row r="5870">
          <cell r="A5870" t="str">
            <v>REVESTIMENTO E TRATAMENTO DE SUPERFICIES</v>
          </cell>
          <cell r="B5870" t="str">
            <v>REVE</v>
          </cell>
          <cell r="C5870" t="str">
            <v>PASTILHAS,CERAMICAS, PLACAS PRE-MOLDADAS E OUTROS</v>
          </cell>
          <cell r="D5870" t="str">
            <v>0110</v>
          </cell>
          <cell r="E5870">
            <v>0</v>
          </cell>
          <cell r="F5870">
            <v>0</v>
          </cell>
          <cell r="G5870" t="str">
            <v>88789</v>
          </cell>
          <cell r="H5870" t="str">
            <v>REVESTIMENTO CERÂMICO PARA PAREDES EXTERNAS EM PASTILHAS DE PORCELANA 2,5 X 2,5 CM (PLACAS DE 30 X 30 CM), ALINHADAS A PRUMO, APLICADO EM SUPERFÍCIES INTERNAS DA SACADA. AF_10/2014</v>
          </cell>
        </row>
        <row r="5871">
          <cell r="A5871" t="str">
            <v>REVESTIMENTO E TRATAMENTO DE SUPERFICIES</v>
          </cell>
          <cell r="B5871" t="str">
            <v>REVE</v>
          </cell>
          <cell r="C5871" t="str">
            <v>PASTILHAS,CERAMICAS, PLACAS PRE-MOLDADAS E OUTROS</v>
          </cell>
          <cell r="D5871" t="str">
            <v>0110</v>
          </cell>
          <cell r="E5871">
            <v>0</v>
          </cell>
          <cell r="F5871">
            <v>0</v>
          </cell>
          <cell r="G5871" t="str">
            <v>89045</v>
          </cell>
          <cell r="H5871" t="str">
            <v>(COMPOSIÇÃO REPRESENTATIVA) DO SERVIÇO DE REVESTIMENTO CERÂMICO PARA AMBIENTES DE ÁREAS MOLHADAS, MEIA PAREDE OU PAREDE INTEIRA, COM PLACAS TIPO ESMALTADA EXTRA, DIMENSÕES 20X20 CM, PARA EDIFICAÇÃO HABITACIONAL MULTIFAMILIAR (PRÉDIO). AF_11/2014</v>
          </cell>
        </row>
        <row r="5872">
          <cell r="A5872" t="str">
            <v>REVESTIMENTO E TRATAMENTO DE SUPERFICIES</v>
          </cell>
          <cell r="B5872" t="str">
            <v>REVE</v>
          </cell>
          <cell r="C5872" t="str">
            <v>PASTILHAS,CERAMICAS, PLACAS PRE-MOLDADAS E OUTROS</v>
          </cell>
          <cell r="D5872" t="str">
            <v>0110</v>
          </cell>
          <cell r="E5872">
            <v>0</v>
          </cell>
          <cell r="F5872">
            <v>0</v>
          </cell>
          <cell r="G5872" t="str">
            <v>89170</v>
          </cell>
          <cell r="H5872" t="str">
            <v>(COMPOSIÇÃO REPRESENTATIVA) DO SERVIÇO DE REVESTIMENTO CERÂMICO PARA PAREDES INTERNAS, MEIA PAREDE, OU PAREDE INTEIRA, PLACAS TIPO ESMALTADA EXTRA DE 20X20 CM, PARA EDIFICAÇÕES HABITACIONAIS UNIFAMILIAR (CASAS) E EDIFICAÇÕES PÚBLICAS PADRÃO. AF_11/2014</v>
          </cell>
        </row>
        <row r="5873">
          <cell r="A5873" t="str">
            <v>REVESTIMENTO E TRATAMENTO DE SUPERFICIES</v>
          </cell>
          <cell r="B5873" t="str">
            <v>REVE</v>
          </cell>
          <cell r="C5873" t="str">
            <v>PASTILHAS,CERAMICAS, PLACAS PRE-MOLDADAS E OUTROS</v>
          </cell>
          <cell r="D5873" t="str">
            <v>0110</v>
          </cell>
          <cell r="E5873">
            <v>0</v>
          </cell>
          <cell r="F5873">
            <v>0</v>
          </cell>
          <cell r="G5873" t="str">
            <v>93392</v>
          </cell>
          <cell r="H5873" t="str">
            <v>REVESTIMENTO CERÂMICO PARA PAREDES INTERNAS COM PLACAS TIPO ESMALTADA PADRÃO POPULAR DE DIMENSÕES 20X20 CM, ARGAMASSA TIPO AC I, APLICADAS EM AMBIENTES DE ÁREA MENOR QUE 5 M2 NA ALTURA INTEIRA DAS PAREDES. AF_06/2014</v>
          </cell>
        </row>
        <row r="5874">
          <cell r="A5874" t="str">
            <v>REVESTIMENTO E TRATAMENTO DE SUPERFICIES</v>
          </cell>
          <cell r="B5874" t="str">
            <v>REVE</v>
          </cell>
          <cell r="C5874" t="str">
            <v>PASTILHAS,CERAMICAS, PLACAS PRE-MOLDADAS E OUTROS</v>
          </cell>
          <cell r="D5874" t="str">
            <v>0110</v>
          </cell>
          <cell r="E5874">
            <v>0</v>
          </cell>
          <cell r="F5874">
            <v>0</v>
          </cell>
          <cell r="G5874" t="str">
            <v>93393</v>
          </cell>
          <cell r="H5874" t="str">
            <v>REVESTIMENTO CERÂMICO PARA PAREDES INTERNAS COM PLACAS TIPO ESMALTADA PADRÃO POPULAR DE DIMENSÕES 20X20 CM, ARGAMASSA TIPO AC I, APLICADAS EM AMBIENTES DE ÁREA MAIOR QUE 5 M2 NA ALTURA INTEIRA DAS PAREDES. AF_06/2014</v>
          </cell>
        </row>
        <row r="5875">
          <cell r="A5875" t="str">
            <v>REVESTIMENTO E TRATAMENTO DE SUPERFICIES</v>
          </cell>
          <cell r="B5875" t="str">
            <v>REVE</v>
          </cell>
          <cell r="C5875" t="str">
            <v>PASTILHAS,CERAMICAS, PLACAS PRE-MOLDADAS E OUTROS</v>
          </cell>
          <cell r="D5875" t="str">
            <v>0110</v>
          </cell>
          <cell r="E5875">
            <v>0</v>
          </cell>
          <cell r="F5875">
            <v>0</v>
          </cell>
          <cell r="G5875" t="str">
            <v>93394</v>
          </cell>
          <cell r="H5875" t="str">
            <v>REVESTIMENTO CERÂMICO PARA PAREDES INTERNAS COM PLACAS TIPO ESMALTADA PADRÃO POPULAR DE DIMENSÕES 20X20 CM, ARGAMASSA TIPO AC I, APLICADAS EM AMBIENTES DE ÁREA MENOR QUE 5 M2 A MEIA ALTURA DAS PAREDES. AF_06/2014</v>
          </cell>
        </row>
        <row r="5876">
          <cell r="A5876" t="str">
            <v>REVESTIMENTO E TRATAMENTO DE SUPERFICIES</v>
          </cell>
          <cell r="B5876" t="str">
            <v>REVE</v>
          </cell>
          <cell r="C5876" t="str">
            <v>PASTILHAS,CERAMICAS, PLACAS PRE-MOLDADAS E OUTROS</v>
          </cell>
          <cell r="D5876" t="str">
            <v>0110</v>
          </cell>
          <cell r="E5876">
            <v>0</v>
          </cell>
          <cell r="F5876">
            <v>0</v>
          </cell>
          <cell r="G5876" t="str">
            <v>93395</v>
          </cell>
          <cell r="H5876" t="str">
            <v>REVESTIMENTO CERÂMICO PARA PAREDES INTERNAS COM PLACAS TIPO ESMALTADA PADRÃO POPULAR DE DIMENSÕES 20X20 CM, ARGAMASSA TIPO AC I, APLICADAS EM AMBIENTES DE ÁREA MAIOR QUE 5 M2 A MEIA ALTURA DAS PAREDES. AF_06/2014</v>
          </cell>
        </row>
        <row r="5877">
          <cell r="A5877" t="str">
            <v>REVESTIMENTO E TRATAMENTO DE SUPERFICIES</v>
          </cell>
          <cell r="B5877" t="str">
            <v>REVE</v>
          </cell>
          <cell r="C5877" t="str">
            <v>PASTILHAS,CERAMICAS, PLACAS PRE-MOLDADAS E OUTROS</v>
          </cell>
          <cell r="D5877" t="str">
            <v>0110</v>
          </cell>
          <cell r="E5877">
            <v>0</v>
          </cell>
          <cell r="F5877">
            <v>0</v>
          </cell>
          <cell r="G5877" t="str">
            <v>99194</v>
          </cell>
          <cell r="H5877" t="str">
            <v>REVESTIMENTO CERÂMICO PARA PAREDES INTERNAS COM PLACAS TIPO ESMALTADA PADRÃO POPULAR DE DIMENSÕES 20X20 CM, ARGAMASSA TIPO AC III, APLICADAS EM AMBIENTES DE ÁREA MENOR QUE 5 M2 NA ALTURA INTEIRA DAS PAREDES. AF_06/2014</v>
          </cell>
        </row>
        <row r="5878">
          <cell r="A5878" t="str">
            <v>REVESTIMENTO E TRATAMENTO DE SUPERFICIES</v>
          </cell>
          <cell r="B5878" t="str">
            <v>REVE</v>
          </cell>
          <cell r="C5878" t="str">
            <v>PASTILHAS,CERAMICAS, PLACAS PRE-MOLDADAS E OUTROS</v>
          </cell>
          <cell r="D5878" t="str">
            <v>0110</v>
          </cell>
          <cell r="E5878">
            <v>0</v>
          </cell>
          <cell r="F5878">
            <v>0</v>
          </cell>
          <cell r="G5878" t="str">
            <v>99195</v>
          </cell>
          <cell r="H5878" t="str">
            <v>REVESTIMENTO CERÂMICO PARA PAREDES INTERNAS COM PLACAS TIPO ESMALTADA PADRÃO POPULAR DE DIMENSÕES 20X20 CM, ARGAMASSA TIPO AC III, APLICADAS EM AMBIENTES DE ÁREA MAIOR QUE 5 M2 NA ALTURA INTEIRA DAS PAREDES. AF_06/2014</v>
          </cell>
        </row>
        <row r="5879">
          <cell r="A5879" t="str">
            <v>REVESTIMENTO E TRATAMENTO DE SUPERFICIES</v>
          </cell>
          <cell r="B5879" t="str">
            <v>REVE</v>
          </cell>
          <cell r="C5879" t="str">
            <v>PASTILHAS,CERAMICAS, PLACAS PRE-MOLDADAS E OUTROS</v>
          </cell>
          <cell r="D5879" t="str">
            <v>0110</v>
          </cell>
          <cell r="E5879">
            <v>0</v>
          </cell>
          <cell r="F5879">
            <v>0</v>
          </cell>
          <cell r="G5879" t="str">
            <v>99196</v>
          </cell>
          <cell r="H5879" t="str">
            <v>REVESTIMENTO CERÂMICO PARA PAREDES INTERNAS COM PLACAS TIPO ESMALTADA PADRÃO POPULAR DE DIMENSÕES 20X20 CM, ARGAMASSA TIPO AC III, APLICADAS EM AMBIENTES DE ÁREA MENOR QUE 5 M2 A MEIA ALTURA DAS PAREDES. AF_06/2014</v>
          </cell>
        </row>
        <row r="5880">
          <cell r="A5880" t="str">
            <v>REVESTIMENTO E TRATAMENTO DE SUPERFICIES</v>
          </cell>
          <cell r="B5880" t="str">
            <v>REVE</v>
          </cell>
          <cell r="C5880" t="str">
            <v>PASTILHAS,CERAMICAS, PLACAS PRE-MOLDADAS E OUTROS</v>
          </cell>
          <cell r="D5880" t="str">
            <v>0110</v>
          </cell>
          <cell r="E5880">
            <v>0</v>
          </cell>
          <cell r="F5880">
            <v>0</v>
          </cell>
          <cell r="G5880" t="str">
            <v>99198</v>
          </cell>
          <cell r="H5880" t="str">
            <v>REVESTIMENTO CERÂMICO PARA PAREDES INTERNAS COM PLACAS TIPO ESMALTADA PADRÃO POPULAR DE DIMENSÕES 20X20 CM, ARGAMASSA TIPO AC III, APLICADAS EM AMBIENTES DE ÁREA MAIOR QUE 5 M2 A MEIA ALTURA DAS PAREDES. AF_06/2014</v>
          </cell>
        </row>
        <row r="5881">
          <cell r="A5881" t="str">
            <v>REVESTIMENTO E TRATAMENTO DE SUPERFICIES</v>
          </cell>
          <cell r="B5881" t="str">
            <v>REVE</v>
          </cell>
          <cell r="C5881" t="str">
            <v>PEITORIL DE MARMORE/GRANITO</v>
          </cell>
          <cell r="D5881" t="str">
            <v>0125</v>
          </cell>
          <cell r="E5881">
            <v>0</v>
          </cell>
          <cell r="F5881">
            <v>0</v>
          </cell>
          <cell r="G5881" t="str">
            <v>101965</v>
          </cell>
          <cell r="H5881" t="str">
            <v>PEITORIL LINEAR EM GRANITO OU MÁRMORE, L = 15CM, COMPRIMENTO DE ATÉ 2M, ASSENTADO COM ARGAMASSA 1:6 COM ADITIVO. AF_11/2020</v>
          </cell>
        </row>
        <row r="5882">
          <cell r="A5882" t="str">
            <v>REVESTIMENTO E TRATAMENTO DE SUPERFICIES</v>
          </cell>
          <cell r="B5882" t="str">
            <v>REVE</v>
          </cell>
          <cell r="C5882" t="str">
            <v>CHAPIM</v>
          </cell>
          <cell r="D5882" t="str">
            <v>0132</v>
          </cell>
          <cell r="E5882">
            <v>0</v>
          </cell>
          <cell r="F5882">
            <v>0</v>
          </cell>
          <cell r="G5882" t="str">
            <v>101966</v>
          </cell>
          <cell r="H5882" t="str">
            <v>CHAPIM SOBRE MUROS LINEARES, EM GRANITO OU MÁRMORE, L = 25 CM, ASSENTADO COM ARGAMASSA 1:6 COM ADITIVO. AF_11/2020</v>
          </cell>
        </row>
        <row r="5883">
          <cell r="A5883" t="str">
            <v>REVESTIMENTO E TRATAMENTO DE SUPERFICIES</v>
          </cell>
          <cell r="B5883" t="str">
            <v>REVE</v>
          </cell>
          <cell r="C5883" t="str">
            <v>CHAPIM</v>
          </cell>
          <cell r="D5883" t="str">
            <v>0132</v>
          </cell>
          <cell r="E5883">
            <v>0</v>
          </cell>
          <cell r="F5883">
            <v>0</v>
          </cell>
          <cell r="G5883" t="str">
            <v>101979</v>
          </cell>
          <cell r="H5883" t="str">
            <v>CHAPIM (RUFO CAPA) EM AÇO GALVANIZADO, CORTE 33. AF_11/2020</v>
          </cell>
        </row>
        <row r="5884">
          <cell r="A5884" t="str">
            <v>REVESTIMENTO E TRATAMENTO DE SUPERFICIES</v>
          </cell>
          <cell r="B5884" t="str">
            <v>REVE</v>
          </cell>
          <cell r="C5884" t="str">
            <v>FORRO DE MADEIRA</v>
          </cell>
          <cell r="D5884" t="str">
            <v>0133</v>
          </cell>
          <cell r="E5884">
            <v>0</v>
          </cell>
          <cell r="F5884">
            <v>0</v>
          </cell>
          <cell r="G5884" t="str">
            <v>96112</v>
          </cell>
          <cell r="H5884" t="str">
            <v>FORRO EM MADEIRA PINUS, PARA AMBIENTES RESIDENCIAIS, INCLUSIVE ESTRUTURA DE FIXAÇÃO. AF_05/2017</v>
          </cell>
        </row>
        <row r="5885">
          <cell r="A5885" t="str">
            <v>REVESTIMENTO E TRATAMENTO DE SUPERFICIES</v>
          </cell>
          <cell r="B5885" t="str">
            <v>REVE</v>
          </cell>
          <cell r="C5885" t="str">
            <v>FORRO DE MADEIRA</v>
          </cell>
          <cell r="D5885" t="str">
            <v>0133</v>
          </cell>
          <cell r="E5885">
            <v>0</v>
          </cell>
          <cell r="F5885">
            <v>0</v>
          </cell>
          <cell r="G5885" t="str">
            <v>96117</v>
          </cell>
          <cell r="H5885" t="str">
            <v>FORRO EM MADEIRA PINUS, PARA AMBIENTES COMERCIAIS, INCLUSIVE ESTRUTURA DE FIXAÇÃO. AF_05/2017</v>
          </cell>
        </row>
        <row r="5886">
          <cell r="A5886" t="str">
            <v>REVESTIMENTO E TRATAMENTO DE SUPERFICIES</v>
          </cell>
          <cell r="B5886" t="str">
            <v>REVE</v>
          </cell>
          <cell r="C5886" t="str">
            <v>FORRO DE MADEIRA</v>
          </cell>
          <cell r="D5886" t="str">
            <v>0133</v>
          </cell>
          <cell r="E5886">
            <v>0</v>
          </cell>
          <cell r="F5886">
            <v>0</v>
          </cell>
          <cell r="G5886" t="str">
            <v>96122</v>
          </cell>
          <cell r="H5886" t="str">
            <v>ACABAMENTOS PARA FORRO (RODA-FORRO EM MADEIRA PINUS). AF_05/2017</v>
          </cell>
        </row>
        <row r="5887">
          <cell r="A5887" t="str">
            <v>REVESTIMENTO E TRATAMENTO DE SUPERFICIES</v>
          </cell>
          <cell r="B5887" t="str">
            <v>REVE</v>
          </cell>
          <cell r="C5887" t="str">
            <v>FORRO DE GESSO</v>
          </cell>
          <cell r="D5887" t="str">
            <v>0134</v>
          </cell>
          <cell r="E5887">
            <v>0</v>
          </cell>
          <cell r="F5887">
            <v>0</v>
          </cell>
          <cell r="G5887" t="str">
            <v>96109</v>
          </cell>
          <cell r="H5887" t="str">
            <v>FORRO EM PLACAS DE GESSO, PARA AMBIENTES RESIDENCIAIS. AF_05/2017_P</v>
          </cell>
        </row>
        <row r="5888">
          <cell r="A5888" t="str">
            <v>REVESTIMENTO E TRATAMENTO DE SUPERFICIES</v>
          </cell>
          <cell r="B5888" t="str">
            <v>REVE</v>
          </cell>
          <cell r="C5888" t="str">
            <v>FORRO DE GESSO</v>
          </cell>
          <cell r="D5888" t="str">
            <v>0134</v>
          </cell>
          <cell r="E5888">
            <v>0</v>
          </cell>
          <cell r="F5888">
            <v>0</v>
          </cell>
          <cell r="G5888" t="str">
            <v>96110</v>
          </cell>
          <cell r="H5888" t="str">
            <v>FORRO EM DRYWALL, PARA AMBIENTES RESIDENCIAIS, INCLUSIVE ESTRUTURA DE FIXAÇÃO. AF_05/2017_P</v>
          </cell>
        </row>
        <row r="5889">
          <cell r="A5889" t="str">
            <v>REVESTIMENTO E TRATAMENTO DE SUPERFICIES</v>
          </cell>
          <cell r="B5889" t="str">
            <v>REVE</v>
          </cell>
          <cell r="C5889" t="str">
            <v>FORRO DE GESSO</v>
          </cell>
          <cell r="D5889" t="str">
            <v>0134</v>
          </cell>
          <cell r="E5889">
            <v>0</v>
          </cell>
          <cell r="F5889">
            <v>0</v>
          </cell>
          <cell r="G5889" t="str">
            <v>96113</v>
          </cell>
          <cell r="H5889" t="str">
            <v>FORRO EM PLACAS DE GESSO, PARA AMBIENTES COMERCIAIS. AF_05/2017_P</v>
          </cell>
        </row>
        <row r="5890">
          <cell r="A5890" t="str">
            <v>REVESTIMENTO E TRATAMENTO DE SUPERFICIES</v>
          </cell>
          <cell r="B5890" t="str">
            <v>REVE</v>
          </cell>
          <cell r="C5890" t="str">
            <v>FORRO DE GESSO</v>
          </cell>
          <cell r="D5890" t="str">
            <v>0134</v>
          </cell>
          <cell r="E5890">
            <v>0</v>
          </cell>
          <cell r="F5890">
            <v>0</v>
          </cell>
          <cell r="G5890" t="str">
            <v>96114</v>
          </cell>
          <cell r="H5890" t="str">
            <v>FORRO EM DRYWALL, PARA AMBIENTES COMERCIAIS, INCLUSIVE ESTRUTURA DE FIXAÇÃO. AF_05/2017_P</v>
          </cell>
        </row>
        <row r="5891">
          <cell r="A5891" t="str">
            <v>REVESTIMENTO E TRATAMENTO DE SUPERFICIES</v>
          </cell>
          <cell r="B5891" t="str">
            <v>REVE</v>
          </cell>
          <cell r="C5891" t="str">
            <v>FORRO DE GESSO</v>
          </cell>
          <cell r="D5891" t="str">
            <v>0134</v>
          </cell>
          <cell r="E5891">
            <v>0</v>
          </cell>
          <cell r="F5891">
            <v>0</v>
          </cell>
          <cell r="G5891" t="str">
            <v>96120</v>
          </cell>
          <cell r="H5891" t="str">
            <v>ACABAMENTOS PARA FORRO (MOLDURA DE GESSO). AF_05/2017</v>
          </cell>
        </row>
        <row r="5892">
          <cell r="A5892" t="str">
            <v>REVESTIMENTO E TRATAMENTO DE SUPERFICIES</v>
          </cell>
          <cell r="B5892" t="str">
            <v>REVE</v>
          </cell>
          <cell r="C5892" t="str">
            <v>FORRO DE GESSO</v>
          </cell>
          <cell r="D5892" t="str">
            <v>0134</v>
          </cell>
          <cell r="E5892">
            <v>0</v>
          </cell>
          <cell r="F5892">
            <v>0</v>
          </cell>
          <cell r="G5892" t="str">
            <v>96123</v>
          </cell>
          <cell r="H5892" t="str">
            <v>ACABAMENTOS PARA FORRO (MOLDURA EM DRYWALL, COM LARGURA DE 15 CM). AF_05/2017_P</v>
          </cell>
        </row>
        <row r="5893">
          <cell r="A5893" t="str">
            <v>REVESTIMENTO E TRATAMENTO DE SUPERFICIES</v>
          </cell>
          <cell r="B5893" t="str">
            <v>REVE</v>
          </cell>
          <cell r="C5893" t="str">
            <v>FORRO DE GESSO</v>
          </cell>
          <cell r="D5893" t="str">
            <v>0134</v>
          </cell>
          <cell r="E5893">
            <v>0</v>
          </cell>
          <cell r="F5893">
            <v>0</v>
          </cell>
          <cell r="G5893" t="str">
            <v>99054</v>
          </cell>
          <cell r="H5893" t="str">
            <v>ACABAMENTOS PARA FORRO (SANCA DE GESSO MONTADA NA OBRA). AF_05/2017_P</v>
          </cell>
        </row>
        <row r="5894">
          <cell r="A5894" t="str">
            <v>REVESTIMENTO E TRATAMENTO DE SUPERFICIES</v>
          </cell>
          <cell r="B5894" t="str">
            <v>REVE</v>
          </cell>
          <cell r="C5894" t="str">
            <v>FORRO METALICO/PVC</v>
          </cell>
          <cell r="D5894" t="str">
            <v>0311</v>
          </cell>
          <cell r="E5894">
            <v>0</v>
          </cell>
          <cell r="F5894">
            <v>0</v>
          </cell>
          <cell r="G5894" t="str">
            <v>96111</v>
          </cell>
          <cell r="H5894" t="str">
            <v>FORRO EM RÉGUAS DE PVC, FRISADO, PARA AMBIENTES RESIDENCIAIS, INCLUSIVE ESTRUTURA DE FIXAÇÃO. AF_05/2017_P</v>
          </cell>
        </row>
        <row r="5895">
          <cell r="A5895" t="str">
            <v>REVESTIMENTO E TRATAMENTO DE SUPERFICIES</v>
          </cell>
          <cell r="B5895" t="str">
            <v>REVE</v>
          </cell>
          <cell r="C5895" t="str">
            <v>FORRO METALICO/PVC</v>
          </cell>
          <cell r="D5895" t="str">
            <v>0311</v>
          </cell>
          <cell r="E5895">
            <v>0</v>
          </cell>
          <cell r="F5895">
            <v>0</v>
          </cell>
          <cell r="G5895" t="str">
            <v>96116</v>
          </cell>
          <cell r="H5895" t="str">
            <v>FORRO EM RÉGUAS DE PVC, FRISADO, PARA AMBIENTES COMERCIAIS, INCLUSIVE ESTRUTURA DE FIXAÇÃO. AF_05/2017_P</v>
          </cell>
        </row>
        <row r="5896">
          <cell r="A5896" t="str">
            <v>REVESTIMENTO E TRATAMENTO DE SUPERFICIES</v>
          </cell>
          <cell r="B5896" t="str">
            <v>REVE</v>
          </cell>
          <cell r="C5896" t="str">
            <v>FORRO METALICO/PVC</v>
          </cell>
          <cell r="D5896" t="str">
            <v>0311</v>
          </cell>
          <cell r="E5896">
            <v>0</v>
          </cell>
          <cell r="F5896">
            <v>0</v>
          </cell>
          <cell r="G5896" t="str">
            <v>96121</v>
          </cell>
          <cell r="H5896" t="str">
            <v>ACABAMENTOS PARA FORRO (RODA-FORRO EM PERFIL METÁLICO E PLÁSTICO). AF_05/2017</v>
          </cell>
        </row>
        <row r="5897">
          <cell r="A5897" t="str">
            <v>REVESTIMENTO E TRATAMENTO DE SUPERFICIES</v>
          </cell>
          <cell r="B5897" t="str">
            <v>REVE</v>
          </cell>
          <cell r="C5897" t="str">
            <v>FORRO METALICO/PVC</v>
          </cell>
          <cell r="D5897" t="str">
            <v>0311</v>
          </cell>
          <cell r="E5897">
            <v>0</v>
          </cell>
          <cell r="F5897">
            <v>0</v>
          </cell>
          <cell r="G5897" t="str">
            <v>96485</v>
          </cell>
          <cell r="H5897" t="str">
            <v>FORRO EM RÉGUAS DE PVC, LISO, PARA AMBIENTES RESIDENCIAIS, INCLUSIVE ESTRUTURA DE FIXAÇÃO. AF_05/2017_P</v>
          </cell>
        </row>
        <row r="5898">
          <cell r="A5898" t="str">
            <v>REVESTIMENTO E TRATAMENTO DE SUPERFICIES</v>
          </cell>
          <cell r="B5898" t="str">
            <v>REVE</v>
          </cell>
          <cell r="C5898" t="str">
            <v>FORRO METALICO/PVC</v>
          </cell>
          <cell r="D5898" t="str">
            <v>0311</v>
          </cell>
          <cell r="E5898">
            <v>0</v>
          </cell>
          <cell r="F5898">
            <v>0</v>
          </cell>
          <cell r="G5898" t="str">
            <v>96486</v>
          </cell>
          <cell r="H5898" t="str">
            <v>FORRO DE PVC, LISO, PARA AMBIENTES COMERCIAIS, INCLUSIVE ESTRUTURA DE FIXAÇÃO. AF_05/2017_P</v>
          </cell>
        </row>
        <row r="5899">
          <cell r="A5899" t="str">
            <v>REVESTIMENTO E TRATAMENTO DE SUPERFICIES</v>
          </cell>
          <cell r="B5899" t="str">
            <v>REVE</v>
          </cell>
          <cell r="C5899" t="str">
            <v>RESTAURO</v>
          </cell>
          <cell r="D5899" t="str">
            <v>0319</v>
          </cell>
          <cell r="E5899">
            <v>0</v>
          </cell>
          <cell r="F5899">
            <v>0</v>
          </cell>
          <cell r="G5899" t="str">
            <v>91514</v>
          </cell>
          <cell r="H5899" t="str">
            <v>ESTUCAMENTO DE PANOS DE FACHADA SEM VÃOS DO SISTEMA DE PAREDES DE CONCRETO EM EDIFICAÇÕES DE MÚLTIPLOS PAVIMENTOS. AF_06/2015</v>
          </cell>
        </row>
        <row r="5900">
          <cell r="A5900" t="str">
            <v>REVESTIMENTO E TRATAMENTO DE SUPERFICIES</v>
          </cell>
          <cell r="B5900" t="str">
            <v>REVE</v>
          </cell>
          <cell r="C5900" t="str">
            <v>RESTAURO</v>
          </cell>
          <cell r="D5900" t="str">
            <v>0319</v>
          </cell>
          <cell r="E5900">
            <v>0</v>
          </cell>
          <cell r="F5900">
            <v>0</v>
          </cell>
          <cell r="G5900" t="str">
            <v>91515</v>
          </cell>
          <cell r="H5900" t="str">
            <v>ESTUCAMENTO DE PANOS DE FACHADA COM VÃOS DO SISTEMA DE PAREDES DE CONCRETO EM EDIFICAÇÕES DE MÚLTIPLOS PAVIMENTOS. AF_06/2015</v>
          </cell>
        </row>
        <row r="5901">
          <cell r="A5901" t="str">
            <v>REVESTIMENTO E TRATAMENTO DE SUPERFICIES</v>
          </cell>
          <cell r="B5901" t="str">
            <v>REVE</v>
          </cell>
          <cell r="C5901" t="str">
            <v>RESTAURO</v>
          </cell>
          <cell r="D5901" t="str">
            <v>0319</v>
          </cell>
          <cell r="E5901">
            <v>0</v>
          </cell>
          <cell r="F5901">
            <v>0</v>
          </cell>
          <cell r="G5901" t="str">
            <v>91516</v>
          </cell>
          <cell r="H5901" t="str">
            <v>ESTUCAMENTO DE SUPERFÍCIE EXTERNA DA SACADA DO SISTEMA DE PAREDES DE CONCRETO EM EDIFICAÇÕES DE MÚLTIPLOS PAVIMENTOS. AF_06/2015</v>
          </cell>
        </row>
        <row r="5902">
          <cell r="A5902" t="str">
            <v>REVESTIMENTO E TRATAMENTO DE SUPERFICIES</v>
          </cell>
          <cell r="B5902" t="str">
            <v>REVE</v>
          </cell>
          <cell r="C5902" t="str">
            <v>RESTAURO</v>
          </cell>
          <cell r="D5902" t="str">
            <v>0319</v>
          </cell>
          <cell r="E5902">
            <v>0</v>
          </cell>
          <cell r="F5902">
            <v>0</v>
          </cell>
          <cell r="G5902" t="str">
            <v>91517</v>
          </cell>
          <cell r="H5902" t="str">
            <v>ESTUCAMENTO DE PANOS DE FACHADA SEM VÃOS DO SISTEMA DE PAREDES DE CONCRETO EM EDIFICAÇÕES DE PAVIMENTO ÚNICO. AF_06/2015</v>
          </cell>
        </row>
        <row r="5903">
          <cell r="A5903" t="str">
            <v>REVESTIMENTO E TRATAMENTO DE SUPERFICIES</v>
          </cell>
          <cell r="B5903" t="str">
            <v>REVE</v>
          </cell>
          <cell r="C5903" t="str">
            <v>RESTAURO</v>
          </cell>
          <cell r="D5903" t="str">
            <v>0319</v>
          </cell>
          <cell r="E5903">
            <v>0</v>
          </cell>
          <cell r="F5903">
            <v>0</v>
          </cell>
          <cell r="G5903" t="str">
            <v>91519</v>
          </cell>
          <cell r="H5903" t="str">
            <v>ESTUCAMENTO DE PANOS DE FACHADA COM VÃOS DO SISTEMA DE PAREDES DE CONCRETO EM EDIFICAÇÕES DE PAVIMENTO ÚNICO. AF_06/2015</v>
          </cell>
        </row>
        <row r="5904">
          <cell r="A5904" t="str">
            <v>REVESTIMENTO E TRATAMENTO DE SUPERFICIES</v>
          </cell>
          <cell r="B5904" t="str">
            <v>REVE</v>
          </cell>
          <cell r="C5904" t="str">
            <v>RESTAURO</v>
          </cell>
          <cell r="D5904" t="str">
            <v>0319</v>
          </cell>
          <cell r="E5904">
            <v>0</v>
          </cell>
          <cell r="F5904">
            <v>0</v>
          </cell>
          <cell r="G5904" t="str">
            <v>91520</v>
          </cell>
          <cell r="H5904" t="str">
            <v>ESTUCAMENTO DE DENSIDADE BAIXA NAS FACES INTERNAS DE PAREDES DO SISTEMA DE PAREDES DE CONCRETO. AF_06/2015</v>
          </cell>
        </row>
        <row r="5905">
          <cell r="A5905" t="str">
            <v>REVESTIMENTO E TRATAMENTO DE SUPERFICIES</v>
          </cell>
          <cell r="B5905" t="str">
            <v>REVE</v>
          </cell>
          <cell r="C5905" t="str">
            <v>RESTAURO</v>
          </cell>
          <cell r="D5905" t="str">
            <v>0319</v>
          </cell>
          <cell r="E5905">
            <v>0</v>
          </cell>
          <cell r="F5905">
            <v>0</v>
          </cell>
          <cell r="G5905" t="str">
            <v>91522</v>
          </cell>
          <cell r="H5905" t="str">
            <v>ESTUCAMENTO, PARA QUALQUER REVESTIMENTO, EM TETO DO SISTEMA DE PAREDES DE CONCRETO. AF_06/2015</v>
          </cell>
        </row>
        <row r="5906">
          <cell r="A5906" t="str">
            <v>REVESTIMENTO E TRATAMENTO DE SUPERFICIES</v>
          </cell>
          <cell r="B5906" t="str">
            <v>REVE</v>
          </cell>
          <cell r="C5906" t="str">
            <v>RESTAURO</v>
          </cell>
          <cell r="D5906" t="str">
            <v>0319</v>
          </cell>
          <cell r="E5906">
            <v>0</v>
          </cell>
          <cell r="F5906">
            <v>0</v>
          </cell>
          <cell r="G5906" t="str">
            <v>91525</v>
          </cell>
          <cell r="H5906" t="str">
            <v>ESTUCAMENTO DE DENSIDADE ALTA, NAS FACES INTERNAS DE PAREDES DO SISTEMA DE PAREDES DE CONCRETO. AF_06/2015</v>
          </cell>
        </row>
        <row r="5907">
          <cell r="A5907" t="str">
            <v>SERVICOS DIVERSOS</v>
          </cell>
          <cell r="B5907" t="str">
            <v>SEDI</v>
          </cell>
          <cell r="C5907" t="str">
            <v>ARGAMASSAS</v>
          </cell>
          <cell r="D5907" t="str">
            <v>0210</v>
          </cell>
          <cell r="E5907">
            <v>0</v>
          </cell>
          <cell r="F5907">
            <v>0</v>
          </cell>
          <cell r="G5907" t="str">
            <v>87280</v>
          </cell>
          <cell r="H5907" t="str">
            <v>ARGAMASSA TRAÇO 1:7 (EM VOLUME DE CIMENTO E AREIA MÉDIA ÚMIDA) COM ADIÇÃO DE PLASTIFICANTE PARA EMBOÇO/MASSA ÚNICA/ASSENTAMENTO DE ALVENARIA DE VEDAÇÃO, PREPARO MECÂNICO COM BETONEIRA 400 L. AF_08/2019</v>
          </cell>
        </row>
        <row r="5908">
          <cell r="A5908" t="str">
            <v>SERVICOS DIVERSOS</v>
          </cell>
          <cell r="B5908" t="str">
            <v>SEDI</v>
          </cell>
          <cell r="C5908" t="str">
            <v>ARGAMASSAS</v>
          </cell>
          <cell r="D5908" t="str">
            <v>0210</v>
          </cell>
          <cell r="E5908">
            <v>0</v>
          </cell>
          <cell r="F5908">
            <v>0</v>
          </cell>
          <cell r="G5908" t="str">
            <v>87281</v>
          </cell>
          <cell r="H5908" t="str">
            <v>ARGAMASSA TRAÇO 1:7 (EM VOLUME DE CIMENTO E AREIA MÉDIA ÚMIDA) COM ADIÇÃO DE PLASTIFICANTE PARA EMBOÇO/MASSA ÚNICA/ASSENTAMENTO DE ALVENARIA DE VEDAÇÃO, PREPARO MECÂNICO COM BETONEIRA 600 L. AF_08/2019</v>
          </cell>
        </row>
        <row r="5909">
          <cell r="A5909" t="str">
            <v>SERVICOS DIVERSOS</v>
          </cell>
          <cell r="B5909" t="str">
            <v>SEDI</v>
          </cell>
          <cell r="C5909" t="str">
            <v>ARGAMASSAS</v>
          </cell>
          <cell r="D5909" t="str">
            <v>0210</v>
          </cell>
          <cell r="E5909">
            <v>0</v>
          </cell>
          <cell r="F5909">
            <v>0</v>
          </cell>
          <cell r="G5909" t="str">
            <v>87283</v>
          </cell>
          <cell r="H5909" t="str">
            <v>ARGAMASSA TRAÇO 1:6 (EM VOLUME DE CIMENTO E AREIA MÉDIA ÚMIDA) COM ADIÇÃO DE PLASTIFICANTE PARA EMBOÇO/MASSA ÚNICA/ASSENTAMENTO DE ALVENARIA DE VEDAÇÃO, PREPARO MECÂNICO COM BETONEIRA 400 L. AF_08/2019</v>
          </cell>
        </row>
        <row r="5910">
          <cell r="A5910" t="str">
            <v>SERVICOS DIVERSOS</v>
          </cell>
          <cell r="B5910" t="str">
            <v>SEDI</v>
          </cell>
          <cell r="C5910" t="str">
            <v>ARGAMASSAS</v>
          </cell>
          <cell r="D5910" t="str">
            <v>0210</v>
          </cell>
          <cell r="E5910">
            <v>0</v>
          </cell>
          <cell r="F5910">
            <v>0</v>
          </cell>
          <cell r="G5910" t="str">
            <v>87284</v>
          </cell>
          <cell r="H5910" t="str">
            <v>ARGAMASSA TRAÇO 1:6 (EM VOLUME DE CIMENTO E AREIA MÉDIA ÚMIDA) COM ADIÇÃO DE PLASTIFICANTE PARA EMBOÇO/MASSA ÚNICA/ASSENTAMENTO DE ALVENARIA DE VEDAÇÃO, PREPARO MECÂNICO COM BETONEIRA 600 L. AF_08/2019</v>
          </cell>
        </row>
        <row r="5911">
          <cell r="A5911" t="str">
            <v>SERVICOS DIVERSOS</v>
          </cell>
          <cell r="B5911" t="str">
            <v>SEDI</v>
          </cell>
          <cell r="C5911" t="str">
            <v>ARGAMASSAS</v>
          </cell>
          <cell r="D5911" t="str">
            <v>0210</v>
          </cell>
          <cell r="E5911">
            <v>0</v>
          </cell>
          <cell r="F5911">
            <v>0</v>
          </cell>
          <cell r="G5911" t="str">
            <v>87286</v>
          </cell>
          <cell r="H5911" t="str">
            <v>ARGAMASSA TRAÇO 1:1:6 (EM VOLUME DE CIMENTO, CAL E AREIA MÉDIA ÚMIDA) PARA EMBOÇO/MASSA ÚNICA/ASSENTAMENTO DE ALVENARIA DE VEDAÇÃO, PREPARO MECÂNICO COM BETONEIRA 400 L. AF_08/2019</v>
          </cell>
        </row>
        <row r="5912">
          <cell r="A5912" t="str">
            <v>SERVICOS DIVERSOS</v>
          </cell>
          <cell r="B5912" t="str">
            <v>SEDI</v>
          </cell>
          <cell r="C5912" t="str">
            <v>ARGAMASSAS</v>
          </cell>
          <cell r="D5912" t="str">
            <v>0210</v>
          </cell>
          <cell r="E5912">
            <v>0</v>
          </cell>
          <cell r="F5912">
            <v>0</v>
          </cell>
          <cell r="G5912" t="str">
            <v>87287</v>
          </cell>
          <cell r="H5912" t="str">
            <v>ARGAMASSA TRAÇO 1:1:6 (EM VOLUME DE CIMENTO, CAL E AREIA MÉDIA ÚMIDA) PARA EMBOÇO/MASSA ÚNICA/ASSENTAMENTO DE ALVENARIA DE VEDAÇÃO, PREPARO MECÂNICO COM BETONEIRA 600 L. AF_08/2019</v>
          </cell>
        </row>
        <row r="5913">
          <cell r="A5913" t="str">
            <v>SERVICOS DIVERSOS</v>
          </cell>
          <cell r="B5913" t="str">
            <v>SEDI</v>
          </cell>
          <cell r="C5913" t="str">
            <v>ARGAMASSAS</v>
          </cell>
          <cell r="D5913" t="str">
            <v>0210</v>
          </cell>
          <cell r="E5913">
            <v>0</v>
          </cell>
          <cell r="F5913">
            <v>0</v>
          </cell>
          <cell r="G5913" t="str">
            <v>87289</v>
          </cell>
          <cell r="H5913" t="str">
            <v>ARGAMASSA TRAÇO 1:1,5:7,5 (EM VOLUME DE CIMENTO, CAL E AREIA MÉDIA ÚMIDA) PARA EMBOÇO/MASSA ÚNICA/ASSENTAMENTO DE ALVENARIA DE VEDAÇÃO, PREPARO MECÂNICO COM BETONEIRA 400 L. AF_08/2019</v>
          </cell>
        </row>
        <row r="5914">
          <cell r="A5914" t="str">
            <v>SERVICOS DIVERSOS</v>
          </cell>
          <cell r="B5914" t="str">
            <v>SEDI</v>
          </cell>
          <cell r="C5914" t="str">
            <v>ARGAMASSAS</v>
          </cell>
          <cell r="D5914" t="str">
            <v>0210</v>
          </cell>
          <cell r="E5914">
            <v>0</v>
          </cell>
          <cell r="F5914">
            <v>0</v>
          </cell>
          <cell r="G5914" t="str">
            <v>87290</v>
          </cell>
          <cell r="H5914" t="str">
            <v>ARGAMASSA TRAÇO 1:1,5:7,5 (EM VOLUME DE CIMENTO, CAL E AREIA MÉDIA ÚMIDA) PARA EMBOÇO/MASSA ÚNICA/ASSENTAMENTO DE ALVENARIA DE VEDAÇÃO, PREPARO MECÂNICO COM BETONEIRA 600 L. AF_08/2019</v>
          </cell>
        </row>
        <row r="5915">
          <cell r="A5915" t="str">
            <v>SERVICOS DIVERSOS</v>
          </cell>
          <cell r="B5915" t="str">
            <v>SEDI</v>
          </cell>
          <cell r="C5915" t="str">
            <v>ARGAMASSAS</v>
          </cell>
          <cell r="D5915" t="str">
            <v>0210</v>
          </cell>
          <cell r="E5915">
            <v>0</v>
          </cell>
          <cell r="F5915">
            <v>0</v>
          </cell>
          <cell r="G5915" t="str">
            <v>87292</v>
          </cell>
          <cell r="H5915" t="str">
            <v>ARGAMASSA TRAÇO 1:2:8 (EM VOLUME DE CIMENTO, CAL E AREIA MÉDIA ÚMIDA) PARA EMBOÇO/MASSA ÚNICA/ASSENTAMENTO DE ALVENARIA DE VEDAÇÃO, PREPARO MECÂNICO COM BETONEIRA 400 L. AF_08/2019</v>
          </cell>
        </row>
        <row r="5916">
          <cell r="A5916" t="str">
            <v>SERVICOS DIVERSOS</v>
          </cell>
          <cell r="B5916" t="str">
            <v>SEDI</v>
          </cell>
          <cell r="C5916" t="str">
            <v>ARGAMASSAS</v>
          </cell>
          <cell r="D5916" t="str">
            <v>0210</v>
          </cell>
          <cell r="E5916">
            <v>0</v>
          </cell>
          <cell r="F5916">
            <v>0</v>
          </cell>
          <cell r="G5916" t="str">
            <v>87294</v>
          </cell>
          <cell r="H5916" t="str">
            <v>ARGAMASSA TRAÇO 1:2:9 (EM VOLUME DE CIMENTO, CAL E AREIA MÉDIA ÚMIDA) PARA EMBOÇO/MASSA ÚNICA/ASSENTAMENTO DE ALVENARIA DE VEDAÇÃO, PREPARO MECÂNICO COM BETONEIRA 600 L. AF_08/2019</v>
          </cell>
        </row>
        <row r="5917">
          <cell r="A5917" t="str">
            <v>SERVICOS DIVERSOS</v>
          </cell>
          <cell r="B5917" t="str">
            <v>SEDI</v>
          </cell>
          <cell r="C5917" t="str">
            <v>ARGAMASSAS</v>
          </cell>
          <cell r="D5917" t="str">
            <v>0210</v>
          </cell>
          <cell r="E5917">
            <v>0</v>
          </cell>
          <cell r="F5917">
            <v>0</v>
          </cell>
          <cell r="G5917" t="str">
            <v>87295</v>
          </cell>
          <cell r="H5917" t="str">
            <v>ARGAMASSA TRAÇO 1:3:12 (EM VOLUME DE CIMENTO, CAL E AREIA MÉDIA ÚMIDA) PARA EMBOÇO/MASSA ÚNICA/ASSENTAMENTO DE ALVENARIA DE VEDAÇÃO, PREPARO MECÂNICO COM BETONEIRA 400 L. AF_08/2019</v>
          </cell>
        </row>
        <row r="5918">
          <cell r="A5918" t="str">
            <v>SERVICOS DIVERSOS</v>
          </cell>
          <cell r="B5918" t="str">
            <v>SEDI</v>
          </cell>
          <cell r="C5918" t="str">
            <v>ARGAMASSAS</v>
          </cell>
          <cell r="D5918" t="str">
            <v>0210</v>
          </cell>
          <cell r="E5918">
            <v>0</v>
          </cell>
          <cell r="F5918">
            <v>0</v>
          </cell>
          <cell r="G5918" t="str">
            <v>87296</v>
          </cell>
          <cell r="H5918" t="str">
            <v>ARGAMASSA TRAÇO 1:3:12 (EM VOLUME DE CIMENTO, CAL E AREIA MÉDIA ÚMIDA) PARA EMBOÇO/MASSA ÚNICA/ASSENTAMENTO DE ALVENARIA DE VEDAÇÃO, PREPARO MECÂNICO COM BETONEIRA 600 L. AF_08/2019</v>
          </cell>
        </row>
        <row r="5919">
          <cell r="A5919" t="str">
            <v>SERVICOS DIVERSOS</v>
          </cell>
          <cell r="B5919" t="str">
            <v>SEDI</v>
          </cell>
          <cell r="C5919" t="str">
            <v>ARGAMASSAS</v>
          </cell>
          <cell r="D5919" t="str">
            <v>0210</v>
          </cell>
          <cell r="E5919">
            <v>0</v>
          </cell>
          <cell r="F5919">
            <v>0</v>
          </cell>
          <cell r="G5919" t="str">
            <v>87298</v>
          </cell>
          <cell r="H5919" t="str">
            <v>ARGAMASSA TRAÇO 1:3 (EM VOLUME DE CIMENTO E AREIA MÉDIA ÚMIDA) PARA CONTRAPISO, PREPARO MECÂNICO COM BETONEIRA 400 L. AF_08/2019</v>
          </cell>
        </row>
        <row r="5920">
          <cell r="A5920" t="str">
            <v>SERVICOS DIVERSOS</v>
          </cell>
          <cell r="B5920" t="str">
            <v>SEDI</v>
          </cell>
          <cell r="C5920" t="str">
            <v>ARGAMASSAS</v>
          </cell>
          <cell r="D5920" t="str">
            <v>0210</v>
          </cell>
          <cell r="E5920">
            <v>0</v>
          </cell>
          <cell r="F5920">
            <v>0</v>
          </cell>
          <cell r="G5920" t="str">
            <v>87299</v>
          </cell>
          <cell r="H5920" t="str">
            <v>ARGAMASSA TRAÇO 1:3 (EM VOLUME DE CIMENTO E AREIA MÉDIA ÚMIDA) PARA CONTRAPISO, PREPARO MECÂNICO COM BETONEIRA 600 L. AF_08/2019</v>
          </cell>
        </row>
        <row r="5921">
          <cell r="A5921" t="str">
            <v>SERVICOS DIVERSOS</v>
          </cell>
          <cell r="B5921" t="str">
            <v>SEDI</v>
          </cell>
          <cell r="C5921" t="str">
            <v>ARGAMASSAS</v>
          </cell>
          <cell r="D5921" t="str">
            <v>0210</v>
          </cell>
          <cell r="E5921">
            <v>0</v>
          </cell>
          <cell r="F5921">
            <v>0</v>
          </cell>
          <cell r="G5921" t="str">
            <v>87301</v>
          </cell>
          <cell r="H5921" t="str">
            <v>ARGAMASSA TRAÇO 1:4 (EM VOLUME DE CIMENTO E AREIA MÉDIA ÚMIDA) PARA CONTRAPISO, PREPARO MECÂNICO COM BETONEIRA 400 L. AF_08/2019</v>
          </cell>
        </row>
        <row r="5922">
          <cell r="A5922" t="str">
            <v>SERVICOS DIVERSOS</v>
          </cell>
          <cell r="B5922" t="str">
            <v>SEDI</v>
          </cell>
          <cell r="C5922" t="str">
            <v>ARGAMASSAS</v>
          </cell>
          <cell r="D5922" t="str">
            <v>0210</v>
          </cell>
          <cell r="E5922">
            <v>0</v>
          </cell>
          <cell r="F5922">
            <v>0</v>
          </cell>
          <cell r="G5922" t="str">
            <v>87302</v>
          </cell>
          <cell r="H5922" t="str">
            <v>ARGAMASSA TRAÇO 1:4 (EM VOLUME DE CIMENTO E AREIA MÉDIA ÚMIDA) PARA CONTRAPISO, PREPARO MECÂNICO COM BETONEIRA 600 L. AF_08/2019</v>
          </cell>
        </row>
        <row r="5923">
          <cell r="A5923" t="str">
            <v>SERVICOS DIVERSOS</v>
          </cell>
          <cell r="B5923" t="str">
            <v>SEDI</v>
          </cell>
          <cell r="C5923" t="str">
            <v>ARGAMASSAS</v>
          </cell>
          <cell r="D5923" t="str">
            <v>0210</v>
          </cell>
          <cell r="E5923">
            <v>0</v>
          </cell>
          <cell r="F5923">
            <v>0</v>
          </cell>
          <cell r="G5923" t="str">
            <v>87304</v>
          </cell>
          <cell r="H5923" t="str">
            <v>ARGAMASSA TRAÇO 1:5 (EM VOLUME DE CIMENTO E AREIA MÉDIA ÚMIDA) PARA CONTRAPISO, PREPARO MECÂNICO COM BETONEIRA 400 L. AF_08/2019</v>
          </cell>
        </row>
        <row r="5924">
          <cell r="A5924" t="str">
            <v>SERVICOS DIVERSOS</v>
          </cell>
          <cell r="B5924" t="str">
            <v>SEDI</v>
          </cell>
          <cell r="C5924" t="str">
            <v>ARGAMASSAS</v>
          </cell>
          <cell r="D5924" t="str">
            <v>0210</v>
          </cell>
          <cell r="E5924">
            <v>0</v>
          </cell>
          <cell r="F5924">
            <v>0</v>
          </cell>
          <cell r="G5924" t="str">
            <v>87305</v>
          </cell>
          <cell r="H5924" t="str">
            <v>ARGAMASSA TRAÇO 1:5 (EM VOLUME DE CIMENTO E AREIA MÉDIA ÚMIDA) PARA CONTRAPISO, PREPARO MECÂNICO COM BETONEIRA 600 L. AF_08/2019</v>
          </cell>
        </row>
        <row r="5925">
          <cell r="A5925" t="str">
            <v>SERVICOS DIVERSOS</v>
          </cell>
          <cell r="B5925" t="str">
            <v>SEDI</v>
          </cell>
          <cell r="C5925" t="str">
            <v>ARGAMASSAS</v>
          </cell>
          <cell r="D5925" t="str">
            <v>0210</v>
          </cell>
          <cell r="E5925">
            <v>0</v>
          </cell>
          <cell r="F5925">
            <v>0</v>
          </cell>
          <cell r="G5925" t="str">
            <v>87307</v>
          </cell>
          <cell r="H5925" t="str">
            <v>ARGAMASSA TRAÇO 1:6 (EM VOLUME DE CIMENTO E AREIA MÉDIA ÚMIDA) PARA CONTRAPISO, PREPARO MECÂNICO COM BETONEIRA 400 L. AF_08/2019</v>
          </cell>
        </row>
        <row r="5926">
          <cell r="A5926" t="str">
            <v>SERVICOS DIVERSOS</v>
          </cell>
          <cell r="B5926" t="str">
            <v>SEDI</v>
          </cell>
          <cell r="C5926" t="str">
            <v>ARGAMASSAS</v>
          </cell>
          <cell r="D5926" t="str">
            <v>0210</v>
          </cell>
          <cell r="E5926">
            <v>0</v>
          </cell>
          <cell r="F5926">
            <v>0</v>
          </cell>
          <cell r="G5926" t="str">
            <v>87308</v>
          </cell>
          <cell r="H5926" t="str">
            <v>ARGAMASSA TRAÇO 1:6 (EM VOLUME DE CIMENTO E AREIA MÉDIA ÚMIDA) PARA CONTRAPISO, PREPARO MECÂNICO COM BETONEIRA 600 L. AF_08/2019</v>
          </cell>
        </row>
        <row r="5927">
          <cell r="A5927" t="str">
            <v>SERVICOS DIVERSOS</v>
          </cell>
          <cell r="B5927" t="str">
            <v>SEDI</v>
          </cell>
          <cell r="C5927" t="str">
            <v>ARGAMASSAS</v>
          </cell>
          <cell r="D5927" t="str">
            <v>0210</v>
          </cell>
          <cell r="E5927">
            <v>0</v>
          </cell>
          <cell r="F5927">
            <v>0</v>
          </cell>
          <cell r="G5927" t="str">
            <v>87310</v>
          </cell>
          <cell r="H5927" t="str">
            <v>ARGAMASSA TRAÇO 1:5 (EM VOLUME DE CIMENTO E AREIA GROSSA ÚMIDA) PARA CHAPISCO CONVENCIONAL, PREPARO MECÂNICO COM BETONEIRA 400 L. AF_08/2019</v>
          </cell>
        </row>
        <row r="5928">
          <cell r="A5928" t="str">
            <v>SERVICOS DIVERSOS</v>
          </cell>
          <cell r="B5928" t="str">
            <v>SEDI</v>
          </cell>
          <cell r="C5928" t="str">
            <v>ARGAMASSAS</v>
          </cell>
          <cell r="D5928" t="str">
            <v>0210</v>
          </cell>
          <cell r="E5928">
            <v>0</v>
          </cell>
          <cell r="F5928">
            <v>0</v>
          </cell>
          <cell r="G5928" t="str">
            <v>87311</v>
          </cell>
          <cell r="H5928" t="str">
            <v>ARGAMASSA TRAÇO 1:5 (EM VOLUME DE CIMENTO E AREIA GROSSA ÚMIDA) PARA CHAPISCO CONVENCIONAL, PREPARO MECÂNICO COM BETONEIRA 600 L. AF_08/2019</v>
          </cell>
        </row>
        <row r="5929">
          <cell r="A5929" t="str">
            <v>SERVICOS DIVERSOS</v>
          </cell>
          <cell r="B5929" t="str">
            <v>SEDI</v>
          </cell>
          <cell r="C5929" t="str">
            <v>ARGAMASSAS</v>
          </cell>
          <cell r="D5929" t="str">
            <v>0210</v>
          </cell>
          <cell r="E5929">
            <v>0</v>
          </cell>
          <cell r="F5929">
            <v>0</v>
          </cell>
          <cell r="G5929" t="str">
            <v>87313</v>
          </cell>
          <cell r="H5929" t="str">
            <v>ARGAMASSA TRAÇO 1:3 (EM VOLUME DE CIMENTO E AREIA GROSSA ÚMIDA) PARA CHAPISCO CONVENCIONAL, PREPARO MECÂNICO COM BETONEIRA 400 L. AF_08/2019</v>
          </cell>
        </row>
        <row r="5930">
          <cell r="A5930" t="str">
            <v>SERVICOS DIVERSOS</v>
          </cell>
          <cell r="B5930" t="str">
            <v>SEDI</v>
          </cell>
          <cell r="C5930" t="str">
            <v>ARGAMASSAS</v>
          </cell>
          <cell r="D5930" t="str">
            <v>0210</v>
          </cell>
          <cell r="E5930">
            <v>0</v>
          </cell>
          <cell r="F5930">
            <v>0</v>
          </cell>
          <cell r="G5930" t="str">
            <v>87314</v>
          </cell>
          <cell r="H5930" t="str">
            <v>ARGAMASSA TRAÇO 1:3 (EM VOLUME DE CIMENTO E AREIA GROSSA ÚMIDA) PARA CHAPISCO CONVENCIONAL, PREPARO MECÂNICO COM BETONEIRA 600 L. AF_08/2019</v>
          </cell>
        </row>
        <row r="5931">
          <cell r="A5931" t="str">
            <v>SERVICOS DIVERSOS</v>
          </cell>
          <cell r="B5931" t="str">
            <v>SEDI</v>
          </cell>
          <cell r="C5931" t="str">
            <v>ARGAMASSAS</v>
          </cell>
          <cell r="D5931" t="str">
            <v>0210</v>
          </cell>
          <cell r="E5931">
            <v>0</v>
          </cell>
          <cell r="F5931">
            <v>0</v>
          </cell>
          <cell r="G5931" t="str">
            <v>87316</v>
          </cell>
          <cell r="H5931" t="str">
            <v>ARGAMASSA TRAÇO 1:4 (EM VOLUME DE CIMENTO E AREIA GROSSA ÚMIDA) PARA CHAPISCO CONVENCIONAL, PREPARO MECÂNICO COM BETONEIRA 400 L. AF_08/2019</v>
          </cell>
        </row>
        <row r="5932">
          <cell r="A5932" t="str">
            <v>SERVICOS DIVERSOS</v>
          </cell>
          <cell r="B5932" t="str">
            <v>SEDI</v>
          </cell>
          <cell r="C5932" t="str">
            <v>ARGAMASSAS</v>
          </cell>
          <cell r="D5932" t="str">
            <v>0210</v>
          </cell>
          <cell r="E5932">
            <v>0</v>
          </cell>
          <cell r="F5932">
            <v>0</v>
          </cell>
          <cell r="G5932" t="str">
            <v>87317</v>
          </cell>
          <cell r="H5932" t="str">
            <v>ARGAMASSA TRAÇO 1:4 (EM VOLUME DE CIMENTO E AREIA GROSSA ÚMIDA) PARA CHAPISCO CONVENCIONAL, PREPARO MECÂNICO COM BETONEIRA 600 L. AF_08/2019</v>
          </cell>
        </row>
        <row r="5933">
          <cell r="A5933" t="str">
            <v>SERVICOS DIVERSOS</v>
          </cell>
          <cell r="B5933" t="str">
            <v>SEDI</v>
          </cell>
          <cell r="C5933" t="str">
            <v>ARGAMASSAS</v>
          </cell>
          <cell r="D5933" t="str">
            <v>0210</v>
          </cell>
          <cell r="E5933">
            <v>0</v>
          </cell>
          <cell r="F5933">
            <v>0</v>
          </cell>
          <cell r="G5933" t="str">
            <v>87319</v>
          </cell>
          <cell r="H5933" t="str">
            <v>ARGAMASSA TRAÇO 1:5 (EM VOLUME DE CIMENTO E AREIA GROSSA ÚMIDA) COM ADIÇÃO DE EMULSÃO POLIMÉRICA PARA CHAPISCO ROLADO, PREPARO MECÂNICO COM BETONEIRA 400 L. AF_08/2019</v>
          </cell>
        </row>
        <row r="5934">
          <cell r="A5934" t="str">
            <v>SERVICOS DIVERSOS</v>
          </cell>
          <cell r="B5934" t="str">
            <v>SEDI</v>
          </cell>
          <cell r="C5934" t="str">
            <v>ARGAMASSAS</v>
          </cell>
          <cell r="D5934" t="str">
            <v>0210</v>
          </cell>
          <cell r="E5934">
            <v>0</v>
          </cell>
          <cell r="F5934">
            <v>0</v>
          </cell>
          <cell r="G5934" t="str">
            <v>87320</v>
          </cell>
          <cell r="H5934" t="str">
            <v>ARGAMASSA TRAÇO 1:5 (EM VOLUME DE CIMENTO E AREIA GROSSA ÚMIDA) COM ADIÇÃO DE EMULSÃO POLIMÉRICA PARA CHAPISCO ROLADO, PREPARO MECÂNICO COM BETONEIRA 600 L. AF_08/2019</v>
          </cell>
        </row>
        <row r="5935">
          <cell r="A5935" t="str">
            <v>SERVICOS DIVERSOS</v>
          </cell>
          <cell r="B5935" t="str">
            <v>SEDI</v>
          </cell>
          <cell r="C5935" t="str">
            <v>ARGAMASSAS</v>
          </cell>
          <cell r="D5935" t="str">
            <v>0210</v>
          </cell>
          <cell r="E5935">
            <v>0</v>
          </cell>
          <cell r="F5935">
            <v>0</v>
          </cell>
          <cell r="G5935" t="str">
            <v>87322</v>
          </cell>
          <cell r="H5935" t="str">
            <v>ARGAMASSA TRAÇO 1:3 (EM VOLUME DE CIMENTO E AREIA GROSSA ÚMIDA) COM ADIÇÃO DE EMULSÃO POLIMÉRICA PARA CHAPISCO ROLADO, PREPARO MECÂNICO COM BETONEIRA 400 L. AF_08/2019</v>
          </cell>
        </row>
        <row r="5936">
          <cell r="A5936" t="str">
            <v>SERVICOS DIVERSOS</v>
          </cell>
          <cell r="B5936" t="str">
            <v>SEDI</v>
          </cell>
          <cell r="C5936" t="str">
            <v>ARGAMASSAS</v>
          </cell>
          <cell r="D5936" t="str">
            <v>0210</v>
          </cell>
          <cell r="E5936">
            <v>0</v>
          </cell>
          <cell r="F5936">
            <v>0</v>
          </cell>
          <cell r="G5936" t="str">
            <v>87323</v>
          </cell>
          <cell r="H5936" t="str">
            <v>ARGAMASSA TRAÇO 1:3 (EM VOLUME DE CIMENTO E AREIA GROSSA ÚMIDA) COM ADIÇÃO DE EMULSÃO POLIMÉRICA PARA CHAPISCO ROLADO, PREPARO MECÂNICO COM BETONEIRA 600 L. AF_08/2019</v>
          </cell>
        </row>
        <row r="5937">
          <cell r="A5937" t="str">
            <v>SERVICOS DIVERSOS</v>
          </cell>
          <cell r="B5937" t="str">
            <v>SEDI</v>
          </cell>
          <cell r="C5937" t="str">
            <v>ARGAMASSAS</v>
          </cell>
          <cell r="D5937" t="str">
            <v>0210</v>
          </cell>
          <cell r="E5937">
            <v>0</v>
          </cell>
          <cell r="F5937">
            <v>0</v>
          </cell>
          <cell r="G5937" t="str">
            <v>87325</v>
          </cell>
          <cell r="H5937" t="str">
            <v>ARGAMASSA TRAÇO 1:4 (EM VOLUME DE CIMENTO E AREIA GROSSA ÚMIDA) COM ADIÇÃO DE EMULSÃO POLIMÉRICA PARA CHAPISCO ROLADO, PREPARO MECÂNICO COM BETONEIRA 400 L. AF_08/2019</v>
          </cell>
        </row>
        <row r="5938">
          <cell r="A5938" t="str">
            <v>SERVICOS DIVERSOS</v>
          </cell>
          <cell r="B5938" t="str">
            <v>SEDI</v>
          </cell>
          <cell r="C5938" t="str">
            <v>ARGAMASSAS</v>
          </cell>
          <cell r="D5938" t="str">
            <v>0210</v>
          </cell>
          <cell r="E5938">
            <v>0</v>
          </cell>
          <cell r="F5938">
            <v>0</v>
          </cell>
          <cell r="G5938" t="str">
            <v>87326</v>
          </cell>
          <cell r="H5938" t="str">
            <v>ARGAMASSA TRAÇO 1:4 (EM VOLUME DE CIMENTO E AREIA GROSSA ÚMIDA) COM ADIÇÃO DE EMULSÃO POLIMÉRICA PARA CHAPISCO ROLADO, PREPARO MECÂNICO COM BETONEIRA 600 L. AF_08/2019</v>
          </cell>
        </row>
        <row r="5939">
          <cell r="A5939" t="str">
            <v>SERVICOS DIVERSOS</v>
          </cell>
          <cell r="B5939" t="str">
            <v>SEDI</v>
          </cell>
          <cell r="C5939" t="str">
            <v>ARGAMASSAS</v>
          </cell>
          <cell r="D5939" t="str">
            <v>0210</v>
          </cell>
          <cell r="E5939">
            <v>0</v>
          </cell>
          <cell r="F5939">
            <v>0</v>
          </cell>
          <cell r="G5939" t="str">
            <v>87327</v>
          </cell>
          <cell r="H5939" t="str">
            <v>ARGAMASSA TRAÇO 1:7 (EM VOLUME DE CIMENTO E AREIA MÉDIA ÚMIDA) COM ADIÇÃO DE PLASTIFICANTE PARA EMBOÇO/MASSA ÚNICA/ASSENTAMENTO DE ALVENARIA DE VEDAÇÃO, PREPARO MECÂNICO COM MISTURADOR DE EIXO HORIZONTAL DE 300 KG. AF_08/2019</v>
          </cell>
        </row>
        <row r="5940">
          <cell r="A5940" t="str">
            <v>SERVICOS DIVERSOS</v>
          </cell>
          <cell r="B5940" t="str">
            <v>SEDI</v>
          </cell>
          <cell r="C5940" t="str">
            <v>ARGAMASSAS</v>
          </cell>
          <cell r="D5940" t="str">
            <v>0210</v>
          </cell>
          <cell r="E5940">
            <v>0</v>
          </cell>
          <cell r="F5940">
            <v>0</v>
          </cell>
          <cell r="G5940" t="str">
            <v>87328</v>
          </cell>
          <cell r="H5940" t="str">
            <v>ARGAMASSA TRAÇO 1:7 (EM VOLUME DE CIMENTO E AREIA MÉDIA ÚMIDA) COM ADIÇÃO DE PLASTIFICANTE PARA EMBOÇO/MASSA ÚNICA/ASSENTAMENTO DE ALVENARIA DE VEDAÇÃO, PREPARO MECÂNICO COM MISTURADOR DE EIXO HORIZONTAL DE 600 KG. AF_08/2019</v>
          </cell>
        </row>
        <row r="5941">
          <cell r="A5941" t="str">
            <v>SERVICOS DIVERSOS</v>
          </cell>
          <cell r="B5941" t="str">
            <v>SEDI</v>
          </cell>
          <cell r="C5941" t="str">
            <v>ARGAMASSAS</v>
          </cell>
          <cell r="D5941" t="str">
            <v>0210</v>
          </cell>
          <cell r="E5941">
            <v>0</v>
          </cell>
          <cell r="F5941">
            <v>0</v>
          </cell>
          <cell r="G5941" t="str">
            <v>87329</v>
          </cell>
          <cell r="H5941" t="str">
            <v>ARGAMASSA TRAÇO 1:6 (EM VOLUME DE CIMENTO E AREIA MÉDIA ÚMIDA) COM ADIÇÃO DE PLASTIFICANTE PARA EMBOÇO/MASSA ÚNICA/ASSENTAMENTO DE ALVENARIA DE VEDAÇÃO, PREPARO MECÂNICO COM MISTURADOR DE EIXO HORIZONTAL DE 300 KG. AF_08/2019</v>
          </cell>
        </row>
        <row r="5942">
          <cell r="A5942" t="str">
            <v>SERVICOS DIVERSOS</v>
          </cell>
          <cell r="B5942" t="str">
            <v>SEDI</v>
          </cell>
          <cell r="C5942" t="str">
            <v>ARGAMASSAS</v>
          </cell>
          <cell r="D5942" t="str">
            <v>0210</v>
          </cell>
          <cell r="E5942">
            <v>0</v>
          </cell>
          <cell r="F5942">
            <v>0</v>
          </cell>
          <cell r="G5942" t="str">
            <v>87330</v>
          </cell>
          <cell r="H5942" t="str">
            <v>ARGAMASSA TRAÇO 1:6 (EM VOLUME DE CIMENTO E AREIA MÉDIA ÚMIDA) COM ADIÇÃO DE PLASTIFICANTE PARA EMBOÇO/MASSA ÚNICA/ASSENTAMENTO DE ALVENARIA DE VEDAÇÃO, PREPARO MECÂNICO COM MISTURADOR DE EIXO HORIZONTAL DE 600 KG. AF_08/2019</v>
          </cell>
        </row>
        <row r="5943">
          <cell r="A5943" t="str">
            <v>SERVICOS DIVERSOS</v>
          </cell>
          <cell r="B5943" t="str">
            <v>SEDI</v>
          </cell>
          <cell r="C5943" t="str">
            <v>ARGAMASSAS</v>
          </cell>
          <cell r="D5943" t="str">
            <v>0210</v>
          </cell>
          <cell r="E5943">
            <v>0</v>
          </cell>
          <cell r="F5943">
            <v>0</v>
          </cell>
          <cell r="G5943" t="str">
            <v>87331</v>
          </cell>
          <cell r="H5943" t="str">
            <v>ARGAMASSA TRAÇO 1:1:6 (EM VOLUME DE CIMENTO, CAL E AREIA MÉDIA ÚMIDA) PARA EMBOÇO/MASSA ÚNICA/ASSENTAMENTO DE ALVENARIA DE VEDAÇÃO, PREPARO MECÂNICO COM MISTURADOR DE EIXO HORIZONTAL DE 300 KG. AF_08/2019</v>
          </cell>
        </row>
        <row r="5944">
          <cell r="A5944" t="str">
            <v>SERVICOS DIVERSOS</v>
          </cell>
          <cell r="B5944" t="str">
            <v>SEDI</v>
          </cell>
          <cell r="C5944" t="str">
            <v>ARGAMASSAS</v>
          </cell>
          <cell r="D5944" t="str">
            <v>0210</v>
          </cell>
          <cell r="E5944">
            <v>0</v>
          </cell>
          <cell r="F5944">
            <v>0</v>
          </cell>
          <cell r="G5944" t="str">
            <v>87332</v>
          </cell>
          <cell r="H5944" t="str">
            <v>ARGAMASSA TRAÇO 1:1:6 (EM VOLUME DE CIMENTO, CAL E AREIA MÉDIA ÚMIDA) PARA EMBOÇO/MASSA ÚNICA/ASSENTAMENTO DE ALVENARIA DE VEDAÇÃO, PREPARO MECÂNICO COM MISTURADOR DE EIXO HORIZONTAL DE 600 KG. AF_08/2019</v>
          </cell>
        </row>
        <row r="5945">
          <cell r="A5945" t="str">
            <v>SERVICOS DIVERSOS</v>
          </cell>
          <cell r="B5945" t="str">
            <v>SEDI</v>
          </cell>
          <cell r="C5945" t="str">
            <v>ARGAMASSAS</v>
          </cell>
          <cell r="D5945" t="str">
            <v>0210</v>
          </cell>
          <cell r="E5945">
            <v>0</v>
          </cell>
          <cell r="F5945">
            <v>0</v>
          </cell>
          <cell r="G5945" t="str">
            <v>87333</v>
          </cell>
          <cell r="H5945" t="str">
            <v>ARGAMASSA TRAÇO 1:1,5:7,5 (EM VOLUME DE CIMENTO, CAL E AREIA MÉDIA ÚMIDA) PARA EMBOÇO/MASSA ÚNICA/ASSENTAMENTO DE ALVENARIA DE VEDAÇÃO, PREPARO MECÂNICO COM MISTURADOR DE EIXO HORIZONTAL DE 300 KG. AF_08/2019</v>
          </cell>
        </row>
        <row r="5946">
          <cell r="A5946" t="str">
            <v>SERVICOS DIVERSOS</v>
          </cell>
          <cell r="B5946" t="str">
            <v>SEDI</v>
          </cell>
          <cell r="C5946" t="str">
            <v>ARGAMASSAS</v>
          </cell>
          <cell r="D5946" t="str">
            <v>0210</v>
          </cell>
          <cell r="E5946">
            <v>0</v>
          </cell>
          <cell r="F5946">
            <v>0</v>
          </cell>
          <cell r="G5946" t="str">
            <v>87334</v>
          </cell>
          <cell r="H5946" t="str">
            <v>ARGAMASSA TRAÇO 1:1,5:7,5 (EM VOLUME DE CIMENTO, CAL E AREIA MÉDIA ÚMIDA) PARA EMBOÇO/MASSA ÚNICA/ASSENTAMENTO DE ALVENARIA DE VEDAÇÃO, PREPARO MECÂNICO COM MISTURADOR DE EIXO HORIZONTAL DE 600 KG. AF_08/2019</v>
          </cell>
        </row>
        <row r="5947">
          <cell r="A5947" t="str">
            <v>SERVICOS DIVERSOS</v>
          </cell>
          <cell r="B5947" t="str">
            <v>SEDI</v>
          </cell>
          <cell r="C5947" t="str">
            <v>ARGAMASSAS</v>
          </cell>
          <cell r="D5947" t="str">
            <v>0210</v>
          </cell>
          <cell r="E5947">
            <v>0</v>
          </cell>
          <cell r="F5947">
            <v>0</v>
          </cell>
          <cell r="G5947" t="str">
            <v>87335</v>
          </cell>
          <cell r="H5947" t="str">
            <v>ARGAMASSA TRAÇO 1:2:8 (EM VOLUME DE CIMENTO, CAL E AREIA MÉDIA ÚMIDA) PARA EMBOÇO/MASSA ÚNICA/ASSENTAMENTO DE ALVENARIA DE VEDAÇÃO, PREPARO MECÂNICO COM MISTURADOR DE EIXO HORIZONTAL DE 300 KG. AF_08/2019</v>
          </cell>
        </row>
        <row r="5948">
          <cell r="A5948" t="str">
            <v>SERVICOS DIVERSOS</v>
          </cell>
          <cell r="B5948" t="str">
            <v>SEDI</v>
          </cell>
          <cell r="C5948" t="str">
            <v>ARGAMASSAS</v>
          </cell>
          <cell r="D5948" t="str">
            <v>0210</v>
          </cell>
          <cell r="E5948">
            <v>0</v>
          </cell>
          <cell r="F5948">
            <v>0</v>
          </cell>
          <cell r="G5948" t="str">
            <v>87336</v>
          </cell>
          <cell r="H5948" t="str">
            <v>ARGAMASSA TRAÇO 1:2:8 (EM VOLUME DE CIMENTO, CAL E AREIA MÉDIA ÚMIDA) PARA EMBOÇO/MASSA ÚNICA/ASSENTAMENTO DE ALVENARIA DE VEDAÇÃO, PREPARO MECÂNICO COM MISTURADOR DE EIXO HORIZONTAL DE 600 KG. AF_08/2019</v>
          </cell>
        </row>
        <row r="5949">
          <cell r="A5949" t="str">
            <v>SERVICOS DIVERSOS</v>
          </cell>
          <cell r="B5949" t="str">
            <v>SEDI</v>
          </cell>
          <cell r="C5949" t="str">
            <v>ARGAMASSAS</v>
          </cell>
          <cell r="D5949" t="str">
            <v>0210</v>
          </cell>
          <cell r="E5949">
            <v>0</v>
          </cell>
          <cell r="F5949">
            <v>0</v>
          </cell>
          <cell r="G5949" t="str">
            <v>87337</v>
          </cell>
          <cell r="H5949" t="str">
            <v>ARGAMASSA TRAÇO 1:2:9 (EM VOLUME DE CIMENTO, CAL E AREIA MÉDIA ÚMIDA) PARA EMBOÇO/MASSA ÚNICA/ASSENTAMENTO DE ALVENARIA DE VEDAÇÃO, PREPARO MECÂNICO COM MISTURADOR DE EIXO HORIZONTAL DE 300 KG. AF_08/2019</v>
          </cell>
        </row>
        <row r="5950">
          <cell r="A5950" t="str">
            <v>SERVICOS DIVERSOS</v>
          </cell>
          <cell r="B5950" t="str">
            <v>SEDI</v>
          </cell>
          <cell r="C5950" t="str">
            <v>ARGAMASSAS</v>
          </cell>
          <cell r="D5950" t="str">
            <v>0210</v>
          </cell>
          <cell r="E5950">
            <v>0</v>
          </cell>
          <cell r="F5950">
            <v>0</v>
          </cell>
          <cell r="G5950" t="str">
            <v>87338</v>
          </cell>
          <cell r="H5950" t="str">
            <v>ARGAMASSA TRAÇO 1:3:12 (EM VOLUME DE CIMENTO, CAL E AREIA MÉDIA ÚMIDA) PARA EMBOÇO/MASSA ÚNICA/ASSENTAMENTO DE ALVENARIA DE VEDAÇÃO, PREPARO MECÂNICO COM MISTURADOR DE EIXO HORIZONTAL DE 600 KG. AF_08/2019</v>
          </cell>
        </row>
        <row r="5951">
          <cell r="A5951" t="str">
            <v>SERVICOS DIVERSOS</v>
          </cell>
          <cell r="B5951" t="str">
            <v>SEDI</v>
          </cell>
          <cell r="C5951" t="str">
            <v>ARGAMASSAS</v>
          </cell>
          <cell r="D5951" t="str">
            <v>0210</v>
          </cell>
          <cell r="E5951">
            <v>0</v>
          </cell>
          <cell r="F5951">
            <v>0</v>
          </cell>
          <cell r="G5951" t="str">
            <v>87339</v>
          </cell>
          <cell r="H5951" t="str">
            <v>ARGAMASSA TRAÇO 1:3 (EM VOLUME DE CIMENTO E AREIA MÉDIA ÚMIDA) PARA CONTRAPISO, PREPARO MECÂNICO COM MISTURADOR DE EIXO HORIZONTAL DE 160 KG. AF_08/2019</v>
          </cell>
        </row>
        <row r="5952">
          <cell r="A5952" t="str">
            <v>SERVICOS DIVERSOS</v>
          </cell>
          <cell r="B5952" t="str">
            <v>SEDI</v>
          </cell>
          <cell r="C5952" t="str">
            <v>ARGAMASSAS</v>
          </cell>
          <cell r="D5952" t="str">
            <v>0210</v>
          </cell>
          <cell r="E5952">
            <v>0</v>
          </cell>
          <cell r="F5952">
            <v>0</v>
          </cell>
          <cell r="G5952" t="str">
            <v>87340</v>
          </cell>
          <cell r="H5952" t="str">
            <v>ARGAMASSA TRAÇO 1:3 (EM VOLUME DE CIMENTO E AREIA MÉDIA ÚMIDA) PARA CONTRAPISO, PREPARO MECÂNICO COM MISTURADOR DE EIXO HORIZONTAL DE 300 KG. AF_08/2019</v>
          </cell>
        </row>
        <row r="5953">
          <cell r="A5953" t="str">
            <v>SERVICOS DIVERSOS</v>
          </cell>
          <cell r="B5953" t="str">
            <v>SEDI</v>
          </cell>
          <cell r="C5953" t="str">
            <v>ARGAMASSAS</v>
          </cell>
          <cell r="D5953" t="str">
            <v>0210</v>
          </cell>
          <cell r="E5953">
            <v>0</v>
          </cell>
          <cell r="F5953">
            <v>0</v>
          </cell>
          <cell r="G5953" t="str">
            <v>87341</v>
          </cell>
          <cell r="H5953" t="str">
            <v>ARGAMASSA TRAÇO 1:3 (EM VOLUME DE CIMENTO E AREIA MÉDIA ÚMIDA) PARA CONTRAPISO, PREPARO MECÂNICO COM MISTURADOR DE EIXO HORIZONTAL DE 600 KG. AF_08/2019</v>
          </cell>
        </row>
        <row r="5954">
          <cell r="A5954" t="str">
            <v>SERVICOS DIVERSOS</v>
          </cell>
          <cell r="B5954" t="str">
            <v>SEDI</v>
          </cell>
          <cell r="C5954" t="str">
            <v>ARGAMASSAS</v>
          </cell>
          <cell r="D5954" t="str">
            <v>0210</v>
          </cell>
          <cell r="E5954">
            <v>0</v>
          </cell>
          <cell r="F5954">
            <v>0</v>
          </cell>
          <cell r="G5954" t="str">
            <v>87342</v>
          </cell>
          <cell r="H5954" t="str">
            <v>ARGAMASSA TRAÇO 1:4 (EM VOLUME DE CIMENTO E AREIA MÉDIA ÚMIDA) PARA CONTRAPISO, PREPARO MECÂNICO COM MISTURADOR DE EIXO HORIZONTAL DE 160 KG. AF_08/2019</v>
          </cell>
        </row>
        <row r="5955">
          <cell r="A5955" t="str">
            <v>SERVICOS DIVERSOS</v>
          </cell>
          <cell r="B5955" t="str">
            <v>SEDI</v>
          </cell>
          <cell r="C5955" t="str">
            <v>ARGAMASSAS</v>
          </cell>
          <cell r="D5955" t="str">
            <v>0210</v>
          </cell>
          <cell r="E5955">
            <v>0</v>
          </cell>
          <cell r="F5955">
            <v>0</v>
          </cell>
          <cell r="G5955" t="str">
            <v>87343</v>
          </cell>
          <cell r="H5955" t="str">
            <v>ARGAMASSA TRAÇO 1:4 (EM VOLUME DE CIMENTO E AREIA MÉDIA ÚMIDA) PARA CONTRAPISO, PREPARO MECÂNICO COM MISTURADOR DE EIXO HORIZONTAL DE 300 KG. AF_08/2019</v>
          </cell>
        </row>
        <row r="5956">
          <cell r="A5956" t="str">
            <v>SERVICOS DIVERSOS</v>
          </cell>
          <cell r="B5956" t="str">
            <v>SEDI</v>
          </cell>
          <cell r="C5956" t="str">
            <v>ARGAMASSAS</v>
          </cell>
          <cell r="D5956" t="str">
            <v>0210</v>
          </cell>
          <cell r="E5956">
            <v>0</v>
          </cell>
          <cell r="F5956">
            <v>0</v>
          </cell>
          <cell r="G5956" t="str">
            <v>87344</v>
          </cell>
          <cell r="H5956" t="str">
            <v>ARGAMASSA TRAÇO 1:4 (EM VOLUME DE CIMENTO E AREIA MÉDIA ÚMIDA) PARA CONTRAPISO, PREPARO MECÂNICO COM MISTURADOR DE EIXO HORIZONTAL DE 600 KG. AF_08/2019</v>
          </cell>
        </row>
        <row r="5957">
          <cell r="A5957" t="str">
            <v>SERVICOS DIVERSOS</v>
          </cell>
          <cell r="B5957" t="str">
            <v>SEDI</v>
          </cell>
          <cell r="C5957" t="str">
            <v>ARGAMASSAS</v>
          </cell>
          <cell r="D5957" t="str">
            <v>0210</v>
          </cell>
          <cell r="E5957">
            <v>0</v>
          </cell>
          <cell r="F5957">
            <v>0</v>
          </cell>
          <cell r="G5957" t="str">
            <v>87345</v>
          </cell>
          <cell r="H5957" t="str">
            <v>ARGAMASSA TRAÇO 1:5 (EM VOLUME DE CIMENTO E AREIA MÉDIA ÚMIDA) PARA CONTRAPISO, PREPARO MECÂNICO COM MISTURADOR DE EIXO HORIZONTAL DE 160 KG. AF_08/2019</v>
          </cell>
        </row>
        <row r="5958">
          <cell r="A5958" t="str">
            <v>SERVICOS DIVERSOS</v>
          </cell>
          <cell r="B5958" t="str">
            <v>SEDI</v>
          </cell>
          <cell r="C5958" t="str">
            <v>ARGAMASSAS</v>
          </cell>
          <cell r="D5958" t="str">
            <v>0210</v>
          </cell>
          <cell r="E5958">
            <v>0</v>
          </cell>
          <cell r="F5958">
            <v>0</v>
          </cell>
          <cell r="G5958" t="str">
            <v>87346</v>
          </cell>
          <cell r="H5958" t="str">
            <v>ARGAMASSA TRAÇO 1:5 (EM VOLUME DE CIMENTO E AREIA MÉDIA ÚMIDA) PARA CONTRAPISO, PREPARO MECÂNICO COM MISTURADOR DE EIXO HORIZONTAL DE 300 KG. AF_08/2019</v>
          </cell>
        </row>
        <row r="5959">
          <cell r="A5959" t="str">
            <v>SERVICOS DIVERSOS</v>
          </cell>
          <cell r="B5959" t="str">
            <v>SEDI</v>
          </cell>
          <cell r="C5959" t="str">
            <v>ARGAMASSAS</v>
          </cell>
          <cell r="D5959" t="str">
            <v>0210</v>
          </cell>
          <cell r="E5959">
            <v>0</v>
          </cell>
          <cell r="F5959">
            <v>0</v>
          </cell>
          <cell r="G5959" t="str">
            <v>87347</v>
          </cell>
          <cell r="H5959" t="str">
            <v>ARGAMASSA TRAÇO 1:5 (EM VOLUME DE CIMENTO E AREIA MÉDIA ÚMIDA) PARA CONTRAPISO, PREPARO MECÂNICO COM MISTURADOR DE EIXO HORIZONTAL DE 600 KG. AF_08/2019</v>
          </cell>
        </row>
        <row r="5960">
          <cell r="A5960" t="str">
            <v>SERVICOS DIVERSOS</v>
          </cell>
          <cell r="B5960" t="str">
            <v>SEDI</v>
          </cell>
          <cell r="C5960" t="str">
            <v>ARGAMASSAS</v>
          </cell>
          <cell r="D5960" t="str">
            <v>0210</v>
          </cell>
          <cell r="E5960">
            <v>0</v>
          </cell>
          <cell r="F5960">
            <v>0</v>
          </cell>
          <cell r="G5960" t="str">
            <v>87348</v>
          </cell>
          <cell r="H5960" t="str">
            <v>ARGAMASSA TRAÇO 1:6 (EM VOLUME DE CIMENTO E AREIA MÉDIA ÚMIDA) PARA CONTRAPISO, PREPARO MECÂNICO COM MISTURADOR DE EIXO HORIZONTAL DE 160 KG. AF_08/2019</v>
          </cell>
        </row>
        <row r="5961">
          <cell r="A5961" t="str">
            <v>SERVICOS DIVERSOS</v>
          </cell>
          <cell r="B5961" t="str">
            <v>SEDI</v>
          </cell>
          <cell r="C5961" t="str">
            <v>ARGAMASSAS</v>
          </cell>
          <cell r="D5961" t="str">
            <v>0210</v>
          </cell>
          <cell r="E5961">
            <v>0</v>
          </cell>
          <cell r="F5961">
            <v>0</v>
          </cell>
          <cell r="G5961" t="str">
            <v>87349</v>
          </cell>
          <cell r="H5961" t="str">
            <v>ARGAMASSA TRAÇO 1:6 (EM VOLUME DE CIMENTO E AREIA MÉDIA ÚMIDA) PARA CONTRAPISO, PREPARO MECÂNICO COM MISTURADOR DE EIXO HORIZONTAL DE 600 KG. AF_08/2019</v>
          </cell>
        </row>
        <row r="5962">
          <cell r="A5962" t="str">
            <v>SERVICOS DIVERSOS</v>
          </cell>
          <cell r="B5962" t="str">
            <v>SEDI</v>
          </cell>
          <cell r="C5962" t="str">
            <v>ARGAMASSAS</v>
          </cell>
          <cell r="D5962" t="str">
            <v>0210</v>
          </cell>
          <cell r="E5962">
            <v>0</v>
          </cell>
          <cell r="F5962">
            <v>0</v>
          </cell>
          <cell r="G5962" t="str">
            <v>87350</v>
          </cell>
          <cell r="H5962" t="str">
            <v>ARGAMASSA TRAÇO 1:5 (EM VOLUME DE CIMENTO E AREIA GROSSA ÚMIDA) PARA CHAPISCO CONVENCIONAL, PREPARO MECÂNICO COM MISTURADOR DE EIXO HORIZONTAL DE 300 KG. AF_08/2019</v>
          </cell>
        </row>
        <row r="5963">
          <cell r="A5963" t="str">
            <v>SERVICOS DIVERSOS</v>
          </cell>
          <cell r="B5963" t="str">
            <v>SEDI</v>
          </cell>
          <cell r="C5963" t="str">
            <v>ARGAMASSAS</v>
          </cell>
          <cell r="D5963" t="str">
            <v>0210</v>
          </cell>
          <cell r="E5963">
            <v>0</v>
          </cell>
          <cell r="F5963">
            <v>0</v>
          </cell>
          <cell r="G5963" t="str">
            <v>87351</v>
          </cell>
          <cell r="H5963" t="str">
            <v>ARGAMASSA TRAÇO 1:5 (EM VOLUME DE CIMENTO E AREIA GROSSA ÚMIDA) PARA CHAPISCO CONVENCIONAL, PREPARO MECÂNICO COM MISTURADOR DE EIXO HORIZONTAL DE 600 KG. AF_08/2019</v>
          </cell>
        </row>
        <row r="5964">
          <cell r="A5964" t="str">
            <v>SERVICOS DIVERSOS</v>
          </cell>
          <cell r="B5964" t="str">
            <v>SEDI</v>
          </cell>
          <cell r="C5964" t="str">
            <v>ARGAMASSAS</v>
          </cell>
          <cell r="D5964" t="str">
            <v>0210</v>
          </cell>
          <cell r="E5964">
            <v>0</v>
          </cell>
          <cell r="F5964">
            <v>0</v>
          </cell>
          <cell r="G5964" t="str">
            <v>87352</v>
          </cell>
          <cell r="H5964" t="str">
            <v>ARGAMASSA TRAÇO 1:3 (EM VOLUME DE CIMENTO E AREIA GROSSA ÚMIDA) PARA CHAPISCO CONVENCIONAL, PREPARO MECÂNICO COM MISTURADOR DE EIXO HORIZONTAL DE 160 KG. AF_08/2019</v>
          </cell>
        </row>
        <row r="5965">
          <cell r="A5965" t="str">
            <v>SERVICOS DIVERSOS</v>
          </cell>
          <cell r="B5965" t="str">
            <v>SEDI</v>
          </cell>
          <cell r="C5965" t="str">
            <v>ARGAMASSAS</v>
          </cell>
          <cell r="D5965" t="str">
            <v>0210</v>
          </cell>
          <cell r="E5965">
            <v>0</v>
          </cell>
          <cell r="F5965">
            <v>0</v>
          </cell>
          <cell r="G5965" t="str">
            <v>87353</v>
          </cell>
          <cell r="H5965" t="str">
            <v>ARGAMASSA TRAÇO 1:3 (EM VOLUME DE CIMENTO E AREIA GROSSA ÚMIDA) PARA CHAPISCO CONVENCIONAL, PREPARO MECÂNICO COM MISTURADOR DE EIXO HORIZONTAL DE 300 KG. AF_08/2019</v>
          </cell>
        </row>
        <row r="5966">
          <cell r="A5966" t="str">
            <v>SERVICOS DIVERSOS</v>
          </cell>
          <cell r="B5966" t="str">
            <v>SEDI</v>
          </cell>
          <cell r="C5966" t="str">
            <v>ARGAMASSAS</v>
          </cell>
          <cell r="D5966" t="str">
            <v>0210</v>
          </cell>
          <cell r="E5966">
            <v>0</v>
          </cell>
          <cell r="F5966">
            <v>0</v>
          </cell>
          <cell r="G5966" t="str">
            <v>87354</v>
          </cell>
          <cell r="H5966" t="str">
            <v>ARGAMASSA TRAÇO 1:3 (EM VOLUME DE CIMENTO E AREIA GROSSA ÚMIDA) PARA CHAPISCO CONVENCIONAL, PREPARO MECÂNICO COM MISTURADOR DE EIXO HORIZONTAL DE 600 KG. AF_08/2019</v>
          </cell>
        </row>
        <row r="5967">
          <cell r="A5967" t="str">
            <v>SERVICOS DIVERSOS</v>
          </cell>
          <cell r="B5967" t="str">
            <v>SEDI</v>
          </cell>
          <cell r="C5967" t="str">
            <v>ARGAMASSAS</v>
          </cell>
          <cell r="D5967" t="str">
            <v>0210</v>
          </cell>
          <cell r="E5967">
            <v>0</v>
          </cell>
          <cell r="F5967">
            <v>0</v>
          </cell>
          <cell r="G5967" t="str">
            <v>87355</v>
          </cell>
          <cell r="H5967" t="str">
            <v>ARGAMASSA TRAÇO 1:4 (EM VOLUME DE CIMENTO E AREIA GROSSA ÚMIDA) PARA CHAPISCO CONVENCIONAL, PREPARO MECÂNICO COM MISTURADOR DE EIXO HORIZONTAL DE 160 KG. AF_08/2019</v>
          </cell>
        </row>
        <row r="5968">
          <cell r="A5968" t="str">
            <v>SERVICOS DIVERSOS</v>
          </cell>
          <cell r="B5968" t="str">
            <v>SEDI</v>
          </cell>
          <cell r="C5968" t="str">
            <v>ARGAMASSAS</v>
          </cell>
          <cell r="D5968" t="str">
            <v>0210</v>
          </cell>
          <cell r="E5968">
            <v>0</v>
          </cell>
          <cell r="F5968">
            <v>0</v>
          </cell>
          <cell r="G5968" t="str">
            <v>87356</v>
          </cell>
          <cell r="H5968" t="str">
            <v>ARGAMASSA TRAÇO 1:4 (EM VOLUME DE CIMENTO E AREIA GROSSA ÚMIDA) PARA CHAPISCO CONVENCIONAL, PREPARO MECÂNICO COM MISTURADOR DE EIXO HORIZONTAL DE 300 KG. AF_08/2019</v>
          </cell>
        </row>
        <row r="5969">
          <cell r="A5969" t="str">
            <v>SERVICOS DIVERSOS</v>
          </cell>
          <cell r="B5969" t="str">
            <v>SEDI</v>
          </cell>
          <cell r="C5969" t="str">
            <v>ARGAMASSAS</v>
          </cell>
          <cell r="D5969" t="str">
            <v>0210</v>
          </cell>
          <cell r="E5969">
            <v>0</v>
          </cell>
          <cell r="F5969">
            <v>0</v>
          </cell>
          <cell r="G5969" t="str">
            <v>87357</v>
          </cell>
          <cell r="H5969" t="str">
            <v>ARGAMASSA TRAÇO 1:4 (EM VOLUME DE CIMENTO E AREIA GROSSA ÚMIDA) PARA CHAPISCO CONVENCIONAL, PREPARO MECÂNICO COM MISTURADOR DE EIXO HORIZONTAL DE 600 KG. AF_08/2019</v>
          </cell>
        </row>
        <row r="5970">
          <cell r="A5970" t="str">
            <v>SERVICOS DIVERSOS</v>
          </cell>
          <cell r="B5970" t="str">
            <v>SEDI</v>
          </cell>
          <cell r="C5970" t="str">
            <v>ARGAMASSAS</v>
          </cell>
          <cell r="D5970" t="str">
            <v>0210</v>
          </cell>
          <cell r="E5970">
            <v>0</v>
          </cell>
          <cell r="F5970">
            <v>0</v>
          </cell>
          <cell r="G5970" t="str">
            <v>87358</v>
          </cell>
          <cell r="H5970" t="str">
            <v>ARGAMASSA TRAÇO 1:5 (EM VOLUME DE CIMENTO E AREIA GROSSA ÚMIDA) COM ADIÇÃO DE EMULSÃO POLIMÉRICA PARA CHAPISCO ROLADO, PREPARO MECÂNICO COM MISTURADOR DE EIXO HORIZONTAL DE 300 KG. AF_08/2019</v>
          </cell>
        </row>
        <row r="5971">
          <cell r="A5971" t="str">
            <v>SERVICOS DIVERSOS</v>
          </cell>
          <cell r="B5971" t="str">
            <v>SEDI</v>
          </cell>
          <cell r="C5971" t="str">
            <v>ARGAMASSAS</v>
          </cell>
          <cell r="D5971" t="str">
            <v>0210</v>
          </cell>
          <cell r="E5971">
            <v>0</v>
          </cell>
          <cell r="F5971">
            <v>0</v>
          </cell>
          <cell r="G5971" t="str">
            <v>87359</v>
          </cell>
          <cell r="H5971" t="str">
            <v>ARGAMASSA TRAÇO 1:5 (EM VOLUME DE CIMENTO E AREIA GROSSA ÚMIDA) COM ADIÇÃO DE EMULSÃO POLIMÉRICA PARA CHAPISCO ROLADO, PREPARO MECÂNICO COM MISTURADOR DE EIXO HORIZONTAL DE 600 KG. AF_08/2019</v>
          </cell>
        </row>
        <row r="5972">
          <cell r="A5972" t="str">
            <v>SERVICOS DIVERSOS</v>
          </cell>
          <cell r="B5972" t="str">
            <v>SEDI</v>
          </cell>
          <cell r="C5972" t="str">
            <v>ARGAMASSAS</v>
          </cell>
          <cell r="D5972" t="str">
            <v>0210</v>
          </cell>
          <cell r="E5972">
            <v>0</v>
          </cell>
          <cell r="F5972">
            <v>0</v>
          </cell>
          <cell r="G5972" t="str">
            <v>87360</v>
          </cell>
          <cell r="H5972" t="str">
            <v>ARGAMASSA TRAÇO 1:3 (EM VOLUME DE CIMENTO E AREIA GROSSA ÚMIDA) COM ADIÇÃO DE EMULSÃO POLIMÉRICA PARA CHAPISCO ROLADO, PREPARO MECÂNICO COM MISTURADOR DE EIXO HORIZONTAL DE 160 KG. AF_08/2019</v>
          </cell>
        </row>
        <row r="5973">
          <cell r="A5973" t="str">
            <v>SERVICOS DIVERSOS</v>
          </cell>
          <cell r="B5973" t="str">
            <v>SEDI</v>
          </cell>
          <cell r="C5973" t="str">
            <v>ARGAMASSAS</v>
          </cell>
          <cell r="D5973" t="str">
            <v>0210</v>
          </cell>
          <cell r="E5973">
            <v>0</v>
          </cell>
          <cell r="F5973">
            <v>0</v>
          </cell>
          <cell r="G5973" t="str">
            <v>87361</v>
          </cell>
          <cell r="H5973" t="str">
            <v>ARGAMASSA TRAÇO 1:3 (EM VOLUME DE CIMENTO E AREIA GROSSA ÚMIDA) COM ADIÇÃO DE EMULSÃO POLIMÉRICA PARA CHAPISCO ROLADO, PREPARO MECÂNICO COM MISTURADOR DE EIXO HORIZONTAL DE 300 KG. AF_08/2019</v>
          </cell>
        </row>
        <row r="5974">
          <cell r="A5974" t="str">
            <v>SERVICOS DIVERSOS</v>
          </cell>
          <cell r="B5974" t="str">
            <v>SEDI</v>
          </cell>
          <cell r="C5974" t="str">
            <v>ARGAMASSAS</v>
          </cell>
          <cell r="D5974" t="str">
            <v>0210</v>
          </cell>
          <cell r="E5974">
            <v>0</v>
          </cell>
          <cell r="F5974">
            <v>0</v>
          </cell>
          <cell r="G5974" t="str">
            <v>87362</v>
          </cell>
          <cell r="H5974" t="str">
            <v>ARGAMASSA TRAÇO 1:3 (EM VOLUME DE CIMENTO E AREIA GROSSA ÚMIDA) COM ADIÇÃO DE EMULSÃO POLIMÉRICA PARA CHAPISCO ROLADO, PREPARO MECÂNICO COM MISTURADOR DE EIXO HORIZONTAL DE 600 KG. AF_08/2019</v>
          </cell>
        </row>
        <row r="5975">
          <cell r="A5975" t="str">
            <v>SERVICOS DIVERSOS</v>
          </cell>
          <cell r="B5975" t="str">
            <v>SEDI</v>
          </cell>
          <cell r="C5975" t="str">
            <v>ARGAMASSAS</v>
          </cell>
          <cell r="D5975" t="str">
            <v>0210</v>
          </cell>
          <cell r="E5975">
            <v>0</v>
          </cell>
          <cell r="F5975">
            <v>0</v>
          </cell>
          <cell r="G5975" t="str">
            <v>87363</v>
          </cell>
          <cell r="H5975" t="str">
            <v>ARGAMASSA TRAÇO 1:4 (EM VOLUME DE CIMENTO E AREIA GROSSA ÚMIDA) COM ADIÇÃO DE EMULSÃO POLIMÉRICA PARA CHAPISCO ROLADO, PREPARO MECÂNICO COM MISTURADOR DE EIXO HORIZONTAL DE 300 KG. AF_08/2019</v>
          </cell>
        </row>
        <row r="5976">
          <cell r="A5976" t="str">
            <v>SERVICOS DIVERSOS</v>
          </cell>
          <cell r="B5976" t="str">
            <v>SEDI</v>
          </cell>
          <cell r="C5976" t="str">
            <v>ARGAMASSAS</v>
          </cell>
          <cell r="D5976" t="str">
            <v>0210</v>
          </cell>
          <cell r="E5976">
            <v>0</v>
          </cell>
          <cell r="F5976">
            <v>0</v>
          </cell>
          <cell r="G5976" t="str">
            <v>87364</v>
          </cell>
          <cell r="H5976" t="str">
            <v>ARGAMASSA TRAÇO 1:4 (EM VOLUME DE CIMENTO E AREIA GROSSA ÚMIDA) COM ADIÇÃO DE EMULSÃO POLIMÉRICA PARA CHAPISCO ROLADO, PREPARO MECÂNICO COM MISTURADOR DE EIXO HORIZONTAL DE 600 KG. AF_08/2019</v>
          </cell>
        </row>
        <row r="5977">
          <cell r="A5977" t="str">
            <v>SERVICOS DIVERSOS</v>
          </cell>
          <cell r="B5977" t="str">
            <v>SEDI</v>
          </cell>
          <cell r="C5977" t="str">
            <v>ARGAMASSAS</v>
          </cell>
          <cell r="D5977" t="str">
            <v>0210</v>
          </cell>
          <cell r="E5977">
            <v>0</v>
          </cell>
          <cell r="F5977">
            <v>0</v>
          </cell>
          <cell r="G5977" t="str">
            <v>87365</v>
          </cell>
          <cell r="H5977" t="str">
            <v>ARGAMASSA TRAÇO 1:7 (EM VOLUME DE CIMENTO E AREIA MÉDIA ÚMIDA) COM ADIÇÃO DE PLASTIFICANTE PARA EMBOÇO/MASSA ÚNICA/ASSENTAMENTO DE ALVENARIA DE VEDAÇÃO, PREPARO MANUAL. AF_08/2019</v>
          </cell>
        </row>
        <row r="5978">
          <cell r="A5978" t="str">
            <v>SERVICOS DIVERSOS</v>
          </cell>
          <cell r="B5978" t="str">
            <v>SEDI</v>
          </cell>
          <cell r="C5978" t="str">
            <v>ARGAMASSAS</v>
          </cell>
          <cell r="D5978" t="str">
            <v>0210</v>
          </cell>
          <cell r="E5978">
            <v>0</v>
          </cell>
          <cell r="F5978">
            <v>0</v>
          </cell>
          <cell r="G5978" t="str">
            <v>87366</v>
          </cell>
          <cell r="H5978" t="str">
            <v>ARGAMASSA TRAÇO 1:6 (EM VOLUME DE CIMENTO E AREIA MÉDIA ÚMIDA) COM ADIÇÃO DE PLASTIFICANTE PARA EMBOÇO/MASSA ÚNICA/ASSENTAMENTO DE ALVENARIA DE VEDAÇÃO, PREPARO MANUAL. AF_08/2019</v>
          </cell>
        </row>
        <row r="5979">
          <cell r="A5979" t="str">
            <v>SERVICOS DIVERSOS</v>
          </cell>
          <cell r="B5979" t="str">
            <v>SEDI</v>
          </cell>
          <cell r="C5979" t="str">
            <v>ARGAMASSAS</v>
          </cell>
          <cell r="D5979" t="str">
            <v>0210</v>
          </cell>
          <cell r="E5979">
            <v>0</v>
          </cell>
          <cell r="F5979">
            <v>0</v>
          </cell>
          <cell r="G5979" t="str">
            <v>87367</v>
          </cell>
          <cell r="H5979" t="str">
            <v>ARGAMASSA TRAÇO 1:1:6 (EM VOLUME DE CIMENTO, CAL E AREIA MÉDIA ÚMIDA) PARA EMBOÇO/MASSA ÚNICA/ASSENTAMENTO DE ALVENARIA DE VEDAÇÃO, PREPARO MANUAL. AF_08/2019</v>
          </cell>
        </row>
        <row r="5980">
          <cell r="A5980" t="str">
            <v>SERVICOS DIVERSOS</v>
          </cell>
          <cell r="B5980" t="str">
            <v>SEDI</v>
          </cell>
          <cell r="C5980" t="str">
            <v>ARGAMASSAS</v>
          </cell>
          <cell r="D5980" t="str">
            <v>0210</v>
          </cell>
          <cell r="E5980">
            <v>0</v>
          </cell>
          <cell r="F5980">
            <v>0</v>
          </cell>
          <cell r="G5980" t="str">
            <v>87368</v>
          </cell>
          <cell r="H5980" t="str">
            <v>ARGAMASSA TRAÇO 1:1,5:7,5 (EM VOLUME DE CIMENTO, CAL E AREIA MÉDIA ÚMIDA) PARA EMBOÇO/MASSA ÚNICA/ASSENTAMENTO DE ALVENARIA DE VEDAÇÃO, PREPARO MANUAL. AF_08/2019</v>
          </cell>
        </row>
        <row r="5981">
          <cell r="A5981" t="str">
            <v>SERVICOS DIVERSOS</v>
          </cell>
          <cell r="B5981" t="str">
            <v>SEDI</v>
          </cell>
          <cell r="C5981" t="str">
            <v>ARGAMASSAS</v>
          </cell>
          <cell r="D5981" t="str">
            <v>0210</v>
          </cell>
          <cell r="E5981">
            <v>0</v>
          </cell>
          <cell r="F5981">
            <v>0</v>
          </cell>
          <cell r="G5981" t="str">
            <v>87369</v>
          </cell>
          <cell r="H5981" t="str">
            <v>ARGAMASSA TRAÇO 1:2:8 (EM VOLUME DE CIMENTO, CAL E AREIA MÉDIA ÚMIDA) PARA EMBOÇO/MASSA ÚNICA/ASSENTAMENTO DE ALVENARIA DE VEDAÇÃO, PREPARO MANUAL. AF_08/2019</v>
          </cell>
        </row>
        <row r="5982">
          <cell r="A5982" t="str">
            <v>SERVICOS DIVERSOS</v>
          </cell>
          <cell r="B5982" t="str">
            <v>SEDI</v>
          </cell>
          <cell r="C5982" t="str">
            <v>ARGAMASSAS</v>
          </cell>
          <cell r="D5982" t="str">
            <v>0210</v>
          </cell>
          <cell r="E5982">
            <v>0</v>
          </cell>
          <cell r="F5982">
            <v>0</v>
          </cell>
          <cell r="G5982" t="str">
            <v>87370</v>
          </cell>
          <cell r="H5982" t="str">
            <v>ARGAMASSA TRAÇO 1:2:9 (EM VOLUME DE CIMENTO, CAL E AREIA MÉDIA ÚMIDA) PARA EMBOÇO/MASSA ÚNICA/ASSENTAMENTO DE ALVENARIA DE VEDAÇÃO, PREPARO MANUAL. AF_08/2019</v>
          </cell>
        </row>
        <row r="5983">
          <cell r="A5983" t="str">
            <v>SERVICOS DIVERSOS</v>
          </cell>
          <cell r="B5983" t="str">
            <v>SEDI</v>
          </cell>
          <cell r="C5983" t="str">
            <v>ARGAMASSAS</v>
          </cell>
          <cell r="D5983" t="str">
            <v>0210</v>
          </cell>
          <cell r="E5983">
            <v>0</v>
          </cell>
          <cell r="F5983">
            <v>0</v>
          </cell>
          <cell r="G5983" t="str">
            <v>87371</v>
          </cell>
          <cell r="H5983" t="str">
            <v>ARGAMASSA TRAÇO 1:3:12 (EM VOLUME DE CIMENTO, CAL E AREIA MÉDIA ÚMIDA) PARA EMBOÇO/MASSA ÚNICA/ASSENTAMENTO DE ALVENARIA DE VEDAÇÃO, PREPARO MANUAL. AF_08/2019</v>
          </cell>
        </row>
        <row r="5984">
          <cell r="A5984" t="str">
            <v>SERVICOS DIVERSOS</v>
          </cell>
          <cell r="B5984" t="str">
            <v>SEDI</v>
          </cell>
          <cell r="C5984" t="str">
            <v>ARGAMASSAS</v>
          </cell>
          <cell r="D5984" t="str">
            <v>0210</v>
          </cell>
          <cell r="E5984">
            <v>0</v>
          </cell>
          <cell r="F5984">
            <v>0</v>
          </cell>
          <cell r="G5984" t="str">
            <v>87372</v>
          </cell>
          <cell r="H5984" t="str">
            <v>ARGAMASSA TRAÇO 1:3 (EM VOLUME DE CIMENTO E AREIA MÉDIA ÚMIDA) PARA CONTRAPISO, PREPARO MANUAL. AF_08/2019</v>
          </cell>
        </row>
        <row r="5985">
          <cell r="A5985" t="str">
            <v>SERVICOS DIVERSOS</v>
          </cell>
          <cell r="B5985" t="str">
            <v>SEDI</v>
          </cell>
          <cell r="C5985" t="str">
            <v>ARGAMASSAS</v>
          </cell>
          <cell r="D5985" t="str">
            <v>0210</v>
          </cell>
          <cell r="E5985">
            <v>0</v>
          </cell>
          <cell r="F5985">
            <v>0</v>
          </cell>
          <cell r="G5985" t="str">
            <v>87373</v>
          </cell>
          <cell r="H5985" t="str">
            <v>ARGAMASSA TRAÇO 1:4 (EM VOLUME DE CIMENTO E AREIA MÉDIA ÚMIDA) PARA CONTRAPISO, PREPARO MANUAL. AF_08/2019</v>
          </cell>
        </row>
        <row r="5986">
          <cell r="A5986" t="str">
            <v>SERVICOS DIVERSOS</v>
          </cell>
          <cell r="B5986" t="str">
            <v>SEDI</v>
          </cell>
          <cell r="C5986" t="str">
            <v>ARGAMASSAS</v>
          </cell>
          <cell r="D5986" t="str">
            <v>0210</v>
          </cell>
          <cell r="E5986">
            <v>0</v>
          </cell>
          <cell r="F5986">
            <v>0</v>
          </cell>
          <cell r="G5986" t="str">
            <v>87374</v>
          </cell>
          <cell r="H5986" t="str">
            <v>ARGAMASSA TRAÇO 1:5 (EM VOLUME DE CIMENTO E AREIA MÉDIA ÚMIDA) PARA CONTRAPISO, PREPARO MANUAL. AF_08/2019</v>
          </cell>
        </row>
        <row r="5987">
          <cell r="A5987" t="str">
            <v>SERVICOS DIVERSOS</v>
          </cell>
          <cell r="B5987" t="str">
            <v>SEDI</v>
          </cell>
          <cell r="C5987" t="str">
            <v>ARGAMASSAS</v>
          </cell>
          <cell r="D5987" t="str">
            <v>0210</v>
          </cell>
          <cell r="E5987">
            <v>0</v>
          </cell>
          <cell r="F5987">
            <v>0</v>
          </cell>
          <cell r="G5987" t="str">
            <v>87375</v>
          </cell>
          <cell r="H5987" t="str">
            <v>ARGAMASSA TRAÇO 1:6 (EM VOLUME DE CIMENTO E AREIA MÉDIA ÚMIDA) PARA CONTRAPISO, PREPARO MANUAL. AF_08/2019</v>
          </cell>
        </row>
        <row r="5988">
          <cell r="A5988" t="str">
            <v>SERVICOS DIVERSOS</v>
          </cell>
          <cell r="B5988" t="str">
            <v>SEDI</v>
          </cell>
          <cell r="C5988" t="str">
            <v>ARGAMASSAS</v>
          </cell>
          <cell r="D5988" t="str">
            <v>0210</v>
          </cell>
          <cell r="E5988">
            <v>0</v>
          </cell>
          <cell r="F5988">
            <v>0</v>
          </cell>
          <cell r="G5988" t="str">
            <v>87376</v>
          </cell>
          <cell r="H5988" t="str">
            <v>ARGAMASSA TRAÇO 1:5 (EM VOLUME DE CIMENTO E AREIA GROSSA ÚMIDA) PARA CHAPISCO CONVENCIONAL, PREPARO MANUAL. AF_08/2019</v>
          </cell>
        </row>
        <row r="5989">
          <cell r="A5989" t="str">
            <v>SERVICOS DIVERSOS</v>
          </cell>
          <cell r="B5989" t="str">
            <v>SEDI</v>
          </cell>
          <cell r="C5989" t="str">
            <v>ARGAMASSAS</v>
          </cell>
          <cell r="D5989" t="str">
            <v>0210</v>
          </cell>
          <cell r="E5989">
            <v>0</v>
          </cell>
          <cell r="F5989">
            <v>0</v>
          </cell>
          <cell r="G5989" t="str">
            <v>87377</v>
          </cell>
          <cell r="H5989" t="str">
            <v>ARGAMASSA TRAÇO 1:3 (EM VOLUME DE CIMENTO E AREIA GROSSA ÚMIDA) PARA CHAPISCO CONVENCIONAL, PREPARO MANUAL. AF_08/2019</v>
          </cell>
        </row>
        <row r="5990">
          <cell r="A5990" t="str">
            <v>SERVICOS DIVERSOS</v>
          </cell>
          <cell r="B5990" t="str">
            <v>SEDI</v>
          </cell>
          <cell r="C5990" t="str">
            <v>ARGAMASSAS</v>
          </cell>
          <cell r="D5990" t="str">
            <v>0210</v>
          </cell>
          <cell r="E5990">
            <v>0</v>
          </cell>
          <cell r="F5990">
            <v>0</v>
          </cell>
          <cell r="G5990" t="str">
            <v>87378</v>
          </cell>
          <cell r="H5990" t="str">
            <v>ARGAMASSA TRAÇO 1:4 (EM VOLUME DE CIMENTO E AREIA GROSSA ÚMIDA) PARA CHAPISCO CONVENCIONAL, PREPARO MANUAL. AF_08/2019</v>
          </cell>
        </row>
        <row r="5991">
          <cell r="A5991" t="str">
            <v>SERVICOS DIVERSOS</v>
          </cell>
          <cell r="B5991" t="str">
            <v>SEDI</v>
          </cell>
          <cell r="C5991" t="str">
            <v>ARGAMASSAS</v>
          </cell>
          <cell r="D5991" t="str">
            <v>0210</v>
          </cell>
          <cell r="E5991">
            <v>0</v>
          </cell>
          <cell r="F5991">
            <v>0</v>
          </cell>
          <cell r="G5991" t="str">
            <v>87379</v>
          </cell>
          <cell r="H5991" t="str">
            <v>ARGAMASSA TRAÇO 1:5 (EM VOLUME DE CIMENTO E AREIA GROSSA ÚMIDA) COM ADIÇÃO DE EMULSÃO POLIMÉRICA PARA CHAPISCO ROLADO, PREPARO MANUAL. AF_08/2019</v>
          </cell>
        </row>
        <row r="5992">
          <cell r="A5992" t="str">
            <v>SERVICOS DIVERSOS</v>
          </cell>
          <cell r="B5992" t="str">
            <v>SEDI</v>
          </cell>
          <cell r="C5992" t="str">
            <v>ARGAMASSAS</v>
          </cell>
          <cell r="D5992" t="str">
            <v>0210</v>
          </cell>
          <cell r="E5992">
            <v>0</v>
          </cell>
          <cell r="F5992">
            <v>0</v>
          </cell>
          <cell r="G5992" t="str">
            <v>87380</v>
          </cell>
          <cell r="H5992" t="str">
            <v>ARGAMASSA TRAÇO 1:3 (EM VOLUME DE CIMENTO E AREIA GROSSA ÚMIDA) COM ADIÇÃO DE EMULSÃO POLIMÉRICA PARA CHAPISCO ROLADO, PREPARO MANUAL. AF_08/2019</v>
          </cell>
        </row>
        <row r="5993">
          <cell r="A5993" t="str">
            <v>SERVICOS DIVERSOS</v>
          </cell>
          <cell r="B5993" t="str">
            <v>SEDI</v>
          </cell>
          <cell r="C5993" t="str">
            <v>ARGAMASSAS</v>
          </cell>
          <cell r="D5993" t="str">
            <v>0210</v>
          </cell>
          <cell r="E5993">
            <v>0</v>
          </cell>
          <cell r="F5993">
            <v>0</v>
          </cell>
          <cell r="G5993" t="str">
            <v>87381</v>
          </cell>
          <cell r="H5993" t="str">
            <v>ARGAMASSA TRAÇO 1:4 (EM VOLUME DE CIMENTO E AREIA GROSSA ÚMIDA) COM ADIÇÃO DE EMULSÃO POLIMÉRICA PARA CHAPISCO ROLADO, PREPARO MANUAL. AF_08/2019</v>
          </cell>
        </row>
        <row r="5994">
          <cell r="A5994" t="str">
            <v>SERVICOS DIVERSOS</v>
          </cell>
          <cell r="B5994" t="str">
            <v>SEDI</v>
          </cell>
          <cell r="C5994" t="str">
            <v>ARGAMASSAS</v>
          </cell>
          <cell r="D5994" t="str">
            <v>0210</v>
          </cell>
          <cell r="E5994">
            <v>0</v>
          </cell>
          <cell r="F5994">
            <v>0</v>
          </cell>
          <cell r="G5994" t="str">
            <v>87382</v>
          </cell>
          <cell r="H5994" t="str">
            <v>ARGAMASSA INDUSTRIALIZADA MULTIUSO PARA REVESTIMENTOS E ASSENTAMENTO DA ALVENARIA, PREPARO COM MISTURADOR DE EIXO HORIZONTAL DE 160 KG. AF_08/2019</v>
          </cell>
        </row>
        <row r="5995">
          <cell r="A5995" t="str">
            <v>SERVICOS DIVERSOS</v>
          </cell>
          <cell r="B5995" t="str">
            <v>SEDI</v>
          </cell>
          <cell r="C5995" t="str">
            <v>ARGAMASSAS</v>
          </cell>
          <cell r="D5995" t="str">
            <v>0210</v>
          </cell>
          <cell r="E5995">
            <v>0</v>
          </cell>
          <cell r="F5995">
            <v>0</v>
          </cell>
          <cell r="G5995" t="str">
            <v>87383</v>
          </cell>
          <cell r="H5995" t="str">
            <v>ARGAMASSA INDUSTRIALIZADA MULTIUSO PARA REVESTIMENTOS E ASSENTAMENTO DA ALVENARIA, PREPARO COM MISTURADOR DE EIXO HORIZONTAL DE 300 KG. AF_08/2019</v>
          </cell>
        </row>
        <row r="5996">
          <cell r="A5996" t="str">
            <v>SERVICOS DIVERSOS</v>
          </cell>
          <cell r="B5996" t="str">
            <v>SEDI</v>
          </cell>
          <cell r="C5996" t="str">
            <v>ARGAMASSAS</v>
          </cell>
          <cell r="D5996" t="str">
            <v>0210</v>
          </cell>
          <cell r="E5996">
            <v>0</v>
          </cell>
          <cell r="F5996">
            <v>0</v>
          </cell>
          <cell r="G5996" t="str">
            <v>87384</v>
          </cell>
          <cell r="H5996" t="str">
            <v>ARGAMASSA INDUSTRIALIZADA MULTIUSO PARA REVESTIMENTOS E ASSENTAMENTO DA ALVENARIA, PREPARO COM MISTURADOR DE EIXO HORIZONTAL DE 600 KG. AF_08/2019</v>
          </cell>
        </row>
        <row r="5997">
          <cell r="A5997" t="str">
            <v>SERVICOS DIVERSOS</v>
          </cell>
          <cell r="B5997" t="str">
            <v>SEDI</v>
          </cell>
          <cell r="C5997" t="str">
            <v>ARGAMASSAS</v>
          </cell>
          <cell r="D5997" t="str">
            <v>0210</v>
          </cell>
          <cell r="E5997">
            <v>0</v>
          </cell>
          <cell r="F5997">
            <v>0</v>
          </cell>
          <cell r="G5997" t="str">
            <v>87385</v>
          </cell>
          <cell r="H5997" t="str">
            <v>ARGAMASSA PRONTA PARA CONTRAPISO, PREPARO COM MISTURADOR DE EIXO HORIZONTAL DE 160 KG. AF_08/2019</v>
          </cell>
        </row>
        <row r="5998">
          <cell r="A5998" t="str">
            <v>SERVICOS DIVERSOS</v>
          </cell>
          <cell r="B5998" t="str">
            <v>SEDI</v>
          </cell>
          <cell r="C5998" t="str">
            <v>ARGAMASSAS</v>
          </cell>
          <cell r="D5998" t="str">
            <v>0210</v>
          </cell>
          <cell r="E5998">
            <v>0</v>
          </cell>
          <cell r="F5998">
            <v>0</v>
          </cell>
          <cell r="G5998" t="str">
            <v>87386</v>
          </cell>
          <cell r="H5998" t="str">
            <v>ARGAMASSA PRONTA PARA CONTRAPISO, PREPARO COM MISTURADOR DE EIXO HORIZONTAL DE 300 KG. AF_08/2019</v>
          </cell>
        </row>
        <row r="5999">
          <cell r="A5999" t="str">
            <v>SERVICOS DIVERSOS</v>
          </cell>
          <cell r="B5999" t="str">
            <v>SEDI</v>
          </cell>
          <cell r="C5999" t="str">
            <v>ARGAMASSAS</v>
          </cell>
          <cell r="D5999" t="str">
            <v>0210</v>
          </cell>
          <cell r="E5999">
            <v>0</v>
          </cell>
          <cell r="F5999">
            <v>0</v>
          </cell>
          <cell r="G5999" t="str">
            <v>87387</v>
          </cell>
          <cell r="H5999" t="str">
            <v>ARGAMASSA PRONTA PARA CONTRAPISO, PREPARO COM MISTURADOR DE EIXO HORIZONTAL DE 600 KG. AF_08/2019</v>
          </cell>
        </row>
        <row r="6000">
          <cell r="A6000" t="str">
            <v>SERVICOS DIVERSOS</v>
          </cell>
          <cell r="B6000" t="str">
            <v>SEDI</v>
          </cell>
          <cell r="C6000" t="str">
            <v>ARGAMASSAS</v>
          </cell>
          <cell r="D6000" t="str">
            <v>0210</v>
          </cell>
          <cell r="E6000">
            <v>0</v>
          </cell>
          <cell r="F6000">
            <v>0</v>
          </cell>
          <cell r="G6000" t="str">
            <v>87388</v>
          </cell>
          <cell r="H6000" t="str">
            <v>ARGAMASSA PARA REVESTIMENTO DECORATIVO MONOCAMADA (MONOCAPA), PREPARO COM MISTURADOR DE EIXO HORIZONTAL DE 160 KG. AF_08/2019</v>
          </cell>
        </row>
        <row r="6001">
          <cell r="A6001" t="str">
            <v>SERVICOS DIVERSOS</v>
          </cell>
          <cell r="B6001" t="str">
            <v>SEDI</v>
          </cell>
          <cell r="C6001" t="str">
            <v>ARGAMASSAS</v>
          </cell>
          <cell r="D6001" t="str">
            <v>0210</v>
          </cell>
          <cell r="E6001">
            <v>0</v>
          </cell>
          <cell r="F6001">
            <v>0</v>
          </cell>
          <cell r="G6001" t="str">
            <v>87389</v>
          </cell>
          <cell r="H6001" t="str">
            <v>ARGAMASSA PARA REVESTIMENTO DECORATIVO MONOCAMADA (MONOCAPA), PREPARO COM MISTURADOR DE EIXO HORIZONTAL DE 300 KG. AF_08/2019</v>
          </cell>
        </row>
        <row r="6002">
          <cell r="A6002" t="str">
            <v>SERVICOS DIVERSOS</v>
          </cell>
          <cell r="B6002" t="str">
            <v>SEDI</v>
          </cell>
          <cell r="C6002" t="str">
            <v>ARGAMASSAS</v>
          </cell>
          <cell r="D6002" t="str">
            <v>0210</v>
          </cell>
          <cell r="E6002">
            <v>0</v>
          </cell>
          <cell r="F6002">
            <v>0</v>
          </cell>
          <cell r="G6002" t="str">
            <v>87390</v>
          </cell>
          <cell r="H6002" t="str">
            <v>ARGAMASSA PARA REVESTIMENTO DECORATIVO MONOCAMADA (MONOCAPA), PREPARO COM MISTURADOR DE EIXO HORIZONTAL DE 600 KG. AF_08/2019</v>
          </cell>
        </row>
        <row r="6003">
          <cell r="A6003" t="str">
            <v>SERVICOS DIVERSOS</v>
          </cell>
          <cell r="B6003" t="str">
            <v>SEDI</v>
          </cell>
          <cell r="C6003" t="str">
            <v>ARGAMASSAS</v>
          </cell>
          <cell r="D6003" t="str">
            <v>0210</v>
          </cell>
          <cell r="E6003">
            <v>0</v>
          </cell>
          <cell r="F6003">
            <v>0</v>
          </cell>
          <cell r="G6003" t="str">
            <v>87391</v>
          </cell>
          <cell r="H6003" t="str">
            <v>ARGAMASSA INDUSTRIALIZADA PARA CHAPISCO ROLADO, PREPARO COM MISTURADOR DE EIXO HORIZONTAL DE 160 KG. AF_08/2019</v>
          </cell>
        </row>
        <row r="6004">
          <cell r="A6004" t="str">
            <v>SERVICOS DIVERSOS</v>
          </cell>
          <cell r="B6004" t="str">
            <v>SEDI</v>
          </cell>
          <cell r="C6004" t="str">
            <v>ARGAMASSAS</v>
          </cell>
          <cell r="D6004" t="str">
            <v>0210</v>
          </cell>
          <cell r="E6004">
            <v>0</v>
          </cell>
          <cell r="F6004">
            <v>0</v>
          </cell>
          <cell r="G6004" t="str">
            <v>87393</v>
          </cell>
          <cell r="H6004" t="str">
            <v>ARGAMASSA INDUSTRIALIZADA PARA CHAPISCO ROLADO, PREPARO COM MISTURADOR DE EIXO HORIZONTAL DE 300 KG. AF_08/2019</v>
          </cell>
        </row>
        <row r="6005">
          <cell r="A6005" t="str">
            <v>SERVICOS DIVERSOS</v>
          </cell>
          <cell r="B6005" t="str">
            <v>SEDI</v>
          </cell>
          <cell r="C6005" t="str">
            <v>ARGAMASSAS</v>
          </cell>
          <cell r="D6005" t="str">
            <v>0210</v>
          </cell>
          <cell r="E6005">
            <v>0</v>
          </cell>
          <cell r="F6005">
            <v>0</v>
          </cell>
          <cell r="G6005" t="str">
            <v>87394</v>
          </cell>
          <cell r="H6005" t="str">
            <v>ARGAMASSA INDUSTRIALIZADA PARA CHAPISCO ROLADO, PREPARO COM MISTURADOR DE EIXO HORIZONTAL DE 600 KG. AF_08/2019</v>
          </cell>
        </row>
        <row r="6006">
          <cell r="A6006" t="str">
            <v>SERVICOS DIVERSOS</v>
          </cell>
          <cell r="B6006" t="str">
            <v>SEDI</v>
          </cell>
          <cell r="C6006" t="str">
            <v>ARGAMASSAS</v>
          </cell>
          <cell r="D6006" t="str">
            <v>0210</v>
          </cell>
          <cell r="E6006">
            <v>0</v>
          </cell>
          <cell r="F6006">
            <v>0</v>
          </cell>
          <cell r="G6006" t="str">
            <v>87395</v>
          </cell>
          <cell r="H6006" t="str">
            <v>ARGAMASSA INDUSTRIALIZADA PARA CHAPISCO COLANTE, PREPARO COM MISTURADOR DE EIXO HORIZONTAL DE 160 KG. AF_08/2019</v>
          </cell>
        </row>
        <row r="6007">
          <cell r="A6007" t="str">
            <v>SERVICOS DIVERSOS</v>
          </cell>
          <cell r="B6007" t="str">
            <v>SEDI</v>
          </cell>
          <cell r="C6007" t="str">
            <v>ARGAMASSAS</v>
          </cell>
          <cell r="D6007" t="str">
            <v>0210</v>
          </cell>
          <cell r="E6007">
            <v>0</v>
          </cell>
          <cell r="F6007">
            <v>0</v>
          </cell>
          <cell r="G6007" t="str">
            <v>87396</v>
          </cell>
          <cell r="H6007" t="str">
            <v>ARGAMASSA INDUSTRIALIZADA PARA CHAPISCO COLANTE, PREPARO COM MISTURADOR DE EIXO HORIZONTAL DE 300 KG. AF_08/2019</v>
          </cell>
        </row>
        <row r="6008">
          <cell r="A6008" t="str">
            <v>SERVICOS DIVERSOS</v>
          </cell>
          <cell r="B6008" t="str">
            <v>SEDI</v>
          </cell>
          <cell r="C6008" t="str">
            <v>ARGAMASSAS</v>
          </cell>
          <cell r="D6008" t="str">
            <v>0210</v>
          </cell>
          <cell r="E6008">
            <v>0</v>
          </cell>
          <cell r="F6008">
            <v>0</v>
          </cell>
          <cell r="G6008" t="str">
            <v>87397</v>
          </cell>
          <cell r="H6008" t="str">
            <v>ARGAMASSA INDUSTRIALIZADA PARA CHAPISCO COLANTE, PREPARO COM MISTURADOR DE EIXO HORIZONTAL DE 600 KG. AF_08/2019</v>
          </cell>
        </row>
        <row r="6009">
          <cell r="A6009" t="str">
            <v>SERVICOS DIVERSOS</v>
          </cell>
          <cell r="B6009" t="str">
            <v>SEDI</v>
          </cell>
          <cell r="C6009" t="str">
            <v>ARGAMASSAS</v>
          </cell>
          <cell r="D6009" t="str">
            <v>0210</v>
          </cell>
          <cell r="E6009">
            <v>0</v>
          </cell>
          <cell r="F6009">
            <v>0</v>
          </cell>
          <cell r="G6009" t="str">
            <v>87398</v>
          </cell>
          <cell r="H6009" t="str">
            <v>ARGAMASSA INDUSTRIALIZADA MULTIUSO PARA REVESTIMENTOS E ASSENTAMENTO DA ALVENARIA, PREPARO MANUAL. AF_08/2019</v>
          </cell>
        </row>
        <row r="6010">
          <cell r="A6010" t="str">
            <v>SERVICOS DIVERSOS</v>
          </cell>
          <cell r="B6010" t="str">
            <v>SEDI</v>
          </cell>
          <cell r="C6010" t="str">
            <v>ARGAMASSAS</v>
          </cell>
          <cell r="D6010" t="str">
            <v>0210</v>
          </cell>
          <cell r="E6010">
            <v>0</v>
          </cell>
          <cell r="F6010">
            <v>0</v>
          </cell>
          <cell r="G6010" t="str">
            <v>87399</v>
          </cell>
          <cell r="H6010" t="str">
            <v>ARGAMASSA PRONTA PARA CONTRAPISO, PREPARO MANUAL. AF_08/2019</v>
          </cell>
        </row>
        <row r="6011">
          <cell r="A6011" t="str">
            <v>SERVICOS DIVERSOS</v>
          </cell>
          <cell r="B6011" t="str">
            <v>SEDI</v>
          </cell>
          <cell r="C6011" t="str">
            <v>ARGAMASSAS</v>
          </cell>
          <cell r="D6011" t="str">
            <v>0210</v>
          </cell>
          <cell r="E6011">
            <v>0</v>
          </cell>
          <cell r="F6011">
            <v>0</v>
          </cell>
          <cell r="G6011" t="str">
            <v>87401</v>
          </cell>
          <cell r="H6011" t="str">
            <v>ARGAMASSA INDUSTRIALIZADA PARA CHAPISCO ROLADO, PREPARO MANUAL. AF_08/2019</v>
          </cell>
        </row>
        <row r="6012">
          <cell r="A6012" t="str">
            <v>SERVICOS DIVERSOS</v>
          </cell>
          <cell r="B6012" t="str">
            <v>SEDI</v>
          </cell>
          <cell r="C6012" t="str">
            <v>ARGAMASSAS</v>
          </cell>
          <cell r="D6012" t="str">
            <v>0210</v>
          </cell>
          <cell r="E6012">
            <v>0</v>
          </cell>
          <cell r="F6012">
            <v>0</v>
          </cell>
          <cell r="G6012" t="str">
            <v>87402</v>
          </cell>
          <cell r="H6012" t="str">
            <v>ARGAMASSA INDUSTRIALIZADA PARA CHAPISCO COLANTE, PREPARO MANUAL. AF_08/2019</v>
          </cell>
        </row>
        <row r="6013">
          <cell r="A6013" t="str">
            <v>SERVICOS DIVERSOS</v>
          </cell>
          <cell r="B6013" t="str">
            <v>SEDI</v>
          </cell>
          <cell r="C6013" t="str">
            <v>ARGAMASSAS</v>
          </cell>
          <cell r="D6013" t="str">
            <v>0210</v>
          </cell>
          <cell r="E6013">
            <v>0</v>
          </cell>
          <cell r="F6013">
            <v>0</v>
          </cell>
          <cell r="G6013" t="str">
            <v>87404</v>
          </cell>
          <cell r="H6013" t="str">
            <v>ARGAMASSA PARA REVESTIMENTO DECORATIVO MONOCAMADA (MONOCAPA), MISTURA E PROJEÇÃO DE 1,5 M3/H DE ARGAMASSA. AF_08/2019</v>
          </cell>
        </row>
        <row r="6014">
          <cell r="A6014" t="str">
            <v>SERVICOS DIVERSOS</v>
          </cell>
          <cell r="B6014" t="str">
            <v>SEDI</v>
          </cell>
          <cell r="C6014" t="str">
            <v>ARGAMASSAS</v>
          </cell>
          <cell r="D6014" t="str">
            <v>0210</v>
          </cell>
          <cell r="E6014">
            <v>0</v>
          </cell>
          <cell r="F6014">
            <v>0</v>
          </cell>
          <cell r="G6014" t="str">
            <v>87405</v>
          </cell>
          <cell r="H6014" t="str">
            <v>ARGAMASSA PARA REVESTIMENTO DECORATIVO MONOCAMADA (MONOCAPA), MISTURA E PROJEÇÃO DE 2 M3/H DE ARGAMASSA. AF_06/2014</v>
          </cell>
        </row>
        <row r="6015">
          <cell r="A6015" t="str">
            <v>SERVICOS DIVERSOS</v>
          </cell>
          <cell r="B6015" t="str">
            <v>SEDI</v>
          </cell>
          <cell r="C6015" t="str">
            <v>ARGAMASSAS</v>
          </cell>
          <cell r="D6015" t="str">
            <v>0210</v>
          </cell>
          <cell r="E6015">
            <v>0</v>
          </cell>
          <cell r="F6015">
            <v>0</v>
          </cell>
          <cell r="G6015" t="str">
            <v>87407</v>
          </cell>
          <cell r="H6015" t="str">
            <v>ARGAMASSA INDUSTRIALIZADA PARA REVESTIMENTOS, MISTURA E PROJEÇÃO DE 1,5 M³/H DE ARGAMASSA. AF_08/2019</v>
          </cell>
        </row>
        <row r="6016">
          <cell r="A6016" t="str">
            <v>SERVICOS DIVERSOS</v>
          </cell>
          <cell r="B6016" t="str">
            <v>SEDI</v>
          </cell>
          <cell r="C6016" t="str">
            <v>ARGAMASSAS</v>
          </cell>
          <cell r="D6016" t="str">
            <v>0210</v>
          </cell>
          <cell r="E6016">
            <v>0</v>
          </cell>
          <cell r="F6016">
            <v>0</v>
          </cell>
          <cell r="G6016" t="str">
            <v>87408</v>
          </cell>
          <cell r="H6016" t="str">
            <v>ARGAMASSA INDUSTRIALIZADA PARA REVESTIMENTOS, MISTURA E PROJEÇÃO DE 2 M³/H DE ARGAMASSA. AF_06/2014</v>
          </cell>
        </row>
        <row r="6017">
          <cell r="A6017" t="str">
            <v>SERVICOS DIVERSOS</v>
          </cell>
          <cell r="B6017" t="str">
            <v>SEDI</v>
          </cell>
          <cell r="C6017" t="str">
            <v>ARGAMASSAS</v>
          </cell>
          <cell r="D6017" t="str">
            <v>0210</v>
          </cell>
          <cell r="E6017">
            <v>0</v>
          </cell>
          <cell r="F6017">
            <v>0</v>
          </cell>
          <cell r="G6017" t="str">
            <v>87410</v>
          </cell>
          <cell r="H6017" t="str">
            <v>ARGAMASSA À BASE DE GESSO, MISTURA E PROJEÇÃO DE 1,5 M³/H DE ARGAMASSA. AF_08/2019</v>
          </cell>
        </row>
        <row r="6018">
          <cell r="A6018" t="str">
            <v>SERVICOS DIVERSOS</v>
          </cell>
          <cell r="B6018" t="str">
            <v>SEDI</v>
          </cell>
          <cell r="C6018" t="str">
            <v>ARGAMASSAS</v>
          </cell>
          <cell r="D6018" t="str">
            <v>0210</v>
          </cell>
          <cell r="E6018">
            <v>0</v>
          </cell>
          <cell r="F6018">
            <v>0</v>
          </cell>
          <cell r="G6018" t="str">
            <v>88626</v>
          </cell>
          <cell r="H6018" t="str">
            <v>ARGAMASSA TRAÇO 1:0,5:4,5 (EM VOLUME DE CIMENTO, CAL E AREIA MÉDIA ÚMIDA), PREPARO MECÂNICO COM BETONEIRA 400 L. AF_08/2019</v>
          </cell>
        </row>
        <row r="6019">
          <cell r="A6019" t="str">
            <v>SERVICOS DIVERSOS</v>
          </cell>
          <cell r="B6019" t="str">
            <v>SEDI</v>
          </cell>
          <cell r="C6019" t="str">
            <v>ARGAMASSAS</v>
          </cell>
          <cell r="D6019" t="str">
            <v>0210</v>
          </cell>
          <cell r="E6019">
            <v>0</v>
          </cell>
          <cell r="F6019">
            <v>0</v>
          </cell>
          <cell r="G6019" t="str">
            <v>88627</v>
          </cell>
          <cell r="H6019" t="str">
            <v>ARGAMASSA TRAÇO 1:0,5:4,5 (EM VOLUME DE CIMENTO, CAL E AREIA MÉDIA ÚMIDA) PARA ASSENTAMENTO DE ALVENARIA, PREPARO MANUAL. AF_08/2019</v>
          </cell>
        </row>
        <row r="6020">
          <cell r="A6020" t="str">
            <v>SERVICOS DIVERSOS</v>
          </cell>
          <cell r="B6020" t="str">
            <v>SEDI</v>
          </cell>
          <cell r="C6020" t="str">
            <v>ARGAMASSAS</v>
          </cell>
          <cell r="D6020" t="str">
            <v>0210</v>
          </cell>
          <cell r="E6020">
            <v>0</v>
          </cell>
          <cell r="F6020">
            <v>0</v>
          </cell>
          <cell r="G6020" t="str">
            <v>88628</v>
          </cell>
          <cell r="H6020" t="str">
            <v>ARGAMASSA TRAÇO 1:3 (EM VOLUME DE CIMENTO E AREIA MÉDIA ÚMIDA), PREPARO MECÂNICO COM BETONEIRA 400 L. AF_08/2019</v>
          </cell>
        </row>
        <row r="6021">
          <cell r="A6021" t="str">
            <v>SERVICOS DIVERSOS</v>
          </cell>
          <cell r="B6021" t="str">
            <v>SEDI</v>
          </cell>
          <cell r="C6021" t="str">
            <v>ARGAMASSAS</v>
          </cell>
          <cell r="D6021" t="str">
            <v>0210</v>
          </cell>
          <cell r="E6021">
            <v>0</v>
          </cell>
          <cell r="F6021">
            <v>0</v>
          </cell>
          <cell r="G6021" t="str">
            <v>88629</v>
          </cell>
          <cell r="H6021" t="str">
            <v>ARGAMASSA TRAÇO 1:3 (EM VOLUME DE CIMENTO E AREIA MÉDIA ÚMIDA), PREPARO MANUAL. AF_08/2019</v>
          </cell>
        </row>
        <row r="6022">
          <cell r="A6022" t="str">
            <v>SERVICOS DIVERSOS</v>
          </cell>
          <cell r="B6022" t="str">
            <v>SEDI</v>
          </cell>
          <cell r="C6022" t="str">
            <v>ARGAMASSAS</v>
          </cell>
          <cell r="D6022" t="str">
            <v>0210</v>
          </cell>
          <cell r="E6022">
            <v>0</v>
          </cell>
          <cell r="F6022">
            <v>0</v>
          </cell>
          <cell r="G6022" t="str">
            <v>88630</v>
          </cell>
          <cell r="H6022" t="str">
            <v>ARGAMASSA TRAÇO 1:4 (CIMENTO E AREIA MÉDIA), PREPARO MECÂNICO COM BETONEIRA 400 L. AF_08/2014</v>
          </cell>
        </row>
        <row r="6023">
          <cell r="A6023" t="str">
            <v>SERVICOS DIVERSOS</v>
          </cell>
          <cell r="B6023" t="str">
            <v>SEDI</v>
          </cell>
          <cell r="C6023" t="str">
            <v>ARGAMASSAS</v>
          </cell>
          <cell r="D6023" t="str">
            <v>0210</v>
          </cell>
          <cell r="E6023">
            <v>0</v>
          </cell>
          <cell r="F6023">
            <v>0</v>
          </cell>
          <cell r="G6023" t="str">
            <v>88631</v>
          </cell>
          <cell r="H6023" t="str">
            <v>ARGAMASSA TRAÇO 1:4 (EM VOLUME DE CIMENTO E AREIA MÉDIA ÚMIDA), PREPARO MANUAL. AF_08/2019</v>
          </cell>
        </row>
        <row r="6024">
          <cell r="A6024" t="str">
            <v>SERVICOS DIVERSOS</v>
          </cell>
          <cell r="B6024" t="str">
            <v>SEDI</v>
          </cell>
          <cell r="C6024" t="str">
            <v>ARGAMASSAS</v>
          </cell>
          <cell r="D6024" t="str">
            <v>0210</v>
          </cell>
          <cell r="E6024">
            <v>0</v>
          </cell>
          <cell r="F6024">
            <v>0</v>
          </cell>
          <cell r="G6024" t="str">
            <v>88715</v>
          </cell>
          <cell r="H6024" t="str">
            <v>ARGAMASSA TRAÇO 1:2:9 (EM VOLUME DE CIMENTO, CAL E AREIA MÉDIA ÚMIDA) PARA EMBOÇO/MASSA ÚNICA/ASSENTAMENTO DE ALVENARIA DE VEDAÇÃO, PREPARO MECÂNICO COM BETONEIRA 400 L. AF_08/2019</v>
          </cell>
        </row>
        <row r="6025">
          <cell r="A6025" t="str">
            <v>SERVICOS DIVERSOS</v>
          </cell>
          <cell r="B6025" t="str">
            <v>SEDI</v>
          </cell>
          <cell r="C6025" t="str">
            <v>ARGAMASSAS</v>
          </cell>
          <cell r="D6025" t="str">
            <v>0210</v>
          </cell>
          <cell r="E6025">
            <v>0</v>
          </cell>
          <cell r="F6025">
            <v>0</v>
          </cell>
          <cell r="G6025" t="str">
            <v>95563</v>
          </cell>
          <cell r="H6025" t="str">
            <v>ARGAMASSA TRAÇO 1:1,93 (EM VOLUME DE CIMENTO E AREIA MÉDIA ÚMIDA), FCK 20 MPA, PREPARO MECÂNICO COM MISTURADOR DUPLO HORIZONTAL DE ALTA TURBULÊNCIA. AF_03/2020</v>
          </cell>
        </row>
        <row r="6026">
          <cell r="A6026" t="str">
            <v>SERVICOS DIVERSOS</v>
          </cell>
          <cell r="B6026" t="str">
            <v>SEDI</v>
          </cell>
          <cell r="C6026" t="str">
            <v>ARGAMASSAS</v>
          </cell>
          <cell r="D6026" t="str">
            <v>0210</v>
          </cell>
          <cell r="E6026">
            <v>0</v>
          </cell>
          <cell r="F6026">
            <v>0</v>
          </cell>
          <cell r="G6026" t="str">
            <v>100464</v>
          </cell>
          <cell r="H6026" t="str">
            <v>ARGAMASSA TRAÇO 1:0,5:4,5  (EM VOLUME DE CIMENTO, CAL E AREIA MÉDIA ÚMIDA), PREPARO MECÂNICO COM MISTURADOR DE EIXO HORIZONTAL DE 160 KG. AF_08/2019</v>
          </cell>
        </row>
        <row r="6027">
          <cell r="A6027" t="str">
            <v>SERVICOS DIVERSOS</v>
          </cell>
          <cell r="B6027" t="str">
            <v>SEDI</v>
          </cell>
          <cell r="C6027" t="str">
            <v>ARGAMASSAS</v>
          </cell>
          <cell r="D6027" t="str">
            <v>0210</v>
          </cell>
          <cell r="E6027">
            <v>0</v>
          </cell>
          <cell r="F6027">
            <v>0</v>
          </cell>
          <cell r="G6027" t="str">
            <v>100465</v>
          </cell>
          <cell r="H6027" t="str">
            <v>ARGAMASSA TRAÇO 1:0,5:4,5  (EM VOLUME DE CIMENTO, CAL E AREIA MÉDIA ÚMIDA), PREPARO MECÂNICO COM MISTURADOR DE EIXO HORIZONTAL DE 300 KG. AF_08/2019</v>
          </cell>
        </row>
        <row r="6028">
          <cell r="A6028" t="str">
            <v>SERVICOS DIVERSOS</v>
          </cell>
          <cell r="B6028" t="str">
            <v>SEDI</v>
          </cell>
          <cell r="C6028" t="str">
            <v>ARGAMASSAS</v>
          </cell>
          <cell r="D6028" t="str">
            <v>0210</v>
          </cell>
          <cell r="E6028">
            <v>0</v>
          </cell>
          <cell r="F6028">
            <v>0</v>
          </cell>
          <cell r="G6028" t="str">
            <v>100466</v>
          </cell>
          <cell r="H6028" t="str">
            <v>ARGAMASSA TRAÇO 1:0,5:4,5  (EM VOLUME DE CIMENTO, CAL E AREIA MÉDIA ÚMIDA), PREPARO MECÂNICO COM MISTURADOR DE EIXO HORIZONTAL DE 600 KG. AF_08/2019</v>
          </cell>
        </row>
        <row r="6029">
          <cell r="A6029" t="str">
            <v>SERVICOS DIVERSOS</v>
          </cell>
          <cell r="B6029" t="str">
            <v>SEDI</v>
          </cell>
          <cell r="C6029" t="str">
            <v>ARGAMASSAS</v>
          </cell>
          <cell r="D6029" t="str">
            <v>0210</v>
          </cell>
          <cell r="E6029">
            <v>0</v>
          </cell>
          <cell r="F6029">
            <v>0</v>
          </cell>
          <cell r="G6029" t="str">
            <v>100468</v>
          </cell>
          <cell r="H6029" t="str">
            <v>ARGAMASSA TRAÇO 1:3 (EM VOLUME DE CIMENTO E AREIA MÉDIA ÚMIDA), PREPARO MECÂNICO COM MISTURADOR DE EIXO HORIZONTAL DE 160 KG. AF_08/2019</v>
          </cell>
        </row>
        <row r="6030">
          <cell r="A6030" t="str">
            <v>SERVICOS DIVERSOS</v>
          </cell>
          <cell r="B6030" t="str">
            <v>SEDI</v>
          </cell>
          <cell r="C6030" t="str">
            <v>ARGAMASSAS</v>
          </cell>
          <cell r="D6030" t="str">
            <v>0210</v>
          </cell>
          <cell r="E6030">
            <v>0</v>
          </cell>
          <cell r="F6030">
            <v>0</v>
          </cell>
          <cell r="G6030" t="str">
            <v>100469</v>
          </cell>
          <cell r="H6030" t="str">
            <v>ARGAMASSA TRAÇO 1:3 (EM VOLUME DE CIMENTO E AREIA MÉDIA ÚMIDA), PREPARO MECÂNICO COM MISTURADOR DE EIXO HORIZONTAL DE 300 KG. AF_08/2019</v>
          </cell>
        </row>
        <row r="6031">
          <cell r="A6031" t="str">
            <v>SERVICOS DIVERSOS</v>
          </cell>
          <cell r="B6031" t="str">
            <v>SEDI</v>
          </cell>
          <cell r="C6031" t="str">
            <v>ARGAMASSAS</v>
          </cell>
          <cell r="D6031" t="str">
            <v>0210</v>
          </cell>
          <cell r="E6031">
            <v>0</v>
          </cell>
          <cell r="F6031">
            <v>0</v>
          </cell>
          <cell r="G6031" t="str">
            <v>100470</v>
          </cell>
          <cell r="H6031" t="str">
            <v>ARGAMASSA TRAÇO 1:3 (EM VOLUME DE CIMENTO E AREIA MÉDIA ÚMIDA), PREPARO MECÂNICO COM MISTURADOR DE EIXO HORIZONTAL DE 600 KG. AF_08/2019</v>
          </cell>
        </row>
        <row r="6032">
          <cell r="A6032" t="str">
            <v>SERVICOS DIVERSOS</v>
          </cell>
          <cell r="B6032" t="str">
            <v>SEDI</v>
          </cell>
          <cell r="C6032" t="str">
            <v>ARGAMASSAS</v>
          </cell>
          <cell r="D6032" t="str">
            <v>0210</v>
          </cell>
          <cell r="E6032">
            <v>0</v>
          </cell>
          <cell r="F6032">
            <v>0</v>
          </cell>
          <cell r="G6032" t="str">
            <v>100472</v>
          </cell>
          <cell r="H6032" t="str">
            <v>ARGAMASSA TRAÇO 1:4 (EM VOLUME DE CIMENTO E AREIA MÉDIA ÚMIDA), PREPARO MECÂNICO COM MISTURADOR DE EIXO HORIZONTAL DE 160 KG. AF_08/2019</v>
          </cell>
        </row>
        <row r="6033">
          <cell r="A6033" t="str">
            <v>SERVICOS DIVERSOS</v>
          </cell>
          <cell r="B6033" t="str">
            <v>SEDI</v>
          </cell>
          <cell r="C6033" t="str">
            <v>ARGAMASSAS</v>
          </cell>
          <cell r="D6033" t="str">
            <v>0210</v>
          </cell>
          <cell r="E6033">
            <v>0</v>
          </cell>
          <cell r="F6033">
            <v>0</v>
          </cell>
          <cell r="G6033" t="str">
            <v>100473</v>
          </cell>
          <cell r="H6033" t="str">
            <v>ARGAMASSA TRAÇO 1:4 (EM VOLUME DE CIMENTO E AREIA MÉDIA ÚMIDA), PREPARO MECÂNICO COM MISTURADOR DE EIXO HORIZONTAL DE 300 KG. AF_08/2019</v>
          </cell>
        </row>
        <row r="6034">
          <cell r="A6034" t="str">
            <v>SERVICOS DIVERSOS</v>
          </cell>
          <cell r="B6034" t="str">
            <v>SEDI</v>
          </cell>
          <cell r="C6034" t="str">
            <v>ARGAMASSAS</v>
          </cell>
          <cell r="D6034" t="str">
            <v>0210</v>
          </cell>
          <cell r="E6034">
            <v>0</v>
          </cell>
          <cell r="F6034">
            <v>0</v>
          </cell>
          <cell r="G6034" t="str">
            <v>100474</v>
          </cell>
          <cell r="H6034" t="str">
            <v>ARGAMASSA TRAÇO 1:4 (EM VOLUME DE CIMENTO E AREIA MÉDIA ÚMIDA), PREPARO MECÂNICO COM MISTURADOR DE EIXO HORIZONTAL DE 600 KG. AF_08/2019</v>
          </cell>
        </row>
        <row r="6035">
          <cell r="A6035" t="str">
            <v>SERVICOS DIVERSOS</v>
          </cell>
          <cell r="B6035" t="str">
            <v>SEDI</v>
          </cell>
          <cell r="C6035" t="str">
            <v>ARGAMASSAS</v>
          </cell>
          <cell r="D6035" t="str">
            <v>0210</v>
          </cell>
          <cell r="E6035">
            <v>0</v>
          </cell>
          <cell r="F6035">
            <v>0</v>
          </cell>
          <cell r="G6035" t="str">
            <v>100475</v>
          </cell>
          <cell r="H6035" t="str">
            <v>ARGAMASSA TRAÇO 1:3 (EM VOLUME DE CIMENTO E AREIA MÉDIA ÚMIDA) COM ADIÇÃO DE IMPERMEABILIZANTE, PREPARO MECÂNICO COM BETONEIRA 400 L. AF_08/2019</v>
          </cell>
        </row>
        <row r="6036">
          <cell r="A6036" t="str">
            <v>SERVICOS DIVERSOS</v>
          </cell>
          <cell r="B6036" t="str">
            <v>SEDI</v>
          </cell>
          <cell r="C6036" t="str">
            <v>ARGAMASSAS</v>
          </cell>
          <cell r="D6036" t="str">
            <v>0210</v>
          </cell>
          <cell r="E6036">
            <v>0</v>
          </cell>
          <cell r="F6036">
            <v>0</v>
          </cell>
          <cell r="G6036" t="str">
            <v>100477</v>
          </cell>
          <cell r="H6036" t="str">
            <v>ARGAMASSA TRAÇO 1:3 (EM VOLUME DE CIMENTO E AREIA MÉDIA ÚMIDA) COM ADIÇÃO DE IMPERMEABILIZANTE, PREPARO MECÂNICO COM MISTURADOR DE EIXO HORIZONTAL DE 160 KG. AF_08/2019</v>
          </cell>
        </row>
        <row r="6037">
          <cell r="A6037" t="str">
            <v>SERVICOS DIVERSOS</v>
          </cell>
          <cell r="B6037" t="str">
            <v>SEDI</v>
          </cell>
          <cell r="C6037" t="str">
            <v>ARGAMASSAS</v>
          </cell>
          <cell r="D6037" t="str">
            <v>0210</v>
          </cell>
          <cell r="E6037">
            <v>0</v>
          </cell>
          <cell r="F6037">
            <v>0</v>
          </cell>
          <cell r="G6037" t="str">
            <v>100478</v>
          </cell>
          <cell r="H6037" t="str">
            <v>ARGAMASSA TRAÇO 1:3 (EM VOLUME DE CIMENTO E AREIA MÉDIA ÚMIDA) COM ADIÇÃO DE IMPERMEABILIZANTE, PREPARO MECÂNICO COM MISTURADOR DE EIXO HORIZONTAL DE 300 KG. AF_08/2019</v>
          </cell>
        </row>
        <row r="6038">
          <cell r="A6038" t="str">
            <v>SERVICOS DIVERSOS</v>
          </cell>
          <cell r="B6038" t="str">
            <v>SEDI</v>
          </cell>
          <cell r="C6038" t="str">
            <v>ARGAMASSAS</v>
          </cell>
          <cell r="D6038" t="str">
            <v>0210</v>
          </cell>
          <cell r="E6038">
            <v>0</v>
          </cell>
          <cell r="F6038">
            <v>0</v>
          </cell>
          <cell r="G6038" t="str">
            <v>100479</v>
          </cell>
          <cell r="H6038" t="str">
            <v>ARGAMASSA TRAÇO 1:3 (EM VOLUME DE CIMENTO E AREIA MÉDIA ÚMIDA) COM ADIÇÃO DE IMPERMEABILIZANTE, PREPARO MECÂNICO COM MISTURADOR DE EIXO HORIZONTAL DE 600 KG. AF_08/2019</v>
          </cell>
        </row>
        <row r="6039">
          <cell r="A6039" t="str">
            <v>SERVICOS DIVERSOS</v>
          </cell>
          <cell r="B6039" t="str">
            <v>SEDI</v>
          </cell>
          <cell r="C6039" t="str">
            <v>ARGAMASSAS</v>
          </cell>
          <cell r="D6039" t="str">
            <v>0210</v>
          </cell>
          <cell r="E6039">
            <v>0</v>
          </cell>
          <cell r="F6039">
            <v>0</v>
          </cell>
          <cell r="G6039" t="str">
            <v>100480</v>
          </cell>
          <cell r="H6039" t="str">
            <v>ARGAMASSA TRAÇO 1:3 (EM VOLUME DE CIMENTO E AREIA MÉDIA ÚMIDA) COM ADIÇÃO DE IMPERMEABILIZANTE, PREPARO MANUAL. AF_08/2019</v>
          </cell>
        </row>
        <row r="6040">
          <cell r="A6040" t="str">
            <v>SERVICOS DIVERSOS</v>
          </cell>
          <cell r="B6040" t="str">
            <v>SEDI</v>
          </cell>
          <cell r="C6040" t="str">
            <v>ARGAMASSAS</v>
          </cell>
          <cell r="D6040" t="str">
            <v>0210</v>
          </cell>
          <cell r="E6040">
            <v>0</v>
          </cell>
          <cell r="F6040">
            <v>0</v>
          </cell>
          <cell r="G6040" t="str">
            <v>100481</v>
          </cell>
          <cell r="H6040" t="str">
            <v>ARGAMASSA TRAÇO 1:4 (EM VOLUME DE CIMENTO E AREIA MÉDIA ÚMIDA) COM ADIÇÃO DE IMPERMEABILIZANTE, PREPARO MECÂNICO COM BETONEIRA 400 L. AF_08/2019</v>
          </cell>
        </row>
        <row r="6041">
          <cell r="A6041" t="str">
            <v>SERVICOS DIVERSOS</v>
          </cell>
          <cell r="B6041" t="str">
            <v>SEDI</v>
          </cell>
          <cell r="C6041" t="str">
            <v>ARGAMASSAS</v>
          </cell>
          <cell r="D6041" t="str">
            <v>0210</v>
          </cell>
          <cell r="E6041">
            <v>0</v>
          </cell>
          <cell r="F6041">
            <v>0</v>
          </cell>
          <cell r="G6041" t="str">
            <v>100483</v>
          </cell>
          <cell r="H6041" t="str">
            <v>ARGAMASSA TRAÇO 1:4 (EM VOLUME DE CIMENTO E AREIA MÉDIA ÚMIDA) COM ADIÇÃO DE IMPERMEABILIZANTE, PREPARO MECÂNICO COM MISTURADOR DE EIXO HORIZONTAL DE 160 KG. AF_08/2019</v>
          </cell>
        </row>
        <row r="6042">
          <cell r="A6042" t="str">
            <v>SERVICOS DIVERSOS</v>
          </cell>
          <cell r="B6042" t="str">
            <v>SEDI</v>
          </cell>
          <cell r="C6042" t="str">
            <v>ARGAMASSAS</v>
          </cell>
          <cell r="D6042" t="str">
            <v>0210</v>
          </cell>
          <cell r="E6042">
            <v>0</v>
          </cell>
          <cell r="F6042">
            <v>0</v>
          </cell>
          <cell r="G6042" t="str">
            <v>100484</v>
          </cell>
          <cell r="H6042" t="str">
            <v>ARGAMASSA TRAÇO 1:4 (EM VOLUME DE CIMENTO E AREIA MÉDIA ÚMIDA) COM ADIÇÃO DE IMPERMEABILIZANTE, PREPARO MECÂNICO COM MISTURADOR DE EIXO HORIZONTAL DE 300 KG. AF_08/2019</v>
          </cell>
        </row>
        <row r="6043">
          <cell r="A6043" t="str">
            <v>SERVICOS DIVERSOS</v>
          </cell>
          <cell r="B6043" t="str">
            <v>SEDI</v>
          </cell>
          <cell r="C6043" t="str">
            <v>ARGAMASSAS</v>
          </cell>
          <cell r="D6043" t="str">
            <v>0210</v>
          </cell>
          <cell r="E6043">
            <v>0</v>
          </cell>
          <cell r="F6043">
            <v>0</v>
          </cell>
          <cell r="G6043" t="str">
            <v>100485</v>
          </cell>
          <cell r="H6043" t="str">
            <v>ARGAMASSA TRAÇO 1:4 (EM VOLUME DE CIMENTO E AREIA MÉDIA ÚMIDA) COM ADIÇÃO DE IMPERMEABILIZANTE, PREPARO MECÂNICO COM MISTURADOR DE EIXO HORIZONTAL DE 600 KG. AF_08/2019</v>
          </cell>
        </row>
        <row r="6044">
          <cell r="A6044" t="str">
            <v>SERVICOS DIVERSOS</v>
          </cell>
          <cell r="B6044" t="str">
            <v>SEDI</v>
          </cell>
          <cell r="C6044" t="str">
            <v>ARGAMASSAS</v>
          </cell>
          <cell r="D6044" t="str">
            <v>0210</v>
          </cell>
          <cell r="E6044">
            <v>0</v>
          </cell>
          <cell r="F6044">
            <v>0</v>
          </cell>
          <cell r="G6044" t="str">
            <v>100486</v>
          </cell>
          <cell r="H6044" t="str">
            <v>ARGAMASSA TRAÇO 1:4 (EM VOLUME DE CIMENTO E AREIA MÉDIA ÚMIDA) COM ADIÇÃO DE IMPERMEABILIZANTE, PREPARO MANUAL. AF_08/2019</v>
          </cell>
        </row>
        <row r="6045">
          <cell r="A6045" t="str">
            <v>SERVICOS DIVERSOS</v>
          </cell>
          <cell r="B6045" t="str">
            <v>SEDI</v>
          </cell>
          <cell r="C6045" t="str">
            <v>ARGAMASSAS</v>
          </cell>
          <cell r="D6045" t="str">
            <v>0210</v>
          </cell>
          <cell r="E6045">
            <v>0</v>
          </cell>
          <cell r="F6045">
            <v>0</v>
          </cell>
          <cell r="G6045" t="str">
            <v>100487</v>
          </cell>
          <cell r="H6045" t="str">
            <v>ARGAMASSA TRAÇO 1:2:9 (EM VOLUME DE CIMENTO, CAL E AREIA MÉDIA ÚMIDA) PARA EMBOÇO/MASSA ÚNICA/ASSENTAMENTO DE ALVENARIA DE VEDAÇÃO, PREPARO MECÂNICO COM MISTURADOR DE EIXO HORIZONTAL DE 600 KG. AF_08/2019</v>
          </cell>
        </row>
        <row r="6046">
          <cell r="A6046" t="str">
            <v>SERVICOS DIVERSOS</v>
          </cell>
          <cell r="B6046" t="str">
            <v>SEDI</v>
          </cell>
          <cell r="C6046" t="str">
            <v>ARGAMASSAS</v>
          </cell>
          <cell r="D6046" t="str">
            <v>0210</v>
          </cell>
          <cell r="E6046">
            <v>0</v>
          </cell>
          <cell r="F6046">
            <v>0</v>
          </cell>
          <cell r="G6046" t="str">
            <v>100488</v>
          </cell>
          <cell r="H6046" t="str">
            <v>ARGAMASSA TRAÇO 1:0,5:4,5 (EM VOLUME DE CIMENTO, CAL E AREIA MÉDIA ÚMIDA), PREPARO MECÂNICO COM BETONEIRA 600 L. AF_08/2019</v>
          </cell>
        </row>
        <row r="6047">
          <cell r="A6047" t="str">
            <v>SERVICOS DIVERSOS</v>
          </cell>
          <cell r="B6047" t="str">
            <v>SEDI</v>
          </cell>
          <cell r="C6047" t="str">
            <v>ARGAMASSAS</v>
          </cell>
          <cell r="D6047" t="str">
            <v>0210</v>
          </cell>
          <cell r="E6047">
            <v>0</v>
          </cell>
          <cell r="F6047">
            <v>0</v>
          </cell>
          <cell r="G6047" t="str">
            <v>100489</v>
          </cell>
          <cell r="H6047" t="str">
            <v>ARGAMASSA TRAÇO 1:3 (EM VOLUME DE CIMENTO E AREIA MÉDIA ÚMIDA), PREPARO MECÂNICO COM BETONEIRA 600 L. AF_08/2019</v>
          </cell>
        </row>
        <row r="6048">
          <cell r="A6048" t="str">
            <v>SERVICOS DIVERSOS</v>
          </cell>
          <cell r="B6048" t="str">
            <v>SEDI</v>
          </cell>
          <cell r="C6048" t="str">
            <v>ARGAMASSAS</v>
          </cell>
          <cell r="D6048" t="str">
            <v>0210</v>
          </cell>
          <cell r="E6048">
            <v>0</v>
          </cell>
          <cell r="F6048">
            <v>0</v>
          </cell>
          <cell r="G6048" t="str">
            <v>100490</v>
          </cell>
          <cell r="H6048" t="str">
            <v>ARGAMASSA TRAÇO 1:4 (EM VOLUME DE CIMENTO E AREIA MÉDIA ÚMIDA), PREPARO MECÂNICO COM BETONEIRA 600 L. AF_08/2019</v>
          </cell>
        </row>
        <row r="6049">
          <cell r="A6049" t="str">
            <v>SERVICOS DIVERSOS</v>
          </cell>
          <cell r="B6049" t="str">
            <v>SEDI</v>
          </cell>
          <cell r="C6049" t="str">
            <v>ARGAMASSAS</v>
          </cell>
          <cell r="D6049" t="str">
            <v>0210</v>
          </cell>
          <cell r="E6049">
            <v>0</v>
          </cell>
          <cell r="F6049">
            <v>0</v>
          </cell>
          <cell r="G6049" t="str">
            <v>100491</v>
          </cell>
          <cell r="H6049" t="str">
            <v>ARGAMASSA TRAÇO 1:3 (EM VOLUME DE CIMENTO E AREIA MÉDIA ÚMIDA) COM ADIÇÃO DE IMPERMEABILIZANTE, PREPARO MECÂNICO COM BETONEIRA 600 L. AF_08/2019</v>
          </cell>
        </row>
        <row r="6050">
          <cell r="A6050" t="str">
            <v>SERVICOS DIVERSOS</v>
          </cell>
          <cell r="B6050" t="str">
            <v>SEDI</v>
          </cell>
          <cell r="C6050" t="str">
            <v>ARGAMASSAS</v>
          </cell>
          <cell r="D6050" t="str">
            <v>0210</v>
          </cell>
          <cell r="E6050">
            <v>0</v>
          </cell>
          <cell r="F6050">
            <v>0</v>
          </cell>
          <cell r="G6050" t="str">
            <v>100492</v>
          </cell>
          <cell r="H6050" t="str">
            <v>ARGAMASSA TRAÇO 1:4 (EM VOLUME DE CIMENTO E AREIA MÉDIA ÚMIDA) COM ADIÇÃO DE IMPERMEABILIZANTE, PREPARO MECÂNICO COM BETONEIRA 600 L. AF_08/2019</v>
          </cell>
        </row>
        <row r="6051">
          <cell r="A6051" t="str">
            <v>SERVICOS DIVERSOS</v>
          </cell>
          <cell r="B6051" t="str">
            <v>SEDI</v>
          </cell>
          <cell r="C6051" t="str">
            <v>CARGA, DESCARGA E TRANSPORTE DE MATERIAIS</v>
          </cell>
          <cell r="D6051" t="str">
            <v>0211</v>
          </cell>
          <cell r="E6051">
            <v>0</v>
          </cell>
          <cell r="F6051">
            <v>0</v>
          </cell>
          <cell r="G6051" t="str">
            <v>92121</v>
          </cell>
          <cell r="H6051" t="str">
            <v>PENEIRAMENTO DE AREIA COM PENEIRA ELÉTRICA. AF_11/2015</v>
          </cell>
        </row>
        <row r="6052">
          <cell r="A6052" t="str">
            <v>SERVICOS DIVERSOS</v>
          </cell>
          <cell r="B6052" t="str">
            <v>SEDI</v>
          </cell>
          <cell r="C6052" t="str">
            <v>CARGA, DESCARGA E TRANSPORTE DE MATERIAIS</v>
          </cell>
          <cell r="D6052" t="str">
            <v>0211</v>
          </cell>
          <cell r="E6052">
            <v>0</v>
          </cell>
          <cell r="F6052">
            <v>0</v>
          </cell>
          <cell r="G6052" t="str">
            <v>92122</v>
          </cell>
          <cell r="H6052" t="str">
            <v>PENEIRAMENTO DE AREIA COM PENEIRA MANUAL. AF_11/2015</v>
          </cell>
        </row>
        <row r="6053">
          <cell r="A6053" t="str">
            <v>SERVICOS DIVERSOS</v>
          </cell>
          <cell r="B6053" t="str">
            <v>SEDI</v>
          </cell>
          <cell r="C6053" t="str">
            <v>CARGA, DESCARGA E TRANSPORTE DE MATERIAIS</v>
          </cell>
          <cell r="D6053" t="str">
            <v>0211</v>
          </cell>
          <cell r="E6053">
            <v>0</v>
          </cell>
          <cell r="F6053">
            <v>0</v>
          </cell>
          <cell r="G6053" t="str">
            <v>92123</v>
          </cell>
          <cell r="H6053" t="str">
            <v>ENSACAMENTO DE AREIA. AF_11/2015</v>
          </cell>
        </row>
        <row r="6054">
          <cell r="A6054" t="str">
            <v>SERVICOS DIVERSOS</v>
          </cell>
          <cell r="B6054" t="str">
            <v>SEDI</v>
          </cell>
          <cell r="C6054" t="str">
            <v>CARGA, DESCARGA E TRANSPORTE DE MATERIAIS</v>
          </cell>
          <cell r="D6054" t="str">
            <v>0211</v>
          </cell>
          <cell r="E6054">
            <v>0</v>
          </cell>
          <cell r="F6054">
            <v>0</v>
          </cell>
          <cell r="G6054" t="str">
            <v>100195</v>
          </cell>
          <cell r="H6054" t="str">
            <v>TRANSPORTE HORIZONTAL MANUAL, DE SACOS DE 50 KG (UNIDADE: KGXKM). AF_07/2019</v>
          </cell>
        </row>
        <row r="6055">
          <cell r="A6055" t="str">
            <v>SERVICOS DIVERSOS</v>
          </cell>
          <cell r="B6055" t="str">
            <v>SEDI</v>
          </cell>
          <cell r="C6055" t="str">
            <v>CARGA, DESCARGA E TRANSPORTE DE MATERIAIS</v>
          </cell>
          <cell r="D6055" t="str">
            <v>0211</v>
          </cell>
          <cell r="E6055">
            <v>0</v>
          </cell>
          <cell r="F6055">
            <v>0</v>
          </cell>
          <cell r="G6055" t="str">
            <v>100196</v>
          </cell>
          <cell r="H6055" t="str">
            <v>TRANSPORTE HORIZONTAL MANUAL, DE SACOS DE 30 KG (UNIDADE: KGXKM). AF_07/2019</v>
          </cell>
        </row>
        <row r="6056">
          <cell r="A6056" t="str">
            <v>SERVICOS DIVERSOS</v>
          </cell>
          <cell r="B6056" t="str">
            <v>SEDI</v>
          </cell>
          <cell r="C6056" t="str">
            <v>CARGA, DESCARGA E TRANSPORTE DE MATERIAIS</v>
          </cell>
          <cell r="D6056" t="str">
            <v>0211</v>
          </cell>
          <cell r="E6056">
            <v>0</v>
          </cell>
          <cell r="F6056">
            <v>0</v>
          </cell>
          <cell r="G6056" t="str">
            <v>100197</v>
          </cell>
          <cell r="H6056" t="str">
            <v>TRANSPORTE HORIZONTAL MANUAL, DE SACOS DE 20 KG (UNIDADE: KGXKM). AF_07/2019</v>
          </cell>
        </row>
        <row r="6057">
          <cell r="A6057" t="str">
            <v>SERVICOS DIVERSOS</v>
          </cell>
          <cell r="B6057" t="str">
            <v>SEDI</v>
          </cell>
          <cell r="C6057" t="str">
            <v>CARGA, DESCARGA E TRANSPORTE DE MATERIAIS</v>
          </cell>
          <cell r="D6057" t="str">
            <v>0211</v>
          </cell>
          <cell r="E6057">
            <v>0</v>
          </cell>
          <cell r="F6057">
            <v>0</v>
          </cell>
          <cell r="G6057" t="str">
            <v>100198</v>
          </cell>
          <cell r="H6057" t="str">
            <v>TRANSPORTE HORIZONTAL COM CARRINHO PLATAFORMA, DE SACOS DE 50 KG (UNIDADE: KGXKM). AF_07/2019</v>
          </cell>
        </row>
        <row r="6058">
          <cell r="A6058" t="str">
            <v>SERVICOS DIVERSOS</v>
          </cell>
          <cell r="B6058" t="str">
            <v>SEDI</v>
          </cell>
          <cell r="C6058" t="str">
            <v>CARGA, DESCARGA E TRANSPORTE DE MATERIAIS</v>
          </cell>
          <cell r="D6058" t="str">
            <v>0211</v>
          </cell>
          <cell r="E6058">
            <v>0</v>
          </cell>
          <cell r="F6058">
            <v>0</v>
          </cell>
          <cell r="G6058" t="str">
            <v>100199</v>
          </cell>
          <cell r="H6058" t="str">
            <v>TRANSPORTE HORIZONTAL COM CARRINHO PLATAFORMA, DE SACOS DE 30 KG (UNIDADE: KGXKM). AF_07/2019</v>
          </cell>
        </row>
        <row r="6059">
          <cell r="A6059" t="str">
            <v>SERVICOS DIVERSOS</v>
          </cell>
          <cell r="B6059" t="str">
            <v>SEDI</v>
          </cell>
          <cell r="C6059" t="str">
            <v>CARGA, DESCARGA E TRANSPORTE DE MATERIAIS</v>
          </cell>
          <cell r="D6059" t="str">
            <v>0211</v>
          </cell>
          <cell r="E6059">
            <v>0</v>
          </cell>
          <cell r="F6059">
            <v>0</v>
          </cell>
          <cell r="G6059" t="str">
            <v>100200</v>
          </cell>
          <cell r="H6059" t="str">
            <v>TRANSPORTE HORIZONTAL COM CARRINHO PLATAFORMA, DE SACOS DE 20 KG (UNIDADE: KGXKM). AF_07/2019</v>
          </cell>
        </row>
        <row r="6060">
          <cell r="A6060" t="str">
            <v>SERVICOS DIVERSOS</v>
          </cell>
          <cell r="B6060" t="str">
            <v>SEDI</v>
          </cell>
          <cell r="C6060" t="str">
            <v>CARGA, DESCARGA E TRANSPORTE DE MATERIAIS</v>
          </cell>
          <cell r="D6060" t="str">
            <v>0211</v>
          </cell>
          <cell r="E6060">
            <v>0</v>
          </cell>
          <cell r="F6060">
            <v>0</v>
          </cell>
          <cell r="G6060" t="str">
            <v>100201</v>
          </cell>
          <cell r="H6060" t="str">
            <v>TRANSPORTE HORIZONTAL COM CARRINHO DE MÃO, DE SACOS DE 50 KG (UNIDADE: KGXKM). AF_07/2019</v>
          </cell>
        </row>
        <row r="6061">
          <cell r="A6061" t="str">
            <v>SERVICOS DIVERSOS</v>
          </cell>
          <cell r="B6061" t="str">
            <v>SEDI</v>
          </cell>
          <cell r="C6061" t="str">
            <v>CARGA, DESCARGA E TRANSPORTE DE MATERIAIS</v>
          </cell>
          <cell r="D6061" t="str">
            <v>0211</v>
          </cell>
          <cell r="E6061">
            <v>0</v>
          </cell>
          <cell r="F6061">
            <v>0</v>
          </cell>
          <cell r="G6061" t="str">
            <v>100202</v>
          </cell>
          <cell r="H6061" t="str">
            <v>TRANSPORTE HORIZONTAL COM CARRINHO DE MÃO, DE SACOS DE 30 KG (UNIDADE: KGXKM). AF_07/2019</v>
          </cell>
        </row>
        <row r="6062">
          <cell r="A6062" t="str">
            <v>SERVICOS DIVERSOS</v>
          </cell>
          <cell r="B6062" t="str">
            <v>SEDI</v>
          </cell>
          <cell r="C6062" t="str">
            <v>CARGA, DESCARGA E TRANSPORTE DE MATERIAIS</v>
          </cell>
          <cell r="D6062" t="str">
            <v>0211</v>
          </cell>
          <cell r="E6062">
            <v>0</v>
          </cell>
          <cell r="F6062">
            <v>0</v>
          </cell>
          <cell r="G6062" t="str">
            <v>100203</v>
          </cell>
          <cell r="H6062" t="str">
            <v>TRANSPORTE HORIZONTAL COM CARRINHO DE MÃO, DE SACOS DE 20 KG (UNIDADE: KGXKM). AF_07/2019</v>
          </cell>
        </row>
        <row r="6063">
          <cell r="A6063" t="str">
            <v>SERVICOS DIVERSOS</v>
          </cell>
          <cell r="B6063" t="str">
            <v>SEDI</v>
          </cell>
          <cell r="C6063" t="str">
            <v>CARGA, DESCARGA E TRANSPORTE DE MATERIAIS</v>
          </cell>
          <cell r="D6063" t="str">
            <v>0211</v>
          </cell>
          <cell r="E6063">
            <v>0</v>
          </cell>
          <cell r="F6063">
            <v>0</v>
          </cell>
          <cell r="G6063" t="str">
            <v>100204</v>
          </cell>
          <cell r="H6063" t="str">
            <v>TRANSPORTE HORIZONTAL COM MANIPULADOR TELESCÓPICO, DE PÁLETE DE SACOS (UNIDADE: KGXKM). AF_07/2019</v>
          </cell>
        </row>
        <row r="6064">
          <cell r="A6064" t="str">
            <v>SERVICOS DIVERSOS</v>
          </cell>
          <cell r="B6064" t="str">
            <v>SEDI</v>
          </cell>
          <cell r="C6064" t="str">
            <v>CARGA, DESCARGA E TRANSPORTE DE MATERIAIS</v>
          </cell>
          <cell r="D6064" t="str">
            <v>0211</v>
          </cell>
          <cell r="E6064">
            <v>0</v>
          </cell>
          <cell r="F6064">
            <v>0</v>
          </cell>
          <cell r="G6064" t="str">
            <v>100205</v>
          </cell>
          <cell r="H6064" t="str">
            <v>TRANSPORTE HORIZONTAL COM JERICA DE 60 L, DE MASSA/ GRANEL (UNIDADE: M3XKM). AF_07/2019</v>
          </cell>
        </row>
        <row r="6065">
          <cell r="A6065" t="str">
            <v>SERVICOS DIVERSOS</v>
          </cell>
          <cell r="B6065" t="str">
            <v>SEDI</v>
          </cell>
          <cell r="C6065" t="str">
            <v>CARGA, DESCARGA E TRANSPORTE DE MATERIAIS</v>
          </cell>
          <cell r="D6065" t="str">
            <v>0211</v>
          </cell>
          <cell r="E6065">
            <v>0</v>
          </cell>
          <cell r="F6065">
            <v>0</v>
          </cell>
          <cell r="G6065" t="str">
            <v>100206</v>
          </cell>
          <cell r="H6065" t="str">
            <v>TRANSPORTE HORIZONTAL COM JERICA DE 90 L, DE MASSA/ GRANEL (UNIDADE: M3XKM). AF_07/2019</v>
          </cell>
        </row>
        <row r="6066">
          <cell r="A6066" t="str">
            <v>SERVICOS DIVERSOS</v>
          </cell>
          <cell r="B6066" t="str">
            <v>SEDI</v>
          </cell>
          <cell r="C6066" t="str">
            <v>CARGA, DESCARGA E TRANSPORTE DE MATERIAIS</v>
          </cell>
          <cell r="D6066" t="str">
            <v>0211</v>
          </cell>
          <cell r="E6066">
            <v>0</v>
          </cell>
          <cell r="F6066">
            <v>0</v>
          </cell>
          <cell r="G6066" t="str">
            <v>100207</v>
          </cell>
          <cell r="H6066" t="str">
            <v>TRANSPORTE HORIZONTAL COM CARREGADEIRA, DE MASSA/ GRANEL (UNIDADE: M3XKM). AF_07/2019</v>
          </cell>
        </row>
        <row r="6067">
          <cell r="A6067" t="str">
            <v>SERVICOS DIVERSOS</v>
          </cell>
          <cell r="B6067" t="str">
            <v>SEDI</v>
          </cell>
          <cell r="C6067" t="str">
            <v>CARGA, DESCARGA E TRANSPORTE DE MATERIAIS</v>
          </cell>
          <cell r="D6067" t="str">
            <v>0211</v>
          </cell>
          <cell r="E6067">
            <v>0</v>
          </cell>
          <cell r="F6067">
            <v>0</v>
          </cell>
          <cell r="G6067" t="str">
            <v>100208</v>
          </cell>
          <cell r="H6067" t="str">
            <v>TRANSPORTE HORIZONTAL MANUAL, DE BLOCOS VAZADOS DE CONCRETO OU CERÂMICO DE 19X19X39CM (UNIDADE: BLOCOXKM). AF_07/2019</v>
          </cell>
        </row>
        <row r="6068">
          <cell r="A6068" t="str">
            <v>SERVICOS DIVERSOS</v>
          </cell>
          <cell r="B6068" t="str">
            <v>SEDI</v>
          </cell>
          <cell r="C6068" t="str">
            <v>CARGA, DESCARGA E TRANSPORTE DE MATERIAIS</v>
          </cell>
          <cell r="D6068" t="str">
            <v>0211</v>
          </cell>
          <cell r="E6068">
            <v>0</v>
          </cell>
          <cell r="F6068">
            <v>0</v>
          </cell>
          <cell r="G6068" t="str">
            <v>100209</v>
          </cell>
          <cell r="H6068" t="str">
            <v>TRANSPORTE HORIZONTAL MANUAL, DE BLOCOS CERÂMICOS FURADOS NA HORIZONTAL DE 9X19X19CM (UNIDADE: BLOCOXKM). AF_07/2019</v>
          </cell>
        </row>
        <row r="6069">
          <cell r="A6069" t="str">
            <v>SERVICOS DIVERSOS</v>
          </cell>
          <cell r="B6069" t="str">
            <v>SEDI</v>
          </cell>
          <cell r="C6069" t="str">
            <v>CARGA, DESCARGA E TRANSPORTE DE MATERIAIS</v>
          </cell>
          <cell r="D6069" t="str">
            <v>0211</v>
          </cell>
          <cell r="E6069">
            <v>0</v>
          </cell>
          <cell r="F6069">
            <v>0</v>
          </cell>
          <cell r="G6069" t="str">
            <v>100210</v>
          </cell>
          <cell r="H6069" t="str">
            <v>TRANSPORTE HORIZONTAL COM CARRINHO DE MÃO, DE BLOCOS VAZADOS DE CONCRETO OU CERÂMICO DE 19X19X39CM (UNIDADE: BLOCOXKM). AF_07/2019</v>
          </cell>
        </row>
        <row r="6070">
          <cell r="A6070" t="str">
            <v>SERVICOS DIVERSOS</v>
          </cell>
          <cell r="B6070" t="str">
            <v>SEDI</v>
          </cell>
          <cell r="C6070" t="str">
            <v>CARGA, DESCARGA E TRANSPORTE DE MATERIAIS</v>
          </cell>
          <cell r="D6070" t="str">
            <v>0211</v>
          </cell>
          <cell r="E6070">
            <v>0</v>
          </cell>
          <cell r="F6070">
            <v>0</v>
          </cell>
          <cell r="G6070" t="str">
            <v>100211</v>
          </cell>
          <cell r="H6070" t="str">
            <v>TRANSPORTE HORIZONTAL COM CARRINHO DE MÃO, DE BLOCOS CERÂMICOS FURADOS NA HORIZONTAL DE 9X19X19CM (UNIDADE: BLOCOXKM). AF_07/2019</v>
          </cell>
        </row>
        <row r="6071">
          <cell r="A6071" t="str">
            <v>SERVICOS DIVERSOS</v>
          </cell>
          <cell r="B6071" t="str">
            <v>SEDI</v>
          </cell>
          <cell r="C6071" t="str">
            <v>CARGA, DESCARGA E TRANSPORTE DE MATERIAIS</v>
          </cell>
          <cell r="D6071" t="str">
            <v>0211</v>
          </cell>
          <cell r="E6071">
            <v>0</v>
          </cell>
          <cell r="F6071">
            <v>0</v>
          </cell>
          <cell r="G6071" t="str">
            <v>100212</v>
          </cell>
          <cell r="H6071" t="str">
            <v>TRANSPORTE HORIZONTAL COM CARRINHO PLATAFORMA, DE BLOCOS VAZADOS DE CONCRETO OU CERÂMICO DE 19X19X39CM (UNIDADE: BLOCOXKM). AF_07/2019</v>
          </cell>
        </row>
        <row r="6072">
          <cell r="A6072" t="str">
            <v>SERVICOS DIVERSOS</v>
          </cell>
          <cell r="B6072" t="str">
            <v>SEDI</v>
          </cell>
          <cell r="C6072" t="str">
            <v>CARGA, DESCARGA E TRANSPORTE DE MATERIAIS</v>
          </cell>
          <cell r="D6072" t="str">
            <v>0211</v>
          </cell>
          <cell r="E6072">
            <v>0</v>
          </cell>
          <cell r="F6072">
            <v>0</v>
          </cell>
          <cell r="G6072" t="str">
            <v>100213</v>
          </cell>
          <cell r="H6072" t="str">
            <v>TRANSPORTE HORIZONTAL COM CARRINHO PLATAFORMA, DE BLOCOS CERÂMICOS FURADOS NA HORIZONTAL DE 9X19X19CM (UNIDADE: BLOCOXKM). AF_07/2019</v>
          </cell>
        </row>
        <row r="6073">
          <cell r="A6073" t="str">
            <v>SERVICOS DIVERSOS</v>
          </cell>
          <cell r="B6073" t="str">
            <v>SEDI</v>
          </cell>
          <cell r="C6073" t="str">
            <v>CARGA, DESCARGA E TRANSPORTE DE MATERIAIS</v>
          </cell>
          <cell r="D6073" t="str">
            <v>0211</v>
          </cell>
          <cell r="E6073">
            <v>0</v>
          </cell>
          <cell r="F6073">
            <v>0</v>
          </cell>
          <cell r="G6073" t="str">
            <v>100214</v>
          </cell>
          <cell r="H6073" t="str">
            <v>TRANSPORTE HORIZONTAL COM CARRINHO MINI PÁLETES, DE BLOCOS VAZADOS DE CONCRETO DE 19X19X39CM (UNIDADE: BLOCOXKM). AF_07/2019</v>
          </cell>
        </row>
        <row r="6074">
          <cell r="A6074" t="str">
            <v>SERVICOS DIVERSOS</v>
          </cell>
          <cell r="B6074" t="str">
            <v>SEDI</v>
          </cell>
          <cell r="C6074" t="str">
            <v>CARGA, DESCARGA E TRANSPORTE DE MATERIAIS</v>
          </cell>
          <cell r="D6074" t="str">
            <v>0211</v>
          </cell>
          <cell r="E6074">
            <v>0</v>
          </cell>
          <cell r="F6074">
            <v>0</v>
          </cell>
          <cell r="G6074" t="str">
            <v>100215</v>
          </cell>
          <cell r="H6074" t="str">
            <v>TRANSPORTE HORIZONTAL COM CARRINHO MINI PÁLETES, DE BLOCOS CERÂMICOS FURADOS NA VERTICAL DE 19X19X39CM (UNIDADE: BLOCOXKM). AF_07/2019</v>
          </cell>
        </row>
        <row r="6075">
          <cell r="A6075" t="str">
            <v>SERVICOS DIVERSOS</v>
          </cell>
          <cell r="B6075" t="str">
            <v>SEDI</v>
          </cell>
          <cell r="C6075" t="str">
            <v>CARGA, DESCARGA E TRANSPORTE DE MATERIAIS</v>
          </cell>
          <cell r="D6075" t="str">
            <v>0211</v>
          </cell>
          <cell r="E6075">
            <v>0</v>
          </cell>
          <cell r="F6075">
            <v>0</v>
          </cell>
          <cell r="G6075" t="str">
            <v>100216</v>
          </cell>
          <cell r="H6075" t="str">
            <v>TRANSPORTE HORIZONTAL COM CARRINHO MINI PÁLETES, DE BLOCOS CERÂMICOS FURADOS NA HORIZONTAL DE 9X19X19CM (UNIDADE: BLOCOXKM). AF_07/2019</v>
          </cell>
        </row>
        <row r="6076">
          <cell r="A6076" t="str">
            <v>SERVICOS DIVERSOS</v>
          </cell>
          <cell r="B6076" t="str">
            <v>SEDI</v>
          </cell>
          <cell r="C6076" t="str">
            <v>CARGA, DESCARGA E TRANSPORTE DE MATERIAIS</v>
          </cell>
          <cell r="D6076" t="str">
            <v>0211</v>
          </cell>
          <cell r="E6076">
            <v>0</v>
          </cell>
          <cell r="F6076">
            <v>0</v>
          </cell>
          <cell r="G6076" t="str">
            <v>100217</v>
          </cell>
          <cell r="H6076" t="str">
            <v>TRANSPORTE HORIZONTAL COM MANIPULADOR TELESCÓPICO, DE BLOCOS VAZADOS DE CONCRETO DE 19X19X39CM (UNIDADE: BLOCOXKM). AF_07/2019</v>
          </cell>
        </row>
        <row r="6077">
          <cell r="A6077" t="str">
            <v>SERVICOS DIVERSOS</v>
          </cell>
          <cell r="B6077" t="str">
            <v>SEDI</v>
          </cell>
          <cell r="C6077" t="str">
            <v>CARGA, DESCARGA E TRANSPORTE DE MATERIAIS</v>
          </cell>
          <cell r="D6077" t="str">
            <v>0211</v>
          </cell>
          <cell r="E6077">
            <v>0</v>
          </cell>
          <cell r="F6077">
            <v>0</v>
          </cell>
          <cell r="G6077" t="str">
            <v>100218</v>
          </cell>
          <cell r="H6077" t="str">
            <v>TRANSPORTE HORIZONTAL COM MANIPULADOR TELESCÓPICO, DE BLOCOS CERÂMICOS FURADOS NA VERTICAL DE 19X19X39CM (UNIDADE: BLOCOXKM). AF_07/2019</v>
          </cell>
        </row>
        <row r="6078">
          <cell r="A6078" t="str">
            <v>SERVICOS DIVERSOS</v>
          </cell>
          <cell r="B6078" t="str">
            <v>SEDI</v>
          </cell>
          <cell r="C6078" t="str">
            <v>CARGA, DESCARGA E TRANSPORTE DE MATERIAIS</v>
          </cell>
          <cell r="D6078" t="str">
            <v>0211</v>
          </cell>
          <cell r="E6078">
            <v>0</v>
          </cell>
          <cell r="F6078">
            <v>0</v>
          </cell>
          <cell r="G6078" t="str">
            <v>100219</v>
          </cell>
          <cell r="H6078" t="str">
            <v>TRANSPORTE HORIZONTAL COM MANIPULADOR TELESCÓPICO, DE BLOCOS CERÂMICOS FURADOS NA HORIZONTAL DE 9X19X19CM (UNIDADE: BLOCOXKM). AF_07/2019</v>
          </cell>
        </row>
        <row r="6079">
          <cell r="A6079" t="str">
            <v>SERVICOS DIVERSOS</v>
          </cell>
          <cell r="B6079" t="str">
            <v>SEDI</v>
          </cell>
          <cell r="C6079" t="str">
            <v>CARGA, DESCARGA E TRANSPORTE DE MATERIAIS</v>
          </cell>
          <cell r="D6079" t="str">
            <v>0211</v>
          </cell>
          <cell r="E6079">
            <v>0</v>
          </cell>
          <cell r="F6079">
            <v>0</v>
          </cell>
          <cell r="G6079" t="str">
            <v>100220</v>
          </cell>
          <cell r="H6079" t="str">
            <v>TRANSPORTE HORIZONTAL MANUAL, DE CAIXA COM REVESTIMENTO CERÂMICO (UNIDADE: M2XKM). AF_07/2019</v>
          </cell>
        </row>
        <row r="6080">
          <cell r="A6080" t="str">
            <v>SERVICOS DIVERSOS</v>
          </cell>
          <cell r="B6080" t="str">
            <v>SEDI</v>
          </cell>
          <cell r="C6080" t="str">
            <v>CARGA, DESCARGA E TRANSPORTE DE MATERIAIS</v>
          </cell>
          <cell r="D6080" t="str">
            <v>0211</v>
          </cell>
          <cell r="E6080">
            <v>0</v>
          </cell>
          <cell r="F6080">
            <v>0</v>
          </cell>
          <cell r="G6080" t="str">
            <v>100221</v>
          </cell>
          <cell r="H6080" t="str">
            <v>TRANSPORTE HORIZONTAL COM CARRINHO DE MÃO, DE CAIXA COM REVESTIMENTO CERÂMICO (UNIDADE: M2XKM). AF_07/2019</v>
          </cell>
        </row>
        <row r="6081">
          <cell r="A6081" t="str">
            <v>SERVICOS DIVERSOS</v>
          </cell>
          <cell r="B6081" t="str">
            <v>SEDI</v>
          </cell>
          <cell r="C6081" t="str">
            <v>CARGA, DESCARGA E TRANSPORTE DE MATERIAIS</v>
          </cell>
          <cell r="D6081" t="str">
            <v>0211</v>
          </cell>
          <cell r="E6081">
            <v>0</v>
          </cell>
          <cell r="F6081">
            <v>0</v>
          </cell>
          <cell r="G6081" t="str">
            <v>100222</v>
          </cell>
          <cell r="H6081" t="str">
            <v>TRANSPORTE HORIZONTAL COM CARRINHO PLATAFORMA, DE CAIXA COM REVESTIMENTO CERÂMICO (UNIDADE: M2XKM). AF_07/2019</v>
          </cell>
        </row>
        <row r="6082">
          <cell r="A6082" t="str">
            <v>SERVICOS DIVERSOS</v>
          </cell>
          <cell r="B6082" t="str">
            <v>SEDI</v>
          </cell>
          <cell r="C6082" t="str">
            <v>CARGA, DESCARGA E TRANSPORTE DE MATERIAIS</v>
          </cell>
          <cell r="D6082" t="str">
            <v>0211</v>
          </cell>
          <cell r="E6082">
            <v>0</v>
          </cell>
          <cell r="F6082">
            <v>0</v>
          </cell>
          <cell r="G6082" t="str">
            <v>100223</v>
          </cell>
          <cell r="H6082" t="str">
            <v>TRANSPORTE HORIZONTAL COM CARRINHO MINI PÁLETES, DE CAIXA COM REVESTIMENTO CERÂMICO (UNIDADE: M2XKM). AF_07/2019</v>
          </cell>
        </row>
        <row r="6083">
          <cell r="A6083" t="str">
            <v>SERVICOS DIVERSOS</v>
          </cell>
          <cell r="B6083" t="str">
            <v>SEDI</v>
          </cell>
          <cell r="C6083" t="str">
            <v>CARGA, DESCARGA E TRANSPORTE DE MATERIAIS</v>
          </cell>
          <cell r="D6083" t="str">
            <v>0211</v>
          </cell>
          <cell r="E6083">
            <v>0</v>
          </cell>
          <cell r="F6083">
            <v>0</v>
          </cell>
          <cell r="G6083" t="str">
            <v>100224</v>
          </cell>
          <cell r="H6083" t="str">
            <v>TRANSPORTE HORIZONTAL COM MANIPULADOR TELESCÓPICO, DE CAIXA COM REVESTIMENTO CERÂMICO (UNIDADE: M2XKM). AF_07/2019</v>
          </cell>
        </row>
        <row r="6084">
          <cell r="A6084" t="str">
            <v>SERVICOS DIVERSOS</v>
          </cell>
          <cell r="B6084" t="str">
            <v>SEDI</v>
          </cell>
          <cell r="C6084" t="str">
            <v>CARGA, DESCARGA E TRANSPORTE DE MATERIAIS</v>
          </cell>
          <cell r="D6084" t="str">
            <v>0211</v>
          </cell>
          <cell r="E6084">
            <v>0</v>
          </cell>
          <cell r="F6084">
            <v>0</v>
          </cell>
          <cell r="G6084" t="str">
            <v>100225</v>
          </cell>
          <cell r="H6084" t="str">
            <v>TRANSPORTE HORIZONTAL MANUAL, DE LATA DE 18 LITROS (UNIDADE: LXKM). AF_07/2019</v>
          </cell>
        </row>
        <row r="6085">
          <cell r="A6085" t="str">
            <v>SERVICOS DIVERSOS</v>
          </cell>
          <cell r="B6085" t="str">
            <v>SEDI</v>
          </cell>
          <cell r="C6085" t="str">
            <v>CARGA, DESCARGA E TRANSPORTE DE MATERIAIS</v>
          </cell>
          <cell r="D6085" t="str">
            <v>0211</v>
          </cell>
          <cell r="E6085">
            <v>0</v>
          </cell>
          <cell r="F6085">
            <v>0</v>
          </cell>
          <cell r="G6085" t="str">
            <v>100226</v>
          </cell>
          <cell r="H6085" t="str">
            <v>TRANSPORTE HORIZONTAL COM CARRINHO PLATAFORMA, DE LATA DE 18 LITROS (UNIDADE: LXKM). AF_07/2019</v>
          </cell>
        </row>
        <row r="6086">
          <cell r="A6086" t="str">
            <v>SERVICOS DIVERSOS</v>
          </cell>
          <cell r="B6086" t="str">
            <v>SEDI</v>
          </cell>
          <cell r="C6086" t="str">
            <v>CARGA, DESCARGA E TRANSPORTE DE MATERIAIS</v>
          </cell>
          <cell r="D6086" t="str">
            <v>0211</v>
          </cell>
          <cell r="E6086">
            <v>0</v>
          </cell>
          <cell r="F6086">
            <v>0</v>
          </cell>
          <cell r="G6086" t="str">
            <v>100227</v>
          </cell>
          <cell r="H6086" t="str">
            <v>TRANSPORTE HORIZONTAL COM CARRINHO RACIONAL, DE LATA DE 18 LITROS (UNIDADE: LXKM). AF_07/2019</v>
          </cell>
        </row>
        <row r="6087">
          <cell r="A6087" t="str">
            <v>SERVICOS DIVERSOS</v>
          </cell>
          <cell r="B6087" t="str">
            <v>SEDI</v>
          </cell>
          <cell r="C6087" t="str">
            <v>CARGA, DESCARGA E TRANSPORTE DE MATERIAIS</v>
          </cell>
          <cell r="D6087" t="str">
            <v>0211</v>
          </cell>
          <cell r="E6087">
            <v>0</v>
          </cell>
          <cell r="F6087">
            <v>0</v>
          </cell>
          <cell r="G6087" t="str">
            <v>100228</v>
          </cell>
          <cell r="H6087" t="str">
            <v>TRANSPORTE HORIZONTAL COM MANIPULADOR TELESCÓPICO, DE LATA DE 18 LITROS (UNIDADE: LXKM). AF_07/2019</v>
          </cell>
        </row>
        <row r="6088">
          <cell r="A6088" t="str">
            <v>SERVICOS DIVERSOS</v>
          </cell>
          <cell r="B6088" t="str">
            <v>SEDI</v>
          </cell>
          <cell r="C6088" t="str">
            <v>CARGA, DESCARGA E TRANSPORTE DE MATERIAIS</v>
          </cell>
          <cell r="D6088" t="str">
            <v>0211</v>
          </cell>
          <cell r="E6088">
            <v>0</v>
          </cell>
          <cell r="F6088">
            <v>0</v>
          </cell>
          <cell r="G6088" t="str">
            <v>100229</v>
          </cell>
          <cell r="H6088" t="str">
            <v>TRANSPORTE VERTICAL MANUAL, 1 PAVIMENTO, DE SACOS DE 50 KG (UNIDADE: KG). AF_07/2019</v>
          </cell>
        </row>
        <row r="6089">
          <cell r="A6089" t="str">
            <v>SERVICOS DIVERSOS</v>
          </cell>
          <cell r="B6089" t="str">
            <v>SEDI</v>
          </cell>
          <cell r="C6089" t="str">
            <v>CARGA, DESCARGA E TRANSPORTE DE MATERIAIS</v>
          </cell>
          <cell r="D6089" t="str">
            <v>0211</v>
          </cell>
          <cell r="E6089">
            <v>0</v>
          </cell>
          <cell r="F6089">
            <v>0</v>
          </cell>
          <cell r="G6089" t="str">
            <v>100230</v>
          </cell>
          <cell r="H6089" t="str">
            <v>TRANSPORTE VERTICAL MANUAL, 1 PAVIMENTO, DE SACOS DE 30 KG (UNIDADE: KG). AF_07/2019</v>
          </cell>
        </row>
        <row r="6090">
          <cell r="A6090" t="str">
            <v>SERVICOS DIVERSOS</v>
          </cell>
          <cell r="B6090" t="str">
            <v>SEDI</v>
          </cell>
          <cell r="C6090" t="str">
            <v>CARGA, DESCARGA E TRANSPORTE DE MATERIAIS</v>
          </cell>
          <cell r="D6090" t="str">
            <v>0211</v>
          </cell>
          <cell r="E6090">
            <v>0</v>
          </cell>
          <cell r="F6090">
            <v>0</v>
          </cell>
          <cell r="G6090" t="str">
            <v>100231</v>
          </cell>
          <cell r="H6090" t="str">
            <v>TRANSPORTE VERTICAL MANUAL, 1 PAVIMENTO, DE SACOS DE 20 KG (UNIDADE: KG). AF_07/2019</v>
          </cell>
        </row>
        <row r="6091">
          <cell r="A6091" t="str">
            <v>SERVICOS DIVERSOS</v>
          </cell>
          <cell r="B6091" t="str">
            <v>SEDI</v>
          </cell>
          <cell r="C6091" t="str">
            <v>CARGA, DESCARGA E TRANSPORTE DE MATERIAIS</v>
          </cell>
          <cell r="D6091" t="str">
            <v>0211</v>
          </cell>
          <cell r="E6091">
            <v>0</v>
          </cell>
          <cell r="F6091">
            <v>0</v>
          </cell>
          <cell r="G6091" t="str">
            <v>100232</v>
          </cell>
          <cell r="H6091" t="str">
            <v>TRANSPORTE VERTICAL MANUAL, 1 PAVIMENTO, DE BLOCOS VAZADOS DE CONCRETO OU CERÂMICO DE 19X19X39CM (UNIDADE: BLOCO). AF_07/2019</v>
          </cell>
        </row>
        <row r="6092">
          <cell r="A6092" t="str">
            <v>SERVICOS DIVERSOS</v>
          </cell>
          <cell r="B6092" t="str">
            <v>SEDI</v>
          </cell>
          <cell r="C6092" t="str">
            <v>CARGA, DESCARGA E TRANSPORTE DE MATERIAIS</v>
          </cell>
          <cell r="D6092" t="str">
            <v>0211</v>
          </cell>
          <cell r="E6092">
            <v>0</v>
          </cell>
          <cell r="F6092">
            <v>0</v>
          </cell>
          <cell r="G6092" t="str">
            <v>100233</v>
          </cell>
          <cell r="H6092" t="str">
            <v>TRANSPORTE VERTICAL MANUAL, 1 PAVIMENTO, DE BLOCOS CERÂMICOS FURADOS NA HORIZONTAL DE 9X19X19CM (UNIDADE: BLOCO). AF_07/2019</v>
          </cell>
        </row>
        <row r="6093">
          <cell r="A6093" t="str">
            <v>SERVICOS DIVERSOS</v>
          </cell>
          <cell r="B6093" t="str">
            <v>SEDI</v>
          </cell>
          <cell r="C6093" t="str">
            <v>CARGA, DESCARGA E TRANSPORTE DE MATERIAIS</v>
          </cell>
          <cell r="D6093" t="str">
            <v>0211</v>
          </cell>
          <cell r="E6093">
            <v>0</v>
          </cell>
          <cell r="F6093">
            <v>0</v>
          </cell>
          <cell r="G6093" t="str">
            <v>100234</v>
          </cell>
          <cell r="H6093" t="str">
            <v>TRANSPORTE VERTICAL MANUAL, 1 PAVIMENTO, DE CAIXA COM REVESTIMENTO CERÂMICO (UNIDADE: M2). AF_07/2019</v>
          </cell>
        </row>
        <row r="6094">
          <cell r="A6094" t="str">
            <v>SERVICOS DIVERSOS</v>
          </cell>
          <cell r="B6094" t="str">
            <v>SEDI</v>
          </cell>
          <cell r="C6094" t="str">
            <v>CARGA, DESCARGA E TRANSPORTE DE MATERIAIS</v>
          </cell>
          <cell r="D6094" t="str">
            <v>0211</v>
          </cell>
          <cell r="E6094">
            <v>0</v>
          </cell>
          <cell r="F6094">
            <v>0</v>
          </cell>
          <cell r="G6094" t="str">
            <v>100235</v>
          </cell>
          <cell r="H6094" t="str">
            <v>TRANSPORTE VERTICAL MANUAL, 1 PAVIMENTO, DE LATA DE 18 LITROS (UNIDADE: L). AF_07/2019</v>
          </cell>
        </row>
        <row r="6095">
          <cell r="A6095" t="str">
            <v>SERVICOS DIVERSOS</v>
          </cell>
          <cell r="B6095" t="str">
            <v>SEDI</v>
          </cell>
          <cell r="C6095" t="str">
            <v>CARGA, DESCARGA E TRANSPORTE DE MATERIAIS</v>
          </cell>
          <cell r="D6095" t="str">
            <v>0211</v>
          </cell>
          <cell r="E6095">
            <v>0</v>
          </cell>
          <cell r="F6095">
            <v>0</v>
          </cell>
          <cell r="G6095" t="str">
            <v>100236</v>
          </cell>
          <cell r="H6095" t="str">
            <v>TRANSPORTE HORIZONTAL MANUAL, DE TUBO DE PVC SOLDÁVEL COM DIÂMETRO MENOR OU IGUAL A 60 MM (UNIDADE: MXKM). AF_07/2019</v>
          </cell>
        </row>
        <row r="6096">
          <cell r="A6096" t="str">
            <v>SERVICOS DIVERSOS</v>
          </cell>
          <cell r="B6096" t="str">
            <v>SEDI</v>
          </cell>
          <cell r="C6096" t="str">
            <v>CARGA, DESCARGA E TRANSPORTE DE MATERIAIS</v>
          </cell>
          <cell r="D6096" t="str">
            <v>0211</v>
          </cell>
          <cell r="E6096">
            <v>0</v>
          </cell>
          <cell r="F6096">
            <v>0</v>
          </cell>
          <cell r="G6096" t="str">
            <v>100237</v>
          </cell>
          <cell r="H6096" t="str">
            <v>TRANSPORTE HORIZONTAL MANUAL, DE TUBO DE PVC SOLDÁVEL COM DIÂMETRO MAIOR QUE 60 MM E MENOR OU IGUAL A 85 MM (UNIDADE: MXKM). AF_07/2019</v>
          </cell>
        </row>
        <row r="6097">
          <cell r="A6097" t="str">
            <v>SERVICOS DIVERSOS</v>
          </cell>
          <cell r="B6097" t="str">
            <v>SEDI</v>
          </cell>
          <cell r="C6097" t="str">
            <v>CARGA, DESCARGA E TRANSPORTE DE MATERIAIS</v>
          </cell>
          <cell r="D6097" t="str">
            <v>0211</v>
          </cell>
          <cell r="E6097">
            <v>0</v>
          </cell>
          <cell r="F6097">
            <v>0</v>
          </cell>
          <cell r="G6097" t="str">
            <v>100238</v>
          </cell>
          <cell r="H6097" t="str">
            <v>TRANSPORTE HORIZONTAL MANUAL, DE TUBO DE CPVC COM DIÂMETRO MENOR OU IGUAL A 73 MM (UNIDADE: MXKM). AF_07/2019</v>
          </cell>
        </row>
        <row r="6098">
          <cell r="A6098" t="str">
            <v>SERVICOS DIVERSOS</v>
          </cell>
          <cell r="B6098" t="str">
            <v>SEDI</v>
          </cell>
          <cell r="C6098" t="str">
            <v>CARGA, DESCARGA E TRANSPORTE DE MATERIAIS</v>
          </cell>
          <cell r="D6098" t="str">
            <v>0211</v>
          </cell>
          <cell r="E6098">
            <v>0</v>
          </cell>
          <cell r="F6098">
            <v>0</v>
          </cell>
          <cell r="G6098" t="str">
            <v>100239</v>
          </cell>
          <cell r="H6098" t="str">
            <v>TRANSPORTE HORIZONTAL MANUAL, DE TUBO DE CPVC COM DIÂMETRO MAIOR QUE 73 MM E MENOR OU IGUAL A 89 MM (UNIDADE: MXKM). AF_07/2019</v>
          </cell>
        </row>
        <row r="6099">
          <cell r="A6099" t="str">
            <v>SERVICOS DIVERSOS</v>
          </cell>
          <cell r="B6099" t="str">
            <v>SEDI</v>
          </cell>
          <cell r="C6099" t="str">
            <v>CARGA, DESCARGA E TRANSPORTE DE MATERIAIS</v>
          </cell>
          <cell r="D6099" t="str">
            <v>0211</v>
          </cell>
          <cell r="E6099">
            <v>0</v>
          </cell>
          <cell r="F6099">
            <v>0</v>
          </cell>
          <cell r="G6099" t="str">
            <v>100240</v>
          </cell>
          <cell r="H6099" t="str">
            <v>TRANSPORTE HORIZONTAL MANUAL, DE TUBO DE PPR - PN12 OU PN25 - COM DIÂMETRO MENOR OU IGUAL A 50 MM (UNIDADE: MXKM). AF_07/2019</v>
          </cell>
        </row>
        <row r="6100">
          <cell r="A6100" t="str">
            <v>SERVICOS DIVERSOS</v>
          </cell>
          <cell r="B6100" t="str">
            <v>SEDI</v>
          </cell>
          <cell r="C6100" t="str">
            <v>CARGA, DESCARGA E TRANSPORTE DE MATERIAIS</v>
          </cell>
          <cell r="D6100" t="str">
            <v>0211</v>
          </cell>
          <cell r="E6100">
            <v>0</v>
          </cell>
          <cell r="F6100">
            <v>0</v>
          </cell>
          <cell r="G6100" t="str">
            <v>100241</v>
          </cell>
          <cell r="H6100" t="str">
            <v>TRANSPORTE HORIZONTAL MANUAL, DE TUBO DE PPR - PN12 OU PN25 - COM DIÂMETRO MAIOR QUE 50 MM E MENOR OU IGUAL A 75 MM (UNIDADE: MXKM). AF_07/2019</v>
          </cell>
        </row>
        <row r="6101">
          <cell r="A6101" t="str">
            <v>SERVICOS DIVERSOS</v>
          </cell>
          <cell r="B6101" t="str">
            <v>SEDI</v>
          </cell>
          <cell r="C6101" t="str">
            <v>CARGA, DESCARGA E TRANSPORTE DE MATERIAIS</v>
          </cell>
          <cell r="D6101" t="str">
            <v>0211</v>
          </cell>
          <cell r="E6101">
            <v>0</v>
          </cell>
          <cell r="F6101">
            <v>0</v>
          </cell>
          <cell r="G6101" t="str">
            <v>100242</v>
          </cell>
          <cell r="H6101" t="str">
            <v>TRANSPORTE HORIZONTAL MANUAL, DE TUBO DE PPR - PN12 OU PN25 - COM DIÂMETRO MAIOR QUE 75 MM E MENOR OU IGUAL A 110 MM (UNIDADE: MXKM). AF_07/2019</v>
          </cell>
        </row>
        <row r="6102">
          <cell r="A6102" t="str">
            <v>SERVICOS DIVERSOS</v>
          </cell>
          <cell r="B6102" t="str">
            <v>SEDI</v>
          </cell>
          <cell r="C6102" t="str">
            <v>CARGA, DESCARGA E TRANSPORTE DE MATERIAIS</v>
          </cell>
          <cell r="D6102" t="str">
            <v>0211</v>
          </cell>
          <cell r="E6102">
            <v>0</v>
          </cell>
          <cell r="F6102">
            <v>0</v>
          </cell>
          <cell r="G6102" t="str">
            <v>100243</v>
          </cell>
          <cell r="H6102" t="str">
            <v>TRANSPORTE HORIZONTAL MANUAL, DE TUBO DE COBRE - CLASSE E - COM DIÂMETRO MENOR OU IGUAL A 54 MM (UNIDADE: MXKM). AF_07/2019</v>
          </cell>
        </row>
        <row r="6103">
          <cell r="A6103" t="str">
            <v>SERVICOS DIVERSOS</v>
          </cell>
          <cell r="B6103" t="str">
            <v>SEDI</v>
          </cell>
          <cell r="C6103" t="str">
            <v>CARGA, DESCARGA E TRANSPORTE DE MATERIAIS</v>
          </cell>
          <cell r="D6103" t="str">
            <v>0211</v>
          </cell>
          <cell r="E6103">
            <v>0</v>
          </cell>
          <cell r="F6103">
            <v>0</v>
          </cell>
          <cell r="G6103" t="str">
            <v>100244</v>
          </cell>
          <cell r="H6103" t="str">
            <v>TRANSPORTE HORIZONTAL MANUAL, DE TUBO DE COBRE - CLASSE E - COM DIÂMETRO MAIOR QUE 54 MM E MENOR OU IGUAL A 79 MM (UNIDADE: MXKM). AF_07/2019</v>
          </cell>
        </row>
        <row r="6104">
          <cell r="A6104" t="str">
            <v>SERVICOS DIVERSOS</v>
          </cell>
          <cell r="B6104" t="str">
            <v>SEDI</v>
          </cell>
          <cell r="C6104" t="str">
            <v>CARGA, DESCARGA E TRANSPORTE DE MATERIAIS</v>
          </cell>
          <cell r="D6104" t="str">
            <v>0211</v>
          </cell>
          <cell r="E6104">
            <v>0</v>
          </cell>
          <cell r="F6104">
            <v>0</v>
          </cell>
          <cell r="G6104" t="str">
            <v>100245</v>
          </cell>
          <cell r="H6104" t="str">
            <v>TRANSPORTE HORIZONTAL MANUAL, DE TUBO DE COBRE - CLASSE E - COM DIÂMETRO MAIOR QUE 79 MM E MENOR OU IGUAL A 104 MM (UNIDADE: MXKM). AF_07/2019</v>
          </cell>
        </row>
        <row r="6105">
          <cell r="A6105" t="str">
            <v>SERVICOS DIVERSOS</v>
          </cell>
          <cell r="B6105" t="str">
            <v>SEDI</v>
          </cell>
          <cell r="C6105" t="str">
            <v>CARGA, DESCARGA E TRANSPORTE DE MATERIAIS</v>
          </cell>
          <cell r="D6105" t="str">
            <v>0211</v>
          </cell>
          <cell r="E6105">
            <v>0</v>
          </cell>
          <cell r="F6105">
            <v>0</v>
          </cell>
          <cell r="G6105" t="str">
            <v>100246</v>
          </cell>
          <cell r="H6105" t="str">
            <v>TRANSPORTE HORIZONTAL MANUAL, DE TUBO DE PVC SÉRIE NORMAL - ESGOTO PREDIAL, OU REFORÇADO PARA ESGOTO OU ÁGUAS PLUVIAIS PREDIAL, COM DIÂMETRO MENOR OU IGUAL A 75 MM (UNIDADE: MXKM). AF_07/2019</v>
          </cell>
        </row>
        <row r="6106">
          <cell r="A6106" t="str">
            <v>SERVICOS DIVERSOS</v>
          </cell>
          <cell r="B6106" t="str">
            <v>SEDI</v>
          </cell>
          <cell r="C6106" t="str">
            <v>CARGA, DESCARGA E TRANSPORTE DE MATERIAIS</v>
          </cell>
          <cell r="D6106" t="str">
            <v>0211</v>
          </cell>
          <cell r="E6106">
            <v>0</v>
          </cell>
          <cell r="F6106">
            <v>0</v>
          </cell>
          <cell r="G6106" t="str">
            <v>100247</v>
          </cell>
          <cell r="H6106" t="str">
            <v>TRANSPORTE HORIZONTAL MANUAL, DE TUBO DE PVC SÉRIE NORMAL - ESGOTO PREDIAL, OU REFORÇADO PARA ESGOTO OU ÁGUAS PLUVIAIS PREDIAL, COM DIÂMETRO MAIOR QUE 75 MM E MENOR OU IGUAL A 100 MM (UNIDADE: MXKM). AF_07/2019</v>
          </cell>
        </row>
        <row r="6107">
          <cell r="A6107" t="str">
            <v>SERVICOS DIVERSOS</v>
          </cell>
          <cell r="B6107" t="str">
            <v>SEDI</v>
          </cell>
          <cell r="C6107" t="str">
            <v>CARGA, DESCARGA E TRANSPORTE DE MATERIAIS</v>
          </cell>
          <cell r="D6107" t="str">
            <v>0211</v>
          </cell>
          <cell r="E6107">
            <v>0</v>
          </cell>
          <cell r="F6107">
            <v>0</v>
          </cell>
          <cell r="G6107" t="str">
            <v>100248</v>
          </cell>
          <cell r="H6107" t="str">
            <v>TRANSPORTE HORIZONTAL MANUAL, DE TUBO DE PVC SÉRIE NORMAL - ESGOTO PREDIAL, OU REFORÇADO PARA ESGOTO OU ÁGUAS PLUVIAIS PREDIAL, COM DIÂMETRO MAIOR QUE 100 MM E MENOR OU IGUAL A 150 MM (UNIDADE: MXKM). AF_07/2019</v>
          </cell>
        </row>
        <row r="6108">
          <cell r="A6108" t="str">
            <v>SERVICOS DIVERSOS</v>
          </cell>
          <cell r="B6108" t="str">
            <v>SEDI</v>
          </cell>
          <cell r="C6108" t="str">
            <v>CARGA, DESCARGA E TRANSPORTE DE MATERIAIS</v>
          </cell>
          <cell r="D6108" t="str">
            <v>0211</v>
          </cell>
          <cell r="E6108">
            <v>0</v>
          </cell>
          <cell r="F6108">
            <v>0</v>
          </cell>
          <cell r="G6108" t="str">
            <v>100249</v>
          </cell>
          <cell r="H6108" t="str">
            <v>TRANSPORTE HORIZONTAL MANUAL, DE TUBO DE AÇO CARBONO LEVE OU MÉDIO, PRETO OU GALVANIZADO, COM DIÂMETRO MENOR OU IGUAL A 20 MM (UNIDADE: MXKM). AF_07/2019</v>
          </cell>
        </row>
        <row r="6109">
          <cell r="A6109" t="str">
            <v>SERVICOS DIVERSOS</v>
          </cell>
          <cell r="B6109" t="str">
            <v>SEDI</v>
          </cell>
          <cell r="C6109" t="str">
            <v>CARGA, DESCARGA E TRANSPORTE DE MATERIAIS</v>
          </cell>
          <cell r="D6109" t="str">
            <v>0211</v>
          </cell>
          <cell r="E6109">
            <v>0</v>
          </cell>
          <cell r="F6109">
            <v>0</v>
          </cell>
          <cell r="G6109" t="str">
            <v>100250</v>
          </cell>
          <cell r="H6109" t="str">
            <v>TRANSPORTE HORIZONTAL MANUAL, DE TUBO DE AÇO CARBONO LEVE OU MÉDIO, PRETO OU GALVANIZADO, COM DIÂMETRO MAIOR QUE 20 MM E MENOR OU IGUAL A 32 MM (UNIDADE: MXKM). AF_07/2019</v>
          </cell>
        </row>
        <row r="6110">
          <cell r="A6110" t="str">
            <v>SERVICOS DIVERSOS</v>
          </cell>
          <cell r="B6110" t="str">
            <v>SEDI</v>
          </cell>
          <cell r="C6110" t="str">
            <v>CARGA, DESCARGA E TRANSPORTE DE MATERIAIS</v>
          </cell>
          <cell r="D6110" t="str">
            <v>0211</v>
          </cell>
          <cell r="E6110">
            <v>0</v>
          </cell>
          <cell r="F6110">
            <v>0</v>
          </cell>
          <cell r="G6110" t="str">
            <v>100251</v>
          </cell>
          <cell r="H6110" t="str">
            <v>TRANSPORTE HORIZONTAL MANUAL, DE TUBO DE AÇO CARBONO LEVE OU MÉDIO, PRETO OU GALVANIZADO, COM DIÂMETRO MAIOR QUE 32 MM E MENOR OU IGUAL A 65 MM (UNIDADE: MXKM). AF_07/2019</v>
          </cell>
        </row>
        <row r="6111">
          <cell r="A6111" t="str">
            <v>SERVICOS DIVERSOS</v>
          </cell>
          <cell r="B6111" t="str">
            <v>SEDI</v>
          </cell>
          <cell r="C6111" t="str">
            <v>CARGA, DESCARGA E TRANSPORTE DE MATERIAIS</v>
          </cell>
          <cell r="D6111" t="str">
            <v>0211</v>
          </cell>
          <cell r="E6111">
            <v>0</v>
          </cell>
          <cell r="F6111">
            <v>0</v>
          </cell>
          <cell r="G6111" t="str">
            <v>100252</v>
          </cell>
          <cell r="H6111" t="str">
            <v>TRANSPORTE HORIZONTAL MANUAL, DE TUBO DE AÇO CARBONO LEVE OU MÉDIO, PRETO OU GALVANIZADO, COM DIÂMETRO MAIOR QUE 65 MM E MENOR OU IGUAL A 90 MM (UNIDADE: MXKM). AF_07/2019</v>
          </cell>
        </row>
        <row r="6112">
          <cell r="A6112" t="str">
            <v>SERVICOS DIVERSOS</v>
          </cell>
          <cell r="B6112" t="str">
            <v>SEDI</v>
          </cell>
          <cell r="C6112" t="str">
            <v>CARGA, DESCARGA E TRANSPORTE DE MATERIAIS</v>
          </cell>
          <cell r="D6112" t="str">
            <v>0211</v>
          </cell>
          <cell r="E6112">
            <v>0</v>
          </cell>
          <cell r="F6112">
            <v>0</v>
          </cell>
          <cell r="G6112" t="str">
            <v>100253</v>
          </cell>
          <cell r="H6112" t="str">
            <v>TRANSPORTE HORIZONTAL MANUAL, DE TUBO DE AÇO CARBONO LEVE OU MÉDIO, PRETO OU GALVANIZADO, COM DIÂMETRO MAIOR QUE 90 MM E MENOR OU IGUAL A 125 MM (UNIDADE: MXKM). AF_07/2019</v>
          </cell>
        </row>
        <row r="6113">
          <cell r="A6113" t="str">
            <v>SERVICOS DIVERSOS</v>
          </cell>
          <cell r="B6113" t="str">
            <v>SEDI</v>
          </cell>
          <cell r="C6113" t="str">
            <v>CARGA, DESCARGA E TRANSPORTE DE MATERIAIS</v>
          </cell>
          <cell r="D6113" t="str">
            <v>0211</v>
          </cell>
          <cell r="E6113">
            <v>0</v>
          </cell>
          <cell r="F6113">
            <v>0</v>
          </cell>
          <cell r="G6113" t="str">
            <v>100254</v>
          </cell>
          <cell r="H6113" t="str">
            <v>TRANSPORTE HORIZONTAL MANUAL, DE TUBO DE AÇO CARBONO LEVE OU MÉDIO, PRETO OU GALVANIZADO, COM DIÂMETRO MAIOR QUE 125 MM E MENOR OU IGUAL A 150 MM (UNIDADE: MXKM). AF_07/2019</v>
          </cell>
        </row>
        <row r="6114">
          <cell r="A6114" t="str">
            <v>SERVICOS DIVERSOS</v>
          </cell>
          <cell r="B6114" t="str">
            <v>SEDI</v>
          </cell>
          <cell r="C6114" t="str">
            <v>CARGA, DESCARGA E TRANSPORTE DE MATERIAIS</v>
          </cell>
          <cell r="D6114" t="str">
            <v>0211</v>
          </cell>
          <cell r="E6114">
            <v>0</v>
          </cell>
          <cell r="F6114">
            <v>0</v>
          </cell>
          <cell r="G6114" t="str">
            <v>100255</v>
          </cell>
          <cell r="H6114" t="str">
            <v>TRANSPORTE HORIZONTAL MANUAL, DE TÁBUAS DE MADEIRA COM SEÇÃO TRANSVERSAL DE 2,5 X 25 CM E 2,5 X 30 CM (UNIDADE: MXKM). AF_07/2019</v>
          </cell>
        </row>
        <row r="6115">
          <cell r="A6115" t="str">
            <v>SERVICOS DIVERSOS</v>
          </cell>
          <cell r="B6115" t="str">
            <v>SEDI</v>
          </cell>
          <cell r="C6115" t="str">
            <v>CARGA, DESCARGA E TRANSPORTE DE MATERIAIS</v>
          </cell>
          <cell r="D6115" t="str">
            <v>0211</v>
          </cell>
          <cell r="E6115">
            <v>0</v>
          </cell>
          <cell r="F6115">
            <v>0</v>
          </cell>
          <cell r="G6115" t="str">
            <v>100256</v>
          </cell>
          <cell r="H6115" t="str">
            <v>TRANSPORTE HORIZONTAL MANUAL, DE CAIBROS DE MADEIRA COM SEÇÃO TRANSVERSAL DE 7,5 X 6 CM E 6 X 8 CM (UNIDADE: MXKM). AF_07/2019</v>
          </cell>
        </row>
        <row r="6116">
          <cell r="A6116" t="str">
            <v>SERVICOS DIVERSOS</v>
          </cell>
          <cell r="B6116" t="str">
            <v>SEDI</v>
          </cell>
          <cell r="C6116" t="str">
            <v>CARGA, DESCARGA E TRANSPORTE DE MATERIAIS</v>
          </cell>
          <cell r="D6116" t="str">
            <v>0211</v>
          </cell>
          <cell r="E6116">
            <v>0</v>
          </cell>
          <cell r="F6116">
            <v>0</v>
          </cell>
          <cell r="G6116" t="str">
            <v>100257</v>
          </cell>
          <cell r="H6116" t="str">
            <v>TRANSPORTE HORIZONTAL MANUAL, DE RIPAS DE MADEIRA COM SEÇÃO TRANSVERSAL DE 1 X 5 CM E 2 X 5 CM (UNIDADE: MXKM). AF_07/2019</v>
          </cell>
        </row>
        <row r="6117">
          <cell r="A6117" t="str">
            <v>SERVICOS DIVERSOS</v>
          </cell>
          <cell r="B6117" t="str">
            <v>SEDI</v>
          </cell>
          <cell r="C6117" t="str">
            <v>CARGA, DESCARGA E TRANSPORTE DE MATERIAIS</v>
          </cell>
          <cell r="D6117" t="str">
            <v>0211</v>
          </cell>
          <cell r="E6117">
            <v>0</v>
          </cell>
          <cell r="F6117">
            <v>0</v>
          </cell>
          <cell r="G6117" t="str">
            <v>100258</v>
          </cell>
          <cell r="H6117" t="str">
            <v>TRANSPORTE HORIZONTAL MANUAL, DE VIGAS DE MADEIRA COM SEÇÃO TRANSVERSAL DE 5 X 12 CM (UNIDADE: MXKM). AF_07/2019</v>
          </cell>
        </row>
        <row r="6118">
          <cell r="A6118" t="str">
            <v>SERVICOS DIVERSOS</v>
          </cell>
          <cell r="B6118" t="str">
            <v>SEDI</v>
          </cell>
          <cell r="C6118" t="str">
            <v>CARGA, DESCARGA E TRANSPORTE DE MATERIAIS</v>
          </cell>
          <cell r="D6118" t="str">
            <v>0211</v>
          </cell>
          <cell r="E6118">
            <v>0</v>
          </cell>
          <cell r="F6118">
            <v>0</v>
          </cell>
          <cell r="G6118" t="str">
            <v>100259</v>
          </cell>
          <cell r="H6118" t="str">
            <v>TRANSPORTE HORIZONTAL MANUAL, DE VIGAS DE MADEIRA COM SEÇÃO TRANSVERSAL DE 6 X 16 CM (UNIDADE: MXKM). AF_07/2019</v>
          </cell>
        </row>
        <row r="6119">
          <cell r="A6119" t="str">
            <v>SERVICOS DIVERSOS</v>
          </cell>
          <cell r="B6119" t="str">
            <v>SEDI</v>
          </cell>
          <cell r="C6119" t="str">
            <v>CARGA, DESCARGA E TRANSPORTE DE MATERIAIS</v>
          </cell>
          <cell r="D6119" t="str">
            <v>0211</v>
          </cell>
          <cell r="E6119">
            <v>0</v>
          </cell>
          <cell r="F6119">
            <v>0</v>
          </cell>
          <cell r="G6119" t="str">
            <v>100260</v>
          </cell>
          <cell r="H6119" t="str">
            <v>TRANSPORTE HORIZONTAL MANUAL, DE VERGALHÕES DE AÇO COM DIÂMETRO DE 5 MM (UNIDADE: KGXKM). AF_07/2019</v>
          </cell>
        </row>
        <row r="6120">
          <cell r="A6120" t="str">
            <v>SERVICOS DIVERSOS</v>
          </cell>
          <cell r="B6120" t="str">
            <v>SEDI</v>
          </cell>
          <cell r="C6120" t="str">
            <v>CARGA, DESCARGA E TRANSPORTE DE MATERIAIS</v>
          </cell>
          <cell r="D6120" t="str">
            <v>0211</v>
          </cell>
          <cell r="E6120">
            <v>0</v>
          </cell>
          <cell r="F6120">
            <v>0</v>
          </cell>
          <cell r="G6120" t="str">
            <v>100261</v>
          </cell>
          <cell r="H6120" t="str">
            <v>TRANSPORTE HORIZONTAL MANUAL, DE VERGALHÕES DE AÇO COM DIÂMETRO DE 6,3 MM (UNIDADE: KGXKM). AF_07/2019</v>
          </cell>
        </row>
        <row r="6121">
          <cell r="A6121" t="str">
            <v>SERVICOS DIVERSOS</v>
          </cell>
          <cell r="B6121" t="str">
            <v>SEDI</v>
          </cell>
          <cell r="C6121" t="str">
            <v>CARGA, DESCARGA E TRANSPORTE DE MATERIAIS</v>
          </cell>
          <cell r="D6121" t="str">
            <v>0211</v>
          </cell>
          <cell r="E6121">
            <v>0</v>
          </cell>
          <cell r="F6121">
            <v>0</v>
          </cell>
          <cell r="G6121" t="str">
            <v>100262</v>
          </cell>
          <cell r="H6121" t="str">
            <v>TRANSPORTE HORIZONTAL MANUAL, DE VERGALHÕES DE AÇO COM DIÂMETRO DE 8 MM (UNIDADE: KGXKM). AF_07/2019</v>
          </cell>
        </row>
        <row r="6122">
          <cell r="A6122" t="str">
            <v>SERVICOS DIVERSOS</v>
          </cell>
          <cell r="B6122" t="str">
            <v>SEDI</v>
          </cell>
          <cell r="C6122" t="str">
            <v>CARGA, DESCARGA E TRANSPORTE DE MATERIAIS</v>
          </cell>
          <cell r="D6122" t="str">
            <v>0211</v>
          </cell>
          <cell r="E6122">
            <v>0</v>
          </cell>
          <cell r="F6122">
            <v>0</v>
          </cell>
          <cell r="G6122" t="str">
            <v>100263</v>
          </cell>
          <cell r="H6122" t="str">
            <v>TRANSPORTE HORIZONTAL MANUAL, DE VERGALHÕES DE AÇO COM DIÂMETRO DE 10 MM; 12,5 MM; 16 MM; 20 MM; 25 MM OU 32 MM (UNIDADE: KGXKM). AF_07/2019</v>
          </cell>
        </row>
        <row r="6123">
          <cell r="A6123" t="str">
            <v>SERVICOS DIVERSOS</v>
          </cell>
          <cell r="B6123" t="str">
            <v>SEDI</v>
          </cell>
          <cell r="C6123" t="str">
            <v>CARGA, DESCARGA E TRANSPORTE DE MATERIAIS</v>
          </cell>
          <cell r="D6123" t="str">
            <v>0211</v>
          </cell>
          <cell r="E6123">
            <v>0</v>
          </cell>
          <cell r="F6123">
            <v>0</v>
          </cell>
          <cell r="G6123" t="str">
            <v>100264</v>
          </cell>
          <cell r="H6123" t="str">
            <v>TRANSPORTE HORIZONTAL MANUAL, DE JANELA (UNIDADE: M2XKM). AF_07/2019</v>
          </cell>
        </row>
        <row r="6124">
          <cell r="A6124" t="str">
            <v>SERVICOS DIVERSOS</v>
          </cell>
          <cell r="B6124" t="str">
            <v>SEDI</v>
          </cell>
          <cell r="C6124" t="str">
            <v>CARGA, DESCARGA E TRANSPORTE DE MATERIAIS</v>
          </cell>
          <cell r="D6124" t="str">
            <v>0211</v>
          </cell>
          <cell r="E6124">
            <v>0</v>
          </cell>
          <cell r="F6124">
            <v>0</v>
          </cell>
          <cell r="G6124" t="str">
            <v>100265</v>
          </cell>
          <cell r="H6124" t="str">
            <v>TRANSPORTE VERTICAL MANUAL, 1 PAVIMENTO, DE JANELA (UNIDADE: M2). AF_07/2019</v>
          </cell>
        </row>
        <row r="6125">
          <cell r="A6125" t="str">
            <v>SERVICOS DIVERSOS</v>
          </cell>
          <cell r="B6125" t="str">
            <v>SEDI</v>
          </cell>
          <cell r="C6125" t="str">
            <v>CARGA, DESCARGA E TRANSPORTE DE MATERIAIS</v>
          </cell>
          <cell r="D6125" t="str">
            <v>0211</v>
          </cell>
          <cell r="E6125">
            <v>0</v>
          </cell>
          <cell r="F6125">
            <v>0</v>
          </cell>
          <cell r="G6125" t="str">
            <v>100266</v>
          </cell>
          <cell r="H6125" t="str">
            <v>TRANSPORTE HORIZONTAL MANUAL, DE PORTA (UNIDADE: UNIDXKM). AF_07/2019</v>
          </cell>
        </row>
        <row r="6126">
          <cell r="A6126" t="str">
            <v>SERVICOS DIVERSOS</v>
          </cell>
          <cell r="B6126" t="str">
            <v>SEDI</v>
          </cell>
          <cell r="C6126" t="str">
            <v>CARGA, DESCARGA E TRANSPORTE DE MATERIAIS</v>
          </cell>
          <cell r="D6126" t="str">
            <v>0211</v>
          </cell>
          <cell r="E6126">
            <v>0</v>
          </cell>
          <cell r="F6126">
            <v>0</v>
          </cell>
          <cell r="G6126" t="str">
            <v>100267</v>
          </cell>
          <cell r="H6126" t="str">
            <v>TRANSPORTE VERTICAL MANUAL, 1 PAVIMENTO, DE PORTA (UNIDADE: UNID). AF_07/2019</v>
          </cell>
        </row>
        <row r="6127">
          <cell r="A6127" t="str">
            <v>SERVICOS DIVERSOS</v>
          </cell>
          <cell r="B6127" t="str">
            <v>SEDI</v>
          </cell>
          <cell r="C6127" t="str">
            <v>CARGA, DESCARGA E TRANSPORTE DE MATERIAIS</v>
          </cell>
          <cell r="D6127" t="str">
            <v>0211</v>
          </cell>
          <cell r="E6127">
            <v>0</v>
          </cell>
          <cell r="F6127">
            <v>0</v>
          </cell>
          <cell r="G6127" t="str">
            <v>100268</v>
          </cell>
          <cell r="H6127" t="str">
            <v>TRANSPORTE HORIZONTAL MANUAL, DE BANCADA DE MÁRMORE OU GRANITO PARA COZINHA/LAVATÓRIO OU MÁRMORE SINTÉTICO COM CUBA INTEGRADA (UNIDADE: UNIDXKM). AF_07/2019</v>
          </cell>
        </row>
        <row r="6128">
          <cell r="A6128" t="str">
            <v>SERVICOS DIVERSOS</v>
          </cell>
          <cell r="B6128" t="str">
            <v>SEDI</v>
          </cell>
          <cell r="C6128" t="str">
            <v>CARGA, DESCARGA E TRANSPORTE DE MATERIAIS</v>
          </cell>
          <cell r="D6128" t="str">
            <v>0211</v>
          </cell>
          <cell r="E6128">
            <v>0</v>
          </cell>
          <cell r="F6128">
            <v>0</v>
          </cell>
          <cell r="G6128" t="str">
            <v>100269</v>
          </cell>
          <cell r="H6128" t="str">
            <v>TRANSPORTE VERTICAL, BANCADA DE MÁRMORE OU GRANITO PARA COZINHA/LAVATÓRIO OU MÁRMORE SINTÉTICO COM CUBA INTEGRADA, MANUAL, 1 PAVIMENTO, (UNIDADE: UNID). AF_07/2019</v>
          </cell>
        </row>
        <row r="6129">
          <cell r="A6129" t="str">
            <v>SERVICOS DIVERSOS</v>
          </cell>
          <cell r="B6129" t="str">
            <v>SEDI</v>
          </cell>
          <cell r="C6129" t="str">
            <v>CARGA, DESCARGA E TRANSPORTE DE MATERIAIS</v>
          </cell>
          <cell r="D6129" t="str">
            <v>0211</v>
          </cell>
          <cell r="E6129">
            <v>0</v>
          </cell>
          <cell r="F6129">
            <v>0</v>
          </cell>
          <cell r="G6129" t="str">
            <v>100270</v>
          </cell>
          <cell r="H6129" t="str">
            <v>TRANSPORTE HORIZONTAL COM CARRINHO PLATAFORMA, DE BANCADA DE MÁRMORE OU GRANITO PARA COZINHA/LAVATÓRIO OU MÁRMORE SINTÉTICO COM CUBA INTEGRADA (UNIDADE: UNIDXKM). AF_07/2019</v>
          </cell>
        </row>
        <row r="6130">
          <cell r="A6130" t="str">
            <v>SERVICOS DIVERSOS</v>
          </cell>
          <cell r="B6130" t="str">
            <v>SEDI</v>
          </cell>
          <cell r="C6130" t="str">
            <v>CARGA, DESCARGA E TRANSPORTE DE MATERIAIS</v>
          </cell>
          <cell r="D6130" t="str">
            <v>0211</v>
          </cell>
          <cell r="E6130">
            <v>0</v>
          </cell>
          <cell r="F6130">
            <v>0</v>
          </cell>
          <cell r="G6130" t="str">
            <v>100271</v>
          </cell>
          <cell r="H6130" t="str">
            <v>TRANSPORTE HORIZONTAL MANUAL, DE VIDRO (UNIDADE: M2XKM). AF_07/2019</v>
          </cell>
        </row>
        <row r="6131">
          <cell r="A6131" t="str">
            <v>SERVICOS DIVERSOS</v>
          </cell>
          <cell r="B6131" t="str">
            <v>SEDI</v>
          </cell>
          <cell r="C6131" t="str">
            <v>CARGA, DESCARGA E TRANSPORTE DE MATERIAIS</v>
          </cell>
          <cell r="D6131" t="str">
            <v>0211</v>
          </cell>
          <cell r="E6131">
            <v>0</v>
          </cell>
          <cell r="F6131">
            <v>0</v>
          </cell>
          <cell r="G6131" t="str">
            <v>100272</v>
          </cell>
          <cell r="H6131" t="str">
            <v>TRANSPORTE VERTICAL MANUAL, 1 PAVIMENTO, DE VIDRO (UNIDADE: M2). AF_07/2019</v>
          </cell>
        </row>
        <row r="6132">
          <cell r="A6132" t="str">
            <v>SERVICOS DIVERSOS</v>
          </cell>
          <cell r="B6132" t="str">
            <v>SEDI</v>
          </cell>
          <cell r="C6132" t="str">
            <v>CARGA, DESCARGA E TRANSPORTE DE MATERIAIS</v>
          </cell>
          <cell r="D6132" t="str">
            <v>0211</v>
          </cell>
          <cell r="E6132">
            <v>0</v>
          </cell>
          <cell r="F6132">
            <v>0</v>
          </cell>
          <cell r="G6132" t="str">
            <v>100273</v>
          </cell>
          <cell r="H6132" t="str">
            <v>TRANSPORTE HORIZONTAL MANUAL, DE TELA DE AÇO (UNIDADE: KGXKM). AF_07/2019</v>
          </cell>
        </row>
        <row r="6133">
          <cell r="A6133" t="str">
            <v>SERVICOS DIVERSOS</v>
          </cell>
          <cell r="B6133" t="str">
            <v>SEDI</v>
          </cell>
          <cell r="C6133" t="str">
            <v>CARGA, DESCARGA E TRANSPORTE DE MATERIAIS</v>
          </cell>
          <cell r="D6133" t="str">
            <v>0211</v>
          </cell>
          <cell r="E6133">
            <v>0</v>
          </cell>
          <cell r="F6133">
            <v>0</v>
          </cell>
          <cell r="G6133" t="str">
            <v>100274</v>
          </cell>
          <cell r="H6133" t="str">
            <v>TRANSPORTE HORIZONTAL MANUAL, DE COMPENSADO DE MADEIRA (UNIDADE: M2XKM). AF_07/2019</v>
          </cell>
        </row>
        <row r="6134">
          <cell r="A6134" t="str">
            <v>SERVICOS DIVERSOS</v>
          </cell>
          <cell r="B6134" t="str">
            <v>SEDI</v>
          </cell>
          <cell r="C6134" t="str">
            <v>CARGA, DESCARGA E TRANSPORTE DE MATERIAIS</v>
          </cell>
          <cell r="D6134" t="str">
            <v>0211</v>
          </cell>
          <cell r="E6134">
            <v>0</v>
          </cell>
          <cell r="F6134">
            <v>0</v>
          </cell>
          <cell r="G6134" t="str">
            <v>100275</v>
          </cell>
          <cell r="H6134" t="str">
            <v>TRANSPORTE HORIZONTAL MANUAL, DE TELHA TERMOACÚSTICA OU TELHA DE AÇO ZINCADO (UNIDADE: M2XKM). AF_07/2019</v>
          </cell>
        </row>
        <row r="6135">
          <cell r="A6135" t="str">
            <v>SERVICOS DIVERSOS</v>
          </cell>
          <cell r="B6135" t="str">
            <v>SEDI</v>
          </cell>
          <cell r="C6135" t="str">
            <v>CARGA, DESCARGA E TRANSPORTE DE MATERIAIS</v>
          </cell>
          <cell r="D6135" t="str">
            <v>0211</v>
          </cell>
          <cell r="E6135">
            <v>0</v>
          </cell>
          <cell r="F6135">
            <v>0</v>
          </cell>
          <cell r="G6135" t="str">
            <v>100276</v>
          </cell>
          <cell r="H6135" t="str">
            <v>TRANSPORTE HORIZONTAL MANUAL, DE TELHA DE FIBROCIMENTO OU TELHA ESTRUTURAL DE FIBROCIMENTO, CANALETE 90 OU KALHETÃO (UNIDADE: M2XKM). AF_07/2019</v>
          </cell>
        </row>
        <row r="6136">
          <cell r="A6136" t="str">
            <v>SERVICOS DIVERSOS</v>
          </cell>
          <cell r="B6136" t="str">
            <v>SEDI</v>
          </cell>
          <cell r="C6136" t="str">
            <v>CARGA, DESCARGA E TRANSPORTE DE MATERIAIS</v>
          </cell>
          <cell r="D6136" t="str">
            <v>0211</v>
          </cell>
          <cell r="E6136">
            <v>0</v>
          </cell>
          <cell r="F6136">
            <v>0</v>
          </cell>
          <cell r="G6136" t="str">
            <v>100277</v>
          </cell>
          <cell r="H6136" t="str">
            <v>TRANSPORTE HORIZONTAL COM MANIPULADOR TELESCÓPICO, DE TELHAS TERMOACÚSTICAS, FIBROCIMENTO, AÇO ZINCADO, FIBROCIMENTO ESTRUTURAL, CANALETE 90 OU KALHETÃO (UNIDADE: M2XKM). AF_07/2019</v>
          </cell>
        </row>
        <row r="6137">
          <cell r="A6137" t="str">
            <v>SERVICOS DIVERSOS</v>
          </cell>
          <cell r="B6137" t="str">
            <v>SEDI</v>
          </cell>
          <cell r="C6137" t="str">
            <v>CARGA, DESCARGA E TRANSPORTE DE MATERIAIS</v>
          </cell>
          <cell r="D6137" t="str">
            <v>0211</v>
          </cell>
          <cell r="E6137">
            <v>0</v>
          </cell>
          <cell r="F6137">
            <v>0</v>
          </cell>
          <cell r="G6137" t="str">
            <v>100278</v>
          </cell>
          <cell r="H6137" t="str">
            <v>TRANSPORTE HORIZONTAL MANUAL, DE BACIA SANITÁRIA, CAIXA ACOPLADA, TANQUE OU PIA (UNIDADE: UNIDXKM). AF_07/2019</v>
          </cell>
        </row>
        <row r="6138">
          <cell r="A6138" t="str">
            <v>SERVICOS DIVERSOS</v>
          </cell>
          <cell r="B6138" t="str">
            <v>SEDI</v>
          </cell>
          <cell r="C6138" t="str">
            <v>CARGA, DESCARGA E TRANSPORTE DE MATERIAIS</v>
          </cell>
          <cell r="D6138" t="str">
            <v>0211</v>
          </cell>
          <cell r="E6138">
            <v>0</v>
          </cell>
          <cell r="F6138">
            <v>0</v>
          </cell>
          <cell r="G6138" t="str">
            <v>100279</v>
          </cell>
          <cell r="H6138" t="str">
            <v>TRANSPORTE VERTICAL MANUAL, 1 PAVIMENTO, DE BACIA SANITÁRIA, CAIXA ACOPLADA, TANQUE OU PIA (UNIDADE: UNID). AF_07/2019</v>
          </cell>
        </row>
        <row r="6139">
          <cell r="A6139" t="str">
            <v>SERVICOS DIVERSOS</v>
          </cell>
          <cell r="B6139" t="str">
            <v>SEDI</v>
          </cell>
          <cell r="C6139" t="str">
            <v>CARGA, DESCARGA E TRANSPORTE DE MATERIAIS</v>
          </cell>
          <cell r="D6139" t="str">
            <v>0211</v>
          </cell>
          <cell r="E6139">
            <v>0</v>
          </cell>
          <cell r="F6139">
            <v>0</v>
          </cell>
          <cell r="G6139" t="str">
            <v>100280</v>
          </cell>
          <cell r="H6139" t="str">
            <v>TRANSPORTE HORIZONTAL COM CARRINHO PLATAFORMA, DE BACIA SANITÁRIA, CAIXA ACOPLADA, TANQUE OU PIA (UNIDADE: UNIDXKM). AF_07/2019</v>
          </cell>
        </row>
        <row r="6140">
          <cell r="A6140" t="str">
            <v>SERVICOS DIVERSOS</v>
          </cell>
          <cell r="B6140" t="str">
            <v>SEDI</v>
          </cell>
          <cell r="C6140" t="str">
            <v>CARGA, DESCARGA E TRANSPORTE DE MATERIAIS</v>
          </cell>
          <cell r="D6140" t="str">
            <v>0211</v>
          </cell>
          <cell r="E6140">
            <v>0</v>
          </cell>
          <cell r="F6140">
            <v>0</v>
          </cell>
          <cell r="G6140" t="str">
            <v>100281</v>
          </cell>
          <cell r="H6140" t="str">
            <v>TRANSPORTE HORIZONTAL COM MANIPULADOR TELESCÓPICO, DE BACIA SANITÁRIA, CAIXA ACOPLADA, TANQUE OU PIA (UNIDADE: UNIDXKM). AF_07/2019</v>
          </cell>
        </row>
        <row r="6141">
          <cell r="A6141" t="str">
            <v>SERVICOS DIVERSOS</v>
          </cell>
          <cell r="B6141" t="str">
            <v>SEDI</v>
          </cell>
          <cell r="C6141" t="str">
            <v>CARGA, DESCARGA E TRANSPORTE DE MATERIAIS</v>
          </cell>
          <cell r="D6141" t="str">
            <v>0211</v>
          </cell>
          <cell r="E6141">
            <v>0</v>
          </cell>
          <cell r="F6141">
            <v>0</v>
          </cell>
          <cell r="G6141" t="str">
            <v>100282</v>
          </cell>
          <cell r="H6141" t="str">
            <v>TRANSPORTE HORIZONTAL MANUAL, DE TELHA DE CONCRETO OU CERÂMICA (UNIDADE: M2XKM). AF_07/2019</v>
          </cell>
        </row>
        <row r="6142">
          <cell r="A6142" t="str">
            <v>SERVICOS DIVERSOS</v>
          </cell>
          <cell r="B6142" t="str">
            <v>SEDI</v>
          </cell>
          <cell r="C6142" t="str">
            <v>CARGA, DESCARGA E TRANSPORTE DE MATERIAIS</v>
          </cell>
          <cell r="D6142" t="str">
            <v>0211</v>
          </cell>
          <cell r="E6142">
            <v>0</v>
          </cell>
          <cell r="F6142">
            <v>0</v>
          </cell>
          <cell r="G6142" t="str">
            <v>100283</v>
          </cell>
          <cell r="H6142" t="str">
            <v>TRANSPORTE HORIZONTAL COM CARRINHO PLATAFORMA, DE TELHA DE CONCRETO OU CERÂMICA (UNIDADE: M2XKM). AF_07/2019</v>
          </cell>
        </row>
        <row r="6143">
          <cell r="A6143" t="str">
            <v>SERVICOS DIVERSOS</v>
          </cell>
          <cell r="B6143" t="str">
            <v>SEDI</v>
          </cell>
          <cell r="C6143" t="str">
            <v>CARGA, DESCARGA E TRANSPORTE DE MATERIAIS</v>
          </cell>
          <cell r="D6143" t="str">
            <v>0211</v>
          </cell>
          <cell r="E6143">
            <v>0</v>
          </cell>
          <cell r="F6143">
            <v>0</v>
          </cell>
          <cell r="G6143" t="str">
            <v>100284</v>
          </cell>
          <cell r="H6143" t="str">
            <v>TRANSPORTE HORIZONTAL COM MANIPULADOR TELESCÓPICO, DE TELHA DE CONCRETO OU CERÂMICA (UNIDADE: M2XKM). AF_07/2019</v>
          </cell>
        </row>
        <row r="6144">
          <cell r="A6144" t="str">
            <v>SERVICOS DIVERSOS</v>
          </cell>
          <cell r="B6144" t="str">
            <v>SEDI</v>
          </cell>
          <cell r="C6144" t="str">
            <v>CARGA, DESCARGA E TRANSPORTE DE MATERIAIS</v>
          </cell>
          <cell r="D6144" t="str">
            <v>0211</v>
          </cell>
          <cell r="E6144">
            <v>0</v>
          </cell>
          <cell r="F6144">
            <v>0</v>
          </cell>
          <cell r="G6144" t="str">
            <v>100285</v>
          </cell>
          <cell r="H6144" t="str">
            <v>TRANSPORTE HORIZONTAL MANUAL, DE BARRAMENTO BLINDADO (UNIDADE: MXKM). AF_07/2019</v>
          </cell>
        </row>
        <row r="6145">
          <cell r="A6145" t="str">
            <v>SERVICOS DIVERSOS</v>
          </cell>
          <cell r="B6145" t="str">
            <v>SEDI</v>
          </cell>
          <cell r="C6145" t="str">
            <v>CARGA, DESCARGA E TRANSPORTE DE MATERIAIS</v>
          </cell>
          <cell r="D6145" t="str">
            <v>0211</v>
          </cell>
          <cell r="E6145">
            <v>0</v>
          </cell>
          <cell r="F6145">
            <v>0</v>
          </cell>
          <cell r="G6145" t="str">
            <v>100286</v>
          </cell>
          <cell r="H6145" t="str">
            <v>TRANSPORTE HORIZONTAL COM CARRINHO PLATAFORMA, DE BARRAMENTO BLINDADO (UNIDADE: MXKM). AF_07/2019</v>
          </cell>
        </row>
        <row r="6146">
          <cell r="A6146" t="str">
            <v>SERVICOS DIVERSOS</v>
          </cell>
          <cell r="B6146" t="str">
            <v>SEDI</v>
          </cell>
          <cell r="C6146" t="str">
            <v>CARGA, DESCARGA E TRANSPORTE DE MATERIAIS</v>
          </cell>
          <cell r="D6146" t="str">
            <v>0211</v>
          </cell>
          <cell r="E6146">
            <v>0</v>
          </cell>
          <cell r="F6146">
            <v>0</v>
          </cell>
          <cell r="G6146" t="str">
            <v>100287</v>
          </cell>
          <cell r="H6146" t="str">
            <v>TRANSPORTE HORIZONTAL MANUAL, DE CALHA QUADRADA NÚMERO 24  CORTE 33 (UNIDADE: MXKM). AF_07/2019</v>
          </cell>
        </row>
        <row r="6147">
          <cell r="A6147" t="str">
            <v>SERVICOS DIVERSOS</v>
          </cell>
          <cell r="B6147" t="str">
            <v>SEDI</v>
          </cell>
          <cell r="C6147" t="str">
            <v>LIMPEZA E ARREMATES FINAIS</v>
          </cell>
          <cell r="D6147" t="str">
            <v>0212</v>
          </cell>
          <cell r="E6147">
            <v>0</v>
          </cell>
          <cell r="F6147">
            <v>0</v>
          </cell>
          <cell r="G6147" t="str">
            <v>99802</v>
          </cell>
          <cell r="H6147" t="str">
            <v>LIMPEZA DE PISO CERÂMICO OU PORCELANATO COM VASSOURA A SECO. AF_04/2019</v>
          </cell>
        </row>
        <row r="6148">
          <cell r="A6148" t="str">
            <v>SERVICOS DIVERSOS</v>
          </cell>
          <cell r="B6148" t="str">
            <v>SEDI</v>
          </cell>
          <cell r="C6148" t="str">
            <v>LIMPEZA E ARREMATES FINAIS</v>
          </cell>
          <cell r="D6148" t="str">
            <v>0212</v>
          </cell>
          <cell r="E6148">
            <v>0</v>
          </cell>
          <cell r="F6148">
            <v>0</v>
          </cell>
          <cell r="G6148" t="str">
            <v>99803</v>
          </cell>
          <cell r="H6148" t="str">
            <v>LIMPEZA DE PISO CERÂMICO OU PORCELANATO COM PANO ÚMIDO. AF_04/2019</v>
          </cell>
        </row>
        <row r="6149">
          <cell r="A6149" t="str">
            <v>SERVICOS DIVERSOS</v>
          </cell>
          <cell r="B6149" t="str">
            <v>SEDI</v>
          </cell>
          <cell r="C6149" t="str">
            <v>LIMPEZA E ARREMATES FINAIS</v>
          </cell>
          <cell r="D6149" t="str">
            <v>0212</v>
          </cell>
          <cell r="E6149">
            <v>0</v>
          </cell>
          <cell r="F6149">
            <v>0</v>
          </cell>
          <cell r="G6149" t="str">
            <v>99805</v>
          </cell>
          <cell r="H6149" t="str">
            <v>LIMPEZA DE PISO CERÂMICO OU COM PEDRAS RÚSTICAS UTILIZANDO ÁCIDO MURIÁTICO. AF_04/2019</v>
          </cell>
        </row>
        <row r="6150">
          <cell r="A6150" t="str">
            <v>SERVICOS DIVERSOS</v>
          </cell>
          <cell r="B6150" t="str">
            <v>SEDI</v>
          </cell>
          <cell r="C6150" t="str">
            <v>LIMPEZA E ARREMATES FINAIS</v>
          </cell>
          <cell r="D6150" t="str">
            <v>0212</v>
          </cell>
          <cell r="E6150">
            <v>0</v>
          </cell>
          <cell r="F6150">
            <v>0</v>
          </cell>
          <cell r="G6150" t="str">
            <v>99806</v>
          </cell>
          <cell r="H6150" t="str">
            <v>LIMPEZA DE REVESTIMENTO CERÂMICO EM PAREDE COM PANO ÚMIDO AF_04/2019</v>
          </cell>
        </row>
        <row r="6151">
          <cell r="A6151" t="str">
            <v>SERVICOS DIVERSOS</v>
          </cell>
          <cell r="B6151" t="str">
            <v>SEDI</v>
          </cell>
          <cell r="C6151" t="str">
            <v>LIMPEZA E ARREMATES FINAIS</v>
          </cell>
          <cell r="D6151" t="str">
            <v>0212</v>
          </cell>
          <cell r="E6151">
            <v>0</v>
          </cell>
          <cell r="F6151">
            <v>0</v>
          </cell>
          <cell r="G6151" t="str">
            <v>99808</v>
          </cell>
          <cell r="H6151" t="str">
            <v>LIMPEZA DE REVESTIMENTO CERÂMICO EM PAREDE UTILIZANDO ÁCIDO MURIÁTICO. AF_04/2019</v>
          </cell>
        </row>
        <row r="6152">
          <cell r="A6152" t="str">
            <v>SERVICOS DIVERSOS</v>
          </cell>
          <cell r="B6152" t="str">
            <v>SEDI</v>
          </cell>
          <cell r="C6152" t="str">
            <v>LIMPEZA E ARREMATES FINAIS</v>
          </cell>
          <cell r="D6152" t="str">
            <v>0212</v>
          </cell>
          <cell r="E6152">
            <v>0</v>
          </cell>
          <cell r="F6152">
            <v>0</v>
          </cell>
          <cell r="G6152" t="str">
            <v>99809</v>
          </cell>
          <cell r="H6152" t="str">
            <v>LIMPEZA DE PISO DE LADRILHO HIDRÁULICO COM PANO ÚMIDO. AF_04/2019</v>
          </cell>
        </row>
        <row r="6153">
          <cell r="A6153" t="str">
            <v>SERVICOS DIVERSOS</v>
          </cell>
          <cell r="B6153" t="str">
            <v>SEDI</v>
          </cell>
          <cell r="C6153" t="str">
            <v>LIMPEZA E ARREMATES FINAIS</v>
          </cell>
          <cell r="D6153" t="str">
            <v>0212</v>
          </cell>
          <cell r="E6153">
            <v>0</v>
          </cell>
          <cell r="F6153">
            <v>0</v>
          </cell>
          <cell r="G6153" t="str">
            <v>99811</v>
          </cell>
          <cell r="H6153" t="str">
            <v>LIMPEZA DE CONTRAPISO COM VASSOURA A SECO. AF_04/2019</v>
          </cell>
        </row>
        <row r="6154">
          <cell r="A6154" t="str">
            <v>SERVICOS DIVERSOS</v>
          </cell>
          <cell r="B6154" t="str">
            <v>SEDI</v>
          </cell>
          <cell r="C6154" t="str">
            <v>LIMPEZA E ARREMATES FINAIS</v>
          </cell>
          <cell r="D6154" t="str">
            <v>0212</v>
          </cell>
          <cell r="E6154">
            <v>0</v>
          </cell>
          <cell r="F6154">
            <v>0</v>
          </cell>
          <cell r="G6154" t="str">
            <v>99812</v>
          </cell>
          <cell r="H6154" t="str">
            <v>LIMPEZA DE LADRILHO HIDRÁULICO EM PAREDE COM PANO ÚMIDO. AF_04/2019</v>
          </cell>
        </row>
        <row r="6155">
          <cell r="A6155" t="str">
            <v>SERVICOS DIVERSOS</v>
          </cell>
          <cell r="B6155" t="str">
            <v>SEDI</v>
          </cell>
          <cell r="C6155" t="str">
            <v>LIMPEZA E ARREMATES FINAIS</v>
          </cell>
          <cell r="D6155" t="str">
            <v>0212</v>
          </cell>
          <cell r="E6155">
            <v>0</v>
          </cell>
          <cell r="F6155">
            <v>0</v>
          </cell>
          <cell r="G6155" t="str">
            <v>99814</v>
          </cell>
          <cell r="H6155" t="str">
            <v>LIMPEZA DE SUPERFÍCIE COM JATO DE ALTA PRESSÃO. AF_04/2019</v>
          </cell>
        </row>
        <row r="6156">
          <cell r="A6156" t="str">
            <v>SERVICOS DIVERSOS</v>
          </cell>
          <cell r="B6156" t="str">
            <v>SEDI</v>
          </cell>
          <cell r="C6156" t="str">
            <v>LIMPEZA E ARREMATES FINAIS</v>
          </cell>
          <cell r="D6156" t="str">
            <v>0212</v>
          </cell>
          <cell r="E6156">
            <v>0</v>
          </cell>
          <cell r="F6156">
            <v>0</v>
          </cell>
          <cell r="G6156" t="str">
            <v>99822</v>
          </cell>
          <cell r="H6156" t="str">
            <v>LIMPEZA DE PORTA DE MADEIRA. AF_04/2019</v>
          </cell>
        </row>
        <row r="6157">
          <cell r="A6157" t="str">
            <v>SERVICOS DIVERSOS</v>
          </cell>
          <cell r="B6157" t="str">
            <v>SEDI</v>
          </cell>
          <cell r="C6157" t="str">
            <v>LIMPEZA E ARREMATES FINAIS</v>
          </cell>
          <cell r="D6157" t="str">
            <v>0212</v>
          </cell>
          <cell r="E6157">
            <v>0</v>
          </cell>
          <cell r="F6157">
            <v>0</v>
          </cell>
          <cell r="G6157" t="str">
            <v>99826</v>
          </cell>
          <cell r="H6157" t="str">
            <v>LIMPEZA DE FORRO REMOVÍVEL COM PANO ÚMIDO. AF_04/2019</v>
          </cell>
        </row>
        <row r="6158">
          <cell r="A6158" t="str">
            <v>SERVICOS DIVERSOS</v>
          </cell>
          <cell r="B6158" t="str">
            <v>SEDI</v>
          </cell>
          <cell r="C6158" t="str">
            <v>OUTROS</v>
          </cell>
          <cell r="D6158" t="str">
            <v>0318</v>
          </cell>
          <cell r="E6158">
            <v>0</v>
          </cell>
          <cell r="F6158">
            <v>0</v>
          </cell>
          <cell r="G6158" t="str">
            <v>73361</v>
          </cell>
          <cell r="H6158" t="str">
            <v>CONCRETO CICLOPICO FCK=10MPA 30% PEDRA DE MAO INCLUSIVE LANCAMENTO</v>
          </cell>
        </row>
        <row r="6159">
          <cell r="A6159" t="str">
            <v>SERVICOS DIVERSOS</v>
          </cell>
          <cell r="B6159" t="str">
            <v>SEDI</v>
          </cell>
          <cell r="C6159" t="str">
            <v>OUTROS</v>
          </cell>
          <cell r="D6159" t="str">
            <v>0318</v>
          </cell>
          <cell r="E6159">
            <v>0</v>
          </cell>
          <cell r="F6159">
            <v>0</v>
          </cell>
          <cell r="G6159" t="str">
            <v>97010</v>
          </cell>
          <cell r="H6159" t="str">
            <v>GUARDA-CORPO FIXADO EM FÔRMA DE MADEIRA COM TRAVESSÕES EM MADEIRA PREGADA E FECHAMENTO EM TELA DE POLIPROPILENO PARA EDIFICAÇÕES COM ATÉ 2 PAVIMENTOS. AF_11/2017</v>
          </cell>
        </row>
        <row r="6160">
          <cell r="A6160" t="str">
            <v>SERVICOS DIVERSOS</v>
          </cell>
          <cell r="B6160" t="str">
            <v>SEDI</v>
          </cell>
          <cell r="C6160" t="str">
            <v>OUTROS</v>
          </cell>
          <cell r="D6160" t="str">
            <v>0318</v>
          </cell>
          <cell r="E6160">
            <v>0</v>
          </cell>
          <cell r="F6160">
            <v>0</v>
          </cell>
          <cell r="G6160" t="str">
            <v>97011</v>
          </cell>
          <cell r="H6160" t="str">
            <v>GUARDA-CORPO FIXADO EM FÔRMA DE MADEIRA COM TRAVESSÕES EM MADEIRA PREGADA E FECHAMENTO EM TELA DE POLIPROPILENO PARA EDIFICAÇÕES COM  3 PAVIMENTOS. AF_11/2017</v>
          </cell>
        </row>
        <row r="6161">
          <cell r="A6161" t="str">
            <v>SERVICOS DIVERSOS</v>
          </cell>
          <cell r="B6161" t="str">
            <v>SEDI</v>
          </cell>
          <cell r="C6161" t="str">
            <v>OUTROS</v>
          </cell>
          <cell r="D6161" t="str">
            <v>0318</v>
          </cell>
          <cell r="E6161">
            <v>0</v>
          </cell>
          <cell r="F6161">
            <v>0</v>
          </cell>
          <cell r="G6161" t="str">
            <v>97012</v>
          </cell>
          <cell r="H6161" t="str">
            <v>GUARDA-CORPO FIXADO EM FÔRMA DE MADEIRA COM TRAVESSÕES EM MADEIRA PREGADA E FECHAMENTO EM TELA DE POLIPROPILENO PARA EDIFICAÇÕES COM ALTURA IGUAL OU SUPERIOR A 4 PAVIMENTOS. AF_11/2017</v>
          </cell>
        </row>
        <row r="6162">
          <cell r="A6162" t="str">
            <v>SERVICOS DIVERSOS</v>
          </cell>
          <cell r="B6162" t="str">
            <v>SEDI</v>
          </cell>
          <cell r="C6162" t="str">
            <v>OUTROS</v>
          </cell>
          <cell r="D6162" t="str">
            <v>0318</v>
          </cell>
          <cell r="E6162">
            <v>0</v>
          </cell>
          <cell r="F6162">
            <v>0</v>
          </cell>
          <cell r="G6162" t="str">
            <v>97013</v>
          </cell>
          <cell r="H6162" t="str">
            <v>GUARDA-CORPO FIXADO EM FÔRMA DE MADEIRA COM TRAVESSÕES EM MADEIRA PREGADA E FECHAMENTO EM PAINEL COMPENSADO PARA EDIFICAÇÕES COM ATÉ 2 PAVIMENTOS. AF_11/2017</v>
          </cell>
        </row>
        <row r="6163">
          <cell r="A6163" t="str">
            <v>SERVICOS DIVERSOS</v>
          </cell>
          <cell r="B6163" t="str">
            <v>SEDI</v>
          </cell>
          <cell r="C6163" t="str">
            <v>OUTROS</v>
          </cell>
          <cell r="D6163" t="str">
            <v>0318</v>
          </cell>
          <cell r="E6163">
            <v>0</v>
          </cell>
          <cell r="F6163">
            <v>0</v>
          </cell>
          <cell r="G6163" t="str">
            <v>97014</v>
          </cell>
          <cell r="H6163" t="str">
            <v>GUARDA-CORPO FIXADO EM FÔRMA DE MADEIRA COM TRAVESSÕES EM MADEIRA PREGADA E FECHAMENTO EM PAINEL COMPENSADO PARA EDIFICAÇÕES COM 3 PAVIMENTOS. AF_11/2017</v>
          </cell>
        </row>
        <row r="6164">
          <cell r="A6164" t="str">
            <v>SERVICOS DIVERSOS</v>
          </cell>
          <cell r="B6164" t="str">
            <v>SEDI</v>
          </cell>
          <cell r="C6164" t="str">
            <v>OUTROS</v>
          </cell>
          <cell r="D6164" t="str">
            <v>0318</v>
          </cell>
          <cell r="E6164">
            <v>0</v>
          </cell>
          <cell r="F6164">
            <v>0</v>
          </cell>
          <cell r="G6164" t="str">
            <v>97015</v>
          </cell>
          <cell r="H6164" t="str">
            <v>GUARDA-CORPO FIXADO EM FÔRMA DE MADEIRA COM TRAVESSÕES EM MADEIRA PREGADA E FECHAMENTO EM PAINEL COMPENSADO PARA EDIFICAÇÕES COM ALTURA IGUAL OU SUPERIOR A 4 PAVIMENTOS. AF_11/2017</v>
          </cell>
        </row>
        <row r="6165">
          <cell r="A6165" t="str">
            <v>SERVICOS DIVERSOS</v>
          </cell>
          <cell r="B6165" t="str">
            <v>SEDI</v>
          </cell>
          <cell r="C6165" t="str">
            <v>OUTROS</v>
          </cell>
          <cell r="D6165" t="str">
            <v>0318</v>
          </cell>
          <cell r="E6165">
            <v>0</v>
          </cell>
          <cell r="F6165">
            <v>0</v>
          </cell>
          <cell r="G6165" t="str">
            <v>97016</v>
          </cell>
          <cell r="H6165" t="str">
            <v>GUARDA-CORPO FIXADO EM FÔRMA DE MADEIRA COM TRAVESSÕES EM MADEIRA PREGADA PRÉ-MONTADA E ENCAIXE NA FÔRMA. PARA EDIFICAÇÕES COM ATÉ 2 PAVIMENTOS. AF_11/2017</v>
          </cell>
        </row>
        <row r="6166">
          <cell r="A6166" t="str">
            <v>SERVICOS DIVERSOS</v>
          </cell>
          <cell r="B6166" t="str">
            <v>SEDI</v>
          </cell>
          <cell r="C6166" t="str">
            <v>OUTROS</v>
          </cell>
          <cell r="D6166" t="str">
            <v>0318</v>
          </cell>
          <cell r="E6166">
            <v>0</v>
          </cell>
          <cell r="F6166">
            <v>0</v>
          </cell>
          <cell r="G6166" t="str">
            <v>97017</v>
          </cell>
          <cell r="H6166" t="str">
            <v>GUARDA-CORPO FIXADO EM FÔRMA DE MADEIRA COM TRAVESSÕES EM MADEIRA PREGADA PRÉ-MONTADA E ENCAIXE NA FÔRMA PARA EDIFICAÇÕES COM 3 PAVIMENTOS. AF_11/2017</v>
          </cell>
        </row>
        <row r="6167">
          <cell r="A6167" t="str">
            <v>SERVICOS DIVERSOS</v>
          </cell>
          <cell r="B6167" t="str">
            <v>SEDI</v>
          </cell>
          <cell r="C6167" t="str">
            <v>OUTROS</v>
          </cell>
          <cell r="D6167" t="str">
            <v>0318</v>
          </cell>
          <cell r="E6167">
            <v>0</v>
          </cell>
          <cell r="F6167">
            <v>0</v>
          </cell>
          <cell r="G6167" t="str">
            <v>97018</v>
          </cell>
          <cell r="H6167" t="str">
            <v>GUARDA-CORPO FIXADO EM FÔRMA DE MADEIRA COM TRAVESSÕES EM MADEIRA PREGADA PRÉ-MONTADA E ENCAIXE NA FÔRMA. PARA EDIFICAÇÕES COM ALTURA IGUAL OU SUPERIOR A 4 PAVIMENTOS. AF_11/2017</v>
          </cell>
        </row>
        <row r="6168">
          <cell r="A6168" t="str">
            <v>SERVICOS DIVERSOS</v>
          </cell>
          <cell r="B6168" t="str">
            <v>SEDI</v>
          </cell>
          <cell r="C6168" t="str">
            <v>OUTROS</v>
          </cell>
          <cell r="D6168" t="str">
            <v>0318</v>
          </cell>
          <cell r="E6168">
            <v>0</v>
          </cell>
          <cell r="F6168">
            <v>0</v>
          </cell>
          <cell r="G6168" t="str">
            <v>97031</v>
          </cell>
          <cell r="H6168" t="str">
            <v>GUARDA-CORPO EM LAJE PÓS-DESFÔRMA, PARA ESTRUTURAS EM CONCRETO, COM ESCORAS DE MADEIRA ESTRONCADAS NA ESTRUTURA, TRAVESSÕES DE MADEIRA PREGADOS E FECHAMENTO EM TELA DE POLIPROPILENO PARA EDIFICAÇÕES COM ALTURA ATÉ 4 PAVIMENTOS (1 MONTAGEM POR OBRA). AF_11/2017</v>
          </cell>
        </row>
        <row r="6169">
          <cell r="A6169" t="str">
            <v>SERVICOS DIVERSOS</v>
          </cell>
          <cell r="B6169" t="str">
            <v>SEDI</v>
          </cell>
          <cell r="C6169" t="str">
            <v>OUTROS</v>
          </cell>
          <cell r="D6169" t="str">
            <v>0318</v>
          </cell>
          <cell r="E6169">
            <v>0</v>
          </cell>
          <cell r="F6169">
            <v>0</v>
          </cell>
          <cell r="G6169" t="str">
            <v>97032</v>
          </cell>
          <cell r="H6169" t="str">
            <v>GUARDA-CORPO EM LAJE PÓS-DESFÔRMA, PARA ESTRUTURAS EM CONCRETO, COM ESCORAS DE MADEIRA ESTRONCADAS NA ESTRUTURA, TRAVESSÕES DE MADEIRA PREGADOS E FECHAMENTO EM TELA DE POLIPROPILENO PARA EDIFICAÇÕES ACIMA DE 4 PAV. (2 MONTAGENS POR OBRA). AF_11/2017</v>
          </cell>
        </row>
        <row r="6170">
          <cell r="A6170" t="str">
            <v>SERVICOS DIVERSOS</v>
          </cell>
          <cell r="B6170" t="str">
            <v>SEDI</v>
          </cell>
          <cell r="C6170" t="str">
            <v>OUTROS</v>
          </cell>
          <cell r="D6170" t="str">
            <v>0318</v>
          </cell>
          <cell r="E6170">
            <v>0</v>
          </cell>
          <cell r="F6170">
            <v>0</v>
          </cell>
          <cell r="G6170" t="str">
            <v>97033</v>
          </cell>
          <cell r="H6170" t="str">
            <v>GUARDA-CORPO EM LAJE PÓS-DESFORMA, PARA ESTRUTURAS EM CONCRETO, COM ESCORAS METÁLICAS ESTRONCADAS NA ESTRUTURA, TRAVESSÕES DE MADEIRA E FECHAMENTO EM TELA DE POLIPROPILENO PARA EDIFICAÇÕES COM ALTURA ATÉ 4 PAVIMENTOS (1 MONTAGEM POR OBRA). AF_11/2017</v>
          </cell>
        </row>
        <row r="6171">
          <cell r="A6171" t="str">
            <v>SERVICOS DIVERSOS</v>
          </cell>
          <cell r="B6171" t="str">
            <v>SEDI</v>
          </cell>
          <cell r="C6171" t="str">
            <v>OUTROS</v>
          </cell>
          <cell r="D6171" t="str">
            <v>0318</v>
          </cell>
          <cell r="E6171">
            <v>0</v>
          </cell>
          <cell r="F6171">
            <v>0</v>
          </cell>
          <cell r="G6171" t="str">
            <v>97034</v>
          </cell>
          <cell r="H6171" t="str">
            <v>GUARDA-CORPO EM LAJE PÓS-DESFORMA, PARA ESTRUTURAS EM CONCRETO, COM ESCORAS METÁLICAS ESTRONCADAS NA ESTRUTURA, TRAVESSÕES DE MADEIRA E FECHAMENTO EM TELA DE POLIPROPILENO PARA EDIFICAÇÕES ACIMA DE 4 PAVIMENTOS (2 MONTAGENS POR OBRA). AF_11/2017</v>
          </cell>
        </row>
        <row r="6172">
          <cell r="A6172" t="str">
            <v>SERVICOS DIVERSOS</v>
          </cell>
          <cell r="B6172" t="str">
            <v>SEDI</v>
          </cell>
          <cell r="C6172" t="str">
            <v>OUTROS</v>
          </cell>
          <cell r="D6172" t="str">
            <v>0318</v>
          </cell>
          <cell r="E6172">
            <v>0</v>
          </cell>
          <cell r="F6172">
            <v>0</v>
          </cell>
          <cell r="G6172" t="str">
            <v>97039</v>
          </cell>
          <cell r="H6172" t="str">
            <v>FECHAMENTO REMOVÍVEL DE VÃO DE PORTAS, EM MADEIRA (VÃO DO ELEVADOR)  1 MONTAGEM EM OBRA. AF_11/2017</v>
          </cell>
        </row>
        <row r="6173">
          <cell r="A6173" t="str">
            <v>SERVICOS DIVERSOS</v>
          </cell>
          <cell r="B6173" t="str">
            <v>SEDI</v>
          </cell>
          <cell r="C6173" t="str">
            <v>OUTROS</v>
          </cell>
          <cell r="D6173" t="str">
            <v>0318</v>
          </cell>
          <cell r="E6173">
            <v>0</v>
          </cell>
          <cell r="F6173">
            <v>0</v>
          </cell>
          <cell r="G6173" t="str">
            <v>97040</v>
          </cell>
          <cell r="H6173" t="str">
            <v>FECHAMENTO REMOVÍVEL DE ABERTURA DE CAIXILHO, EM MADEIRA  4 MONTAGENS EM OBRA. AF_11/2017</v>
          </cell>
        </row>
        <row r="6174">
          <cell r="A6174" t="str">
            <v>SERVICOS DIVERSOS</v>
          </cell>
          <cell r="B6174" t="str">
            <v>SEDI</v>
          </cell>
          <cell r="C6174" t="str">
            <v>OUTROS</v>
          </cell>
          <cell r="D6174" t="str">
            <v>0318</v>
          </cell>
          <cell r="E6174">
            <v>0</v>
          </cell>
          <cell r="F6174">
            <v>0</v>
          </cell>
          <cell r="G6174" t="str">
            <v>97041</v>
          </cell>
          <cell r="H6174" t="str">
            <v>FECHAMENTO REMOVÍVEL DE ABERTURA NO PISO, EM MADEIRA  1 MONTAGEM EM OBRA. AF_11/2017</v>
          </cell>
        </row>
        <row r="6175">
          <cell r="A6175" t="str">
            <v>SERVICOS DIVERSOS</v>
          </cell>
          <cell r="B6175" t="str">
            <v>SEDI</v>
          </cell>
          <cell r="C6175" t="str">
            <v>OUTROS</v>
          </cell>
          <cell r="D6175" t="str">
            <v>0318</v>
          </cell>
          <cell r="E6175">
            <v>0</v>
          </cell>
          <cell r="F6175">
            <v>0</v>
          </cell>
          <cell r="G6175" t="str">
            <v>97046</v>
          </cell>
          <cell r="H6175" t="str">
            <v>PONTEIRAS DE PROTEÇÃO DE VERGALHÕES EXPOSTOS EM FUNDAÇÕES. AF_11/2017</v>
          </cell>
        </row>
        <row r="6176">
          <cell r="A6176" t="str">
            <v>SERVICOS DIVERSOS</v>
          </cell>
          <cell r="B6176" t="str">
            <v>SEDI</v>
          </cell>
          <cell r="C6176" t="str">
            <v>OUTROS</v>
          </cell>
          <cell r="D6176" t="str">
            <v>0318</v>
          </cell>
          <cell r="E6176">
            <v>0</v>
          </cell>
          <cell r="F6176">
            <v>0</v>
          </cell>
          <cell r="G6176" t="str">
            <v>97047</v>
          </cell>
          <cell r="H6176" t="str">
            <v>PONTEIRAS DE PROTEÇÃO DE VERGALHÕES EXPOSTOS EM ESTRUTURAS DE CONCRETO ARMADO CONVENCIONAL. AF_11/2017</v>
          </cell>
        </row>
        <row r="6177">
          <cell r="A6177" t="str">
            <v>SERVICOS DIVERSOS</v>
          </cell>
          <cell r="B6177" t="str">
            <v>SEDI</v>
          </cell>
          <cell r="C6177" t="str">
            <v>OUTROS</v>
          </cell>
          <cell r="D6177" t="str">
            <v>0318</v>
          </cell>
          <cell r="E6177">
            <v>0</v>
          </cell>
          <cell r="F6177">
            <v>0</v>
          </cell>
          <cell r="G6177" t="str">
            <v>97048</v>
          </cell>
          <cell r="H6177" t="str">
            <v>PONTEIRAS DE PROTEÇÃO DE VERGALHÕES EXPOSTOS EM ALVENARIA ESTRUTURAL. AF_11/2017</v>
          </cell>
        </row>
        <row r="6178">
          <cell r="A6178" t="str">
            <v>SERVICOS DIVERSOS</v>
          </cell>
          <cell r="B6178" t="str">
            <v>SEDI</v>
          </cell>
          <cell r="C6178" t="str">
            <v>OUTROS</v>
          </cell>
          <cell r="D6178" t="str">
            <v>0318</v>
          </cell>
          <cell r="E6178">
            <v>0</v>
          </cell>
          <cell r="F6178">
            <v>0</v>
          </cell>
          <cell r="G6178" t="str">
            <v>97051</v>
          </cell>
          <cell r="H6178" t="str">
            <v>SINALIZAÇÃO COM FITA FIXADA NA ESTRUTURA. AF_11/2017</v>
          </cell>
        </row>
        <row r="6179">
          <cell r="A6179" t="str">
            <v>SERVICOS DIVERSOS</v>
          </cell>
          <cell r="B6179" t="str">
            <v>SEDI</v>
          </cell>
          <cell r="C6179" t="str">
            <v>OUTROS</v>
          </cell>
          <cell r="D6179" t="str">
            <v>0318</v>
          </cell>
          <cell r="E6179">
            <v>0</v>
          </cell>
          <cell r="F6179">
            <v>0</v>
          </cell>
          <cell r="G6179" t="str">
            <v>97053</v>
          </cell>
          <cell r="H6179" t="str">
            <v>SINALIZAÇÃO COM FITA FIXADA EM CONE PLÁSTICO, INCLUINDO CONE. AF_11/2017</v>
          </cell>
        </row>
        <row r="6180">
          <cell r="A6180" t="str">
            <v>SERVICOS DIVERSOS</v>
          </cell>
          <cell r="B6180" t="str">
            <v>SEDI</v>
          </cell>
          <cell r="C6180" t="str">
            <v>OUTROS</v>
          </cell>
          <cell r="D6180" t="str">
            <v>0318</v>
          </cell>
          <cell r="E6180">
            <v>0</v>
          </cell>
          <cell r="F6180">
            <v>0</v>
          </cell>
          <cell r="G6180" t="str">
            <v>97054</v>
          </cell>
          <cell r="H6180" t="str">
            <v>INSTALAÇÃO DE SINALIZADOR NOTURNO LED. AF_11/2017</v>
          </cell>
        </row>
        <row r="6181">
          <cell r="A6181" t="str">
            <v>SERVICOS DIVERSOS</v>
          </cell>
          <cell r="B6181" t="str">
            <v>SEDI</v>
          </cell>
          <cell r="C6181" t="str">
            <v>OUTROS</v>
          </cell>
          <cell r="D6181" t="str">
            <v>0318</v>
          </cell>
          <cell r="E6181">
            <v>0</v>
          </cell>
          <cell r="F6181">
            <v>0</v>
          </cell>
          <cell r="G6181" t="str">
            <v>97062</v>
          </cell>
          <cell r="H6181" t="str">
            <v>COLOCAÇÃO DE TELA EM ANDAIME FACHADEIRO. AF_11/2017</v>
          </cell>
        </row>
        <row r="6182">
          <cell r="A6182" t="str">
            <v>SERVICOS DIVERSOS</v>
          </cell>
          <cell r="B6182" t="str">
            <v>SEDI</v>
          </cell>
          <cell r="C6182" t="str">
            <v>OUTROS</v>
          </cell>
          <cell r="D6182" t="str">
            <v>0318</v>
          </cell>
          <cell r="E6182">
            <v>0</v>
          </cell>
          <cell r="F6182">
            <v>0</v>
          </cell>
          <cell r="G6182" t="str">
            <v>97063</v>
          </cell>
          <cell r="H6182" t="str">
            <v>MONTAGEM E DESMONTAGEM DE ANDAIME MODULAR FACHADEIRO, COM PISO METÁLICO, PARA EDIFICAÇÕES COM MÚLTIPLOS PAVIMENTOS (EXCLUSIVE ANDAIME E LIMPEZA). AF_11/2017</v>
          </cell>
        </row>
        <row r="6183">
          <cell r="A6183" t="str">
            <v>SERVICOS DIVERSOS</v>
          </cell>
          <cell r="B6183" t="str">
            <v>SEDI</v>
          </cell>
          <cell r="C6183" t="str">
            <v>OUTROS</v>
          </cell>
          <cell r="D6183" t="str">
            <v>0318</v>
          </cell>
          <cell r="E6183">
            <v>0</v>
          </cell>
          <cell r="F6183">
            <v>0</v>
          </cell>
          <cell r="G6183" t="str">
            <v>97064</v>
          </cell>
          <cell r="H6183" t="str">
            <v>MONTAGEM E DESMONTAGEM DE ANDAIME TUBULAR TIPO TORRE (EXCLUSIVE ANDAIME E LIMPEZA). AF_11/2017</v>
          </cell>
        </row>
        <row r="6184">
          <cell r="A6184" t="str">
            <v>SERVICOS DIVERSOS</v>
          </cell>
          <cell r="B6184" t="str">
            <v>SEDI</v>
          </cell>
          <cell r="C6184" t="str">
            <v>OUTROS</v>
          </cell>
          <cell r="D6184" t="str">
            <v>0318</v>
          </cell>
          <cell r="E6184">
            <v>0</v>
          </cell>
          <cell r="F6184">
            <v>0</v>
          </cell>
          <cell r="G6184" t="str">
            <v>97065</v>
          </cell>
          <cell r="H6184" t="str">
            <v>MONTAGEM E DESMONTAGEM DE ANDAIME MULTIDIRECIONAL (EXCLUSIVE ANDAIME E LIMPEZA). AF_11/2017</v>
          </cell>
        </row>
        <row r="6185">
          <cell r="A6185" t="str">
            <v>SERVICOS DIVERSOS</v>
          </cell>
          <cell r="B6185" t="str">
            <v>SEDI</v>
          </cell>
          <cell r="C6185" t="str">
            <v>OUTROS</v>
          </cell>
          <cell r="D6185" t="str">
            <v>0318</v>
          </cell>
          <cell r="E6185">
            <v>0</v>
          </cell>
          <cell r="F6185">
            <v>0</v>
          </cell>
          <cell r="G6185" t="str">
            <v>97066</v>
          </cell>
          <cell r="H6185" t="str">
            <v>COBERTURA PARA PROTEÇÃO DE PEDESTRES SOBRE ESTRUTURA DE ANDAIME, INCLUSIVE MONTAGEM E DESMONTAGEM. AF_11/2017</v>
          </cell>
        </row>
        <row r="6186">
          <cell r="A6186" t="str">
            <v>SERVICOS DIVERSOS</v>
          </cell>
          <cell r="B6186" t="str">
            <v>SEDI</v>
          </cell>
          <cell r="C6186" t="str">
            <v>OUTROS</v>
          </cell>
          <cell r="D6186" t="str">
            <v>0318</v>
          </cell>
          <cell r="E6186">
            <v>0</v>
          </cell>
          <cell r="F6186">
            <v>0</v>
          </cell>
          <cell r="G6186" t="str">
            <v>97067</v>
          </cell>
          <cell r="H6186" t="str">
            <v>PLATAFORMA DE PROTEÇÃO PRINCIPAL PARA ALVENARIA ESTRUTURAL PARA SER APOIADA EM ANDAIME, INCLUSIVE MONTAGEM E DESMONTAGEM. AF_11/2017</v>
          </cell>
        </row>
        <row r="6187">
          <cell r="A6187" t="str">
            <v>SERVICOS PRELIMINARES</v>
          </cell>
          <cell r="B6187" t="str">
            <v>SERP</v>
          </cell>
          <cell r="C6187" t="str">
            <v>DEMOLICOES/RETIRADAS</v>
          </cell>
          <cell r="D6187" t="str">
            <v>0014</v>
          </cell>
          <cell r="E6187">
            <v>0</v>
          </cell>
          <cell r="F6187">
            <v>0</v>
          </cell>
          <cell r="G6187" t="str">
            <v>97621</v>
          </cell>
          <cell r="H6187" t="str">
            <v>DEMOLIÇÃO DE ALVENARIA DE BLOCO FURADO, DE FORMA MANUAL, COM REAPROVEITAMENTO. AF_12/2017</v>
          </cell>
        </row>
        <row r="6188">
          <cell r="A6188" t="str">
            <v>SERVICOS PRELIMINARES</v>
          </cell>
          <cell r="B6188" t="str">
            <v>SERP</v>
          </cell>
          <cell r="C6188" t="str">
            <v>DEMOLICOES/RETIRADAS</v>
          </cell>
          <cell r="D6188" t="str">
            <v>0014</v>
          </cell>
          <cell r="E6188">
            <v>0</v>
          </cell>
          <cell r="F6188">
            <v>0</v>
          </cell>
          <cell r="G6188" t="str">
            <v>97622</v>
          </cell>
          <cell r="H6188" t="str">
            <v>DEMOLIÇÃO DE ALVENARIA DE BLOCO FURADO, DE FORMA MANUAL, SEM REAPROVEITAMENTO. AF_12/2017</v>
          </cell>
        </row>
        <row r="6189">
          <cell r="A6189" t="str">
            <v>SERVICOS PRELIMINARES</v>
          </cell>
          <cell r="B6189" t="str">
            <v>SERP</v>
          </cell>
          <cell r="C6189" t="str">
            <v>DEMOLICOES/RETIRADAS</v>
          </cell>
          <cell r="D6189" t="str">
            <v>0014</v>
          </cell>
          <cell r="E6189">
            <v>0</v>
          </cell>
          <cell r="F6189">
            <v>0</v>
          </cell>
          <cell r="G6189" t="str">
            <v>97623</v>
          </cell>
          <cell r="H6189" t="str">
            <v>DEMOLIÇÃO DE ALVENARIA DE TIJOLO MACIÇO, DE FORMA MANUAL, COM REAPROVEITAMENTO. AF_12/2017</v>
          </cell>
        </row>
        <row r="6190">
          <cell r="A6190" t="str">
            <v>SERVICOS PRELIMINARES</v>
          </cell>
          <cell r="B6190" t="str">
            <v>SERP</v>
          </cell>
          <cell r="C6190" t="str">
            <v>DEMOLICOES/RETIRADAS</v>
          </cell>
          <cell r="D6190" t="str">
            <v>0014</v>
          </cell>
          <cell r="E6190">
            <v>0</v>
          </cell>
          <cell r="F6190">
            <v>0</v>
          </cell>
          <cell r="G6190" t="str">
            <v>97624</v>
          </cell>
          <cell r="H6190" t="str">
            <v>DEMOLIÇÃO DE ALVENARIA DE TIJOLO MACIÇO, DE FORMA MANUAL, SEM REAPROVEITAMENTO. AF_12/2017</v>
          </cell>
        </row>
        <row r="6191">
          <cell r="A6191" t="str">
            <v>SERVICOS PRELIMINARES</v>
          </cell>
          <cell r="B6191" t="str">
            <v>SERP</v>
          </cell>
          <cell r="C6191" t="str">
            <v>DEMOLICOES/RETIRADAS</v>
          </cell>
          <cell r="D6191" t="str">
            <v>0014</v>
          </cell>
          <cell r="E6191">
            <v>0</v>
          </cell>
          <cell r="F6191">
            <v>0</v>
          </cell>
          <cell r="G6191" t="str">
            <v>97625</v>
          </cell>
          <cell r="H6191" t="str">
            <v>DEMOLIÇÃO DE ALVENARIA PARA QUALQUER TIPO DE BLOCO, DE FORMA MECANIZADA, SEM REAPROVEITAMENTO. AF_12/2017</v>
          </cell>
        </row>
        <row r="6192">
          <cell r="A6192" t="str">
            <v>SERVICOS PRELIMINARES</v>
          </cell>
          <cell r="B6192" t="str">
            <v>SERP</v>
          </cell>
          <cell r="C6192" t="str">
            <v>DEMOLICOES/RETIRADAS</v>
          </cell>
          <cell r="D6192" t="str">
            <v>0014</v>
          </cell>
          <cell r="E6192">
            <v>0</v>
          </cell>
          <cell r="F6192">
            <v>0</v>
          </cell>
          <cell r="G6192" t="str">
            <v>97626</v>
          </cell>
          <cell r="H6192" t="str">
            <v>DEMOLIÇÃO DE PILARES E VIGAS EM CONCRETO ARMADO, DE FORMA MANUAL, SEM REAPROVEITAMENTO. AF_12/2017</v>
          </cell>
        </row>
        <row r="6193">
          <cell r="A6193" t="str">
            <v>SERVICOS PRELIMINARES</v>
          </cell>
          <cell r="B6193" t="str">
            <v>SERP</v>
          </cell>
          <cell r="C6193" t="str">
            <v>DEMOLICOES/RETIRADAS</v>
          </cell>
          <cell r="D6193" t="str">
            <v>0014</v>
          </cell>
          <cell r="E6193">
            <v>0</v>
          </cell>
          <cell r="F6193">
            <v>0</v>
          </cell>
          <cell r="G6193" t="str">
            <v>97627</v>
          </cell>
          <cell r="H6193" t="str">
            <v>DEMOLIÇÃO DE PILARES E VIGAS EM CONCRETO ARMADO, DE FORMA MECANIZADA COM MARTELETE, SEM REAPROVEITAMENTO. AF_12/2017</v>
          </cell>
        </row>
        <row r="6194">
          <cell r="A6194" t="str">
            <v>SERVICOS PRELIMINARES</v>
          </cell>
          <cell r="B6194" t="str">
            <v>SERP</v>
          </cell>
          <cell r="C6194" t="str">
            <v>DEMOLICOES/RETIRADAS</v>
          </cell>
          <cell r="D6194" t="str">
            <v>0014</v>
          </cell>
          <cell r="E6194">
            <v>0</v>
          </cell>
          <cell r="F6194">
            <v>0</v>
          </cell>
          <cell r="G6194" t="str">
            <v>97628</v>
          </cell>
          <cell r="H6194" t="str">
            <v>DEMOLIÇÃO DE LAJES, DE FORMA MANUAL, SEM REAPROVEITAMENTO. AF_12/2017</v>
          </cell>
        </row>
        <row r="6195">
          <cell r="A6195" t="str">
            <v>SERVICOS PRELIMINARES</v>
          </cell>
          <cell r="B6195" t="str">
            <v>SERP</v>
          </cell>
          <cell r="C6195" t="str">
            <v>DEMOLICOES/RETIRADAS</v>
          </cell>
          <cell r="D6195" t="str">
            <v>0014</v>
          </cell>
          <cell r="E6195">
            <v>0</v>
          </cell>
          <cell r="F6195">
            <v>0</v>
          </cell>
          <cell r="G6195" t="str">
            <v>97629</v>
          </cell>
          <cell r="H6195" t="str">
            <v>DEMOLIÇÃO DE LAJES, DE FORMA MECANIZADA COM MARTELETE, SEM REAPROVEITAMENTO. AF_12/2017</v>
          </cell>
        </row>
        <row r="6196">
          <cell r="A6196" t="str">
            <v>SERVICOS PRELIMINARES</v>
          </cell>
          <cell r="B6196" t="str">
            <v>SERP</v>
          </cell>
          <cell r="C6196" t="str">
            <v>DEMOLICOES/RETIRADAS</v>
          </cell>
          <cell r="D6196" t="str">
            <v>0014</v>
          </cell>
          <cell r="E6196">
            <v>0</v>
          </cell>
          <cell r="F6196">
            <v>0</v>
          </cell>
          <cell r="G6196" t="str">
            <v>97631</v>
          </cell>
          <cell r="H6196" t="str">
            <v>DEMOLIÇÃO DE ARGAMASSAS, DE FORMA MANUAL, SEM REAPROVEITAMENTO. AF_12/2017</v>
          </cell>
        </row>
        <row r="6197">
          <cell r="A6197" t="str">
            <v>SERVICOS PRELIMINARES</v>
          </cell>
          <cell r="B6197" t="str">
            <v>SERP</v>
          </cell>
          <cell r="C6197" t="str">
            <v>DEMOLICOES/RETIRADAS</v>
          </cell>
          <cell r="D6197" t="str">
            <v>0014</v>
          </cell>
          <cell r="E6197">
            <v>0</v>
          </cell>
          <cell r="F6197">
            <v>0</v>
          </cell>
          <cell r="G6197" t="str">
            <v>97632</v>
          </cell>
          <cell r="H6197" t="str">
            <v>DEMOLIÇÃO DE RODAPÉ CERÂMICO, DE FORMA MANUAL, SEM REAPROVEITAMENTO. AF_12/2017</v>
          </cell>
        </row>
        <row r="6198">
          <cell r="A6198" t="str">
            <v>SERVICOS PRELIMINARES</v>
          </cell>
          <cell r="B6198" t="str">
            <v>SERP</v>
          </cell>
          <cell r="C6198" t="str">
            <v>DEMOLICOES/RETIRADAS</v>
          </cell>
          <cell r="D6198" t="str">
            <v>0014</v>
          </cell>
          <cell r="E6198">
            <v>0</v>
          </cell>
          <cell r="F6198">
            <v>0</v>
          </cell>
          <cell r="G6198" t="str">
            <v>97633</v>
          </cell>
          <cell r="H6198" t="str">
            <v>DEMOLIÇÃO DE REVESTIMENTO CERÂMICO, DE FORMA MANUAL, SEM REAPROVEITAMENTO. AF_12/2017</v>
          </cell>
        </row>
        <row r="6199">
          <cell r="A6199" t="str">
            <v>SERVICOS PRELIMINARES</v>
          </cell>
          <cell r="B6199" t="str">
            <v>SERP</v>
          </cell>
          <cell r="C6199" t="str">
            <v>DEMOLICOES/RETIRADAS</v>
          </cell>
          <cell r="D6199" t="str">
            <v>0014</v>
          </cell>
          <cell r="E6199">
            <v>0</v>
          </cell>
          <cell r="F6199">
            <v>0</v>
          </cell>
          <cell r="G6199" t="str">
            <v>97634</v>
          </cell>
          <cell r="H6199" t="str">
            <v>DEMOLIÇÃO DE REVESTIMENTO CERÂMICO, DE FORMA MECANIZADA COM MARTELETE, SEM REAPROVEITAMENTO. AF_12/2017</v>
          </cell>
        </row>
        <row r="6200">
          <cell r="A6200" t="str">
            <v>SERVICOS PRELIMINARES</v>
          </cell>
          <cell r="B6200" t="str">
            <v>SERP</v>
          </cell>
          <cell r="C6200" t="str">
            <v>DEMOLICOES/RETIRADAS</v>
          </cell>
          <cell r="D6200" t="str">
            <v>0014</v>
          </cell>
          <cell r="E6200">
            <v>0</v>
          </cell>
          <cell r="F6200">
            <v>0</v>
          </cell>
          <cell r="G6200" t="str">
            <v>97635</v>
          </cell>
          <cell r="H6200" t="str">
            <v>DEMOLIÇÃO DE PAVIMENTO INTERTRAVADO, DE FORMA MANUAL, COM REAPROVEITAMENTO. AF_12/2017</v>
          </cell>
        </row>
        <row r="6201">
          <cell r="A6201" t="str">
            <v>SERVICOS PRELIMINARES</v>
          </cell>
          <cell r="B6201" t="str">
            <v>SERP</v>
          </cell>
          <cell r="C6201" t="str">
            <v>DEMOLICOES/RETIRADAS</v>
          </cell>
          <cell r="D6201" t="str">
            <v>0014</v>
          </cell>
          <cell r="E6201">
            <v>0</v>
          </cell>
          <cell r="F6201">
            <v>0</v>
          </cell>
          <cell r="G6201" t="str">
            <v>97636</v>
          </cell>
          <cell r="H6201" t="str">
            <v>DEMOLIÇÃO PARCIAL DE PAVIMENTO ASFÁLTICO, DE FORMA MECANIZADA, SEM REAPROVEITAMENTO. AF_12/2017</v>
          </cell>
        </row>
        <row r="6202">
          <cell r="A6202" t="str">
            <v>SERVICOS PRELIMINARES</v>
          </cell>
          <cell r="B6202" t="str">
            <v>SERP</v>
          </cell>
          <cell r="C6202" t="str">
            <v>DEMOLICOES/RETIRADAS</v>
          </cell>
          <cell r="D6202" t="str">
            <v>0014</v>
          </cell>
          <cell r="E6202">
            <v>0</v>
          </cell>
          <cell r="F6202">
            <v>0</v>
          </cell>
          <cell r="G6202" t="str">
            <v>97637</v>
          </cell>
          <cell r="H6202" t="str">
            <v>REMOÇÃO DE TAPUME/ CHAPAS METÁLICAS E DE MADEIRA, DE FORMA MANUAL, SEM REAPROVEITAMENTO. AF_12/2017</v>
          </cell>
        </row>
        <row r="6203">
          <cell r="A6203" t="str">
            <v>SERVICOS PRELIMINARES</v>
          </cell>
          <cell r="B6203" t="str">
            <v>SERP</v>
          </cell>
          <cell r="C6203" t="str">
            <v>DEMOLICOES/RETIRADAS</v>
          </cell>
          <cell r="D6203" t="str">
            <v>0014</v>
          </cell>
          <cell r="E6203">
            <v>0</v>
          </cell>
          <cell r="F6203">
            <v>0</v>
          </cell>
          <cell r="G6203" t="str">
            <v>97638</v>
          </cell>
          <cell r="H6203" t="str">
            <v>REMOÇÃO DE CHAPAS E PERFIS DE DRYWALL, DE FORMA MANUAL, SEM REAPROVEITAMENTO. AF_12/2017</v>
          </cell>
        </row>
        <row r="6204">
          <cell r="A6204" t="str">
            <v>SERVICOS PRELIMINARES</v>
          </cell>
          <cell r="B6204" t="str">
            <v>SERP</v>
          </cell>
          <cell r="C6204" t="str">
            <v>DEMOLICOES/RETIRADAS</v>
          </cell>
          <cell r="D6204" t="str">
            <v>0014</v>
          </cell>
          <cell r="E6204">
            <v>0</v>
          </cell>
          <cell r="F6204">
            <v>0</v>
          </cell>
          <cell r="G6204" t="str">
            <v>97639</v>
          </cell>
          <cell r="H6204" t="str">
            <v>REMOÇÃO DE PLACAS E PILARETES DE CONCRETO, DE FORMA MANUAL, SEM REAPROVEITAMENTO. AF_12/2017</v>
          </cell>
        </row>
        <row r="6205">
          <cell r="A6205" t="str">
            <v>SERVICOS PRELIMINARES</v>
          </cell>
          <cell r="B6205" t="str">
            <v>SERP</v>
          </cell>
          <cell r="C6205" t="str">
            <v>DEMOLICOES/RETIRADAS</v>
          </cell>
          <cell r="D6205" t="str">
            <v>0014</v>
          </cell>
          <cell r="E6205">
            <v>0</v>
          </cell>
          <cell r="F6205">
            <v>0</v>
          </cell>
          <cell r="G6205" t="str">
            <v>97640</v>
          </cell>
          <cell r="H6205" t="str">
            <v>REMOÇÃO DE FORROS DE DRYWALL, PVC E FIBROMINERAL, DE FORMA MANUAL, SEM REAPROVEITAMENTO. AF_12/2017</v>
          </cell>
        </row>
        <row r="6206">
          <cell r="A6206" t="str">
            <v>SERVICOS PRELIMINARES</v>
          </cell>
          <cell r="B6206" t="str">
            <v>SERP</v>
          </cell>
          <cell r="C6206" t="str">
            <v>DEMOLICOES/RETIRADAS</v>
          </cell>
          <cell r="D6206" t="str">
            <v>0014</v>
          </cell>
          <cell r="E6206">
            <v>0</v>
          </cell>
          <cell r="F6206">
            <v>0</v>
          </cell>
          <cell r="G6206" t="str">
            <v>97641</v>
          </cell>
          <cell r="H6206" t="str">
            <v>REMOÇÃO DE FORRO DE GESSO, DE FORMA MANUAL, SEM REAPROVEITAMENTO. AF_12/2017</v>
          </cell>
        </row>
        <row r="6207">
          <cell r="A6207" t="str">
            <v>SERVICOS PRELIMINARES</v>
          </cell>
          <cell r="B6207" t="str">
            <v>SERP</v>
          </cell>
          <cell r="C6207" t="str">
            <v>DEMOLICOES/RETIRADAS</v>
          </cell>
          <cell r="D6207" t="str">
            <v>0014</v>
          </cell>
          <cell r="E6207">
            <v>0</v>
          </cell>
          <cell r="F6207">
            <v>0</v>
          </cell>
          <cell r="G6207" t="str">
            <v>97642</v>
          </cell>
          <cell r="H6207" t="str">
            <v>REMOÇÃO DE TRAMA METÁLICA OU DE MADEIRA PARA FORRO, DE FORMA MANUAL, SEM REAPROVEITAMENTO. AF_12/2017</v>
          </cell>
        </row>
        <row r="6208">
          <cell r="A6208" t="str">
            <v>SERVICOS PRELIMINARES</v>
          </cell>
          <cell r="B6208" t="str">
            <v>SERP</v>
          </cell>
          <cell r="C6208" t="str">
            <v>DEMOLICOES/RETIRADAS</v>
          </cell>
          <cell r="D6208" t="str">
            <v>0014</v>
          </cell>
          <cell r="E6208">
            <v>0</v>
          </cell>
          <cell r="F6208">
            <v>0</v>
          </cell>
          <cell r="G6208" t="str">
            <v>97643</v>
          </cell>
          <cell r="H6208" t="str">
            <v>REMOÇÃO DE PISO DE MADEIRA (ASSOALHO E BARROTE), DE FORMA MANUAL, SEM REAPROVEITAMENTO. AF_12/2017</v>
          </cell>
        </row>
        <row r="6209">
          <cell r="A6209" t="str">
            <v>SERVICOS PRELIMINARES</v>
          </cell>
          <cell r="B6209" t="str">
            <v>SERP</v>
          </cell>
          <cell r="C6209" t="str">
            <v>DEMOLICOES/RETIRADAS</v>
          </cell>
          <cell r="D6209" t="str">
            <v>0014</v>
          </cell>
          <cell r="E6209">
            <v>0</v>
          </cell>
          <cell r="F6209">
            <v>0</v>
          </cell>
          <cell r="G6209" t="str">
            <v>97644</v>
          </cell>
          <cell r="H6209" t="str">
            <v>REMOÇÃO DE PORTAS, DE FORMA MANUAL, SEM REAPROVEITAMENTO. AF_12/2017</v>
          </cell>
        </row>
        <row r="6210">
          <cell r="A6210" t="str">
            <v>SERVICOS PRELIMINARES</v>
          </cell>
          <cell r="B6210" t="str">
            <v>SERP</v>
          </cell>
          <cell r="C6210" t="str">
            <v>DEMOLICOES/RETIRADAS</v>
          </cell>
          <cell r="D6210" t="str">
            <v>0014</v>
          </cell>
          <cell r="E6210">
            <v>0</v>
          </cell>
          <cell r="F6210">
            <v>0</v>
          </cell>
          <cell r="G6210" t="str">
            <v>97645</v>
          </cell>
          <cell r="H6210" t="str">
            <v>REMOÇÃO DE JANELAS, DE FORMA MANUAL, SEM REAPROVEITAMENTO. AF_12/2017</v>
          </cell>
        </row>
        <row r="6211">
          <cell r="A6211" t="str">
            <v>SERVICOS PRELIMINARES</v>
          </cell>
          <cell r="B6211" t="str">
            <v>SERP</v>
          </cell>
          <cell r="C6211" t="str">
            <v>DEMOLICOES/RETIRADAS</v>
          </cell>
          <cell r="D6211" t="str">
            <v>0014</v>
          </cell>
          <cell r="E6211">
            <v>0</v>
          </cell>
          <cell r="F6211">
            <v>0</v>
          </cell>
          <cell r="G6211" t="str">
            <v>97647</v>
          </cell>
          <cell r="H6211" t="str">
            <v>REMOÇÃO DE TELHAS, DE FIBROCIMENTO, METÁLICA E CERÂMICA, DE FORMA MANUAL, SEM REAPROVEITAMENTO. AF_12/2017</v>
          </cell>
        </row>
        <row r="6212">
          <cell r="A6212" t="str">
            <v>SERVICOS PRELIMINARES</v>
          </cell>
          <cell r="B6212" t="str">
            <v>SERP</v>
          </cell>
          <cell r="C6212" t="str">
            <v>DEMOLICOES/RETIRADAS</v>
          </cell>
          <cell r="D6212" t="str">
            <v>0014</v>
          </cell>
          <cell r="E6212">
            <v>0</v>
          </cell>
          <cell r="F6212">
            <v>0</v>
          </cell>
          <cell r="G6212" t="str">
            <v>97648</v>
          </cell>
          <cell r="H6212" t="str">
            <v>REMOÇÃO DE PROTEÇÃO TÉRMICA PARA COBERTURA EM EPS, DE FORMA MANUAL, SEM REAPROVEITAMENTO. AF_12/2017</v>
          </cell>
        </row>
        <row r="6213">
          <cell r="A6213" t="str">
            <v>SERVICOS PRELIMINARES</v>
          </cell>
          <cell r="B6213" t="str">
            <v>SERP</v>
          </cell>
          <cell r="C6213" t="str">
            <v>DEMOLICOES/RETIRADAS</v>
          </cell>
          <cell r="D6213" t="str">
            <v>0014</v>
          </cell>
          <cell r="E6213">
            <v>0</v>
          </cell>
          <cell r="F6213">
            <v>0</v>
          </cell>
          <cell r="G6213" t="str">
            <v>97649</v>
          </cell>
          <cell r="H6213" t="str">
            <v>REMOÇÃO DE TELHAS DE FIBROCIMENTO, METÁLICA E CERÂMICA, DE FORMA MECANIZADA, COM USO DE GUINDASTE, SEM REAPROVEITAMENTO. AF_12/2017</v>
          </cell>
        </row>
        <row r="6214">
          <cell r="A6214" t="str">
            <v>SERVICOS PRELIMINARES</v>
          </cell>
          <cell r="B6214" t="str">
            <v>SERP</v>
          </cell>
          <cell r="C6214" t="str">
            <v>DEMOLICOES/RETIRADAS</v>
          </cell>
          <cell r="D6214" t="str">
            <v>0014</v>
          </cell>
          <cell r="E6214">
            <v>0</v>
          </cell>
          <cell r="F6214">
            <v>0</v>
          </cell>
          <cell r="G6214" t="str">
            <v>97650</v>
          </cell>
          <cell r="H6214" t="str">
            <v>REMOÇÃO DE TRAMA DE MADEIRA PARA COBERTURA, DE FORMA MANUAL, SEM REAPROVEITAMENTO. AF_12/2017</v>
          </cell>
        </row>
        <row r="6215">
          <cell r="A6215" t="str">
            <v>SERVICOS PRELIMINARES</v>
          </cell>
          <cell r="B6215" t="str">
            <v>SERP</v>
          </cell>
          <cell r="C6215" t="str">
            <v>DEMOLICOES/RETIRADAS</v>
          </cell>
          <cell r="D6215" t="str">
            <v>0014</v>
          </cell>
          <cell r="E6215">
            <v>0</v>
          </cell>
          <cell r="F6215">
            <v>0</v>
          </cell>
          <cell r="G6215" t="str">
            <v>97651</v>
          </cell>
          <cell r="H6215" t="str">
            <v>REMOÇÃO DE TESOURAS DE MADEIRA, COM VÃO MENOR QUE 8M, DE FORMA MANUAL, SEM REAPROVEITAMENTO. AF_12/2017</v>
          </cell>
        </row>
        <row r="6216">
          <cell r="A6216" t="str">
            <v>SERVICOS PRELIMINARES</v>
          </cell>
          <cell r="B6216" t="str">
            <v>SERP</v>
          </cell>
          <cell r="C6216" t="str">
            <v>DEMOLICOES/RETIRADAS</v>
          </cell>
          <cell r="D6216" t="str">
            <v>0014</v>
          </cell>
          <cell r="E6216">
            <v>0</v>
          </cell>
          <cell r="F6216">
            <v>0</v>
          </cell>
          <cell r="G6216" t="str">
            <v>97652</v>
          </cell>
          <cell r="H6216" t="str">
            <v>REMOÇÃO DE TESOURAS DE MADEIRA, COM VÃO MAIOR OU IGUAL A 8M, DE FORMA MANUAL, SEM REAPROVEITAMENTO. AF_12/2017</v>
          </cell>
        </row>
        <row r="6217">
          <cell r="A6217" t="str">
            <v>SERVICOS PRELIMINARES</v>
          </cell>
          <cell r="B6217" t="str">
            <v>SERP</v>
          </cell>
          <cell r="C6217" t="str">
            <v>DEMOLICOES/RETIRADAS</v>
          </cell>
          <cell r="D6217" t="str">
            <v>0014</v>
          </cell>
          <cell r="E6217">
            <v>0</v>
          </cell>
          <cell r="F6217">
            <v>0</v>
          </cell>
          <cell r="G6217" t="str">
            <v>97653</v>
          </cell>
          <cell r="H6217" t="str">
            <v>REMOÇÃO DE TESOURAS DE MADEIRA, COM VÃO MENOR QUE 8M, DE FORMA MECANIZADA, COM REAPROVEITAMENTO. AF_12/2017</v>
          </cell>
        </row>
        <row r="6218">
          <cell r="A6218" t="str">
            <v>SERVICOS PRELIMINARES</v>
          </cell>
          <cell r="B6218" t="str">
            <v>SERP</v>
          </cell>
          <cell r="C6218" t="str">
            <v>DEMOLICOES/RETIRADAS</v>
          </cell>
          <cell r="D6218" t="str">
            <v>0014</v>
          </cell>
          <cell r="E6218">
            <v>0</v>
          </cell>
          <cell r="F6218">
            <v>0</v>
          </cell>
          <cell r="G6218" t="str">
            <v>97654</v>
          </cell>
          <cell r="H6218" t="str">
            <v>REMOÇÃO DE TESOURAS DE MADEIRA, COM VÃO MAIOR OU IGUAL A 8M, DE FORMA MECANIZADA, COM REAPROVEITAMENTO. AF_12/2017</v>
          </cell>
        </row>
        <row r="6219">
          <cell r="A6219" t="str">
            <v>SERVICOS PRELIMINARES</v>
          </cell>
          <cell r="B6219" t="str">
            <v>SERP</v>
          </cell>
          <cell r="C6219" t="str">
            <v>DEMOLICOES/RETIRADAS</v>
          </cell>
          <cell r="D6219" t="str">
            <v>0014</v>
          </cell>
          <cell r="E6219">
            <v>0</v>
          </cell>
          <cell r="F6219">
            <v>0</v>
          </cell>
          <cell r="G6219" t="str">
            <v>97655</v>
          </cell>
          <cell r="H6219" t="str">
            <v>REMOÇÃO DE TRAMA METÁLICA PARA COBERTURA, DE FORMA MANUAL, SEM REAPROVEITAMENTO. AF_12/2017</v>
          </cell>
        </row>
        <row r="6220">
          <cell r="A6220" t="str">
            <v>SERVICOS PRELIMINARES</v>
          </cell>
          <cell r="B6220" t="str">
            <v>SERP</v>
          </cell>
          <cell r="C6220" t="str">
            <v>DEMOLICOES/RETIRADAS</v>
          </cell>
          <cell r="D6220" t="str">
            <v>0014</v>
          </cell>
          <cell r="E6220">
            <v>0</v>
          </cell>
          <cell r="F6220">
            <v>0</v>
          </cell>
          <cell r="G6220" t="str">
            <v>97656</v>
          </cell>
          <cell r="H6220" t="str">
            <v>REMOÇÃO DE TESOURAS METÁLICAS, COM VÃO MENOR QUE 8M, DE FORMA MANUAL, SEM REAPROVEITAMENTO. AF_12/2017</v>
          </cell>
        </row>
        <row r="6221">
          <cell r="A6221" t="str">
            <v>SERVICOS PRELIMINARES</v>
          </cell>
          <cell r="B6221" t="str">
            <v>SERP</v>
          </cell>
          <cell r="C6221" t="str">
            <v>DEMOLICOES/RETIRADAS</v>
          </cell>
          <cell r="D6221" t="str">
            <v>0014</v>
          </cell>
          <cell r="E6221">
            <v>0</v>
          </cell>
          <cell r="F6221">
            <v>0</v>
          </cell>
          <cell r="G6221" t="str">
            <v>97657</v>
          </cell>
          <cell r="H6221" t="str">
            <v>REMOÇÃO DE TESOURAS METÁLICAS, COM VÃO MAIOR OU IGUAL A 8M, DE FORMA MANUAL, SEM REAPROVEITAMENTO. AF_12/2017</v>
          </cell>
        </row>
        <row r="6222">
          <cell r="A6222" t="str">
            <v>SERVICOS PRELIMINARES</v>
          </cell>
          <cell r="B6222" t="str">
            <v>SERP</v>
          </cell>
          <cell r="C6222" t="str">
            <v>DEMOLICOES/RETIRADAS</v>
          </cell>
          <cell r="D6222" t="str">
            <v>0014</v>
          </cell>
          <cell r="E6222">
            <v>0</v>
          </cell>
          <cell r="F6222">
            <v>0</v>
          </cell>
          <cell r="G6222" t="str">
            <v>97658</v>
          </cell>
          <cell r="H6222" t="str">
            <v>REMOÇÃO DE TESOURAS METÁLICAS, COM VÃO MENOR QUE 8M, DE FORMA MECANIZADA, COM REAPROVEITAMENTO. AF_12/2017</v>
          </cell>
        </row>
        <row r="6223">
          <cell r="A6223" t="str">
            <v>SERVICOS PRELIMINARES</v>
          </cell>
          <cell r="B6223" t="str">
            <v>SERP</v>
          </cell>
          <cell r="C6223" t="str">
            <v>DEMOLICOES/RETIRADAS</v>
          </cell>
          <cell r="D6223" t="str">
            <v>0014</v>
          </cell>
          <cell r="E6223">
            <v>0</v>
          </cell>
          <cell r="F6223">
            <v>0</v>
          </cell>
          <cell r="G6223" t="str">
            <v>97659</v>
          </cell>
          <cell r="H6223" t="str">
            <v>REMOÇÃO DE TESOURAS METÁLICAS, COM VÃO MAIOR OU IGUAL A 8M, DE FORMA MECANIZADA, COM REAPROVEITAMENTO. AF_12/2017</v>
          </cell>
        </row>
        <row r="6224">
          <cell r="A6224" t="str">
            <v>SERVICOS PRELIMINARES</v>
          </cell>
          <cell r="B6224" t="str">
            <v>SERP</v>
          </cell>
          <cell r="C6224" t="str">
            <v>DEMOLICOES/RETIRADAS</v>
          </cell>
          <cell r="D6224" t="str">
            <v>0014</v>
          </cell>
          <cell r="E6224">
            <v>0</v>
          </cell>
          <cell r="F6224">
            <v>0</v>
          </cell>
          <cell r="G6224" t="str">
            <v>97660</v>
          </cell>
          <cell r="H6224" t="str">
            <v>REMOÇÃO DE INTERRUPTORES/TOMADAS ELÉTRICAS, DE FORMA MANUAL, SEM REAPROVEITAMENTO. AF_12/2017</v>
          </cell>
        </row>
        <row r="6225">
          <cell r="A6225" t="str">
            <v>SERVICOS PRELIMINARES</v>
          </cell>
          <cell r="B6225" t="str">
            <v>SERP</v>
          </cell>
          <cell r="C6225" t="str">
            <v>DEMOLICOES/RETIRADAS</v>
          </cell>
          <cell r="D6225" t="str">
            <v>0014</v>
          </cell>
          <cell r="E6225">
            <v>0</v>
          </cell>
          <cell r="F6225">
            <v>0</v>
          </cell>
          <cell r="G6225" t="str">
            <v>97661</v>
          </cell>
          <cell r="H6225" t="str">
            <v>REMOÇÃO DE CABOS ELÉTRICOS, DE FORMA MANUAL, SEM REAPROVEITAMENTO. AF_12/2017</v>
          </cell>
        </row>
        <row r="6226">
          <cell r="A6226" t="str">
            <v>SERVICOS PRELIMINARES</v>
          </cell>
          <cell r="B6226" t="str">
            <v>SERP</v>
          </cell>
          <cell r="C6226" t="str">
            <v>DEMOLICOES/RETIRADAS</v>
          </cell>
          <cell r="D6226" t="str">
            <v>0014</v>
          </cell>
          <cell r="E6226">
            <v>0</v>
          </cell>
          <cell r="F6226">
            <v>0</v>
          </cell>
          <cell r="G6226" t="str">
            <v>97662</v>
          </cell>
          <cell r="H6226" t="str">
            <v>REMOÇÃO DE TUBULAÇÕES (TUBOS E CONEXÕES) DE ÁGUA FRIA, DE FORMA MANUAL, SEM REAPROVEITAMENTO. AF_12/2017</v>
          </cell>
        </row>
        <row r="6227">
          <cell r="A6227" t="str">
            <v>SERVICOS PRELIMINARES</v>
          </cell>
          <cell r="B6227" t="str">
            <v>SERP</v>
          </cell>
          <cell r="C6227" t="str">
            <v>DEMOLICOES/RETIRADAS</v>
          </cell>
          <cell r="D6227" t="str">
            <v>0014</v>
          </cell>
          <cell r="E6227">
            <v>0</v>
          </cell>
          <cell r="F6227">
            <v>0</v>
          </cell>
          <cell r="G6227" t="str">
            <v>97663</v>
          </cell>
          <cell r="H6227" t="str">
            <v>REMOÇÃO DE LOUÇAS, DE FORMA MANUAL, SEM REAPROVEITAMENTO. AF_12/2017</v>
          </cell>
        </row>
        <row r="6228">
          <cell r="A6228" t="str">
            <v>SERVICOS PRELIMINARES</v>
          </cell>
          <cell r="B6228" t="str">
            <v>SERP</v>
          </cell>
          <cell r="C6228" t="str">
            <v>DEMOLICOES/RETIRADAS</v>
          </cell>
          <cell r="D6228" t="str">
            <v>0014</v>
          </cell>
          <cell r="E6228">
            <v>0</v>
          </cell>
          <cell r="F6228">
            <v>0</v>
          </cell>
          <cell r="G6228" t="str">
            <v>97664</v>
          </cell>
          <cell r="H6228" t="str">
            <v>REMOÇÃO DE ACESSÓRIOS, DE FORMA MANUAL, SEM REAPROVEITAMENTO. AF_12/2017</v>
          </cell>
        </row>
        <row r="6229">
          <cell r="A6229" t="str">
            <v>SERVICOS PRELIMINARES</v>
          </cell>
          <cell r="B6229" t="str">
            <v>SERP</v>
          </cell>
          <cell r="C6229" t="str">
            <v>DEMOLICOES/RETIRADAS</v>
          </cell>
          <cell r="D6229" t="str">
            <v>0014</v>
          </cell>
          <cell r="E6229">
            <v>0</v>
          </cell>
          <cell r="F6229">
            <v>0</v>
          </cell>
          <cell r="G6229" t="str">
            <v>97665</v>
          </cell>
          <cell r="H6229" t="str">
            <v>REMOÇÃO DE LUMINÁRIAS, DE FORMA MANUAL, SEM REAPROVEITAMENTO. AF_12/2017</v>
          </cell>
        </row>
        <row r="6230">
          <cell r="A6230" t="str">
            <v>SERVICOS PRELIMINARES</v>
          </cell>
          <cell r="B6230" t="str">
            <v>SERP</v>
          </cell>
          <cell r="C6230" t="str">
            <v>DEMOLICOES/RETIRADAS</v>
          </cell>
          <cell r="D6230" t="str">
            <v>0014</v>
          </cell>
          <cell r="E6230">
            <v>0</v>
          </cell>
          <cell r="F6230">
            <v>0</v>
          </cell>
          <cell r="G6230" t="str">
            <v>97666</v>
          </cell>
          <cell r="H6230" t="str">
            <v>REMOÇÃO DE METAIS SANITÁRIOS, DE FORMA MANUAL, SEM REAPROVEITAMENTO. AF_12/2017</v>
          </cell>
        </row>
        <row r="6231">
          <cell r="A6231" t="str">
            <v>SERVICOS TECNICOS</v>
          </cell>
          <cell r="B6231" t="str">
            <v>SERT</v>
          </cell>
          <cell r="C6231" t="str">
            <v>CONTROLE TECNOLOGICO</v>
          </cell>
          <cell r="D6231" t="str">
            <v>0006</v>
          </cell>
          <cell r="E6231">
            <v>0</v>
          </cell>
          <cell r="F6231">
            <v>0</v>
          </cell>
          <cell r="G6231" t="str">
            <v>95967</v>
          </cell>
          <cell r="H6231" t="str">
            <v>SERVIÇOS TÉCNICOS ESPECIALIZADOS PARA ACOMPANHAMENTO DE EXECUÇÃO DE FUNDAÇÕES PROFUNDAS E ESTRUTURAS DE CONTENÇÃO</v>
          </cell>
        </row>
        <row r="6232">
          <cell r="A6232" t="str">
            <v>SERVICOS TECNICOS</v>
          </cell>
          <cell r="B6232" t="str">
            <v>SERT</v>
          </cell>
          <cell r="C6232" t="str">
            <v>LOCACAO</v>
          </cell>
          <cell r="D6232" t="str">
            <v>0008</v>
          </cell>
          <cell r="E6232">
            <v>0</v>
          </cell>
          <cell r="F6232">
            <v>0</v>
          </cell>
          <cell r="G6232" t="str">
            <v>99058</v>
          </cell>
          <cell r="H6232" t="str">
            <v>LOCAÇÃO DE PONTO PARA REFERÊNCIA TOPOGRÁFICA. AF_10/2018</v>
          </cell>
        </row>
        <row r="6233">
          <cell r="A6233" t="str">
            <v>SERVICOS TECNICOS</v>
          </cell>
          <cell r="B6233" t="str">
            <v>SERT</v>
          </cell>
          <cell r="C6233" t="str">
            <v>LOCACAO</v>
          </cell>
          <cell r="D6233" t="str">
            <v>0008</v>
          </cell>
          <cell r="E6233">
            <v>0</v>
          </cell>
          <cell r="F6233">
            <v>0</v>
          </cell>
          <cell r="G6233" t="str">
            <v>99059</v>
          </cell>
          <cell r="H6233" t="str">
            <v>LOCACAO CONVENCIONAL DE OBRA, UTILIZANDO GABARITO DE TÁBUAS CORRIDAS PONTALETADAS A CADA 2,00M -  2 UTILIZAÇÕES. AF_10/2018</v>
          </cell>
        </row>
        <row r="6234">
          <cell r="A6234" t="str">
            <v>SERVICOS TECNICOS</v>
          </cell>
          <cell r="B6234" t="str">
            <v>SERT</v>
          </cell>
          <cell r="C6234" t="str">
            <v>LOCACAO</v>
          </cell>
          <cell r="D6234" t="str">
            <v>0008</v>
          </cell>
          <cell r="E6234">
            <v>0</v>
          </cell>
          <cell r="F6234">
            <v>0</v>
          </cell>
          <cell r="G6234" t="str">
            <v>99060</v>
          </cell>
          <cell r="H6234" t="str">
            <v>LOCAÇÃO COM CAVALETE COM ALTURA DE 1,00 M - 2 UTILIZAÇÕES. AF_10/2018</v>
          </cell>
        </row>
        <row r="6235">
          <cell r="A6235" t="str">
            <v>SERVICOS TECNICOS</v>
          </cell>
          <cell r="B6235" t="str">
            <v>SERT</v>
          </cell>
          <cell r="C6235" t="str">
            <v>LOCACAO</v>
          </cell>
          <cell r="D6235" t="str">
            <v>0008</v>
          </cell>
          <cell r="E6235">
            <v>0</v>
          </cell>
          <cell r="F6235">
            <v>0</v>
          </cell>
          <cell r="G6235" t="str">
            <v>99061</v>
          </cell>
          <cell r="H6235" t="str">
            <v>LOCAÇÃO COM CAVALETE COM ALTURA DE 0,50 M - 2 UTILIZAÇÕES. AF_10/2018</v>
          </cell>
        </row>
        <row r="6236">
          <cell r="A6236" t="str">
            <v>SERVICOS TECNICOS</v>
          </cell>
          <cell r="B6236" t="str">
            <v>SERT</v>
          </cell>
          <cell r="C6236" t="str">
            <v>LOCACAO</v>
          </cell>
          <cell r="D6236" t="str">
            <v>0008</v>
          </cell>
          <cell r="E6236">
            <v>0</v>
          </cell>
          <cell r="F6236">
            <v>0</v>
          </cell>
          <cell r="G6236" t="str">
            <v>99062</v>
          </cell>
          <cell r="H6236" t="str">
            <v>MARCAÇÃO DE PONTOS EM GABARITO OU CAVALETE. AF_10/2018</v>
          </cell>
        </row>
        <row r="6237">
          <cell r="A6237" t="str">
            <v>SERVICOS TECNICOS</v>
          </cell>
          <cell r="B6237" t="str">
            <v>SERT</v>
          </cell>
          <cell r="C6237" t="str">
            <v>LOCACAO</v>
          </cell>
          <cell r="D6237" t="str">
            <v>0008</v>
          </cell>
          <cell r="E6237">
            <v>0</v>
          </cell>
          <cell r="F6237">
            <v>0</v>
          </cell>
          <cell r="G6237" t="str">
            <v>99063</v>
          </cell>
          <cell r="H6237" t="str">
            <v>LOCAÇÃO DE REDE DE ÁGUA OU ESGOTO. AF_10/2018</v>
          </cell>
        </row>
        <row r="6238">
          <cell r="A6238" t="str">
            <v>SERVICOS TECNICOS</v>
          </cell>
          <cell r="B6238" t="str">
            <v>SERT</v>
          </cell>
          <cell r="C6238" t="str">
            <v>LOCACAO</v>
          </cell>
          <cell r="D6238" t="str">
            <v>0008</v>
          </cell>
          <cell r="E6238">
            <v>0</v>
          </cell>
          <cell r="F6238">
            <v>0</v>
          </cell>
          <cell r="G6238" t="str">
            <v>99064</v>
          </cell>
          <cell r="H6238" t="str">
            <v>LOCAÇÃO DE PAVIMENTAÇÃO. AF_10/2018</v>
          </cell>
        </row>
        <row r="6239">
          <cell r="A6239" t="str">
            <v>TRANPORTES, CARGAS E DESCARGAS</v>
          </cell>
          <cell r="B6239" t="str">
            <v>TRAN</v>
          </cell>
          <cell r="C6239" t="str">
            <v>TRANSPORTE COMERCIAL</v>
          </cell>
          <cell r="D6239" t="str">
            <v>0332</v>
          </cell>
          <cell r="E6239">
            <v>0</v>
          </cell>
          <cell r="F6239">
            <v>0</v>
          </cell>
          <cell r="G6239" t="str">
            <v>93588</v>
          </cell>
          <cell r="H6239" t="str">
            <v>TRANSPORTE COM CAMINHÃO BASCULANTE DE 10 M³, EM VIA URBANA EM LEITO NATURAL (UNIDADE: M3XKM). AF_07/2020</v>
          </cell>
        </row>
        <row r="6240">
          <cell r="A6240" t="str">
            <v>TRANPORTES, CARGAS E DESCARGAS</v>
          </cell>
          <cell r="B6240" t="str">
            <v>TRAN</v>
          </cell>
          <cell r="C6240" t="str">
            <v>TRANSPORTE COMERCIAL</v>
          </cell>
          <cell r="D6240" t="str">
            <v>0332</v>
          </cell>
          <cell r="E6240">
            <v>0</v>
          </cell>
          <cell r="F6240">
            <v>0</v>
          </cell>
          <cell r="G6240" t="str">
            <v>93589</v>
          </cell>
          <cell r="H6240" t="str">
            <v>TRANSPORTE COM CAMINHÃO BASCULANTE DE 10 M³, EM VIA URBANA EM REVESTIMENTO PRIMÁRIO (UNIDADE: M3XKM). AF_07/2020</v>
          </cell>
        </row>
        <row r="6241">
          <cell r="A6241" t="str">
            <v>TRANPORTES, CARGAS E DESCARGAS</v>
          </cell>
          <cell r="B6241" t="str">
            <v>TRAN</v>
          </cell>
          <cell r="C6241" t="str">
            <v>TRANSPORTE COMERCIAL</v>
          </cell>
          <cell r="D6241" t="str">
            <v>0332</v>
          </cell>
          <cell r="E6241">
            <v>0</v>
          </cell>
          <cell r="F6241">
            <v>0</v>
          </cell>
          <cell r="G6241" t="str">
            <v>93590</v>
          </cell>
          <cell r="H6241" t="str">
            <v>TRANSPORTE COM CAMINHÃO BASCULANTE DE 10 M³, EM VIA URBANA PAVIMENTADA, ADICIONAL PARA DMT EXCEDENTE A 30 KM (UNIDADE: M3XKM). AF_07/2020</v>
          </cell>
        </row>
        <row r="6242">
          <cell r="A6242" t="str">
            <v>TRANPORTES, CARGAS E DESCARGAS</v>
          </cell>
          <cell r="B6242" t="str">
            <v>TRAN</v>
          </cell>
          <cell r="C6242" t="str">
            <v>TRANSPORTE COMERCIAL</v>
          </cell>
          <cell r="D6242" t="str">
            <v>0332</v>
          </cell>
          <cell r="E6242">
            <v>0</v>
          </cell>
          <cell r="F6242">
            <v>0</v>
          </cell>
          <cell r="G6242" t="str">
            <v>93591</v>
          </cell>
          <cell r="H6242" t="str">
            <v>TRANSPORTE COM CAMINHÃO BASCULANTE DE 14 M³, EM VIA URBANA EM LEITO NATURAL (UNIDADE: M3XKM). AF_07/2020</v>
          </cell>
        </row>
        <row r="6243">
          <cell r="A6243" t="str">
            <v>TRANPORTES, CARGAS E DESCARGAS</v>
          </cell>
          <cell r="B6243" t="str">
            <v>TRAN</v>
          </cell>
          <cell r="C6243" t="str">
            <v>TRANSPORTE COMERCIAL</v>
          </cell>
          <cell r="D6243" t="str">
            <v>0332</v>
          </cell>
          <cell r="E6243">
            <v>0</v>
          </cell>
          <cell r="F6243">
            <v>0</v>
          </cell>
          <cell r="G6243" t="str">
            <v>93592</v>
          </cell>
          <cell r="H6243" t="str">
            <v>TRANSPORTE COM CAMINHÃO BASCULANTE DE 14 M³, EM VIA URBANA EM REVESTIMENTO PRIMÁRIO (UNIDADE: M3XKM). AF_07/2020</v>
          </cell>
        </row>
        <row r="6244">
          <cell r="A6244" t="str">
            <v>TRANPORTES, CARGAS E DESCARGAS</v>
          </cell>
          <cell r="B6244" t="str">
            <v>TRAN</v>
          </cell>
          <cell r="C6244" t="str">
            <v>TRANSPORTE COMERCIAL</v>
          </cell>
          <cell r="D6244" t="str">
            <v>0332</v>
          </cell>
          <cell r="E6244">
            <v>0</v>
          </cell>
          <cell r="F6244">
            <v>0</v>
          </cell>
          <cell r="G6244" t="str">
            <v>93593</v>
          </cell>
          <cell r="H6244" t="str">
            <v>TRANSPORTE COM CAMINHÃO BASCULANTE DE 14 M³, EM VIA URBANA PAVIMENTADA, ADICIONAL PARA DMT EXCEDENTE A 30 KM (UNIDADE: M3XKM). AF_07/2020</v>
          </cell>
        </row>
        <row r="6245">
          <cell r="A6245" t="str">
            <v>TRANPORTES, CARGAS E DESCARGAS</v>
          </cell>
          <cell r="B6245" t="str">
            <v>TRAN</v>
          </cell>
          <cell r="C6245" t="str">
            <v>TRANSPORTE COMERCIAL</v>
          </cell>
          <cell r="D6245" t="str">
            <v>0332</v>
          </cell>
          <cell r="E6245">
            <v>0</v>
          </cell>
          <cell r="F6245">
            <v>0</v>
          </cell>
          <cell r="G6245" t="str">
            <v>93594</v>
          </cell>
          <cell r="H6245" t="str">
            <v>TRANSPORTE COM CAMINHÃO BASCULANTE DE 10 M³, EM VIA URBANA EM LEITO NATURAL (UNIDADE: TXKM). AF_07/2020</v>
          </cell>
        </row>
        <row r="6246">
          <cell r="A6246" t="str">
            <v>TRANPORTES, CARGAS E DESCARGAS</v>
          </cell>
          <cell r="B6246" t="str">
            <v>TRAN</v>
          </cell>
          <cell r="C6246" t="str">
            <v>TRANSPORTE COMERCIAL</v>
          </cell>
          <cell r="D6246" t="str">
            <v>0332</v>
          </cell>
          <cell r="E6246">
            <v>0</v>
          </cell>
          <cell r="F6246">
            <v>0</v>
          </cell>
          <cell r="G6246" t="str">
            <v>93595</v>
          </cell>
          <cell r="H6246" t="str">
            <v>TRANSPORTE COM CAMINHÃO BASCULANTE DE 10 M³, EM VIA URBANA EM REVESTIMENTO PRIMÁRIO (UNIDADE: TXKM). AF_07/2020</v>
          </cell>
        </row>
        <row r="6247">
          <cell r="A6247" t="str">
            <v>TRANPORTES, CARGAS E DESCARGAS</v>
          </cell>
          <cell r="B6247" t="str">
            <v>TRAN</v>
          </cell>
          <cell r="C6247" t="str">
            <v>TRANSPORTE COMERCIAL</v>
          </cell>
          <cell r="D6247" t="str">
            <v>0332</v>
          </cell>
          <cell r="E6247">
            <v>0</v>
          </cell>
          <cell r="F6247">
            <v>0</v>
          </cell>
          <cell r="G6247" t="str">
            <v>93596</v>
          </cell>
          <cell r="H6247" t="str">
            <v>TRANSPORTE COM CAMINHÃO BASCULANTE DE 10 M³, EM VIA URBANA PAVIMENTADA, ADICIONAL PARA DMT EXCEDENTE A 30 KM (UNIDADE: TXKM). AF_07/2020</v>
          </cell>
        </row>
        <row r="6248">
          <cell r="A6248" t="str">
            <v>TRANPORTES, CARGAS E DESCARGAS</v>
          </cell>
          <cell r="B6248" t="str">
            <v>TRAN</v>
          </cell>
          <cell r="C6248" t="str">
            <v>TRANSPORTE COMERCIAL</v>
          </cell>
          <cell r="D6248" t="str">
            <v>0332</v>
          </cell>
          <cell r="E6248">
            <v>0</v>
          </cell>
          <cell r="F6248">
            <v>0</v>
          </cell>
          <cell r="G6248" t="str">
            <v>93597</v>
          </cell>
          <cell r="H6248" t="str">
            <v>TRANSPORTE COM CAMINHÃO BASCULANTE DE 14 M³, EM VIA URBANA EM LEITO NATURAL (UNIDADE: TXKM). AF_07/2020</v>
          </cell>
        </row>
        <row r="6249">
          <cell r="A6249" t="str">
            <v>TRANPORTES, CARGAS E DESCARGAS</v>
          </cell>
          <cell r="B6249" t="str">
            <v>TRAN</v>
          </cell>
          <cell r="C6249" t="str">
            <v>TRANSPORTE COMERCIAL</v>
          </cell>
          <cell r="D6249" t="str">
            <v>0332</v>
          </cell>
          <cell r="E6249">
            <v>0</v>
          </cell>
          <cell r="F6249">
            <v>0</v>
          </cell>
          <cell r="G6249" t="str">
            <v>93598</v>
          </cell>
          <cell r="H6249" t="str">
            <v>TRANSPORTE COM CAMINHÃO BASCULANTE DE 14 M³, EM VIA URBANA EM REVESTIMENTO PRIMÁRIO (UNIDADE: TXKM). AF_07/2020</v>
          </cell>
        </row>
        <row r="6250">
          <cell r="A6250" t="str">
            <v>TRANPORTES, CARGAS E DESCARGAS</v>
          </cell>
          <cell r="B6250" t="str">
            <v>TRAN</v>
          </cell>
          <cell r="C6250" t="str">
            <v>TRANSPORTE COMERCIAL</v>
          </cell>
          <cell r="D6250" t="str">
            <v>0332</v>
          </cell>
          <cell r="E6250">
            <v>0</v>
          </cell>
          <cell r="F6250">
            <v>0</v>
          </cell>
          <cell r="G6250" t="str">
            <v>93599</v>
          </cell>
          <cell r="H6250" t="str">
            <v>TRANSPORTE COM CAMINHÃO BASCULANTE DE 14 M³, EM VIA URBANA PAVIMENTADA, ADICIONAL PARA DMT EXCEDENTE A 30 KM (UNIDADE: TXKM). AF_07/2020</v>
          </cell>
        </row>
        <row r="6251">
          <cell r="A6251" t="str">
            <v>TRANPORTES, CARGAS E DESCARGAS</v>
          </cell>
          <cell r="B6251" t="str">
            <v>TRAN</v>
          </cell>
          <cell r="C6251" t="str">
            <v>TRANSPORTE COMERCIAL</v>
          </cell>
          <cell r="D6251" t="str">
            <v>0332</v>
          </cell>
          <cell r="E6251">
            <v>0</v>
          </cell>
          <cell r="F6251">
            <v>0</v>
          </cell>
          <cell r="G6251" t="str">
            <v>95425</v>
          </cell>
          <cell r="H6251" t="str">
            <v>TRANSPORTE COM CAMINHÃO BASCULANTE DE 18 M³, EM VIA URBANA EM LEITO NATURAL (UNIDADE: M3XKM). AF_07/2020</v>
          </cell>
        </row>
        <row r="6252">
          <cell r="A6252" t="str">
            <v>TRANPORTES, CARGAS E DESCARGAS</v>
          </cell>
          <cell r="B6252" t="str">
            <v>TRAN</v>
          </cell>
          <cell r="C6252" t="str">
            <v>TRANSPORTE COMERCIAL</v>
          </cell>
          <cell r="D6252" t="str">
            <v>0332</v>
          </cell>
          <cell r="E6252">
            <v>0</v>
          </cell>
          <cell r="F6252">
            <v>0</v>
          </cell>
          <cell r="G6252" t="str">
            <v>95426</v>
          </cell>
          <cell r="H6252" t="str">
            <v>TRANSPORTE COM CAMINHÃO BASCULANTE DE 18 M³, EM VIA URBANA EM REVESTIMENTO PRIMÁRIO (UNIDADE: M3XKM). AF_07/2020</v>
          </cell>
        </row>
        <row r="6253">
          <cell r="A6253" t="str">
            <v>TRANPORTES, CARGAS E DESCARGAS</v>
          </cell>
          <cell r="B6253" t="str">
            <v>TRAN</v>
          </cell>
          <cell r="C6253" t="str">
            <v>TRANSPORTE COMERCIAL</v>
          </cell>
          <cell r="D6253" t="str">
            <v>0332</v>
          </cell>
          <cell r="E6253">
            <v>0</v>
          </cell>
          <cell r="F6253">
            <v>0</v>
          </cell>
          <cell r="G6253" t="str">
            <v>95427</v>
          </cell>
          <cell r="H6253" t="str">
            <v>TRANSPORTE COM CAMINHÃO BASCULANTE DE 18 M³, EM VIA URBANA PAVIMENTADA, ADICIONAL PARA DMT EXCEDENTE A 30 KM (UNIDADE: M3XKM). AF_07/2020</v>
          </cell>
        </row>
        <row r="6254">
          <cell r="A6254" t="str">
            <v>TRANPORTES, CARGAS E DESCARGAS</v>
          </cell>
          <cell r="B6254" t="str">
            <v>TRAN</v>
          </cell>
          <cell r="C6254" t="str">
            <v>TRANSPORTE COMERCIAL</v>
          </cell>
          <cell r="D6254" t="str">
            <v>0332</v>
          </cell>
          <cell r="E6254">
            <v>0</v>
          </cell>
          <cell r="F6254">
            <v>0</v>
          </cell>
          <cell r="G6254" t="str">
            <v>95428</v>
          </cell>
          <cell r="H6254" t="str">
            <v>TRANSPORTE COM CAMINHÃO BASCULANTE DE 18 M³, EM VIA URBANA EM LEITO NATURAL (UNIDADE: TXKM). AF_07/2020</v>
          </cell>
        </row>
        <row r="6255">
          <cell r="A6255" t="str">
            <v>TRANPORTES, CARGAS E DESCARGAS</v>
          </cell>
          <cell r="B6255" t="str">
            <v>TRAN</v>
          </cell>
          <cell r="C6255" t="str">
            <v>TRANSPORTE COMERCIAL</v>
          </cell>
          <cell r="D6255" t="str">
            <v>0332</v>
          </cell>
          <cell r="E6255">
            <v>0</v>
          </cell>
          <cell r="F6255">
            <v>0</v>
          </cell>
          <cell r="G6255" t="str">
            <v>95429</v>
          </cell>
          <cell r="H6255" t="str">
            <v>TRANSPORTE COM CAMINHÃO BASCULANTE DE 18 M³, EM VIA URBANA EM REVESTIMENTO PRIMÁRIO (UNIDADE: TXKM). AF_07/2020</v>
          </cell>
        </row>
        <row r="6256">
          <cell r="A6256" t="str">
            <v>TRANPORTES, CARGAS E DESCARGAS</v>
          </cell>
          <cell r="B6256" t="str">
            <v>TRAN</v>
          </cell>
          <cell r="C6256" t="str">
            <v>TRANSPORTE COMERCIAL</v>
          </cell>
          <cell r="D6256" t="str">
            <v>0332</v>
          </cell>
          <cell r="E6256">
            <v>0</v>
          </cell>
          <cell r="F6256">
            <v>0</v>
          </cell>
          <cell r="G6256" t="str">
            <v>95430</v>
          </cell>
          <cell r="H6256" t="str">
            <v>TRANSPORTE COM CAMINHÃO BASCULANTE DE 18 M³, EM VIA URBANA PAVIMENTADA, ADICIONAL PARA DMT EXCEDENTE A 30 KM (UNIDADE: TXKM). AF_07/2020</v>
          </cell>
        </row>
        <row r="6257">
          <cell r="A6257" t="str">
            <v>TRANPORTES, CARGAS E DESCARGAS</v>
          </cell>
          <cell r="B6257" t="str">
            <v>TRAN</v>
          </cell>
          <cell r="C6257" t="str">
            <v>TRANSPORTE COMERCIAL</v>
          </cell>
          <cell r="D6257" t="str">
            <v>0332</v>
          </cell>
          <cell r="E6257">
            <v>0</v>
          </cell>
          <cell r="F6257">
            <v>0</v>
          </cell>
          <cell r="G6257" t="str">
            <v>95875</v>
          </cell>
          <cell r="H6257" t="str">
            <v>TRANSPORTE COM CAMINHÃO BASCULANTE DE 10 M³, EM VIA URBANA PAVIMENTADA, DMT ATÉ 30 KM (UNIDADE: M3XKM). AF_07/2020</v>
          </cell>
        </row>
        <row r="6258">
          <cell r="A6258" t="str">
            <v>TRANPORTES, CARGAS E DESCARGAS</v>
          </cell>
          <cell r="B6258" t="str">
            <v>TRAN</v>
          </cell>
          <cell r="C6258" t="str">
            <v>TRANSPORTE COMERCIAL</v>
          </cell>
          <cell r="D6258" t="str">
            <v>0332</v>
          </cell>
          <cell r="E6258">
            <v>0</v>
          </cell>
          <cell r="F6258">
            <v>0</v>
          </cell>
          <cell r="G6258" t="str">
            <v>95876</v>
          </cell>
          <cell r="H6258" t="str">
            <v>TRANSPORTE COM CAMINHÃO BASCULANTE DE 14 M³, EM VIA URBANA PAVIMENTADA, DMT ATÉ 30 KM (UNIDADE: M3XKM). AF_07/2020</v>
          </cell>
        </row>
        <row r="6259">
          <cell r="A6259" t="str">
            <v>TRANPORTES, CARGAS E DESCARGAS</v>
          </cell>
          <cell r="B6259" t="str">
            <v>TRAN</v>
          </cell>
          <cell r="C6259" t="str">
            <v>TRANSPORTE COMERCIAL</v>
          </cell>
          <cell r="D6259" t="str">
            <v>0332</v>
          </cell>
          <cell r="E6259">
            <v>0</v>
          </cell>
          <cell r="F6259">
            <v>0</v>
          </cell>
          <cell r="G6259" t="str">
            <v>95877</v>
          </cell>
          <cell r="H6259" t="str">
            <v>TRANSPORTE COM CAMINHÃO BASCULANTE DE 18 M³, EM VIA URBANA PAVIMENTADA, DMT ATÉ 30 KM (UNIDADE: M3XKM). AF_07/2020</v>
          </cell>
        </row>
        <row r="6260">
          <cell r="A6260" t="str">
            <v>TRANPORTES, CARGAS E DESCARGAS</v>
          </cell>
          <cell r="B6260" t="str">
            <v>TRAN</v>
          </cell>
          <cell r="C6260" t="str">
            <v>TRANSPORTE COMERCIAL</v>
          </cell>
          <cell r="D6260" t="str">
            <v>0332</v>
          </cell>
          <cell r="E6260">
            <v>0</v>
          </cell>
          <cell r="F6260">
            <v>0</v>
          </cell>
          <cell r="G6260" t="str">
            <v>95878</v>
          </cell>
          <cell r="H6260" t="str">
            <v>TRANSPORTE COM CAMINHÃO BASCULANTE DE 10 M³, EM VIA URBANA PAVIMENTADA, DMT ATÉ 30 KM (UNIDADE: TXKM). AF_07/2020</v>
          </cell>
        </row>
        <row r="6261">
          <cell r="A6261" t="str">
            <v>TRANPORTES, CARGAS E DESCARGAS</v>
          </cell>
          <cell r="B6261" t="str">
            <v>TRAN</v>
          </cell>
          <cell r="C6261" t="str">
            <v>TRANSPORTE COMERCIAL</v>
          </cell>
          <cell r="D6261" t="str">
            <v>0332</v>
          </cell>
          <cell r="E6261">
            <v>0</v>
          </cell>
          <cell r="F6261">
            <v>0</v>
          </cell>
          <cell r="G6261" t="str">
            <v>95879</v>
          </cell>
          <cell r="H6261" t="str">
            <v>TRANSPORTE COM CAMINHÃO BASCULANTE DE 14 M³, EM VIA URBANA PAVIMENTADA, DMT ATÉ 30 KM (UNIDADE: TXKM). AF_07/2020</v>
          </cell>
        </row>
        <row r="6262">
          <cell r="A6262" t="str">
            <v>TRANPORTES, CARGAS E DESCARGAS</v>
          </cell>
          <cell r="B6262" t="str">
            <v>TRAN</v>
          </cell>
          <cell r="C6262" t="str">
            <v>TRANSPORTE COMERCIAL</v>
          </cell>
          <cell r="D6262" t="str">
            <v>0332</v>
          </cell>
          <cell r="E6262">
            <v>0</v>
          </cell>
          <cell r="F6262">
            <v>0</v>
          </cell>
          <cell r="G6262" t="str">
            <v>95880</v>
          </cell>
          <cell r="H6262" t="str">
            <v>TRANSPORTE COM CAMINHÃO BASCULANTE DE 18 M³, EM VIA URBANA PAVIMENTADA, DMT ATÉ 30 KM (UNIDADE: TXKM). AF_07/2020</v>
          </cell>
        </row>
        <row r="6263">
          <cell r="A6263" t="str">
            <v>TRANPORTES, CARGAS E DESCARGAS</v>
          </cell>
          <cell r="B6263" t="str">
            <v>TRAN</v>
          </cell>
          <cell r="C6263" t="str">
            <v>TRANSPORTE COMERCIAL</v>
          </cell>
          <cell r="D6263" t="str">
            <v>0332</v>
          </cell>
          <cell r="E6263">
            <v>0</v>
          </cell>
          <cell r="F6263">
            <v>0</v>
          </cell>
          <cell r="G6263" t="str">
            <v>97912</v>
          </cell>
          <cell r="H6263" t="str">
            <v>TRANSPORTE COM CAMINHÃO BASCULANTE DE 6 M³, EM VIA URBANA EM LEITO NATURAL (UNIDADE: M3XKM). AF_07/2020</v>
          </cell>
        </row>
        <row r="6264">
          <cell r="A6264" t="str">
            <v>TRANPORTES, CARGAS E DESCARGAS</v>
          </cell>
          <cell r="B6264" t="str">
            <v>TRAN</v>
          </cell>
          <cell r="C6264" t="str">
            <v>TRANSPORTE COMERCIAL</v>
          </cell>
          <cell r="D6264" t="str">
            <v>0332</v>
          </cell>
          <cell r="E6264">
            <v>0</v>
          </cell>
          <cell r="F6264">
            <v>0</v>
          </cell>
          <cell r="G6264" t="str">
            <v>97913</v>
          </cell>
          <cell r="H6264" t="str">
            <v>TRANSPORTE COM CAMINHÃO BASCULANTE DE 6 M³, EM VIA URBANA EM REVESTIMENTO PRIMÁRIO (UNIDADE: M3XKM). AF_07/2020</v>
          </cell>
        </row>
        <row r="6265">
          <cell r="A6265" t="str">
            <v>TRANPORTES, CARGAS E DESCARGAS</v>
          </cell>
          <cell r="B6265" t="str">
            <v>TRAN</v>
          </cell>
          <cell r="C6265" t="str">
            <v>TRANSPORTE COMERCIAL</v>
          </cell>
          <cell r="D6265" t="str">
            <v>0332</v>
          </cell>
          <cell r="E6265">
            <v>0</v>
          </cell>
          <cell r="F6265">
            <v>0</v>
          </cell>
          <cell r="G6265" t="str">
            <v>97914</v>
          </cell>
          <cell r="H6265" t="str">
            <v>TRANSPORTE COM CAMINHÃO BASCULANTE DE 6 M³, EM VIA URBANA PAVIMENTADA, DMT ATÉ 30 KM (UNIDADE: M3XKM). AF_07/2020</v>
          </cell>
        </row>
        <row r="6266">
          <cell r="A6266" t="str">
            <v>TRANPORTES, CARGAS E DESCARGAS</v>
          </cell>
          <cell r="B6266" t="str">
            <v>TRAN</v>
          </cell>
          <cell r="C6266" t="str">
            <v>TRANSPORTE COMERCIAL</v>
          </cell>
          <cell r="D6266" t="str">
            <v>0332</v>
          </cell>
          <cell r="E6266">
            <v>0</v>
          </cell>
          <cell r="F6266">
            <v>0</v>
          </cell>
          <cell r="G6266" t="str">
            <v>97915</v>
          </cell>
          <cell r="H6266" t="str">
            <v>TRANSPORTE COM CAMINHÃO BASCULANTE DE 6 M³, EM VIA URBANA PAVIMENTADA, ADICIONAL PARA DMT EXCEDENTE A 30 KM (UNIDADE: M3XKM). AF_07/2020</v>
          </cell>
        </row>
        <row r="6267">
          <cell r="A6267" t="str">
            <v>TRANPORTES, CARGAS E DESCARGAS</v>
          </cell>
          <cell r="B6267" t="str">
            <v>TRAN</v>
          </cell>
          <cell r="C6267" t="str">
            <v>TRANSPORTE COMERCIAL</v>
          </cell>
          <cell r="D6267" t="str">
            <v>0332</v>
          </cell>
          <cell r="E6267">
            <v>0</v>
          </cell>
          <cell r="F6267">
            <v>0</v>
          </cell>
          <cell r="G6267" t="str">
            <v>100937</v>
          </cell>
          <cell r="H6267" t="str">
            <v>TRANSPORTE COM CAMINHÃO BASCULANTE DE 6 M³, EM VIA INTERNA (DENTRO DO CANTEIRO - UNIDADE: M3XKM). AF_07/2020</v>
          </cell>
        </row>
        <row r="6268">
          <cell r="A6268" t="str">
            <v>TRANPORTES, CARGAS E DESCARGAS</v>
          </cell>
          <cell r="B6268" t="str">
            <v>TRAN</v>
          </cell>
          <cell r="C6268" t="str">
            <v>TRANSPORTE COMERCIAL</v>
          </cell>
          <cell r="D6268" t="str">
            <v>0332</v>
          </cell>
          <cell r="E6268">
            <v>0</v>
          </cell>
          <cell r="F6268">
            <v>0</v>
          </cell>
          <cell r="G6268" t="str">
            <v>100938</v>
          </cell>
          <cell r="H6268" t="str">
            <v>TRANSPORTE COM CAMINHÃO BASCULANTE DE 10 M³, EM VIA INTERNA (DENTRO DO CANTEIRO - UNIDADE: M3XKM). AF_07/2020</v>
          </cell>
        </row>
        <row r="6269">
          <cell r="A6269" t="str">
            <v>TRANPORTES, CARGAS E DESCARGAS</v>
          </cell>
          <cell r="B6269" t="str">
            <v>TRAN</v>
          </cell>
          <cell r="C6269" t="str">
            <v>TRANSPORTE COMERCIAL</v>
          </cell>
          <cell r="D6269" t="str">
            <v>0332</v>
          </cell>
          <cell r="E6269">
            <v>0</v>
          </cell>
          <cell r="F6269">
            <v>0</v>
          </cell>
          <cell r="G6269" t="str">
            <v>100939</v>
          </cell>
          <cell r="H6269" t="str">
            <v>TRANSPORTE COM CAMINHÃO BASCULANTE DE 14 M³, EM VIA INTERNA (DENTRO DO CANTEIRO - UNIDADE:M3XKM). AF_07/2020</v>
          </cell>
        </row>
        <row r="6270">
          <cell r="A6270" t="str">
            <v>TRANPORTES, CARGAS E DESCARGAS</v>
          </cell>
          <cell r="B6270" t="str">
            <v>TRAN</v>
          </cell>
          <cell r="C6270" t="str">
            <v>TRANSPORTE COMERCIAL</v>
          </cell>
          <cell r="D6270" t="str">
            <v>0332</v>
          </cell>
          <cell r="E6270">
            <v>0</v>
          </cell>
          <cell r="F6270">
            <v>0</v>
          </cell>
          <cell r="G6270" t="str">
            <v>100940</v>
          </cell>
          <cell r="H6270" t="str">
            <v>TRANSPORTE COM CAMINHÃO BASCULANTE DE 18 M³, EM VIA INTERNA (DENTRO DO CANTEIRO - UNIDADE: M3XKM). AF_07/2020</v>
          </cell>
        </row>
        <row r="6271">
          <cell r="A6271" t="str">
            <v>TRANPORTES, CARGAS E DESCARGAS</v>
          </cell>
          <cell r="B6271" t="str">
            <v>TRAN</v>
          </cell>
          <cell r="C6271" t="str">
            <v>TRANSPORTE COMERCIAL</v>
          </cell>
          <cell r="D6271" t="str">
            <v>0332</v>
          </cell>
          <cell r="E6271">
            <v>0</v>
          </cell>
          <cell r="F6271">
            <v>0</v>
          </cell>
          <cell r="G6271" t="str">
            <v>100941</v>
          </cell>
          <cell r="H6271" t="str">
            <v>TRANSPORTE COM CAMINHÃO BASCULANTE DE 6 M³, EM VIA INTERNA (DENTRO DO CANTEIRO - UNIDADE: TXKM). AF_07/2020</v>
          </cell>
        </row>
        <row r="6272">
          <cell r="A6272" t="str">
            <v>TRANPORTES, CARGAS E DESCARGAS</v>
          </cell>
          <cell r="B6272" t="str">
            <v>TRAN</v>
          </cell>
          <cell r="C6272" t="str">
            <v>TRANSPORTE COMERCIAL</v>
          </cell>
          <cell r="D6272" t="str">
            <v>0332</v>
          </cell>
          <cell r="E6272">
            <v>0</v>
          </cell>
          <cell r="F6272">
            <v>0</v>
          </cell>
          <cell r="G6272" t="str">
            <v>100942</v>
          </cell>
          <cell r="H6272" t="str">
            <v>TRANSPORTE COM CAMINHÃO BASCULANTE DE 10 M³, EM VIA INTERNA A OBRA (UNIDADE: TXKM). AF_07/2020</v>
          </cell>
        </row>
        <row r="6273">
          <cell r="A6273" t="str">
            <v>TRANPORTES, CARGAS E DESCARGAS</v>
          </cell>
          <cell r="B6273" t="str">
            <v>TRAN</v>
          </cell>
          <cell r="C6273" t="str">
            <v>TRANSPORTE COMERCIAL</v>
          </cell>
          <cell r="D6273" t="str">
            <v>0332</v>
          </cell>
          <cell r="E6273">
            <v>0</v>
          </cell>
          <cell r="F6273">
            <v>0</v>
          </cell>
          <cell r="G6273" t="str">
            <v>100943</v>
          </cell>
          <cell r="H6273" t="str">
            <v>TRANSPORTE COM CAMINHÃO BASCULANTE DE 14 M³, EM VIA INTERNA (DENTRO DO CANTEIRO - UNIDADE: TXKM). AF_07/2020</v>
          </cell>
        </row>
        <row r="6274">
          <cell r="A6274" t="str">
            <v>TRANPORTES, CARGAS E DESCARGAS</v>
          </cell>
          <cell r="B6274" t="str">
            <v>TRAN</v>
          </cell>
          <cell r="C6274" t="str">
            <v>TRANSPORTE COMERCIAL</v>
          </cell>
          <cell r="D6274" t="str">
            <v>0332</v>
          </cell>
          <cell r="E6274">
            <v>0</v>
          </cell>
          <cell r="F6274">
            <v>0</v>
          </cell>
          <cell r="G6274" t="str">
            <v>100944</v>
          </cell>
          <cell r="H6274" t="str">
            <v>TRANSPORTE COM CAMINHÃO BASCULANTE DE 18 M³, EM VIA INTERNA (DENTRO DO CANTEIRO - UNIDADE: TXKM). AF_07/2020</v>
          </cell>
        </row>
        <row r="6275">
          <cell r="A6275" t="str">
            <v>TRANPORTES, CARGAS E DESCARGAS</v>
          </cell>
          <cell r="B6275" t="str">
            <v>TRAN</v>
          </cell>
          <cell r="C6275" t="str">
            <v>TRANSPORTE COMERCIAL</v>
          </cell>
          <cell r="D6275" t="str">
            <v>0332</v>
          </cell>
          <cell r="E6275">
            <v>0</v>
          </cell>
          <cell r="F6275">
            <v>0</v>
          </cell>
          <cell r="G6275" t="str">
            <v>100945</v>
          </cell>
          <cell r="H6275" t="str">
            <v>TRANSPORTE COM CAMINHÃO CARROCERIA 9T, EM VIA URBANA EM LEITO NATURAL (UNIDADE: TXKM). AF_07/2020</v>
          </cell>
        </row>
        <row r="6276">
          <cell r="A6276" t="str">
            <v>TRANPORTES, CARGAS E DESCARGAS</v>
          </cell>
          <cell r="B6276" t="str">
            <v>TRAN</v>
          </cell>
          <cell r="C6276" t="str">
            <v>TRANSPORTE COMERCIAL</v>
          </cell>
          <cell r="D6276" t="str">
            <v>0332</v>
          </cell>
          <cell r="E6276">
            <v>0</v>
          </cell>
          <cell r="F6276">
            <v>0</v>
          </cell>
          <cell r="G6276" t="str">
            <v>100946</v>
          </cell>
          <cell r="H6276" t="str">
            <v>TRANSPORTE COM CAMINHÃO CARROCERIA 9T, EM VIA URBANA EM REVESTIMENTO PRIMÁRIO (UNIDADE: TXKM). AF_07/2020</v>
          </cell>
        </row>
        <row r="6277">
          <cell r="A6277" t="str">
            <v>TRANPORTES, CARGAS E DESCARGAS</v>
          </cell>
          <cell r="B6277" t="str">
            <v>TRAN</v>
          </cell>
          <cell r="C6277" t="str">
            <v>TRANSPORTE COMERCIAL</v>
          </cell>
          <cell r="D6277" t="str">
            <v>0332</v>
          </cell>
          <cell r="E6277">
            <v>0</v>
          </cell>
          <cell r="F6277">
            <v>0</v>
          </cell>
          <cell r="G6277" t="str">
            <v>100947</v>
          </cell>
          <cell r="H6277" t="str">
            <v>TRANSPORTE COM CAMINHÃO CARROCERIA 9T, EM VIA URBANA PAVIMENTADA, DMT ATÉ 30KM (UNIDADE: TXKM). AF_07/2020</v>
          </cell>
        </row>
        <row r="6278">
          <cell r="A6278" t="str">
            <v>TRANPORTES, CARGAS E DESCARGAS</v>
          </cell>
          <cell r="B6278" t="str">
            <v>TRAN</v>
          </cell>
          <cell r="C6278" t="str">
            <v>TRANSPORTE COMERCIAL</v>
          </cell>
          <cell r="D6278" t="str">
            <v>0332</v>
          </cell>
          <cell r="E6278">
            <v>0</v>
          </cell>
          <cell r="F6278">
            <v>0</v>
          </cell>
          <cell r="G6278" t="str">
            <v>100948</v>
          </cell>
          <cell r="H6278" t="str">
            <v>TRANSPORTE COM CAMINHÃO CARROCERIA 9T, EM VIA URBANA PAVIMENTADA, ADICIONAL PARA DMT EXCEDENTE A 30 KM (UNIDADE: TXKM). AF_07/2020</v>
          </cell>
        </row>
        <row r="6279">
          <cell r="A6279" t="str">
            <v>TRANPORTES, CARGAS E DESCARGAS</v>
          </cell>
          <cell r="B6279" t="str">
            <v>TRAN</v>
          </cell>
          <cell r="C6279" t="str">
            <v>TRANSPORTE COMERCIAL</v>
          </cell>
          <cell r="D6279" t="str">
            <v>0332</v>
          </cell>
          <cell r="E6279">
            <v>0</v>
          </cell>
          <cell r="F6279">
            <v>0</v>
          </cell>
          <cell r="G6279" t="str">
            <v>100949</v>
          </cell>
          <cell r="H6279" t="str">
            <v>TRANSPORTE COM CAMINHÃO CARROCERIA 9T, EM VIA INTERNA (DENTRO DO CANTEIRO - UNIDADE: TXKM). AF_07/2020</v>
          </cell>
        </row>
        <row r="6280">
          <cell r="A6280" t="str">
            <v>TRANPORTES, CARGAS E DESCARGAS</v>
          </cell>
          <cell r="B6280" t="str">
            <v>TRAN</v>
          </cell>
          <cell r="C6280" t="str">
            <v>TRANSPORTE COMERCIAL</v>
          </cell>
          <cell r="D6280" t="str">
            <v>0332</v>
          </cell>
          <cell r="E6280">
            <v>0</v>
          </cell>
          <cell r="F6280">
            <v>0</v>
          </cell>
          <cell r="G6280" t="str">
            <v>100950</v>
          </cell>
          <cell r="H6280" t="str">
            <v>TRANSPORTE COM CAMINHÃO CARROCERIA COM GUINDAUTO (MUNCK),  MOMENTO MÁXIMO DE CARGA 11,7 TM, EM VIA URBANA EM LEITO NATURAL (UNIDADE: TXKM). AF_07/2020</v>
          </cell>
        </row>
        <row r="6281">
          <cell r="A6281" t="str">
            <v>TRANPORTES, CARGAS E DESCARGAS</v>
          </cell>
          <cell r="B6281" t="str">
            <v>TRAN</v>
          </cell>
          <cell r="C6281" t="str">
            <v>TRANSPORTE COMERCIAL</v>
          </cell>
          <cell r="D6281" t="str">
            <v>0332</v>
          </cell>
          <cell r="E6281">
            <v>0</v>
          </cell>
          <cell r="F6281">
            <v>0</v>
          </cell>
          <cell r="G6281" t="str">
            <v>100951</v>
          </cell>
          <cell r="H6281" t="str">
            <v>TRANSPORTE COM CAMINHÃO CARROCERIA COM GUINDAUTO (MUNCK),  MOMENTO MÁXIMO DE CARGA 11,7 TM, EM VIA URBANA EM REVESTIMENTO PRIMÁRIO (UNIDADE: TXKM). AF_07/2020</v>
          </cell>
        </row>
        <row r="6282">
          <cell r="A6282" t="str">
            <v>TRANPORTES, CARGAS E DESCARGAS</v>
          </cell>
          <cell r="B6282" t="str">
            <v>TRAN</v>
          </cell>
          <cell r="C6282" t="str">
            <v>TRANSPORTE COMERCIAL</v>
          </cell>
          <cell r="D6282" t="str">
            <v>0332</v>
          </cell>
          <cell r="E6282">
            <v>0</v>
          </cell>
          <cell r="F6282">
            <v>0</v>
          </cell>
          <cell r="G6282" t="str">
            <v>100952</v>
          </cell>
          <cell r="H6282" t="str">
            <v>TRANSPORTE COM CAMINHÃO CARROCERIA COM GUINDAUTO (MUNCK),  MOMENTO MÁXIMO DE CARGA 11,7 TM, EM VIA URBANA PAVIMENTADA, DMT ATÉ 30KM (UNIDADE: TXKM). AF_07/2020</v>
          </cell>
        </row>
        <row r="6283">
          <cell r="A6283" t="str">
            <v>TRANPORTES, CARGAS E DESCARGAS</v>
          </cell>
          <cell r="B6283" t="str">
            <v>TRAN</v>
          </cell>
          <cell r="C6283" t="str">
            <v>TRANSPORTE COMERCIAL</v>
          </cell>
          <cell r="D6283" t="str">
            <v>0332</v>
          </cell>
          <cell r="E6283">
            <v>0</v>
          </cell>
          <cell r="F6283">
            <v>0</v>
          </cell>
          <cell r="G6283" t="str">
            <v>100953</v>
          </cell>
          <cell r="H6283" t="str">
            <v>TRANSPORTE COM CAMINHÃO CARROCERIA COM GUINDAUTO (MUNCK),  MOMENTO MÁXIMO DE CARGA 11,7 TM, EM VIA URBANA PAVIMENTADA, ADICIONAL PARA DMT EXCEDENTE A 30 KM (UNIDADE: TXKM). AF_07/2020</v>
          </cell>
        </row>
        <row r="6284">
          <cell r="A6284" t="str">
            <v>TRANPORTES, CARGAS E DESCARGAS</v>
          </cell>
          <cell r="B6284" t="str">
            <v>TRAN</v>
          </cell>
          <cell r="C6284" t="str">
            <v>TRANSPORTE COMERCIAL</v>
          </cell>
          <cell r="D6284" t="str">
            <v>0332</v>
          </cell>
          <cell r="E6284">
            <v>0</v>
          </cell>
          <cell r="F6284">
            <v>0</v>
          </cell>
          <cell r="G6284" t="str">
            <v>100954</v>
          </cell>
          <cell r="H6284" t="str">
            <v>TRANSPORTE COM CAMINHÃO CARROCERIA COM GUINDAUTO (MUNCK),  MOMENTO MÁXIMO DE CARGA 11,7 TM, EM VIA INTERNA (DENTRO DO CANTEIRO - UNIDADE: TXKM). AF_07/2020</v>
          </cell>
        </row>
        <row r="6285">
          <cell r="A6285" t="str">
            <v>TRANPORTES, CARGAS E DESCARGAS</v>
          </cell>
          <cell r="B6285" t="str">
            <v>TRAN</v>
          </cell>
          <cell r="C6285" t="str">
            <v>TRANSPORTE COMERCIAL</v>
          </cell>
          <cell r="D6285" t="str">
            <v>0332</v>
          </cell>
          <cell r="E6285">
            <v>0</v>
          </cell>
          <cell r="F6285">
            <v>0</v>
          </cell>
          <cell r="G6285" t="str">
            <v>100955</v>
          </cell>
          <cell r="H6285" t="str">
            <v>TRANSPORTE COM CAMINHÃO PIPA DE 6 M³, EM VIA URBANA EM LEITO NATURAL (UNIDADE: M3XKM). AF_07/2020</v>
          </cell>
        </row>
        <row r="6286">
          <cell r="A6286" t="str">
            <v>TRANPORTES, CARGAS E DESCARGAS</v>
          </cell>
          <cell r="B6286" t="str">
            <v>TRAN</v>
          </cell>
          <cell r="C6286" t="str">
            <v>TRANSPORTE COMERCIAL</v>
          </cell>
          <cell r="D6286" t="str">
            <v>0332</v>
          </cell>
          <cell r="E6286">
            <v>0</v>
          </cell>
          <cell r="F6286">
            <v>0</v>
          </cell>
          <cell r="G6286" t="str">
            <v>100956</v>
          </cell>
          <cell r="H6286" t="str">
            <v>TRANSPORTE COM CAMINHÃO PIPA DE 6 M³, EM VIA URBANA EM REVESTIMENTO PRIMÁRIO (UNIDADE: M3XKM). AF_07/2020</v>
          </cell>
        </row>
        <row r="6287">
          <cell r="A6287" t="str">
            <v>TRANPORTES, CARGAS E DESCARGAS</v>
          </cell>
          <cell r="B6287" t="str">
            <v>TRAN</v>
          </cell>
          <cell r="C6287" t="str">
            <v>TRANSPORTE COMERCIAL</v>
          </cell>
          <cell r="D6287" t="str">
            <v>0332</v>
          </cell>
          <cell r="E6287">
            <v>0</v>
          </cell>
          <cell r="F6287">
            <v>0</v>
          </cell>
          <cell r="G6287" t="str">
            <v>100957</v>
          </cell>
          <cell r="H6287" t="str">
            <v>TRANSPORTE COM CAMINHÃO PIPA DE 6 M³, EM VIA URBANA PAVIMENTADA, DMT ATÉ 30KM (UNIDADE: M3XKM). AF_07/2020</v>
          </cell>
        </row>
        <row r="6288">
          <cell r="A6288" t="str">
            <v>TRANPORTES, CARGAS E DESCARGAS</v>
          </cell>
          <cell r="B6288" t="str">
            <v>TRAN</v>
          </cell>
          <cell r="C6288" t="str">
            <v>TRANSPORTE COMERCIAL</v>
          </cell>
          <cell r="D6288" t="str">
            <v>0332</v>
          </cell>
          <cell r="E6288">
            <v>0</v>
          </cell>
          <cell r="F6288">
            <v>0</v>
          </cell>
          <cell r="G6288" t="str">
            <v>100958</v>
          </cell>
          <cell r="H6288" t="str">
            <v>TRANSPORTE COM CAMINHÃO PIPA DE 6 M³, EM VIA URBANA PAVIMENTADA, ADICIONAL PARA DMT EXCEDENTE A 30 KM (UNIDADE: M3XKM). AF_07/2020</v>
          </cell>
        </row>
        <row r="6289">
          <cell r="A6289" t="str">
            <v>TRANPORTES, CARGAS E DESCARGAS</v>
          </cell>
          <cell r="B6289" t="str">
            <v>TRAN</v>
          </cell>
          <cell r="C6289" t="str">
            <v>TRANSPORTE COMERCIAL</v>
          </cell>
          <cell r="D6289" t="str">
            <v>0332</v>
          </cell>
          <cell r="E6289">
            <v>0</v>
          </cell>
          <cell r="F6289">
            <v>0</v>
          </cell>
          <cell r="G6289" t="str">
            <v>100959</v>
          </cell>
          <cell r="H6289" t="str">
            <v>TRANSPORTE COM CAMINHÃO PIPA DE 6 M³, EM VIA INTERNA (DENTRO DO CANTEIRO - UNIDADE: M3XKM). AF_07/2020</v>
          </cell>
        </row>
        <row r="6290">
          <cell r="A6290" t="str">
            <v>TRANPORTES, CARGAS E DESCARGAS</v>
          </cell>
          <cell r="B6290" t="str">
            <v>TRAN</v>
          </cell>
          <cell r="C6290" t="str">
            <v>TRANSPORTE COMERCIAL</v>
          </cell>
          <cell r="D6290" t="str">
            <v>0332</v>
          </cell>
          <cell r="E6290">
            <v>0</v>
          </cell>
          <cell r="F6290">
            <v>0</v>
          </cell>
          <cell r="G6290" t="str">
            <v>100960</v>
          </cell>
          <cell r="H6290" t="str">
            <v>TRANSPORTE COM CAMINHÃO PIPA DE 10 M³, EM VIA URBANA EM LEITO NATURAL (UNIDADE: M3XKM). AF_07/2020</v>
          </cell>
        </row>
        <row r="6291">
          <cell r="A6291" t="str">
            <v>TRANPORTES, CARGAS E DESCARGAS</v>
          </cell>
          <cell r="B6291" t="str">
            <v>TRAN</v>
          </cell>
          <cell r="C6291" t="str">
            <v>TRANSPORTE COMERCIAL</v>
          </cell>
          <cell r="D6291" t="str">
            <v>0332</v>
          </cell>
          <cell r="E6291">
            <v>0</v>
          </cell>
          <cell r="F6291">
            <v>0</v>
          </cell>
          <cell r="G6291" t="str">
            <v>100961</v>
          </cell>
          <cell r="H6291" t="str">
            <v>TRANSPORTE COM CAMINHÃO PIPA DE 10 M³, EM VIA URBANA EM REVESTIMENTO PRIMÁRIO (UNIDADE: M3XKM). AF_07/2020</v>
          </cell>
        </row>
        <row r="6292">
          <cell r="A6292" t="str">
            <v>TRANPORTES, CARGAS E DESCARGAS</v>
          </cell>
          <cell r="B6292" t="str">
            <v>TRAN</v>
          </cell>
          <cell r="C6292" t="str">
            <v>TRANSPORTE COMERCIAL</v>
          </cell>
          <cell r="D6292" t="str">
            <v>0332</v>
          </cell>
          <cell r="E6292">
            <v>0</v>
          </cell>
          <cell r="F6292">
            <v>0</v>
          </cell>
          <cell r="G6292" t="str">
            <v>100962</v>
          </cell>
          <cell r="H6292" t="str">
            <v>TRANSPORTE COM CAMINHÃO PIPA DE 10 M³, EM VIA URBANA PAVIMENTADA, DMT ATÉ 30KM (UNIDADE: M3XKM). AF_07/2020</v>
          </cell>
        </row>
        <row r="6293">
          <cell r="A6293" t="str">
            <v>TRANPORTES, CARGAS E DESCARGAS</v>
          </cell>
          <cell r="B6293" t="str">
            <v>TRAN</v>
          </cell>
          <cell r="C6293" t="str">
            <v>TRANSPORTE COMERCIAL</v>
          </cell>
          <cell r="D6293" t="str">
            <v>0332</v>
          </cell>
          <cell r="E6293">
            <v>0</v>
          </cell>
          <cell r="F6293">
            <v>0</v>
          </cell>
          <cell r="G6293" t="str">
            <v>100963</v>
          </cell>
          <cell r="H6293" t="str">
            <v>TRANSPORTE COM CAMINHÃO PIPA DE 10 M³, EM VIA URBANA PAVIMENTADA, ADICIONAL PARA DMT EXCEDENTE A 30 KM (UNIDADE: M3XKM). AF_07/2020</v>
          </cell>
        </row>
        <row r="6294">
          <cell r="A6294" t="str">
            <v>TRANPORTES, CARGAS E DESCARGAS</v>
          </cell>
          <cell r="B6294" t="str">
            <v>TRAN</v>
          </cell>
          <cell r="C6294" t="str">
            <v>TRANSPORTE COMERCIAL</v>
          </cell>
          <cell r="D6294" t="str">
            <v>0332</v>
          </cell>
          <cell r="E6294">
            <v>0</v>
          </cell>
          <cell r="F6294">
            <v>0</v>
          </cell>
          <cell r="G6294" t="str">
            <v>100964</v>
          </cell>
          <cell r="H6294" t="str">
            <v>TRANSPORTE COM CAMINHÃO PIPA DE 10 M³, EM VIA INTERNA (DENTRO DO CANTEIRO - UNIDADE: M3XKM). AF_07/2020</v>
          </cell>
        </row>
        <row r="6295">
          <cell r="A6295" t="str">
            <v>TRANPORTES, CARGAS E DESCARGAS</v>
          </cell>
          <cell r="B6295" t="str">
            <v>TRAN</v>
          </cell>
          <cell r="C6295" t="str">
            <v>TRANSPORTE COMERCIAL</v>
          </cell>
          <cell r="D6295" t="str">
            <v>0332</v>
          </cell>
          <cell r="E6295">
            <v>0</v>
          </cell>
          <cell r="F6295">
            <v>0</v>
          </cell>
          <cell r="G6295" t="str">
            <v>100973</v>
          </cell>
          <cell r="H6295" t="str">
            <v>CARGA, MANOBRA E DESCARGA DE SOLOS E MATERIAIS GRANULARES EM CAMINHÃO BASCULANTE 6 M³ - CARGA COM PÁ CARREGADEIRA (CAÇAMBA DE 1,7 A 2,8 M³ / 128 HP) E DESCARGA LIVRE (UNIDADE: M3). AF_07/2020</v>
          </cell>
        </row>
        <row r="6296">
          <cell r="A6296" t="str">
            <v>TRANPORTES, CARGAS E DESCARGAS</v>
          </cell>
          <cell r="B6296" t="str">
            <v>TRAN</v>
          </cell>
          <cell r="C6296" t="str">
            <v>TRANSPORTE COMERCIAL</v>
          </cell>
          <cell r="D6296" t="str">
            <v>0332</v>
          </cell>
          <cell r="E6296">
            <v>0</v>
          </cell>
          <cell r="F6296">
            <v>0</v>
          </cell>
          <cell r="G6296" t="str">
            <v>100974</v>
          </cell>
          <cell r="H6296" t="str">
            <v>CARGA, MANOBRA E DESCARGA DE SOLOS E MATERIAIS GRANULARES EM CAMINHÃO BASCULANTE 10 M³ - CARGA COM PÁ CARREGADEIRA (CAÇAMBA DE 1,7 A 2,8 M³ / 128 HP) E DESCARGA LIVRE (UNIDADE: M3). AF_07/2020</v>
          </cell>
        </row>
        <row r="6297">
          <cell r="A6297" t="str">
            <v>TRANPORTES, CARGAS E DESCARGAS</v>
          </cell>
          <cell r="B6297" t="str">
            <v>TRAN</v>
          </cell>
          <cell r="C6297" t="str">
            <v>TRANSPORTE COMERCIAL</v>
          </cell>
          <cell r="D6297" t="str">
            <v>0332</v>
          </cell>
          <cell r="E6297">
            <v>0</v>
          </cell>
          <cell r="F6297">
            <v>0</v>
          </cell>
          <cell r="G6297" t="str">
            <v>100975</v>
          </cell>
          <cell r="H6297" t="str">
            <v>CARGA, MANOBRA E DESCARGA DE SOLOS E MATERIAIS GRANULARES EM CAMINHÃO BASCULANTE 14 M³ - CARGA COM PÁ CARREGADEIRA (CAÇAMBA DE 1,7 A 2,8 M³ / 128 HP) E DESCARGA LIVRE (UNIDADE: M3). AF_07/2020</v>
          </cell>
        </row>
        <row r="6298">
          <cell r="A6298" t="str">
            <v>TRANPORTES, CARGAS E DESCARGAS</v>
          </cell>
          <cell r="B6298" t="str">
            <v>TRAN</v>
          </cell>
          <cell r="C6298" t="str">
            <v>TRANSPORTE MATERIAIS BETUMINOSOS</v>
          </cell>
          <cell r="D6298" t="str">
            <v>0333</v>
          </cell>
          <cell r="E6298">
            <v>0</v>
          </cell>
          <cell r="F6298">
            <v>0</v>
          </cell>
          <cell r="G6298" t="str">
            <v>100965</v>
          </cell>
          <cell r="H6298" t="str">
            <v>TRANSPORTE COM CAMINHÃO TANQUE DE TRANSPORTE DE MATERIAL ASFÁLTICO DE 30000 L, EM VIA URBANA EM  LEITO NATURAL (UNIDADE: TXKM). AF_07/2020</v>
          </cell>
        </row>
        <row r="6299">
          <cell r="A6299" t="str">
            <v>TRANPORTES, CARGAS E DESCARGAS</v>
          </cell>
          <cell r="B6299" t="str">
            <v>TRAN</v>
          </cell>
          <cell r="C6299" t="str">
            <v>TRANSPORTE MATERIAIS BETUMINOSOS</v>
          </cell>
          <cell r="D6299" t="str">
            <v>0333</v>
          </cell>
          <cell r="E6299">
            <v>0</v>
          </cell>
          <cell r="F6299">
            <v>0</v>
          </cell>
          <cell r="G6299" t="str">
            <v>100966</v>
          </cell>
          <cell r="H6299" t="str">
            <v>TRANSPORTE COM CAMINHÃO TANQUE DE TRANSPORTE DE MATERIAL ASFÁLTICO DE 30000 L, EM VIA URBANA EM  REVESTIMENTO PRIMÁRIO (UNIDADE: TXKM). AF_07/2020</v>
          </cell>
        </row>
        <row r="6300">
          <cell r="A6300" t="str">
            <v>TRANPORTES, CARGAS E DESCARGAS</v>
          </cell>
          <cell r="B6300" t="str">
            <v>TRAN</v>
          </cell>
          <cell r="C6300" t="str">
            <v>TRANSPORTE MATERIAIS BETUMINOSOS</v>
          </cell>
          <cell r="D6300" t="str">
            <v>0333</v>
          </cell>
          <cell r="E6300">
            <v>0</v>
          </cell>
          <cell r="F6300">
            <v>0</v>
          </cell>
          <cell r="G6300" t="str">
            <v>100969</v>
          </cell>
          <cell r="H6300" t="str">
            <v>TRANSPORTE COM CAMINHÃO TANQUE DE TRANSPORTE DE MATERIAL ASFÁLTICO DE 20000 L, EM VIA URBANA EM LEITO NATURAL (UNIDADE: TXKM). AF_07/2020</v>
          </cell>
        </row>
        <row r="6301">
          <cell r="A6301" t="str">
            <v>TRANPORTES, CARGAS E DESCARGAS</v>
          </cell>
          <cell r="B6301" t="str">
            <v>TRAN</v>
          </cell>
          <cell r="C6301" t="str">
            <v>TRANSPORTE MATERIAIS BETUMINOSOS</v>
          </cell>
          <cell r="D6301" t="str">
            <v>0333</v>
          </cell>
          <cell r="E6301">
            <v>0</v>
          </cell>
          <cell r="F6301">
            <v>0</v>
          </cell>
          <cell r="G6301" t="str">
            <v>100970</v>
          </cell>
          <cell r="H6301" t="str">
            <v>TRANSPORTE COM CAMINHÃO TANQUE DE TRANSPORTE DE MATERIAL ASFÁLTICO DE 20000 L, EM VIA URBANA EM  REVESTIMENTO PRIMÁRIO (UNIDADE: TXKM). AF_07/2020</v>
          </cell>
        </row>
        <row r="6302">
          <cell r="A6302" t="str">
            <v>TRANPORTES, CARGAS E DESCARGAS</v>
          </cell>
          <cell r="B6302" t="str">
            <v>TRAN</v>
          </cell>
          <cell r="C6302" t="str">
            <v>TRANSPORTE MATERIAIS BETUMINOSOS</v>
          </cell>
          <cell r="D6302" t="str">
            <v>0333</v>
          </cell>
          <cell r="E6302">
            <v>0</v>
          </cell>
          <cell r="F6302">
            <v>0</v>
          </cell>
          <cell r="G6302" t="str">
            <v>102330</v>
          </cell>
          <cell r="H6302" t="str">
            <v>TRANSPORTE COM CAMINHÃO TANQUE DE TRANSPORTE DE MATERIAL ASFÁLTICO DE 30000 L, EM VIA URBANA PAVIMENTADA, DMT ATÉ 30KM (UNIDADE: TXKM). AF_07/2020</v>
          </cell>
        </row>
        <row r="6303">
          <cell r="A6303" t="str">
            <v>TRANPORTES, CARGAS E DESCARGAS</v>
          </cell>
          <cell r="B6303" t="str">
            <v>TRAN</v>
          </cell>
          <cell r="C6303" t="str">
            <v>TRANSPORTE MATERIAIS BETUMINOSOS</v>
          </cell>
          <cell r="D6303" t="str">
            <v>0333</v>
          </cell>
          <cell r="E6303">
            <v>0</v>
          </cell>
          <cell r="F6303">
            <v>0</v>
          </cell>
          <cell r="G6303" t="str">
            <v>102331</v>
          </cell>
          <cell r="H6303" t="str">
            <v>TRANSPORTE COM CAMINHÃO TANQUE DE TRANSPORTE DE MATERIAL ASFÁLTICO DE 30000 L, EM VIA URBANA PAVIMENTADA, ADICIONAL PARA DMT EXCEDENTE A 30 KM (UNIDADE: TXKM). AF_07/2020</v>
          </cell>
        </row>
        <row r="6304">
          <cell r="A6304" t="str">
            <v>TRANPORTES, CARGAS E DESCARGAS</v>
          </cell>
          <cell r="B6304" t="str">
            <v>TRAN</v>
          </cell>
          <cell r="C6304" t="str">
            <v>TRANSPORTE MATERIAIS BETUMINOSOS</v>
          </cell>
          <cell r="D6304" t="str">
            <v>0333</v>
          </cell>
          <cell r="E6304">
            <v>0</v>
          </cell>
          <cell r="F6304">
            <v>0</v>
          </cell>
          <cell r="G6304" t="str">
            <v>102332</v>
          </cell>
          <cell r="H6304" t="str">
            <v>TRANSPORTE COM CAMINHÃO TANQUE DE TRANSPORTE DE MATERIAL ASFÁLTICO DE 20000 L, EM VIA URBANA PAVIMENTADA, DMT ATÉ 30KM (UNIDADE: TXKM). AF_07/2020</v>
          </cell>
        </row>
        <row r="6305">
          <cell r="A6305" t="str">
            <v>TRANPORTES, CARGAS E DESCARGAS</v>
          </cell>
          <cell r="B6305" t="str">
            <v>TRAN</v>
          </cell>
          <cell r="C6305" t="str">
            <v>TRANSPORTE MATERIAIS BETUMINOSOS</v>
          </cell>
          <cell r="D6305" t="str">
            <v>0333</v>
          </cell>
          <cell r="E6305">
            <v>0</v>
          </cell>
          <cell r="F6305">
            <v>0</v>
          </cell>
          <cell r="G6305" t="str">
            <v>102333</v>
          </cell>
          <cell r="H6305" t="str">
            <v>TRANSPORTE COM CAMINHÃO TANQUE DE TRANSPORTE DE MATERIAL ASFÁLTICO DE 20000 L, EM VIA URBANA PAVIMENTADA, ADICIONAL PARA DMT EXCEDENTE A 30 KM (UNIDADE: TXKM). AF_07/2020</v>
          </cell>
        </row>
        <row r="6306">
          <cell r="A6306" t="str">
            <v>TRANPORTES, CARGAS E DESCARGAS</v>
          </cell>
          <cell r="B6306" t="str">
            <v>TRAN</v>
          </cell>
          <cell r="C6306" t="str">
            <v>CARGA, MANOBRA E DESCARGA (MANUAL)</v>
          </cell>
          <cell r="D6306" t="str">
            <v>0334</v>
          </cell>
          <cell r="E6306">
            <v>0</v>
          </cell>
          <cell r="F6306">
            <v>0</v>
          </cell>
          <cell r="G6306" t="str">
            <v>101019</v>
          </cell>
          <cell r="H6306" t="str">
            <v>CARGA, MANOBRA E DESCARGA MANUAL DE TUBOS PLÁSTICOS, DN MENOR OU IGUAL A 100 MM, EM CAMINHÃO CARROCERIA 9T. AF_07/2020</v>
          </cell>
        </row>
        <row r="6307">
          <cell r="A6307" t="str">
            <v>TRANPORTES, CARGAS E DESCARGAS</v>
          </cell>
          <cell r="B6307" t="str">
            <v>TRAN</v>
          </cell>
          <cell r="C6307" t="str">
            <v>CARGA, MANOBRA E DESCARGA (MANUAL)</v>
          </cell>
          <cell r="D6307" t="str">
            <v>0334</v>
          </cell>
          <cell r="E6307">
            <v>0</v>
          </cell>
          <cell r="F6307">
            <v>0</v>
          </cell>
          <cell r="G6307" t="str">
            <v>101479</v>
          </cell>
          <cell r="H6307" t="str">
            <v>CARGA, MANOBRA E DESCARGA MANUAL DE TUBOS PLÁSTICOS, DN 200 MM, EM CAMINHÃO CARROCERIA 9T. AF_07/2020</v>
          </cell>
        </row>
        <row r="6308">
          <cell r="A6308" t="str">
            <v>TRANPORTES, CARGAS E DESCARGAS</v>
          </cell>
          <cell r="B6308" t="str">
            <v>TRAN</v>
          </cell>
          <cell r="C6308" t="str">
            <v>CARGA, MANOBRA E DESCARGA (MECANICA)</v>
          </cell>
          <cell r="D6308" t="str">
            <v>0335</v>
          </cell>
          <cell r="E6308">
            <v>0</v>
          </cell>
          <cell r="F6308">
            <v>0</v>
          </cell>
          <cell r="G6308" t="str">
            <v>100976</v>
          </cell>
          <cell r="H6308" t="str">
            <v>CARGA, MANOBRA E DESCARGA DE SOLOS E MATERIAIS GRANULARES EM CAMINHÃO BASCULANTE 18 M³ - CARGA COM PÁ CARREGADEIRA (CAÇAMBA DE 1,7 A 2,8 M³ / 128 HP) E DESCARGA LIVRE (UNIDADE: M3). AF_07/2020</v>
          </cell>
        </row>
        <row r="6309">
          <cell r="A6309" t="str">
            <v>TRANPORTES, CARGAS E DESCARGAS</v>
          </cell>
          <cell r="B6309" t="str">
            <v>TRAN</v>
          </cell>
          <cell r="C6309" t="str">
            <v>CARGA, MANOBRA E DESCARGA (MECANICA)</v>
          </cell>
          <cell r="D6309" t="str">
            <v>0335</v>
          </cell>
          <cell r="E6309">
            <v>0</v>
          </cell>
          <cell r="F6309">
            <v>0</v>
          </cell>
          <cell r="G6309" t="str">
            <v>100977</v>
          </cell>
          <cell r="H6309" t="str">
            <v>CARGA, MANOBRA E DESCARGA DE SOLOS E MATERIAIS GRANULARES EM CAMINHÃO BASCULANTE 6 M³ - CARGA COM ESCAVADEIRA HIDRÁULICA (CAÇAMBA DE 1,20 M³ / 155 HP) E DESCARGA LIVRE (UNIDADE: M3). AF_07/2020</v>
          </cell>
        </row>
        <row r="6310">
          <cell r="A6310" t="str">
            <v>TRANPORTES, CARGAS E DESCARGAS</v>
          </cell>
          <cell r="B6310" t="str">
            <v>TRAN</v>
          </cell>
          <cell r="C6310" t="str">
            <v>CARGA, MANOBRA E DESCARGA (MECANICA)</v>
          </cell>
          <cell r="D6310" t="str">
            <v>0335</v>
          </cell>
          <cell r="E6310">
            <v>0</v>
          </cell>
          <cell r="F6310">
            <v>0</v>
          </cell>
          <cell r="G6310" t="str">
            <v>100978</v>
          </cell>
          <cell r="H6310" t="str">
            <v>CARGA, MANOBRA E DESCARGA DE SOLOS E MATERIAIS GRANULARES EM CAMINHÃO BASCULANTE 10 M³ - CARGA COM ESCAVADEIRA HIDRÁULICA (CAÇAMBA DE 1,20 M³ / 155 HP) E DESCARGA LIVRE (UNIDADE: M3). AF_07/2020</v>
          </cell>
        </row>
        <row r="6311">
          <cell r="A6311" t="str">
            <v>TRANPORTES, CARGAS E DESCARGAS</v>
          </cell>
          <cell r="B6311" t="str">
            <v>TRAN</v>
          </cell>
          <cell r="C6311" t="str">
            <v>CARGA, MANOBRA E DESCARGA (MECANICA)</v>
          </cell>
          <cell r="D6311" t="str">
            <v>0335</v>
          </cell>
          <cell r="E6311">
            <v>0</v>
          </cell>
          <cell r="F6311">
            <v>0</v>
          </cell>
          <cell r="G6311" t="str">
            <v>100979</v>
          </cell>
          <cell r="H6311" t="str">
            <v>CARGA, MANOBRA E DESCARGA DE SOLOS E MATERIAIS GRANULARES EM CAMINHÃO BASCULANTE 14 M³ - CARGA COM ESCAVADEIRA HIDRÁULICA (CAÇAMBA DE 1,20 M³ / 155 HP) E DESCARGA LIVRE (UNIDADE: M3). AF_07/2020</v>
          </cell>
        </row>
        <row r="6312">
          <cell r="A6312" t="str">
            <v>TRANPORTES, CARGAS E DESCARGAS</v>
          </cell>
          <cell r="B6312" t="str">
            <v>TRAN</v>
          </cell>
          <cell r="C6312" t="str">
            <v>CARGA, MANOBRA E DESCARGA (MECANICA)</v>
          </cell>
          <cell r="D6312" t="str">
            <v>0335</v>
          </cell>
          <cell r="E6312">
            <v>0</v>
          </cell>
          <cell r="F6312">
            <v>0</v>
          </cell>
          <cell r="G6312" t="str">
            <v>100980</v>
          </cell>
          <cell r="H6312" t="str">
            <v>CARGA, MANOBRA E DESCARGA DE SOLOS E MATERIAIS GRANULARES EM CAMINHÃO BASCULANTE 18 M³ - CARGA COM ESCAVADEIRA HIDRÁULICA (CAÇAMBA DE 1,20 M³ / 155 HP) E DESCARGA LIVRE (UNIDADE: M3). AF_07/2020</v>
          </cell>
        </row>
        <row r="6313">
          <cell r="A6313" t="str">
            <v>TRANPORTES, CARGAS E DESCARGAS</v>
          </cell>
          <cell r="B6313" t="str">
            <v>TRAN</v>
          </cell>
          <cell r="C6313" t="str">
            <v>CARGA, MANOBRA E DESCARGA (MECANICA)</v>
          </cell>
          <cell r="D6313" t="str">
            <v>0335</v>
          </cell>
          <cell r="E6313">
            <v>0</v>
          </cell>
          <cell r="F6313">
            <v>0</v>
          </cell>
          <cell r="G6313" t="str">
            <v>100981</v>
          </cell>
          <cell r="H6313" t="str">
            <v>CARGA, MANOBRA E DESCARGA DE ENTULHO EM CAMINHÃO BASCULANTE 6 M³ - CARGA COM ESCAVADEIRA HIDRÁULICA  (CAÇAMBA DE 0,80 M³ / 111 HP) E DESCARGA LIVRE (UNIDADE: M3). AF_07/2020</v>
          </cell>
        </row>
        <row r="6314">
          <cell r="A6314" t="str">
            <v>TRANPORTES, CARGAS E DESCARGAS</v>
          </cell>
          <cell r="B6314" t="str">
            <v>TRAN</v>
          </cell>
          <cell r="C6314" t="str">
            <v>CARGA, MANOBRA E DESCARGA (MECANICA)</v>
          </cell>
          <cell r="D6314" t="str">
            <v>0335</v>
          </cell>
          <cell r="E6314">
            <v>0</v>
          </cell>
          <cell r="F6314">
            <v>0</v>
          </cell>
          <cell r="G6314" t="str">
            <v>100982</v>
          </cell>
          <cell r="H6314" t="str">
            <v>CARGA, MANOBRA E DESCARGA DE ENTULHO EM CAMINHÃO BASCULANTE 10 M³ - CARGA COM ESCAVADEIRA HIDRÁULICA  (CAÇAMBA DE 0,80 M³ / 111 HP) E DESCARGA LIVRE (UNIDADE: M3). AF_07/2020</v>
          </cell>
        </row>
        <row r="6315">
          <cell r="A6315" t="str">
            <v>TRANPORTES, CARGAS E DESCARGAS</v>
          </cell>
          <cell r="B6315" t="str">
            <v>TRAN</v>
          </cell>
          <cell r="C6315" t="str">
            <v>CARGA, MANOBRA E DESCARGA (MECANICA)</v>
          </cell>
          <cell r="D6315" t="str">
            <v>0335</v>
          </cell>
          <cell r="E6315">
            <v>0</v>
          </cell>
          <cell r="F6315">
            <v>0</v>
          </cell>
          <cell r="G6315" t="str">
            <v>100983</v>
          </cell>
          <cell r="H6315" t="str">
            <v>CARGA, MANOBRA E DESCARGA DE ENTULHO EM CAMINHÃO BASCULANTE 14 M³ - CARGA COM ESCAVADEIRA HIDRÁULICA  (CAÇAMBA DE 0,80 M³ / 111 HP) E DESCARGA LIVRE (UNIDADE: M3). AF_07/2020</v>
          </cell>
        </row>
        <row r="6316">
          <cell r="A6316" t="str">
            <v>TRANPORTES, CARGAS E DESCARGAS</v>
          </cell>
          <cell r="B6316" t="str">
            <v>TRAN</v>
          </cell>
          <cell r="C6316" t="str">
            <v>CARGA, MANOBRA E DESCARGA (MECANICA)</v>
          </cell>
          <cell r="D6316" t="str">
            <v>0335</v>
          </cell>
          <cell r="E6316">
            <v>0</v>
          </cell>
          <cell r="F6316">
            <v>0</v>
          </cell>
          <cell r="G6316" t="str">
            <v>100984</v>
          </cell>
          <cell r="H6316" t="str">
            <v>CARGA, MANOBRA E DESCARGA DE ENTULHO EM CAMINHÃO BASCULANTE 18 M³ - CARGA COM ESCAVADEIRA HIDRÁULICA  (CAÇAMBA DE 0,80 M³ / 111 HP) E DESCARGA LIVRE (UNIDADE: M3). AF_07/2020</v>
          </cell>
        </row>
        <row r="6317">
          <cell r="A6317" t="str">
            <v>TRANPORTES, CARGAS E DESCARGAS</v>
          </cell>
          <cell r="B6317" t="str">
            <v>TRAN</v>
          </cell>
          <cell r="C6317" t="str">
            <v>CARGA, MANOBRA E DESCARGA (MECANICA)</v>
          </cell>
          <cell r="D6317" t="str">
            <v>0335</v>
          </cell>
          <cell r="E6317">
            <v>0</v>
          </cell>
          <cell r="F6317">
            <v>0</v>
          </cell>
          <cell r="G6317" t="str">
            <v>100985</v>
          </cell>
          <cell r="H6317" t="str">
            <v>CARGA DE MISTURA ASFÁLTICA EM CAMINHÃO BASCULANTE 6 M³ (UNIDADE: M3). AF_07/2020</v>
          </cell>
        </row>
        <row r="6318">
          <cell r="A6318" t="str">
            <v>TRANPORTES, CARGAS E DESCARGAS</v>
          </cell>
          <cell r="B6318" t="str">
            <v>TRAN</v>
          </cell>
          <cell r="C6318" t="str">
            <v>CARGA, MANOBRA E DESCARGA (MECANICA)</v>
          </cell>
          <cell r="D6318" t="str">
            <v>0335</v>
          </cell>
          <cell r="E6318">
            <v>0</v>
          </cell>
          <cell r="F6318">
            <v>0</v>
          </cell>
          <cell r="G6318" t="str">
            <v>100986</v>
          </cell>
          <cell r="H6318" t="str">
            <v>CARGA DE MISTURA ASFÁLTICA EM CAMINHÃO BASCULANTE 10 M³ (UNIDADE: M3). AF_07/2020</v>
          </cell>
        </row>
        <row r="6319">
          <cell r="A6319" t="str">
            <v>TRANPORTES, CARGAS E DESCARGAS</v>
          </cell>
          <cell r="B6319" t="str">
            <v>TRAN</v>
          </cell>
          <cell r="C6319" t="str">
            <v>CARGA, MANOBRA E DESCARGA (MECANICA)</v>
          </cell>
          <cell r="D6319" t="str">
            <v>0335</v>
          </cell>
          <cell r="E6319">
            <v>0</v>
          </cell>
          <cell r="F6319">
            <v>0</v>
          </cell>
          <cell r="G6319" t="str">
            <v>100987</v>
          </cell>
          <cell r="H6319" t="str">
            <v>CARGA DE MISTURA ASFÁLTICA EM CAMINHÃO BASCULANTE 14 M³ (UNIDADE: M3). AF_07/2020</v>
          </cell>
        </row>
        <row r="6320">
          <cell r="A6320" t="str">
            <v>TRANPORTES, CARGAS E DESCARGAS</v>
          </cell>
          <cell r="B6320" t="str">
            <v>TRAN</v>
          </cell>
          <cell r="C6320" t="str">
            <v>CARGA, MANOBRA E DESCARGA (MECANICA)</v>
          </cell>
          <cell r="D6320" t="str">
            <v>0335</v>
          </cell>
          <cell r="E6320">
            <v>0</v>
          </cell>
          <cell r="F6320">
            <v>0</v>
          </cell>
          <cell r="G6320" t="str">
            <v>100988</v>
          </cell>
          <cell r="H6320" t="str">
            <v>CARGA DE MISTURA ASFÁLTICA EM CAMINHÃO BASCULANTE 18 M³ (UNIDADE: M3). AF_07/2020</v>
          </cell>
        </row>
        <row r="6321">
          <cell r="A6321" t="str">
            <v>TRANPORTES, CARGAS E DESCARGAS</v>
          </cell>
          <cell r="B6321" t="str">
            <v>TRAN</v>
          </cell>
          <cell r="C6321" t="str">
            <v>CARGA, MANOBRA E DESCARGA (MECANICA)</v>
          </cell>
          <cell r="D6321" t="str">
            <v>0335</v>
          </cell>
          <cell r="E6321">
            <v>0</v>
          </cell>
          <cell r="F6321">
            <v>0</v>
          </cell>
          <cell r="G6321" t="str">
            <v>100989</v>
          </cell>
          <cell r="H6321" t="str">
            <v>CARGA, MANOBRA E DESCARGA DE SOLOS E MATERIAIS GRANULARES EM CAMINHÃO BASCULANTE 6 M³ - CARGA COM PÁ CARREGADEIRA (CAÇAMBA DE 1,7 A 2,8 M³ / 128 HP) E DESCARGA LIVRE (UNIDADE: T). AF_07/2020</v>
          </cell>
        </row>
        <row r="6322">
          <cell r="A6322" t="str">
            <v>TRANPORTES, CARGAS E DESCARGAS</v>
          </cell>
          <cell r="B6322" t="str">
            <v>TRAN</v>
          </cell>
          <cell r="C6322" t="str">
            <v>CARGA, MANOBRA E DESCARGA (MECANICA)</v>
          </cell>
          <cell r="D6322" t="str">
            <v>0335</v>
          </cell>
          <cell r="E6322">
            <v>0</v>
          </cell>
          <cell r="F6322">
            <v>0</v>
          </cell>
          <cell r="G6322" t="str">
            <v>100990</v>
          </cell>
          <cell r="H6322" t="str">
            <v>CARGA, MANOBRA E DESCARGA DE SOLOS E MATERIAIS GRANULARES EM CAMINHÃO BASCULANTE 10 M³ - CARGA COM PÁ CARREGADEIRA (CAÇAMBA DE 1,7 A 2,8 M³ / 128 HP) E DESCARGA LIVRE (UNIDADE: T). AF_07/2020</v>
          </cell>
        </row>
        <row r="6323">
          <cell r="A6323" t="str">
            <v>TRANPORTES, CARGAS E DESCARGAS</v>
          </cell>
          <cell r="B6323" t="str">
            <v>TRAN</v>
          </cell>
          <cell r="C6323" t="str">
            <v>CARGA, MANOBRA E DESCARGA (MECANICA)</v>
          </cell>
          <cell r="D6323" t="str">
            <v>0335</v>
          </cell>
          <cell r="E6323">
            <v>0</v>
          </cell>
          <cell r="F6323">
            <v>0</v>
          </cell>
          <cell r="G6323" t="str">
            <v>100991</v>
          </cell>
          <cell r="H6323" t="str">
            <v>CARGA, MANOBRA E DESCARGA DE SOLOS E MATERIAIS GRANULARES EM CAMINHÃO BASCULANTE 14 M³ - CARGA COM PÁ CARREGADEIRA (CAÇAMBA DE 1,7 A 2,8 M³ / 128 HP) E DESCARGA LIVRE (UNIDADE: T). AF_07/2020</v>
          </cell>
        </row>
        <row r="6324">
          <cell r="A6324" t="str">
            <v>TRANPORTES, CARGAS E DESCARGAS</v>
          </cell>
          <cell r="B6324" t="str">
            <v>TRAN</v>
          </cell>
          <cell r="C6324" t="str">
            <v>CARGA, MANOBRA E DESCARGA (MECANICA)</v>
          </cell>
          <cell r="D6324" t="str">
            <v>0335</v>
          </cell>
          <cell r="E6324">
            <v>0</v>
          </cell>
          <cell r="F6324">
            <v>0</v>
          </cell>
          <cell r="G6324" t="str">
            <v>100992</v>
          </cell>
          <cell r="H6324" t="str">
            <v>CARGA, MANOBRA E DESCARGA DE SOLOS E MATERIAIS GRANULARES EM CAMINHÃO BASCULANTE 18 M³ - CARGA COM PÁ CARREGADEIRA (CAÇAMBA DE 1,7 A 2,8 M³ / 128 HP) E DESCARGA LIVRE (UNIDADE: T). AF_07/2020</v>
          </cell>
        </row>
        <row r="6325">
          <cell r="A6325" t="str">
            <v>TRANPORTES, CARGAS E DESCARGAS</v>
          </cell>
          <cell r="B6325" t="str">
            <v>TRAN</v>
          </cell>
          <cell r="C6325" t="str">
            <v>CARGA, MANOBRA E DESCARGA (MECANICA)</v>
          </cell>
          <cell r="D6325" t="str">
            <v>0335</v>
          </cell>
          <cell r="E6325">
            <v>0</v>
          </cell>
          <cell r="F6325">
            <v>0</v>
          </cell>
          <cell r="G6325" t="str">
            <v>100993</v>
          </cell>
          <cell r="H6325" t="str">
            <v>CARGA, MANOBRA E DESCARGA DE SOLOS E MATERIAIS GRANULARES EM CAMINHÃO BASCULANTE 6 M³ - CARGA COM ESCAVADEIRA HIDRÁULICA (CAÇAMBA DE 1,20 M³ / 155 HP) E DESCARGA LIVRE (UNIDADE: T). AF_07/2020</v>
          </cell>
        </row>
        <row r="6326">
          <cell r="A6326" t="str">
            <v>TRANPORTES, CARGAS E DESCARGAS</v>
          </cell>
          <cell r="B6326" t="str">
            <v>TRAN</v>
          </cell>
          <cell r="C6326" t="str">
            <v>CARGA, MANOBRA E DESCARGA (MECANICA)</v>
          </cell>
          <cell r="D6326" t="str">
            <v>0335</v>
          </cell>
          <cell r="E6326">
            <v>0</v>
          </cell>
          <cell r="F6326">
            <v>0</v>
          </cell>
          <cell r="G6326" t="str">
            <v>100994</v>
          </cell>
          <cell r="H6326" t="str">
            <v>CARGA, MANOBRA E DESCARGA DE SOLOS E MATERIAIS GRANULARES EM CAMINHÃO BASCULANTE 10 M³ - CARGA COM ESCAVADEIRA HIDRÁULICA (CAÇAMBA DE 1,20 M³ / 155 HP) E DESCARGA LIVRE (UNIDADE: T). AF_07/2020</v>
          </cell>
        </row>
        <row r="6327">
          <cell r="A6327" t="str">
            <v>TRANPORTES, CARGAS E DESCARGAS</v>
          </cell>
          <cell r="B6327" t="str">
            <v>TRAN</v>
          </cell>
          <cell r="C6327" t="str">
            <v>CARGA, MANOBRA E DESCARGA (MECANICA)</v>
          </cell>
          <cell r="D6327" t="str">
            <v>0335</v>
          </cell>
          <cell r="E6327">
            <v>0</v>
          </cell>
          <cell r="F6327">
            <v>0</v>
          </cell>
          <cell r="G6327" t="str">
            <v>100995</v>
          </cell>
          <cell r="H6327" t="str">
            <v>CARGA, MANOBRA E DESCARGA DE SOLOS E MATERIAIS GRANULARES EM CAMINHÃO BASCULANTE 14 M³ - CARGA COM ESCAVADEIRA HIDRÁULICA (CAÇAMBA DE 1,20 M³ / 155 HP) E DESCARGA LIVRE (UNIDADE: T). AF_07/2020</v>
          </cell>
        </row>
        <row r="6328">
          <cell r="A6328" t="str">
            <v>TRANPORTES, CARGAS E DESCARGAS</v>
          </cell>
          <cell r="B6328" t="str">
            <v>TRAN</v>
          </cell>
          <cell r="C6328" t="str">
            <v>CARGA, MANOBRA E DESCARGA (MECANICA)</v>
          </cell>
          <cell r="D6328" t="str">
            <v>0335</v>
          </cell>
          <cell r="E6328">
            <v>0</v>
          </cell>
          <cell r="F6328">
            <v>0</v>
          </cell>
          <cell r="G6328" t="str">
            <v>100996</v>
          </cell>
          <cell r="H6328" t="str">
            <v>CARGA, MANOBRA E DESCARGA DE SOLOS E MATERIAIS GRANULARES EM CAMINHÃO BASCULANTE 18 M³ - CARGA COM ESCAVADEIRA HIDRÁULICA (CAÇAMBA DE 1,20 M³ / 155 HP) E DESCARGA LIVRE (UNIDADE: T). AF_07/2020</v>
          </cell>
        </row>
        <row r="6329">
          <cell r="A6329" t="str">
            <v>TRANPORTES, CARGAS E DESCARGAS</v>
          </cell>
          <cell r="B6329" t="str">
            <v>TRAN</v>
          </cell>
          <cell r="C6329" t="str">
            <v>CARGA, MANOBRA E DESCARGA (MECANICA)</v>
          </cell>
          <cell r="D6329" t="str">
            <v>0335</v>
          </cell>
          <cell r="E6329">
            <v>0</v>
          </cell>
          <cell r="F6329">
            <v>0</v>
          </cell>
          <cell r="G6329" t="str">
            <v>100997</v>
          </cell>
          <cell r="H6329" t="str">
            <v>CARGA, MANOBRA E DESCARGA DE ENTULHO EM CAMINHÃO BASCULANTE 6 M³ - CARGA COM ESCAVADEIRA HIDRÁULICA  (CAÇAMBA DE 0,80 M³ / 111 HP) E DESCARGA LIVRE (UNIDADE: T). AF_07/2020</v>
          </cell>
        </row>
        <row r="6330">
          <cell r="A6330" t="str">
            <v>TRANPORTES, CARGAS E DESCARGAS</v>
          </cell>
          <cell r="B6330" t="str">
            <v>TRAN</v>
          </cell>
          <cell r="C6330" t="str">
            <v>CARGA, MANOBRA E DESCARGA (MECANICA)</v>
          </cell>
          <cell r="D6330" t="str">
            <v>0335</v>
          </cell>
          <cell r="E6330">
            <v>0</v>
          </cell>
          <cell r="F6330">
            <v>0</v>
          </cell>
          <cell r="G6330" t="str">
            <v>100998</v>
          </cell>
          <cell r="H6330" t="str">
            <v>CARGA, MANOBRA E DESCARGA DE ENTULHO EM CAMINHÃO BASCULANTE 10 M³ - CARGA COM ESCAVADEIRA HIDRÁULICA  (CAÇAMBA DE 0,80 M³ / 111 HP) E DESCARGA LIVRE (UNIDADE: T). AF_07/2020</v>
          </cell>
        </row>
        <row r="6331">
          <cell r="A6331" t="str">
            <v>TRANPORTES, CARGAS E DESCARGAS</v>
          </cell>
          <cell r="B6331" t="str">
            <v>TRAN</v>
          </cell>
          <cell r="C6331" t="str">
            <v>CARGA, MANOBRA E DESCARGA (MECANICA)</v>
          </cell>
          <cell r="D6331" t="str">
            <v>0335</v>
          </cell>
          <cell r="E6331">
            <v>0</v>
          </cell>
          <cell r="F6331">
            <v>0</v>
          </cell>
          <cell r="G6331" t="str">
            <v>100999</v>
          </cell>
          <cell r="H6331" t="str">
            <v>CARGA, MANOBRA E DESCARGA DE ENTULHO EM CAMINHÃO BASCULANTE 14 M³ - CARGA COM ESCAVADEIRA HIDRÁULICA  (CAÇAMBA DE 0,80 M³ / 111 HP) E DESCARGA LIVRE (UNIDADE: T). AF_07/2020</v>
          </cell>
        </row>
        <row r="6332">
          <cell r="A6332" t="str">
            <v>TRANPORTES, CARGAS E DESCARGAS</v>
          </cell>
          <cell r="B6332" t="str">
            <v>TRAN</v>
          </cell>
          <cell r="C6332" t="str">
            <v>CARGA, MANOBRA E DESCARGA (MECANICA)</v>
          </cell>
          <cell r="D6332" t="str">
            <v>0335</v>
          </cell>
          <cell r="E6332">
            <v>0</v>
          </cell>
          <cell r="F6332">
            <v>0</v>
          </cell>
          <cell r="G6332" t="str">
            <v>101000</v>
          </cell>
          <cell r="H6332" t="str">
            <v>CARGA, MANOBRA E DESCARGA DE ENTULHO EM CAMINHÃO BASCULANTE 18 M³ - CARGA COM ESCAVADEIRA HIDRÁULICA  (CAÇAMBA DE 0,80 M³ / 111 HP) E DESCARGA LIVRE (UNIDADE: T). AF_07/2020</v>
          </cell>
        </row>
        <row r="6333">
          <cell r="A6333" t="str">
            <v>TRANPORTES, CARGAS E DESCARGAS</v>
          </cell>
          <cell r="B6333" t="str">
            <v>TRAN</v>
          </cell>
          <cell r="C6333" t="str">
            <v>CARGA, MANOBRA E DESCARGA (MECANICA)</v>
          </cell>
          <cell r="D6333" t="str">
            <v>0335</v>
          </cell>
          <cell r="E6333">
            <v>0</v>
          </cell>
          <cell r="F6333">
            <v>0</v>
          </cell>
          <cell r="G6333" t="str">
            <v>101001</v>
          </cell>
          <cell r="H6333" t="str">
            <v>CARGA DE MISTURA ASFÁLTICA EM CAMINHÃO BASCULANTE 6 M³ (UNIDADE: T). AF_07/2020</v>
          </cell>
        </row>
        <row r="6334">
          <cell r="A6334" t="str">
            <v>TRANPORTES, CARGAS E DESCARGAS</v>
          </cell>
          <cell r="B6334" t="str">
            <v>TRAN</v>
          </cell>
          <cell r="C6334" t="str">
            <v>CARGA, MANOBRA E DESCARGA (MECANICA)</v>
          </cell>
          <cell r="D6334" t="str">
            <v>0335</v>
          </cell>
          <cell r="E6334">
            <v>0</v>
          </cell>
          <cell r="F6334">
            <v>0</v>
          </cell>
          <cell r="G6334" t="str">
            <v>101002</v>
          </cell>
          <cell r="H6334" t="str">
            <v>CARGA DE MISTURA ASFÁLTICA EM CAMINHÃO BASCULANTE 10 M³ (UNIDADE: T). AF_07/2020</v>
          </cell>
        </row>
        <row r="6335">
          <cell r="A6335" t="str">
            <v>TRANPORTES, CARGAS E DESCARGAS</v>
          </cell>
          <cell r="B6335" t="str">
            <v>TRAN</v>
          </cell>
          <cell r="C6335" t="str">
            <v>CARGA, MANOBRA E DESCARGA (MECANICA)</v>
          </cell>
          <cell r="D6335" t="str">
            <v>0335</v>
          </cell>
          <cell r="E6335">
            <v>0</v>
          </cell>
          <cell r="F6335">
            <v>0</v>
          </cell>
          <cell r="G6335" t="str">
            <v>101003</v>
          </cell>
          <cell r="H6335" t="str">
            <v>CARGA DE MISTURA ASFÁLTICA EM CAMINHÃO BASCULANTE 14 M³ (UNIDADE: T). AF_07/2020</v>
          </cell>
        </row>
        <row r="6336">
          <cell r="A6336" t="str">
            <v>TRANPORTES, CARGAS E DESCARGAS</v>
          </cell>
          <cell r="B6336" t="str">
            <v>TRAN</v>
          </cell>
          <cell r="C6336" t="str">
            <v>CARGA, MANOBRA E DESCARGA (MECANICA)</v>
          </cell>
          <cell r="D6336" t="str">
            <v>0335</v>
          </cell>
          <cell r="E6336">
            <v>0</v>
          </cell>
          <cell r="F6336">
            <v>0</v>
          </cell>
          <cell r="G6336" t="str">
            <v>101004</v>
          </cell>
          <cell r="H6336" t="str">
            <v>CARGA DE MISTURA ASFÁLTICA EM CAMINHÃO BASCULANTE 18 M³ (UNIDADE: T). AF_07/2020</v>
          </cell>
        </row>
        <row r="6337">
          <cell r="A6337" t="str">
            <v>TRANPORTES, CARGAS E DESCARGAS</v>
          </cell>
          <cell r="B6337" t="str">
            <v>TRAN</v>
          </cell>
          <cell r="C6337" t="str">
            <v>CARGA, MANOBRA E DESCARGA (MECANICA)</v>
          </cell>
          <cell r="D6337" t="str">
            <v>0335</v>
          </cell>
          <cell r="E6337">
            <v>0</v>
          </cell>
          <cell r="F6337">
            <v>0</v>
          </cell>
          <cell r="G6337" t="str">
            <v>101005</v>
          </cell>
          <cell r="H6337" t="str">
            <v>CARGA, MANOBRA E DESCARGA DE ÁGUA EM CAMINHÃO PIPA 6 M³. AF_07/2020</v>
          </cell>
        </row>
        <row r="6338">
          <cell r="A6338" t="str">
            <v>TRANPORTES, CARGAS E DESCARGAS</v>
          </cell>
          <cell r="B6338" t="str">
            <v>TRAN</v>
          </cell>
          <cell r="C6338" t="str">
            <v>CARGA, MANOBRA E DESCARGA (MECANICA)</v>
          </cell>
          <cell r="D6338" t="str">
            <v>0335</v>
          </cell>
          <cell r="E6338">
            <v>0</v>
          </cell>
          <cell r="F6338">
            <v>0</v>
          </cell>
          <cell r="G6338" t="str">
            <v>101006</v>
          </cell>
          <cell r="H6338" t="str">
            <v>CARGA, MANOBRA E DESCARGA DE ÁGUA EM CAMINHÃO PIPA 10 M³. AF_07/2020</v>
          </cell>
        </row>
        <row r="6339">
          <cell r="A6339" t="str">
            <v>TRANPORTES, CARGAS E DESCARGAS</v>
          </cell>
          <cell r="B6339" t="str">
            <v>TRAN</v>
          </cell>
          <cell r="C6339" t="str">
            <v>CARGA, MANOBRA E DESCARGA (MECANICA)</v>
          </cell>
          <cell r="D6339" t="str">
            <v>0335</v>
          </cell>
          <cell r="E6339">
            <v>0</v>
          </cell>
          <cell r="F6339">
            <v>0</v>
          </cell>
          <cell r="G6339" t="str">
            <v>101007</v>
          </cell>
          <cell r="H6339" t="str">
            <v>CARGA DE ÁGUA EM CAMINHÃO PIPA 6 M³. AF_07/2020</v>
          </cell>
        </row>
        <row r="6340">
          <cell r="A6340" t="str">
            <v>TRANPORTES, CARGAS E DESCARGAS</v>
          </cell>
          <cell r="B6340" t="str">
            <v>TRAN</v>
          </cell>
          <cell r="C6340" t="str">
            <v>CARGA, MANOBRA E DESCARGA (MECANICA)</v>
          </cell>
          <cell r="D6340" t="str">
            <v>0335</v>
          </cell>
          <cell r="E6340">
            <v>0</v>
          </cell>
          <cell r="F6340">
            <v>0</v>
          </cell>
          <cell r="G6340" t="str">
            <v>101008</v>
          </cell>
          <cell r="H6340" t="str">
            <v>CARGA DE ÁGUA EM CAMINHÃO PIPA 10 M³. AF_07/2020</v>
          </cell>
        </row>
        <row r="6341">
          <cell r="A6341" t="str">
            <v>TRANPORTES, CARGAS E DESCARGAS</v>
          </cell>
          <cell r="B6341" t="str">
            <v>TRAN</v>
          </cell>
          <cell r="C6341" t="str">
            <v>CARGA, MANOBRA E DESCARGA (MECANICA)</v>
          </cell>
          <cell r="D6341" t="str">
            <v>0335</v>
          </cell>
          <cell r="E6341">
            <v>0</v>
          </cell>
          <cell r="F6341">
            <v>0</v>
          </cell>
          <cell r="G6341" t="str">
            <v>101009</v>
          </cell>
          <cell r="H6341" t="str">
            <v>CARGA, MANOBRA E DESCARGA DE POSTE DE CONCRETO EM CAMINHÃO CARROCERIA COM GUINDAUTO (MUNCK) 11,7 TM. AF_07/2020</v>
          </cell>
        </row>
        <row r="6342">
          <cell r="A6342" t="str">
            <v>TRANPORTES, CARGAS E DESCARGAS</v>
          </cell>
          <cell r="B6342" t="str">
            <v>TRAN</v>
          </cell>
          <cell r="C6342" t="str">
            <v>CARGA, MANOBRA E DESCARGA (MECANICA)</v>
          </cell>
          <cell r="D6342" t="str">
            <v>0335</v>
          </cell>
          <cell r="E6342">
            <v>0</v>
          </cell>
          <cell r="F6342">
            <v>0</v>
          </cell>
          <cell r="G6342" t="str">
            <v>101010</v>
          </cell>
          <cell r="H6342" t="str">
            <v>CARGA, MANOBRA E DESCARGA DE PERFIL METÁLICO EM CAMINHÃO CARROCERIA COM GUINDAUTO (MUNCK) 11,7 TM. AF_07/2020</v>
          </cell>
        </row>
        <row r="6343">
          <cell r="A6343" t="str">
            <v>TRANPORTES, CARGAS E DESCARGAS</v>
          </cell>
          <cell r="B6343" t="str">
            <v>TRAN</v>
          </cell>
          <cell r="C6343" t="str">
            <v>CARGA, MANOBRA E DESCARGA (MECANICA)</v>
          </cell>
          <cell r="D6343" t="str">
            <v>0335</v>
          </cell>
          <cell r="E6343">
            <v>0</v>
          </cell>
          <cell r="F6343">
            <v>0</v>
          </cell>
          <cell r="G6343" t="str">
            <v>101013</v>
          </cell>
          <cell r="H6343" t="str">
            <v>CARGA, MANOBRA E DESCARGA DE TUBOS DE CONCRETO, DN MENOR OU IGUAL A 300 MM, EM CAMINHÃO CARROCERIA COM GUINDAUTO (MUNCK) 11,7 TM. AF_07/2020</v>
          </cell>
        </row>
        <row r="6344">
          <cell r="A6344" t="str">
            <v>TRANPORTES, CARGAS E DESCARGAS</v>
          </cell>
          <cell r="B6344" t="str">
            <v>TRAN</v>
          </cell>
          <cell r="C6344" t="str">
            <v>CARGA, MANOBRA E DESCARGA (MECANICA)</v>
          </cell>
          <cell r="D6344" t="str">
            <v>0335</v>
          </cell>
          <cell r="E6344">
            <v>0</v>
          </cell>
          <cell r="F6344">
            <v>0</v>
          </cell>
          <cell r="G6344" t="str">
            <v>101014</v>
          </cell>
          <cell r="H6344" t="str">
            <v>CARGA, MANOBRA E DESCARGA DE TUBOS DE CONCRETO, DN 400 MM, EM CAMINHÃO CARROCERIA COM GUINDAUTO (MUNCK) 11,7 TM. AF_07/2020</v>
          </cell>
        </row>
        <row r="6345">
          <cell r="A6345" t="str">
            <v>TRANPORTES, CARGAS E DESCARGAS</v>
          </cell>
          <cell r="B6345" t="str">
            <v>TRAN</v>
          </cell>
          <cell r="C6345" t="str">
            <v>CARGA, MANOBRA E DESCARGA (MECANICA)</v>
          </cell>
          <cell r="D6345" t="str">
            <v>0335</v>
          </cell>
          <cell r="E6345">
            <v>0</v>
          </cell>
          <cell r="F6345">
            <v>0</v>
          </cell>
          <cell r="G6345" t="str">
            <v>101015</v>
          </cell>
          <cell r="H6345" t="str">
            <v>CARGA, MANOBRA E DESCARGA DE TUBOS DE CONCRETO, DN 500 MM, EM CAMINHÃO CARROCERIA COM GUINDAUTO (MUNCK) 11,7 TM. AF_07/2020</v>
          </cell>
        </row>
        <row r="6346">
          <cell r="A6346" t="str">
            <v>TRANPORTES, CARGAS E DESCARGAS</v>
          </cell>
          <cell r="B6346" t="str">
            <v>TRAN</v>
          </cell>
          <cell r="C6346" t="str">
            <v>CARGA, MANOBRA E DESCARGA (MECANICA)</v>
          </cell>
          <cell r="D6346" t="str">
            <v>0335</v>
          </cell>
          <cell r="E6346">
            <v>0</v>
          </cell>
          <cell r="F6346">
            <v>0</v>
          </cell>
          <cell r="G6346" t="str">
            <v>101016</v>
          </cell>
          <cell r="H6346" t="str">
            <v>CARGA, MANOBRA E DESCARGA DE TUBOS METÁLICOS, DN MENOR OU IGUAL A 150 MM, EM CAMINHÃO CARROCERIA COM GUINDAUTO (MUNCK) 11,7 TM. AF_07/2020</v>
          </cell>
        </row>
        <row r="6347">
          <cell r="A6347" t="str">
            <v>TRANPORTES, CARGAS E DESCARGAS</v>
          </cell>
          <cell r="B6347" t="str">
            <v>TRAN</v>
          </cell>
          <cell r="C6347" t="str">
            <v>CARGA, MANOBRA E DESCARGA (MECANICA)</v>
          </cell>
          <cell r="D6347" t="str">
            <v>0335</v>
          </cell>
          <cell r="E6347">
            <v>0</v>
          </cell>
          <cell r="F6347">
            <v>0</v>
          </cell>
          <cell r="G6347" t="str">
            <v>101017</v>
          </cell>
          <cell r="H6347" t="str">
            <v>CARGA, MANOBRA E DESCARGA DE TUBOS METÁLICOS, DN 200 MM, EM CAMINHÃO CARROCERIA COM GUINDAUTO (MUNCK) 11,7 TM. AF_07/2020</v>
          </cell>
        </row>
        <row r="6348">
          <cell r="A6348" t="str">
            <v>TRANPORTES, CARGAS E DESCARGAS</v>
          </cell>
          <cell r="B6348" t="str">
            <v>TRAN</v>
          </cell>
          <cell r="C6348" t="str">
            <v>CARGA, MANOBRA E DESCARGA (MECANICA)</v>
          </cell>
          <cell r="D6348" t="str">
            <v>0335</v>
          </cell>
          <cell r="E6348">
            <v>0</v>
          </cell>
          <cell r="F6348">
            <v>0</v>
          </cell>
          <cell r="G6348" t="str">
            <v>101018</v>
          </cell>
          <cell r="H6348" t="str">
            <v>CARGA, MANOBRA E DESCARGA DE TUBOS METÁLICOS, DN 250 MM, EM CAMINHÃO CARROCERIA COM GUINDAUTO (MUNCK) 11,7 TM. AF_07/2020</v>
          </cell>
        </row>
        <row r="6349">
          <cell r="A6349" t="str">
            <v>TRANPORTES, CARGAS E DESCARGAS</v>
          </cell>
          <cell r="B6349" t="str">
            <v>TRAN</v>
          </cell>
          <cell r="C6349" t="str">
            <v>CARGA, MANOBRA E DESCARGA (MECANICA)</v>
          </cell>
          <cell r="D6349" t="str">
            <v>0335</v>
          </cell>
          <cell r="E6349">
            <v>0</v>
          </cell>
          <cell r="F6349">
            <v>0</v>
          </cell>
          <cell r="G6349" t="str">
            <v>101463</v>
          </cell>
          <cell r="H6349" t="str">
            <v>CARGA, MANOBRA E DESCARGA DE TUBOS DE CONCRETO, DN 600 MM, EM CAMINHÃO CARROCERIA COM GUINDAUTO (MUNCK) 11,7 TM. AF_07/2020</v>
          </cell>
        </row>
        <row r="6350">
          <cell r="A6350" t="str">
            <v>TRANPORTES, CARGAS E DESCARGAS</v>
          </cell>
          <cell r="B6350" t="str">
            <v>TRAN</v>
          </cell>
          <cell r="C6350" t="str">
            <v>CARGA, MANOBRA E DESCARGA (MECANICA)</v>
          </cell>
          <cell r="D6350" t="str">
            <v>0335</v>
          </cell>
          <cell r="E6350">
            <v>0</v>
          </cell>
          <cell r="F6350">
            <v>0</v>
          </cell>
          <cell r="G6350" t="str">
            <v>101464</v>
          </cell>
          <cell r="H6350" t="str">
            <v>CARGA, MANOBRA E DESCARGA DE TUBOS DE CONCRETO, DN 700 MM, EM CAMINHÃO CARROCERIA COM GUINDAUTO (MUNCK) 11,7 TM. AF_07/2020</v>
          </cell>
        </row>
        <row r="6351">
          <cell r="A6351" t="str">
            <v>TRANPORTES, CARGAS E DESCARGAS</v>
          </cell>
          <cell r="B6351" t="str">
            <v>TRAN</v>
          </cell>
          <cell r="C6351" t="str">
            <v>CARGA, MANOBRA E DESCARGA (MECANICA)</v>
          </cell>
          <cell r="D6351" t="str">
            <v>0335</v>
          </cell>
          <cell r="E6351">
            <v>0</v>
          </cell>
          <cell r="F6351">
            <v>0</v>
          </cell>
          <cell r="G6351" t="str">
            <v>101465</v>
          </cell>
          <cell r="H6351" t="str">
            <v>CARGA, MANOBRA E DESCARGA DE TUBOS DE CONCRETO, DN 800 MM, EM CAMINHÃO CARROCERIA COM GUINDAUTO (MUNCK) 11,7 TM. AF_07/2020</v>
          </cell>
        </row>
        <row r="6352">
          <cell r="A6352" t="str">
            <v>TRANPORTES, CARGAS E DESCARGAS</v>
          </cell>
          <cell r="B6352" t="str">
            <v>TRAN</v>
          </cell>
          <cell r="C6352" t="str">
            <v>CARGA, MANOBRA E DESCARGA (MECANICA)</v>
          </cell>
          <cell r="D6352" t="str">
            <v>0335</v>
          </cell>
          <cell r="E6352">
            <v>0</v>
          </cell>
          <cell r="F6352">
            <v>0</v>
          </cell>
          <cell r="G6352" t="str">
            <v>101466</v>
          </cell>
          <cell r="H6352" t="str">
            <v>CARGA, MANOBRA E DESCARGA DE TUBOS DE CONCRETO, DN 900 MM, EM CAMINHÃO CARROCERIA COM GUINDAUTO (MUNCK) 11,7 TM. AF_07/2020</v>
          </cell>
        </row>
        <row r="6353">
          <cell r="A6353" t="str">
            <v>TRANPORTES, CARGAS E DESCARGAS</v>
          </cell>
          <cell r="B6353" t="str">
            <v>TRAN</v>
          </cell>
          <cell r="C6353" t="str">
            <v>CARGA, MANOBRA E DESCARGA (MECANICA)</v>
          </cell>
          <cell r="D6353" t="str">
            <v>0335</v>
          </cell>
          <cell r="E6353">
            <v>0</v>
          </cell>
          <cell r="F6353">
            <v>0</v>
          </cell>
          <cell r="G6353" t="str">
            <v>101467</v>
          </cell>
          <cell r="H6353" t="str">
            <v>CARGA, MANOBRA E DESCARGA DE TUBOS DE CONCRETO, DN 1000 MM, EM CAMINHÃO CARROCERIA COM GUINDAUTO (MUNCK) 11,7 TM. AF_07/2020</v>
          </cell>
        </row>
        <row r="6354">
          <cell r="A6354" t="str">
            <v>TRANPORTES, CARGAS E DESCARGAS</v>
          </cell>
          <cell r="B6354" t="str">
            <v>TRAN</v>
          </cell>
          <cell r="C6354" t="str">
            <v>CARGA, MANOBRA E DESCARGA (MECANICA)</v>
          </cell>
          <cell r="D6354" t="str">
            <v>0335</v>
          </cell>
          <cell r="E6354">
            <v>0</v>
          </cell>
          <cell r="F6354">
            <v>0</v>
          </cell>
          <cell r="G6354" t="str">
            <v>101468</v>
          </cell>
          <cell r="H6354" t="str">
            <v>CARGA, MANOBRA E DESCARGA DE TUBOS DE CONCRETO, DN 1200 MM, EM CAMINHÃO CARROCERIA COM GUINDAUTO (MUNCK) 11,7 TM. AF_07/2020</v>
          </cell>
        </row>
        <row r="6355">
          <cell r="A6355" t="str">
            <v>TRANPORTES, CARGAS E DESCARGAS</v>
          </cell>
          <cell r="B6355" t="str">
            <v>TRAN</v>
          </cell>
          <cell r="C6355" t="str">
            <v>CARGA, MANOBRA E DESCARGA (MECANICA)</v>
          </cell>
          <cell r="D6355" t="str">
            <v>0335</v>
          </cell>
          <cell r="E6355">
            <v>0</v>
          </cell>
          <cell r="F6355">
            <v>0</v>
          </cell>
          <cell r="G6355" t="str">
            <v>101469</v>
          </cell>
          <cell r="H6355" t="str">
            <v>CARGA, MANOBRA E DESCARGA DE TUBOS METÁLICOS, DN 300 MM, EM CAMINHÃO CARROCERIA COM GUINDAUTO (MUNCK) 11,7 TM. AF_07/2020</v>
          </cell>
        </row>
        <row r="6356">
          <cell r="A6356" t="str">
            <v>TRANPORTES, CARGAS E DESCARGAS</v>
          </cell>
          <cell r="B6356" t="str">
            <v>TRAN</v>
          </cell>
          <cell r="C6356" t="str">
            <v>CARGA, MANOBRA E DESCARGA (MECANICA)</v>
          </cell>
          <cell r="D6356" t="str">
            <v>0335</v>
          </cell>
          <cell r="E6356">
            <v>0</v>
          </cell>
          <cell r="F6356">
            <v>0</v>
          </cell>
          <cell r="G6356" t="str">
            <v>101470</v>
          </cell>
          <cell r="H6356" t="str">
            <v>CARGA, MANOBRA E DESCARGA DE TUBOS METÁLICOS, DN 350 MM, EM CAMINHÃO CARROCERIA COM GUINDAUTO (MUNCK) 11,7 TM. AF_07/2020</v>
          </cell>
        </row>
        <row r="6357">
          <cell r="A6357" t="str">
            <v>TRANPORTES, CARGAS E DESCARGAS</v>
          </cell>
          <cell r="B6357" t="str">
            <v>TRAN</v>
          </cell>
          <cell r="C6357" t="str">
            <v>CARGA, MANOBRA E DESCARGA (MECANICA)</v>
          </cell>
          <cell r="D6357" t="str">
            <v>0335</v>
          </cell>
          <cell r="E6357">
            <v>0</v>
          </cell>
          <cell r="F6357">
            <v>0</v>
          </cell>
          <cell r="G6357" t="str">
            <v>101471</v>
          </cell>
          <cell r="H6357" t="str">
            <v>CARGA, MANOBRA E DESCARGA DE TUBOS METÁLICOS, DN 400 MM, EM CAMINHÃO CARROCERIA COM GUINDAUTO (MUNCK) 11,7 TM. AF_07/2020</v>
          </cell>
        </row>
        <row r="6358">
          <cell r="A6358" t="str">
            <v>TRANPORTES, CARGAS E DESCARGAS</v>
          </cell>
          <cell r="B6358" t="str">
            <v>TRAN</v>
          </cell>
          <cell r="C6358" t="str">
            <v>CARGA, MANOBRA E DESCARGA (MECANICA)</v>
          </cell>
          <cell r="D6358" t="str">
            <v>0335</v>
          </cell>
          <cell r="E6358">
            <v>0</v>
          </cell>
          <cell r="F6358">
            <v>0</v>
          </cell>
          <cell r="G6358" t="str">
            <v>101472</v>
          </cell>
          <cell r="H6358" t="str">
            <v>CARGA, MANOBRA E DESCARGA DE TUBOS METÁLICOS, DN 500 MM, EM CAMINHÃO CARROCERIA COM GUINDAUTO (MUNCK) 11,7 TM. AF_07/2020</v>
          </cell>
        </row>
        <row r="6359">
          <cell r="A6359" t="str">
            <v>TRANPORTES, CARGAS E DESCARGAS</v>
          </cell>
          <cell r="B6359" t="str">
            <v>TRAN</v>
          </cell>
          <cell r="C6359" t="str">
            <v>CARGA, MANOBRA E DESCARGA (MECANICA)</v>
          </cell>
          <cell r="D6359" t="str">
            <v>0335</v>
          </cell>
          <cell r="E6359">
            <v>0</v>
          </cell>
          <cell r="F6359">
            <v>0</v>
          </cell>
          <cell r="G6359" t="str">
            <v>101473</v>
          </cell>
          <cell r="H6359" t="str">
            <v>CARGA, MANOBRA E DESCARGA DE TUBOS METÁLICOS, DN 600 MM, EM CAMINHÃO CARROCERIA COM GUINDAUTO (MUNCK) 11,7 TM. AF_07/2020</v>
          </cell>
        </row>
        <row r="6360">
          <cell r="A6360" t="str">
            <v>TRANPORTES, CARGAS E DESCARGAS</v>
          </cell>
          <cell r="B6360" t="str">
            <v>TRAN</v>
          </cell>
          <cell r="C6360" t="str">
            <v>CARGA, MANOBRA E DESCARGA (MECANICA)</v>
          </cell>
          <cell r="D6360" t="str">
            <v>0335</v>
          </cell>
          <cell r="E6360">
            <v>0</v>
          </cell>
          <cell r="F6360">
            <v>0</v>
          </cell>
          <cell r="G6360" t="str">
            <v>101474</v>
          </cell>
          <cell r="H6360" t="str">
            <v>CARGA, MANOBRA E DESCARGA DE TUBOS METÁLICOS, DN 700 MM, EM CAMINHÃO CARROCERIA COM GUINDAUTO (MUNCK) 11,7 TM. AF_07/2020</v>
          </cell>
        </row>
        <row r="6361">
          <cell r="A6361" t="str">
            <v>TRANPORTES, CARGAS E DESCARGAS</v>
          </cell>
          <cell r="B6361" t="str">
            <v>TRAN</v>
          </cell>
          <cell r="C6361" t="str">
            <v>CARGA, MANOBRA E DESCARGA (MECANICA)</v>
          </cell>
          <cell r="D6361" t="str">
            <v>0335</v>
          </cell>
          <cell r="E6361">
            <v>0</v>
          </cell>
          <cell r="F6361">
            <v>0</v>
          </cell>
          <cell r="G6361" t="str">
            <v>101475</v>
          </cell>
          <cell r="H6361" t="str">
            <v>CARGA, MANOBRA E DESCARGA DE TUBOS METÁLICOS, DN 800 MM, EM CAMINHÃO CARROCERIA COM GUINDAUTO (MUNCK) 11,7 TM. AF_07/2020</v>
          </cell>
        </row>
        <row r="6362">
          <cell r="A6362" t="str">
            <v>TRANPORTES, CARGAS E DESCARGAS</v>
          </cell>
          <cell r="B6362" t="str">
            <v>TRAN</v>
          </cell>
          <cell r="C6362" t="str">
            <v>CARGA, MANOBRA E DESCARGA (MECANICA)</v>
          </cell>
          <cell r="D6362" t="str">
            <v>0335</v>
          </cell>
          <cell r="E6362">
            <v>0</v>
          </cell>
          <cell r="F6362">
            <v>0</v>
          </cell>
          <cell r="G6362" t="str">
            <v>101476</v>
          </cell>
          <cell r="H6362" t="str">
            <v>CARGA, MANOBRA E DESCARGA DE TUBOS METÁLICOS, DN 900 MM, EM CAMINHÃO CARROCERIA COM GUINDAUTO (MUNCK) 11,7 TM. AF_07/2020</v>
          </cell>
        </row>
        <row r="6363">
          <cell r="A6363" t="str">
            <v>TRANPORTES, CARGAS E DESCARGAS</v>
          </cell>
          <cell r="B6363" t="str">
            <v>TRAN</v>
          </cell>
          <cell r="C6363" t="str">
            <v>CARGA, MANOBRA E DESCARGA (MECANICA)</v>
          </cell>
          <cell r="D6363" t="str">
            <v>0335</v>
          </cell>
          <cell r="E6363">
            <v>0</v>
          </cell>
          <cell r="F6363">
            <v>0</v>
          </cell>
          <cell r="G6363" t="str">
            <v>101477</v>
          </cell>
          <cell r="H6363" t="str">
            <v>CARGA, MANOBRA E DESCARGA DE TUBOS METÁLICOS, DN 1000 MM, EM CAMINHÃO CARROCERIA COM GUINDAUTO (MUNCK) 11,7 TM. AF_07/2020</v>
          </cell>
        </row>
        <row r="6364">
          <cell r="A6364" t="str">
            <v>TRANPORTES, CARGAS E DESCARGAS</v>
          </cell>
          <cell r="B6364" t="str">
            <v>TRAN</v>
          </cell>
          <cell r="C6364" t="str">
            <v>CARGA, MANOBRA E DESCARGA (MECANICA)</v>
          </cell>
          <cell r="D6364" t="str">
            <v>0335</v>
          </cell>
          <cell r="E6364">
            <v>0</v>
          </cell>
          <cell r="F6364">
            <v>0</v>
          </cell>
          <cell r="G6364" t="str">
            <v>101478</v>
          </cell>
          <cell r="H6364" t="str">
            <v>CARGA, MANOBRA E DESCARGA DE TUBOS METÁLICOS, DN 1200 MM, EM CAMINHÃO CARROCERIA COM GUINDAUTO (MUNCK) 11,7 TM. AF_07/2020</v>
          </cell>
        </row>
        <row r="6365">
          <cell r="A6365" t="str">
            <v>TRANPORTES, CARGAS E DESCARGAS</v>
          </cell>
          <cell r="B6365" t="str">
            <v>TRAN</v>
          </cell>
          <cell r="C6365" t="str">
            <v>CARGA, MANOBRA E DESCARGA (MECANICA)</v>
          </cell>
          <cell r="D6365" t="str">
            <v>0335</v>
          </cell>
          <cell r="E6365">
            <v>0</v>
          </cell>
          <cell r="F6365">
            <v>0</v>
          </cell>
          <cell r="G6365" t="str">
            <v>101480</v>
          </cell>
          <cell r="H6365" t="str">
            <v>CARGA, MANOBRA E DESCARGA DE TUBOS PLÁSTICOS, DN 250 MM, EM CAMINHÃO CARROCERIA COM GUINDAUTO (MUNCK) 11,7 TM. AF_07/2020</v>
          </cell>
        </row>
        <row r="6366">
          <cell r="A6366" t="str">
            <v>TRANPORTES, CARGAS E DESCARGAS</v>
          </cell>
          <cell r="B6366" t="str">
            <v>TRAN</v>
          </cell>
          <cell r="C6366" t="str">
            <v>CARGA, MANOBRA E DESCARGA (MECANICA)</v>
          </cell>
          <cell r="D6366" t="str">
            <v>0335</v>
          </cell>
          <cell r="E6366">
            <v>0</v>
          </cell>
          <cell r="F6366">
            <v>0</v>
          </cell>
          <cell r="G6366" t="str">
            <v>101481</v>
          </cell>
          <cell r="H6366" t="str">
            <v>CARGA, MANOBRA E DESCARGA DE TUBOS PLÁSTICOS, DN 300 MM, EM CAMINHÃO CARROCERIA COM GUINDAUTO (MUNCK) 11,7 TM. AF_07/2020</v>
          </cell>
        </row>
        <row r="6367">
          <cell r="A6367" t="str">
            <v>TRANPORTES, CARGAS E DESCARGAS</v>
          </cell>
          <cell r="B6367" t="str">
            <v>TRAN</v>
          </cell>
          <cell r="C6367" t="str">
            <v>CARGA, MANOBRA E DESCARGA (MECANICA)</v>
          </cell>
          <cell r="D6367" t="str">
            <v>0335</v>
          </cell>
          <cell r="E6367">
            <v>0</v>
          </cell>
          <cell r="F6367">
            <v>0</v>
          </cell>
          <cell r="G6367" t="str">
            <v>101482</v>
          </cell>
          <cell r="H6367" t="str">
            <v>CARGA, MANOBRA E DESCARGA DE TUBOS PLÁSTICOS, DN 400 MM, EM CAMINHÃO CARROCERIA COM GUINDAUTO (MUNCK) 11,7 TM. AF_07/20</v>
          </cell>
        </row>
        <row r="6368">
          <cell r="A6368" t="str">
            <v>TRANPORTES, CARGAS E DESCARGAS</v>
          </cell>
          <cell r="B6368" t="str">
            <v>TRAN</v>
          </cell>
          <cell r="C6368" t="str">
            <v>CARGA, MANOBRA E DESCARGA (MECANICA)</v>
          </cell>
          <cell r="D6368" t="str">
            <v>0335</v>
          </cell>
          <cell r="E6368">
            <v>0</v>
          </cell>
          <cell r="F6368">
            <v>0</v>
          </cell>
          <cell r="G6368" t="str">
            <v>101483</v>
          </cell>
          <cell r="H6368" t="str">
            <v>CARGA, MANOBRA E DESCARGA DE TUBOS PLÁSTICOS, DN 500 MM, EM CAMINHÃO CARROCERIA COM GUINDAUTO (MUNCK) 11,7 TM. AF_07/2020</v>
          </cell>
        </row>
        <row r="6369">
          <cell r="A6369" t="str">
            <v>TRANPORTES, CARGAS E DESCARGAS</v>
          </cell>
          <cell r="B6369" t="str">
            <v>TRAN</v>
          </cell>
          <cell r="C6369" t="str">
            <v>CARGA, MANOBRA E DESCARGA (MECANICA)</v>
          </cell>
          <cell r="D6369" t="str">
            <v>0335</v>
          </cell>
          <cell r="E6369">
            <v>0</v>
          </cell>
          <cell r="F6369">
            <v>0</v>
          </cell>
          <cell r="G6369" t="str">
            <v>101484</v>
          </cell>
          <cell r="H6369" t="str">
            <v>CARGA, MANOBRA E DESCARGA DE TUBOS PLÁSTICOS, DN 600 MM, EM CAMINHÃO CARROCERIA COM GUINDAUTO (MUNCK) 11,7 TM. AF_07/2020</v>
          </cell>
        </row>
        <row r="6370">
          <cell r="A6370" t="str">
            <v>TRANPORTES, CARGAS E DESCARGAS</v>
          </cell>
          <cell r="B6370" t="str">
            <v>TRAN</v>
          </cell>
          <cell r="C6370" t="str">
            <v>CARGA, MANOBRA E DESCARGA (MECANICA)</v>
          </cell>
          <cell r="D6370" t="str">
            <v>0335</v>
          </cell>
          <cell r="E6370">
            <v>0</v>
          </cell>
          <cell r="F6370">
            <v>0</v>
          </cell>
          <cell r="G6370" t="str">
            <v>101485</v>
          </cell>
          <cell r="H6370" t="str">
            <v>CARGA, MANOBRA E DESCARGA DE TUBOS PLÁSTICOS, DN 750 MM, EM CAMINHÃO CARROCERIA COM GUINDAUTO (MUNCK) 11,7 TM. AF_07/2020</v>
          </cell>
        </row>
        <row r="6371">
          <cell r="A6371" t="str">
            <v>TRANPORTES, CARGAS E DESCARGAS</v>
          </cell>
          <cell r="B6371" t="str">
            <v>TRAN</v>
          </cell>
          <cell r="C6371" t="str">
            <v>CARGA, MANOBRA E DESCARGA (MECANICA)</v>
          </cell>
          <cell r="D6371" t="str">
            <v>0335</v>
          </cell>
          <cell r="E6371">
            <v>0</v>
          </cell>
          <cell r="F6371">
            <v>0</v>
          </cell>
          <cell r="G6371" t="str">
            <v>101486</v>
          </cell>
          <cell r="H6371" t="str">
            <v>CARGA, MANOBRA E DESCARGA DE TUBOS PLÁSTICOS, DN 900 MM, EM CAMINHÃO CARROCERIA COM GUINDAUTO (MUNCK) 11,7 TM. AF_07/2020</v>
          </cell>
        </row>
        <row r="6372">
          <cell r="A6372" t="str">
            <v>TRANPORTES, CARGAS E DESCARGAS</v>
          </cell>
          <cell r="B6372" t="str">
            <v>TRAN</v>
          </cell>
          <cell r="C6372" t="str">
            <v>CARGA, MANOBRA E DESCARGA (MECANICA)</v>
          </cell>
          <cell r="D6372" t="str">
            <v>0335</v>
          </cell>
          <cell r="E6372">
            <v>0</v>
          </cell>
          <cell r="F6372">
            <v>0</v>
          </cell>
          <cell r="G6372" t="str">
            <v>101487</v>
          </cell>
          <cell r="H6372" t="str">
            <v>CARGA, MANOBRA E DESCARGA DE TUBOS PLÁSTICOS, DN 1000 MM, EM CAMINHÃO CARROCERIA COM GUINDAUTO (MUNCK) 11,7 TM. AF_07/2020</v>
          </cell>
        </row>
        <row r="6373">
          <cell r="A6373" t="str">
            <v>TRANPORTES, CARGAS E DESCARGAS</v>
          </cell>
          <cell r="B6373" t="str">
            <v>TRAN</v>
          </cell>
          <cell r="C6373" t="str">
            <v>CARGA, MANOBRA E DESCARGA (MECANICA)</v>
          </cell>
          <cell r="D6373" t="str">
            <v>0335</v>
          </cell>
          <cell r="E6373">
            <v>0</v>
          </cell>
          <cell r="F6373">
            <v>0</v>
          </cell>
          <cell r="G6373" t="str">
            <v>101488</v>
          </cell>
          <cell r="H6373" t="str">
            <v>CARGA, MANOBRA E DESCARGA DE TUBOS PLÁSTICOS, DN 1200 MM, EM CAMINHÃO CARROCERIA COM GUINDAUTO (MUNCK) 11,7 TM. AF_07/2020</v>
          </cell>
        </row>
        <row r="6374">
          <cell r="A6374" t="str">
            <v>URBANIZACAO</v>
          </cell>
          <cell r="B6374" t="str">
            <v>URBA</v>
          </cell>
          <cell r="C6374" t="str">
            <v>CERCA/PROTETORES</v>
          </cell>
          <cell r="D6374" t="str">
            <v>0202</v>
          </cell>
          <cell r="E6374">
            <v>0</v>
          </cell>
          <cell r="F6374">
            <v>0</v>
          </cell>
          <cell r="G6374" t="str">
            <v>101188</v>
          </cell>
          <cell r="H6374" t="str">
            <v>RECOMPOSIÇÃO PARCIAL DE ARAME FARPADO Nº 14 CLASSE 250, FIXADO EM CERCA COM MOURÕES DE CONCRETO - FORNECIMENTO E INSTALAÇÃO. AF_05/2020</v>
          </cell>
        </row>
        <row r="6375">
          <cell r="A6375" t="str">
            <v>URBANIZACAO</v>
          </cell>
          <cell r="B6375" t="str">
            <v>URBA</v>
          </cell>
          <cell r="C6375" t="str">
            <v>CERCA/PROTETORES</v>
          </cell>
          <cell r="D6375" t="str">
            <v>0202</v>
          </cell>
          <cell r="E6375">
            <v>0</v>
          </cell>
          <cell r="F6375">
            <v>0</v>
          </cell>
          <cell r="G6375" t="str">
            <v>101189</v>
          </cell>
          <cell r="H6375" t="str">
            <v>CERCA COM MOURÕES DE CONCRETO, RETO, H=3,00 M, ESPAÇAMENTO DE 2,5 M, CRAVADOS 0,5 M, COM 4 FIOS DE ARAME FARPADO Nº 14 CLASSE 250 - FORNECIMENTO E INSTALAÇÃO. AF_05/2020</v>
          </cell>
        </row>
        <row r="6376">
          <cell r="A6376" t="str">
            <v>URBANIZACAO</v>
          </cell>
          <cell r="B6376" t="str">
            <v>URBA</v>
          </cell>
          <cell r="C6376" t="str">
            <v>CERCA/PROTETORES</v>
          </cell>
          <cell r="D6376" t="str">
            <v>0202</v>
          </cell>
          <cell r="E6376">
            <v>0</v>
          </cell>
          <cell r="F6376">
            <v>0</v>
          </cell>
          <cell r="G6376" t="str">
            <v>101190</v>
          </cell>
          <cell r="H6376" t="str">
            <v>CERCA COM MOURÕES DE CONCRETO, RETO, H=3,00 M, ESPAÇAMENTO DE 2,5 M, CRAVADOS 0,5 M, COM 4 FIOS DE ARAME DE AÇO OVALADO 15X17 - FORNECIMENTO E INSTALAÇÃO. AF_05/2020</v>
          </cell>
        </row>
        <row r="6377">
          <cell r="A6377" t="str">
            <v>URBANIZACAO</v>
          </cell>
          <cell r="B6377" t="str">
            <v>URBA</v>
          </cell>
          <cell r="C6377" t="str">
            <v>CERCA/PROTETORES</v>
          </cell>
          <cell r="D6377" t="str">
            <v>0202</v>
          </cell>
          <cell r="E6377">
            <v>0</v>
          </cell>
          <cell r="F6377">
            <v>0</v>
          </cell>
          <cell r="G6377" t="str">
            <v>101191</v>
          </cell>
          <cell r="H6377" t="str">
            <v>CERCA COM MOURÕES DE CONCRETO, RETO, H=3,00 M, ESPAÇAMENTO DE 2,5 M, CRAVADOS 0,5 M, COM 4 FIOS DE ARAME MISTO - FORNECIMENTO E INSTALAÇÃO. AF_05/2020</v>
          </cell>
        </row>
        <row r="6378">
          <cell r="A6378" t="str">
            <v>URBANIZACAO</v>
          </cell>
          <cell r="B6378" t="str">
            <v>URBA</v>
          </cell>
          <cell r="C6378" t="str">
            <v>CERCA/PROTETORES</v>
          </cell>
          <cell r="D6378" t="str">
            <v>0202</v>
          </cell>
          <cell r="E6378">
            <v>0</v>
          </cell>
          <cell r="F6378">
            <v>0</v>
          </cell>
          <cell r="G6378" t="str">
            <v>101192</v>
          </cell>
          <cell r="H6378" t="str">
            <v>CERCA COM MOURÕES DE CONCRETO, RETO, H=2,30 M, ESPAÇAMENTO DE 2,5 M, CRAVADOS 0,5 M, COM 4 FIOS DE ARAME FARPADO Nº 14 CLASSE 250 - FORNECIMENTO E INSTALAÇÃO. AF_05/2020</v>
          </cell>
        </row>
        <row r="6379">
          <cell r="A6379" t="str">
            <v>URBANIZACAO</v>
          </cell>
          <cell r="B6379" t="str">
            <v>URBA</v>
          </cell>
          <cell r="C6379" t="str">
            <v>CERCA/PROTETORES</v>
          </cell>
          <cell r="D6379" t="str">
            <v>0202</v>
          </cell>
          <cell r="E6379">
            <v>0</v>
          </cell>
          <cell r="F6379">
            <v>0</v>
          </cell>
          <cell r="G6379" t="str">
            <v>101193</v>
          </cell>
          <cell r="H6379" t="str">
            <v>CERCA COM MOURÕES DE CONCRETO, RETO, H=2,30 M, ESPAÇAMENTO DE 2,5 M, CRAVADOS 0,5 M, COM 4 FIOS DE ARAME DE AÇO OVALADO 15X17 - FORNECIMENTO E INSTALAÇÃO. AF_05/2020</v>
          </cell>
        </row>
        <row r="6380">
          <cell r="A6380" t="str">
            <v>URBANIZACAO</v>
          </cell>
          <cell r="B6380" t="str">
            <v>URBA</v>
          </cell>
          <cell r="C6380" t="str">
            <v>CERCA/PROTETORES</v>
          </cell>
          <cell r="D6380" t="str">
            <v>0202</v>
          </cell>
          <cell r="E6380">
            <v>0</v>
          </cell>
          <cell r="F6380">
            <v>0</v>
          </cell>
          <cell r="G6380" t="str">
            <v>101194</v>
          </cell>
          <cell r="H6380" t="str">
            <v>CERCA COM MOURÕES DE CONCRETO, RETO, H=2,30 M, ESPAÇAMENTO DE 2,5 M, CRAVADOS 0,5 M, COM 4 FIOS DE ARAME MISTO - FORNECIMENTO E INSTALAÇÃO. AF_05/2020</v>
          </cell>
        </row>
        <row r="6381">
          <cell r="A6381" t="str">
            <v>URBANIZACAO</v>
          </cell>
          <cell r="B6381" t="str">
            <v>URBA</v>
          </cell>
          <cell r="C6381" t="str">
            <v>CERCA/PROTETORES</v>
          </cell>
          <cell r="D6381" t="str">
            <v>0202</v>
          </cell>
          <cell r="E6381">
            <v>0</v>
          </cell>
          <cell r="F6381">
            <v>0</v>
          </cell>
          <cell r="G6381" t="str">
            <v>101197</v>
          </cell>
          <cell r="H6381" t="str">
            <v>CERCA COM MOURÕES DE CONCRETO, SEÇÃO "T" PONTA INCLINADA, 10X10 CM, ESPAÇAMENTO DE 2,5 M, CRAVADOS 0,5 M, COM 11 FIOS DE ARAME FARPADO Nº 14 - FORNECIMENTO E INSTALAÇÃO. AF_05/2020</v>
          </cell>
        </row>
        <row r="6382">
          <cell r="A6382" t="str">
            <v>URBANIZACAO</v>
          </cell>
          <cell r="B6382" t="str">
            <v>URBA</v>
          </cell>
          <cell r="C6382" t="str">
            <v>CERCA/PROTETORES</v>
          </cell>
          <cell r="D6382" t="str">
            <v>0202</v>
          </cell>
          <cell r="E6382">
            <v>0</v>
          </cell>
          <cell r="F6382">
            <v>0</v>
          </cell>
          <cell r="G6382" t="str">
            <v>101198</v>
          </cell>
          <cell r="H6382" t="str">
            <v>CERCA COM MOURÕES DE CONCRETO, SEÇÃO "T" PONTA INCLINADA, 10X10 CM, ESPAÇAMENTO DE 2,5 M, CRAVADOS 0,5 M, COM 11 FIOS DE ARAME DE AÇO OVALADO 15X17 - FORNECIMENTO E INSTALAÇÃO. AF_05/2020</v>
          </cell>
        </row>
        <row r="6383">
          <cell r="A6383" t="str">
            <v>URBANIZACAO</v>
          </cell>
          <cell r="B6383" t="str">
            <v>URBA</v>
          </cell>
          <cell r="C6383" t="str">
            <v>CERCA/PROTETORES</v>
          </cell>
          <cell r="D6383" t="str">
            <v>0202</v>
          </cell>
          <cell r="E6383">
            <v>0</v>
          </cell>
          <cell r="F6383">
            <v>0</v>
          </cell>
          <cell r="G6383" t="str">
            <v>101199</v>
          </cell>
          <cell r="H6383" t="str">
            <v>CERCA COM MOURÕES DE CONCRETO, SEÇÃO "T" PONTA INCLINADA, 10X10CM, ESPAÇAMENTO DE 2,5M, CRAVADOS 0,5M, COM 11 FIOS DE ARAME MISTO - FORNECIMENTO E INSTALAÇÃO. AF_05/2020</v>
          </cell>
        </row>
        <row r="6384">
          <cell r="A6384" t="str">
            <v>URBANIZACAO</v>
          </cell>
          <cell r="B6384" t="str">
            <v>URBA</v>
          </cell>
          <cell r="C6384" t="str">
            <v>CERCA/PROTETORES</v>
          </cell>
          <cell r="D6384" t="str">
            <v>0202</v>
          </cell>
          <cell r="E6384">
            <v>0</v>
          </cell>
          <cell r="F6384">
            <v>0</v>
          </cell>
          <cell r="G6384" t="str">
            <v>101200</v>
          </cell>
          <cell r="H6384" t="str">
            <v>CERCA COM MOURÕES DE MADEIRA, 7,5X7,5 CM, ESPAÇAMENTO DE 2,5 M, ALTURA LIVRE DE 2 M, CRAVADOS 0,5 M, COM 4 FIOS DE ARAME FARPADO Nº 14 CLASSE 250 - FORNECIMENTO E INSTALAÇÃO. AF_05/2020</v>
          </cell>
        </row>
        <row r="6385">
          <cell r="A6385" t="str">
            <v>URBANIZACAO</v>
          </cell>
          <cell r="B6385" t="str">
            <v>URBA</v>
          </cell>
          <cell r="C6385" t="str">
            <v>CERCA/PROTETORES</v>
          </cell>
          <cell r="D6385" t="str">
            <v>0202</v>
          </cell>
          <cell r="E6385">
            <v>0</v>
          </cell>
          <cell r="F6385">
            <v>0</v>
          </cell>
          <cell r="G6385" t="str">
            <v>101201</v>
          </cell>
          <cell r="H6385" t="str">
            <v>CERCA COM MOURÕES DE MADEIRA, 7,5X7,5 CM, ESPAÇAMENTO DE 2,5 M, ALTURA LIVRE DE 2 M, CRAVADOS 0,5 M, COM 8 FIOS DE ARAME FARPADO Nº 14 CLASSE 250 - FORNECIMENTO E INSTALAÇÃO. AF_05/2020</v>
          </cell>
        </row>
        <row r="6386">
          <cell r="A6386" t="str">
            <v>URBANIZACAO</v>
          </cell>
          <cell r="B6386" t="str">
            <v>URBA</v>
          </cell>
          <cell r="C6386" t="str">
            <v>CERCA/PROTETORES</v>
          </cell>
          <cell r="D6386" t="str">
            <v>0202</v>
          </cell>
          <cell r="E6386">
            <v>0</v>
          </cell>
          <cell r="F6386">
            <v>0</v>
          </cell>
          <cell r="G6386" t="str">
            <v>101202</v>
          </cell>
          <cell r="H6386" t="str">
            <v>CERCA COM MOURÕES DE MADEIRA ROLIÇA, DIÂMETRO 11 CM, ESPAÇAMENTO DE 2,5 M, ALTURA LIVRE DE 1,7 M, CRAVADOS 0,5 M, COM 5 FIOS DE ARAME FARPADO Nº 14 CLASSE 250 - FORNECIMENTO E INSTALAÇÃO. AF_05/2020</v>
          </cell>
        </row>
        <row r="6387">
          <cell r="A6387" t="str">
            <v>URBANIZACAO</v>
          </cell>
          <cell r="B6387" t="str">
            <v>URBA</v>
          </cell>
          <cell r="C6387" t="str">
            <v>CERCA/PROTETORES</v>
          </cell>
          <cell r="D6387" t="str">
            <v>0202</v>
          </cell>
          <cell r="E6387">
            <v>0</v>
          </cell>
          <cell r="F6387">
            <v>0</v>
          </cell>
          <cell r="G6387" t="str">
            <v>101203</v>
          </cell>
          <cell r="H6387" t="str">
            <v>CERCA COM MOURÕES DE MADEIRA ROLIÇA, DIÂMETRO 11 CM, ESPAÇAMENTO DE 2,5 M, ALTURA LIVRE DE 1,7 M, CRAVADOS 0,5 M, COM 5 FIOS DE ARAME DE AÇO OVALADO 15X17 - FORNECIMENTO E INSTALAÇÃO. AF_05/2020</v>
          </cell>
        </row>
        <row r="6388">
          <cell r="A6388" t="str">
            <v>URBANIZACAO</v>
          </cell>
          <cell r="B6388" t="str">
            <v>URBA</v>
          </cell>
          <cell r="C6388" t="str">
            <v>CERCA/PROTETORES</v>
          </cell>
          <cell r="D6388" t="str">
            <v>0202</v>
          </cell>
          <cell r="E6388">
            <v>0</v>
          </cell>
          <cell r="F6388">
            <v>0</v>
          </cell>
          <cell r="G6388" t="str">
            <v>101204</v>
          </cell>
          <cell r="H6388" t="str">
            <v>CERCA COM MOURÕES DE MADEIRA ROLIÇA, DIÂMETRO 11 CM, ESPAÇAMENTO DE 2,5 M, ALTURA LIVRE DE 1,7 M, CRAVADOS 0,5 M, COM 5 FIOS DE ARAME MISTO - FORNECIMENTO E INSTALAÇÃO. AF_05/2020</v>
          </cell>
        </row>
        <row r="6389">
          <cell r="A6389" t="str">
            <v>URBANIZACAO</v>
          </cell>
          <cell r="B6389" t="str">
            <v>URBA</v>
          </cell>
          <cell r="C6389" t="str">
            <v>CERCA/PROTETORES</v>
          </cell>
          <cell r="D6389" t="str">
            <v>0202</v>
          </cell>
          <cell r="E6389">
            <v>0</v>
          </cell>
          <cell r="F6389">
            <v>0</v>
          </cell>
          <cell r="G6389" t="str">
            <v>101205</v>
          </cell>
          <cell r="H6389" t="str">
            <v>PORTÃO COM MOURÕES DE MADEIRA ROLIÇA, DIÂMETRO 11 CM, COM 5 FIOS DE ARAME FARPADO Nº 14 CLASSE 250, SEM DOBRADIÇAS - FORNECIMENTO E INSTALAÇÃO. AF_05/2020</v>
          </cell>
        </row>
        <row r="6390">
          <cell r="A6390" t="str">
            <v>URBANIZACAO</v>
          </cell>
          <cell r="B6390" t="str">
            <v>URBA</v>
          </cell>
          <cell r="C6390" t="str">
            <v>ALAMBRADO</v>
          </cell>
          <cell r="D6390" t="str">
            <v>0204</v>
          </cell>
          <cell r="E6390">
            <v>74244</v>
          </cell>
          <cell r="F6390" t="str">
            <v>ALAMBRADO PARA QUADRA POLIESPORTIVA</v>
          </cell>
          <cell r="G6390" t="str">
            <v>74244/1</v>
          </cell>
          <cell r="H6390" t="str">
            <v>ALAMBRADO PARA QUADRA POLIESPORTIVA, ESTRUTURADO POR TUBOS DE ACO GALVANIZADO, COM COSTURA, DIN 2440, DIAMETRO 2", COM TELA DE ARAME GALVANIZADO, FIO 14 BWG E MALHA QUADRADA 5X5CM</v>
          </cell>
        </row>
        <row r="6391">
          <cell r="A6391" t="str">
            <v>URBANIZACAO</v>
          </cell>
          <cell r="B6391" t="str">
            <v>URBA</v>
          </cell>
          <cell r="C6391" t="str">
            <v>ARBORIZACAO, INCLUSIVE PREPARO DO SOLO</v>
          </cell>
          <cell r="D6391" t="str">
            <v>0205</v>
          </cell>
          <cell r="E6391">
            <v>0</v>
          </cell>
          <cell r="F6391">
            <v>0</v>
          </cell>
          <cell r="G6391" t="str">
            <v>98509</v>
          </cell>
          <cell r="H6391" t="str">
            <v>PLANTIO DE ARBUSTO OU  CERCA VIVA. AF_05/2018</v>
          </cell>
        </row>
        <row r="6392">
          <cell r="A6392" t="str">
            <v>URBANIZACAO</v>
          </cell>
          <cell r="B6392" t="str">
            <v>URBA</v>
          </cell>
          <cell r="C6392" t="str">
            <v>ARBORIZACAO, INCLUSIVE PREPARO DO SOLO</v>
          </cell>
          <cell r="D6392" t="str">
            <v>0205</v>
          </cell>
          <cell r="E6392">
            <v>0</v>
          </cell>
          <cell r="F6392">
            <v>0</v>
          </cell>
          <cell r="G6392" t="str">
            <v>98510</v>
          </cell>
          <cell r="H6392" t="str">
            <v>PLANTIO DE ÁRVORE ORNAMENTAL COM ALTURA DE MUDA MENOR OU IGUAL A 2,00 M. AF_05/2018</v>
          </cell>
        </row>
        <row r="6393">
          <cell r="A6393" t="str">
            <v>URBANIZACAO</v>
          </cell>
          <cell r="B6393" t="str">
            <v>URBA</v>
          </cell>
          <cell r="C6393" t="str">
            <v>ARBORIZACAO, INCLUSIVE PREPARO DO SOLO</v>
          </cell>
          <cell r="D6393" t="str">
            <v>0205</v>
          </cell>
          <cell r="E6393">
            <v>0</v>
          </cell>
          <cell r="F6393">
            <v>0</v>
          </cell>
          <cell r="G6393" t="str">
            <v>98511</v>
          </cell>
          <cell r="H6393" t="str">
            <v>PLANTIO DE ÁRVORE ORNAMENTAL COM ALTURA DE MUDA MAIOR QUE 2,00 M E MENOR OU IGUAL A 4,00 M. AF_05/2018</v>
          </cell>
        </row>
        <row r="6394">
          <cell r="A6394" t="str">
            <v>URBANIZACAO</v>
          </cell>
          <cell r="B6394" t="str">
            <v>URBA</v>
          </cell>
          <cell r="C6394" t="str">
            <v>ARBORIZACAO, INCLUSIVE PREPARO DO SOLO</v>
          </cell>
          <cell r="D6394" t="str">
            <v>0205</v>
          </cell>
          <cell r="E6394">
            <v>0</v>
          </cell>
          <cell r="F6394">
            <v>0</v>
          </cell>
          <cell r="G6394" t="str">
            <v>98516</v>
          </cell>
          <cell r="H6394" t="str">
            <v>PLANTIO DE PALMEIRA COM ALTURA DE MUDA MENOR OU IGUAL A 2,00 M. AF_05/2018</v>
          </cell>
        </row>
        <row r="6395">
          <cell r="A6395" t="str">
            <v>URBANIZACAO</v>
          </cell>
          <cell r="B6395" t="str">
            <v>URBA</v>
          </cell>
          <cell r="C6395" t="str">
            <v>ARBORIZACAO, INCLUSIVE PREPARO DO SOLO</v>
          </cell>
          <cell r="D6395" t="str">
            <v>0205</v>
          </cell>
          <cell r="E6395">
            <v>0</v>
          </cell>
          <cell r="F6395">
            <v>0</v>
          </cell>
          <cell r="G6395" t="str">
            <v>98519</v>
          </cell>
          <cell r="H6395" t="str">
            <v>REVOLVIMENTO E LIMPEZA MANUAL DE SOLO. AF_05/2018</v>
          </cell>
        </row>
        <row r="6396">
          <cell r="A6396" t="str">
            <v>URBANIZACAO</v>
          </cell>
          <cell r="B6396" t="str">
            <v>URBA</v>
          </cell>
          <cell r="C6396" t="str">
            <v>ARBORIZACAO, INCLUSIVE PREPARO DO SOLO</v>
          </cell>
          <cell r="D6396" t="str">
            <v>0205</v>
          </cell>
          <cell r="E6396">
            <v>0</v>
          </cell>
          <cell r="F6396">
            <v>0</v>
          </cell>
          <cell r="G6396" t="str">
            <v>98520</v>
          </cell>
          <cell r="H6396" t="str">
            <v>APLICAÇÃO DE ADUBO EM SOLO. AF_05/2018</v>
          </cell>
        </row>
        <row r="6397">
          <cell r="A6397" t="str">
            <v>URBANIZACAO</v>
          </cell>
          <cell r="B6397" t="str">
            <v>URBA</v>
          </cell>
          <cell r="C6397" t="str">
            <v>ARBORIZACAO, INCLUSIVE PREPARO DO SOLO</v>
          </cell>
          <cell r="D6397" t="str">
            <v>0205</v>
          </cell>
          <cell r="E6397">
            <v>0</v>
          </cell>
          <cell r="F6397">
            <v>0</v>
          </cell>
          <cell r="G6397" t="str">
            <v>98521</v>
          </cell>
          <cell r="H6397" t="str">
            <v>APLICAÇÃO DE CALCÁRIO PARA CORREÇÃO DO PH DO SOLO. AF_05/2018</v>
          </cell>
        </row>
        <row r="6398">
          <cell r="A6398" t="str">
            <v>URBANIZACAO</v>
          </cell>
          <cell r="B6398" t="str">
            <v>URBA</v>
          </cell>
          <cell r="C6398" t="str">
            <v>ARBORIZACAO, INCLUSIVE PREPARO DO SOLO</v>
          </cell>
          <cell r="D6398" t="str">
            <v>0205</v>
          </cell>
          <cell r="E6398">
            <v>0</v>
          </cell>
          <cell r="F6398">
            <v>0</v>
          </cell>
          <cell r="G6398" t="str">
            <v>98522</v>
          </cell>
          <cell r="H6398" t="str">
            <v>ALAMBRADO EM MOURÕES DE CONCRETO, COM TELA DE ARAME GALVANIZADO (INCLUSIVE MURETA EM CONCRETO). AF_05/2018</v>
          </cell>
        </row>
        <row r="6399">
          <cell r="A6399" t="str">
            <v>URBANIZACAO</v>
          </cell>
          <cell r="B6399" t="str">
            <v>URBA</v>
          </cell>
          <cell r="C6399" t="str">
            <v>ARBORIZACAO, INCLUSIVE PREPARO DO SOLO</v>
          </cell>
          <cell r="D6399" t="str">
            <v>0205</v>
          </cell>
          <cell r="E6399">
            <v>0</v>
          </cell>
          <cell r="F6399">
            <v>0</v>
          </cell>
          <cell r="G6399" t="str">
            <v>98524</v>
          </cell>
          <cell r="H6399" t="str">
            <v>LIMPEZA MANUAL DE VEGETAÇÃO EM TERRENO COM ENXADA.AF_05/2018</v>
          </cell>
        </row>
        <row r="6400">
          <cell r="A6400" t="str">
            <v>URBANIZACAO</v>
          </cell>
          <cell r="B6400" t="str">
            <v>URBA</v>
          </cell>
          <cell r="C6400" t="str">
            <v>GRAMA, INCLUSIVE PREPARO DO SOLO</v>
          </cell>
          <cell r="D6400" t="str">
            <v>0206</v>
          </cell>
          <cell r="E6400">
            <v>0</v>
          </cell>
          <cell r="F6400">
            <v>0</v>
          </cell>
          <cell r="G6400" t="str">
            <v>98503</v>
          </cell>
          <cell r="H6400" t="str">
            <v>PLANTIO DE GRAMA EM PAVIMENTO CONCREGRAMA. AF_05/2018</v>
          </cell>
        </row>
        <row r="6401">
          <cell r="A6401" t="str">
            <v>URBANIZACAO</v>
          </cell>
          <cell r="B6401" t="str">
            <v>URBA</v>
          </cell>
          <cell r="C6401" t="str">
            <v>GRAMA, INCLUSIVE PREPARO DO SOLO</v>
          </cell>
          <cell r="D6401" t="str">
            <v>0206</v>
          </cell>
          <cell r="E6401">
            <v>0</v>
          </cell>
          <cell r="F6401">
            <v>0</v>
          </cell>
          <cell r="G6401" t="str">
            <v>98504</v>
          </cell>
          <cell r="H6401" t="str">
            <v>PLANTIO DE GRAMA EM PLACAS. AF_05/2018</v>
          </cell>
        </row>
        <row r="6402">
          <cell r="A6402" t="str">
            <v>URBANIZACAO</v>
          </cell>
          <cell r="B6402" t="str">
            <v>URBA</v>
          </cell>
          <cell r="C6402" t="str">
            <v>GRAMA, INCLUSIVE PREPARO DO SOLO</v>
          </cell>
          <cell r="D6402" t="str">
            <v>0206</v>
          </cell>
          <cell r="E6402">
            <v>0</v>
          </cell>
          <cell r="F6402">
            <v>0</v>
          </cell>
          <cell r="G6402" t="str">
            <v>98505</v>
          </cell>
          <cell r="H6402" t="str">
            <v>PLANTIO DE FORRAÇÃO. AF_05/2018</v>
          </cell>
        </row>
        <row r="6403">
          <cell r="A6403" t="str">
            <v>URBANIZACAO</v>
          </cell>
          <cell r="B6403" t="str">
            <v>URBA</v>
          </cell>
          <cell r="C6403" t="str">
            <v>MANUTENCAO E LIMPEZA DE AREAS VERDES</v>
          </cell>
          <cell r="D6403" t="str">
            <v>0277</v>
          </cell>
          <cell r="E6403">
            <v>0</v>
          </cell>
          <cell r="F6403">
            <v>0</v>
          </cell>
          <cell r="G6403" t="str">
            <v>98525</v>
          </cell>
          <cell r="H6403" t="str">
            <v>LIMPEZA MECANIZADA DE CAMADA VEGETAL, VEGETAÇÃO E PEQUENAS ÁRVORES (DIÂMETRO DE TRONCO MENOR QUE 0,20 M), COM TRATOR DE ESTEIRAS.AF_05/2018</v>
          </cell>
        </row>
        <row r="6404">
          <cell r="A6404" t="str">
            <v>URBANIZACAO</v>
          </cell>
          <cell r="B6404" t="str">
            <v>URBA</v>
          </cell>
          <cell r="C6404" t="str">
            <v>MANUTENCAO E LIMPEZA DE AREAS VERDES</v>
          </cell>
          <cell r="D6404" t="str">
            <v>0277</v>
          </cell>
          <cell r="E6404">
            <v>0</v>
          </cell>
          <cell r="F6404">
            <v>0</v>
          </cell>
          <cell r="G6404" t="str">
            <v>98526</v>
          </cell>
          <cell r="H6404" t="str">
            <v>REMOÇÃO DE RAÍZES REMANESCENTES DE TRONCO DE ÁRVORE COM DIÂMETRO MAIOR OU IGUAL A 0,20 M E MENOR QUE 0,40 M.AF_05/2018</v>
          </cell>
        </row>
        <row r="6405">
          <cell r="A6405" t="str">
            <v>URBANIZACAO</v>
          </cell>
          <cell r="B6405" t="str">
            <v>URBA</v>
          </cell>
          <cell r="C6405" t="str">
            <v>MANUTENCAO E LIMPEZA DE AREAS VERDES</v>
          </cell>
          <cell r="D6405" t="str">
            <v>0277</v>
          </cell>
          <cell r="E6405">
            <v>0</v>
          </cell>
          <cell r="F6405">
            <v>0</v>
          </cell>
          <cell r="G6405" t="str">
            <v>98527</v>
          </cell>
          <cell r="H6405" t="str">
            <v>REMOÇÃO DE RAÍZES REMANESCENTES DE TRONCO DE ÁRVORE COM DIÂMETRO MAIOR OU IGUAL A 0,40 M E MENOR QUE 0,60 M.AF_05/2018</v>
          </cell>
        </row>
        <row r="6406">
          <cell r="A6406" t="str">
            <v>URBANIZACAO</v>
          </cell>
          <cell r="B6406" t="str">
            <v>URBA</v>
          </cell>
          <cell r="C6406" t="str">
            <v>MANUTENCAO E LIMPEZA DE AREAS VERDES</v>
          </cell>
          <cell r="D6406" t="str">
            <v>0277</v>
          </cell>
          <cell r="E6406">
            <v>0</v>
          </cell>
          <cell r="F6406">
            <v>0</v>
          </cell>
          <cell r="G6406" t="str">
            <v>98528</v>
          </cell>
          <cell r="H6406" t="str">
            <v>REMOÇÃO DE RAÍZES REMANESCENTES DE TRONCO DE ÁRVORE COM DIÂMETRO MAIOR OU IGUAL A 0,60 M.AF_05/2018</v>
          </cell>
        </row>
        <row r="6407">
          <cell r="A6407" t="str">
            <v>URBANIZACAO</v>
          </cell>
          <cell r="B6407" t="str">
            <v>URBA</v>
          </cell>
          <cell r="C6407" t="str">
            <v>MANUTENCAO E LIMPEZA DE AREAS VERDES</v>
          </cell>
          <cell r="D6407" t="str">
            <v>0277</v>
          </cell>
          <cell r="E6407">
            <v>0</v>
          </cell>
          <cell r="F6407">
            <v>0</v>
          </cell>
          <cell r="G6407" t="str">
            <v>98529</v>
          </cell>
          <cell r="H6407" t="str">
            <v>CORTE RASO E RECORTE DE ÁRVORE COM DIÂMETRO DE TRONCO MAIOR OU IGUAL A 0,20 M E MENOR QUE 0,40 M.AF_05/2018</v>
          </cell>
        </row>
        <row r="6408">
          <cell r="A6408" t="str">
            <v>URBANIZACAO</v>
          </cell>
          <cell r="B6408" t="str">
            <v>URBA</v>
          </cell>
          <cell r="C6408" t="str">
            <v>MANUTENCAO E LIMPEZA DE AREAS VERDES</v>
          </cell>
          <cell r="D6408" t="str">
            <v>0277</v>
          </cell>
          <cell r="E6408">
            <v>0</v>
          </cell>
          <cell r="F6408">
            <v>0</v>
          </cell>
          <cell r="G6408" t="str">
            <v>98530</v>
          </cell>
          <cell r="H6408" t="str">
            <v>CORTE RASO E RECORTE DE ÁRVORE COM DIÂMETRO DE TRONCO MAIOR OU IGUAL A 0,40 M E MENOR QUE 0,60 M.AF_05/2018</v>
          </cell>
        </row>
        <row r="6409">
          <cell r="A6409" t="str">
            <v>URBANIZACAO</v>
          </cell>
          <cell r="B6409" t="str">
            <v>URBA</v>
          </cell>
          <cell r="C6409" t="str">
            <v>MANUTENCAO E LIMPEZA DE AREAS VERDES</v>
          </cell>
          <cell r="D6409" t="str">
            <v>0277</v>
          </cell>
          <cell r="E6409">
            <v>0</v>
          </cell>
          <cell r="F6409">
            <v>0</v>
          </cell>
          <cell r="G6409" t="str">
            <v>98531</v>
          </cell>
          <cell r="H6409" t="str">
            <v>CORTE RASO E RECORTE DE ÁRVORE COM DIÂMETRO DE TRONCO MAIOR OU IGUAL A 0,60 M.AF_05/2018</v>
          </cell>
        </row>
        <row r="6410">
          <cell r="A6410" t="str">
            <v>URBANIZACAO</v>
          </cell>
          <cell r="B6410" t="str">
            <v>URBA</v>
          </cell>
          <cell r="C6410" t="str">
            <v>MANUTENCAO E LIMPEZA DE AREAS VERDES</v>
          </cell>
          <cell r="D6410" t="str">
            <v>0277</v>
          </cell>
          <cell r="E6410">
            <v>0</v>
          </cell>
          <cell r="F6410">
            <v>0</v>
          </cell>
          <cell r="G6410" t="str">
            <v>98532</v>
          </cell>
          <cell r="H6410" t="str">
            <v>PODA EM ALTURA DE ÁRVORE COM DIÂMETRO DE TRONCO MENOR QUE 0,20 M.AF_05/2018</v>
          </cell>
        </row>
        <row r="6411">
          <cell r="A6411" t="str">
            <v>URBANIZACAO</v>
          </cell>
          <cell r="B6411" t="str">
            <v>URBA</v>
          </cell>
          <cell r="C6411" t="str">
            <v>MANUTENCAO E LIMPEZA DE AREAS VERDES</v>
          </cell>
          <cell r="D6411" t="str">
            <v>0277</v>
          </cell>
          <cell r="E6411">
            <v>0</v>
          </cell>
          <cell r="F6411">
            <v>0</v>
          </cell>
          <cell r="G6411" t="str">
            <v>98533</v>
          </cell>
          <cell r="H6411" t="str">
            <v>PODA EM ALTURA DE ÁRVORE COM DIÂMETRO DE TRONCO MAIOR OU IGUAL A 0,20 M E MENOR QUE 0,40 M.AF_05/2018</v>
          </cell>
        </row>
        <row r="6412">
          <cell r="A6412" t="str">
            <v>URBANIZACAO</v>
          </cell>
          <cell r="B6412" t="str">
            <v>URBA</v>
          </cell>
          <cell r="C6412" t="str">
            <v>MANUTENCAO E LIMPEZA DE AREAS VERDES</v>
          </cell>
          <cell r="D6412" t="str">
            <v>0277</v>
          </cell>
          <cell r="E6412">
            <v>0</v>
          </cell>
          <cell r="F6412">
            <v>0</v>
          </cell>
          <cell r="G6412" t="str">
            <v>98534</v>
          </cell>
          <cell r="H6412" t="str">
            <v>PODA EM ALTURA DE ÁRVORE COM DIÂMETRO DE TRONCO MAIOR OU IGUAL A 0,40 M E MENOR QUE 0,60 M.AF_05/2018</v>
          </cell>
        </row>
        <row r="6413">
          <cell r="A6413" t="str">
            <v>URBANIZACAO</v>
          </cell>
          <cell r="B6413" t="str">
            <v>URBA</v>
          </cell>
          <cell r="C6413" t="str">
            <v>MANUTENCAO E LIMPEZA DE AREAS VERDES</v>
          </cell>
          <cell r="D6413" t="str">
            <v>0277</v>
          </cell>
          <cell r="E6413">
            <v>0</v>
          </cell>
          <cell r="F6413">
            <v>0</v>
          </cell>
          <cell r="G6413" t="str">
            <v>98535</v>
          </cell>
          <cell r="H6413" t="str">
            <v>PODA EM ALTURA DE ÁRVORE COM DIÂMETRO DE TRONCO MAIOR OU IGUAL A 0,60 M.AF_05/2018</v>
          </cell>
        </row>
        <row r="6414">
          <cell r="A6414" t="str">
            <v>SERVICOS DIVERSOS</v>
          </cell>
          <cell r="B6414" t="str">
            <v>SEDI</v>
          </cell>
          <cell r="C6414" t="str">
            <v>OUTROS</v>
          </cell>
          <cell r="D6414" t="str">
            <v>0318</v>
          </cell>
          <cell r="E6414">
            <v>0</v>
          </cell>
          <cell r="F6414">
            <v>0</v>
          </cell>
          <cell r="G6414" t="str">
            <v>88238</v>
          </cell>
          <cell r="H6414" t="str">
            <v>AJUDANTE DE ARMADOR COM ENCARGOS COMPLEMENTARES</v>
          </cell>
        </row>
        <row r="6415">
          <cell r="A6415" t="str">
            <v>SERVICOS DIVERSOS</v>
          </cell>
          <cell r="B6415" t="str">
            <v>SEDI</v>
          </cell>
          <cell r="C6415" t="str">
            <v>OUTROS</v>
          </cell>
          <cell r="D6415" t="str">
            <v>0318</v>
          </cell>
          <cell r="E6415">
            <v>0</v>
          </cell>
          <cell r="F6415">
            <v>0</v>
          </cell>
          <cell r="G6415" t="str">
            <v>88239</v>
          </cell>
          <cell r="H6415" t="str">
            <v>AJUDANTE DE CARPINTEIRO COM ENCARGOS COMPLEMENTARES</v>
          </cell>
        </row>
        <row r="6416">
          <cell r="A6416" t="str">
            <v>SERVICOS DIVERSOS</v>
          </cell>
          <cell r="B6416" t="str">
            <v>SEDI</v>
          </cell>
          <cell r="C6416" t="str">
            <v>OUTROS</v>
          </cell>
          <cell r="D6416" t="str">
            <v>0318</v>
          </cell>
          <cell r="E6416">
            <v>0</v>
          </cell>
          <cell r="F6416">
            <v>0</v>
          </cell>
          <cell r="G6416" t="str">
            <v>88240</v>
          </cell>
          <cell r="H6416" t="str">
            <v>AJUDANTE DE ESTRUTURA METÁLICA COM ENCARGOS COMPLEMENTARES</v>
          </cell>
        </row>
        <row r="6417">
          <cell r="A6417" t="str">
            <v>SERVICOS DIVERSOS</v>
          </cell>
          <cell r="B6417" t="str">
            <v>SEDI</v>
          </cell>
          <cell r="C6417" t="str">
            <v>OUTROS</v>
          </cell>
          <cell r="D6417" t="str">
            <v>0318</v>
          </cell>
          <cell r="E6417">
            <v>0</v>
          </cell>
          <cell r="F6417">
            <v>0</v>
          </cell>
          <cell r="G6417" t="str">
            <v>88241</v>
          </cell>
          <cell r="H6417" t="str">
            <v>AJUDANTE DE OPERAÇÃO EM GERAL COM ENCARGOS COMPLEMENTARES</v>
          </cell>
        </row>
        <row r="6418">
          <cell r="A6418" t="str">
            <v>SERVICOS DIVERSOS</v>
          </cell>
          <cell r="B6418" t="str">
            <v>SEDI</v>
          </cell>
          <cell r="C6418" t="str">
            <v>OUTROS</v>
          </cell>
          <cell r="D6418" t="str">
            <v>0318</v>
          </cell>
          <cell r="E6418">
            <v>0</v>
          </cell>
          <cell r="F6418">
            <v>0</v>
          </cell>
          <cell r="G6418" t="str">
            <v>88242</v>
          </cell>
          <cell r="H6418" t="str">
            <v>AJUDANTE DE PEDREIRO COM ENCARGOS COMPLEMENTARES</v>
          </cell>
        </row>
        <row r="6419">
          <cell r="A6419" t="str">
            <v>SERVICOS DIVERSOS</v>
          </cell>
          <cell r="B6419" t="str">
            <v>SEDI</v>
          </cell>
          <cell r="C6419" t="str">
            <v>OUTROS</v>
          </cell>
          <cell r="D6419" t="str">
            <v>0318</v>
          </cell>
          <cell r="E6419">
            <v>0</v>
          </cell>
          <cell r="F6419">
            <v>0</v>
          </cell>
          <cell r="G6419" t="str">
            <v>88243</v>
          </cell>
          <cell r="H6419" t="str">
            <v>AJUDANTE ESPECIALIZADO COM ENCARGOS COMPLEMENTARES</v>
          </cell>
        </row>
        <row r="6420">
          <cell r="A6420" t="str">
            <v>SERVICOS DIVERSOS</v>
          </cell>
          <cell r="B6420" t="str">
            <v>SEDI</v>
          </cell>
          <cell r="C6420" t="str">
            <v>OUTROS</v>
          </cell>
          <cell r="D6420" t="str">
            <v>0318</v>
          </cell>
          <cell r="E6420">
            <v>0</v>
          </cell>
          <cell r="F6420">
            <v>0</v>
          </cell>
          <cell r="G6420" t="str">
            <v>88245</v>
          </cell>
          <cell r="H6420" t="str">
            <v>ARMADOR COM ENCARGOS COMPLEMENTARES</v>
          </cell>
        </row>
        <row r="6421">
          <cell r="A6421" t="str">
            <v>SERVICOS DIVERSOS</v>
          </cell>
          <cell r="B6421" t="str">
            <v>SEDI</v>
          </cell>
          <cell r="C6421" t="str">
            <v>OUTROS</v>
          </cell>
          <cell r="D6421" t="str">
            <v>0318</v>
          </cell>
          <cell r="E6421">
            <v>0</v>
          </cell>
          <cell r="F6421">
            <v>0</v>
          </cell>
          <cell r="G6421" t="str">
            <v>88246</v>
          </cell>
          <cell r="H6421" t="str">
            <v>ASSENTADOR DE TUBOS COM ENCARGOS COMPLEMENTARES</v>
          </cell>
        </row>
        <row r="6422">
          <cell r="A6422" t="str">
            <v>SERVICOS DIVERSOS</v>
          </cell>
          <cell r="B6422" t="str">
            <v>SEDI</v>
          </cell>
          <cell r="C6422" t="str">
            <v>OUTROS</v>
          </cell>
          <cell r="D6422" t="str">
            <v>0318</v>
          </cell>
          <cell r="E6422">
            <v>0</v>
          </cell>
          <cell r="F6422">
            <v>0</v>
          </cell>
          <cell r="G6422" t="str">
            <v>88247</v>
          </cell>
          <cell r="H6422" t="str">
            <v>AUXILIAR DE ELETRICISTA COM ENCARGOS COMPLEMENTARES</v>
          </cell>
        </row>
        <row r="6423">
          <cell r="A6423" t="str">
            <v>SERVICOS DIVERSOS</v>
          </cell>
          <cell r="B6423" t="str">
            <v>SEDI</v>
          </cell>
          <cell r="C6423" t="str">
            <v>OUTROS</v>
          </cell>
          <cell r="D6423" t="str">
            <v>0318</v>
          </cell>
          <cell r="E6423">
            <v>0</v>
          </cell>
          <cell r="F6423">
            <v>0</v>
          </cell>
          <cell r="G6423" t="str">
            <v>88248</v>
          </cell>
          <cell r="H6423" t="str">
            <v>AUXILIAR DE ENCANADOR OU BOMBEIRO HIDRÁULICO COM ENCARGOS COMPLEMENTARES</v>
          </cell>
        </row>
        <row r="6424">
          <cell r="A6424" t="str">
            <v>SERVICOS DIVERSOS</v>
          </cell>
          <cell r="B6424" t="str">
            <v>SEDI</v>
          </cell>
          <cell r="C6424" t="str">
            <v>OUTROS</v>
          </cell>
          <cell r="D6424" t="str">
            <v>0318</v>
          </cell>
          <cell r="E6424">
            <v>0</v>
          </cell>
          <cell r="F6424">
            <v>0</v>
          </cell>
          <cell r="G6424" t="str">
            <v>88249</v>
          </cell>
          <cell r="H6424" t="str">
            <v>AUXILIAR DE LABORATÓRIO COM ENCARGOS COMPLEMENTARES</v>
          </cell>
        </row>
        <row r="6425">
          <cell r="A6425" t="str">
            <v>SERVICOS DIVERSOS</v>
          </cell>
          <cell r="B6425" t="str">
            <v>SEDI</v>
          </cell>
          <cell r="C6425" t="str">
            <v>OUTROS</v>
          </cell>
          <cell r="D6425" t="str">
            <v>0318</v>
          </cell>
          <cell r="E6425">
            <v>0</v>
          </cell>
          <cell r="F6425">
            <v>0</v>
          </cell>
          <cell r="G6425" t="str">
            <v>88250</v>
          </cell>
          <cell r="H6425" t="str">
            <v>AUXILIAR DE MECÂNICO COM ENCARGOS COMPLEMENTARES</v>
          </cell>
        </row>
        <row r="6426">
          <cell r="A6426" t="str">
            <v>SERVICOS DIVERSOS</v>
          </cell>
          <cell r="B6426" t="str">
            <v>SEDI</v>
          </cell>
          <cell r="C6426" t="str">
            <v>OUTROS</v>
          </cell>
          <cell r="D6426" t="str">
            <v>0318</v>
          </cell>
          <cell r="E6426">
            <v>0</v>
          </cell>
          <cell r="F6426">
            <v>0</v>
          </cell>
          <cell r="G6426" t="str">
            <v>88251</v>
          </cell>
          <cell r="H6426" t="str">
            <v>AUXILIAR DE SERRALHEIRO COM ENCARGOS COMPLEMENTARES</v>
          </cell>
        </row>
        <row r="6427">
          <cell r="A6427" t="str">
            <v>SERVICOS DIVERSOS</v>
          </cell>
          <cell r="B6427" t="str">
            <v>SEDI</v>
          </cell>
          <cell r="C6427" t="str">
            <v>OUTROS</v>
          </cell>
          <cell r="D6427" t="str">
            <v>0318</v>
          </cell>
          <cell r="E6427">
            <v>0</v>
          </cell>
          <cell r="F6427">
            <v>0</v>
          </cell>
          <cell r="G6427" t="str">
            <v>88252</v>
          </cell>
          <cell r="H6427" t="str">
            <v>AUXILIAR DE SERVIÇOS GERAIS COM ENCARGOS COMPLEMENTARES</v>
          </cell>
        </row>
        <row r="6428">
          <cell r="A6428" t="str">
            <v>SERVICOS DIVERSOS</v>
          </cell>
          <cell r="B6428" t="str">
            <v>SEDI</v>
          </cell>
          <cell r="C6428" t="str">
            <v>OUTROS</v>
          </cell>
          <cell r="D6428" t="str">
            <v>0318</v>
          </cell>
          <cell r="E6428">
            <v>0</v>
          </cell>
          <cell r="F6428">
            <v>0</v>
          </cell>
          <cell r="G6428" t="str">
            <v>88253</v>
          </cell>
          <cell r="H6428" t="str">
            <v>AUXILIAR DE TOPÓGRAFO COM ENCARGOS COMPLEMENTARES</v>
          </cell>
        </row>
        <row r="6429">
          <cell r="A6429" t="str">
            <v>SERVICOS DIVERSOS</v>
          </cell>
          <cell r="B6429" t="str">
            <v>SEDI</v>
          </cell>
          <cell r="C6429" t="str">
            <v>OUTROS</v>
          </cell>
          <cell r="D6429" t="str">
            <v>0318</v>
          </cell>
          <cell r="E6429">
            <v>0</v>
          </cell>
          <cell r="F6429">
            <v>0</v>
          </cell>
          <cell r="G6429" t="str">
            <v>88255</v>
          </cell>
          <cell r="H6429" t="str">
            <v>AUXILIAR TÉCNICO DE ENGENHARIA COM ENCARGOS COMPLEMENTARES</v>
          </cell>
        </row>
        <row r="6430">
          <cell r="A6430" t="str">
            <v>SERVICOS DIVERSOS</v>
          </cell>
          <cell r="B6430" t="str">
            <v>SEDI</v>
          </cell>
          <cell r="C6430" t="str">
            <v>OUTROS</v>
          </cell>
          <cell r="D6430" t="str">
            <v>0318</v>
          </cell>
          <cell r="E6430">
            <v>0</v>
          </cell>
          <cell r="F6430">
            <v>0</v>
          </cell>
          <cell r="G6430" t="str">
            <v>88256</v>
          </cell>
          <cell r="H6430" t="str">
            <v>AZULEJISTA OU LADRILHISTA COM ENCARGOS COMPLEMENTARES</v>
          </cell>
        </row>
        <row r="6431">
          <cell r="A6431" t="str">
            <v>SERVICOS DIVERSOS</v>
          </cell>
          <cell r="B6431" t="str">
            <v>SEDI</v>
          </cell>
          <cell r="C6431" t="str">
            <v>OUTROS</v>
          </cell>
          <cell r="D6431" t="str">
            <v>0318</v>
          </cell>
          <cell r="E6431">
            <v>0</v>
          </cell>
          <cell r="F6431">
            <v>0</v>
          </cell>
          <cell r="G6431" t="str">
            <v>88257</v>
          </cell>
          <cell r="H6431" t="str">
            <v>BLASTER, DINAMITADOR OU CABO DE FOGO COM ENCARGOS COMPLEMENTARES</v>
          </cell>
        </row>
        <row r="6432">
          <cell r="A6432" t="str">
            <v>SERVICOS DIVERSOS</v>
          </cell>
          <cell r="B6432" t="str">
            <v>SEDI</v>
          </cell>
          <cell r="C6432" t="str">
            <v>OUTROS</v>
          </cell>
          <cell r="D6432" t="str">
            <v>0318</v>
          </cell>
          <cell r="E6432">
            <v>0</v>
          </cell>
          <cell r="F6432">
            <v>0</v>
          </cell>
          <cell r="G6432" t="str">
            <v>88258</v>
          </cell>
          <cell r="H6432" t="str">
            <v>CADASTRISTA DE REDES DE AGUA E ESGOTO COM ENCARGOS COMPLEMENTARES</v>
          </cell>
        </row>
        <row r="6433">
          <cell r="A6433" t="str">
            <v>SERVICOS DIVERSOS</v>
          </cell>
          <cell r="B6433" t="str">
            <v>SEDI</v>
          </cell>
          <cell r="C6433" t="str">
            <v>OUTROS</v>
          </cell>
          <cell r="D6433" t="str">
            <v>0318</v>
          </cell>
          <cell r="E6433">
            <v>0</v>
          </cell>
          <cell r="F6433">
            <v>0</v>
          </cell>
          <cell r="G6433" t="str">
            <v>88259</v>
          </cell>
          <cell r="H6433" t="str">
            <v>CALAFETADOR/CALAFATE COM ENCARGOS COMPLEMENTARES</v>
          </cell>
        </row>
        <row r="6434">
          <cell r="A6434" t="str">
            <v>SERVICOS DIVERSOS</v>
          </cell>
          <cell r="B6434" t="str">
            <v>SEDI</v>
          </cell>
          <cell r="C6434" t="str">
            <v>OUTROS</v>
          </cell>
          <cell r="D6434" t="str">
            <v>0318</v>
          </cell>
          <cell r="E6434">
            <v>0</v>
          </cell>
          <cell r="F6434">
            <v>0</v>
          </cell>
          <cell r="G6434" t="str">
            <v>88260</v>
          </cell>
          <cell r="H6434" t="str">
            <v>CALCETEIRO COM ENCARGOS COMPLEMENTARES</v>
          </cell>
        </row>
        <row r="6435">
          <cell r="A6435" t="str">
            <v>SERVICOS DIVERSOS</v>
          </cell>
          <cell r="B6435" t="str">
            <v>SEDI</v>
          </cell>
          <cell r="C6435" t="str">
            <v>OUTROS</v>
          </cell>
          <cell r="D6435" t="str">
            <v>0318</v>
          </cell>
          <cell r="E6435">
            <v>0</v>
          </cell>
          <cell r="F6435">
            <v>0</v>
          </cell>
          <cell r="G6435" t="str">
            <v>88261</v>
          </cell>
          <cell r="H6435" t="str">
            <v>CARPINTEIRO DE ESQUADRIA COM ENCARGOS COMPLEMENTARES</v>
          </cell>
        </row>
        <row r="6436">
          <cell r="A6436" t="str">
            <v>SERVICOS DIVERSOS</v>
          </cell>
          <cell r="B6436" t="str">
            <v>SEDI</v>
          </cell>
          <cell r="C6436" t="str">
            <v>OUTROS</v>
          </cell>
          <cell r="D6436" t="str">
            <v>0318</v>
          </cell>
          <cell r="E6436">
            <v>0</v>
          </cell>
          <cell r="F6436">
            <v>0</v>
          </cell>
          <cell r="G6436" t="str">
            <v>88262</v>
          </cell>
          <cell r="H6436" t="str">
            <v>CARPINTEIRO DE FORMAS COM ENCARGOS COMPLEMENTARES</v>
          </cell>
        </row>
        <row r="6437">
          <cell r="A6437" t="str">
            <v>SERVICOS DIVERSOS</v>
          </cell>
          <cell r="B6437" t="str">
            <v>SEDI</v>
          </cell>
          <cell r="C6437" t="str">
            <v>OUTROS</v>
          </cell>
          <cell r="D6437" t="str">
            <v>0318</v>
          </cell>
          <cell r="E6437">
            <v>0</v>
          </cell>
          <cell r="F6437">
            <v>0</v>
          </cell>
          <cell r="G6437" t="str">
            <v>88263</v>
          </cell>
          <cell r="H6437" t="str">
            <v>CAVOUQUEIRO OU OPERADOR PERFURATRIZ/ROMPEDOR COM ENCARGOS COMPLEMENTARES</v>
          </cell>
        </row>
        <row r="6438">
          <cell r="A6438" t="str">
            <v>SERVICOS DIVERSOS</v>
          </cell>
          <cell r="B6438" t="str">
            <v>SEDI</v>
          </cell>
          <cell r="C6438" t="str">
            <v>OUTROS</v>
          </cell>
          <cell r="D6438" t="str">
            <v>0318</v>
          </cell>
          <cell r="E6438">
            <v>0</v>
          </cell>
          <cell r="F6438">
            <v>0</v>
          </cell>
          <cell r="G6438" t="str">
            <v>88264</v>
          </cell>
          <cell r="H6438" t="str">
            <v>ELETRICISTA COM ENCARGOS COMPLEMENTARES</v>
          </cell>
        </row>
        <row r="6439">
          <cell r="A6439" t="str">
            <v>SERVICOS DIVERSOS</v>
          </cell>
          <cell r="B6439" t="str">
            <v>SEDI</v>
          </cell>
          <cell r="C6439" t="str">
            <v>OUTROS</v>
          </cell>
          <cell r="D6439" t="str">
            <v>0318</v>
          </cell>
          <cell r="E6439">
            <v>0</v>
          </cell>
          <cell r="F6439">
            <v>0</v>
          </cell>
          <cell r="G6439" t="str">
            <v>88265</v>
          </cell>
          <cell r="H6439" t="str">
            <v>ELETRICISTA INDUSTRIAL COM ENCARGOS COMPLEMENTARES</v>
          </cell>
        </row>
        <row r="6440">
          <cell r="A6440" t="str">
            <v>SERVICOS DIVERSOS</v>
          </cell>
          <cell r="B6440" t="str">
            <v>SEDI</v>
          </cell>
          <cell r="C6440" t="str">
            <v>OUTROS</v>
          </cell>
          <cell r="D6440" t="str">
            <v>0318</v>
          </cell>
          <cell r="E6440">
            <v>0</v>
          </cell>
          <cell r="F6440">
            <v>0</v>
          </cell>
          <cell r="G6440" t="str">
            <v>88266</v>
          </cell>
          <cell r="H6440" t="str">
            <v>ELETROTÉCNICO COM ENCARGOS COMPLEMENTARES</v>
          </cell>
        </row>
        <row r="6441">
          <cell r="A6441" t="str">
            <v>SERVICOS DIVERSOS</v>
          </cell>
          <cell r="B6441" t="str">
            <v>SEDI</v>
          </cell>
          <cell r="C6441" t="str">
            <v>OUTROS</v>
          </cell>
          <cell r="D6441" t="str">
            <v>0318</v>
          </cell>
          <cell r="E6441">
            <v>0</v>
          </cell>
          <cell r="F6441">
            <v>0</v>
          </cell>
          <cell r="G6441" t="str">
            <v>88267</v>
          </cell>
          <cell r="H6441" t="str">
            <v>ENCANADOR OU BOMBEIRO HIDRÁULICO COM ENCARGOS COMPLEMENTARES</v>
          </cell>
        </row>
        <row r="6442">
          <cell r="A6442" t="str">
            <v>SERVICOS DIVERSOS</v>
          </cell>
          <cell r="B6442" t="str">
            <v>SEDI</v>
          </cell>
          <cell r="C6442" t="str">
            <v>OUTROS</v>
          </cell>
          <cell r="D6442" t="str">
            <v>0318</v>
          </cell>
          <cell r="E6442">
            <v>0</v>
          </cell>
          <cell r="F6442">
            <v>0</v>
          </cell>
          <cell r="G6442" t="str">
            <v>88268</v>
          </cell>
          <cell r="H6442" t="str">
            <v>ESTUCADOR COM ENCARGOS COMPLEMENTARES</v>
          </cell>
        </row>
        <row r="6443">
          <cell r="A6443" t="str">
            <v>SERVICOS DIVERSOS</v>
          </cell>
          <cell r="B6443" t="str">
            <v>SEDI</v>
          </cell>
          <cell r="C6443" t="str">
            <v>OUTROS</v>
          </cell>
          <cell r="D6443" t="str">
            <v>0318</v>
          </cell>
          <cell r="E6443">
            <v>0</v>
          </cell>
          <cell r="F6443">
            <v>0</v>
          </cell>
          <cell r="G6443" t="str">
            <v>88269</v>
          </cell>
          <cell r="H6443" t="str">
            <v>GESSEIRO COM ENCARGOS COMPLEMENTARES</v>
          </cell>
        </row>
        <row r="6444">
          <cell r="A6444" t="str">
            <v>SERVICOS DIVERSOS</v>
          </cell>
          <cell r="B6444" t="str">
            <v>SEDI</v>
          </cell>
          <cell r="C6444" t="str">
            <v>OUTROS</v>
          </cell>
          <cell r="D6444" t="str">
            <v>0318</v>
          </cell>
          <cell r="E6444">
            <v>0</v>
          </cell>
          <cell r="F6444">
            <v>0</v>
          </cell>
          <cell r="G6444" t="str">
            <v>88270</v>
          </cell>
          <cell r="H6444" t="str">
            <v>IMPERMEABILIZADOR COM ENCARGOS COMPLEMENTARES</v>
          </cell>
        </row>
        <row r="6445">
          <cell r="A6445" t="str">
            <v>SERVICOS DIVERSOS</v>
          </cell>
          <cell r="B6445" t="str">
            <v>SEDI</v>
          </cell>
          <cell r="C6445" t="str">
            <v>OUTROS</v>
          </cell>
          <cell r="D6445" t="str">
            <v>0318</v>
          </cell>
          <cell r="E6445">
            <v>0</v>
          </cell>
          <cell r="F6445">
            <v>0</v>
          </cell>
          <cell r="G6445" t="str">
            <v>88272</v>
          </cell>
          <cell r="H6445" t="str">
            <v>MACARIQUEIRO COM ENCARGOS COMPLEMENTARES</v>
          </cell>
        </row>
        <row r="6446">
          <cell r="A6446" t="str">
            <v>SERVICOS DIVERSOS</v>
          </cell>
          <cell r="B6446" t="str">
            <v>SEDI</v>
          </cell>
          <cell r="C6446" t="str">
            <v>OUTROS</v>
          </cell>
          <cell r="D6446" t="str">
            <v>0318</v>
          </cell>
          <cell r="E6446">
            <v>0</v>
          </cell>
          <cell r="F6446">
            <v>0</v>
          </cell>
          <cell r="G6446" t="str">
            <v>88273</v>
          </cell>
          <cell r="H6446" t="str">
            <v>MARCENEIRO COM ENCARGOS COMPLEMENTARES</v>
          </cell>
        </row>
        <row r="6447">
          <cell r="A6447" t="str">
            <v>SERVICOS DIVERSOS</v>
          </cell>
          <cell r="B6447" t="str">
            <v>SEDI</v>
          </cell>
          <cell r="C6447" t="str">
            <v>OUTROS</v>
          </cell>
          <cell r="D6447" t="str">
            <v>0318</v>
          </cell>
          <cell r="E6447">
            <v>0</v>
          </cell>
          <cell r="F6447">
            <v>0</v>
          </cell>
          <cell r="G6447" t="str">
            <v>88274</v>
          </cell>
          <cell r="H6447" t="str">
            <v>MARMORISTA/GRANITEIRO COM ENCARGOS COMPLEMENTARES</v>
          </cell>
        </row>
        <row r="6448">
          <cell r="A6448" t="str">
            <v>SERVICOS DIVERSOS</v>
          </cell>
          <cell r="B6448" t="str">
            <v>SEDI</v>
          </cell>
          <cell r="C6448" t="str">
            <v>OUTROS</v>
          </cell>
          <cell r="D6448" t="str">
            <v>0318</v>
          </cell>
          <cell r="E6448">
            <v>0</v>
          </cell>
          <cell r="F6448">
            <v>0</v>
          </cell>
          <cell r="G6448" t="str">
            <v>88275</v>
          </cell>
          <cell r="H6448" t="str">
            <v>MECÃNICO DE EQUIPAMENTOS PESADOS COM ENCARGOS COMPLEMENTARES</v>
          </cell>
        </row>
        <row r="6449">
          <cell r="A6449" t="str">
            <v>SERVICOS DIVERSOS</v>
          </cell>
          <cell r="B6449" t="str">
            <v>SEDI</v>
          </cell>
          <cell r="C6449" t="str">
            <v>OUTROS</v>
          </cell>
          <cell r="D6449" t="str">
            <v>0318</v>
          </cell>
          <cell r="E6449">
            <v>0</v>
          </cell>
          <cell r="F6449">
            <v>0</v>
          </cell>
          <cell r="G6449" t="str">
            <v>88277</v>
          </cell>
          <cell r="H6449" t="str">
            <v>MONTADOR (TUBO AÇO/EQUIPAMENTOS) COM ENCARGOS COMPLEMENTARES</v>
          </cell>
        </row>
        <row r="6450">
          <cell r="A6450" t="str">
            <v>SERVICOS DIVERSOS</v>
          </cell>
          <cell r="B6450" t="str">
            <v>SEDI</v>
          </cell>
          <cell r="C6450" t="str">
            <v>OUTROS</v>
          </cell>
          <cell r="D6450" t="str">
            <v>0318</v>
          </cell>
          <cell r="E6450">
            <v>0</v>
          </cell>
          <cell r="F6450">
            <v>0</v>
          </cell>
          <cell r="G6450" t="str">
            <v>88278</v>
          </cell>
          <cell r="H6450" t="str">
            <v>MONTADOR DE ESTRUTURA METÁLICA COM ENCARGOS COMPLEMENTARES</v>
          </cell>
        </row>
        <row r="6451">
          <cell r="A6451" t="str">
            <v>SERVICOS DIVERSOS</v>
          </cell>
          <cell r="B6451" t="str">
            <v>SEDI</v>
          </cell>
          <cell r="C6451" t="str">
            <v>OUTROS</v>
          </cell>
          <cell r="D6451" t="str">
            <v>0318</v>
          </cell>
          <cell r="E6451">
            <v>0</v>
          </cell>
          <cell r="F6451">
            <v>0</v>
          </cell>
          <cell r="G6451" t="str">
            <v>88279</v>
          </cell>
          <cell r="H6451" t="str">
            <v>MONTADOR ELETROMECÃNICO COM ENCARGOS COMPLEMENTARES</v>
          </cell>
        </row>
        <row r="6452">
          <cell r="A6452" t="str">
            <v>SERVICOS DIVERSOS</v>
          </cell>
          <cell r="B6452" t="str">
            <v>SEDI</v>
          </cell>
          <cell r="C6452" t="str">
            <v>OUTROS</v>
          </cell>
          <cell r="D6452" t="str">
            <v>0318</v>
          </cell>
          <cell r="E6452">
            <v>0</v>
          </cell>
          <cell r="F6452">
            <v>0</v>
          </cell>
          <cell r="G6452" t="str">
            <v>88281</v>
          </cell>
          <cell r="H6452" t="str">
            <v>MOTORISTA DE BASCULANTE COM ENCARGOS COMPLEMENTARES</v>
          </cell>
        </row>
        <row r="6453">
          <cell r="A6453" t="str">
            <v>SERVICOS DIVERSOS</v>
          </cell>
          <cell r="B6453" t="str">
            <v>SEDI</v>
          </cell>
          <cell r="C6453" t="str">
            <v>OUTROS</v>
          </cell>
          <cell r="D6453" t="str">
            <v>0318</v>
          </cell>
          <cell r="E6453">
            <v>0</v>
          </cell>
          <cell r="F6453">
            <v>0</v>
          </cell>
          <cell r="G6453" t="str">
            <v>88282</v>
          </cell>
          <cell r="H6453" t="str">
            <v>MOTORISTA DE CAMINHÃO COM ENCARGOS COMPLEMENTARES</v>
          </cell>
        </row>
        <row r="6454">
          <cell r="A6454" t="str">
            <v>SERVICOS DIVERSOS</v>
          </cell>
          <cell r="B6454" t="str">
            <v>SEDI</v>
          </cell>
          <cell r="C6454" t="str">
            <v>OUTROS</v>
          </cell>
          <cell r="D6454" t="str">
            <v>0318</v>
          </cell>
          <cell r="E6454">
            <v>0</v>
          </cell>
          <cell r="F6454">
            <v>0</v>
          </cell>
          <cell r="G6454" t="str">
            <v>88283</v>
          </cell>
          <cell r="H6454" t="str">
            <v>MOTORISTA DE CAMINHÃO E CARRETA COM ENCARGOS COMPLEMENTARES</v>
          </cell>
        </row>
        <row r="6455">
          <cell r="A6455" t="str">
            <v>SERVICOS DIVERSOS</v>
          </cell>
          <cell r="B6455" t="str">
            <v>SEDI</v>
          </cell>
          <cell r="C6455" t="str">
            <v>OUTROS</v>
          </cell>
          <cell r="D6455" t="str">
            <v>0318</v>
          </cell>
          <cell r="E6455">
            <v>0</v>
          </cell>
          <cell r="F6455">
            <v>0</v>
          </cell>
          <cell r="G6455" t="str">
            <v>88284</v>
          </cell>
          <cell r="H6455" t="str">
            <v>MOTORISTA DE VEIÍCULO LEVE COM ENCARGOS COMPLEMENTARES</v>
          </cell>
        </row>
        <row r="6456">
          <cell r="A6456" t="str">
            <v>SERVICOS DIVERSOS</v>
          </cell>
          <cell r="B6456" t="str">
            <v>SEDI</v>
          </cell>
          <cell r="C6456" t="str">
            <v>OUTROS</v>
          </cell>
          <cell r="D6456" t="str">
            <v>0318</v>
          </cell>
          <cell r="E6456">
            <v>0</v>
          </cell>
          <cell r="F6456">
            <v>0</v>
          </cell>
          <cell r="G6456" t="str">
            <v>88285</v>
          </cell>
          <cell r="H6456" t="str">
            <v>MOTORISTA DE VEÍCULO PESADO COM ENCARGOS COMPLEMENTARES</v>
          </cell>
        </row>
        <row r="6457">
          <cell r="A6457" t="str">
            <v>SERVICOS DIVERSOS</v>
          </cell>
          <cell r="B6457" t="str">
            <v>SEDI</v>
          </cell>
          <cell r="C6457" t="str">
            <v>OUTROS</v>
          </cell>
          <cell r="D6457" t="str">
            <v>0318</v>
          </cell>
          <cell r="E6457">
            <v>0</v>
          </cell>
          <cell r="F6457">
            <v>0</v>
          </cell>
          <cell r="G6457" t="str">
            <v>88286</v>
          </cell>
          <cell r="H6457" t="str">
            <v>MOTORISTA OPERADOR DE MUNCK COM ENCARGOS COMPLEMENTARES</v>
          </cell>
        </row>
        <row r="6458">
          <cell r="A6458" t="str">
            <v>SERVICOS DIVERSOS</v>
          </cell>
          <cell r="B6458" t="str">
            <v>SEDI</v>
          </cell>
          <cell r="C6458" t="str">
            <v>OUTROS</v>
          </cell>
          <cell r="D6458" t="str">
            <v>0318</v>
          </cell>
          <cell r="E6458">
            <v>0</v>
          </cell>
          <cell r="F6458">
            <v>0</v>
          </cell>
          <cell r="G6458" t="str">
            <v>88288</v>
          </cell>
          <cell r="H6458" t="str">
            <v>NIVELADOR COM ENCARGOS COMPLEMENTARES</v>
          </cell>
        </row>
        <row r="6459">
          <cell r="A6459" t="str">
            <v>SERVICOS DIVERSOS</v>
          </cell>
          <cell r="B6459" t="str">
            <v>SEDI</v>
          </cell>
          <cell r="C6459" t="str">
            <v>OUTROS</v>
          </cell>
          <cell r="D6459" t="str">
            <v>0318</v>
          </cell>
          <cell r="E6459">
            <v>0</v>
          </cell>
          <cell r="F6459">
            <v>0</v>
          </cell>
          <cell r="G6459" t="str">
            <v>88291</v>
          </cell>
          <cell r="H6459" t="str">
            <v>OPERADOR DE BETONEIRA (CAMINHÃO) COM ENCARGOS COMPLEMENTARES</v>
          </cell>
        </row>
        <row r="6460">
          <cell r="A6460" t="str">
            <v>SERVICOS DIVERSOS</v>
          </cell>
          <cell r="B6460" t="str">
            <v>SEDI</v>
          </cell>
          <cell r="C6460" t="str">
            <v>OUTROS</v>
          </cell>
          <cell r="D6460" t="str">
            <v>0318</v>
          </cell>
          <cell r="E6460">
            <v>0</v>
          </cell>
          <cell r="F6460">
            <v>0</v>
          </cell>
          <cell r="G6460" t="str">
            <v>88292</v>
          </cell>
          <cell r="H6460" t="str">
            <v>OPERADOR DE COMPRESSOR OU COMPRESSORISTA COM ENCARGOS COMPLEMENTARES</v>
          </cell>
        </row>
        <row r="6461">
          <cell r="A6461" t="str">
            <v>SERVICOS DIVERSOS</v>
          </cell>
          <cell r="B6461" t="str">
            <v>SEDI</v>
          </cell>
          <cell r="C6461" t="str">
            <v>OUTROS</v>
          </cell>
          <cell r="D6461" t="str">
            <v>0318</v>
          </cell>
          <cell r="E6461">
            <v>0</v>
          </cell>
          <cell r="F6461">
            <v>0</v>
          </cell>
          <cell r="G6461" t="str">
            <v>88293</v>
          </cell>
          <cell r="H6461" t="str">
            <v>OPERADOR DE DEMARCADORA DE FAIXAS COM ENCARGOS COMPLEMENTARES</v>
          </cell>
        </row>
        <row r="6462">
          <cell r="A6462" t="str">
            <v>SERVICOS DIVERSOS</v>
          </cell>
          <cell r="B6462" t="str">
            <v>SEDI</v>
          </cell>
          <cell r="C6462" t="str">
            <v>OUTROS</v>
          </cell>
          <cell r="D6462" t="str">
            <v>0318</v>
          </cell>
          <cell r="E6462">
            <v>0</v>
          </cell>
          <cell r="F6462">
            <v>0</v>
          </cell>
          <cell r="G6462" t="str">
            <v>88294</v>
          </cell>
          <cell r="H6462" t="str">
            <v>OPERADOR DE ESCAVADEIRA COM ENCARGOS COMPLEMENTARES</v>
          </cell>
        </row>
        <row r="6463">
          <cell r="A6463" t="str">
            <v>SERVICOS DIVERSOS</v>
          </cell>
          <cell r="B6463" t="str">
            <v>SEDI</v>
          </cell>
          <cell r="C6463" t="str">
            <v>OUTROS</v>
          </cell>
          <cell r="D6463" t="str">
            <v>0318</v>
          </cell>
          <cell r="E6463">
            <v>0</v>
          </cell>
          <cell r="F6463">
            <v>0</v>
          </cell>
          <cell r="G6463" t="str">
            <v>88295</v>
          </cell>
          <cell r="H6463" t="str">
            <v>OPERADOR DE GUINCHO COM ENCARGOS COMPLEMENTARES</v>
          </cell>
        </row>
        <row r="6464">
          <cell r="A6464" t="str">
            <v>SERVICOS DIVERSOS</v>
          </cell>
          <cell r="B6464" t="str">
            <v>SEDI</v>
          </cell>
          <cell r="C6464" t="str">
            <v>OUTROS</v>
          </cell>
          <cell r="D6464" t="str">
            <v>0318</v>
          </cell>
          <cell r="E6464">
            <v>0</v>
          </cell>
          <cell r="F6464">
            <v>0</v>
          </cell>
          <cell r="G6464" t="str">
            <v>88296</v>
          </cell>
          <cell r="H6464" t="str">
            <v>OPERADOR DE GUINDASTE COM ENCARGOS COMPLEMENTARES</v>
          </cell>
        </row>
        <row r="6465">
          <cell r="A6465" t="str">
            <v>SERVICOS DIVERSOS</v>
          </cell>
          <cell r="B6465" t="str">
            <v>SEDI</v>
          </cell>
          <cell r="C6465" t="str">
            <v>OUTROS</v>
          </cell>
          <cell r="D6465" t="str">
            <v>0318</v>
          </cell>
          <cell r="E6465">
            <v>0</v>
          </cell>
          <cell r="F6465">
            <v>0</v>
          </cell>
          <cell r="G6465" t="str">
            <v>88297</v>
          </cell>
          <cell r="H6465" t="str">
            <v>OPERADOR DE MÁQUINAS E EQUIPAMENTOS COM ENCARGOS COMPLEMENTARES</v>
          </cell>
        </row>
        <row r="6466">
          <cell r="A6466" t="str">
            <v>SERVICOS DIVERSOS</v>
          </cell>
          <cell r="B6466" t="str">
            <v>SEDI</v>
          </cell>
          <cell r="C6466" t="str">
            <v>OUTROS</v>
          </cell>
          <cell r="D6466" t="str">
            <v>0318</v>
          </cell>
          <cell r="E6466">
            <v>0</v>
          </cell>
          <cell r="F6466">
            <v>0</v>
          </cell>
          <cell r="G6466" t="str">
            <v>88298</v>
          </cell>
          <cell r="H6466" t="str">
            <v>OPERADOR DE MARTELETE OU MARTELETEIRO COM ENCARGOS COMPLEMENTARES</v>
          </cell>
        </row>
        <row r="6467">
          <cell r="A6467" t="str">
            <v>SERVICOS DIVERSOS</v>
          </cell>
          <cell r="B6467" t="str">
            <v>SEDI</v>
          </cell>
          <cell r="C6467" t="str">
            <v>OUTROS</v>
          </cell>
          <cell r="D6467" t="str">
            <v>0318</v>
          </cell>
          <cell r="E6467">
            <v>0</v>
          </cell>
          <cell r="F6467">
            <v>0</v>
          </cell>
          <cell r="G6467" t="str">
            <v>88299</v>
          </cell>
          <cell r="H6467" t="str">
            <v>OPERADOR DE MOTO-ESCREIPER COM ENCARGOS COMPLEMENTARES</v>
          </cell>
        </row>
        <row r="6468">
          <cell r="A6468" t="str">
            <v>SERVICOS DIVERSOS</v>
          </cell>
          <cell r="B6468" t="str">
            <v>SEDI</v>
          </cell>
          <cell r="C6468" t="str">
            <v>OUTROS</v>
          </cell>
          <cell r="D6468" t="str">
            <v>0318</v>
          </cell>
          <cell r="E6468">
            <v>0</v>
          </cell>
          <cell r="F6468">
            <v>0</v>
          </cell>
          <cell r="G6468" t="str">
            <v>88300</v>
          </cell>
          <cell r="H6468" t="str">
            <v>OPERADOR DE MOTONIVELADORA COM ENCARGOS COMPLEMENTARES</v>
          </cell>
        </row>
        <row r="6469">
          <cell r="A6469" t="str">
            <v>SERVICOS DIVERSOS</v>
          </cell>
          <cell r="B6469" t="str">
            <v>SEDI</v>
          </cell>
          <cell r="C6469" t="str">
            <v>OUTROS</v>
          </cell>
          <cell r="D6469" t="str">
            <v>0318</v>
          </cell>
          <cell r="E6469">
            <v>0</v>
          </cell>
          <cell r="F6469">
            <v>0</v>
          </cell>
          <cell r="G6469" t="str">
            <v>88301</v>
          </cell>
          <cell r="H6469" t="str">
            <v>OPERADOR DE PÁ CARREGADEIRA COM ENCARGOS COMPLEMENTARES</v>
          </cell>
        </row>
        <row r="6470">
          <cell r="A6470" t="str">
            <v>SERVICOS DIVERSOS</v>
          </cell>
          <cell r="B6470" t="str">
            <v>SEDI</v>
          </cell>
          <cell r="C6470" t="str">
            <v>OUTROS</v>
          </cell>
          <cell r="D6470" t="str">
            <v>0318</v>
          </cell>
          <cell r="E6470">
            <v>0</v>
          </cell>
          <cell r="F6470">
            <v>0</v>
          </cell>
          <cell r="G6470" t="str">
            <v>88302</v>
          </cell>
          <cell r="H6470" t="str">
            <v>OPERADOR DE PAVIMENTADORA COM ENCARGOS COMPLEMENTARES</v>
          </cell>
        </row>
        <row r="6471">
          <cell r="A6471" t="str">
            <v>SERVICOS DIVERSOS</v>
          </cell>
          <cell r="B6471" t="str">
            <v>SEDI</v>
          </cell>
          <cell r="C6471" t="str">
            <v>OUTROS</v>
          </cell>
          <cell r="D6471" t="str">
            <v>0318</v>
          </cell>
          <cell r="E6471">
            <v>0</v>
          </cell>
          <cell r="F6471">
            <v>0</v>
          </cell>
          <cell r="G6471" t="str">
            <v>88303</v>
          </cell>
          <cell r="H6471" t="str">
            <v>OPERADOR DE ROLO COMPACTADOR COM ENCARGOS COMPLEMENTARES</v>
          </cell>
        </row>
        <row r="6472">
          <cell r="A6472" t="str">
            <v>SERVICOS DIVERSOS</v>
          </cell>
          <cell r="B6472" t="str">
            <v>SEDI</v>
          </cell>
          <cell r="C6472" t="str">
            <v>OUTROS</v>
          </cell>
          <cell r="D6472" t="str">
            <v>0318</v>
          </cell>
          <cell r="E6472">
            <v>0</v>
          </cell>
          <cell r="F6472">
            <v>0</v>
          </cell>
          <cell r="G6472" t="str">
            <v>88304</v>
          </cell>
          <cell r="H6472" t="str">
            <v>OPERADOR DE USINA DE ASFALTO, DE SOLOS OU DE CONCRETO COM ENCARGOS COMPLEMENTARES</v>
          </cell>
        </row>
        <row r="6473">
          <cell r="A6473" t="str">
            <v>SERVICOS DIVERSOS</v>
          </cell>
          <cell r="B6473" t="str">
            <v>SEDI</v>
          </cell>
          <cell r="C6473" t="str">
            <v>OUTROS</v>
          </cell>
          <cell r="D6473" t="str">
            <v>0318</v>
          </cell>
          <cell r="E6473">
            <v>0</v>
          </cell>
          <cell r="F6473">
            <v>0</v>
          </cell>
          <cell r="G6473" t="str">
            <v>88306</v>
          </cell>
          <cell r="H6473" t="str">
            <v>OPERADOR JATO DE AREIA OU JATISTA COM ENCARGOS COMPLEMENTARES</v>
          </cell>
        </row>
        <row r="6474">
          <cell r="A6474" t="str">
            <v>SERVICOS DIVERSOS</v>
          </cell>
          <cell r="B6474" t="str">
            <v>SEDI</v>
          </cell>
          <cell r="C6474" t="str">
            <v>OUTROS</v>
          </cell>
          <cell r="D6474" t="str">
            <v>0318</v>
          </cell>
          <cell r="E6474">
            <v>0</v>
          </cell>
          <cell r="F6474">
            <v>0</v>
          </cell>
          <cell r="G6474" t="str">
            <v>88307</v>
          </cell>
          <cell r="H6474" t="str">
            <v>OPERADOR PARA BATE ESTACAS COM ENCARGOS COMPLEMENTARES</v>
          </cell>
        </row>
        <row r="6475">
          <cell r="A6475" t="str">
            <v>SERVICOS DIVERSOS</v>
          </cell>
          <cell r="B6475" t="str">
            <v>SEDI</v>
          </cell>
          <cell r="C6475" t="str">
            <v>OUTROS</v>
          </cell>
          <cell r="D6475" t="str">
            <v>0318</v>
          </cell>
          <cell r="E6475">
            <v>0</v>
          </cell>
          <cell r="F6475">
            <v>0</v>
          </cell>
          <cell r="G6475" t="str">
            <v>88308</v>
          </cell>
          <cell r="H6475" t="str">
            <v>PASTILHEIRO COM ENCARGOS COMPLEMENTARES</v>
          </cell>
        </row>
        <row r="6476">
          <cell r="A6476" t="str">
            <v>SERVICOS DIVERSOS</v>
          </cell>
          <cell r="B6476" t="str">
            <v>SEDI</v>
          </cell>
          <cell r="C6476" t="str">
            <v>OUTROS</v>
          </cell>
          <cell r="D6476" t="str">
            <v>0318</v>
          </cell>
          <cell r="E6476">
            <v>0</v>
          </cell>
          <cell r="F6476">
            <v>0</v>
          </cell>
          <cell r="G6476" t="str">
            <v>88309</v>
          </cell>
          <cell r="H6476" t="str">
            <v>PEDREIRO COM ENCARGOS COMPLEMENTARES</v>
          </cell>
        </row>
        <row r="6477">
          <cell r="A6477" t="str">
            <v>SERVICOS DIVERSOS</v>
          </cell>
          <cell r="B6477" t="str">
            <v>SEDI</v>
          </cell>
          <cell r="C6477" t="str">
            <v>OUTROS</v>
          </cell>
          <cell r="D6477" t="str">
            <v>0318</v>
          </cell>
          <cell r="E6477">
            <v>0</v>
          </cell>
          <cell r="F6477">
            <v>0</v>
          </cell>
          <cell r="G6477" t="str">
            <v>88310</v>
          </cell>
          <cell r="H6477" t="str">
            <v>PINTOR COM ENCARGOS COMPLEMENTARES</v>
          </cell>
        </row>
        <row r="6478">
          <cell r="A6478" t="str">
            <v>SERVICOS DIVERSOS</v>
          </cell>
          <cell r="B6478" t="str">
            <v>SEDI</v>
          </cell>
          <cell r="C6478" t="str">
            <v>OUTROS</v>
          </cell>
          <cell r="D6478" t="str">
            <v>0318</v>
          </cell>
          <cell r="E6478">
            <v>0</v>
          </cell>
          <cell r="F6478">
            <v>0</v>
          </cell>
          <cell r="G6478" t="str">
            <v>88311</v>
          </cell>
          <cell r="H6478" t="str">
            <v>PINTOR DE LETREIROS COM ENCARGOS COMPLEMENTARES</v>
          </cell>
        </row>
        <row r="6479">
          <cell r="A6479" t="str">
            <v>SERVICOS DIVERSOS</v>
          </cell>
          <cell r="B6479" t="str">
            <v>SEDI</v>
          </cell>
          <cell r="C6479" t="str">
            <v>OUTROS</v>
          </cell>
          <cell r="D6479" t="str">
            <v>0318</v>
          </cell>
          <cell r="E6479">
            <v>0</v>
          </cell>
          <cell r="F6479">
            <v>0</v>
          </cell>
          <cell r="G6479" t="str">
            <v>88312</v>
          </cell>
          <cell r="H6479" t="str">
            <v>PINTOR PARA TINTA EPÓXI COM ENCARGOS COMPLEMENTARES</v>
          </cell>
        </row>
        <row r="6480">
          <cell r="A6480" t="str">
            <v>SERVICOS DIVERSOS</v>
          </cell>
          <cell r="B6480" t="str">
            <v>SEDI</v>
          </cell>
          <cell r="C6480" t="str">
            <v>OUTROS</v>
          </cell>
          <cell r="D6480" t="str">
            <v>0318</v>
          </cell>
          <cell r="E6480">
            <v>0</v>
          </cell>
          <cell r="F6480">
            <v>0</v>
          </cell>
          <cell r="G6480" t="str">
            <v>88313</v>
          </cell>
          <cell r="H6480" t="str">
            <v>POCEIRO COM ENCARGOS COMPLEMENTARES</v>
          </cell>
        </row>
        <row r="6481">
          <cell r="A6481" t="str">
            <v>SERVICOS DIVERSOS</v>
          </cell>
          <cell r="B6481" t="str">
            <v>SEDI</v>
          </cell>
          <cell r="C6481" t="str">
            <v>OUTROS</v>
          </cell>
          <cell r="D6481" t="str">
            <v>0318</v>
          </cell>
          <cell r="E6481">
            <v>0</v>
          </cell>
          <cell r="F6481">
            <v>0</v>
          </cell>
          <cell r="G6481" t="str">
            <v>88314</v>
          </cell>
          <cell r="H6481" t="str">
            <v>RASTELEIRO COM ENCARGOS COMPLEMENTARES</v>
          </cell>
        </row>
        <row r="6482">
          <cell r="A6482" t="str">
            <v>SERVICOS DIVERSOS</v>
          </cell>
          <cell r="B6482" t="str">
            <v>SEDI</v>
          </cell>
          <cell r="C6482" t="str">
            <v>OUTROS</v>
          </cell>
          <cell r="D6482" t="str">
            <v>0318</v>
          </cell>
          <cell r="E6482">
            <v>0</v>
          </cell>
          <cell r="F6482">
            <v>0</v>
          </cell>
          <cell r="G6482" t="str">
            <v>88315</v>
          </cell>
          <cell r="H6482" t="str">
            <v>SERRALHEIRO COM ENCARGOS COMPLEMENTARES</v>
          </cell>
        </row>
        <row r="6483">
          <cell r="A6483" t="str">
            <v>SERVICOS DIVERSOS</v>
          </cell>
          <cell r="B6483" t="str">
            <v>SEDI</v>
          </cell>
          <cell r="C6483" t="str">
            <v>OUTROS</v>
          </cell>
          <cell r="D6483" t="str">
            <v>0318</v>
          </cell>
          <cell r="E6483">
            <v>0</v>
          </cell>
          <cell r="F6483">
            <v>0</v>
          </cell>
          <cell r="G6483" t="str">
            <v>88316</v>
          </cell>
          <cell r="H6483" t="str">
            <v>SERVENTE COM ENCARGOS COMPLEMENTARES</v>
          </cell>
        </row>
        <row r="6484">
          <cell r="A6484" t="str">
            <v>SERVICOS DIVERSOS</v>
          </cell>
          <cell r="B6484" t="str">
            <v>SEDI</v>
          </cell>
          <cell r="C6484" t="str">
            <v>OUTROS</v>
          </cell>
          <cell r="D6484" t="str">
            <v>0318</v>
          </cell>
          <cell r="E6484">
            <v>0</v>
          </cell>
          <cell r="F6484">
            <v>0</v>
          </cell>
          <cell r="G6484" t="str">
            <v>88317</v>
          </cell>
          <cell r="H6484" t="str">
            <v>SOLDADOR COM ENCARGOS COMPLEMENTARES</v>
          </cell>
        </row>
        <row r="6485">
          <cell r="A6485" t="str">
            <v>SERVICOS DIVERSOS</v>
          </cell>
          <cell r="B6485" t="str">
            <v>SEDI</v>
          </cell>
          <cell r="C6485" t="str">
            <v>OUTROS</v>
          </cell>
          <cell r="D6485" t="str">
            <v>0318</v>
          </cell>
          <cell r="E6485">
            <v>0</v>
          </cell>
          <cell r="F6485">
            <v>0</v>
          </cell>
          <cell r="G6485" t="str">
            <v>88318</v>
          </cell>
          <cell r="H6485" t="str">
            <v>SOLDADOR A (PARA SOLDA A SER TESTADA COM RAIOS "X") COM ENCARGOS COMPLEMENTARES</v>
          </cell>
        </row>
        <row r="6486">
          <cell r="A6486" t="str">
            <v>SERVICOS DIVERSOS</v>
          </cell>
          <cell r="B6486" t="str">
            <v>SEDI</v>
          </cell>
          <cell r="C6486" t="str">
            <v>OUTROS</v>
          </cell>
          <cell r="D6486" t="str">
            <v>0318</v>
          </cell>
          <cell r="E6486">
            <v>0</v>
          </cell>
          <cell r="F6486">
            <v>0</v>
          </cell>
          <cell r="G6486" t="str">
            <v>88320</v>
          </cell>
          <cell r="H6486" t="str">
            <v>TAQUEADOR OU TAQUEIRO COM ENCARGOS COMPLEMENTARES</v>
          </cell>
        </row>
        <row r="6487">
          <cell r="A6487" t="str">
            <v>SERVICOS DIVERSOS</v>
          </cell>
          <cell r="B6487" t="str">
            <v>SEDI</v>
          </cell>
          <cell r="C6487" t="str">
            <v>OUTROS</v>
          </cell>
          <cell r="D6487" t="str">
            <v>0318</v>
          </cell>
          <cell r="E6487">
            <v>0</v>
          </cell>
          <cell r="F6487">
            <v>0</v>
          </cell>
          <cell r="G6487" t="str">
            <v>88321</v>
          </cell>
          <cell r="H6487" t="str">
            <v>TÉCNICO DE LABORATÓRIO COM ENCARGOS COMPLEMENTARES</v>
          </cell>
        </row>
        <row r="6488">
          <cell r="A6488" t="str">
            <v>SERVICOS DIVERSOS</v>
          </cell>
          <cell r="B6488" t="str">
            <v>SEDI</v>
          </cell>
          <cell r="C6488" t="str">
            <v>OUTROS</v>
          </cell>
          <cell r="D6488" t="str">
            <v>0318</v>
          </cell>
          <cell r="E6488">
            <v>0</v>
          </cell>
          <cell r="F6488">
            <v>0</v>
          </cell>
          <cell r="G6488" t="str">
            <v>88322</v>
          </cell>
          <cell r="H6488" t="str">
            <v>TÉCNICO DE SONDAGEM COM ENCARGOS COMPLEMENTARES</v>
          </cell>
        </row>
        <row r="6489">
          <cell r="A6489" t="str">
            <v>SERVICOS DIVERSOS</v>
          </cell>
          <cell r="B6489" t="str">
            <v>SEDI</v>
          </cell>
          <cell r="C6489" t="str">
            <v>OUTROS</v>
          </cell>
          <cell r="D6489" t="str">
            <v>0318</v>
          </cell>
          <cell r="E6489">
            <v>0</v>
          </cell>
          <cell r="F6489">
            <v>0</v>
          </cell>
          <cell r="G6489" t="str">
            <v>88323</v>
          </cell>
          <cell r="H6489" t="str">
            <v>TELHADISTA COM ENCARGOS COMPLEMENTARES</v>
          </cell>
        </row>
        <row r="6490">
          <cell r="A6490" t="str">
            <v>SERVICOS DIVERSOS</v>
          </cell>
          <cell r="B6490" t="str">
            <v>SEDI</v>
          </cell>
          <cell r="C6490" t="str">
            <v>OUTROS</v>
          </cell>
          <cell r="D6490" t="str">
            <v>0318</v>
          </cell>
          <cell r="E6490">
            <v>0</v>
          </cell>
          <cell r="F6490">
            <v>0</v>
          </cell>
          <cell r="G6490" t="str">
            <v>88324</v>
          </cell>
          <cell r="H6490" t="str">
            <v>TRATORISTA COM ENCARGOS COMPLEMENTARES</v>
          </cell>
        </row>
        <row r="6491">
          <cell r="A6491" t="str">
            <v>SERVICOS DIVERSOS</v>
          </cell>
          <cell r="B6491" t="str">
            <v>SEDI</v>
          </cell>
          <cell r="C6491" t="str">
            <v>OUTROS</v>
          </cell>
          <cell r="D6491" t="str">
            <v>0318</v>
          </cell>
          <cell r="E6491">
            <v>0</v>
          </cell>
          <cell r="F6491">
            <v>0</v>
          </cell>
          <cell r="G6491" t="str">
            <v>88325</v>
          </cell>
          <cell r="H6491" t="str">
            <v>VIDRACEIRO COM ENCARGOS COMPLEMENTARES</v>
          </cell>
        </row>
        <row r="6492">
          <cell r="A6492" t="str">
            <v>SERVICOS DIVERSOS</v>
          </cell>
          <cell r="B6492" t="str">
            <v>SEDI</v>
          </cell>
          <cell r="C6492" t="str">
            <v>OUTROS</v>
          </cell>
          <cell r="D6492" t="str">
            <v>0318</v>
          </cell>
          <cell r="E6492">
            <v>0</v>
          </cell>
          <cell r="F6492">
            <v>0</v>
          </cell>
          <cell r="G6492" t="str">
            <v>88326</v>
          </cell>
          <cell r="H6492" t="str">
            <v>VIGIA NOTURNO COM ENCARGOS COMPLEMENTARES</v>
          </cell>
        </row>
        <row r="6493">
          <cell r="A6493" t="str">
            <v>SERVICOS DIVERSOS</v>
          </cell>
          <cell r="B6493" t="str">
            <v>SEDI</v>
          </cell>
          <cell r="C6493" t="str">
            <v>OUTROS</v>
          </cell>
          <cell r="D6493" t="str">
            <v>0318</v>
          </cell>
          <cell r="E6493">
            <v>0</v>
          </cell>
          <cell r="F6493">
            <v>0</v>
          </cell>
          <cell r="G6493" t="str">
            <v>88377</v>
          </cell>
          <cell r="H6493" t="str">
            <v>OPERADOR DE BETONEIRA ESTACIONÁRIA/MISTURADOR COM ENCARGOS COMPLEMENTARES</v>
          </cell>
        </row>
        <row r="6494">
          <cell r="A6494" t="str">
            <v>SERVICOS DIVERSOS</v>
          </cell>
          <cell r="B6494" t="str">
            <v>SEDI</v>
          </cell>
          <cell r="C6494" t="str">
            <v>OUTROS</v>
          </cell>
          <cell r="D6494" t="str">
            <v>0318</v>
          </cell>
          <cell r="E6494">
            <v>0</v>
          </cell>
          <cell r="F6494">
            <v>0</v>
          </cell>
          <cell r="G6494" t="str">
            <v>88441</v>
          </cell>
          <cell r="H6494" t="str">
            <v>JARDINEIRO COM ENCARGOS COMPLEMENTARES</v>
          </cell>
        </row>
        <row r="6495">
          <cell r="A6495" t="str">
            <v>SERVICOS DIVERSOS</v>
          </cell>
          <cell r="B6495" t="str">
            <v>SEDI</v>
          </cell>
          <cell r="C6495" t="str">
            <v>OUTROS</v>
          </cell>
          <cell r="D6495" t="str">
            <v>0318</v>
          </cell>
          <cell r="E6495">
            <v>0</v>
          </cell>
          <cell r="F6495">
            <v>0</v>
          </cell>
          <cell r="G6495" t="str">
            <v>88597</v>
          </cell>
          <cell r="H6495" t="str">
            <v>DESENHISTA DETALHISTA COM ENCARGOS COMPLEMENTARES</v>
          </cell>
        </row>
        <row r="6496">
          <cell r="A6496" t="str">
            <v>SERVICOS DIVERSOS</v>
          </cell>
          <cell r="B6496" t="str">
            <v>SEDI</v>
          </cell>
          <cell r="C6496" t="str">
            <v>OUTROS</v>
          </cell>
          <cell r="D6496" t="str">
            <v>0318</v>
          </cell>
          <cell r="E6496">
            <v>0</v>
          </cell>
          <cell r="F6496">
            <v>0</v>
          </cell>
          <cell r="G6496" t="str">
            <v>90766</v>
          </cell>
          <cell r="H6496" t="str">
            <v>ALMOXARIFE COM ENCARGOS COMPLEMENTARES</v>
          </cell>
        </row>
        <row r="6497">
          <cell r="A6497" t="str">
            <v>SERVICOS DIVERSOS</v>
          </cell>
          <cell r="B6497" t="str">
            <v>SEDI</v>
          </cell>
          <cell r="C6497" t="str">
            <v>OUTROS</v>
          </cell>
          <cell r="D6497" t="str">
            <v>0318</v>
          </cell>
          <cell r="E6497">
            <v>0</v>
          </cell>
          <cell r="F6497">
            <v>0</v>
          </cell>
          <cell r="G6497" t="str">
            <v>90767</v>
          </cell>
          <cell r="H6497" t="str">
            <v>APONTADOR OU APROPRIADOR COM ENCARGOS COMPLEMENTARES</v>
          </cell>
        </row>
        <row r="6498">
          <cell r="A6498" t="str">
            <v>SERVICOS DIVERSOS</v>
          </cell>
          <cell r="B6498" t="str">
            <v>SEDI</v>
          </cell>
          <cell r="C6498" t="str">
            <v>OUTROS</v>
          </cell>
          <cell r="D6498" t="str">
            <v>0318</v>
          </cell>
          <cell r="E6498">
            <v>0</v>
          </cell>
          <cell r="F6498">
            <v>0</v>
          </cell>
          <cell r="G6498" t="str">
            <v>90768</v>
          </cell>
          <cell r="H6498" t="str">
            <v>ARQUITETO DE OBRA JUNIOR COM ENCARGOS COMPLEMENTARES</v>
          </cell>
        </row>
        <row r="6499">
          <cell r="A6499" t="str">
            <v>SERVICOS DIVERSOS</v>
          </cell>
          <cell r="B6499" t="str">
            <v>SEDI</v>
          </cell>
          <cell r="C6499" t="str">
            <v>OUTROS</v>
          </cell>
          <cell r="D6499" t="str">
            <v>0318</v>
          </cell>
          <cell r="E6499">
            <v>0</v>
          </cell>
          <cell r="F6499">
            <v>0</v>
          </cell>
          <cell r="G6499" t="str">
            <v>90769</v>
          </cell>
          <cell r="H6499" t="str">
            <v>ARQUITETO DE OBRA PLENO COM ENCARGOS COMPLEMENTARES</v>
          </cell>
        </row>
        <row r="6500">
          <cell r="A6500" t="str">
            <v>SERVICOS DIVERSOS</v>
          </cell>
          <cell r="B6500" t="str">
            <v>SEDI</v>
          </cell>
          <cell r="C6500" t="str">
            <v>OUTROS</v>
          </cell>
          <cell r="D6500" t="str">
            <v>0318</v>
          </cell>
          <cell r="E6500">
            <v>0</v>
          </cell>
          <cell r="F6500">
            <v>0</v>
          </cell>
          <cell r="G6500" t="str">
            <v>90770</v>
          </cell>
          <cell r="H6500" t="str">
            <v>ARQUITETO DE OBRA SENIOR COM ENCARGOS COMPLEMENTARES</v>
          </cell>
        </row>
        <row r="6501">
          <cell r="A6501" t="str">
            <v>SERVICOS DIVERSOS</v>
          </cell>
          <cell r="B6501" t="str">
            <v>SEDI</v>
          </cell>
          <cell r="C6501" t="str">
            <v>OUTROS</v>
          </cell>
          <cell r="D6501" t="str">
            <v>0318</v>
          </cell>
          <cell r="E6501">
            <v>0</v>
          </cell>
          <cell r="F6501">
            <v>0</v>
          </cell>
          <cell r="G6501" t="str">
            <v>90771</v>
          </cell>
          <cell r="H6501" t="str">
            <v>AUXILIAR DE DESENHISTA COM ENCARGOS COMPLEMENTARES</v>
          </cell>
        </row>
        <row r="6502">
          <cell r="A6502" t="str">
            <v>SERVICOS DIVERSOS</v>
          </cell>
          <cell r="B6502" t="str">
            <v>SEDI</v>
          </cell>
          <cell r="C6502" t="str">
            <v>OUTROS</v>
          </cell>
          <cell r="D6502" t="str">
            <v>0318</v>
          </cell>
          <cell r="E6502">
            <v>0</v>
          </cell>
          <cell r="F6502">
            <v>0</v>
          </cell>
          <cell r="G6502" t="str">
            <v>90772</v>
          </cell>
          <cell r="H6502" t="str">
            <v>AUXILIAR DE ESCRITORIO COM ENCARGOS COMPLEMENTARES</v>
          </cell>
        </row>
        <row r="6503">
          <cell r="A6503" t="str">
            <v>SERVICOS DIVERSOS</v>
          </cell>
          <cell r="B6503" t="str">
            <v>SEDI</v>
          </cell>
          <cell r="C6503" t="str">
            <v>OUTROS</v>
          </cell>
          <cell r="D6503" t="str">
            <v>0318</v>
          </cell>
          <cell r="E6503">
            <v>0</v>
          </cell>
          <cell r="F6503">
            <v>0</v>
          </cell>
          <cell r="G6503" t="str">
            <v>90773</v>
          </cell>
          <cell r="H6503" t="str">
            <v>DESENHISTA COPISTA COM ENCARGOS COMPLEMENTARES</v>
          </cell>
        </row>
        <row r="6504">
          <cell r="A6504" t="str">
            <v>SERVICOS DIVERSOS</v>
          </cell>
          <cell r="B6504" t="str">
            <v>SEDI</v>
          </cell>
          <cell r="C6504" t="str">
            <v>OUTROS</v>
          </cell>
          <cell r="D6504" t="str">
            <v>0318</v>
          </cell>
          <cell r="E6504">
            <v>0</v>
          </cell>
          <cell r="F6504">
            <v>0</v>
          </cell>
          <cell r="G6504" t="str">
            <v>90775</v>
          </cell>
          <cell r="H6504" t="str">
            <v>DESENHISTA PROJETISTA COM ENCARGOS COMPLEMENTARES</v>
          </cell>
        </row>
        <row r="6505">
          <cell r="A6505" t="str">
            <v>SERVICOS DIVERSOS</v>
          </cell>
          <cell r="B6505" t="str">
            <v>SEDI</v>
          </cell>
          <cell r="C6505" t="str">
            <v>OUTROS</v>
          </cell>
          <cell r="D6505" t="str">
            <v>0318</v>
          </cell>
          <cell r="E6505">
            <v>0</v>
          </cell>
          <cell r="F6505">
            <v>0</v>
          </cell>
          <cell r="G6505" t="str">
            <v>90776</v>
          </cell>
          <cell r="H6505" t="str">
            <v>ENCARREGADO GERAL COM ENCARGOS COMPLEMENTARES</v>
          </cell>
        </row>
        <row r="6506">
          <cell r="A6506" t="str">
            <v>SERVICOS DIVERSOS</v>
          </cell>
          <cell r="B6506" t="str">
            <v>SEDI</v>
          </cell>
          <cell r="C6506" t="str">
            <v>OUTROS</v>
          </cell>
          <cell r="D6506" t="str">
            <v>0318</v>
          </cell>
          <cell r="E6506">
            <v>0</v>
          </cell>
          <cell r="F6506">
            <v>0</v>
          </cell>
          <cell r="G6506" t="str">
            <v>90777</v>
          </cell>
          <cell r="H6506" t="str">
            <v>ENGENHEIRO CIVIL DE OBRA JUNIOR COM ENCARGOS COMPLEMENTARES</v>
          </cell>
        </row>
        <row r="6507">
          <cell r="A6507" t="str">
            <v>SERVICOS DIVERSOS</v>
          </cell>
          <cell r="B6507" t="str">
            <v>SEDI</v>
          </cell>
          <cell r="C6507" t="str">
            <v>OUTROS</v>
          </cell>
          <cell r="D6507" t="str">
            <v>0318</v>
          </cell>
          <cell r="E6507">
            <v>0</v>
          </cell>
          <cell r="F6507">
            <v>0</v>
          </cell>
          <cell r="G6507" t="str">
            <v>90778</v>
          </cell>
          <cell r="H6507" t="str">
            <v>ENGENHEIRO CIVIL DE OBRA PLENO COM ENCARGOS COMPLEMENTARES</v>
          </cell>
        </row>
        <row r="6508">
          <cell r="A6508" t="str">
            <v>SERVICOS DIVERSOS</v>
          </cell>
          <cell r="B6508" t="str">
            <v>SEDI</v>
          </cell>
          <cell r="C6508" t="str">
            <v>OUTROS</v>
          </cell>
          <cell r="D6508" t="str">
            <v>0318</v>
          </cell>
          <cell r="E6508">
            <v>0</v>
          </cell>
          <cell r="F6508">
            <v>0</v>
          </cell>
          <cell r="G6508" t="str">
            <v>90779</v>
          </cell>
          <cell r="H6508" t="str">
            <v>ENGENHEIRO CIVIL DE OBRA SENIOR COM ENCARGOS COMPLEMENTARES</v>
          </cell>
        </row>
        <row r="6509">
          <cell r="A6509" t="str">
            <v>SERVICOS DIVERSOS</v>
          </cell>
          <cell r="B6509" t="str">
            <v>SEDI</v>
          </cell>
          <cell r="C6509" t="str">
            <v>OUTROS</v>
          </cell>
          <cell r="D6509" t="str">
            <v>0318</v>
          </cell>
          <cell r="E6509">
            <v>0</v>
          </cell>
          <cell r="F6509">
            <v>0</v>
          </cell>
          <cell r="G6509" t="str">
            <v>90780</v>
          </cell>
          <cell r="H6509" t="str">
            <v>MESTRE DE OBRAS COM ENCARGOS COMPLEMENTARES</v>
          </cell>
        </row>
        <row r="6510">
          <cell r="A6510" t="str">
            <v>SERVICOS DIVERSOS</v>
          </cell>
          <cell r="B6510" t="str">
            <v>SEDI</v>
          </cell>
          <cell r="C6510" t="str">
            <v>OUTROS</v>
          </cell>
          <cell r="D6510" t="str">
            <v>0318</v>
          </cell>
          <cell r="E6510">
            <v>0</v>
          </cell>
          <cell r="F6510">
            <v>0</v>
          </cell>
          <cell r="G6510" t="str">
            <v>90781</v>
          </cell>
          <cell r="H6510" t="str">
            <v>TOPOGRAFO COM ENCARGOS COMPLEMENTARES</v>
          </cell>
        </row>
        <row r="6511">
          <cell r="A6511" t="str">
            <v>SERVICOS DIVERSOS</v>
          </cell>
          <cell r="B6511" t="str">
            <v>SEDI</v>
          </cell>
          <cell r="C6511" t="str">
            <v>OUTROS</v>
          </cell>
          <cell r="D6511" t="str">
            <v>0318</v>
          </cell>
          <cell r="E6511">
            <v>0</v>
          </cell>
          <cell r="F6511">
            <v>0</v>
          </cell>
          <cell r="G6511" t="str">
            <v>91677</v>
          </cell>
          <cell r="H6511" t="str">
            <v>ENGENHEIRO ELETRICISTA COM ENCARGOS COMPLEMENTARES</v>
          </cell>
        </row>
        <row r="6512">
          <cell r="A6512" t="str">
            <v>SERVICOS DIVERSOS</v>
          </cell>
          <cell r="B6512" t="str">
            <v>SEDI</v>
          </cell>
          <cell r="C6512" t="str">
            <v>OUTROS</v>
          </cell>
          <cell r="D6512" t="str">
            <v>0318</v>
          </cell>
          <cell r="E6512">
            <v>0</v>
          </cell>
          <cell r="F6512">
            <v>0</v>
          </cell>
          <cell r="G6512" t="str">
            <v>91678</v>
          </cell>
          <cell r="H6512" t="str">
            <v>ENGENHEIRO SANITARISTA COM ENCARGOS COMPLEMENTARES</v>
          </cell>
        </row>
        <row r="6513">
          <cell r="A6513" t="str">
            <v>SERVICOS DIVERSOS</v>
          </cell>
          <cell r="B6513" t="str">
            <v>SEDI</v>
          </cell>
          <cell r="C6513" t="str">
            <v>OUTROS</v>
          </cell>
          <cell r="D6513" t="str">
            <v>0318</v>
          </cell>
          <cell r="E6513">
            <v>0</v>
          </cell>
          <cell r="F6513">
            <v>0</v>
          </cell>
          <cell r="G6513" t="str">
            <v>93558</v>
          </cell>
          <cell r="H6513" t="str">
            <v>MOTORISTA DE CAMINHAO COM ENCARGOS COMPLEMENTARES</v>
          </cell>
        </row>
        <row r="6514">
          <cell r="A6514" t="str">
            <v>SERVICOS DIVERSOS</v>
          </cell>
          <cell r="B6514" t="str">
            <v>SEDI</v>
          </cell>
          <cell r="C6514" t="str">
            <v>OUTROS</v>
          </cell>
          <cell r="D6514" t="str">
            <v>0318</v>
          </cell>
          <cell r="E6514">
            <v>0</v>
          </cell>
          <cell r="F6514">
            <v>0</v>
          </cell>
          <cell r="G6514" t="str">
            <v>93559</v>
          </cell>
          <cell r="H6514" t="str">
            <v>DESENHISTA DETALHISTA COM ENCARGOS COMPLEMENTARES</v>
          </cell>
        </row>
        <row r="6515">
          <cell r="A6515" t="str">
            <v>SERVICOS DIVERSOS</v>
          </cell>
          <cell r="B6515" t="str">
            <v>SEDI</v>
          </cell>
          <cell r="C6515" t="str">
            <v>OUTROS</v>
          </cell>
          <cell r="D6515" t="str">
            <v>0318</v>
          </cell>
          <cell r="E6515">
            <v>0</v>
          </cell>
          <cell r="F6515">
            <v>0</v>
          </cell>
          <cell r="G6515" t="str">
            <v>93560</v>
          </cell>
          <cell r="H6515" t="str">
            <v>DESENHISTA COPISTA COM ENCARGOS COMPLEMENTARES</v>
          </cell>
        </row>
        <row r="6516">
          <cell r="A6516" t="str">
            <v>SERVICOS DIVERSOS</v>
          </cell>
          <cell r="B6516" t="str">
            <v>SEDI</v>
          </cell>
          <cell r="C6516" t="str">
            <v>OUTROS</v>
          </cell>
          <cell r="D6516" t="str">
            <v>0318</v>
          </cell>
          <cell r="E6516">
            <v>0</v>
          </cell>
          <cell r="F6516">
            <v>0</v>
          </cell>
          <cell r="G6516" t="str">
            <v>93561</v>
          </cell>
          <cell r="H6516" t="str">
            <v>DESENHISTA PROJETISTA COM ENCARGOS COMPLEMENTARES</v>
          </cell>
        </row>
        <row r="6517">
          <cell r="A6517" t="str">
            <v>SERVICOS DIVERSOS</v>
          </cell>
          <cell r="B6517" t="str">
            <v>SEDI</v>
          </cell>
          <cell r="C6517" t="str">
            <v>OUTROS</v>
          </cell>
          <cell r="D6517" t="str">
            <v>0318</v>
          </cell>
          <cell r="E6517">
            <v>0</v>
          </cell>
          <cell r="F6517">
            <v>0</v>
          </cell>
          <cell r="G6517" t="str">
            <v>93562</v>
          </cell>
          <cell r="H6517" t="str">
            <v>AUXILIAR DE DESENHISTA COM ENCARGOS COMPLEMENTARES</v>
          </cell>
        </row>
        <row r="6518">
          <cell r="A6518" t="str">
            <v>SERVICOS DIVERSOS</v>
          </cell>
          <cell r="B6518" t="str">
            <v>SEDI</v>
          </cell>
          <cell r="C6518" t="str">
            <v>OUTROS</v>
          </cell>
          <cell r="D6518" t="str">
            <v>0318</v>
          </cell>
          <cell r="E6518">
            <v>0</v>
          </cell>
          <cell r="F6518">
            <v>0</v>
          </cell>
          <cell r="G6518" t="str">
            <v>93563</v>
          </cell>
          <cell r="H6518" t="str">
            <v>ALMOXARIFE COM ENCARGOS COMPLEMENTARES</v>
          </cell>
        </row>
        <row r="6519">
          <cell r="A6519" t="str">
            <v>SERVICOS DIVERSOS</v>
          </cell>
          <cell r="B6519" t="str">
            <v>SEDI</v>
          </cell>
          <cell r="C6519" t="str">
            <v>OUTROS</v>
          </cell>
          <cell r="D6519" t="str">
            <v>0318</v>
          </cell>
          <cell r="E6519">
            <v>0</v>
          </cell>
          <cell r="F6519">
            <v>0</v>
          </cell>
          <cell r="G6519" t="str">
            <v>93564</v>
          </cell>
          <cell r="H6519" t="str">
            <v>APONTADOR OU APROPRIADOR COM ENCARGOS COMPLEMENTARES</v>
          </cell>
        </row>
        <row r="6520">
          <cell r="A6520" t="str">
            <v>SERVICOS DIVERSOS</v>
          </cell>
          <cell r="B6520" t="str">
            <v>SEDI</v>
          </cell>
          <cell r="C6520" t="str">
            <v>OUTROS</v>
          </cell>
          <cell r="D6520" t="str">
            <v>0318</v>
          </cell>
          <cell r="E6520">
            <v>0</v>
          </cell>
          <cell r="F6520">
            <v>0</v>
          </cell>
          <cell r="G6520" t="str">
            <v>93565</v>
          </cell>
          <cell r="H6520" t="str">
            <v>ENGENHEIRO CIVIL DE OBRA JUNIOR COM ENCARGOS COMPLEMENTARES</v>
          </cell>
        </row>
        <row r="6521">
          <cell r="A6521" t="str">
            <v>SERVICOS DIVERSOS</v>
          </cell>
          <cell r="B6521" t="str">
            <v>SEDI</v>
          </cell>
          <cell r="C6521" t="str">
            <v>OUTROS</v>
          </cell>
          <cell r="D6521" t="str">
            <v>0318</v>
          </cell>
          <cell r="E6521">
            <v>0</v>
          </cell>
          <cell r="F6521">
            <v>0</v>
          </cell>
          <cell r="G6521" t="str">
            <v>93566</v>
          </cell>
          <cell r="H6521" t="str">
            <v>AUXILIAR DE ESCRITORIO COM ENCARGOS COMPLEMENTARES</v>
          </cell>
        </row>
        <row r="6522">
          <cell r="A6522" t="str">
            <v>SERVICOS DIVERSOS</v>
          </cell>
          <cell r="B6522" t="str">
            <v>SEDI</v>
          </cell>
          <cell r="C6522" t="str">
            <v>OUTROS</v>
          </cell>
          <cell r="D6522" t="str">
            <v>0318</v>
          </cell>
          <cell r="E6522">
            <v>0</v>
          </cell>
          <cell r="F6522">
            <v>0</v>
          </cell>
          <cell r="G6522" t="str">
            <v>93567</v>
          </cell>
          <cell r="H6522" t="str">
            <v>ENGENHEIRO CIVIL DE OBRA PLENO COM ENCARGOS COMPLEMENTARES</v>
          </cell>
        </row>
        <row r="6523">
          <cell r="A6523" t="str">
            <v>SERVICOS DIVERSOS</v>
          </cell>
          <cell r="B6523" t="str">
            <v>SEDI</v>
          </cell>
          <cell r="C6523" t="str">
            <v>OUTROS</v>
          </cell>
          <cell r="D6523" t="str">
            <v>0318</v>
          </cell>
          <cell r="E6523">
            <v>0</v>
          </cell>
          <cell r="F6523">
            <v>0</v>
          </cell>
          <cell r="G6523" t="str">
            <v>93568</v>
          </cell>
          <cell r="H6523" t="str">
            <v>ENGENHEIRO CIVIL DE OBRA SENIOR COM ENCARGOS COMPLEMENTARES</v>
          </cell>
        </row>
        <row r="6524">
          <cell r="A6524" t="str">
            <v>SERVICOS DIVERSOS</v>
          </cell>
          <cell r="B6524" t="str">
            <v>SEDI</v>
          </cell>
          <cell r="C6524" t="str">
            <v>OUTROS</v>
          </cell>
          <cell r="D6524" t="str">
            <v>0318</v>
          </cell>
          <cell r="E6524">
            <v>0</v>
          </cell>
          <cell r="F6524">
            <v>0</v>
          </cell>
          <cell r="G6524" t="str">
            <v>93569</v>
          </cell>
          <cell r="H6524" t="str">
            <v>ARQUITETO JUNIOR COM ENCARGOS COMPLEMENTARES</v>
          </cell>
        </row>
        <row r="6525">
          <cell r="A6525" t="str">
            <v>SERVICOS DIVERSOS</v>
          </cell>
          <cell r="B6525" t="str">
            <v>SEDI</v>
          </cell>
          <cell r="C6525" t="str">
            <v>OUTROS</v>
          </cell>
          <cell r="D6525" t="str">
            <v>0318</v>
          </cell>
          <cell r="E6525">
            <v>0</v>
          </cell>
          <cell r="F6525">
            <v>0</v>
          </cell>
          <cell r="G6525" t="str">
            <v>93570</v>
          </cell>
          <cell r="H6525" t="str">
            <v>ARQUITETO PLENO COM ENCARGOS COMPLEMENTARES</v>
          </cell>
        </row>
        <row r="6526">
          <cell r="A6526" t="str">
            <v>SERVICOS DIVERSOS</v>
          </cell>
          <cell r="B6526" t="str">
            <v>SEDI</v>
          </cell>
          <cell r="C6526" t="str">
            <v>OUTROS</v>
          </cell>
          <cell r="D6526" t="str">
            <v>0318</v>
          </cell>
          <cell r="E6526">
            <v>0</v>
          </cell>
          <cell r="F6526">
            <v>0</v>
          </cell>
          <cell r="G6526" t="str">
            <v>93571</v>
          </cell>
          <cell r="H6526" t="str">
            <v>ARQUITETO SENIOR COM ENCARGOS COMPLEMENTARES</v>
          </cell>
        </row>
        <row r="6527">
          <cell r="A6527" t="str">
            <v>SERVICOS DIVERSOS</v>
          </cell>
          <cell r="B6527" t="str">
            <v>SEDI</v>
          </cell>
          <cell r="C6527" t="str">
            <v>OUTROS</v>
          </cell>
          <cell r="D6527" t="str">
            <v>0318</v>
          </cell>
          <cell r="E6527">
            <v>0</v>
          </cell>
          <cell r="F6527">
            <v>0</v>
          </cell>
          <cell r="G6527" t="str">
            <v>93572</v>
          </cell>
          <cell r="H6527" t="str">
            <v>ENCARREGADO GERAL DE OBRAS COM ENCARGOS COMPLEMENTARES</v>
          </cell>
        </row>
        <row r="6528">
          <cell r="A6528" t="str">
            <v>SERVICOS DIVERSOS</v>
          </cell>
          <cell r="B6528" t="str">
            <v>SEDI</v>
          </cell>
          <cell r="C6528" t="str">
            <v>OUTROS</v>
          </cell>
          <cell r="D6528" t="str">
            <v>0318</v>
          </cell>
          <cell r="E6528">
            <v>0</v>
          </cell>
          <cell r="F6528">
            <v>0</v>
          </cell>
          <cell r="G6528" t="str">
            <v>94295</v>
          </cell>
          <cell r="H6528" t="str">
            <v>MESTRE DE OBRAS COM ENCARGOS COMPLEMENTARES</v>
          </cell>
        </row>
        <row r="6529">
          <cell r="A6529" t="str">
            <v>SERVICOS DIVERSOS</v>
          </cell>
          <cell r="B6529" t="str">
            <v>SEDI</v>
          </cell>
          <cell r="C6529" t="str">
            <v>OUTROS</v>
          </cell>
          <cell r="D6529" t="str">
            <v>0318</v>
          </cell>
          <cell r="E6529">
            <v>0</v>
          </cell>
          <cell r="F6529">
            <v>0</v>
          </cell>
          <cell r="G6529" t="str">
            <v>94296</v>
          </cell>
          <cell r="H6529" t="str">
            <v>TOPOGRAFO COM ENCARGOS COMPLEMENTARES</v>
          </cell>
        </row>
        <row r="6530">
          <cell r="A6530" t="str">
            <v>SERVICOS DIVERSOS</v>
          </cell>
          <cell r="B6530" t="str">
            <v>SEDI</v>
          </cell>
          <cell r="C6530" t="str">
            <v>OUTROS</v>
          </cell>
          <cell r="D6530" t="str">
            <v>0318</v>
          </cell>
          <cell r="E6530">
            <v>0</v>
          </cell>
          <cell r="F6530">
            <v>0</v>
          </cell>
          <cell r="G6530" t="str">
            <v>95308</v>
          </cell>
          <cell r="H6530" t="str">
            <v>CURSO DE CAPACITAÇÃO PARA AJUDANTE DE ARMADOR (ENCARGOS COMPLEMENTARES) - HORISTA</v>
          </cell>
        </row>
        <row r="6531">
          <cell r="A6531" t="str">
            <v>SERVICOS DIVERSOS</v>
          </cell>
          <cell r="B6531" t="str">
            <v>SEDI</v>
          </cell>
          <cell r="C6531" t="str">
            <v>OUTROS</v>
          </cell>
          <cell r="D6531" t="str">
            <v>0318</v>
          </cell>
          <cell r="E6531">
            <v>0</v>
          </cell>
          <cell r="F6531">
            <v>0</v>
          </cell>
          <cell r="G6531" t="str">
            <v>95309</v>
          </cell>
          <cell r="H6531" t="str">
            <v>CURSO DE CAPACITAÇÃO PARA AJUDANTE DE CARPINTEIRO (ENCARGOS COMPLEMENTARES) - HORISTA</v>
          </cell>
        </row>
        <row r="6532">
          <cell r="A6532" t="str">
            <v>SERVICOS DIVERSOS</v>
          </cell>
          <cell r="B6532" t="str">
            <v>SEDI</v>
          </cell>
          <cell r="C6532" t="str">
            <v>OUTROS</v>
          </cell>
          <cell r="D6532" t="str">
            <v>0318</v>
          </cell>
          <cell r="E6532">
            <v>0</v>
          </cell>
          <cell r="F6532">
            <v>0</v>
          </cell>
          <cell r="G6532" t="str">
            <v>95310</v>
          </cell>
          <cell r="H6532" t="str">
            <v>CURSO DE CAPACITAÇÃO PARA AJUDANTE DE ESTRUTURA METÁLICA (ENCARGOS COMPLEMENTARES) - HORISTA</v>
          </cell>
        </row>
        <row r="6533">
          <cell r="A6533" t="str">
            <v>SERVICOS DIVERSOS</v>
          </cell>
          <cell r="B6533" t="str">
            <v>SEDI</v>
          </cell>
          <cell r="C6533" t="str">
            <v>OUTROS</v>
          </cell>
          <cell r="D6533" t="str">
            <v>0318</v>
          </cell>
          <cell r="E6533">
            <v>0</v>
          </cell>
          <cell r="F6533">
            <v>0</v>
          </cell>
          <cell r="G6533" t="str">
            <v>95311</v>
          </cell>
          <cell r="H6533" t="str">
            <v>CURSO DE CAPACITAÇÃO PARA AJUDANTE DE OPERAÇÃO EM GERAL (ENCARGOS COMPLEMENTARES) - HORISTA</v>
          </cell>
        </row>
        <row r="6534">
          <cell r="A6534" t="str">
            <v>SERVICOS DIVERSOS</v>
          </cell>
          <cell r="B6534" t="str">
            <v>SEDI</v>
          </cell>
          <cell r="C6534" t="str">
            <v>OUTROS</v>
          </cell>
          <cell r="D6534" t="str">
            <v>0318</v>
          </cell>
          <cell r="E6534">
            <v>0</v>
          </cell>
          <cell r="F6534">
            <v>0</v>
          </cell>
          <cell r="G6534" t="str">
            <v>95312</v>
          </cell>
          <cell r="H6534" t="str">
            <v>CURSO DE CAPACITAÇÃO PARA AJUDANTE DE PEDREIRO (ENCARGOS COMPLEMENTARES) - HORISTA</v>
          </cell>
        </row>
        <row r="6535">
          <cell r="A6535" t="str">
            <v>SERVICOS DIVERSOS</v>
          </cell>
          <cell r="B6535" t="str">
            <v>SEDI</v>
          </cell>
          <cell r="C6535" t="str">
            <v>OUTROS</v>
          </cell>
          <cell r="D6535" t="str">
            <v>0318</v>
          </cell>
          <cell r="E6535">
            <v>0</v>
          </cell>
          <cell r="F6535">
            <v>0</v>
          </cell>
          <cell r="G6535" t="str">
            <v>95313</v>
          </cell>
          <cell r="H6535" t="str">
            <v>CURSO DE CAPACITAÇÃO PARA AJUDANTE ESPECIALIZADO (ENCARGOS COMPLEMENTARES) - HORISTA</v>
          </cell>
        </row>
        <row r="6536">
          <cell r="A6536" t="str">
            <v>SERVICOS DIVERSOS</v>
          </cell>
          <cell r="B6536" t="str">
            <v>SEDI</v>
          </cell>
          <cell r="C6536" t="str">
            <v>OUTROS</v>
          </cell>
          <cell r="D6536" t="str">
            <v>0318</v>
          </cell>
          <cell r="E6536">
            <v>0</v>
          </cell>
          <cell r="F6536">
            <v>0</v>
          </cell>
          <cell r="G6536" t="str">
            <v>95314</v>
          </cell>
          <cell r="H6536" t="str">
            <v>CURSO DE CAPACITAÇÃO PARA ARMADOR (ENCARGOS COMPLEMENTARES) - HORISTA</v>
          </cell>
        </row>
        <row r="6537">
          <cell r="A6537" t="str">
            <v>SERVICOS DIVERSOS</v>
          </cell>
          <cell r="B6537" t="str">
            <v>SEDI</v>
          </cell>
          <cell r="C6537" t="str">
            <v>OUTROS</v>
          </cell>
          <cell r="D6537" t="str">
            <v>0318</v>
          </cell>
          <cell r="E6537">
            <v>0</v>
          </cell>
          <cell r="F6537">
            <v>0</v>
          </cell>
          <cell r="G6537" t="str">
            <v>95315</v>
          </cell>
          <cell r="H6537" t="str">
            <v>CURSO DE CAPACITAÇÃO PARA ASSENTADOR DE TUBOS (ENCARGOS COMPLEMENTARES) - HORISTA</v>
          </cell>
        </row>
        <row r="6538">
          <cell r="A6538" t="str">
            <v>SERVICOS DIVERSOS</v>
          </cell>
          <cell r="B6538" t="str">
            <v>SEDI</v>
          </cell>
          <cell r="C6538" t="str">
            <v>OUTROS</v>
          </cell>
          <cell r="D6538" t="str">
            <v>0318</v>
          </cell>
          <cell r="E6538">
            <v>0</v>
          </cell>
          <cell r="F6538">
            <v>0</v>
          </cell>
          <cell r="G6538" t="str">
            <v>95316</v>
          </cell>
          <cell r="H6538" t="str">
            <v>CURSO DE CAPACITAÇÃO PARA AUXILIAR DE ELETRICISTA (ENCARGOS COMPLEMENTARES) - HORISTA</v>
          </cell>
        </row>
        <row r="6539">
          <cell r="A6539" t="str">
            <v>SERVICOS DIVERSOS</v>
          </cell>
          <cell r="B6539" t="str">
            <v>SEDI</v>
          </cell>
          <cell r="C6539" t="str">
            <v>OUTROS</v>
          </cell>
          <cell r="D6539" t="str">
            <v>0318</v>
          </cell>
          <cell r="E6539">
            <v>0</v>
          </cell>
          <cell r="F6539">
            <v>0</v>
          </cell>
          <cell r="G6539" t="str">
            <v>95317</v>
          </cell>
          <cell r="H6539" t="str">
            <v>CURSO DE CAPACITAÇÃO PARA AUXILIAR DE ENCANADOR OU BOMBEIRO HIDRÁULICO (ENCARGOS COMPLEMENTARES) - HORISTA</v>
          </cell>
        </row>
        <row r="6540">
          <cell r="A6540" t="str">
            <v>SERVICOS DIVERSOS</v>
          </cell>
          <cell r="B6540" t="str">
            <v>SEDI</v>
          </cell>
          <cell r="C6540" t="str">
            <v>OUTROS</v>
          </cell>
          <cell r="D6540" t="str">
            <v>0318</v>
          </cell>
          <cell r="E6540">
            <v>0</v>
          </cell>
          <cell r="F6540">
            <v>0</v>
          </cell>
          <cell r="G6540" t="str">
            <v>95318</v>
          </cell>
          <cell r="H6540" t="str">
            <v>CURSO DE CAPACITAÇÃO PARA AUXILIAR DE LABORATÓRIO (ENCARGOS COMPLEMENTARES) - HORISTA</v>
          </cell>
        </row>
        <row r="6541">
          <cell r="A6541" t="str">
            <v>SERVICOS DIVERSOS</v>
          </cell>
          <cell r="B6541" t="str">
            <v>SEDI</v>
          </cell>
          <cell r="C6541" t="str">
            <v>OUTROS</v>
          </cell>
          <cell r="D6541" t="str">
            <v>0318</v>
          </cell>
          <cell r="E6541">
            <v>0</v>
          </cell>
          <cell r="F6541">
            <v>0</v>
          </cell>
          <cell r="G6541" t="str">
            <v>95319</v>
          </cell>
          <cell r="H6541" t="str">
            <v>CURSO DE CAPACITAÇÃO PARA AUXILIAR DE MECÂNICO (ENCARGOS COMPLEMENTARES) - HORISTA</v>
          </cell>
        </row>
        <row r="6542">
          <cell r="A6542" t="str">
            <v>SERVICOS DIVERSOS</v>
          </cell>
          <cell r="B6542" t="str">
            <v>SEDI</v>
          </cell>
          <cell r="C6542" t="str">
            <v>OUTROS</v>
          </cell>
          <cell r="D6542" t="str">
            <v>0318</v>
          </cell>
          <cell r="E6542">
            <v>0</v>
          </cell>
          <cell r="F6542">
            <v>0</v>
          </cell>
          <cell r="G6542" t="str">
            <v>95320</v>
          </cell>
          <cell r="H6542" t="str">
            <v>CURSO DE CAPACITAÇÃO PARA AUXILIAR DE SERRALHEIRO (ENCARGOS COMPLEMENTARES) - HORISTA</v>
          </cell>
        </row>
        <row r="6543">
          <cell r="A6543" t="str">
            <v>SERVICOS DIVERSOS</v>
          </cell>
          <cell r="B6543" t="str">
            <v>SEDI</v>
          </cell>
          <cell r="C6543" t="str">
            <v>OUTROS</v>
          </cell>
          <cell r="D6543" t="str">
            <v>0318</v>
          </cell>
          <cell r="E6543">
            <v>0</v>
          </cell>
          <cell r="F6543">
            <v>0</v>
          </cell>
          <cell r="G6543" t="str">
            <v>95321</v>
          </cell>
          <cell r="H6543" t="str">
            <v>CURSO DE CAPACITAÇÃO PARA AUXILIAR DE SERVIÇOS GERAIS (ENCARGOS COMPLEMENTARES) - HORISTA</v>
          </cell>
        </row>
        <row r="6544">
          <cell r="A6544" t="str">
            <v>SERVICOS DIVERSOS</v>
          </cell>
          <cell r="B6544" t="str">
            <v>SEDI</v>
          </cell>
          <cell r="C6544" t="str">
            <v>OUTROS</v>
          </cell>
          <cell r="D6544" t="str">
            <v>0318</v>
          </cell>
          <cell r="E6544">
            <v>0</v>
          </cell>
          <cell r="F6544">
            <v>0</v>
          </cell>
          <cell r="G6544" t="str">
            <v>95322</v>
          </cell>
          <cell r="H6544" t="str">
            <v>CURSO DE CAPACITAÇÃO PARA AUXILIAR DE TOPÓGRAFO (ENCARGOS COMPLEMENTARES) - HORISTA</v>
          </cell>
        </row>
        <row r="6545">
          <cell r="A6545" t="str">
            <v>SERVICOS DIVERSOS</v>
          </cell>
          <cell r="B6545" t="str">
            <v>SEDI</v>
          </cell>
          <cell r="C6545" t="str">
            <v>OUTROS</v>
          </cell>
          <cell r="D6545" t="str">
            <v>0318</v>
          </cell>
          <cell r="E6545">
            <v>0</v>
          </cell>
          <cell r="F6545">
            <v>0</v>
          </cell>
          <cell r="G6545" t="str">
            <v>95323</v>
          </cell>
          <cell r="H6545" t="str">
            <v>CURSO DE CAPACITAÇÃO PARA AUXILIAR TÉCNICO DE ENGENHARIA (ENCARGOS COMPLEMENTARES) - HORISTA</v>
          </cell>
        </row>
        <row r="6546">
          <cell r="A6546" t="str">
            <v>SERVICOS DIVERSOS</v>
          </cell>
          <cell r="B6546" t="str">
            <v>SEDI</v>
          </cell>
          <cell r="C6546" t="str">
            <v>OUTROS</v>
          </cell>
          <cell r="D6546" t="str">
            <v>0318</v>
          </cell>
          <cell r="E6546">
            <v>0</v>
          </cell>
          <cell r="F6546">
            <v>0</v>
          </cell>
          <cell r="G6546" t="str">
            <v>95324</v>
          </cell>
          <cell r="H6546" t="str">
            <v>CURSO DE CAPACITAÇÃO PARA AZULEJISTA OU LADRILHISTA (ENCARGOS COMPLEMENTARES) - HORISTA</v>
          </cell>
        </row>
        <row r="6547">
          <cell r="A6547" t="str">
            <v>SERVICOS DIVERSOS</v>
          </cell>
          <cell r="B6547" t="str">
            <v>SEDI</v>
          </cell>
          <cell r="C6547" t="str">
            <v>OUTROS</v>
          </cell>
          <cell r="D6547" t="str">
            <v>0318</v>
          </cell>
          <cell r="E6547">
            <v>0</v>
          </cell>
          <cell r="F6547">
            <v>0</v>
          </cell>
          <cell r="G6547" t="str">
            <v>95325</v>
          </cell>
          <cell r="H6547" t="str">
            <v>CURSO DE CAPACITAÇÃO PARA BLASTER, DINAMITADOR OU CABO DE FOGO (ENCARGOS COMPLEMENTARES) - HORISTA</v>
          </cell>
        </row>
        <row r="6548">
          <cell r="A6548" t="str">
            <v>SERVICOS DIVERSOS</v>
          </cell>
          <cell r="B6548" t="str">
            <v>SEDI</v>
          </cell>
          <cell r="C6548" t="str">
            <v>OUTROS</v>
          </cell>
          <cell r="D6548" t="str">
            <v>0318</v>
          </cell>
          <cell r="E6548">
            <v>0</v>
          </cell>
          <cell r="F6548">
            <v>0</v>
          </cell>
          <cell r="G6548" t="str">
            <v>95326</v>
          </cell>
          <cell r="H6548" t="str">
            <v>CURSO DE CAPACITAÇÃO PARA CADASTRISTA DE REDES DE AGUA E ESGOTO (ENCARGOS COMPLEMENTARES) - HORISTA</v>
          </cell>
        </row>
        <row r="6549">
          <cell r="A6549" t="str">
            <v>SERVICOS DIVERSOS</v>
          </cell>
          <cell r="B6549" t="str">
            <v>SEDI</v>
          </cell>
          <cell r="C6549" t="str">
            <v>OUTROS</v>
          </cell>
          <cell r="D6549" t="str">
            <v>0318</v>
          </cell>
          <cell r="E6549">
            <v>0</v>
          </cell>
          <cell r="F6549">
            <v>0</v>
          </cell>
          <cell r="G6549" t="str">
            <v>95327</v>
          </cell>
          <cell r="H6549" t="str">
            <v>CURSO DE CAPACITAÇÃO PARA CALAFETADOR/CALAFATE (ENCARGOS COMPLEMENTARES) - HORISTA</v>
          </cell>
        </row>
        <row r="6550">
          <cell r="A6550" t="str">
            <v>SERVICOS DIVERSOS</v>
          </cell>
          <cell r="B6550" t="str">
            <v>SEDI</v>
          </cell>
          <cell r="C6550" t="str">
            <v>OUTROS</v>
          </cell>
          <cell r="D6550" t="str">
            <v>0318</v>
          </cell>
          <cell r="E6550">
            <v>0</v>
          </cell>
          <cell r="F6550">
            <v>0</v>
          </cell>
          <cell r="G6550" t="str">
            <v>95328</v>
          </cell>
          <cell r="H6550" t="str">
            <v>CURSO DE CAPACITAÇÃO PARA CALCETEIRO (ENCARGOS COMPLEMENTARES) - HORISTA</v>
          </cell>
        </row>
        <row r="6551">
          <cell r="A6551" t="str">
            <v>SERVICOS DIVERSOS</v>
          </cell>
          <cell r="B6551" t="str">
            <v>SEDI</v>
          </cell>
          <cell r="C6551" t="str">
            <v>OUTROS</v>
          </cell>
          <cell r="D6551" t="str">
            <v>0318</v>
          </cell>
          <cell r="E6551">
            <v>0</v>
          </cell>
          <cell r="F6551">
            <v>0</v>
          </cell>
          <cell r="G6551" t="str">
            <v>95329</v>
          </cell>
          <cell r="H6551" t="str">
            <v>CURSO DE CAPACITAÇÃO PARA CARPINTEIRO DE ESQUADRIA (ENCARGOS COMPLEMENTARES) - HORISTA</v>
          </cell>
        </row>
        <row r="6552">
          <cell r="A6552" t="str">
            <v>SERVICOS DIVERSOS</v>
          </cell>
          <cell r="B6552" t="str">
            <v>SEDI</v>
          </cell>
          <cell r="C6552" t="str">
            <v>OUTROS</v>
          </cell>
          <cell r="D6552" t="str">
            <v>0318</v>
          </cell>
          <cell r="E6552">
            <v>0</v>
          </cell>
          <cell r="F6552">
            <v>0</v>
          </cell>
          <cell r="G6552" t="str">
            <v>95330</v>
          </cell>
          <cell r="H6552" t="str">
            <v>CURSO DE CAPACITAÇÃO PARA CARPINTEIRO DE FÔRMAS (ENCARGOS COMPLEMENTARES) - HORISTA</v>
          </cell>
        </row>
        <row r="6553">
          <cell r="A6553" t="str">
            <v>SERVICOS DIVERSOS</v>
          </cell>
          <cell r="B6553" t="str">
            <v>SEDI</v>
          </cell>
          <cell r="C6553" t="str">
            <v>OUTROS</v>
          </cell>
          <cell r="D6553" t="str">
            <v>0318</v>
          </cell>
          <cell r="E6553">
            <v>0</v>
          </cell>
          <cell r="F6553">
            <v>0</v>
          </cell>
          <cell r="G6553" t="str">
            <v>95331</v>
          </cell>
          <cell r="H6553" t="str">
            <v>CURSO DE CAPACITAÇÃO PARA CAVOUQUEIRO OU OPERADOR PERFURATRIZ/ROMPEDOR (ENCARGOS COMPLEMENTARES) - HORISTA</v>
          </cell>
        </row>
        <row r="6554">
          <cell r="A6554" t="str">
            <v>SERVICOS DIVERSOS</v>
          </cell>
          <cell r="B6554" t="str">
            <v>SEDI</v>
          </cell>
          <cell r="C6554" t="str">
            <v>OUTROS</v>
          </cell>
          <cell r="D6554" t="str">
            <v>0318</v>
          </cell>
          <cell r="E6554">
            <v>0</v>
          </cell>
          <cell r="F6554">
            <v>0</v>
          </cell>
          <cell r="G6554" t="str">
            <v>95332</v>
          </cell>
          <cell r="H6554" t="str">
            <v>CURSO DE CAPACITAÇÃO PARA ELETRICISTA (ENCARGOS COMPLEMENTARES) - HORISTA</v>
          </cell>
        </row>
        <row r="6555">
          <cell r="A6555" t="str">
            <v>SERVICOS DIVERSOS</v>
          </cell>
          <cell r="B6555" t="str">
            <v>SEDI</v>
          </cell>
          <cell r="C6555" t="str">
            <v>OUTROS</v>
          </cell>
          <cell r="D6555" t="str">
            <v>0318</v>
          </cell>
          <cell r="E6555">
            <v>0</v>
          </cell>
          <cell r="F6555">
            <v>0</v>
          </cell>
          <cell r="G6555" t="str">
            <v>95333</v>
          </cell>
          <cell r="H6555" t="str">
            <v>CURSO DE CAPACITAÇÃO PARA ELETRICISTA INDUSTRIAL (ENCARGOS COMPLEMENTARES) - HORISTA</v>
          </cell>
        </row>
        <row r="6556">
          <cell r="A6556" t="str">
            <v>SERVICOS DIVERSOS</v>
          </cell>
          <cell r="B6556" t="str">
            <v>SEDI</v>
          </cell>
          <cell r="C6556" t="str">
            <v>OUTROS</v>
          </cell>
          <cell r="D6556" t="str">
            <v>0318</v>
          </cell>
          <cell r="E6556">
            <v>0</v>
          </cell>
          <cell r="F6556">
            <v>0</v>
          </cell>
          <cell r="G6556" t="str">
            <v>95334</v>
          </cell>
          <cell r="H6556" t="str">
            <v>CURSO DE CAPACITAÇÃO PARA ELETROTÉCNICO (ENCARGOS COMPLEMENTARES) - HORISTA</v>
          </cell>
        </row>
        <row r="6557">
          <cell r="A6557" t="str">
            <v>SERVICOS DIVERSOS</v>
          </cell>
          <cell r="B6557" t="str">
            <v>SEDI</v>
          </cell>
          <cell r="C6557" t="str">
            <v>OUTROS</v>
          </cell>
          <cell r="D6557" t="str">
            <v>0318</v>
          </cell>
          <cell r="E6557">
            <v>0</v>
          </cell>
          <cell r="F6557">
            <v>0</v>
          </cell>
          <cell r="G6557" t="str">
            <v>95335</v>
          </cell>
          <cell r="H6557" t="str">
            <v>CURSO DE CAPACITAÇÃO PARA ENCANADOR OU BOMBEIRO HIDRÁULICO (ENCARGOS COMPLEMENTARES) - HORISTA</v>
          </cell>
        </row>
        <row r="6558">
          <cell r="A6558" t="str">
            <v>SERVICOS DIVERSOS</v>
          </cell>
          <cell r="B6558" t="str">
            <v>SEDI</v>
          </cell>
          <cell r="C6558" t="str">
            <v>OUTROS</v>
          </cell>
          <cell r="D6558" t="str">
            <v>0318</v>
          </cell>
          <cell r="E6558">
            <v>0</v>
          </cell>
          <cell r="F6558">
            <v>0</v>
          </cell>
          <cell r="G6558" t="str">
            <v>95336</v>
          </cell>
          <cell r="H6558" t="str">
            <v>CURSO DE CAPACITAÇÃO PARA ESTUCADOR (ENCARGOS COMPLEMENTARES) - HORISTA</v>
          </cell>
        </row>
        <row r="6559">
          <cell r="A6559" t="str">
            <v>SERVICOS DIVERSOS</v>
          </cell>
          <cell r="B6559" t="str">
            <v>SEDI</v>
          </cell>
          <cell r="C6559" t="str">
            <v>OUTROS</v>
          </cell>
          <cell r="D6559" t="str">
            <v>0318</v>
          </cell>
          <cell r="E6559">
            <v>0</v>
          </cell>
          <cell r="F6559">
            <v>0</v>
          </cell>
          <cell r="G6559" t="str">
            <v>95337</v>
          </cell>
          <cell r="H6559" t="str">
            <v>CURSO DE CAPACITAÇÃO PARA GESSEIRO (ENCARGOS COMPLEMENTARES) - HORISTA</v>
          </cell>
        </row>
        <row r="6560">
          <cell r="A6560" t="str">
            <v>SERVICOS DIVERSOS</v>
          </cell>
          <cell r="B6560" t="str">
            <v>SEDI</v>
          </cell>
          <cell r="C6560" t="str">
            <v>OUTROS</v>
          </cell>
          <cell r="D6560" t="str">
            <v>0318</v>
          </cell>
          <cell r="E6560">
            <v>0</v>
          </cell>
          <cell r="F6560">
            <v>0</v>
          </cell>
          <cell r="G6560" t="str">
            <v>95338</v>
          </cell>
          <cell r="H6560" t="str">
            <v>CURSO DE CAPACITAÇÃO PARA IMPERMEABILIZADOR (ENCARGOS COMPLEMENTARES) - HORISTA</v>
          </cell>
        </row>
        <row r="6561">
          <cell r="A6561" t="str">
            <v>SERVICOS DIVERSOS</v>
          </cell>
          <cell r="B6561" t="str">
            <v>SEDI</v>
          </cell>
          <cell r="C6561" t="str">
            <v>OUTROS</v>
          </cell>
          <cell r="D6561" t="str">
            <v>0318</v>
          </cell>
          <cell r="E6561">
            <v>0</v>
          </cell>
          <cell r="F6561">
            <v>0</v>
          </cell>
          <cell r="G6561" t="str">
            <v>95339</v>
          </cell>
          <cell r="H6561" t="str">
            <v>CURSO DE CAPACITAÇÃO PARA MAÇARIQUEIRO (ENCARGOS COMPLEMENTARES) - HORISTA</v>
          </cell>
        </row>
        <row r="6562">
          <cell r="A6562" t="str">
            <v>SERVICOS DIVERSOS</v>
          </cell>
          <cell r="B6562" t="str">
            <v>SEDI</v>
          </cell>
          <cell r="C6562" t="str">
            <v>OUTROS</v>
          </cell>
          <cell r="D6562" t="str">
            <v>0318</v>
          </cell>
          <cell r="E6562">
            <v>0</v>
          </cell>
          <cell r="F6562">
            <v>0</v>
          </cell>
          <cell r="G6562" t="str">
            <v>95340</v>
          </cell>
          <cell r="H6562" t="str">
            <v>CURSO DE CAPACITAÇÃO PARA MARCENEIRO (ENCARGOS COMPLEMENTARES) - HORISTA</v>
          </cell>
        </row>
        <row r="6563">
          <cell r="A6563" t="str">
            <v>SERVICOS DIVERSOS</v>
          </cell>
          <cell r="B6563" t="str">
            <v>SEDI</v>
          </cell>
          <cell r="C6563" t="str">
            <v>OUTROS</v>
          </cell>
          <cell r="D6563" t="str">
            <v>0318</v>
          </cell>
          <cell r="E6563">
            <v>0</v>
          </cell>
          <cell r="F6563">
            <v>0</v>
          </cell>
          <cell r="G6563" t="str">
            <v>95341</v>
          </cell>
          <cell r="H6563" t="str">
            <v>CURSO DE CAPACITAÇÃO PARA MARMORISTA/GRANITEIRO (ENCARGOS COMPLEMENTARES) - HORISTA</v>
          </cell>
        </row>
        <row r="6564">
          <cell r="A6564" t="str">
            <v>SERVICOS DIVERSOS</v>
          </cell>
          <cell r="B6564" t="str">
            <v>SEDI</v>
          </cell>
          <cell r="C6564" t="str">
            <v>OUTROS</v>
          </cell>
          <cell r="D6564" t="str">
            <v>0318</v>
          </cell>
          <cell r="E6564">
            <v>0</v>
          </cell>
          <cell r="F6564">
            <v>0</v>
          </cell>
          <cell r="G6564" t="str">
            <v>95342</v>
          </cell>
          <cell r="H6564" t="str">
            <v>CURSO DE CAPACITAÇÃO PARA MECÂNICO DE EQUIPAMENTOS PESADOS (ENCARGOS COMPLEMENTARES) - HORISTA</v>
          </cell>
        </row>
        <row r="6565">
          <cell r="A6565" t="str">
            <v>SERVICOS DIVERSOS</v>
          </cell>
          <cell r="B6565" t="str">
            <v>SEDI</v>
          </cell>
          <cell r="C6565" t="str">
            <v>OUTROS</v>
          </cell>
          <cell r="D6565" t="str">
            <v>0318</v>
          </cell>
          <cell r="E6565">
            <v>0</v>
          </cell>
          <cell r="F6565">
            <v>0</v>
          </cell>
          <cell r="G6565" t="str">
            <v>95343</v>
          </cell>
          <cell r="H6565" t="str">
            <v>CURSO DE CAPACITAÇÃO PARA MONTADOR  DE TUBO AÇO/EQUIPAMENTOS (ENCARGOS COMPLEMENTARES) - HORISTA</v>
          </cell>
        </row>
        <row r="6566">
          <cell r="A6566" t="str">
            <v>SERVICOS DIVERSOS</v>
          </cell>
          <cell r="B6566" t="str">
            <v>SEDI</v>
          </cell>
          <cell r="C6566" t="str">
            <v>OUTROS</v>
          </cell>
          <cell r="D6566" t="str">
            <v>0318</v>
          </cell>
          <cell r="E6566">
            <v>0</v>
          </cell>
          <cell r="F6566">
            <v>0</v>
          </cell>
          <cell r="G6566" t="str">
            <v>95344</v>
          </cell>
          <cell r="H6566" t="str">
            <v>CURSO DE CAPACITAÇÃO PARA MONTADOR DE ESTRUTURA METÁLICA (ENCARGOS COMPLEMENTARES) - HORISTA</v>
          </cell>
        </row>
        <row r="6567">
          <cell r="A6567" t="str">
            <v>SERVICOS DIVERSOS</v>
          </cell>
          <cell r="B6567" t="str">
            <v>SEDI</v>
          </cell>
          <cell r="C6567" t="str">
            <v>OUTROS</v>
          </cell>
          <cell r="D6567" t="str">
            <v>0318</v>
          </cell>
          <cell r="E6567">
            <v>0</v>
          </cell>
          <cell r="F6567">
            <v>0</v>
          </cell>
          <cell r="G6567" t="str">
            <v>95345</v>
          </cell>
          <cell r="H6567" t="str">
            <v>CURSO DE CAPACITAÇÃO PARA MONTADOR ELETROMECÂNICO (ENCARGOS COMPLEMENTARES) - HORISTA</v>
          </cell>
        </row>
        <row r="6568">
          <cell r="A6568" t="str">
            <v>SERVICOS DIVERSOS</v>
          </cell>
          <cell r="B6568" t="str">
            <v>SEDI</v>
          </cell>
          <cell r="C6568" t="str">
            <v>OUTROS</v>
          </cell>
          <cell r="D6568" t="str">
            <v>0318</v>
          </cell>
          <cell r="E6568">
            <v>0</v>
          </cell>
          <cell r="F6568">
            <v>0</v>
          </cell>
          <cell r="G6568" t="str">
            <v>95346</v>
          </cell>
          <cell r="H6568" t="str">
            <v>CURSO DE CAPACITAÇÃO PARA MOTORISTA DE BASCULANTE (ENCARGOS COMPLEMENTARES) - HORISTA</v>
          </cell>
        </row>
        <row r="6569">
          <cell r="A6569" t="str">
            <v>SERVICOS DIVERSOS</v>
          </cell>
          <cell r="B6569" t="str">
            <v>SEDI</v>
          </cell>
          <cell r="C6569" t="str">
            <v>OUTROS</v>
          </cell>
          <cell r="D6569" t="str">
            <v>0318</v>
          </cell>
          <cell r="E6569">
            <v>0</v>
          </cell>
          <cell r="F6569">
            <v>0</v>
          </cell>
          <cell r="G6569" t="str">
            <v>95347</v>
          </cell>
          <cell r="H6569" t="str">
            <v>CURSO DE CAPACITAÇÃO PARA MOTORISTA DE CAMINHÃO (ENCARGOS COMPLEMENTARES) - HORISTA</v>
          </cell>
        </row>
        <row r="6570">
          <cell r="A6570" t="str">
            <v>SERVICOS DIVERSOS</v>
          </cell>
          <cell r="B6570" t="str">
            <v>SEDI</v>
          </cell>
          <cell r="C6570" t="str">
            <v>OUTROS</v>
          </cell>
          <cell r="D6570" t="str">
            <v>0318</v>
          </cell>
          <cell r="E6570">
            <v>0</v>
          </cell>
          <cell r="F6570">
            <v>0</v>
          </cell>
          <cell r="G6570" t="str">
            <v>95348</v>
          </cell>
          <cell r="H6570" t="str">
            <v>CURSO DE CAPACITAÇÃO PARA MOTORISTA DE CAMINHÃO E CARRETA (ENCARGOS COMPLEMENTARES) - HORISTA</v>
          </cell>
        </row>
        <row r="6571">
          <cell r="A6571" t="str">
            <v>SERVICOS DIVERSOS</v>
          </cell>
          <cell r="B6571" t="str">
            <v>SEDI</v>
          </cell>
          <cell r="C6571" t="str">
            <v>OUTROS</v>
          </cell>
          <cell r="D6571" t="str">
            <v>0318</v>
          </cell>
          <cell r="E6571">
            <v>0</v>
          </cell>
          <cell r="F6571">
            <v>0</v>
          </cell>
          <cell r="G6571" t="str">
            <v>95349</v>
          </cell>
          <cell r="H6571" t="str">
            <v>CURSO DE CAPACITAÇÃO PARA MOTORISTA DE VEÍCULO LEVE (ENCARGOS COMPLEMENTARES) - HORISTA</v>
          </cell>
        </row>
        <row r="6572">
          <cell r="A6572" t="str">
            <v>SERVICOS DIVERSOS</v>
          </cell>
          <cell r="B6572" t="str">
            <v>SEDI</v>
          </cell>
          <cell r="C6572" t="str">
            <v>OUTROS</v>
          </cell>
          <cell r="D6572" t="str">
            <v>0318</v>
          </cell>
          <cell r="E6572">
            <v>0</v>
          </cell>
          <cell r="F6572">
            <v>0</v>
          </cell>
          <cell r="G6572" t="str">
            <v>95350</v>
          </cell>
          <cell r="H6572" t="str">
            <v>CURSO DE CAPACITAÇÃO PARA MOTORISTA DE VEÍCULO PESADO (ENCARGOS COMPLEMENTARES) - HORISTA</v>
          </cell>
        </row>
        <row r="6573">
          <cell r="A6573" t="str">
            <v>SERVICOS DIVERSOS</v>
          </cell>
          <cell r="B6573" t="str">
            <v>SEDI</v>
          </cell>
          <cell r="C6573" t="str">
            <v>OUTROS</v>
          </cell>
          <cell r="D6573" t="str">
            <v>0318</v>
          </cell>
          <cell r="E6573">
            <v>0</v>
          </cell>
          <cell r="F6573">
            <v>0</v>
          </cell>
          <cell r="G6573" t="str">
            <v>95351</v>
          </cell>
          <cell r="H6573" t="str">
            <v>CURSO DE CAPACITAÇÃO PARA MOTORISTA OPERADOR DE MUNCK (ENCARGOS COMPLEMENTARES) - HORISTA</v>
          </cell>
        </row>
        <row r="6574">
          <cell r="A6574" t="str">
            <v>SERVICOS DIVERSOS</v>
          </cell>
          <cell r="B6574" t="str">
            <v>SEDI</v>
          </cell>
          <cell r="C6574" t="str">
            <v>OUTROS</v>
          </cell>
          <cell r="D6574" t="str">
            <v>0318</v>
          </cell>
          <cell r="E6574">
            <v>0</v>
          </cell>
          <cell r="F6574">
            <v>0</v>
          </cell>
          <cell r="G6574" t="str">
            <v>95352</v>
          </cell>
          <cell r="H6574" t="str">
            <v>CURSO DE CAPACITAÇÃO PARA NIVELADOR (ENCARGOS COMPLEMENTARES) - HORISTA</v>
          </cell>
        </row>
        <row r="6575">
          <cell r="A6575" t="str">
            <v>SERVICOS DIVERSOS</v>
          </cell>
          <cell r="B6575" t="str">
            <v>SEDI</v>
          </cell>
          <cell r="C6575" t="str">
            <v>OUTROS</v>
          </cell>
          <cell r="D6575" t="str">
            <v>0318</v>
          </cell>
          <cell r="E6575">
            <v>0</v>
          </cell>
          <cell r="F6575">
            <v>0</v>
          </cell>
          <cell r="G6575" t="str">
            <v>95354</v>
          </cell>
          <cell r="H6575" t="str">
            <v>CURSO DE CAPACITAÇÃO PARA OPERADOR DE BETONEIRA (CAMINHÃO) (ENCARGOS COMPLEMENTARES) - HORISTA</v>
          </cell>
        </row>
        <row r="6576">
          <cell r="A6576" t="str">
            <v>SERVICOS DIVERSOS</v>
          </cell>
          <cell r="B6576" t="str">
            <v>SEDI</v>
          </cell>
          <cell r="C6576" t="str">
            <v>OUTROS</v>
          </cell>
          <cell r="D6576" t="str">
            <v>0318</v>
          </cell>
          <cell r="E6576">
            <v>0</v>
          </cell>
          <cell r="F6576">
            <v>0</v>
          </cell>
          <cell r="G6576" t="str">
            <v>95355</v>
          </cell>
          <cell r="H6576" t="str">
            <v>CURSO DE CAPACITAÇÃO PARA OPERADOR DE COMPRESSOR OU COMPRESSORISTA (ENCARGOS COMPLEMENTARES) - HORISTA</v>
          </cell>
        </row>
        <row r="6577">
          <cell r="A6577" t="str">
            <v>SERVICOS DIVERSOS</v>
          </cell>
          <cell r="B6577" t="str">
            <v>SEDI</v>
          </cell>
          <cell r="C6577" t="str">
            <v>OUTROS</v>
          </cell>
          <cell r="D6577" t="str">
            <v>0318</v>
          </cell>
          <cell r="E6577">
            <v>0</v>
          </cell>
          <cell r="F6577">
            <v>0</v>
          </cell>
          <cell r="G6577" t="str">
            <v>95356</v>
          </cell>
          <cell r="H6577" t="str">
            <v>CURSO DE CAPACITAÇÃO PARA OPERADOR DE DEMARCADORA DE FAIXAS (ENCARGOS COMPLEMENTARES) - HORISTA</v>
          </cell>
        </row>
        <row r="6578">
          <cell r="A6578" t="str">
            <v>SERVICOS DIVERSOS</v>
          </cell>
          <cell r="B6578" t="str">
            <v>SEDI</v>
          </cell>
          <cell r="C6578" t="str">
            <v>OUTROS</v>
          </cell>
          <cell r="D6578" t="str">
            <v>0318</v>
          </cell>
          <cell r="E6578">
            <v>0</v>
          </cell>
          <cell r="F6578">
            <v>0</v>
          </cell>
          <cell r="G6578" t="str">
            <v>95357</v>
          </cell>
          <cell r="H6578" t="str">
            <v>CURSO DE CAPACITAÇÃO PARA OPERADOR DE ESCAVADEIRA (ENCARGOS COMPLEMENTARES) - HORISTA</v>
          </cell>
        </row>
        <row r="6579">
          <cell r="A6579" t="str">
            <v>SERVICOS DIVERSOS</v>
          </cell>
          <cell r="B6579" t="str">
            <v>SEDI</v>
          </cell>
          <cell r="C6579" t="str">
            <v>OUTROS</v>
          </cell>
          <cell r="D6579" t="str">
            <v>0318</v>
          </cell>
          <cell r="E6579">
            <v>0</v>
          </cell>
          <cell r="F6579">
            <v>0</v>
          </cell>
          <cell r="G6579" t="str">
            <v>95358</v>
          </cell>
          <cell r="H6579" t="str">
            <v>CURSO DE CAPACITAÇÃO PARA OPERADOR DE GUINCHO (ENCARGOS COMPLEMENTARES) - HORISTA</v>
          </cell>
        </row>
        <row r="6580">
          <cell r="A6580" t="str">
            <v>SERVICOS DIVERSOS</v>
          </cell>
          <cell r="B6580" t="str">
            <v>SEDI</v>
          </cell>
          <cell r="C6580" t="str">
            <v>OUTROS</v>
          </cell>
          <cell r="D6580" t="str">
            <v>0318</v>
          </cell>
          <cell r="E6580">
            <v>0</v>
          </cell>
          <cell r="F6580">
            <v>0</v>
          </cell>
          <cell r="G6580" t="str">
            <v>95359</v>
          </cell>
          <cell r="H6580" t="str">
            <v>CURSO DE CAPACITAÇÃO PARA OPERADOR DE GUINDASTE (ENCARGOS COMPLEMENTARES) - HORISTA</v>
          </cell>
        </row>
        <row r="6581">
          <cell r="A6581" t="str">
            <v>SERVICOS DIVERSOS</v>
          </cell>
          <cell r="B6581" t="str">
            <v>SEDI</v>
          </cell>
          <cell r="C6581" t="str">
            <v>OUTROS</v>
          </cell>
          <cell r="D6581" t="str">
            <v>0318</v>
          </cell>
          <cell r="E6581">
            <v>0</v>
          </cell>
          <cell r="F6581">
            <v>0</v>
          </cell>
          <cell r="G6581" t="str">
            <v>95360</v>
          </cell>
          <cell r="H6581" t="str">
            <v>CURSO DE CAPACITAÇÃO PARA OPERADOR DE MÁQUINAS E EQUIPAMENTOS (ENCARGOS COMPLEMENTARES) - HORISTA</v>
          </cell>
        </row>
        <row r="6582">
          <cell r="A6582" t="str">
            <v>SERVICOS DIVERSOS</v>
          </cell>
          <cell r="B6582" t="str">
            <v>SEDI</v>
          </cell>
          <cell r="C6582" t="str">
            <v>OUTROS</v>
          </cell>
          <cell r="D6582" t="str">
            <v>0318</v>
          </cell>
          <cell r="E6582">
            <v>0</v>
          </cell>
          <cell r="F6582">
            <v>0</v>
          </cell>
          <cell r="G6582" t="str">
            <v>95361</v>
          </cell>
          <cell r="H6582" t="str">
            <v>CURSO DE CAPACITAÇÃO PARA OPERADOR DE MARTELETE OU MARTELETEIRO (ENCARGOS COMPLEMENTARES) - HORISTA</v>
          </cell>
        </row>
        <row r="6583">
          <cell r="A6583" t="str">
            <v>SERVICOS DIVERSOS</v>
          </cell>
          <cell r="B6583" t="str">
            <v>SEDI</v>
          </cell>
          <cell r="C6583" t="str">
            <v>OUTROS</v>
          </cell>
          <cell r="D6583" t="str">
            <v>0318</v>
          </cell>
          <cell r="E6583">
            <v>0</v>
          </cell>
          <cell r="F6583">
            <v>0</v>
          </cell>
          <cell r="G6583" t="str">
            <v>95362</v>
          </cell>
          <cell r="H6583" t="str">
            <v>CURSO DE CAPACITAÇÃO PARA OPERADOR DE MOTO-ESCREIPER (ENCARGOS COMPLEMENTARES) - HORISTA</v>
          </cell>
        </row>
        <row r="6584">
          <cell r="A6584" t="str">
            <v>SERVICOS DIVERSOS</v>
          </cell>
          <cell r="B6584" t="str">
            <v>SEDI</v>
          </cell>
          <cell r="C6584" t="str">
            <v>OUTROS</v>
          </cell>
          <cell r="D6584" t="str">
            <v>0318</v>
          </cell>
          <cell r="E6584">
            <v>0</v>
          </cell>
          <cell r="F6584">
            <v>0</v>
          </cell>
          <cell r="G6584" t="str">
            <v>95363</v>
          </cell>
          <cell r="H6584" t="str">
            <v>CURSO DE CAPACITAÇÃO PARA OPERADOR DE MOTONIVELADORA (ENCARGOS COMPLEMENTARES) - HORISTA</v>
          </cell>
        </row>
        <row r="6585">
          <cell r="A6585" t="str">
            <v>SERVICOS DIVERSOS</v>
          </cell>
          <cell r="B6585" t="str">
            <v>SEDI</v>
          </cell>
          <cell r="C6585" t="str">
            <v>OUTROS</v>
          </cell>
          <cell r="D6585" t="str">
            <v>0318</v>
          </cell>
          <cell r="E6585">
            <v>0</v>
          </cell>
          <cell r="F6585">
            <v>0</v>
          </cell>
          <cell r="G6585" t="str">
            <v>95364</v>
          </cell>
          <cell r="H6585" t="str">
            <v>CURSO DE CAPACITAÇÃO PARA OPERADOR DE PÁ CARREGADEIRA (ENCARGOS COMPLEMENTARES) - HORISTA</v>
          </cell>
        </row>
        <row r="6586">
          <cell r="A6586" t="str">
            <v>SERVICOS DIVERSOS</v>
          </cell>
          <cell r="B6586" t="str">
            <v>SEDI</v>
          </cell>
          <cell r="C6586" t="str">
            <v>OUTROS</v>
          </cell>
          <cell r="D6586" t="str">
            <v>0318</v>
          </cell>
          <cell r="E6586">
            <v>0</v>
          </cell>
          <cell r="F6586">
            <v>0</v>
          </cell>
          <cell r="G6586" t="str">
            <v>95365</v>
          </cell>
          <cell r="H6586" t="str">
            <v>CURSO DE CAPACITAÇÃO PARA OPERADOR DE PAVIMENTADORA (ENCARGOS COMPLEMENTARES) - HORISTA</v>
          </cell>
        </row>
        <row r="6587">
          <cell r="A6587" t="str">
            <v>SERVICOS DIVERSOS</v>
          </cell>
          <cell r="B6587" t="str">
            <v>SEDI</v>
          </cell>
          <cell r="C6587" t="str">
            <v>OUTROS</v>
          </cell>
          <cell r="D6587" t="str">
            <v>0318</v>
          </cell>
          <cell r="E6587">
            <v>0</v>
          </cell>
          <cell r="F6587">
            <v>0</v>
          </cell>
          <cell r="G6587" t="str">
            <v>95366</v>
          </cell>
          <cell r="H6587" t="str">
            <v>CURSO DE CAPACITAÇÃO PARA OPERADOR DE ROLO COMPACTADOR (ENCARGOS COMPLEMENTARES) - HORISTA</v>
          </cell>
        </row>
        <row r="6588">
          <cell r="A6588" t="str">
            <v>SERVICOS DIVERSOS</v>
          </cell>
          <cell r="B6588" t="str">
            <v>SEDI</v>
          </cell>
          <cell r="C6588" t="str">
            <v>OUTROS</v>
          </cell>
          <cell r="D6588" t="str">
            <v>0318</v>
          </cell>
          <cell r="E6588">
            <v>0</v>
          </cell>
          <cell r="F6588">
            <v>0</v>
          </cell>
          <cell r="G6588" t="str">
            <v>95367</v>
          </cell>
          <cell r="H6588" t="str">
            <v>CURSO DE CAPACITAÇÃO PARA OPERADOR DE USINA DE ASFALTO, DE SOLOS OU DE CONCRETO (ENCARGOS COMPLEMENTARES) - HORISTA</v>
          </cell>
        </row>
        <row r="6589">
          <cell r="A6589" t="str">
            <v>SERVICOS DIVERSOS</v>
          </cell>
          <cell r="B6589" t="str">
            <v>SEDI</v>
          </cell>
          <cell r="C6589" t="str">
            <v>OUTROS</v>
          </cell>
          <cell r="D6589" t="str">
            <v>0318</v>
          </cell>
          <cell r="E6589">
            <v>0</v>
          </cell>
          <cell r="F6589">
            <v>0</v>
          </cell>
          <cell r="G6589" t="str">
            <v>95368</v>
          </cell>
          <cell r="H6589" t="str">
            <v>CURSO DE CAPACITAÇÃO PARA OPERADOR JATO DE AREIA OU JATISTA (ENCARGOS COMPLEMENTARES) - HORISTA</v>
          </cell>
        </row>
        <row r="6590">
          <cell r="A6590" t="str">
            <v>SERVICOS DIVERSOS</v>
          </cell>
          <cell r="B6590" t="str">
            <v>SEDI</v>
          </cell>
          <cell r="C6590" t="str">
            <v>OUTROS</v>
          </cell>
          <cell r="D6590" t="str">
            <v>0318</v>
          </cell>
          <cell r="E6590">
            <v>0</v>
          </cell>
          <cell r="F6590">
            <v>0</v>
          </cell>
          <cell r="G6590" t="str">
            <v>95369</v>
          </cell>
          <cell r="H6590" t="str">
            <v>CURSO DE CAPACITAÇÃO PARA OPERADOR PARA BATE ESTACAS (ENCARGOS COMPLEMENTARES) - HORISTA</v>
          </cell>
        </row>
        <row r="6591">
          <cell r="A6591" t="str">
            <v>SERVICOS DIVERSOS</v>
          </cell>
          <cell r="B6591" t="str">
            <v>SEDI</v>
          </cell>
          <cell r="C6591" t="str">
            <v>OUTROS</v>
          </cell>
          <cell r="D6591" t="str">
            <v>0318</v>
          </cell>
          <cell r="E6591">
            <v>0</v>
          </cell>
          <cell r="F6591">
            <v>0</v>
          </cell>
          <cell r="G6591" t="str">
            <v>95370</v>
          </cell>
          <cell r="H6591" t="str">
            <v>CURSO DE CAPACITAÇÃO PARA PASTILHEIRO (ENCARGOS COMPLEMENTARES) - HORISTA</v>
          </cell>
        </row>
        <row r="6592">
          <cell r="A6592" t="str">
            <v>SERVICOS DIVERSOS</v>
          </cell>
          <cell r="B6592" t="str">
            <v>SEDI</v>
          </cell>
          <cell r="C6592" t="str">
            <v>OUTROS</v>
          </cell>
          <cell r="D6592" t="str">
            <v>0318</v>
          </cell>
          <cell r="E6592">
            <v>0</v>
          </cell>
          <cell r="F6592">
            <v>0</v>
          </cell>
          <cell r="G6592" t="str">
            <v>95371</v>
          </cell>
          <cell r="H6592" t="str">
            <v>CURSO DE CAPACITAÇÃO PARA PEDREIRO (ENCARGOS COMPLEMENTARES) - HORISTA</v>
          </cell>
        </row>
        <row r="6593">
          <cell r="A6593" t="str">
            <v>SERVICOS DIVERSOS</v>
          </cell>
          <cell r="B6593" t="str">
            <v>SEDI</v>
          </cell>
          <cell r="C6593" t="str">
            <v>OUTROS</v>
          </cell>
          <cell r="D6593" t="str">
            <v>0318</v>
          </cell>
          <cell r="E6593">
            <v>0</v>
          </cell>
          <cell r="F6593">
            <v>0</v>
          </cell>
          <cell r="G6593" t="str">
            <v>95372</v>
          </cell>
          <cell r="H6593" t="str">
            <v>CURSO DE CAPACITAÇÃO PARA PINTOR (ENCARGOS COMPLEMENTARES) - HORISTA</v>
          </cell>
        </row>
        <row r="6594">
          <cell r="A6594" t="str">
            <v>SERVICOS DIVERSOS</v>
          </cell>
          <cell r="B6594" t="str">
            <v>SEDI</v>
          </cell>
          <cell r="C6594" t="str">
            <v>OUTROS</v>
          </cell>
          <cell r="D6594" t="str">
            <v>0318</v>
          </cell>
          <cell r="E6594">
            <v>0</v>
          </cell>
          <cell r="F6594">
            <v>0</v>
          </cell>
          <cell r="G6594" t="str">
            <v>95373</v>
          </cell>
          <cell r="H6594" t="str">
            <v>CURSO DE CAPACITAÇÃO PARA PINTOR DE LETREIROS (ENCARGOS COMPLEMENTARES) - HORISTA</v>
          </cell>
        </row>
        <row r="6595">
          <cell r="A6595" t="str">
            <v>SERVICOS DIVERSOS</v>
          </cell>
          <cell r="B6595" t="str">
            <v>SEDI</v>
          </cell>
          <cell r="C6595" t="str">
            <v>OUTROS</v>
          </cell>
          <cell r="D6595" t="str">
            <v>0318</v>
          </cell>
          <cell r="E6595">
            <v>0</v>
          </cell>
          <cell r="F6595">
            <v>0</v>
          </cell>
          <cell r="G6595" t="str">
            <v>95374</v>
          </cell>
          <cell r="H6595" t="str">
            <v>CURSO DE CAPACITAÇÃO PARA PINTOR PARA TINTA EPÓXI (ENCARGOS COMPLEMENTARES) - HORISTA</v>
          </cell>
        </row>
        <row r="6596">
          <cell r="A6596" t="str">
            <v>SERVICOS DIVERSOS</v>
          </cell>
          <cell r="B6596" t="str">
            <v>SEDI</v>
          </cell>
          <cell r="C6596" t="str">
            <v>OUTROS</v>
          </cell>
          <cell r="D6596" t="str">
            <v>0318</v>
          </cell>
          <cell r="E6596">
            <v>0</v>
          </cell>
          <cell r="F6596">
            <v>0</v>
          </cell>
          <cell r="G6596" t="str">
            <v>95375</v>
          </cell>
          <cell r="H6596" t="str">
            <v>CURSO DE CAPACITAÇÃO PARA POCEIRO (ENCARGOS COMPLEMENTARES) - HORISTA</v>
          </cell>
        </row>
        <row r="6597">
          <cell r="A6597" t="str">
            <v>SERVICOS DIVERSOS</v>
          </cell>
          <cell r="B6597" t="str">
            <v>SEDI</v>
          </cell>
          <cell r="C6597" t="str">
            <v>OUTROS</v>
          </cell>
          <cell r="D6597" t="str">
            <v>0318</v>
          </cell>
          <cell r="E6597">
            <v>0</v>
          </cell>
          <cell r="F6597">
            <v>0</v>
          </cell>
          <cell r="G6597" t="str">
            <v>95376</v>
          </cell>
          <cell r="H6597" t="str">
            <v>CURSO DE CAPACITAÇÃO PARA RASTELEIRO (ENCARGOS COMPLEMENTARES) - HORISTA</v>
          </cell>
        </row>
        <row r="6598">
          <cell r="A6598" t="str">
            <v>SERVICOS DIVERSOS</v>
          </cell>
          <cell r="B6598" t="str">
            <v>SEDI</v>
          </cell>
          <cell r="C6598" t="str">
            <v>OUTROS</v>
          </cell>
          <cell r="D6598" t="str">
            <v>0318</v>
          </cell>
          <cell r="E6598">
            <v>0</v>
          </cell>
          <cell r="F6598">
            <v>0</v>
          </cell>
          <cell r="G6598" t="str">
            <v>95377</v>
          </cell>
          <cell r="H6598" t="str">
            <v>CURSO DE CAPACITAÇÃO PARA SERRALHEIRO (ENCARGOS COMPLEMENTARES) - HORISTA</v>
          </cell>
        </row>
        <row r="6599">
          <cell r="A6599" t="str">
            <v>SERVICOS DIVERSOS</v>
          </cell>
          <cell r="B6599" t="str">
            <v>SEDI</v>
          </cell>
          <cell r="C6599" t="str">
            <v>OUTROS</v>
          </cell>
          <cell r="D6599" t="str">
            <v>0318</v>
          </cell>
          <cell r="E6599">
            <v>0</v>
          </cell>
          <cell r="F6599">
            <v>0</v>
          </cell>
          <cell r="G6599" t="str">
            <v>95378</v>
          </cell>
          <cell r="H6599" t="str">
            <v>CURSO DE CAPACITAÇÃO PARA SERVENTE (ENCARGOS COMPLEMENTARES) - HORISTA</v>
          </cell>
        </row>
        <row r="6600">
          <cell r="A6600" t="str">
            <v>SERVICOS DIVERSOS</v>
          </cell>
          <cell r="B6600" t="str">
            <v>SEDI</v>
          </cell>
          <cell r="C6600" t="str">
            <v>OUTROS</v>
          </cell>
          <cell r="D6600" t="str">
            <v>0318</v>
          </cell>
          <cell r="E6600">
            <v>0</v>
          </cell>
          <cell r="F6600">
            <v>0</v>
          </cell>
          <cell r="G6600" t="str">
            <v>95379</v>
          </cell>
          <cell r="H6600" t="str">
            <v>CURSO DE CAPACITAÇÃO PARA SOLDADOR (ENCARGOS COMPLEMENTARES) - HORISTA</v>
          </cell>
        </row>
        <row r="6601">
          <cell r="A6601" t="str">
            <v>SERVICOS DIVERSOS</v>
          </cell>
          <cell r="B6601" t="str">
            <v>SEDI</v>
          </cell>
          <cell r="C6601" t="str">
            <v>OUTROS</v>
          </cell>
          <cell r="D6601" t="str">
            <v>0318</v>
          </cell>
          <cell r="E6601">
            <v>0</v>
          </cell>
          <cell r="F6601">
            <v>0</v>
          </cell>
          <cell r="G6601" t="str">
            <v>95380</v>
          </cell>
          <cell r="H6601" t="str">
            <v>CURSO DE CAPACITAÇÃO PARA SOLDADOR A (PARA SOLDA A SER TESTADA COM RAIOS  X ) (ENCARGOS COMPLEMENTARES) - HORISTA</v>
          </cell>
        </row>
        <row r="6602">
          <cell r="A6602" t="str">
            <v>SERVICOS DIVERSOS</v>
          </cell>
          <cell r="B6602" t="str">
            <v>SEDI</v>
          </cell>
          <cell r="C6602" t="str">
            <v>OUTROS</v>
          </cell>
          <cell r="D6602" t="str">
            <v>0318</v>
          </cell>
          <cell r="E6602">
            <v>0</v>
          </cell>
          <cell r="F6602">
            <v>0</v>
          </cell>
          <cell r="G6602" t="str">
            <v>95382</v>
          </cell>
          <cell r="H6602" t="str">
            <v>CURSO DE CAPACITAÇÃO PARA TAQUEADOR OU TAQUEIRO (ENCARGOS COMPLEMENTARES) - HORISTA</v>
          </cell>
        </row>
        <row r="6603">
          <cell r="A6603" t="str">
            <v>SERVICOS DIVERSOS</v>
          </cell>
          <cell r="B6603" t="str">
            <v>SEDI</v>
          </cell>
          <cell r="C6603" t="str">
            <v>OUTROS</v>
          </cell>
          <cell r="D6603" t="str">
            <v>0318</v>
          </cell>
          <cell r="E6603">
            <v>0</v>
          </cell>
          <cell r="F6603">
            <v>0</v>
          </cell>
          <cell r="G6603" t="str">
            <v>95383</v>
          </cell>
          <cell r="H6603" t="str">
            <v>CURSO DE CAPACITAÇÃO PARA TÉCNICO DE LABORATÓRIO (ENCARGOS COMPLEMENTARES) - HORISTA</v>
          </cell>
        </row>
        <row r="6604">
          <cell r="A6604" t="str">
            <v>SERVICOS DIVERSOS</v>
          </cell>
          <cell r="B6604" t="str">
            <v>SEDI</v>
          </cell>
          <cell r="C6604" t="str">
            <v>OUTROS</v>
          </cell>
          <cell r="D6604" t="str">
            <v>0318</v>
          </cell>
          <cell r="E6604">
            <v>0</v>
          </cell>
          <cell r="F6604">
            <v>0</v>
          </cell>
          <cell r="G6604" t="str">
            <v>95384</v>
          </cell>
          <cell r="H6604" t="str">
            <v>CURSO DE CAPACITAÇÃO PARA TÉCNICO DE SONDAGEM (ENCARGOS COMPLEMENTARES) - HORISTA</v>
          </cell>
        </row>
        <row r="6605">
          <cell r="A6605" t="str">
            <v>SERVICOS DIVERSOS</v>
          </cell>
          <cell r="B6605" t="str">
            <v>SEDI</v>
          </cell>
          <cell r="C6605" t="str">
            <v>OUTROS</v>
          </cell>
          <cell r="D6605" t="str">
            <v>0318</v>
          </cell>
          <cell r="E6605">
            <v>0</v>
          </cell>
          <cell r="F6605">
            <v>0</v>
          </cell>
          <cell r="G6605" t="str">
            <v>95385</v>
          </cell>
          <cell r="H6605" t="str">
            <v>CURSO DE CAPACITAÇÃO PARA TELHADISTA (ENCARGOS COMPLEMENTARES) - HORISTA</v>
          </cell>
        </row>
        <row r="6606">
          <cell r="A6606" t="str">
            <v>SERVICOS DIVERSOS</v>
          </cell>
          <cell r="B6606" t="str">
            <v>SEDI</v>
          </cell>
          <cell r="C6606" t="str">
            <v>OUTROS</v>
          </cell>
          <cell r="D6606" t="str">
            <v>0318</v>
          </cell>
          <cell r="E6606">
            <v>0</v>
          </cell>
          <cell r="F6606">
            <v>0</v>
          </cell>
          <cell r="G6606" t="str">
            <v>95386</v>
          </cell>
          <cell r="H6606" t="str">
            <v>CURSO DE CAPACITAÇÃO PARA TRATORISTA (ENCARGOS COMPLEMENTARES) - HORISTA</v>
          </cell>
        </row>
        <row r="6607">
          <cell r="A6607" t="str">
            <v>SERVICOS DIVERSOS</v>
          </cell>
          <cell r="B6607" t="str">
            <v>SEDI</v>
          </cell>
          <cell r="C6607" t="str">
            <v>OUTROS</v>
          </cell>
          <cell r="D6607" t="str">
            <v>0318</v>
          </cell>
          <cell r="E6607">
            <v>0</v>
          </cell>
          <cell r="F6607">
            <v>0</v>
          </cell>
          <cell r="G6607" t="str">
            <v>95387</v>
          </cell>
          <cell r="H6607" t="str">
            <v>CURSO DE CAPACITAÇÃO PARA VIDRACEIRO (ENCARGOS COMPLEMENTARES) - HORISTA</v>
          </cell>
        </row>
        <row r="6608">
          <cell r="A6608" t="str">
            <v>SERVICOS DIVERSOS</v>
          </cell>
          <cell r="B6608" t="str">
            <v>SEDI</v>
          </cell>
          <cell r="C6608" t="str">
            <v>OUTROS</v>
          </cell>
          <cell r="D6608" t="str">
            <v>0318</v>
          </cell>
          <cell r="E6608">
            <v>0</v>
          </cell>
          <cell r="F6608">
            <v>0</v>
          </cell>
          <cell r="G6608" t="str">
            <v>95388</v>
          </cell>
          <cell r="H6608" t="str">
            <v>CURSO DE CAPACITAÇÃO PARA VIGIA NOTURNO (ENCARGOS COMPLEMENTARES) - HORISTA</v>
          </cell>
        </row>
        <row r="6609">
          <cell r="A6609" t="str">
            <v>SERVICOS DIVERSOS</v>
          </cell>
          <cell r="B6609" t="str">
            <v>SEDI</v>
          </cell>
          <cell r="C6609" t="str">
            <v>OUTROS</v>
          </cell>
          <cell r="D6609" t="str">
            <v>0318</v>
          </cell>
          <cell r="E6609">
            <v>0</v>
          </cell>
          <cell r="F6609">
            <v>0</v>
          </cell>
          <cell r="G6609" t="str">
            <v>95389</v>
          </cell>
          <cell r="H6609" t="str">
            <v>CURSO DE CAPACITAÇÃO PARA OPERADOR DE BETONEIRA ESTACIONÁRIA/MISTURADOR (ENCARGOS COMPLEMENTARES) - HORISTA</v>
          </cell>
        </row>
        <row r="6610">
          <cell r="A6610" t="str">
            <v>SERVICOS DIVERSOS</v>
          </cell>
          <cell r="B6610" t="str">
            <v>SEDI</v>
          </cell>
          <cell r="C6610" t="str">
            <v>OUTROS</v>
          </cell>
          <cell r="D6610" t="str">
            <v>0318</v>
          </cell>
          <cell r="E6610">
            <v>0</v>
          </cell>
          <cell r="F6610">
            <v>0</v>
          </cell>
          <cell r="G6610" t="str">
            <v>95390</v>
          </cell>
          <cell r="H6610" t="str">
            <v>CURSO DE CAPACITAÇÃO PARA JARDINEIRO (ENCARGOS COMPLEMENTARES) - HORISTA</v>
          </cell>
        </row>
        <row r="6611">
          <cell r="A6611" t="str">
            <v>SERVICOS DIVERSOS</v>
          </cell>
          <cell r="B6611" t="str">
            <v>SEDI</v>
          </cell>
          <cell r="C6611" t="str">
            <v>OUTROS</v>
          </cell>
          <cell r="D6611" t="str">
            <v>0318</v>
          </cell>
          <cell r="E6611">
            <v>0</v>
          </cell>
          <cell r="F6611">
            <v>0</v>
          </cell>
          <cell r="G6611" t="str">
            <v>95391</v>
          </cell>
          <cell r="H6611" t="str">
            <v>CURSO DE CAPACITAÇÃO PARA DESENHISTA DETALHISTA (ENCARGOS COMPLEMENTARES) - HORISTA</v>
          </cell>
        </row>
        <row r="6612">
          <cell r="A6612" t="str">
            <v>SERVICOS DIVERSOS</v>
          </cell>
          <cell r="B6612" t="str">
            <v>SEDI</v>
          </cell>
          <cell r="C6612" t="str">
            <v>OUTROS</v>
          </cell>
          <cell r="D6612" t="str">
            <v>0318</v>
          </cell>
          <cell r="E6612">
            <v>0</v>
          </cell>
          <cell r="F6612">
            <v>0</v>
          </cell>
          <cell r="G6612" t="str">
            <v>95392</v>
          </cell>
          <cell r="H6612" t="str">
            <v>CURSO DE CAPACITAÇÃO PARA ALMOXARIFE (ENCARGOS COMPLEMENTARES) - HORISTA</v>
          </cell>
        </row>
        <row r="6613">
          <cell r="A6613" t="str">
            <v>SERVICOS DIVERSOS</v>
          </cell>
          <cell r="B6613" t="str">
            <v>SEDI</v>
          </cell>
          <cell r="C6613" t="str">
            <v>OUTROS</v>
          </cell>
          <cell r="D6613" t="str">
            <v>0318</v>
          </cell>
          <cell r="E6613">
            <v>0</v>
          </cell>
          <cell r="F6613">
            <v>0</v>
          </cell>
          <cell r="G6613" t="str">
            <v>95393</v>
          </cell>
          <cell r="H6613" t="str">
            <v>CURSO DE CAPACITAÇÃO PARA APONTADOR OU APROPRIADOR (ENCARGOS COMPLEMENTARES) - HORISTA</v>
          </cell>
        </row>
        <row r="6614">
          <cell r="A6614" t="str">
            <v>SERVICOS DIVERSOS</v>
          </cell>
          <cell r="B6614" t="str">
            <v>SEDI</v>
          </cell>
          <cell r="C6614" t="str">
            <v>OUTROS</v>
          </cell>
          <cell r="D6614" t="str">
            <v>0318</v>
          </cell>
          <cell r="E6614">
            <v>0</v>
          </cell>
          <cell r="F6614">
            <v>0</v>
          </cell>
          <cell r="G6614" t="str">
            <v>95394</v>
          </cell>
          <cell r="H6614" t="str">
            <v>CURSO DE CAPACITAÇÃO PARA ARQUITETO DE OBRA JÚNIOR (ENCARGOS COMPLEMENTARES) - HORISTA</v>
          </cell>
        </row>
        <row r="6615">
          <cell r="A6615" t="str">
            <v>SERVICOS DIVERSOS</v>
          </cell>
          <cell r="B6615" t="str">
            <v>SEDI</v>
          </cell>
          <cell r="C6615" t="str">
            <v>OUTROS</v>
          </cell>
          <cell r="D6615" t="str">
            <v>0318</v>
          </cell>
          <cell r="E6615">
            <v>0</v>
          </cell>
          <cell r="F6615">
            <v>0</v>
          </cell>
          <cell r="G6615" t="str">
            <v>95395</v>
          </cell>
          <cell r="H6615" t="str">
            <v>CURSO DE CAPACITAÇÃO PARA ARQUITETO DE OBRA PLENO (ENCARGOS COMPLEMENTARES) - HORISTA</v>
          </cell>
        </row>
        <row r="6616">
          <cell r="A6616" t="str">
            <v>SERVICOS DIVERSOS</v>
          </cell>
          <cell r="B6616" t="str">
            <v>SEDI</v>
          </cell>
          <cell r="C6616" t="str">
            <v>OUTROS</v>
          </cell>
          <cell r="D6616" t="str">
            <v>0318</v>
          </cell>
          <cell r="E6616">
            <v>0</v>
          </cell>
          <cell r="F6616">
            <v>0</v>
          </cell>
          <cell r="G6616" t="str">
            <v>95396</v>
          </cell>
          <cell r="H6616" t="str">
            <v>CURSO DE CAPACITAÇÃO PARA ARQUITETO DE OBRA SÊNIOR (ENCARGOS COMPLEMENTARES) - HORISTA</v>
          </cell>
        </row>
        <row r="6617">
          <cell r="A6617" t="str">
            <v>SERVICOS DIVERSOS</v>
          </cell>
          <cell r="B6617" t="str">
            <v>SEDI</v>
          </cell>
          <cell r="C6617" t="str">
            <v>OUTROS</v>
          </cell>
          <cell r="D6617" t="str">
            <v>0318</v>
          </cell>
          <cell r="E6617">
            <v>0</v>
          </cell>
          <cell r="F6617">
            <v>0</v>
          </cell>
          <cell r="G6617" t="str">
            <v>95397</v>
          </cell>
          <cell r="H6617" t="str">
            <v>CURSO DE CAPACITAÇÃO PARA AUXILIAR DE DESENHISTA (ENCARGOS COMPLEMENTARES) - HORISTA</v>
          </cell>
        </row>
        <row r="6618">
          <cell r="A6618" t="str">
            <v>SERVICOS DIVERSOS</v>
          </cell>
          <cell r="B6618" t="str">
            <v>SEDI</v>
          </cell>
          <cell r="C6618" t="str">
            <v>OUTROS</v>
          </cell>
          <cell r="D6618" t="str">
            <v>0318</v>
          </cell>
          <cell r="E6618">
            <v>0</v>
          </cell>
          <cell r="F6618">
            <v>0</v>
          </cell>
          <cell r="G6618" t="str">
            <v>95398</v>
          </cell>
          <cell r="H6618" t="str">
            <v>CURSO DE CAPACITAÇÃO PARA AUXILIAR DE ESCRITÓRIO (ENCARGOS COMPLEMENTARES) - HORISTA</v>
          </cell>
        </row>
        <row r="6619">
          <cell r="A6619" t="str">
            <v>SERVICOS DIVERSOS</v>
          </cell>
          <cell r="B6619" t="str">
            <v>SEDI</v>
          </cell>
          <cell r="C6619" t="str">
            <v>OUTROS</v>
          </cell>
          <cell r="D6619" t="str">
            <v>0318</v>
          </cell>
          <cell r="E6619">
            <v>0</v>
          </cell>
          <cell r="F6619">
            <v>0</v>
          </cell>
          <cell r="G6619" t="str">
            <v>95399</v>
          </cell>
          <cell r="H6619" t="str">
            <v>CURSO DE CAPACITAÇÃO PARA DESENHISTA COPISTA (ENCARGOS COMPLEMENTARES) - HORISTA</v>
          </cell>
        </row>
        <row r="6620">
          <cell r="A6620" t="str">
            <v>SERVICOS DIVERSOS</v>
          </cell>
          <cell r="B6620" t="str">
            <v>SEDI</v>
          </cell>
          <cell r="C6620" t="str">
            <v>OUTROS</v>
          </cell>
          <cell r="D6620" t="str">
            <v>0318</v>
          </cell>
          <cell r="E6620">
            <v>0</v>
          </cell>
          <cell r="F6620">
            <v>0</v>
          </cell>
          <cell r="G6620" t="str">
            <v>95400</v>
          </cell>
          <cell r="H6620" t="str">
            <v>CURSO DE CAPACITAÇÃO PARA DESENHISTA PROJETISTA (ENCARGOS COMPLEMENTARES) - HORISTA</v>
          </cell>
        </row>
        <row r="6621">
          <cell r="A6621" t="str">
            <v>SERVICOS DIVERSOS</v>
          </cell>
          <cell r="B6621" t="str">
            <v>SEDI</v>
          </cell>
          <cell r="C6621" t="str">
            <v>OUTROS</v>
          </cell>
          <cell r="D6621" t="str">
            <v>0318</v>
          </cell>
          <cell r="E6621">
            <v>0</v>
          </cell>
          <cell r="F6621">
            <v>0</v>
          </cell>
          <cell r="G6621" t="str">
            <v>95401</v>
          </cell>
          <cell r="H6621" t="str">
            <v>CURSO DE CAPACITAÇÃO PARA ENCARREGADO GERAL (ENCARGOS COMPLEMENTARES) - HORISTA</v>
          </cell>
        </row>
        <row r="6622">
          <cell r="A6622" t="str">
            <v>SERVICOS DIVERSOS</v>
          </cell>
          <cell r="B6622" t="str">
            <v>SEDI</v>
          </cell>
          <cell r="C6622" t="str">
            <v>OUTROS</v>
          </cell>
          <cell r="D6622" t="str">
            <v>0318</v>
          </cell>
          <cell r="E6622">
            <v>0</v>
          </cell>
          <cell r="F6622">
            <v>0</v>
          </cell>
          <cell r="G6622" t="str">
            <v>95402</v>
          </cell>
          <cell r="H6622" t="str">
            <v>CURSO DE CAPACITAÇÃO PARA ENGENHEIRO CIVIL DE OBRA JÚNIOR (ENCARGOS COMPLEMENTARES) - HORISTA</v>
          </cell>
        </row>
        <row r="6623">
          <cell r="A6623" t="str">
            <v>SERVICOS DIVERSOS</v>
          </cell>
          <cell r="B6623" t="str">
            <v>SEDI</v>
          </cell>
          <cell r="C6623" t="str">
            <v>OUTROS</v>
          </cell>
          <cell r="D6623" t="str">
            <v>0318</v>
          </cell>
          <cell r="E6623">
            <v>0</v>
          </cell>
          <cell r="F6623">
            <v>0</v>
          </cell>
          <cell r="G6623" t="str">
            <v>95403</v>
          </cell>
          <cell r="H6623" t="str">
            <v>CURSO DE CAPACITAÇÃO PARA ENGENHEIRO CIVIL DE OBRA PLENO (ENCARGOS COMPLEMENTARES) - HORISTA</v>
          </cell>
        </row>
        <row r="6624">
          <cell r="A6624" t="str">
            <v>SERVICOS DIVERSOS</v>
          </cell>
          <cell r="B6624" t="str">
            <v>SEDI</v>
          </cell>
          <cell r="C6624" t="str">
            <v>OUTROS</v>
          </cell>
          <cell r="D6624" t="str">
            <v>0318</v>
          </cell>
          <cell r="E6624">
            <v>0</v>
          </cell>
          <cell r="F6624">
            <v>0</v>
          </cell>
          <cell r="G6624" t="str">
            <v>95404</v>
          </cell>
          <cell r="H6624" t="str">
            <v>CURSO DE CAPACITAÇÃO PARA ENGENHEIRO CIVIL DE OBRA SÊNIOR (ENCARGOS COMPLEMENTARES) - HORISTA</v>
          </cell>
        </row>
        <row r="6625">
          <cell r="A6625" t="str">
            <v>SERVICOS DIVERSOS</v>
          </cell>
          <cell r="B6625" t="str">
            <v>SEDI</v>
          </cell>
          <cell r="C6625" t="str">
            <v>OUTROS</v>
          </cell>
          <cell r="D6625" t="str">
            <v>0318</v>
          </cell>
          <cell r="E6625">
            <v>0</v>
          </cell>
          <cell r="F6625">
            <v>0</v>
          </cell>
          <cell r="G6625" t="str">
            <v>95405</v>
          </cell>
          <cell r="H6625" t="str">
            <v>CURSO DE CAPACITAÇÃO PARA MESTRE DE OBRAS (ENCARGOS COMPLEMENTARES) - HORISTA</v>
          </cell>
        </row>
        <row r="6626">
          <cell r="A6626" t="str">
            <v>SERVICOS DIVERSOS</v>
          </cell>
          <cell r="B6626" t="str">
            <v>SEDI</v>
          </cell>
          <cell r="C6626" t="str">
            <v>OUTROS</v>
          </cell>
          <cell r="D6626" t="str">
            <v>0318</v>
          </cell>
          <cell r="E6626">
            <v>0</v>
          </cell>
          <cell r="F6626">
            <v>0</v>
          </cell>
          <cell r="G6626" t="str">
            <v>95406</v>
          </cell>
          <cell r="H6626" t="str">
            <v>CURSO DE CAPACITAÇÃO PARA TOPÓGRAFO (ENCARGOS COMPLEMENTARES) - HORISTA</v>
          </cell>
        </row>
        <row r="6627">
          <cell r="A6627" t="str">
            <v>SERVICOS DIVERSOS</v>
          </cell>
          <cell r="B6627" t="str">
            <v>SEDI</v>
          </cell>
          <cell r="C6627" t="str">
            <v>OUTROS</v>
          </cell>
          <cell r="D6627" t="str">
            <v>0318</v>
          </cell>
          <cell r="E6627">
            <v>0</v>
          </cell>
          <cell r="F6627">
            <v>0</v>
          </cell>
          <cell r="G6627" t="str">
            <v>95407</v>
          </cell>
          <cell r="H6627" t="str">
            <v>CURSO DE CAPACITAÇÃO PARA ENGENHEIRO ELETRICISTA (ENCARGOS COMPLEMENTARES) - HORISTA</v>
          </cell>
        </row>
        <row r="6628">
          <cell r="A6628" t="str">
            <v>SERVICOS DIVERSOS</v>
          </cell>
          <cell r="B6628" t="str">
            <v>SEDI</v>
          </cell>
          <cell r="C6628" t="str">
            <v>OUTROS</v>
          </cell>
          <cell r="D6628" t="str">
            <v>0318</v>
          </cell>
          <cell r="E6628">
            <v>0</v>
          </cell>
          <cell r="F6628">
            <v>0</v>
          </cell>
          <cell r="G6628" t="str">
            <v>95408</v>
          </cell>
          <cell r="H6628" t="str">
            <v>CURSO DE CAPACITAÇÃO  PARA MOTORISTA DE CAMINHÃO (ENCARGOS COMPLEMENTARES) - MENSALISTA</v>
          </cell>
        </row>
        <row r="6629">
          <cell r="A6629" t="str">
            <v>SERVICOS DIVERSOS</v>
          </cell>
          <cell r="B6629" t="str">
            <v>SEDI</v>
          </cell>
          <cell r="C6629" t="str">
            <v>OUTROS</v>
          </cell>
          <cell r="D6629" t="str">
            <v>0318</v>
          </cell>
          <cell r="E6629">
            <v>0</v>
          </cell>
          <cell r="F6629">
            <v>0</v>
          </cell>
          <cell r="G6629" t="str">
            <v>95409</v>
          </cell>
          <cell r="H6629" t="str">
            <v>CURSO DE CAPACITAÇÃO PARA DESENHISTA DETALHISTA (ENCARGOS COMPLEMENTARES) - MENSALISTA</v>
          </cell>
        </row>
        <row r="6630">
          <cell r="A6630" t="str">
            <v>SERVICOS DIVERSOS</v>
          </cell>
          <cell r="B6630" t="str">
            <v>SEDI</v>
          </cell>
          <cell r="C6630" t="str">
            <v>OUTROS</v>
          </cell>
          <cell r="D6630" t="str">
            <v>0318</v>
          </cell>
          <cell r="E6630">
            <v>0</v>
          </cell>
          <cell r="F6630">
            <v>0</v>
          </cell>
          <cell r="G6630" t="str">
            <v>95410</v>
          </cell>
          <cell r="H6630" t="str">
            <v>CURSO DE CAPACITAÇÃO PARA DESENHISTA COPISTA (ENCARGOS COMPLEMENTARES) - MENSALISTA</v>
          </cell>
        </row>
        <row r="6631">
          <cell r="A6631" t="str">
            <v>SERVICOS DIVERSOS</v>
          </cell>
          <cell r="B6631" t="str">
            <v>SEDI</v>
          </cell>
          <cell r="C6631" t="str">
            <v>OUTROS</v>
          </cell>
          <cell r="D6631" t="str">
            <v>0318</v>
          </cell>
          <cell r="E6631">
            <v>0</v>
          </cell>
          <cell r="F6631">
            <v>0</v>
          </cell>
          <cell r="G6631" t="str">
            <v>95411</v>
          </cell>
          <cell r="H6631" t="str">
            <v>CURSO DE CAPACITAÇÃO PARA DESENHISTA PROJETISTA (ENCARGOS COMPLEMENTARES) - MENSALISTA</v>
          </cell>
        </row>
        <row r="6632">
          <cell r="A6632" t="str">
            <v>SERVICOS DIVERSOS</v>
          </cell>
          <cell r="B6632" t="str">
            <v>SEDI</v>
          </cell>
          <cell r="C6632" t="str">
            <v>OUTROS</v>
          </cell>
          <cell r="D6632" t="str">
            <v>0318</v>
          </cell>
          <cell r="E6632">
            <v>0</v>
          </cell>
          <cell r="F6632">
            <v>0</v>
          </cell>
          <cell r="G6632" t="str">
            <v>95412</v>
          </cell>
          <cell r="H6632" t="str">
            <v>CURSO DE CAPACITAÇÃO PARA AUXILIAR DE DESENHISTA (ENCARGOS COMPLEMENTARES) - MENSALISTA</v>
          </cell>
        </row>
        <row r="6633">
          <cell r="A6633" t="str">
            <v>SERVICOS DIVERSOS</v>
          </cell>
          <cell r="B6633" t="str">
            <v>SEDI</v>
          </cell>
          <cell r="C6633" t="str">
            <v>OUTROS</v>
          </cell>
          <cell r="D6633" t="str">
            <v>0318</v>
          </cell>
          <cell r="E6633">
            <v>0</v>
          </cell>
          <cell r="F6633">
            <v>0</v>
          </cell>
          <cell r="G6633" t="str">
            <v>95413</v>
          </cell>
          <cell r="H6633" t="str">
            <v>CURSO DE CAPACITAÇÃO PARA ALMOXARIFE (ENCARGOS COMPLEMENTARES) - MENSALISTA</v>
          </cell>
        </row>
        <row r="6634">
          <cell r="A6634" t="str">
            <v>SERVICOS DIVERSOS</v>
          </cell>
          <cell r="B6634" t="str">
            <v>SEDI</v>
          </cell>
          <cell r="C6634" t="str">
            <v>OUTROS</v>
          </cell>
          <cell r="D6634" t="str">
            <v>0318</v>
          </cell>
          <cell r="E6634">
            <v>0</v>
          </cell>
          <cell r="F6634">
            <v>0</v>
          </cell>
          <cell r="G6634" t="str">
            <v>95414</v>
          </cell>
          <cell r="H6634" t="str">
            <v>CURSO DE CAPACITAÇÃO PARA APONTADOR OU APROPRIADOR (ENCARGOS COMPLEMENTARES) - MENSALISTA</v>
          </cell>
        </row>
        <row r="6635">
          <cell r="A6635" t="str">
            <v>SERVICOS DIVERSOS</v>
          </cell>
          <cell r="B6635" t="str">
            <v>SEDI</v>
          </cell>
          <cell r="C6635" t="str">
            <v>OUTROS</v>
          </cell>
          <cell r="D6635" t="str">
            <v>0318</v>
          </cell>
          <cell r="E6635">
            <v>0</v>
          </cell>
          <cell r="F6635">
            <v>0</v>
          </cell>
          <cell r="G6635" t="str">
            <v>95415</v>
          </cell>
          <cell r="H6635" t="str">
            <v>CURSO DE CAPACITAÇÃO PARA ENGENHEIRO CIVIL DE OBRA JÚNIOR (ENCARGOS COMPLEMENTARES) - MENSALISTA</v>
          </cell>
        </row>
        <row r="6636">
          <cell r="A6636" t="str">
            <v>SERVICOS DIVERSOS</v>
          </cell>
          <cell r="B6636" t="str">
            <v>SEDI</v>
          </cell>
          <cell r="C6636" t="str">
            <v>OUTROS</v>
          </cell>
          <cell r="D6636" t="str">
            <v>0318</v>
          </cell>
          <cell r="E6636">
            <v>0</v>
          </cell>
          <cell r="F6636">
            <v>0</v>
          </cell>
          <cell r="G6636" t="str">
            <v>95416</v>
          </cell>
          <cell r="H6636" t="str">
            <v>CURSO DE CAPACITAÇÃO PARA AUXILIAR DE ESCRITÓRIO (ENCARGOS COMPLEMENTARES) - MENSALISTA</v>
          </cell>
        </row>
        <row r="6637">
          <cell r="A6637" t="str">
            <v>SERVICOS DIVERSOS</v>
          </cell>
          <cell r="B6637" t="str">
            <v>SEDI</v>
          </cell>
          <cell r="C6637" t="str">
            <v>OUTROS</v>
          </cell>
          <cell r="D6637" t="str">
            <v>0318</v>
          </cell>
          <cell r="E6637">
            <v>0</v>
          </cell>
          <cell r="F6637">
            <v>0</v>
          </cell>
          <cell r="G6637" t="str">
            <v>95417</v>
          </cell>
          <cell r="H6637" t="str">
            <v>CURSO DE CAPACITAÇÃO PARA ENGENHEIRO CIVIL DE OBRA PLENO (ENCARGOS COMPLEMENTARES) - MENSALISTA</v>
          </cell>
        </row>
        <row r="6638">
          <cell r="A6638" t="str">
            <v>SERVICOS DIVERSOS</v>
          </cell>
          <cell r="B6638" t="str">
            <v>SEDI</v>
          </cell>
          <cell r="C6638" t="str">
            <v>OUTROS</v>
          </cell>
          <cell r="D6638" t="str">
            <v>0318</v>
          </cell>
          <cell r="E6638">
            <v>0</v>
          </cell>
          <cell r="F6638">
            <v>0</v>
          </cell>
          <cell r="G6638" t="str">
            <v>95418</v>
          </cell>
          <cell r="H6638" t="str">
            <v>CURSO DE CAPACITAÇÃO PARA ENGENHEIRO CIVIL DE OBRA SÊNIOR (ENCARGOS COMPLEMENTARES) - MENSALISTA</v>
          </cell>
        </row>
        <row r="6639">
          <cell r="A6639" t="str">
            <v>SERVICOS DIVERSOS</v>
          </cell>
          <cell r="B6639" t="str">
            <v>SEDI</v>
          </cell>
          <cell r="C6639" t="str">
            <v>OUTROS</v>
          </cell>
          <cell r="D6639" t="str">
            <v>0318</v>
          </cell>
          <cell r="E6639">
            <v>0</v>
          </cell>
          <cell r="F6639">
            <v>0</v>
          </cell>
          <cell r="G6639" t="str">
            <v>95419</v>
          </cell>
          <cell r="H6639" t="str">
            <v>CURSO DE CAPACITAÇÃO PARA ARQUITETO JÚNIOR (ENCARGOS COMPLEMENTARES) - MENSALISTA</v>
          </cell>
        </row>
        <row r="6640">
          <cell r="A6640" t="str">
            <v>SERVICOS DIVERSOS</v>
          </cell>
          <cell r="B6640" t="str">
            <v>SEDI</v>
          </cell>
          <cell r="C6640" t="str">
            <v>OUTROS</v>
          </cell>
          <cell r="D6640" t="str">
            <v>0318</v>
          </cell>
          <cell r="E6640">
            <v>0</v>
          </cell>
          <cell r="F6640">
            <v>0</v>
          </cell>
          <cell r="G6640" t="str">
            <v>95420</v>
          </cell>
          <cell r="H6640" t="str">
            <v>CURSO DE CAPACITAÇÃO PARA ARQUITETO PLENO (ENCARGOS COMPLEMENTARES) - MENSALISTA</v>
          </cell>
        </row>
        <row r="6641">
          <cell r="A6641" t="str">
            <v>SERVICOS DIVERSOS</v>
          </cell>
          <cell r="B6641" t="str">
            <v>SEDI</v>
          </cell>
          <cell r="C6641" t="str">
            <v>OUTROS</v>
          </cell>
          <cell r="D6641" t="str">
            <v>0318</v>
          </cell>
          <cell r="E6641">
            <v>0</v>
          </cell>
          <cell r="F6641">
            <v>0</v>
          </cell>
          <cell r="G6641" t="str">
            <v>95421</v>
          </cell>
          <cell r="H6641" t="str">
            <v>CURSO DE CAPACITAÇÃO PARA ARQUITETO SÊNIOR (ENCARGOS COMPLEMENTARES) - MENSALISTA</v>
          </cell>
        </row>
        <row r="6642">
          <cell r="A6642" t="str">
            <v>SERVICOS DIVERSOS</v>
          </cell>
          <cell r="B6642" t="str">
            <v>SEDI</v>
          </cell>
          <cell r="C6642" t="str">
            <v>OUTROS</v>
          </cell>
          <cell r="D6642" t="str">
            <v>0318</v>
          </cell>
          <cell r="E6642">
            <v>0</v>
          </cell>
          <cell r="F6642">
            <v>0</v>
          </cell>
          <cell r="G6642" t="str">
            <v>95422</v>
          </cell>
          <cell r="H6642" t="str">
            <v>CURSO DE CAPACITAÇÃO PARA ENCARREGADO GERAL DE OBRAS (ENCARGOS COMPLEMENTARES) - MENSALISTA</v>
          </cell>
        </row>
        <row r="6643">
          <cell r="A6643" t="str">
            <v>SERVICOS DIVERSOS</v>
          </cell>
          <cell r="B6643" t="str">
            <v>SEDI</v>
          </cell>
          <cell r="C6643" t="str">
            <v>OUTROS</v>
          </cell>
          <cell r="D6643" t="str">
            <v>0318</v>
          </cell>
          <cell r="E6643">
            <v>0</v>
          </cell>
          <cell r="F6643">
            <v>0</v>
          </cell>
          <cell r="G6643" t="str">
            <v>95423</v>
          </cell>
          <cell r="H6643" t="str">
            <v>CURSO DE CAPACITAÇÃO PARA MESTRE DE OBRAS (ENCARGOS COMPLEMENTARES) - MENSALISTA</v>
          </cell>
        </row>
        <row r="6644">
          <cell r="A6644" t="str">
            <v>SERVICOS DIVERSOS</v>
          </cell>
          <cell r="B6644" t="str">
            <v>SEDI</v>
          </cell>
          <cell r="C6644" t="str">
            <v>OUTROS</v>
          </cell>
          <cell r="D6644" t="str">
            <v>0318</v>
          </cell>
          <cell r="E6644">
            <v>0</v>
          </cell>
          <cell r="F6644">
            <v>0</v>
          </cell>
          <cell r="G6644" t="str">
            <v>95424</v>
          </cell>
          <cell r="H6644" t="str">
            <v>CURSO DE CAPACITAÇÃO PARA TOPÓGRAFO (ENCARGOS COMPLEMENTARES) - MENSALISTA</v>
          </cell>
        </row>
        <row r="6645">
          <cell r="A6645" t="str">
            <v>SERVICOS DIVERSOS</v>
          </cell>
          <cell r="B6645" t="str">
            <v>SEDI</v>
          </cell>
          <cell r="C6645" t="str">
            <v>OUTROS</v>
          </cell>
          <cell r="D6645" t="str">
            <v>0318</v>
          </cell>
          <cell r="E6645">
            <v>0</v>
          </cell>
          <cell r="F6645">
            <v>0</v>
          </cell>
          <cell r="G6645" t="str">
            <v>100288</v>
          </cell>
          <cell r="H6645" t="str">
            <v>CURSO DE CAPACITAÇÃO PARA VIGIA DIURNO (ENCARGOS COMPLEMENTARES) - HORISTA</v>
          </cell>
        </row>
        <row r="6646">
          <cell r="A6646" t="str">
            <v>SERVICOS DIVERSOS</v>
          </cell>
          <cell r="B6646" t="str">
            <v>SEDI</v>
          </cell>
          <cell r="C6646" t="str">
            <v>OUTROS</v>
          </cell>
          <cell r="D6646" t="str">
            <v>0318</v>
          </cell>
          <cell r="E6646">
            <v>0</v>
          </cell>
          <cell r="F6646">
            <v>0</v>
          </cell>
          <cell r="G6646" t="str">
            <v>100289</v>
          </cell>
          <cell r="H6646" t="str">
            <v>VIGIA DIURNO COM ENCARGOS COMPLEMENTARES</v>
          </cell>
        </row>
        <row r="6647">
          <cell r="A6647" t="str">
            <v>SERVICOS DIVERSOS</v>
          </cell>
          <cell r="B6647" t="str">
            <v>SEDI</v>
          </cell>
          <cell r="C6647" t="str">
            <v>OUTROS</v>
          </cell>
          <cell r="D6647" t="str">
            <v>0318</v>
          </cell>
          <cell r="E6647">
            <v>0</v>
          </cell>
          <cell r="F6647">
            <v>0</v>
          </cell>
          <cell r="G6647" t="str">
            <v>100290</v>
          </cell>
          <cell r="H6647" t="str">
            <v>CURSO DE CAPACITAÇÃO PARA AUXILIAR DE ALMOXARIFE (ENCARGOS COMPLEMENTARES) - HORISTA</v>
          </cell>
        </row>
        <row r="6648">
          <cell r="A6648" t="str">
            <v>SERVICOS DIVERSOS</v>
          </cell>
          <cell r="B6648" t="str">
            <v>SEDI</v>
          </cell>
          <cell r="C6648" t="str">
            <v>OUTROS</v>
          </cell>
          <cell r="D6648" t="str">
            <v>0318</v>
          </cell>
          <cell r="E6648">
            <v>0</v>
          </cell>
          <cell r="F6648">
            <v>0</v>
          </cell>
          <cell r="G6648" t="str">
            <v>100291</v>
          </cell>
          <cell r="H6648" t="str">
            <v>CURSO DE CAPACITAÇÃO PARA AJUDANTE DE PINTOR (ENCARGOS COMPLEMENTARES) - HORISTA</v>
          </cell>
        </row>
        <row r="6649">
          <cell r="A6649" t="str">
            <v>SERVICOS DIVERSOS</v>
          </cell>
          <cell r="B6649" t="str">
            <v>SEDI</v>
          </cell>
          <cell r="C6649" t="str">
            <v>OUTROS</v>
          </cell>
          <cell r="D6649" t="str">
            <v>0318</v>
          </cell>
          <cell r="E6649">
            <v>0</v>
          </cell>
          <cell r="F6649">
            <v>0</v>
          </cell>
          <cell r="G6649" t="str">
            <v>100292</v>
          </cell>
          <cell r="H6649" t="str">
            <v>CURSO DE CAPACITAÇÃO PARA COORDENADOR/GERENTE DE OBRA (ENCARGOS COMPLEMENTARES) - HORISTA</v>
          </cell>
        </row>
        <row r="6650">
          <cell r="A6650" t="str">
            <v>SERVICOS DIVERSOS</v>
          </cell>
          <cell r="B6650" t="str">
            <v>SEDI</v>
          </cell>
          <cell r="C6650" t="str">
            <v>OUTROS</v>
          </cell>
          <cell r="D6650" t="str">
            <v>0318</v>
          </cell>
          <cell r="E6650">
            <v>0</v>
          </cell>
          <cell r="F6650">
            <v>0</v>
          </cell>
          <cell r="G6650" t="str">
            <v>100293</v>
          </cell>
          <cell r="H6650" t="str">
            <v>CURSO DE CAPACITAÇÃO PARA AUXILIAR DE AZULEJISTA (ENCARGOS COMPLEMENTARES) - HORISTA</v>
          </cell>
        </row>
        <row r="6651">
          <cell r="A6651" t="str">
            <v>SERVICOS DIVERSOS</v>
          </cell>
          <cell r="B6651" t="str">
            <v>SEDI</v>
          </cell>
          <cell r="C6651" t="str">
            <v>OUTROS</v>
          </cell>
          <cell r="D6651" t="str">
            <v>0318</v>
          </cell>
          <cell r="E6651">
            <v>0</v>
          </cell>
          <cell r="F6651">
            <v>0</v>
          </cell>
          <cell r="G6651" t="str">
            <v>100294</v>
          </cell>
          <cell r="H6651" t="str">
            <v>CURSO DE CAPACITAÇÃO PARA ARQUITETO PAISAGISTA (ENCARGOS COMPLEMENTARES) - HORISTA</v>
          </cell>
        </row>
        <row r="6652">
          <cell r="A6652" t="str">
            <v>SERVICOS DIVERSOS</v>
          </cell>
          <cell r="B6652" t="str">
            <v>SEDI</v>
          </cell>
          <cell r="C6652" t="str">
            <v>OUTROS</v>
          </cell>
          <cell r="D6652" t="str">
            <v>0318</v>
          </cell>
          <cell r="E6652">
            <v>0</v>
          </cell>
          <cell r="F6652">
            <v>0</v>
          </cell>
          <cell r="G6652" t="str">
            <v>100295</v>
          </cell>
          <cell r="H6652" t="str">
            <v>CURSO DE CAPACITAÇÃO PARA MONTADOR DE ELETROELETRONICOS (ENCARGOS COMPLEMENTARES) - HORISTA</v>
          </cell>
        </row>
        <row r="6653">
          <cell r="A6653" t="str">
            <v>SERVICOS DIVERSOS</v>
          </cell>
          <cell r="B6653" t="str">
            <v>SEDI</v>
          </cell>
          <cell r="C6653" t="str">
            <v>OUTROS</v>
          </cell>
          <cell r="D6653" t="str">
            <v>0318</v>
          </cell>
          <cell r="E6653">
            <v>0</v>
          </cell>
          <cell r="F6653">
            <v>0</v>
          </cell>
          <cell r="G6653" t="str">
            <v>100296</v>
          </cell>
          <cell r="H6653" t="str">
            <v>CURSO DE CAPACITAÇÃO PARA ENGENHEIRO CIVIL JUNIOR (ENCARGOS COMPLEMENTARES) - HORISTA</v>
          </cell>
        </row>
        <row r="6654">
          <cell r="A6654" t="str">
            <v>SERVICOS DIVERSOS</v>
          </cell>
          <cell r="B6654" t="str">
            <v>SEDI</v>
          </cell>
          <cell r="C6654" t="str">
            <v>OUTROS</v>
          </cell>
          <cell r="D6654" t="str">
            <v>0318</v>
          </cell>
          <cell r="E6654">
            <v>0</v>
          </cell>
          <cell r="F6654">
            <v>0</v>
          </cell>
          <cell r="G6654" t="str">
            <v>100297</v>
          </cell>
          <cell r="H6654" t="str">
            <v>CURSO DE CAPACITAÇÃO PARA ENGENHEIRO CIVIL PLENO (ENCARGOS COMPLEMENTARES) - HORISTA</v>
          </cell>
        </row>
        <row r="6655">
          <cell r="A6655" t="str">
            <v>SERVICOS DIVERSOS</v>
          </cell>
          <cell r="B6655" t="str">
            <v>SEDI</v>
          </cell>
          <cell r="C6655" t="str">
            <v>OUTROS</v>
          </cell>
          <cell r="D6655" t="str">
            <v>0318</v>
          </cell>
          <cell r="E6655">
            <v>0</v>
          </cell>
          <cell r="F6655">
            <v>0</v>
          </cell>
          <cell r="G6655" t="str">
            <v>100298</v>
          </cell>
          <cell r="H6655" t="str">
            <v>CURSO DE CAPACITAÇÃO PARA MECÂNICO DE REFRIGERAÇÃO (ENCARGOS COMPLEMENTARES) - HORISTA</v>
          </cell>
        </row>
        <row r="6656">
          <cell r="A6656" t="str">
            <v>SERVICOS DIVERSOS</v>
          </cell>
          <cell r="B6656" t="str">
            <v>SEDI</v>
          </cell>
          <cell r="C6656" t="str">
            <v>OUTROS</v>
          </cell>
          <cell r="D6656" t="str">
            <v>0318</v>
          </cell>
          <cell r="E6656">
            <v>0</v>
          </cell>
          <cell r="F6656">
            <v>0</v>
          </cell>
          <cell r="G6656" t="str">
            <v>100299</v>
          </cell>
          <cell r="H6656" t="str">
            <v>CURSO DE CAPACITAÇÃO PARA TÉCNICO EM SEGURANÇA DO TRABALHO (ENCARGOS COMPLEMENTARES) - HORISTA</v>
          </cell>
        </row>
        <row r="6657">
          <cell r="A6657" t="str">
            <v>SERVICOS DIVERSOS</v>
          </cell>
          <cell r="B6657" t="str">
            <v>SEDI</v>
          </cell>
          <cell r="C6657" t="str">
            <v>OUTROS</v>
          </cell>
          <cell r="D6657" t="str">
            <v>0318</v>
          </cell>
          <cell r="E6657">
            <v>0</v>
          </cell>
          <cell r="F6657">
            <v>0</v>
          </cell>
          <cell r="G6657" t="str">
            <v>100300</v>
          </cell>
          <cell r="H6657" t="str">
            <v>AUXILIAR DE ALMOXARIFE COM ENCARGOS COMPLEMENTARES</v>
          </cell>
        </row>
        <row r="6658">
          <cell r="A6658" t="str">
            <v>SERVICOS DIVERSOS</v>
          </cell>
          <cell r="B6658" t="str">
            <v>SEDI</v>
          </cell>
          <cell r="C6658" t="str">
            <v>OUTROS</v>
          </cell>
          <cell r="D6658" t="str">
            <v>0318</v>
          </cell>
          <cell r="E6658">
            <v>0</v>
          </cell>
          <cell r="F6658">
            <v>0</v>
          </cell>
          <cell r="G6658" t="str">
            <v>100301</v>
          </cell>
          <cell r="H6658" t="str">
            <v>AJUDANTE DE PINTOR COM ENCARGOS COMPLEMENTARES</v>
          </cell>
        </row>
        <row r="6659">
          <cell r="A6659" t="str">
            <v>SERVICOS DIVERSOS</v>
          </cell>
          <cell r="B6659" t="str">
            <v>SEDI</v>
          </cell>
          <cell r="C6659" t="str">
            <v>OUTROS</v>
          </cell>
          <cell r="D6659" t="str">
            <v>0318</v>
          </cell>
          <cell r="E6659">
            <v>0</v>
          </cell>
          <cell r="F6659">
            <v>0</v>
          </cell>
          <cell r="G6659" t="str">
            <v>100302</v>
          </cell>
          <cell r="H6659" t="str">
            <v>COORDENADOR/GERENTE DE OBRA COM ENCARGOS COMPLEMENTARES</v>
          </cell>
        </row>
        <row r="6660">
          <cell r="A6660" t="str">
            <v>SERVICOS DIVERSOS</v>
          </cell>
          <cell r="B6660" t="str">
            <v>SEDI</v>
          </cell>
          <cell r="C6660" t="str">
            <v>OUTROS</v>
          </cell>
          <cell r="D6660" t="str">
            <v>0318</v>
          </cell>
          <cell r="E6660">
            <v>0</v>
          </cell>
          <cell r="F6660">
            <v>0</v>
          </cell>
          <cell r="G6660" t="str">
            <v>100303</v>
          </cell>
          <cell r="H6660" t="str">
            <v>AUXILIAR DE AZULEJISTA COM ENCARGOS COMPLEMENTARES</v>
          </cell>
        </row>
        <row r="6661">
          <cell r="A6661" t="str">
            <v>SERVICOS DIVERSOS</v>
          </cell>
          <cell r="B6661" t="str">
            <v>SEDI</v>
          </cell>
          <cell r="C6661" t="str">
            <v>OUTROS</v>
          </cell>
          <cell r="D6661" t="str">
            <v>0318</v>
          </cell>
          <cell r="E6661">
            <v>0</v>
          </cell>
          <cell r="F6661">
            <v>0</v>
          </cell>
          <cell r="G6661" t="str">
            <v>100304</v>
          </cell>
          <cell r="H6661" t="str">
            <v>ARQUITETO PAISAGISTA COM ENCARGOS COMPLEMENTARES</v>
          </cell>
        </row>
        <row r="6662">
          <cell r="A6662" t="str">
            <v>SERVICOS DIVERSOS</v>
          </cell>
          <cell r="B6662" t="str">
            <v>SEDI</v>
          </cell>
          <cell r="C6662" t="str">
            <v>OUTROS</v>
          </cell>
          <cell r="D6662" t="str">
            <v>0318</v>
          </cell>
          <cell r="E6662">
            <v>0</v>
          </cell>
          <cell r="F6662">
            <v>0</v>
          </cell>
          <cell r="G6662" t="str">
            <v>100305</v>
          </cell>
          <cell r="H6662" t="str">
            <v>ENGENHEIRO CIVIL JUNIOR COM ENCARGOS COMPLEMENTARES</v>
          </cell>
        </row>
        <row r="6663">
          <cell r="A6663" t="str">
            <v>SERVICOS DIVERSOS</v>
          </cell>
          <cell r="B6663" t="str">
            <v>SEDI</v>
          </cell>
          <cell r="C6663" t="str">
            <v>OUTROS</v>
          </cell>
          <cell r="D6663" t="str">
            <v>0318</v>
          </cell>
          <cell r="E6663">
            <v>0</v>
          </cell>
          <cell r="F6663">
            <v>0</v>
          </cell>
          <cell r="G6663" t="str">
            <v>100306</v>
          </cell>
          <cell r="H6663" t="str">
            <v>ENGENHEIRO CIVIL PLENO COM ENCARGOS COMPLEMENTARES</v>
          </cell>
        </row>
        <row r="6664">
          <cell r="A6664" t="str">
            <v>SERVICOS DIVERSOS</v>
          </cell>
          <cell r="B6664" t="str">
            <v>SEDI</v>
          </cell>
          <cell r="C6664" t="str">
            <v>OUTROS</v>
          </cell>
          <cell r="D6664" t="str">
            <v>0318</v>
          </cell>
          <cell r="E6664">
            <v>0</v>
          </cell>
          <cell r="F6664">
            <v>0</v>
          </cell>
          <cell r="G6664" t="str">
            <v>100307</v>
          </cell>
          <cell r="H6664" t="str">
            <v>MONTADOR DE ELETROELETRÔNICOS COM ENCARGOS COMPLEMENTARES</v>
          </cell>
        </row>
        <row r="6665">
          <cell r="A6665" t="str">
            <v>SERVICOS DIVERSOS</v>
          </cell>
          <cell r="B6665" t="str">
            <v>SEDI</v>
          </cell>
          <cell r="C6665" t="str">
            <v>OUTROS</v>
          </cell>
          <cell r="D6665" t="str">
            <v>0318</v>
          </cell>
          <cell r="E6665">
            <v>0</v>
          </cell>
          <cell r="F6665">
            <v>0</v>
          </cell>
          <cell r="G6665" t="str">
            <v>100308</v>
          </cell>
          <cell r="H6665" t="str">
            <v>MECÂNICO DE REFRIGERAÇÃO COM ENCARGOS COMPLEMENTARES</v>
          </cell>
        </row>
        <row r="6666">
          <cell r="A6666" t="str">
            <v>SERVICOS DIVERSOS</v>
          </cell>
          <cell r="B6666" t="str">
            <v>SEDI</v>
          </cell>
          <cell r="C6666" t="str">
            <v>OUTROS</v>
          </cell>
          <cell r="D6666" t="str">
            <v>0318</v>
          </cell>
          <cell r="E6666">
            <v>0</v>
          </cell>
          <cell r="F6666">
            <v>0</v>
          </cell>
          <cell r="G6666" t="str">
            <v>100309</v>
          </cell>
          <cell r="H6666" t="str">
            <v>TÉCNICO EM SEGURANÇA DO TRABALHO COM ENCARGOS COMPLEMENTARES</v>
          </cell>
        </row>
        <row r="6667">
          <cell r="A6667" t="str">
            <v>SERVICOS DIVERSOS</v>
          </cell>
          <cell r="B6667" t="str">
            <v>SEDI</v>
          </cell>
          <cell r="C6667" t="str">
            <v>OUTROS</v>
          </cell>
          <cell r="D6667" t="str">
            <v>0318</v>
          </cell>
          <cell r="E6667">
            <v>0</v>
          </cell>
          <cell r="F6667">
            <v>0</v>
          </cell>
          <cell r="G6667" t="str">
            <v>100310</v>
          </cell>
          <cell r="H6667" t="str">
            <v>CURSO DE CAPACITAÇÃO PARA AUXILIAR DE ALMOXARIFE (ENCARGOS COMPLEMENTARES) - MENSALISTA</v>
          </cell>
        </row>
        <row r="6668">
          <cell r="A6668" t="str">
            <v>SERVICOS DIVERSOS</v>
          </cell>
          <cell r="B6668" t="str">
            <v>SEDI</v>
          </cell>
          <cell r="C6668" t="str">
            <v>OUTROS</v>
          </cell>
          <cell r="D6668" t="str">
            <v>0318</v>
          </cell>
          <cell r="E6668">
            <v>0</v>
          </cell>
          <cell r="F6668">
            <v>0</v>
          </cell>
          <cell r="G6668" t="str">
            <v>100311</v>
          </cell>
          <cell r="H6668" t="str">
            <v>CURSO DE CAPACITAÇÃO PARA COORDENADOR/GERENTE DE OBRA (ENCARGOS COMPLEMENTARES) - MENSALISTA</v>
          </cell>
        </row>
        <row r="6669">
          <cell r="A6669" t="str">
            <v>SERVICOS DIVERSOS</v>
          </cell>
          <cell r="B6669" t="str">
            <v>SEDI</v>
          </cell>
          <cell r="C6669" t="str">
            <v>OUTROS</v>
          </cell>
          <cell r="D6669" t="str">
            <v>0318</v>
          </cell>
          <cell r="E6669">
            <v>0</v>
          </cell>
          <cell r="F6669">
            <v>0</v>
          </cell>
          <cell r="G6669" t="str">
            <v>100312</v>
          </cell>
          <cell r="H6669" t="str">
            <v>CURSO DE CAPACITAÇÃO PARA ARQUITETO PAISAGISTA (ENCARGOS COMPLEMENTARES) - MENSALISTA</v>
          </cell>
        </row>
        <row r="6670">
          <cell r="A6670" t="str">
            <v>SERVICOS DIVERSOS</v>
          </cell>
          <cell r="B6670" t="str">
            <v>SEDI</v>
          </cell>
          <cell r="C6670" t="str">
            <v>OUTROS</v>
          </cell>
          <cell r="D6670" t="str">
            <v>0318</v>
          </cell>
          <cell r="E6670">
            <v>0</v>
          </cell>
          <cell r="F6670">
            <v>0</v>
          </cell>
          <cell r="G6670" t="str">
            <v>100313</v>
          </cell>
          <cell r="H6670" t="str">
            <v>CURSO DE CAPACITAÇÃO PARA ENGENHEIRO CIVIL JUNIOR (ENCARGOS COMPLEMENTARES) - MENSALISTA</v>
          </cell>
        </row>
        <row r="6671">
          <cell r="A6671" t="str">
            <v>SERVICOS DIVERSOS</v>
          </cell>
          <cell r="B6671" t="str">
            <v>SEDI</v>
          </cell>
          <cell r="C6671" t="str">
            <v>OUTROS</v>
          </cell>
          <cell r="D6671" t="str">
            <v>0318</v>
          </cell>
          <cell r="E6671">
            <v>0</v>
          </cell>
          <cell r="F6671">
            <v>0</v>
          </cell>
          <cell r="G6671" t="str">
            <v>100314</v>
          </cell>
          <cell r="H6671" t="str">
            <v>CURSO DE CAPACITAÇÃO PARA ENGENHEIRO CIVIL PLENO (ENCARGOS COMPLEMENTARES) - MENSALISTA</v>
          </cell>
        </row>
        <row r="6672">
          <cell r="A6672" t="str">
            <v>SERVICOS DIVERSOS</v>
          </cell>
          <cell r="B6672" t="str">
            <v>SEDI</v>
          </cell>
          <cell r="C6672" t="str">
            <v>OUTROS</v>
          </cell>
          <cell r="D6672" t="str">
            <v>0318</v>
          </cell>
          <cell r="E6672">
            <v>0</v>
          </cell>
          <cell r="F6672">
            <v>0</v>
          </cell>
          <cell r="G6672" t="str">
            <v>100315</v>
          </cell>
          <cell r="H6672" t="str">
            <v>CURSO DE CAPACITAÇÃO PARA TÉCNICO EM SEGURANÇA DO TRABALHO (ENCARGOS COMPLEMENTARES) - MENSALISTA</v>
          </cell>
        </row>
        <row r="6673">
          <cell r="A6673" t="str">
            <v>SERVICOS DIVERSOS</v>
          </cell>
          <cell r="B6673" t="str">
            <v>SEDI</v>
          </cell>
          <cell r="C6673" t="str">
            <v>OUTROS</v>
          </cell>
          <cell r="D6673" t="str">
            <v>0318</v>
          </cell>
          <cell r="E6673">
            <v>0</v>
          </cell>
          <cell r="F6673">
            <v>0</v>
          </cell>
          <cell r="G6673" t="str">
            <v>100316</v>
          </cell>
          <cell r="H6673" t="str">
            <v>AUXILIAR DE ALMOXARIFE COM ENCARGOS COMPLEMENTARES</v>
          </cell>
        </row>
        <row r="6674">
          <cell r="A6674" t="str">
            <v>SERVICOS DIVERSOS</v>
          </cell>
          <cell r="B6674" t="str">
            <v>SEDI</v>
          </cell>
          <cell r="C6674" t="str">
            <v>OUTROS</v>
          </cell>
          <cell r="D6674" t="str">
            <v>0318</v>
          </cell>
          <cell r="E6674">
            <v>0</v>
          </cell>
          <cell r="F6674">
            <v>0</v>
          </cell>
          <cell r="G6674" t="str">
            <v>100317</v>
          </cell>
          <cell r="H6674" t="str">
            <v>COORDENADOR / GERENTE DE OBRA COM ENCARGOS COMPLEMENTARES</v>
          </cell>
        </row>
        <row r="6675">
          <cell r="A6675" t="str">
            <v>SERVICOS DIVERSOS</v>
          </cell>
          <cell r="B6675" t="str">
            <v>SEDI</v>
          </cell>
          <cell r="C6675" t="str">
            <v>OUTROS</v>
          </cell>
          <cell r="D6675" t="str">
            <v>0318</v>
          </cell>
          <cell r="E6675">
            <v>0</v>
          </cell>
          <cell r="F6675">
            <v>0</v>
          </cell>
          <cell r="G6675" t="str">
            <v>100318</v>
          </cell>
          <cell r="H6675" t="str">
            <v>ARQUITETO PAISAGISTA COM ENCARGOS COMPLEMENTARES</v>
          </cell>
        </row>
        <row r="6676">
          <cell r="A6676" t="str">
            <v>SERVICOS DIVERSOS</v>
          </cell>
          <cell r="B6676" t="str">
            <v>SEDI</v>
          </cell>
          <cell r="C6676" t="str">
            <v>OUTROS</v>
          </cell>
          <cell r="D6676" t="str">
            <v>0318</v>
          </cell>
          <cell r="E6676">
            <v>0</v>
          </cell>
          <cell r="F6676">
            <v>0</v>
          </cell>
          <cell r="G6676" t="str">
            <v>100319</v>
          </cell>
          <cell r="H6676" t="str">
            <v>ENGENHEIRO CIVIL JUNIOR COM ENCARGOS COMPLEMENTARES</v>
          </cell>
        </row>
        <row r="6677">
          <cell r="A6677" t="str">
            <v>SERVICOS DIVERSOS</v>
          </cell>
          <cell r="B6677" t="str">
            <v>SEDI</v>
          </cell>
          <cell r="C6677" t="str">
            <v>OUTROS</v>
          </cell>
          <cell r="D6677" t="str">
            <v>0318</v>
          </cell>
          <cell r="E6677">
            <v>0</v>
          </cell>
          <cell r="F6677">
            <v>0</v>
          </cell>
          <cell r="G6677" t="str">
            <v>100320</v>
          </cell>
          <cell r="H6677" t="str">
            <v>ENGENHEIRO CIVIL PLENO COM ENCARGOS COMPLEMENTARES</v>
          </cell>
        </row>
        <row r="6678">
          <cell r="A6678" t="str">
            <v>SERVICOS DIVERSOS</v>
          </cell>
          <cell r="B6678" t="str">
            <v>SEDI</v>
          </cell>
          <cell r="C6678" t="str">
            <v>OUTROS</v>
          </cell>
          <cell r="D6678" t="str">
            <v>0318</v>
          </cell>
          <cell r="E6678">
            <v>0</v>
          </cell>
          <cell r="F6678">
            <v>0</v>
          </cell>
          <cell r="G6678" t="str">
            <v>100321</v>
          </cell>
          <cell r="H6678" t="str">
            <v>TÉCNICO EM SEGURANÇA DO TRABALHO COM ENCARGOS COMPLEMENTARES</v>
          </cell>
        </row>
        <row r="6679">
          <cell r="A6679" t="str">
            <v>SERVICOS DIVERSOS</v>
          </cell>
          <cell r="B6679" t="str">
            <v>SEDI</v>
          </cell>
          <cell r="C6679" t="str">
            <v>OUTROS</v>
          </cell>
          <cell r="D6679" t="str">
            <v>0318</v>
          </cell>
          <cell r="E6679">
            <v>0</v>
          </cell>
          <cell r="F6679">
            <v>0</v>
          </cell>
          <cell r="G6679" t="str">
            <v>100533</v>
          </cell>
          <cell r="H6679" t="str">
            <v>TECNICO DE EDIFICACOES COM ENCARGOS COMPLEMENTARES</v>
          </cell>
        </row>
        <row r="6680">
          <cell r="A6680" t="str">
            <v>SERVICOS DIVERSOS</v>
          </cell>
          <cell r="B6680" t="str">
            <v>SEDI</v>
          </cell>
          <cell r="C6680" t="str">
            <v>OUTROS</v>
          </cell>
          <cell r="D6680" t="str">
            <v>0318</v>
          </cell>
          <cell r="E6680">
            <v>0</v>
          </cell>
          <cell r="F6680">
            <v>0</v>
          </cell>
          <cell r="G6680" t="str">
            <v>100534</v>
          </cell>
          <cell r="H6680" t="str">
            <v>TECNICO DE EDIFICACOES COM ENCARGOS COMPLEMENTARES</v>
          </cell>
        </row>
        <row r="6681">
          <cell r="A6681" t="str">
            <v>SERVICOS DIVERSOS</v>
          </cell>
          <cell r="B6681" t="str">
            <v>SEDI</v>
          </cell>
          <cell r="C6681" t="str">
            <v>OUTROS</v>
          </cell>
          <cell r="D6681" t="str">
            <v>0318</v>
          </cell>
          <cell r="E6681">
            <v>0</v>
          </cell>
          <cell r="F6681">
            <v>0</v>
          </cell>
          <cell r="G6681" t="str">
            <v>100535</v>
          </cell>
          <cell r="H6681" t="str">
            <v>CURSO DE CAPACITAÇÃO PARA TECNICO DE EDIFICACOES (ENCARGOS COMPLEMENTARES) - HORISTA</v>
          </cell>
        </row>
        <row r="6682">
          <cell r="A6682" t="str">
            <v>SERVICOS DIVERSOS</v>
          </cell>
          <cell r="B6682" t="str">
            <v>SEDI</v>
          </cell>
          <cell r="C6682" t="str">
            <v>OUTROS</v>
          </cell>
          <cell r="D6682" t="str">
            <v>0318</v>
          </cell>
          <cell r="E6682">
            <v>0</v>
          </cell>
          <cell r="F6682">
            <v>0</v>
          </cell>
          <cell r="G6682" t="str">
            <v>100536</v>
          </cell>
          <cell r="H6682" t="str">
            <v>CURSO DE CAPACITAÇÃO PARA TECNICO DE EDIFICACOES (ENCARGOS COMPLEMENTARES) - MENSALISTA</v>
          </cell>
        </row>
        <row r="6683">
          <cell r="A6683" t="str">
            <v>SERVICOS DIVERSOS</v>
          </cell>
          <cell r="B6683" t="str">
            <v>SEDI</v>
          </cell>
          <cell r="C6683" t="str">
            <v>OUTROS</v>
          </cell>
          <cell r="D6683" t="str">
            <v>0318</v>
          </cell>
          <cell r="E6683">
            <v>0</v>
          </cell>
          <cell r="F6683">
            <v>0</v>
          </cell>
          <cell r="G6683" t="str">
            <v>101284</v>
          </cell>
          <cell r="H6683" t="str">
            <v>CURSO DE CAPACITAÇÃO PARA ENGENHEIRO CIVIL SENIOR (ENCARGOS COMPLEMENTARES) - HORISTA</v>
          </cell>
        </row>
        <row r="6684">
          <cell r="A6684" t="str">
            <v>SERVICOS DIVERSOS</v>
          </cell>
          <cell r="B6684" t="str">
            <v>SEDI</v>
          </cell>
          <cell r="C6684" t="str">
            <v>OUTROS</v>
          </cell>
          <cell r="D6684" t="str">
            <v>0318</v>
          </cell>
          <cell r="E6684">
            <v>0</v>
          </cell>
          <cell r="F6684">
            <v>0</v>
          </cell>
          <cell r="G6684" t="str">
            <v>101285</v>
          </cell>
          <cell r="H6684" t="str">
            <v>CURSO DE CAPACITAÇÃO PARA ENGENHEIRO SANITARISTA (ENCARGOS COMPLEMENTARES) - HORISTA</v>
          </cell>
        </row>
        <row r="6685">
          <cell r="A6685" t="str">
            <v>SERVICOS DIVERSOS</v>
          </cell>
          <cell r="B6685" t="str">
            <v>SEDI</v>
          </cell>
          <cell r="C6685" t="str">
            <v>OUTROS</v>
          </cell>
          <cell r="D6685" t="str">
            <v>0318</v>
          </cell>
          <cell r="E6685">
            <v>0</v>
          </cell>
          <cell r="F6685">
            <v>0</v>
          </cell>
          <cell r="G6685" t="str">
            <v>101286</v>
          </cell>
          <cell r="H6685" t="str">
            <v>CURSO DE CAPACITAÇÃO PARA AJUDANTE DE ARMADOR (ENCARGOS COMPLEMENTARES) - MENSALISTA</v>
          </cell>
        </row>
        <row r="6686">
          <cell r="A6686" t="str">
            <v>SERVICOS DIVERSOS</v>
          </cell>
          <cell r="B6686" t="str">
            <v>SEDI</v>
          </cell>
          <cell r="C6686" t="str">
            <v>OUTROS</v>
          </cell>
          <cell r="D6686" t="str">
            <v>0318</v>
          </cell>
          <cell r="E6686">
            <v>0</v>
          </cell>
          <cell r="F6686">
            <v>0</v>
          </cell>
          <cell r="G6686" t="str">
            <v>101287</v>
          </cell>
          <cell r="H6686" t="str">
            <v>CURSO DE CAPACITAÇÃO PARA AJUDANTE DE ELETRICISTA (ENCARGOS COMPLEMENTARES) - MENSALISTA</v>
          </cell>
        </row>
        <row r="6687">
          <cell r="A6687" t="str">
            <v>SERVICOS DIVERSOS</v>
          </cell>
          <cell r="B6687" t="str">
            <v>SEDI</v>
          </cell>
          <cell r="C6687" t="str">
            <v>OUTROS</v>
          </cell>
          <cell r="D6687" t="str">
            <v>0318</v>
          </cell>
          <cell r="E6687">
            <v>0</v>
          </cell>
          <cell r="F6687">
            <v>0</v>
          </cell>
          <cell r="G6687" t="str">
            <v>101288</v>
          </cell>
          <cell r="H6687" t="str">
            <v>CURSO DE CAPACITAÇÃO PARA AJUDANTE DE ESTRUTURAS METÁLICAS(ENCARGOS COMPLEMENTARES) - MENSALISTA</v>
          </cell>
        </row>
        <row r="6688">
          <cell r="A6688" t="str">
            <v>SERVICOS DIVERSOS</v>
          </cell>
          <cell r="B6688" t="str">
            <v>SEDI</v>
          </cell>
          <cell r="C6688" t="str">
            <v>OUTROS</v>
          </cell>
          <cell r="D6688" t="str">
            <v>0318</v>
          </cell>
          <cell r="E6688">
            <v>0</v>
          </cell>
          <cell r="F6688">
            <v>0</v>
          </cell>
          <cell r="G6688" t="str">
            <v>101289</v>
          </cell>
          <cell r="H6688" t="str">
            <v>CURSO DE CAPACITAÇÃO PARA AJUDANTE DE OPERAÇÃO EM GERAL (ENCARGOS COMPLEMENTARES) - MENSALISTA</v>
          </cell>
        </row>
        <row r="6689">
          <cell r="A6689" t="str">
            <v>SERVICOS DIVERSOS</v>
          </cell>
          <cell r="B6689" t="str">
            <v>SEDI</v>
          </cell>
          <cell r="C6689" t="str">
            <v>OUTROS</v>
          </cell>
          <cell r="D6689" t="str">
            <v>0318</v>
          </cell>
          <cell r="E6689">
            <v>0</v>
          </cell>
          <cell r="F6689">
            <v>0</v>
          </cell>
          <cell r="G6689" t="str">
            <v>101290</v>
          </cell>
          <cell r="H6689" t="str">
            <v>CURSO DE CAPACITAÇÃO PARA AJUDANTE DE PINTOR (ENCARGOS COMPLEMENTARES) - MENSALISTA</v>
          </cell>
        </row>
        <row r="6690">
          <cell r="A6690" t="str">
            <v>SERVICOS DIVERSOS</v>
          </cell>
          <cell r="B6690" t="str">
            <v>SEDI</v>
          </cell>
          <cell r="C6690" t="str">
            <v>OUTROS</v>
          </cell>
          <cell r="D6690" t="str">
            <v>0318</v>
          </cell>
          <cell r="E6690">
            <v>0</v>
          </cell>
          <cell r="F6690">
            <v>0</v>
          </cell>
          <cell r="G6690" t="str">
            <v>101291</v>
          </cell>
          <cell r="H6690" t="str">
            <v>CURSO DE CAPACITAÇÃO PARA AJUDANTE DE SERRALHEIRO (ENCARGOS COMPLEMENTARES) - MENSALISTA</v>
          </cell>
        </row>
        <row r="6691">
          <cell r="A6691" t="str">
            <v>SERVICOS DIVERSOS</v>
          </cell>
          <cell r="B6691" t="str">
            <v>SEDI</v>
          </cell>
          <cell r="C6691" t="str">
            <v>OUTROS</v>
          </cell>
          <cell r="D6691" t="str">
            <v>0318</v>
          </cell>
          <cell r="E6691">
            <v>0</v>
          </cell>
          <cell r="F6691">
            <v>0</v>
          </cell>
          <cell r="G6691" t="str">
            <v>101292</v>
          </cell>
          <cell r="H6691" t="str">
            <v>CURSO DE CAPACITAÇÃO PARA AJUDANTE ESPECIALIZADO (ENCARGOS COMPLEMENTARES) - MENSALISTA</v>
          </cell>
        </row>
        <row r="6692">
          <cell r="A6692" t="str">
            <v>SERVICOS DIVERSOS</v>
          </cell>
          <cell r="B6692" t="str">
            <v>SEDI</v>
          </cell>
          <cell r="C6692" t="str">
            <v>OUTROS</v>
          </cell>
          <cell r="D6692" t="str">
            <v>0318</v>
          </cell>
          <cell r="E6692">
            <v>0</v>
          </cell>
          <cell r="F6692">
            <v>0</v>
          </cell>
          <cell r="G6692" t="str">
            <v>101293</v>
          </cell>
          <cell r="H6692" t="str">
            <v>CURSO DE CAPACITAÇÃO PARA ARMADOR (ENCARGOS COMPLEMENTARES) - MENSALISTA</v>
          </cell>
        </row>
        <row r="6693">
          <cell r="A6693" t="str">
            <v>SERVICOS DIVERSOS</v>
          </cell>
          <cell r="B6693" t="str">
            <v>SEDI</v>
          </cell>
          <cell r="C6693" t="str">
            <v>OUTROS</v>
          </cell>
          <cell r="D6693" t="str">
            <v>0318</v>
          </cell>
          <cell r="E6693">
            <v>0</v>
          </cell>
          <cell r="F6693">
            <v>0</v>
          </cell>
          <cell r="G6693" t="str">
            <v>101294</v>
          </cell>
          <cell r="H6693" t="str">
            <v>CURSO DE CAPACITAÇÃO PARA ASSENTADOR DE MANILHA (ENCARGOS COMPLEMENTARES) - MENSALISTA</v>
          </cell>
        </row>
        <row r="6694">
          <cell r="A6694" t="str">
            <v>SERVICOS DIVERSOS</v>
          </cell>
          <cell r="B6694" t="str">
            <v>SEDI</v>
          </cell>
          <cell r="C6694" t="str">
            <v>OUTROS</v>
          </cell>
          <cell r="D6694" t="str">
            <v>0318</v>
          </cell>
          <cell r="E6694">
            <v>0</v>
          </cell>
          <cell r="F6694">
            <v>0</v>
          </cell>
          <cell r="G6694" t="str">
            <v>101295</v>
          </cell>
          <cell r="H6694" t="str">
            <v>CURSO DE CAPACITAÇÃO PARA AUXILIAR DE AZULEJISTA (ENCARGOS COMPLEMENTARES) - MENSALISTA</v>
          </cell>
        </row>
        <row r="6695">
          <cell r="A6695" t="str">
            <v>SERVICOS DIVERSOS</v>
          </cell>
          <cell r="B6695" t="str">
            <v>SEDI</v>
          </cell>
          <cell r="C6695" t="str">
            <v>OUTROS</v>
          </cell>
          <cell r="D6695" t="str">
            <v>0318</v>
          </cell>
          <cell r="E6695">
            <v>0</v>
          </cell>
          <cell r="F6695">
            <v>0</v>
          </cell>
          <cell r="G6695" t="str">
            <v>101296</v>
          </cell>
          <cell r="H6695" t="str">
            <v>CURSO DE CAPACITAÇÃO PARA AUXILIAR DE ENCANADOR OU BOMBEIRO HIDRÁULICO (ENCARGOS COMPLEMENTARES) - MENSALISTA</v>
          </cell>
        </row>
        <row r="6696">
          <cell r="A6696" t="str">
            <v>SERVICOS DIVERSOS</v>
          </cell>
          <cell r="B6696" t="str">
            <v>SEDI</v>
          </cell>
          <cell r="C6696" t="str">
            <v>OUTROS</v>
          </cell>
          <cell r="D6696" t="str">
            <v>0318</v>
          </cell>
          <cell r="E6696">
            <v>0</v>
          </cell>
          <cell r="F6696">
            <v>0</v>
          </cell>
          <cell r="G6696" t="str">
            <v>101297</v>
          </cell>
          <cell r="H6696" t="str">
            <v>CURSO DE CAPACITAÇÃO PARA AUXILIAR DE LABORATORISTA (ENCARGOS COMPLEMENTARES) - MENSALISTA</v>
          </cell>
        </row>
        <row r="6697">
          <cell r="A6697" t="str">
            <v>SERVICOS DIVERSOS</v>
          </cell>
          <cell r="B6697" t="str">
            <v>SEDI</v>
          </cell>
          <cell r="C6697" t="str">
            <v>OUTROS</v>
          </cell>
          <cell r="D6697" t="str">
            <v>0318</v>
          </cell>
          <cell r="E6697">
            <v>0</v>
          </cell>
          <cell r="F6697">
            <v>0</v>
          </cell>
          <cell r="G6697" t="str">
            <v>101298</v>
          </cell>
          <cell r="H6697" t="str">
            <v>CURSO DE CAPACITAÇÃO PARA AUXILIAR DE MECANICO (ENCARGOS COMPLEMENTARES) - MENSALISTA</v>
          </cell>
        </row>
        <row r="6698">
          <cell r="A6698" t="str">
            <v>SERVICOS DIVERSOS</v>
          </cell>
          <cell r="B6698" t="str">
            <v>SEDI</v>
          </cell>
          <cell r="C6698" t="str">
            <v>OUTROS</v>
          </cell>
          <cell r="D6698" t="str">
            <v>0318</v>
          </cell>
          <cell r="E6698">
            <v>0</v>
          </cell>
          <cell r="F6698">
            <v>0</v>
          </cell>
          <cell r="G6698" t="str">
            <v>101299</v>
          </cell>
          <cell r="H6698" t="str">
            <v>CURSO DE CAPACITAÇÃO PARA AUXILIAR DE PEDREIRO (ENCARGOS COMPLEMENTARES) - MENSALISTA</v>
          </cell>
        </row>
        <row r="6699">
          <cell r="A6699" t="str">
            <v>SERVICOS DIVERSOS</v>
          </cell>
          <cell r="B6699" t="str">
            <v>SEDI</v>
          </cell>
          <cell r="C6699" t="str">
            <v>OUTROS</v>
          </cell>
          <cell r="D6699" t="str">
            <v>0318</v>
          </cell>
          <cell r="E6699">
            <v>0</v>
          </cell>
          <cell r="F6699">
            <v>0</v>
          </cell>
          <cell r="G6699" t="str">
            <v>101300</v>
          </cell>
          <cell r="H6699" t="str">
            <v>CURSO DE CAPACITAÇÃO PARA AUXILIAR DE SERVIÇOS GERAIS (ENCARGOS COMPLEMENTARES) - MENSALISTA</v>
          </cell>
        </row>
        <row r="6700">
          <cell r="A6700" t="str">
            <v>SERVICOS DIVERSOS</v>
          </cell>
          <cell r="B6700" t="str">
            <v>SEDI</v>
          </cell>
          <cell r="C6700" t="str">
            <v>OUTROS</v>
          </cell>
          <cell r="D6700" t="str">
            <v>0318</v>
          </cell>
          <cell r="E6700">
            <v>0</v>
          </cell>
          <cell r="F6700">
            <v>0</v>
          </cell>
          <cell r="G6700" t="str">
            <v>101301</v>
          </cell>
          <cell r="H6700" t="str">
            <v>CURSO DE CAPACITAÇÃO PARA AUXILIAR DE TOPÓGRAFO (ENCARGOS COMPLEMENTARES) - MENSALISTA</v>
          </cell>
        </row>
        <row r="6701">
          <cell r="A6701" t="str">
            <v>SERVICOS DIVERSOS</v>
          </cell>
          <cell r="B6701" t="str">
            <v>SEDI</v>
          </cell>
          <cell r="C6701" t="str">
            <v>OUTROS</v>
          </cell>
          <cell r="D6701" t="str">
            <v>0318</v>
          </cell>
          <cell r="E6701">
            <v>0</v>
          </cell>
          <cell r="F6701">
            <v>0</v>
          </cell>
          <cell r="G6701" t="str">
            <v>101302</v>
          </cell>
          <cell r="H6701" t="str">
            <v>CURSO DE CAPACITAÇÃO PARA AUXILIAR TÉCNICO DE ENGENHARIA (ENCARGOS COMPLEMENTARES) - MENSALISTA</v>
          </cell>
        </row>
        <row r="6702">
          <cell r="A6702" t="str">
            <v>SERVICOS DIVERSOS</v>
          </cell>
          <cell r="B6702" t="str">
            <v>SEDI</v>
          </cell>
          <cell r="C6702" t="str">
            <v>OUTROS</v>
          </cell>
          <cell r="D6702" t="str">
            <v>0318</v>
          </cell>
          <cell r="E6702">
            <v>0</v>
          </cell>
          <cell r="F6702">
            <v>0</v>
          </cell>
          <cell r="G6702" t="str">
            <v>101303</v>
          </cell>
          <cell r="H6702" t="str">
            <v>CURSO DE CAPACITAÇÃO PARA MONTADOR DE ELETROELETRONICOS(ENCARGOS COMPLEMENTARES) - MENSALISTA</v>
          </cell>
        </row>
        <row r="6703">
          <cell r="A6703" t="str">
            <v>SERVICOS DIVERSOS</v>
          </cell>
          <cell r="B6703" t="str">
            <v>SEDI</v>
          </cell>
          <cell r="C6703" t="str">
            <v>OUTROS</v>
          </cell>
          <cell r="D6703" t="str">
            <v>0318</v>
          </cell>
          <cell r="E6703">
            <v>0</v>
          </cell>
          <cell r="F6703">
            <v>0</v>
          </cell>
          <cell r="G6703" t="str">
            <v>101304</v>
          </cell>
          <cell r="H6703" t="str">
            <v>CURSO DE CAPACITAÇÃO PARA AZULEJISTA OU LADRILHISTA (ENCARGOS COMPLEMENTARES) - MENSALISTA</v>
          </cell>
        </row>
        <row r="6704">
          <cell r="A6704" t="str">
            <v>SERVICOS DIVERSOS</v>
          </cell>
          <cell r="B6704" t="str">
            <v>SEDI</v>
          </cell>
          <cell r="C6704" t="str">
            <v>OUTROS</v>
          </cell>
          <cell r="D6704" t="str">
            <v>0318</v>
          </cell>
          <cell r="E6704">
            <v>0</v>
          </cell>
          <cell r="F6704">
            <v>0</v>
          </cell>
          <cell r="G6704" t="str">
            <v>101305</v>
          </cell>
          <cell r="H6704" t="str">
            <v>CURSO DE CAPACITAÇÃO PARA BLASTER, DINAMITADOR OU CABO DE FORÇA (ENCARGOS COMPLEMENTARES) - MENSALISTA</v>
          </cell>
        </row>
        <row r="6705">
          <cell r="A6705" t="str">
            <v>SERVICOS DIVERSOS</v>
          </cell>
          <cell r="B6705" t="str">
            <v>SEDI</v>
          </cell>
          <cell r="C6705" t="str">
            <v>OUTROS</v>
          </cell>
          <cell r="D6705" t="str">
            <v>0318</v>
          </cell>
          <cell r="E6705">
            <v>0</v>
          </cell>
          <cell r="F6705">
            <v>0</v>
          </cell>
          <cell r="G6705" t="str">
            <v>101306</v>
          </cell>
          <cell r="H6705" t="str">
            <v>CURSO DE CAPACITAÇÃO PARA CALAFETADOR (ENCARGOS COMPLEMENTARES) - MENSALISTA</v>
          </cell>
        </row>
        <row r="6706">
          <cell r="A6706" t="str">
            <v>SERVICOS DIVERSOS</v>
          </cell>
          <cell r="B6706" t="str">
            <v>SEDI</v>
          </cell>
          <cell r="C6706" t="str">
            <v>OUTROS</v>
          </cell>
          <cell r="D6706" t="str">
            <v>0318</v>
          </cell>
          <cell r="E6706">
            <v>0</v>
          </cell>
          <cell r="F6706">
            <v>0</v>
          </cell>
          <cell r="G6706" t="str">
            <v>101307</v>
          </cell>
          <cell r="H6706" t="str">
            <v>CURSO DE CAPACITAÇÃO PARA CALCETEIRO (ENCARGOS COMPLEMENTARES) - MENSALISTA</v>
          </cell>
        </row>
        <row r="6707">
          <cell r="A6707" t="str">
            <v>SERVICOS DIVERSOS</v>
          </cell>
          <cell r="B6707" t="str">
            <v>SEDI</v>
          </cell>
          <cell r="C6707" t="str">
            <v>OUTROS</v>
          </cell>
          <cell r="D6707" t="str">
            <v>0318</v>
          </cell>
          <cell r="E6707">
            <v>0</v>
          </cell>
          <cell r="F6707">
            <v>0</v>
          </cell>
          <cell r="G6707" t="str">
            <v>101308</v>
          </cell>
          <cell r="H6707" t="str">
            <v>CURSO DE CAPACITAÇÃO PARA MONTADOR DE ESTRUTURAS METALICAS (ENCARGOS COMPLEMENTARES) - MENSALISTA</v>
          </cell>
        </row>
        <row r="6708">
          <cell r="A6708" t="str">
            <v>SERVICOS DIVERSOS</v>
          </cell>
          <cell r="B6708" t="str">
            <v>SEDI</v>
          </cell>
          <cell r="C6708" t="str">
            <v>OUTROS</v>
          </cell>
          <cell r="D6708" t="str">
            <v>0318</v>
          </cell>
          <cell r="E6708">
            <v>0</v>
          </cell>
          <cell r="F6708">
            <v>0</v>
          </cell>
          <cell r="G6708" t="str">
            <v>101309</v>
          </cell>
          <cell r="H6708" t="str">
            <v>CURSO DE CAPACITAÇÃO PARA CARPINTEIRO AUXILIAR (ENCARGOS COMPLEMENTARES) - MENSALISTA</v>
          </cell>
        </row>
        <row r="6709">
          <cell r="A6709" t="str">
            <v>SERVICOS DIVERSOS</v>
          </cell>
          <cell r="B6709" t="str">
            <v>SEDI</v>
          </cell>
          <cell r="C6709" t="str">
            <v>OUTROS</v>
          </cell>
          <cell r="D6709" t="str">
            <v>0318</v>
          </cell>
          <cell r="E6709">
            <v>0</v>
          </cell>
          <cell r="F6709">
            <v>0</v>
          </cell>
          <cell r="G6709" t="str">
            <v>101310</v>
          </cell>
          <cell r="H6709" t="str">
            <v>CURSO DE CAPACITAÇÃO PARA CARPINTEIRO DE ESQUADRIAS (ENCARGOS COMPLEMENTARES) - MENSALISTA</v>
          </cell>
        </row>
        <row r="6710">
          <cell r="A6710" t="str">
            <v>SERVICOS DIVERSOS</v>
          </cell>
          <cell r="B6710" t="str">
            <v>SEDI</v>
          </cell>
          <cell r="C6710" t="str">
            <v>OUTROS</v>
          </cell>
          <cell r="D6710" t="str">
            <v>0318</v>
          </cell>
          <cell r="E6710">
            <v>0</v>
          </cell>
          <cell r="F6710">
            <v>0</v>
          </cell>
          <cell r="G6710" t="str">
            <v>101311</v>
          </cell>
          <cell r="H6710" t="str">
            <v>CURSO DE CAPACITAÇÃO PARA CARPINTEIRO DE FORMAS (ENCARGOS COMPLEMENTARES) - MENSALISTA</v>
          </cell>
        </row>
        <row r="6711">
          <cell r="A6711" t="str">
            <v>SERVICOS DIVERSOS</v>
          </cell>
          <cell r="B6711" t="str">
            <v>SEDI</v>
          </cell>
          <cell r="C6711" t="str">
            <v>OUTROS</v>
          </cell>
          <cell r="D6711" t="str">
            <v>0318</v>
          </cell>
          <cell r="E6711">
            <v>0</v>
          </cell>
          <cell r="F6711">
            <v>0</v>
          </cell>
          <cell r="G6711" t="str">
            <v>101312</v>
          </cell>
          <cell r="H6711" t="str">
            <v>CURSO DE CAPACITAÇÃO PARA CAVOUQUEIRO OU OPERADOR DE PERFURATRIZ (ENCARGOS COMPLEMENTARES) - MENSALISTA</v>
          </cell>
        </row>
        <row r="6712">
          <cell r="A6712" t="str">
            <v>SERVICOS DIVERSOS</v>
          </cell>
          <cell r="B6712" t="str">
            <v>SEDI</v>
          </cell>
          <cell r="C6712" t="str">
            <v>OUTROS</v>
          </cell>
          <cell r="D6712" t="str">
            <v>0318</v>
          </cell>
          <cell r="E6712">
            <v>0</v>
          </cell>
          <cell r="F6712">
            <v>0</v>
          </cell>
          <cell r="G6712" t="str">
            <v>101313</v>
          </cell>
          <cell r="H6712" t="str">
            <v>CURSO DE CAPACITAÇÃO PARA ELETRICISTA (ENCARGOS COMPLEMENTARES) - MENSALISTA</v>
          </cell>
        </row>
        <row r="6713">
          <cell r="A6713" t="str">
            <v>SERVICOS DIVERSOS</v>
          </cell>
          <cell r="B6713" t="str">
            <v>SEDI</v>
          </cell>
          <cell r="C6713" t="str">
            <v>OUTROS</v>
          </cell>
          <cell r="D6713" t="str">
            <v>0318</v>
          </cell>
          <cell r="E6713">
            <v>0</v>
          </cell>
          <cell r="F6713">
            <v>0</v>
          </cell>
          <cell r="G6713" t="str">
            <v>101314</v>
          </cell>
          <cell r="H6713" t="str">
            <v>CURSO DE CAPACITAÇÃO PARA ELETRICISTA DE MANUTENÇÃO INDUSTRIAL (ENCARGOS COMPLEMENTARES) - MENSALISTA</v>
          </cell>
        </row>
        <row r="6714">
          <cell r="A6714" t="str">
            <v>SERVICOS DIVERSOS</v>
          </cell>
          <cell r="B6714" t="str">
            <v>SEDI</v>
          </cell>
          <cell r="C6714" t="str">
            <v>OUTROS</v>
          </cell>
          <cell r="D6714" t="str">
            <v>0318</v>
          </cell>
          <cell r="E6714">
            <v>0</v>
          </cell>
          <cell r="F6714">
            <v>0</v>
          </cell>
          <cell r="G6714" t="str">
            <v>101315</v>
          </cell>
          <cell r="H6714" t="str">
            <v>CURSO DE CAPACITAÇÃO PARA ELETROTÉCNICO (ENCARGOS COMPLEMENTARES) - MENSALISTA</v>
          </cell>
        </row>
        <row r="6715">
          <cell r="A6715" t="str">
            <v>SERVICOS DIVERSOS</v>
          </cell>
          <cell r="B6715" t="str">
            <v>SEDI</v>
          </cell>
          <cell r="C6715" t="str">
            <v>OUTROS</v>
          </cell>
          <cell r="D6715" t="str">
            <v>0318</v>
          </cell>
          <cell r="E6715">
            <v>0</v>
          </cell>
          <cell r="F6715">
            <v>0</v>
          </cell>
          <cell r="G6715" t="str">
            <v>101316</v>
          </cell>
          <cell r="H6715" t="str">
            <v>CURSO DE CAPACITAÇÃO PARA ENCANADOR OU BOMBEIRO HIDRÁULICO (ENCARGOS COMPLEMENTARES) - MENSALISTA</v>
          </cell>
        </row>
        <row r="6716">
          <cell r="A6716" t="str">
            <v>SERVICOS DIVERSOS</v>
          </cell>
          <cell r="B6716" t="str">
            <v>SEDI</v>
          </cell>
          <cell r="C6716" t="str">
            <v>OUTROS</v>
          </cell>
          <cell r="D6716" t="str">
            <v>0318</v>
          </cell>
          <cell r="E6716">
            <v>0</v>
          </cell>
          <cell r="F6716">
            <v>0</v>
          </cell>
          <cell r="G6716" t="str">
            <v>101317</v>
          </cell>
          <cell r="H6716" t="str">
            <v>CURSO DE CAPACITAÇÃO PARA ENGENHEIRO CIVIL SENIOR (ENCARGOS COMPLEMENTARES) - MENSALISTA</v>
          </cell>
        </row>
        <row r="6717">
          <cell r="A6717" t="str">
            <v>SERVICOS DIVERSOS</v>
          </cell>
          <cell r="B6717" t="str">
            <v>SEDI</v>
          </cell>
          <cell r="C6717" t="str">
            <v>OUTROS</v>
          </cell>
          <cell r="D6717" t="str">
            <v>0318</v>
          </cell>
          <cell r="E6717">
            <v>0</v>
          </cell>
          <cell r="F6717">
            <v>0</v>
          </cell>
          <cell r="G6717" t="str">
            <v>101318</v>
          </cell>
          <cell r="H6717" t="str">
            <v>CURSO DE CAPACITAÇÃO PARA ENGENHEIRO ELETRICISTA (ENCARGOS COMPLEMENTARES) - MENSALISTA</v>
          </cell>
        </row>
        <row r="6718">
          <cell r="A6718" t="str">
            <v>SERVICOS DIVERSOS</v>
          </cell>
          <cell r="B6718" t="str">
            <v>SEDI</v>
          </cell>
          <cell r="C6718" t="str">
            <v>OUTROS</v>
          </cell>
          <cell r="D6718" t="str">
            <v>0318</v>
          </cell>
          <cell r="E6718">
            <v>0</v>
          </cell>
          <cell r="F6718">
            <v>0</v>
          </cell>
          <cell r="G6718" t="str">
            <v>101319</v>
          </cell>
          <cell r="H6718" t="str">
            <v>CURSO DE CAPACITAÇÃO PARA ENGENHEIRO SANITARISTA (ENCARGOS COMPLEMENTARES) - MENSALISTA</v>
          </cell>
        </row>
        <row r="6719">
          <cell r="A6719" t="str">
            <v>SERVICOS DIVERSOS</v>
          </cell>
          <cell r="B6719" t="str">
            <v>SEDI</v>
          </cell>
          <cell r="C6719" t="str">
            <v>OUTROS</v>
          </cell>
          <cell r="D6719" t="str">
            <v>0318</v>
          </cell>
          <cell r="E6719">
            <v>0</v>
          </cell>
          <cell r="F6719">
            <v>0</v>
          </cell>
          <cell r="G6719" t="str">
            <v>101320</v>
          </cell>
          <cell r="H6719" t="str">
            <v>CURSO DE CAPACITAÇÃO PARA MONTADOR DE MAQUINAS (ENCARGOS COMPLEMENTARES) - MENSALISTA</v>
          </cell>
        </row>
        <row r="6720">
          <cell r="A6720" t="str">
            <v>SERVICOS DIVERSOS</v>
          </cell>
          <cell r="B6720" t="str">
            <v>SEDI</v>
          </cell>
          <cell r="C6720" t="str">
            <v>OUTROS</v>
          </cell>
          <cell r="D6720" t="str">
            <v>0318</v>
          </cell>
          <cell r="E6720">
            <v>0</v>
          </cell>
          <cell r="F6720">
            <v>0</v>
          </cell>
          <cell r="G6720" t="str">
            <v>101321</v>
          </cell>
          <cell r="H6720" t="str">
            <v>CURSO DE CAPACITAÇÃO PARA ESTUCADOR (ENCARGOS COMPLEMENTARES) - MENSALISTA</v>
          </cell>
        </row>
        <row r="6721">
          <cell r="A6721" t="str">
            <v>SERVICOS DIVERSOS</v>
          </cell>
          <cell r="B6721" t="str">
            <v>SEDI</v>
          </cell>
          <cell r="C6721" t="str">
            <v>OUTROS</v>
          </cell>
          <cell r="D6721" t="str">
            <v>0318</v>
          </cell>
          <cell r="E6721">
            <v>0</v>
          </cell>
          <cell r="F6721">
            <v>0</v>
          </cell>
          <cell r="G6721" t="str">
            <v>101322</v>
          </cell>
          <cell r="H6721" t="str">
            <v>CURSO DE CAPACITAÇÃO PARA GESSEIRO (ENCARGOS COMPLEMENTARES) - MENSALISTA</v>
          </cell>
        </row>
        <row r="6722">
          <cell r="A6722" t="str">
            <v>SERVICOS DIVERSOS</v>
          </cell>
          <cell r="B6722" t="str">
            <v>SEDI</v>
          </cell>
          <cell r="C6722" t="str">
            <v>OUTROS</v>
          </cell>
          <cell r="D6722" t="str">
            <v>0318</v>
          </cell>
          <cell r="E6722">
            <v>0</v>
          </cell>
          <cell r="F6722">
            <v>0</v>
          </cell>
          <cell r="G6722" t="str">
            <v>101323</v>
          </cell>
          <cell r="H6722" t="str">
            <v>CURSO DE CAPACITAÇÃO PARA IMPERMEABILIZADOR (ENCARGOS COMPLEMENTARES) - MENSALISTA</v>
          </cell>
        </row>
        <row r="6723">
          <cell r="A6723" t="str">
            <v>SERVICOS DIVERSOS</v>
          </cell>
          <cell r="B6723" t="str">
            <v>SEDI</v>
          </cell>
          <cell r="C6723" t="str">
            <v>OUTROS</v>
          </cell>
          <cell r="D6723" t="str">
            <v>0318</v>
          </cell>
          <cell r="E6723">
            <v>0</v>
          </cell>
          <cell r="F6723">
            <v>0</v>
          </cell>
          <cell r="G6723" t="str">
            <v>101324</v>
          </cell>
          <cell r="H6723" t="str">
            <v>CURSO DE CAPACITAÇÃO PARA MOTORISTA DE CAMINHAO-BASCULANTE (ENCARGOS COMPLEMENTARES) - MENSALISTA</v>
          </cell>
        </row>
        <row r="6724">
          <cell r="A6724" t="str">
            <v>SERVICOS DIVERSOS</v>
          </cell>
          <cell r="B6724" t="str">
            <v>SEDI</v>
          </cell>
          <cell r="C6724" t="str">
            <v>OUTROS</v>
          </cell>
          <cell r="D6724" t="str">
            <v>0318</v>
          </cell>
          <cell r="E6724">
            <v>0</v>
          </cell>
          <cell r="F6724">
            <v>0</v>
          </cell>
          <cell r="G6724" t="str">
            <v>101325</v>
          </cell>
          <cell r="H6724" t="str">
            <v>CURSO DE CAPACITAÇÃO PARA INSTALADOR DE TUBULAÇÕES (ENCARGOS COMPLEMENTARES) - MENSALISTA</v>
          </cell>
        </row>
        <row r="6725">
          <cell r="A6725" t="str">
            <v>SERVICOS DIVERSOS</v>
          </cell>
          <cell r="B6725" t="str">
            <v>SEDI</v>
          </cell>
          <cell r="C6725" t="str">
            <v>OUTROS</v>
          </cell>
          <cell r="D6725" t="str">
            <v>0318</v>
          </cell>
          <cell r="E6725">
            <v>0</v>
          </cell>
          <cell r="F6725">
            <v>0</v>
          </cell>
          <cell r="G6725" t="str">
            <v>101326</v>
          </cell>
          <cell r="H6725" t="str">
            <v>CURSO DE CAPACITAÇÃO PARA JARDINEIRO (ENCARGOS COMPLEMENTARES) - MENSALISTA</v>
          </cell>
        </row>
        <row r="6726">
          <cell r="A6726" t="str">
            <v>SERVICOS DIVERSOS</v>
          </cell>
          <cell r="B6726" t="str">
            <v>SEDI</v>
          </cell>
          <cell r="C6726" t="str">
            <v>OUTROS</v>
          </cell>
          <cell r="D6726" t="str">
            <v>0318</v>
          </cell>
          <cell r="E6726">
            <v>0</v>
          </cell>
          <cell r="F6726">
            <v>0</v>
          </cell>
          <cell r="G6726" t="str">
            <v>101327</v>
          </cell>
          <cell r="H6726" t="str">
            <v>CURSO DE CAPACITAÇÃO PARA LEITURISTA OU CADASTRISTA DE REDES DE ÁGUA (ENCARGOS COMPLEMENTARES) - MENSALISTA</v>
          </cell>
        </row>
        <row r="6727">
          <cell r="A6727" t="str">
            <v>SERVICOS DIVERSOS</v>
          </cell>
          <cell r="B6727" t="str">
            <v>SEDI</v>
          </cell>
          <cell r="C6727" t="str">
            <v>OUTROS</v>
          </cell>
          <cell r="D6727" t="str">
            <v>0318</v>
          </cell>
          <cell r="E6727">
            <v>0</v>
          </cell>
          <cell r="F6727">
            <v>0</v>
          </cell>
          <cell r="G6727" t="str">
            <v>101328</v>
          </cell>
          <cell r="H6727" t="str">
            <v>CURSO DE CAPACITAÇÃO PARA MOTORISTA DE CAMINHAO-CARRETA (ENCARGOS COMPLEMENTARES) - MENSALISTA</v>
          </cell>
        </row>
        <row r="6728">
          <cell r="A6728" t="str">
            <v>SERVICOS DIVERSOS</v>
          </cell>
          <cell r="B6728" t="str">
            <v>SEDI</v>
          </cell>
          <cell r="C6728" t="str">
            <v>OUTROS</v>
          </cell>
          <cell r="D6728" t="str">
            <v>0318</v>
          </cell>
          <cell r="E6728">
            <v>0</v>
          </cell>
          <cell r="F6728">
            <v>0</v>
          </cell>
          <cell r="G6728" t="str">
            <v>101329</v>
          </cell>
          <cell r="H6728" t="str">
            <v>CURSO DE CAPACITAÇÃO PARA MAÇARIQUEIRO (ENCARGOS COMPLEMENTARES) - MENSALISTA</v>
          </cell>
        </row>
        <row r="6729">
          <cell r="A6729" t="str">
            <v>SERVICOS DIVERSOS</v>
          </cell>
          <cell r="B6729" t="str">
            <v>SEDI</v>
          </cell>
          <cell r="C6729" t="str">
            <v>OUTROS</v>
          </cell>
          <cell r="D6729" t="str">
            <v>0318</v>
          </cell>
          <cell r="E6729">
            <v>0</v>
          </cell>
          <cell r="F6729">
            <v>0</v>
          </cell>
          <cell r="G6729" t="str">
            <v>101330</v>
          </cell>
          <cell r="H6729" t="str">
            <v>CURSO DE CAPACITAÇÃO PARA MARCENEIRO (ENCARGOS COMPLEMENTARES) - MENSALISTA</v>
          </cell>
        </row>
        <row r="6730">
          <cell r="A6730" t="str">
            <v>SERVICOS DIVERSOS</v>
          </cell>
          <cell r="B6730" t="str">
            <v>SEDI</v>
          </cell>
          <cell r="C6730" t="str">
            <v>OUTROS</v>
          </cell>
          <cell r="D6730" t="str">
            <v>0318</v>
          </cell>
          <cell r="E6730">
            <v>0</v>
          </cell>
          <cell r="F6730">
            <v>0</v>
          </cell>
          <cell r="G6730" t="str">
            <v>101331</v>
          </cell>
          <cell r="H6730" t="str">
            <v>CURSO DE CAPACITAÇÃO PARA MARMORISTA / GRANITEIRO (ENCARGOS COMPLEMENTARES) - MENSALISTA</v>
          </cell>
        </row>
        <row r="6731">
          <cell r="A6731" t="str">
            <v>SERVICOS DIVERSOS</v>
          </cell>
          <cell r="B6731" t="str">
            <v>SEDI</v>
          </cell>
          <cell r="C6731" t="str">
            <v>OUTROS</v>
          </cell>
          <cell r="D6731" t="str">
            <v>0318</v>
          </cell>
          <cell r="E6731">
            <v>0</v>
          </cell>
          <cell r="F6731">
            <v>0</v>
          </cell>
          <cell r="G6731" t="str">
            <v>101332</v>
          </cell>
          <cell r="H6731" t="str">
            <v>CURSO DE CAPACITAÇÃO PARA MOTORISTA DE CARRO DE PASSEIO (ENCARGOS COMPLEMENTARES) - MENSALISTA</v>
          </cell>
        </row>
        <row r="6732">
          <cell r="A6732" t="str">
            <v>SERVICOS DIVERSOS</v>
          </cell>
          <cell r="B6732" t="str">
            <v>SEDI</v>
          </cell>
          <cell r="C6732" t="str">
            <v>OUTROS</v>
          </cell>
          <cell r="D6732" t="str">
            <v>0318</v>
          </cell>
          <cell r="E6732">
            <v>0</v>
          </cell>
          <cell r="F6732">
            <v>0</v>
          </cell>
          <cell r="G6732" t="str">
            <v>101333</v>
          </cell>
          <cell r="H6732" t="str">
            <v>CURSO DE CAPACITAÇÃO PARA MECÂNICO DE EQUIPAMENTOS PESADOS (ENCARGOS COMPLEMENTARES) - MENSALISTA</v>
          </cell>
        </row>
        <row r="6733">
          <cell r="A6733" t="str">
            <v>SERVICOS DIVERSOS</v>
          </cell>
          <cell r="B6733" t="str">
            <v>SEDI</v>
          </cell>
          <cell r="C6733" t="str">
            <v>OUTROS</v>
          </cell>
          <cell r="D6733" t="str">
            <v>0318</v>
          </cell>
          <cell r="E6733">
            <v>0</v>
          </cell>
          <cell r="F6733">
            <v>0</v>
          </cell>
          <cell r="G6733" t="str">
            <v>101334</v>
          </cell>
          <cell r="H6733" t="str">
            <v>CURSO DE CAPACITAÇÃO PARA MECÂNICO DE REFRIGERAÇÃO (ENCARGOS COMPLEMENTARES) - MENSALISTA</v>
          </cell>
        </row>
        <row r="6734">
          <cell r="A6734" t="str">
            <v>SERVICOS DIVERSOS</v>
          </cell>
          <cell r="B6734" t="str">
            <v>SEDI</v>
          </cell>
          <cell r="C6734" t="str">
            <v>OUTROS</v>
          </cell>
          <cell r="D6734" t="str">
            <v>0318</v>
          </cell>
          <cell r="E6734">
            <v>0</v>
          </cell>
          <cell r="F6734">
            <v>0</v>
          </cell>
          <cell r="G6734" t="str">
            <v>101335</v>
          </cell>
          <cell r="H6734" t="str">
            <v>CURSO DE CAPACITAÇÃO PARA MOTORISTA DE ONIBUS / MICRO-ONIBUS (ENCARGOS COMPLEMENTARES) - MENSALISTA</v>
          </cell>
        </row>
        <row r="6735">
          <cell r="A6735" t="str">
            <v>SERVICOS DIVERSOS</v>
          </cell>
          <cell r="B6735" t="str">
            <v>SEDI</v>
          </cell>
          <cell r="C6735" t="str">
            <v>OUTROS</v>
          </cell>
          <cell r="D6735" t="str">
            <v>0318</v>
          </cell>
          <cell r="E6735">
            <v>0</v>
          </cell>
          <cell r="F6735">
            <v>0</v>
          </cell>
          <cell r="G6735" t="str">
            <v>101336</v>
          </cell>
          <cell r="H6735" t="str">
            <v>CURSO DE CAPACITAÇÃO PARA MOTORISTA OPERADOR DE CAMINHAO COM MUNCK (ENCARGOS COMPLEMENTARES) - MENSALISTA</v>
          </cell>
        </row>
        <row r="6736">
          <cell r="A6736" t="str">
            <v>SERVICOS DIVERSOS</v>
          </cell>
          <cell r="B6736" t="str">
            <v>SEDI</v>
          </cell>
          <cell r="C6736" t="str">
            <v>OUTROS</v>
          </cell>
          <cell r="D6736" t="str">
            <v>0318</v>
          </cell>
          <cell r="E6736">
            <v>0</v>
          </cell>
          <cell r="F6736">
            <v>0</v>
          </cell>
          <cell r="G6736" t="str">
            <v>101337</v>
          </cell>
          <cell r="H6736" t="str">
            <v>CURSO DE CAPACITAÇÃO PARA NIVELADOR (ENCARGOS COMPLEMENTARES) - MENSALISTA</v>
          </cell>
        </row>
        <row r="6737">
          <cell r="A6737" t="str">
            <v>SERVICOS DIVERSOS</v>
          </cell>
          <cell r="B6737" t="str">
            <v>SEDI</v>
          </cell>
          <cell r="C6737" t="str">
            <v>OUTROS</v>
          </cell>
          <cell r="D6737" t="str">
            <v>0318</v>
          </cell>
          <cell r="E6737">
            <v>0</v>
          </cell>
          <cell r="F6737">
            <v>0</v>
          </cell>
          <cell r="G6737" t="str">
            <v>101338</v>
          </cell>
          <cell r="H6737" t="str">
            <v>CURSO DE CAPACITAÇÃO PARA OPERADOR DE BATE-ESTACAS (ENCARGOS COMPLEMENTARES) - MENSALISTA</v>
          </cell>
        </row>
        <row r="6738">
          <cell r="A6738" t="str">
            <v>SERVICOS DIVERSOS</v>
          </cell>
          <cell r="B6738" t="str">
            <v>SEDI</v>
          </cell>
          <cell r="C6738" t="str">
            <v>OUTROS</v>
          </cell>
          <cell r="D6738" t="str">
            <v>0318</v>
          </cell>
          <cell r="E6738">
            <v>0</v>
          </cell>
          <cell r="F6738">
            <v>0</v>
          </cell>
          <cell r="G6738" t="str">
            <v>101339</v>
          </cell>
          <cell r="H6738" t="str">
            <v>CURSO DE CAPACITAÇÃO PARA OPERADOR DE BETONEIRA (ENCARGOS COMPLEMENTARES) - MENSALISTA</v>
          </cell>
        </row>
        <row r="6739">
          <cell r="A6739" t="str">
            <v>SERVICOS DIVERSOS</v>
          </cell>
          <cell r="B6739" t="str">
            <v>SEDI</v>
          </cell>
          <cell r="C6739" t="str">
            <v>OUTROS</v>
          </cell>
          <cell r="D6739" t="str">
            <v>0318</v>
          </cell>
          <cell r="E6739">
            <v>0</v>
          </cell>
          <cell r="F6739">
            <v>0</v>
          </cell>
          <cell r="G6739" t="str">
            <v>101340</v>
          </cell>
          <cell r="H6739" t="str">
            <v>CURSO DE CAPACITAÇÃO PARA OPERADOR DE BETONEIRA ESTACIONARIA / MISTURADOR (ENCARGOS COMPLEMENTARES) - MENSALISTA</v>
          </cell>
        </row>
        <row r="6740">
          <cell r="A6740" t="str">
            <v>SERVICOS DIVERSOS</v>
          </cell>
          <cell r="B6740" t="str">
            <v>SEDI</v>
          </cell>
          <cell r="C6740" t="str">
            <v>OUTROS</v>
          </cell>
          <cell r="D6740" t="str">
            <v>0318</v>
          </cell>
          <cell r="E6740">
            <v>0</v>
          </cell>
          <cell r="F6740">
            <v>0</v>
          </cell>
          <cell r="G6740" t="str">
            <v>101341</v>
          </cell>
          <cell r="H6740" t="str">
            <v>CURSO DE CAPACITAÇÃO PARA OPERADOR DE COMPRESSOR DE AR OU COMPRESSORISTA (ENCARGOS COMPLEMENTARES) - MENSALISTA</v>
          </cell>
        </row>
        <row r="6741">
          <cell r="A6741" t="str">
            <v>SERVICOS DIVERSOS</v>
          </cell>
          <cell r="B6741" t="str">
            <v>SEDI</v>
          </cell>
          <cell r="C6741" t="str">
            <v>OUTROS</v>
          </cell>
          <cell r="D6741" t="str">
            <v>0318</v>
          </cell>
          <cell r="E6741">
            <v>0</v>
          </cell>
          <cell r="F6741">
            <v>0</v>
          </cell>
          <cell r="G6741" t="str">
            <v>101342</v>
          </cell>
          <cell r="H6741" t="str">
            <v>CURSO DE CAPACITAÇÃO PARA OPERADOR DE DEMARCADORA DE FAIXAS DE TRAFEGO (ENCARGOS COMPLEMENTARES) - MENSALISTA</v>
          </cell>
        </row>
        <row r="6742">
          <cell r="A6742" t="str">
            <v>SERVICOS DIVERSOS</v>
          </cell>
          <cell r="B6742" t="str">
            <v>SEDI</v>
          </cell>
          <cell r="C6742" t="str">
            <v>OUTROS</v>
          </cell>
          <cell r="D6742" t="str">
            <v>0318</v>
          </cell>
          <cell r="E6742">
            <v>0</v>
          </cell>
          <cell r="F6742">
            <v>0</v>
          </cell>
          <cell r="G6742" t="str">
            <v>101343</v>
          </cell>
          <cell r="H6742" t="str">
            <v>CURSO DE CAPACITAÇÃO PARA OPERADOR DE ESCAVADEIRA (ENCARGOS COMPLEMENTARES) - MENSALISTA</v>
          </cell>
        </row>
        <row r="6743">
          <cell r="A6743" t="str">
            <v>SERVICOS DIVERSOS</v>
          </cell>
          <cell r="B6743" t="str">
            <v>SEDI</v>
          </cell>
          <cell r="C6743" t="str">
            <v>OUTROS</v>
          </cell>
          <cell r="D6743" t="str">
            <v>0318</v>
          </cell>
          <cell r="E6743">
            <v>0</v>
          </cell>
          <cell r="F6743">
            <v>0</v>
          </cell>
          <cell r="G6743" t="str">
            <v>101344</v>
          </cell>
          <cell r="H6743" t="str">
            <v>CURSO DE CAPACITAÇÃO PARA OPERADOR DE GUINCHO OU GUINCHEIRO (ENCARGOS COMPLEMENTARES) - MENSALISTA</v>
          </cell>
        </row>
        <row r="6744">
          <cell r="A6744" t="str">
            <v>SERVICOS DIVERSOS</v>
          </cell>
          <cell r="B6744" t="str">
            <v>SEDI</v>
          </cell>
          <cell r="C6744" t="str">
            <v>OUTROS</v>
          </cell>
          <cell r="D6744" t="str">
            <v>0318</v>
          </cell>
          <cell r="E6744">
            <v>0</v>
          </cell>
          <cell r="F6744">
            <v>0</v>
          </cell>
          <cell r="G6744" t="str">
            <v>101345</v>
          </cell>
          <cell r="H6744" t="str">
            <v>CURSO DE CAPACITAÇÃO PARA OPERADOR DE GUINDASTE (ENCARGOS COMPLEMENTARES) - MENSALISTA</v>
          </cell>
        </row>
        <row r="6745">
          <cell r="A6745" t="str">
            <v>SERVICOS DIVERSOS</v>
          </cell>
          <cell r="B6745" t="str">
            <v>SEDI</v>
          </cell>
          <cell r="C6745" t="str">
            <v>OUTROS</v>
          </cell>
          <cell r="D6745" t="str">
            <v>0318</v>
          </cell>
          <cell r="E6745">
            <v>0</v>
          </cell>
          <cell r="F6745">
            <v>0</v>
          </cell>
          <cell r="G6745" t="str">
            <v>101346</v>
          </cell>
          <cell r="H6745" t="str">
            <v>CURSO DE CAPACITAÇÃO PARA OPERADOR DE JATO ABRASIVO OU JATISTA (ENCARGOS COMPLEMENTARES) - MENSALISTA</v>
          </cell>
        </row>
        <row r="6746">
          <cell r="A6746" t="str">
            <v>SERVICOS DIVERSOS</v>
          </cell>
          <cell r="B6746" t="str">
            <v>SEDI</v>
          </cell>
          <cell r="C6746" t="str">
            <v>OUTROS</v>
          </cell>
          <cell r="D6746" t="str">
            <v>0318</v>
          </cell>
          <cell r="E6746">
            <v>0</v>
          </cell>
          <cell r="F6746">
            <v>0</v>
          </cell>
          <cell r="G6746" t="str">
            <v>101347</v>
          </cell>
          <cell r="H6746" t="str">
            <v>CURSO DE CAPACITAÇÃO PARA OPERADOR DE MAQUINAS E TRATORES DIVERSOS (ENCARGOS COMPLEMENTARES) - MENSALISTA</v>
          </cell>
        </row>
        <row r="6747">
          <cell r="A6747" t="str">
            <v>SERVICOS DIVERSOS</v>
          </cell>
          <cell r="B6747" t="str">
            <v>SEDI</v>
          </cell>
          <cell r="C6747" t="str">
            <v>OUTROS</v>
          </cell>
          <cell r="D6747" t="str">
            <v>0318</v>
          </cell>
          <cell r="E6747">
            <v>0</v>
          </cell>
          <cell r="F6747">
            <v>0</v>
          </cell>
          <cell r="G6747" t="str">
            <v>101348</v>
          </cell>
          <cell r="H6747" t="str">
            <v>CURSO DE CAPACITAÇÃO PARA OPERADOR DE MARTELETE OU MARTELETEIRO (ENCARGOS COMPLEMENTARES) - MENSALISTA</v>
          </cell>
        </row>
        <row r="6748">
          <cell r="A6748" t="str">
            <v>SERVICOS DIVERSOS</v>
          </cell>
          <cell r="B6748" t="str">
            <v>SEDI</v>
          </cell>
          <cell r="C6748" t="str">
            <v>OUTROS</v>
          </cell>
          <cell r="D6748" t="str">
            <v>0318</v>
          </cell>
          <cell r="E6748">
            <v>0</v>
          </cell>
          <cell r="F6748">
            <v>0</v>
          </cell>
          <cell r="G6748" t="str">
            <v>101349</v>
          </cell>
          <cell r="H6748" t="str">
            <v>CURSO DE CAPACITAÇÃO PARA OPERADOR DE MOTO SCRAPER (ENCARGOS COMPLEMENTARES) - MENSALISTA</v>
          </cell>
        </row>
        <row r="6749">
          <cell r="A6749" t="str">
            <v>SERVICOS DIVERSOS</v>
          </cell>
          <cell r="B6749" t="str">
            <v>SEDI</v>
          </cell>
          <cell r="C6749" t="str">
            <v>OUTROS</v>
          </cell>
          <cell r="D6749" t="str">
            <v>0318</v>
          </cell>
          <cell r="E6749">
            <v>0</v>
          </cell>
          <cell r="F6749">
            <v>0</v>
          </cell>
          <cell r="G6749" t="str">
            <v>101350</v>
          </cell>
          <cell r="H6749" t="str">
            <v>CURSO DE CAPACITAÇÃO PARA OPERADOR DE MOTONIVELADORA (ENCARGOS COMPLEMENTARES) - MENSALISTA</v>
          </cell>
        </row>
        <row r="6750">
          <cell r="A6750" t="str">
            <v>SERVICOS DIVERSOS</v>
          </cell>
          <cell r="B6750" t="str">
            <v>SEDI</v>
          </cell>
          <cell r="C6750" t="str">
            <v>OUTROS</v>
          </cell>
          <cell r="D6750" t="str">
            <v>0318</v>
          </cell>
          <cell r="E6750">
            <v>0</v>
          </cell>
          <cell r="F6750">
            <v>0</v>
          </cell>
          <cell r="G6750" t="str">
            <v>101351</v>
          </cell>
          <cell r="H6750" t="str">
            <v>CURSO DE CAPACITAÇÃO PARA OPERADOR DE PA CARREGADEIRA (ENCARGOS COMPLEMENTARES) - MENSALISTA</v>
          </cell>
        </row>
        <row r="6751">
          <cell r="A6751" t="str">
            <v>SERVICOS DIVERSOS</v>
          </cell>
          <cell r="B6751" t="str">
            <v>SEDI</v>
          </cell>
          <cell r="C6751" t="str">
            <v>OUTROS</v>
          </cell>
          <cell r="D6751" t="str">
            <v>0318</v>
          </cell>
          <cell r="E6751">
            <v>0</v>
          </cell>
          <cell r="F6751">
            <v>0</v>
          </cell>
          <cell r="G6751" t="str">
            <v>101352</v>
          </cell>
          <cell r="H6751" t="str">
            <v>CURSO DE CAPACITAÇÃO PARA OPERADOR DE PAVIMENTADORA / MESA VIBROACABADORA (ENCARGOS COMPLEMENTARES) - MENSALISTA</v>
          </cell>
        </row>
        <row r="6752">
          <cell r="A6752" t="str">
            <v>SERVICOS DIVERSOS</v>
          </cell>
          <cell r="B6752" t="str">
            <v>SEDI</v>
          </cell>
          <cell r="C6752" t="str">
            <v>OUTROS</v>
          </cell>
          <cell r="D6752" t="str">
            <v>0318</v>
          </cell>
          <cell r="E6752">
            <v>0</v>
          </cell>
          <cell r="F6752">
            <v>0</v>
          </cell>
          <cell r="G6752" t="str">
            <v>101353</v>
          </cell>
          <cell r="H6752" t="str">
            <v>CURSO DE CAPACITAÇÃO PARA OPERADOR DE ROLO COMPACTADOR (ENCARGOS COMPLEMENTARES) - MENSALISTA</v>
          </cell>
        </row>
        <row r="6753">
          <cell r="A6753" t="str">
            <v>SERVICOS DIVERSOS</v>
          </cell>
          <cell r="B6753" t="str">
            <v>SEDI</v>
          </cell>
          <cell r="C6753" t="str">
            <v>OUTROS</v>
          </cell>
          <cell r="D6753" t="str">
            <v>0318</v>
          </cell>
          <cell r="E6753">
            <v>0</v>
          </cell>
          <cell r="F6753">
            <v>0</v>
          </cell>
          <cell r="G6753" t="str">
            <v>101354</v>
          </cell>
          <cell r="H6753" t="str">
            <v>CURSO DE CAPACITAÇÃO PARA OPERADOR DE TRATOR - EXCLUSIVE AGROPECUARIA (ENCARGOS COMPLEMENTARES) - MENSALISTA</v>
          </cell>
        </row>
        <row r="6754">
          <cell r="A6754" t="str">
            <v>SERVICOS DIVERSOS</v>
          </cell>
          <cell r="B6754" t="str">
            <v>SEDI</v>
          </cell>
          <cell r="C6754" t="str">
            <v>OUTROS</v>
          </cell>
          <cell r="D6754" t="str">
            <v>0318</v>
          </cell>
          <cell r="E6754">
            <v>0</v>
          </cell>
          <cell r="F6754">
            <v>0</v>
          </cell>
          <cell r="G6754" t="str">
            <v>101355</v>
          </cell>
          <cell r="H6754" t="str">
            <v>CURSO DE CAPACITAÇÃO PARA OPERADOR DE USINA DE ASFALTO, DE SOLOS OU DE CONCRETO (ENCARGOS COMPLEMENTARES) - MENSALISTA</v>
          </cell>
        </row>
        <row r="6755">
          <cell r="A6755" t="str">
            <v>SERVICOS DIVERSOS</v>
          </cell>
          <cell r="B6755" t="str">
            <v>SEDI</v>
          </cell>
          <cell r="C6755" t="str">
            <v>OUTROS</v>
          </cell>
          <cell r="D6755" t="str">
            <v>0318</v>
          </cell>
          <cell r="E6755">
            <v>0</v>
          </cell>
          <cell r="F6755">
            <v>0</v>
          </cell>
          <cell r="G6755" t="str">
            <v>101356</v>
          </cell>
          <cell r="H6755" t="str">
            <v>CURSO DE CAPACITAÇÃO PARA PASTILHEIRO (ENCARGOS COMPLEMENTARES) - MENSALISTA</v>
          </cell>
        </row>
        <row r="6756">
          <cell r="A6756" t="str">
            <v>SERVICOS DIVERSOS</v>
          </cell>
          <cell r="B6756" t="str">
            <v>SEDI</v>
          </cell>
          <cell r="C6756" t="str">
            <v>OUTROS</v>
          </cell>
          <cell r="D6756" t="str">
            <v>0318</v>
          </cell>
          <cell r="E6756">
            <v>0</v>
          </cell>
          <cell r="F6756">
            <v>0</v>
          </cell>
          <cell r="G6756" t="str">
            <v>101357</v>
          </cell>
          <cell r="H6756" t="str">
            <v>CURSO DE CAPACITAÇÃO PARA PEDREIRO (ENCARGOS COMPLEMENTARES) - MENSALISTA</v>
          </cell>
        </row>
        <row r="6757">
          <cell r="A6757" t="str">
            <v>SERVICOS DIVERSOS</v>
          </cell>
          <cell r="B6757" t="str">
            <v>SEDI</v>
          </cell>
          <cell r="C6757" t="str">
            <v>OUTROS</v>
          </cell>
          <cell r="D6757" t="str">
            <v>0318</v>
          </cell>
          <cell r="E6757">
            <v>0</v>
          </cell>
          <cell r="F6757">
            <v>0</v>
          </cell>
          <cell r="G6757" t="str">
            <v>101358</v>
          </cell>
          <cell r="H6757" t="str">
            <v>CURSO DE CAPACITAÇÃO PARA PINTOR (ENCARGOS COMPLEMENTARES) - MENSALISTA</v>
          </cell>
        </row>
        <row r="6758">
          <cell r="A6758" t="str">
            <v>SERVICOS DIVERSOS</v>
          </cell>
          <cell r="B6758" t="str">
            <v>SEDI</v>
          </cell>
          <cell r="C6758" t="str">
            <v>OUTROS</v>
          </cell>
          <cell r="D6758" t="str">
            <v>0318</v>
          </cell>
          <cell r="E6758">
            <v>0</v>
          </cell>
          <cell r="F6758">
            <v>0</v>
          </cell>
          <cell r="G6758" t="str">
            <v>101359</v>
          </cell>
          <cell r="H6758" t="str">
            <v>CURSO DE CAPACITAÇÃO PARA PINTOR DE LETREIROS (ENCARGOS COMPLEMENTARES) - MENSALISTA</v>
          </cell>
        </row>
        <row r="6759">
          <cell r="A6759" t="str">
            <v>SERVICOS DIVERSOS</v>
          </cell>
          <cell r="B6759" t="str">
            <v>SEDI</v>
          </cell>
          <cell r="C6759" t="str">
            <v>OUTROS</v>
          </cell>
          <cell r="D6759" t="str">
            <v>0318</v>
          </cell>
          <cell r="E6759">
            <v>0</v>
          </cell>
          <cell r="F6759">
            <v>0</v>
          </cell>
          <cell r="G6759" t="str">
            <v>101360</v>
          </cell>
          <cell r="H6759" t="str">
            <v>CURSO DE CAPACITAÇÃO PARA PINTOR PARA TINTA EPOXI (ENCARGOS COMPLEMENTARES) - MENSALISTA</v>
          </cell>
        </row>
        <row r="6760">
          <cell r="A6760" t="str">
            <v>SERVICOS DIVERSOS</v>
          </cell>
          <cell r="B6760" t="str">
            <v>SEDI</v>
          </cell>
          <cell r="C6760" t="str">
            <v>OUTROS</v>
          </cell>
          <cell r="D6760" t="str">
            <v>0318</v>
          </cell>
          <cell r="E6760">
            <v>0</v>
          </cell>
          <cell r="F6760">
            <v>0</v>
          </cell>
          <cell r="G6760" t="str">
            <v>101361</v>
          </cell>
          <cell r="H6760" t="str">
            <v>CURSO DE CAPACITAÇÃO PARA POCEIRO / ESCAVADOR DE VALAS E TUBULOES (ENCARGOS COMPLEMENTARES) - MENSALISTA</v>
          </cell>
        </row>
        <row r="6761">
          <cell r="A6761" t="str">
            <v>SERVICOS DIVERSOS</v>
          </cell>
          <cell r="B6761" t="str">
            <v>SEDI</v>
          </cell>
          <cell r="C6761" t="str">
            <v>OUTROS</v>
          </cell>
          <cell r="D6761" t="str">
            <v>0318</v>
          </cell>
          <cell r="E6761">
            <v>0</v>
          </cell>
          <cell r="F6761">
            <v>0</v>
          </cell>
          <cell r="G6761" t="str">
            <v>101362</v>
          </cell>
          <cell r="H6761" t="str">
            <v>CURSO DE CAPACITAÇÃO PARA RASTELEIRO (ENCARGOS COMPLEMENTARES) - MENSALISTA</v>
          </cell>
        </row>
        <row r="6762">
          <cell r="A6762" t="str">
            <v>SERVICOS DIVERSOS</v>
          </cell>
          <cell r="B6762" t="str">
            <v>SEDI</v>
          </cell>
          <cell r="C6762" t="str">
            <v>OUTROS</v>
          </cell>
          <cell r="D6762" t="str">
            <v>0318</v>
          </cell>
          <cell r="E6762">
            <v>0</v>
          </cell>
          <cell r="F6762">
            <v>0</v>
          </cell>
          <cell r="G6762" t="str">
            <v>101363</v>
          </cell>
          <cell r="H6762" t="str">
            <v>CURSO DE CAPACITAÇÃO PARA SERRALHEIRO (ENCARGOS COMPLEMENTARES) - MENSALISTA</v>
          </cell>
        </row>
        <row r="6763">
          <cell r="A6763" t="str">
            <v>SERVICOS DIVERSOS</v>
          </cell>
          <cell r="B6763" t="str">
            <v>SEDI</v>
          </cell>
          <cell r="C6763" t="str">
            <v>OUTROS</v>
          </cell>
          <cell r="D6763" t="str">
            <v>0318</v>
          </cell>
          <cell r="E6763">
            <v>0</v>
          </cell>
          <cell r="F6763">
            <v>0</v>
          </cell>
          <cell r="G6763" t="str">
            <v>101364</v>
          </cell>
          <cell r="H6763" t="str">
            <v>CURSO DE CAPACITAÇÃO PARA SERVENTE DE OBRAS (ENCARGOS COMPLEMENTARES) - MENSALISTA</v>
          </cell>
        </row>
        <row r="6764">
          <cell r="A6764" t="str">
            <v>SERVICOS DIVERSOS</v>
          </cell>
          <cell r="B6764" t="str">
            <v>SEDI</v>
          </cell>
          <cell r="C6764" t="str">
            <v>OUTROS</v>
          </cell>
          <cell r="D6764" t="str">
            <v>0318</v>
          </cell>
          <cell r="E6764">
            <v>0</v>
          </cell>
          <cell r="F6764">
            <v>0</v>
          </cell>
          <cell r="G6764" t="str">
            <v>101365</v>
          </cell>
          <cell r="H6764" t="str">
            <v>CURSO DE CAPACITAÇÃO PARA SOLDADOR (ENCARGOS COMPLEMENTARES) - MENSALISTA</v>
          </cell>
        </row>
        <row r="6765">
          <cell r="A6765" t="str">
            <v>SERVICOS DIVERSOS</v>
          </cell>
          <cell r="B6765" t="str">
            <v>SEDI</v>
          </cell>
          <cell r="C6765" t="str">
            <v>OUTROS</v>
          </cell>
          <cell r="D6765" t="str">
            <v>0318</v>
          </cell>
          <cell r="E6765">
            <v>0</v>
          </cell>
          <cell r="F6765">
            <v>0</v>
          </cell>
          <cell r="G6765" t="str">
            <v>101366</v>
          </cell>
          <cell r="H6765" t="str">
            <v>CURSO DE CAPACITAÇÃO PARA SOLDADOR ELETRICO (ENCARGOS COMPLEMENTARES) - MENSALISTA</v>
          </cell>
        </row>
        <row r="6766">
          <cell r="A6766" t="str">
            <v>SERVICOS DIVERSOS</v>
          </cell>
          <cell r="B6766" t="str">
            <v>SEDI</v>
          </cell>
          <cell r="C6766" t="str">
            <v>OUTROS</v>
          </cell>
          <cell r="D6766" t="str">
            <v>0318</v>
          </cell>
          <cell r="E6766">
            <v>0</v>
          </cell>
          <cell r="F6766">
            <v>0</v>
          </cell>
          <cell r="G6766" t="str">
            <v>101367</v>
          </cell>
          <cell r="H6766" t="str">
            <v>CURSO DE CAPACITAÇÃO PARA TAQUEADOR OU TAQUEIRO (ENCARGOS COMPLEMENTARES) - MENSALISTA</v>
          </cell>
        </row>
        <row r="6767">
          <cell r="A6767" t="str">
            <v>SERVICOS DIVERSOS</v>
          </cell>
          <cell r="B6767" t="str">
            <v>SEDI</v>
          </cell>
          <cell r="C6767" t="str">
            <v>OUTROS</v>
          </cell>
          <cell r="D6767" t="str">
            <v>0318</v>
          </cell>
          <cell r="E6767">
            <v>0</v>
          </cell>
          <cell r="F6767">
            <v>0</v>
          </cell>
          <cell r="G6767" t="str">
            <v>101368</v>
          </cell>
          <cell r="H6767" t="str">
            <v>CURSO DE CAPACITAÇÃO PARA TECNICO EM LABORATORIO E CAMPO DE CONSTRUCAO CIVIL (ENCARGOS COMPLEMENTARES) - MENSALISTA</v>
          </cell>
        </row>
        <row r="6768">
          <cell r="A6768" t="str">
            <v>SERVICOS DIVERSOS</v>
          </cell>
          <cell r="B6768" t="str">
            <v>SEDI</v>
          </cell>
          <cell r="C6768" t="str">
            <v>OUTROS</v>
          </cell>
          <cell r="D6768" t="str">
            <v>0318</v>
          </cell>
          <cell r="E6768">
            <v>0</v>
          </cell>
          <cell r="F6768">
            <v>0</v>
          </cell>
          <cell r="G6768" t="str">
            <v>101369</v>
          </cell>
          <cell r="H6768" t="str">
            <v>CURSO DE CAPACITAÇÃO PARA TECNICO EM SONDAGEM (ENCARGOS COMPLEMENTARES) - MENSALISTA</v>
          </cell>
        </row>
        <row r="6769">
          <cell r="A6769" t="str">
            <v>SERVICOS DIVERSOS</v>
          </cell>
          <cell r="B6769" t="str">
            <v>SEDI</v>
          </cell>
          <cell r="C6769" t="str">
            <v>OUTROS</v>
          </cell>
          <cell r="D6769" t="str">
            <v>0318</v>
          </cell>
          <cell r="E6769">
            <v>0</v>
          </cell>
          <cell r="F6769">
            <v>0</v>
          </cell>
          <cell r="G6769" t="str">
            <v>101370</v>
          </cell>
          <cell r="H6769" t="str">
            <v>CURSO DE CAPACITAÇÃO PARA TELHADOR (ENCARGOS COMPLEMENTARES) - MENSALISTA</v>
          </cell>
        </row>
        <row r="6770">
          <cell r="A6770" t="str">
            <v>SERVICOS DIVERSOS</v>
          </cell>
          <cell r="B6770" t="str">
            <v>SEDI</v>
          </cell>
          <cell r="C6770" t="str">
            <v>OUTROS</v>
          </cell>
          <cell r="D6770" t="str">
            <v>0318</v>
          </cell>
          <cell r="E6770">
            <v>0</v>
          </cell>
          <cell r="F6770">
            <v>0</v>
          </cell>
          <cell r="G6770" t="str">
            <v>101371</v>
          </cell>
          <cell r="H6770" t="str">
            <v>CURSO DE CAPACITAÇÃO PARA VIDRACEIRO (ENCARGOS COMPLEMENTARES) - MENSALISTA</v>
          </cell>
        </row>
        <row r="6771">
          <cell r="A6771" t="str">
            <v>SERVICOS DIVERSOS</v>
          </cell>
          <cell r="B6771" t="str">
            <v>SEDI</v>
          </cell>
          <cell r="C6771" t="str">
            <v>OUTROS</v>
          </cell>
          <cell r="D6771" t="str">
            <v>0318</v>
          </cell>
          <cell r="E6771">
            <v>0</v>
          </cell>
          <cell r="F6771">
            <v>0</v>
          </cell>
          <cell r="G6771" t="str">
            <v>101372</v>
          </cell>
          <cell r="H6771" t="str">
            <v>CURSO DE CAPACITAÇÃO PARA VIGIA DIURNO (ENCARGOS COMPLEMENTARES) - MENSALISTA</v>
          </cell>
        </row>
        <row r="6772">
          <cell r="A6772" t="str">
            <v>SERVICOS DIVERSOS</v>
          </cell>
          <cell r="B6772" t="str">
            <v>SEDI</v>
          </cell>
          <cell r="C6772" t="str">
            <v>OUTROS</v>
          </cell>
          <cell r="D6772" t="str">
            <v>0318</v>
          </cell>
          <cell r="E6772">
            <v>0</v>
          </cell>
          <cell r="F6772">
            <v>0</v>
          </cell>
          <cell r="G6772" t="str">
            <v>101373</v>
          </cell>
          <cell r="H6772" t="str">
            <v>ENGENHEIRO CIVIL SENIOR COM ENCARGOS COMPLEMENTARES</v>
          </cell>
        </row>
        <row r="6773">
          <cell r="A6773" t="str">
            <v>SERVICOS DIVERSOS</v>
          </cell>
          <cell r="B6773" t="str">
            <v>SEDI</v>
          </cell>
          <cell r="C6773" t="str">
            <v>OUTROS</v>
          </cell>
          <cell r="D6773" t="str">
            <v>0318</v>
          </cell>
          <cell r="E6773">
            <v>0</v>
          </cell>
          <cell r="F6773">
            <v>0</v>
          </cell>
          <cell r="G6773" t="str">
            <v>101374</v>
          </cell>
          <cell r="H6773" t="str">
            <v>AJUDANTE DE ARMADOR COM ENCARGOS COMPLEMENTARES</v>
          </cell>
        </row>
        <row r="6774">
          <cell r="A6774" t="str">
            <v>SERVICOS DIVERSOS</v>
          </cell>
          <cell r="B6774" t="str">
            <v>SEDI</v>
          </cell>
          <cell r="C6774" t="str">
            <v>OUTROS</v>
          </cell>
          <cell r="D6774" t="str">
            <v>0318</v>
          </cell>
          <cell r="E6774">
            <v>0</v>
          </cell>
          <cell r="F6774">
            <v>0</v>
          </cell>
          <cell r="G6774" t="str">
            <v>101375</v>
          </cell>
          <cell r="H6774" t="str">
            <v>AJUDANTE DE ELETRICISTA COM ENCARGOS COMPLEMENTARES</v>
          </cell>
        </row>
        <row r="6775">
          <cell r="A6775" t="str">
            <v>SERVICOS DIVERSOS</v>
          </cell>
          <cell r="B6775" t="str">
            <v>SEDI</v>
          </cell>
          <cell r="C6775" t="str">
            <v>OUTROS</v>
          </cell>
          <cell r="D6775" t="str">
            <v>0318</v>
          </cell>
          <cell r="E6775">
            <v>0</v>
          </cell>
          <cell r="F6775">
            <v>0</v>
          </cell>
          <cell r="G6775" t="str">
            <v>101376</v>
          </cell>
          <cell r="H6775" t="str">
            <v>AJUDANTE DE ESTRUTURAS METÁLICAS COM ENCARGOS COMPLEMENTARES</v>
          </cell>
        </row>
        <row r="6776">
          <cell r="A6776" t="str">
            <v>SERVICOS DIVERSOS</v>
          </cell>
          <cell r="B6776" t="str">
            <v>SEDI</v>
          </cell>
          <cell r="C6776" t="str">
            <v>OUTROS</v>
          </cell>
          <cell r="D6776" t="str">
            <v>0318</v>
          </cell>
          <cell r="E6776">
            <v>0</v>
          </cell>
          <cell r="F6776">
            <v>0</v>
          </cell>
          <cell r="G6776" t="str">
            <v>101377</v>
          </cell>
          <cell r="H6776" t="str">
            <v>AJUDANTE DE OPERAÇÃO EM GERAL COM ENCARGOS COMPLEMENTARES</v>
          </cell>
        </row>
        <row r="6777">
          <cell r="A6777" t="str">
            <v>SERVICOS DIVERSOS</v>
          </cell>
          <cell r="B6777" t="str">
            <v>SEDI</v>
          </cell>
          <cell r="C6777" t="str">
            <v>OUTROS</v>
          </cell>
          <cell r="D6777" t="str">
            <v>0318</v>
          </cell>
          <cell r="E6777">
            <v>0</v>
          </cell>
          <cell r="F6777">
            <v>0</v>
          </cell>
          <cell r="G6777" t="str">
            <v>101378</v>
          </cell>
          <cell r="H6777" t="str">
            <v>AJUDANTE DE PINTOR COM ENCARGOS COMPLEMENTARES</v>
          </cell>
        </row>
        <row r="6778">
          <cell r="A6778" t="str">
            <v>SERVICOS DIVERSOS</v>
          </cell>
          <cell r="B6778" t="str">
            <v>SEDI</v>
          </cell>
          <cell r="C6778" t="str">
            <v>OUTROS</v>
          </cell>
          <cell r="D6778" t="str">
            <v>0318</v>
          </cell>
          <cell r="E6778">
            <v>0</v>
          </cell>
          <cell r="F6778">
            <v>0</v>
          </cell>
          <cell r="G6778" t="str">
            <v>101379</v>
          </cell>
          <cell r="H6778" t="str">
            <v>AJUDANTE DE SERRALHEIRO COM ENCARGOS COMPLEMENTARES</v>
          </cell>
        </row>
        <row r="6779">
          <cell r="A6779" t="str">
            <v>SERVICOS DIVERSOS</v>
          </cell>
          <cell r="B6779" t="str">
            <v>SEDI</v>
          </cell>
          <cell r="C6779" t="str">
            <v>OUTROS</v>
          </cell>
          <cell r="D6779" t="str">
            <v>0318</v>
          </cell>
          <cell r="E6779">
            <v>0</v>
          </cell>
          <cell r="F6779">
            <v>0</v>
          </cell>
          <cell r="G6779" t="str">
            <v>101380</v>
          </cell>
          <cell r="H6779" t="str">
            <v>AJUDANTE ESPECIALIZADO COM ENCARGOS COMPLEMENTARES</v>
          </cell>
        </row>
        <row r="6780">
          <cell r="A6780" t="str">
            <v>SERVICOS DIVERSOS</v>
          </cell>
          <cell r="B6780" t="str">
            <v>SEDI</v>
          </cell>
          <cell r="C6780" t="str">
            <v>OUTROS</v>
          </cell>
          <cell r="D6780" t="str">
            <v>0318</v>
          </cell>
          <cell r="E6780">
            <v>0</v>
          </cell>
          <cell r="F6780">
            <v>0</v>
          </cell>
          <cell r="G6780" t="str">
            <v>101381</v>
          </cell>
          <cell r="H6780" t="str">
            <v>ARMADOR COM ENCARGOS COMPLEMENTARES</v>
          </cell>
        </row>
        <row r="6781">
          <cell r="A6781" t="str">
            <v>SERVICOS DIVERSOS</v>
          </cell>
          <cell r="B6781" t="str">
            <v>SEDI</v>
          </cell>
          <cell r="C6781" t="str">
            <v>OUTROS</v>
          </cell>
          <cell r="D6781" t="str">
            <v>0318</v>
          </cell>
          <cell r="E6781">
            <v>0</v>
          </cell>
          <cell r="F6781">
            <v>0</v>
          </cell>
          <cell r="G6781" t="str">
            <v>101382</v>
          </cell>
          <cell r="H6781" t="str">
            <v>ASSENTADOR DE MANILHAS COM ENCARGOS COMPLEMENTARES</v>
          </cell>
        </row>
        <row r="6782">
          <cell r="A6782" t="str">
            <v>SERVICOS DIVERSOS</v>
          </cell>
          <cell r="B6782" t="str">
            <v>SEDI</v>
          </cell>
          <cell r="C6782" t="str">
            <v>OUTROS</v>
          </cell>
          <cell r="D6782" t="str">
            <v>0318</v>
          </cell>
          <cell r="E6782">
            <v>0</v>
          </cell>
          <cell r="F6782">
            <v>0</v>
          </cell>
          <cell r="G6782" t="str">
            <v>101383</v>
          </cell>
          <cell r="H6782" t="str">
            <v>AUXILIAR DE AZULEJISTA COM ENCARGOS COMPLEMENTARES</v>
          </cell>
        </row>
        <row r="6783">
          <cell r="A6783" t="str">
            <v>SERVICOS DIVERSOS</v>
          </cell>
          <cell r="B6783" t="str">
            <v>SEDI</v>
          </cell>
          <cell r="C6783" t="str">
            <v>OUTROS</v>
          </cell>
          <cell r="D6783" t="str">
            <v>0318</v>
          </cell>
          <cell r="E6783">
            <v>0</v>
          </cell>
          <cell r="F6783">
            <v>0</v>
          </cell>
          <cell r="G6783" t="str">
            <v>101384</v>
          </cell>
          <cell r="H6783" t="str">
            <v>AUXILIAR DE ENCANADOR OU BOMBEIRO HIDRÁULICO COM ENCARGOS COMPLEMENTARES</v>
          </cell>
        </row>
        <row r="6784">
          <cell r="A6784" t="str">
            <v>SERVICOS DIVERSOS</v>
          </cell>
          <cell r="B6784" t="str">
            <v>SEDI</v>
          </cell>
          <cell r="C6784" t="str">
            <v>OUTROS</v>
          </cell>
          <cell r="D6784" t="str">
            <v>0318</v>
          </cell>
          <cell r="E6784">
            <v>0</v>
          </cell>
          <cell r="F6784">
            <v>0</v>
          </cell>
          <cell r="G6784" t="str">
            <v>101385</v>
          </cell>
          <cell r="H6784" t="str">
            <v>AUXILIAR DE LABORATORISTA DE SOLOS E DE CONCRETO COM ENCARGOS COMPLEMENTARES</v>
          </cell>
        </row>
        <row r="6785">
          <cell r="A6785" t="str">
            <v>SERVICOS DIVERSOS</v>
          </cell>
          <cell r="B6785" t="str">
            <v>SEDI</v>
          </cell>
          <cell r="C6785" t="str">
            <v>OUTROS</v>
          </cell>
          <cell r="D6785" t="str">
            <v>0318</v>
          </cell>
          <cell r="E6785">
            <v>0</v>
          </cell>
          <cell r="F6785">
            <v>0</v>
          </cell>
          <cell r="G6785" t="str">
            <v>101386</v>
          </cell>
          <cell r="H6785" t="str">
            <v>AUXILIAR DE MECÂNICO COM ENCARGOS COMPLEMENTARES</v>
          </cell>
        </row>
        <row r="6786">
          <cell r="A6786" t="str">
            <v>SERVICOS DIVERSOS</v>
          </cell>
          <cell r="B6786" t="str">
            <v>SEDI</v>
          </cell>
          <cell r="C6786" t="str">
            <v>OUTROS</v>
          </cell>
          <cell r="D6786" t="str">
            <v>0318</v>
          </cell>
          <cell r="E6786">
            <v>0</v>
          </cell>
          <cell r="F6786">
            <v>0</v>
          </cell>
          <cell r="G6786" t="str">
            <v>101387</v>
          </cell>
          <cell r="H6786" t="str">
            <v>AUXILIAR DE PEDREIRO COM ENCARGOS COMPLEMENTARES</v>
          </cell>
        </row>
        <row r="6787">
          <cell r="A6787" t="str">
            <v>SERVICOS DIVERSOS</v>
          </cell>
          <cell r="B6787" t="str">
            <v>SEDI</v>
          </cell>
          <cell r="C6787" t="str">
            <v>OUTROS</v>
          </cell>
          <cell r="D6787" t="str">
            <v>0318</v>
          </cell>
          <cell r="E6787">
            <v>0</v>
          </cell>
          <cell r="F6787">
            <v>0</v>
          </cell>
          <cell r="G6787" t="str">
            <v>101388</v>
          </cell>
          <cell r="H6787" t="str">
            <v>AUXILIAR DE SERVIÇOS GERAIS COM ENCARGOS COMPLEMENTARES</v>
          </cell>
        </row>
        <row r="6788">
          <cell r="A6788" t="str">
            <v>SERVICOS DIVERSOS</v>
          </cell>
          <cell r="B6788" t="str">
            <v>SEDI</v>
          </cell>
          <cell r="C6788" t="str">
            <v>OUTROS</v>
          </cell>
          <cell r="D6788" t="str">
            <v>0318</v>
          </cell>
          <cell r="E6788">
            <v>0</v>
          </cell>
          <cell r="F6788">
            <v>0</v>
          </cell>
          <cell r="G6788" t="str">
            <v>101389</v>
          </cell>
          <cell r="H6788" t="str">
            <v>AUXILIAR DE TOPÓGRAFO COM ENCARGOS COMPLEMENTARES</v>
          </cell>
        </row>
        <row r="6789">
          <cell r="A6789" t="str">
            <v>SERVICOS DIVERSOS</v>
          </cell>
          <cell r="B6789" t="str">
            <v>SEDI</v>
          </cell>
          <cell r="C6789" t="str">
            <v>OUTROS</v>
          </cell>
          <cell r="D6789" t="str">
            <v>0318</v>
          </cell>
          <cell r="E6789">
            <v>0</v>
          </cell>
          <cell r="F6789">
            <v>0</v>
          </cell>
          <cell r="G6789" t="str">
            <v>101390</v>
          </cell>
          <cell r="H6789" t="str">
            <v>AUXILIAR TÉCNICO / ASSISTENTE DE ENGENHARIA COM ENCARGOS COMPLEMENTARES</v>
          </cell>
        </row>
        <row r="6790">
          <cell r="A6790" t="str">
            <v>SERVICOS DIVERSOS</v>
          </cell>
          <cell r="B6790" t="str">
            <v>SEDI</v>
          </cell>
          <cell r="C6790" t="str">
            <v>OUTROS</v>
          </cell>
          <cell r="D6790" t="str">
            <v>0318</v>
          </cell>
          <cell r="E6790">
            <v>0</v>
          </cell>
          <cell r="F6790">
            <v>0</v>
          </cell>
          <cell r="G6790" t="str">
            <v>101391</v>
          </cell>
          <cell r="H6790" t="str">
            <v>AZULEJISTA OU LADRILHEIRO COM ENCARGOS COMPLEMENTARES</v>
          </cell>
        </row>
        <row r="6791">
          <cell r="A6791" t="str">
            <v>SERVICOS DIVERSOS</v>
          </cell>
          <cell r="B6791" t="str">
            <v>SEDI</v>
          </cell>
          <cell r="C6791" t="str">
            <v>OUTROS</v>
          </cell>
          <cell r="D6791" t="str">
            <v>0318</v>
          </cell>
          <cell r="E6791">
            <v>0</v>
          </cell>
          <cell r="F6791">
            <v>0</v>
          </cell>
          <cell r="G6791" t="str">
            <v>101392</v>
          </cell>
          <cell r="H6791" t="str">
            <v>BLASTER, DINAMITADOR OU CABO DE FORÇA COM ENCARGOS COMPLEMENTARES</v>
          </cell>
        </row>
        <row r="6792">
          <cell r="A6792" t="str">
            <v>SERVICOS DIVERSOS</v>
          </cell>
          <cell r="B6792" t="str">
            <v>SEDI</v>
          </cell>
          <cell r="C6792" t="str">
            <v>OUTROS</v>
          </cell>
          <cell r="D6792" t="str">
            <v>0318</v>
          </cell>
          <cell r="E6792">
            <v>0</v>
          </cell>
          <cell r="F6792">
            <v>0</v>
          </cell>
          <cell r="G6792" t="str">
            <v>101393</v>
          </cell>
          <cell r="H6792" t="str">
            <v>CALAFETADOR / CALAFATE COM ENCARGOS COMPLEMENTARES</v>
          </cell>
        </row>
        <row r="6793">
          <cell r="A6793" t="str">
            <v>SERVICOS DIVERSOS</v>
          </cell>
          <cell r="B6793" t="str">
            <v>SEDI</v>
          </cell>
          <cell r="C6793" t="str">
            <v>OUTROS</v>
          </cell>
          <cell r="D6793" t="str">
            <v>0318</v>
          </cell>
          <cell r="E6793">
            <v>0</v>
          </cell>
          <cell r="F6793">
            <v>0</v>
          </cell>
          <cell r="G6793" t="str">
            <v>101394</v>
          </cell>
          <cell r="H6793" t="str">
            <v>CALCETEIRO COM ENCARGOS COMPLEMENTARES</v>
          </cell>
        </row>
        <row r="6794">
          <cell r="A6794" t="str">
            <v>SERVICOS DIVERSOS</v>
          </cell>
          <cell r="B6794" t="str">
            <v>SEDI</v>
          </cell>
          <cell r="C6794" t="str">
            <v>OUTROS</v>
          </cell>
          <cell r="D6794" t="str">
            <v>0318</v>
          </cell>
          <cell r="E6794">
            <v>0</v>
          </cell>
          <cell r="F6794">
            <v>0</v>
          </cell>
          <cell r="G6794" t="str">
            <v>101395</v>
          </cell>
          <cell r="H6794" t="str">
            <v>CARPINTEIRO AUXILIAR COM ENCARGOS COMPLEMENTARES</v>
          </cell>
        </row>
        <row r="6795">
          <cell r="A6795" t="str">
            <v>SERVICOS DIVERSOS</v>
          </cell>
          <cell r="B6795" t="str">
            <v>SEDI</v>
          </cell>
          <cell r="C6795" t="str">
            <v>OUTROS</v>
          </cell>
          <cell r="D6795" t="str">
            <v>0318</v>
          </cell>
          <cell r="E6795">
            <v>0</v>
          </cell>
          <cell r="F6795">
            <v>0</v>
          </cell>
          <cell r="G6795" t="str">
            <v>101396</v>
          </cell>
          <cell r="H6795" t="str">
            <v>CARPINTEIRO DE ESQUADRIAS COM ENCARGOS COMPLEMENTARES</v>
          </cell>
        </row>
        <row r="6796">
          <cell r="A6796" t="str">
            <v>SERVICOS DIVERSOS</v>
          </cell>
          <cell r="B6796" t="str">
            <v>SEDI</v>
          </cell>
          <cell r="C6796" t="str">
            <v>OUTROS</v>
          </cell>
          <cell r="D6796" t="str">
            <v>0318</v>
          </cell>
          <cell r="E6796">
            <v>0</v>
          </cell>
          <cell r="F6796">
            <v>0</v>
          </cell>
          <cell r="G6796" t="str">
            <v>101397</v>
          </cell>
          <cell r="H6796" t="str">
            <v>CARPINTEIRO DE FORMAS COM ENCARGOS COMPLEMENTARES</v>
          </cell>
        </row>
        <row r="6797">
          <cell r="A6797" t="str">
            <v>SERVICOS DIVERSOS</v>
          </cell>
          <cell r="B6797" t="str">
            <v>SEDI</v>
          </cell>
          <cell r="C6797" t="str">
            <v>OUTROS</v>
          </cell>
          <cell r="D6797" t="str">
            <v>0318</v>
          </cell>
          <cell r="E6797">
            <v>0</v>
          </cell>
          <cell r="F6797">
            <v>0</v>
          </cell>
          <cell r="G6797" t="str">
            <v>101398</v>
          </cell>
          <cell r="H6797" t="str">
            <v>CAVOUQUEIRO OU OPERADOR DE PERFURATRIZ COM ENCARGOS COMPLEMENTARES</v>
          </cell>
        </row>
        <row r="6798">
          <cell r="A6798" t="str">
            <v>SERVICOS DIVERSOS</v>
          </cell>
          <cell r="B6798" t="str">
            <v>SEDI</v>
          </cell>
          <cell r="C6798" t="str">
            <v>OUTROS</v>
          </cell>
          <cell r="D6798" t="str">
            <v>0318</v>
          </cell>
          <cell r="E6798">
            <v>0</v>
          </cell>
          <cell r="F6798">
            <v>0</v>
          </cell>
          <cell r="G6798" t="str">
            <v>101399</v>
          </cell>
          <cell r="H6798" t="str">
            <v>ELETRICISTA COM ENCARGOS COMPLEMENTARES</v>
          </cell>
        </row>
        <row r="6799">
          <cell r="A6799" t="str">
            <v>SERVICOS DIVERSOS</v>
          </cell>
          <cell r="B6799" t="str">
            <v>SEDI</v>
          </cell>
          <cell r="C6799" t="str">
            <v>OUTROS</v>
          </cell>
          <cell r="D6799" t="str">
            <v>0318</v>
          </cell>
          <cell r="E6799">
            <v>0</v>
          </cell>
          <cell r="F6799">
            <v>0</v>
          </cell>
          <cell r="G6799" t="str">
            <v>101400</v>
          </cell>
          <cell r="H6799" t="str">
            <v>ELETRICISTA DE MANUTENÇÃO INDUSTRIAL COM ENCARGOS COMPLEMENTARES</v>
          </cell>
        </row>
        <row r="6800">
          <cell r="A6800" t="str">
            <v>SERVICOS DIVERSOS</v>
          </cell>
          <cell r="B6800" t="str">
            <v>SEDI</v>
          </cell>
          <cell r="C6800" t="str">
            <v>OUTROS</v>
          </cell>
          <cell r="D6800" t="str">
            <v>0318</v>
          </cell>
          <cell r="E6800">
            <v>0</v>
          </cell>
          <cell r="F6800">
            <v>0</v>
          </cell>
          <cell r="G6800" t="str">
            <v>101401</v>
          </cell>
          <cell r="H6800" t="str">
            <v>ELETROTÉCNICO COM ENCARGOS COMPLEMENTARES</v>
          </cell>
        </row>
        <row r="6801">
          <cell r="A6801" t="str">
            <v>SERVICOS DIVERSOS</v>
          </cell>
          <cell r="B6801" t="str">
            <v>SEDI</v>
          </cell>
          <cell r="C6801" t="str">
            <v>OUTROS</v>
          </cell>
          <cell r="D6801" t="str">
            <v>0318</v>
          </cell>
          <cell r="E6801">
            <v>0</v>
          </cell>
          <cell r="F6801">
            <v>0</v>
          </cell>
          <cell r="G6801" t="str">
            <v>101402</v>
          </cell>
          <cell r="H6801" t="str">
            <v>ENCANADOR OU BOMBEIRO HIDRÁULICO COM ENCARGOS COMPLEMENTARES</v>
          </cell>
        </row>
        <row r="6802">
          <cell r="A6802" t="str">
            <v>SERVICOS DIVERSOS</v>
          </cell>
          <cell r="B6802" t="str">
            <v>SEDI</v>
          </cell>
          <cell r="C6802" t="str">
            <v>OUTROS</v>
          </cell>
          <cell r="D6802" t="str">
            <v>0318</v>
          </cell>
          <cell r="E6802">
            <v>0</v>
          </cell>
          <cell r="F6802">
            <v>0</v>
          </cell>
          <cell r="G6802" t="str">
            <v>101403</v>
          </cell>
          <cell r="H6802" t="str">
            <v>ENGENHEIRO CIVIL SENIOR COM ENCARGOS COMPLEMENTARES</v>
          </cell>
        </row>
        <row r="6803">
          <cell r="A6803" t="str">
            <v>SERVICOS DIVERSOS</v>
          </cell>
          <cell r="B6803" t="str">
            <v>SEDI</v>
          </cell>
          <cell r="C6803" t="str">
            <v>OUTROS</v>
          </cell>
          <cell r="D6803" t="str">
            <v>0318</v>
          </cell>
          <cell r="E6803">
            <v>0</v>
          </cell>
          <cell r="F6803">
            <v>0</v>
          </cell>
          <cell r="G6803" t="str">
            <v>101404</v>
          </cell>
          <cell r="H6803" t="str">
            <v>ENGENHEIRO ELETRICISTA COM ENCARGOS COMPLEMENTARES</v>
          </cell>
        </row>
        <row r="6804">
          <cell r="A6804" t="str">
            <v>SERVICOS DIVERSOS</v>
          </cell>
          <cell r="B6804" t="str">
            <v>SEDI</v>
          </cell>
          <cell r="C6804" t="str">
            <v>OUTROS</v>
          </cell>
          <cell r="D6804" t="str">
            <v>0318</v>
          </cell>
          <cell r="E6804">
            <v>0</v>
          </cell>
          <cell r="F6804">
            <v>0</v>
          </cell>
          <cell r="G6804" t="str">
            <v>101405</v>
          </cell>
          <cell r="H6804" t="str">
            <v>ENGENHEIRO SANITARISTA COM ENCARGOS COMPLEMENTARES</v>
          </cell>
        </row>
        <row r="6805">
          <cell r="A6805" t="str">
            <v>SERVICOS DIVERSOS</v>
          </cell>
          <cell r="B6805" t="str">
            <v>SEDI</v>
          </cell>
          <cell r="C6805" t="str">
            <v>OUTROS</v>
          </cell>
          <cell r="D6805" t="str">
            <v>0318</v>
          </cell>
          <cell r="E6805">
            <v>0</v>
          </cell>
          <cell r="F6805">
            <v>0</v>
          </cell>
          <cell r="G6805" t="str">
            <v>101406</v>
          </cell>
          <cell r="H6805" t="str">
            <v>ESTUCADOR COM ENCARGOS COMPLEMENTARES</v>
          </cell>
        </row>
        <row r="6806">
          <cell r="A6806" t="str">
            <v>SERVICOS DIVERSOS</v>
          </cell>
          <cell r="B6806" t="str">
            <v>SEDI</v>
          </cell>
          <cell r="C6806" t="str">
            <v>OUTROS</v>
          </cell>
          <cell r="D6806" t="str">
            <v>0318</v>
          </cell>
          <cell r="E6806">
            <v>0</v>
          </cell>
          <cell r="F6806">
            <v>0</v>
          </cell>
          <cell r="G6806" t="str">
            <v>101407</v>
          </cell>
          <cell r="H6806" t="str">
            <v>GESSEIRO COM ENCARGOS COMPLEMENTARES</v>
          </cell>
        </row>
        <row r="6807">
          <cell r="A6807" t="str">
            <v>SERVICOS DIVERSOS</v>
          </cell>
          <cell r="B6807" t="str">
            <v>SEDI</v>
          </cell>
          <cell r="C6807" t="str">
            <v>OUTROS</v>
          </cell>
          <cell r="D6807" t="str">
            <v>0318</v>
          </cell>
          <cell r="E6807">
            <v>0</v>
          </cell>
          <cell r="F6807">
            <v>0</v>
          </cell>
          <cell r="G6807" t="str">
            <v>101408</v>
          </cell>
          <cell r="H6807" t="str">
            <v>IMPERMEABILIZADOR COM ENCARGOS COMPLEMENTARES</v>
          </cell>
        </row>
        <row r="6808">
          <cell r="A6808" t="str">
            <v>SERVICOS DIVERSOS</v>
          </cell>
          <cell r="B6808" t="str">
            <v>SEDI</v>
          </cell>
          <cell r="C6808" t="str">
            <v>OUTROS</v>
          </cell>
          <cell r="D6808" t="str">
            <v>0318</v>
          </cell>
          <cell r="E6808">
            <v>0</v>
          </cell>
          <cell r="F6808">
            <v>0</v>
          </cell>
          <cell r="G6808" t="str">
            <v>101409</v>
          </cell>
          <cell r="H6808" t="str">
            <v>INSTALADOR DE TUBULAÇÕES COM ENCARGOS COMPLEMENTARES</v>
          </cell>
        </row>
        <row r="6809">
          <cell r="A6809" t="str">
            <v>SERVICOS DIVERSOS</v>
          </cell>
          <cell r="B6809" t="str">
            <v>SEDI</v>
          </cell>
          <cell r="C6809" t="str">
            <v>OUTROS</v>
          </cell>
          <cell r="D6809" t="str">
            <v>0318</v>
          </cell>
          <cell r="E6809">
            <v>0</v>
          </cell>
          <cell r="F6809">
            <v>0</v>
          </cell>
          <cell r="G6809" t="str">
            <v>101410</v>
          </cell>
          <cell r="H6809" t="str">
            <v>JARDINEIRO COM ENCARGOS COMPLEMENTARES</v>
          </cell>
        </row>
        <row r="6810">
          <cell r="A6810" t="str">
            <v>SERVICOS DIVERSOS</v>
          </cell>
          <cell r="B6810" t="str">
            <v>SEDI</v>
          </cell>
          <cell r="C6810" t="str">
            <v>OUTROS</v>
          </cell>
          <cell r="D6810" t="str">
            <v>0318</v>
          </cell>
          <cell r="E6810">
            <v>0</v>
          </cell>
          <cell r="F6810">
            <v>0</v>
          </cell>
          <cell r="G6810" t="str">
            <v>101411</v>
          </cell>
          <cell r="H6810" t="str">
            <v>LEITURISTA OU CADASTRISTA DE REDES DE ÁGUA COM ENCARGOS COMPLEMENTARES</v>
          </cell>
        </row>
        <row r="6811">
          <cell r="A6811" t="str">
            <v>SERVICOS DIVERSOS</v>
          </cell>
          <cell r="B6811" t="str">
            <v>SEDI</v>
          </cell>
          <cell r="C6811" t="str">
            <v>OUTROS</v>
          </cell>
          <cell r="D6811" t="str">
            <v>0318</v>
          </cell>
          <cell r="E6811">
            <v>0</v>
          </cell>
          <cell r="F6811">
            <v>0</v>
          </cell>
          <cell r="G6811" t="str">
            <v>101412</v>
          </cell>
          <cell r="H6811" t="str">
            <v>MAÇARIQUEIRO COM ENCARGOS COMPLEMENTARES</v>
          </cell>
        </row>
        <row r="6812">
          <cell r="A6812" t="str">
            <v>SERVICOS DIVERSOS</v>
          </cell>
          <cell r="B6812" t="str">
            <v>SEDI</v>
          </cell>
          <cell r="C6812" t="str">
            <v>OUTROS</v>
          </cell>
          <cell r="D6812" t="str">
            <v>0318</v>
          </cell>
          <cell r="E6812">
            <v>0</v>
          </cell>
          <cell r="F6812">
            <v>0</v>
          </cell>
          <cell r="G6812" t="str">
            <v>101413</v>
          </cell>
          <cell r="H6812" t="str">
            <v>MARCENEIRO COM ENCARGOS COMPLEMENTARES</v>
          </cell>
        </row>
        <row r="6813">
          <cell r="A6813" t="str">
            <v>SERVICOS DIVERSOS</v>
          </cell>
          <cell r="B6813" t="str">
            <v>SEDI</v>
          </cell>
          <cell r="C6813" t="str">
            <v>OUTROS</v>
          </cell>
          <cell r="D6813" t="str">
            <v>0318</v>
          </cell>
          <cell r="E6813">
            <v>0</v>
          </cell>
          <cell r="F6813">
            <v>0</v>
          </cell>
          <cell r="G6813" t="str">
            <v>101414</v>
          </cell>
          <cell r="H6813" t="str">
            <v>MARMORISTA / GRANITEIRO COM ENCARGOS COMPLEMENTARES</v>
          </cell>
        </row>
        <row r="6814">
          <cell r="A6814" t="str">
            <v>SERVICOS DIVERSOS</v>
          </cell>
          <cell r="B6814" t="str">
            <v>SEDI</v>
          </cell>
          <cell r="C6814" t="str">
            <v>OUTROS</v>
          </cell>
          <cell r="D6814" t="str">
            <v>0318</v>
          </cell>
          <cell r="E6814">
            <v>0</v>
          </cell>
          <cell r="F6814">
            <v>0</v>
          </cell>
          <cell r="G6814" t="str">
            <v>101415</v>
          </cell>
          <cell r="H6814" t="str">
            <v>MECÂNICO DE EQUIPAMENTOS PESADOS COM ENCARGOS COMPLEMENTARES</v>
          </cell>
        </row>
        <row r="6815">
          <cell r="A6815" t="str">
            <v>SERVICOS DIVERSOS</v>
          </cell>
          <cell r="B6815" t="str">
            <v>SEDI</v>
          </cell>
          <cell r="C6815" t="str">
            <v>OUTROS</v>
          </cell>
          <cell r="D6815" t="str">
            <v>0318</v>
          </cell>
          <cell r="E6815">
            <v>0</v>
          </cell>
          <cell r="F6815">
            <v>0</v>
          </cell>
          <cell r="G6815" t="str">
            <v>101416</v>
          </cell>
          <cell r="H6815" t="str">
            <v>MECÂNICO DE REFRIGERAÇÃO COM ENCARGOS COMPLEMENTARES</v>
          </cell>
        </row>
        <row r="6816">
          <cell r="A6816" t="str">
            <v>SERVICOS DIVERSOS</v>
          </cell>
          <cell r="B6816" t="str">
            <v>SEDI</v>
          </cell>
          <cell r="C6816" t="str">
            <v>OUTROS</v>
          </cell>
          <cell r="D6816" t="str">
            <v>0318</v>
          </cell>
          <cell r="E6816">
            <v>0</v>
          </cell>
          <cell r="F6816">
            <v>0</v>
          </cell>
          <cell r="G6816" t="str">
            <v>101417</v>
          </cell>
          <cell r="H6816" t="str">
            <v>MONTADOR DE ELETROELETRÔNICO COM ENCARGOS COMPLEMENTARES</v>
          </cell>
        </row>
        <row r="6817">
          <cell r="A6817" t="str">
            <v>SERVICOS DIVERSOS</v>
          </cell>
          <cell r="B6817" t="str">
            <v>SEDI</v>
          </cell>
          <cell r="C6817" t="str">
            <v>OUTROS</v>
          </cell>
          <cell r="D6817" t="str">
            <v>0318</v>
          </cell>
          <cell r="E6817">
            <v>0</v>
          </cell>
          <cell r="F6817">
            <v>0</v>
          </cell>
          <cell r="G6817" t="str">
            <v>101418</v>
          </cell>
          <cell r="H6817" t="str">
            <v>MONTADOR DE ESTRUTURAS METÁLICAS COM ENCARGOS COMPLEMENTARES</v>
          </cell>
        </row>
        <row r="6818">
          <cell r="A6818" t="str">
            <v>SERVICOS DIVERSOS</v>
          </cell>
          <cell r="B6818" t="str">
            <v>SEDI</v>
          </cell>
          <cell r="C6818" t="str">
            <v>OUTROS</v>
          </cell>
          <cell r="D6818" t="str">
            <v>0318</v>
          </cell>
          <cell r="E6818">
            <v>0</v>
          </cell>
          <cell r="F6818">
            <v>0</v>
          </cell>
          <cell r="G6818" t="str">
            <v>101419</v>
          </cell>
          <cell r="H6818" t="str">
            <v>MONTADOR DE MÁQUINAS COM ENCARGOS COMPLEMENTARES</v>
          </cell>
        </row>
        <row r="6819">
          <cell r="A6819" t="str">
            <v>SERVICOS DIVERSOS</v>
          </cell>
          <cell r="B6819" t="str">
            <v>SEDI</v>
          </cell>
          <cell r="C6819" t="str">
            <v>OUTROS</v>
          </cell>
          <cell r="D6819" t="str">
            <v>0318</v>
          </cell>
          <cell r="E6819">
            <v>0</v>
          </cell>
          <cell r="F6819">
            <v>0</v>
          </cell>
          <cell r="G6819" t="str">
            <v>101420</v>
          </cell>
          <cell r="H6819" t="str">
            <v>MOTORISTA DE CAMINHÃO BASCULANTE COM ENCARGOS COMPLEMENTARES</v>
          </cell>
        </row>
        <row r="6820">
          <cell r="A6820" t="str">
            <v>SERVICOS DIVERSOS</v>
          </cell>
          <cell r="B6820" t="str">
            <v>SEDI</v>
          </cell>
          <cell r="C6820" t="str">
            <v>OUTROS</v>
          </cell>
          <cell r="D6820" t="str">
            <v>0318</v>
          </cell>
          <cell r="E6820">
            <v>0</v>
          </cell>
          <cell r="F6820">
            <v>0</v>
          </cell>
          <cell r="G6820" t="str">
            <v>101421</v>
          </cell>
          <cell r="H6820" t="str">
            <v>MOTORISTA DE CAMINHÃO CARRETA COM ENCARGOS COMPLEMENTARES</v>
          </cell>
        </row>
        <row r="6821">
          <cell r="A6821" t="str">
            <v>SERVICOS DIVERSOS</v>
          </cell>
          <cell r="B6821" t="str">
            <v>SEDI</v>
          </cell>
          <cell r="C6821" t="str">
            <v>OUTROS</v>
          </cell>
          <cell r="D6821" t="str">
            <v>0318</v>
          </cell>
          <cell r="E6821">
            <v>0</v>
          </cell>
          <cell r="F6821">
            <v>0</v>
          </cell>
          <cell r="G6821" t="str">
            <v>101422</v>
          </cell>
          <cell r="H6821" t="str">
            <v>MOTORISTA DE CARRO DE PASSEIO COM ENCARGOS COMPLEMENTARES</v>
          </cell>
        </row>
        <row r="6822">
          <cell r="A6822" t="str">
            <v>SERVICOS DIVERSOS</v>
          </cell>
          <cell r="B6822" t="str">
            <v>SEDI</v>
          </cell>
          <cell r="C6822" t="str">
            <v>OUTROS</v>
          </cell>
          <cell r="D6822" t="str">
            <v>0318</v>
          </cell>
          <cell r="E6822">
            <v>0</v>
          </cell>
          <cell r="F6822">
            <v>0</v>
          </cell>
          <cell r="G6822" t="str">
            <v>101423</v>
          </cell>
          <cell r="H6822" t="str">
            <v>MOTORISTA DE ÔNIBUS / MICRO-ÔNIBUS COM ENCARGOS COMPLEMENTARES</v>
          </cell>
        </row>
        <row r="6823">
          <cell r="A6823" t="str">
            <v>SERVICOS DIVERSOS</v>
          </cell>
          <cell r="B6823" t="str">
            <v>SEDI</v>
          </cell>
          <cell r="C6823" t="str">
            <v>OUTROS</v>
          </cell>
          <cell r="D6823" t="str">
            <v>0318</v>
          </cell>
          <cell r="E6823">
            <v>0</v>
          </cell>
          <cell r="F6823">
            <v>0</v>
          </cell>
          <cell r="G6823" t="str">
            <v>101424</v>
          </cell>
          <cell r="H6823" t="str">
            <v>MOTORISTA OPERADOR DE CAMINHÃO COM MUNCK COM ENCARGOS COMPLEMENTARES</v>
          </cell>
        </row>
        <row r="6824">
          <cell r="A6824" t="str">
            <v>SERVICOS DIVERSOS</v>
          </cell>
          <cell r="B6824" t="str">
            <v>SEDI</v>
          </cell>
          <cell r="C6824" t="str">
            <v>OUTROS</v>
          </cell>
          <cell r="D6824" t="str">
            <v>0318</v>
          </cell>
          <cell r="E6824">
            <v>0</v>
          </cell>
          <cell r="F6824">
            <v>0</v>
          </cell>
          <cell r="G6824" t="str">
            <v>101425</v>
          </cell>
          <cell r="H6824" t="str">
            <v>NIVELADOR  COM ENCARGOS COMPLEMENTARES</v>
          </cell>
        </row>
        <row r="6825">
          <cell r="A6825" t="str">
            <v>SERVICOS DIVERSOS</v>
          </cell>
          <cell r="B6825" t="str">
            <v>SEDI</v>
          </cell>
          <cell r="C6825" t="str">
            <v>OUTROS</v>
          </cell>
          <cell r="D6825" t="str">
            <v>0318</v>
          </cell>
          <cell r="E6825">
            <v>0</v>
          </cell>
          <cell r="F6825">
            <v>0</v>
          </cell>
          <cell r="G6825" t="str">
            <v>101426</v>
          </cell>
          <cell r="H6825" t="str">
            <v>OPERADOR DE BATE-ESTACA COM ENCARGOS COMPLEMENTARES</v>
          </cell>
        </row>
        <row r="6826">
          <cell r="A6826" t="str">
            <v>SERVICOS DIVERSOS</v>
          </cell>
          <cell r="B6826" t="str">
            <v>SEDI</v>
          </cell>
          <cell r="C6826" t="str">
            <v>OUTROS</v>
          </cell>
          <cell r="D6826" t="str">
            <v>0318</v>
          </cell>
          <cell r="E6826">
            <v>0</v>
          </cell>
          <cell r="F6826">
            <v>0</v>
          </cell>
          <cell r="G6826" t="str">
            <v>101427</v>
          </cell>
          <cell r="H6826" t="str">
            <v>OPERADOR DE BETONEIRA (CAMINHÃO) COM ENCARGOS COMPLEMENTARES</v>
          </cell>
        </row>
        <row r="6827">
          <cell r="A6827" t="str">
            <v>SERVICOS DIVERSOS</v>
          </cell>
          <cell r="B6827" t="str">
            <v>SEDI</v>
          </cell>
          <cell r="C6827" t="str">
            <v>OUTROS</v>
          </cell>
          <cell r="D6827" t="str">
            <v>0318</v>
          </cell>
          <cell r="E6827">
            <v>0</v>
          </cell>
          <cell r="F6827">
            <v>0</v>
          </cell>
          <cell r="G6827" t="str">
            <v>101428</v>
          </cell>
          <cell r="H6827" t="str">
            <v>OPERADOR DE BETONEIRA ESTACIONÁRIA COM ENCARGOS COMPLEMENTARES</v>
          </cell>
        </row>
        <row r="6828">
          <cell r="A6828" t="str">
            <v>SERVICOS DIVERSOS</v>
          </cell>
          <cell r="B6828" t="str">
            <v>SEDI</v>
          </cell>
          <cell r="C6828" t="str">
            <v>OUTROS</v>
          </cell>
          <cell r="D6828" t="str">
            <v>0318</v>
          </cell>
          <cell r="E6828">
            <v>0</v>
          </cell>
          <cell r="F6828">
            <v>0</v>
          </cell>
          <cell r="G6828" t="str">
            <v>101429</v>
          </cell>
          <cell r="H6828" t="str">
            <v>OPERADOR DE COMPRESSOR DE AR OU COMPRESSORISTA COM ENCARGOS COMPLEMENTARES</v>
          </cell>
        </row>
        <row r="6829">
          <cell r="A6829" t="str">
            <v>SERVICOS DIVERSOS</v>
          </cell>
          <cell r="B6829" t="str">
            <v>SEDI</v>
          </cell>
          <cell r="C6829" t="str">
            <v>OUTROS</v>
          </cell>
          <cell r="D6829" t="str">
            <v>0318</v>
          </cell>
          <cell r="E6829">
            <v>0</v>
          </cell>
          <cell r="F6829">
            <v>0</v>
          </cell>
          <cell r="G6829" t="str">
            <v>101430</v>
          </cell>
          <cell r="H6829" t="str">
            <v>OPERADOR DE DEMARCADORA DE FAIXAS DE TRÁFEGO COM ENCARGOS COMPLEMENTARES</v>
          </cell>
        </row>
        <row r="6830">
          <cell r="A6830" t="str">
            <v>SERVICOS DIVERSOS</v>
          </cell>
          <cell r="B6830" t="str">
            <v>SEDI</v>
          </cell>
          <cell r="C6830" t="str">
            <v>OUTROS</v>
          </cell>
          <cell r="D6830" t="str">
            <v>0318</v>
          </cell>
          <cell r="E6830">
            <v>0</v>
          </cell>
          <cell r="F6830">
            <v>0</v>
          </cell>
          <cell r="G6830" t="str">
            <v>101431</v>
          </cell>
          <cell r="H6830" t="str">
            <v>OPERADOR DE ESCAVADEIRA COM ENCARGOS COMPLEMENTARES</v>
          </cell>
        </row>
        <row r="6831">
          <cell r="A6831" t="str">
            <v>SERVICOS DIVERSOS</v>
          </cell>
          <cell r="B6831" t="str">
            <v>SEDI</v>
          </cell>
          <cell r="C6831" t="str">
            <v>OUTROS</v>
          </cell>
          <cell r="D6831" t="str">
            <v>0318</v>
          </cell>
          <cell r="E6831">
            <v>0</v>
          </cell>
          <cell r="F6831">
            <v>0</v>
          </cell>
          <cell r="G6831" t="str">
            <v>101432</v>
          </cell>
          <cell r="H6831" t="str">
            <v>OPERADOR DE GUINCHO OU GUINCHEIRO COM ENCARGOS COMPLEMENTARES</v>
          </cell>
        </row>
        <row r="6832">
          <cell r="A6832" t="str">
            <v>SERVICOS DIVERSOS</v>
          </cell>
          <cell r="B6832" t="str">
            <v>SEDI</v>
          </cell>
          <cell r="C6832" t="str">
            <v>OUTROS</v>
          </cell>
          <cell r="D6832" t="str">
            <v>0318</v>
          </cell>
          <cell r="E6832">
            <v>0</v>
          </cell>
          <cell r="F6832">
            <v>0</v>
          </cell>
          <cell r="G6832" t="str">
            <v>101433</v>
          </cell>
          <cell r="H6832" t="str">
            <v>OPERADOR DE GUINDASTE COM ENCARGOS COMPLEMENTARES</v>
          </cell>
        </row>
        <row r="6833">
          <cell r="A6833" t="str">
            <v>SERVICOS DIVERSOS</v>
          </cell>
          <cell r="B6833" t="str">
            <v>SEDI</v>
          </cell>
          <cell r="C6833" t="str">
            <v>OUTROS</v>
          </cell>
          <cell r="D6833" t="str">
            <v>0318</v>
          </cell>
          <cell r="E6833">
            <v>0</v>
          </cell>
          <cell r="F6833">
            <v>0</v>
          </cell>
          <cell r="G6833" t="str">
            <v>101434</v>
          </cell>
          <cell r="H6833" t="str">
            <v>OPERADOR DE JATO ABRASIVO OU JATISTA COM ENCARGOS COMPLEMENTARES</v>
          </cell>
        </row>
        <row r="6834">
          <cell r="A6834" t="str">
            <v>SERVICOS DIVERSOS</v>
          </cell>
          <cell r="B6834" t="str">
            <v>SEDI</v>
          </cell>
          <cell r="C6834" t="str">
            <v>OUTROS</v>
          </cell>
          <cell r="D6834" t="str">
            <v>0318</v>
          </cell>
          <cell r="E6834">
            <v>0</v>
          </cell>
          <cell r="F6834">
            <v>0</v>
          </cell>
          <cell r="G6834" t="str">
            <v>101435</v>
          </cell>
          <cell r="H6834" t="str">
            <v>OPERADOR DE MÁQUINAS E TRATORES DIVERSOS COM ENCARGOS COMPLEMENTARES</v>
          </cell>
        </row>
        <row r="6835">
          <cell r="A6835" t="str">
            <v>SERVICOS DIVERSOS</v>
          </cell>
          <cell r="B6835" t="str">
            <v>SEDI</v>
          </cell>
          <cell r="C6835" t="str">
            <v>OUTROS</v>
          </cell>
          <cell r="D6835" t="str">
            <v>0318</v>
          </cell>
          <cell r="E6835">
            <v>0</v>
          </cell>
          <cell r="F6835">
            <v>0</v>
          </cell>
          <cell r="G6835" t="str">
            <v>101436</v>
          </cell>
          <cell r="H6835" t="str">
            <v>OPERADOR DE MARTELETE OU MARTELETEIRO COM ENCARGOS COMPLEMENTARES</v>
          </cell>
        </row>
        <row r="6836">
          <cell r="A6836" t="str">
            <v>SERVICOS DIVERSOS</v>
          </cell>
          <cell r="B6836" t="str">
            <v>SEDI</v>
          </cell>
          <cell r="C6836" t="str">
            <v>OUTROS</v>
          </cell>
          <cell r="D6836" t="str">
            <v>0318</v>
          </cell>
          <cell r="E6836">
            <v>0</v>
          </cell>
          <cell r="F6836">
            <v>0</v>
          </cell>
          <cell r="G6836" t="str">
            <v>101437</v>
          </cell>
          <cell r="H6836" t="str">
            <v>OPERADOR DE MOTO SCRAPER COM ENCARGOS COMPLEMENTARES</v>
          </cell>
        </row>
        <row r="6837">
          <cell r="A6837" t="str">
            <v>SERVICOS DIVERSOS</v>
          </cell>
          <cell r="B6837" t="str">
            <v>SEDI</v>
          </cell>
          <cell r="C6837" t="str">
            <v>OUTROS</v>
          </cell>
          <cell r="D6837" t="str">
            <v>0318</v>
          </cell>
          <cell r="E6837">
            <v>0</v>
          </cell>
          <cell r="F6837">
            <v>0</v>
          </cell>
          <cell r="G6837" t="str">
            <v>101438</v>
          </cell>
          <cell r="H6837" t="str">
            <v>OPERADOR DE MOTONIVELADORA COM ENCARGOS COMPLEMENTARES</v>
          </cell>
        </row>
        <row r="6838">
          <cell r="A6838" t="str">
            <v>SERVICOS DIVERSOS</v>
          </cell>
          <cell r="B6838" t="str">
            <v>SEDI</v>
          </cell>
          <cell r="C6838" t="str">
            <v>OUTROS</v>
          </cell>
          <cell r="D6838" t="str">
            <v>0318</v>
          </cell>
          <cell r="E6838">
            <v>0</v>
          </cell>
          <cell r="F6838">
            <v>0</v>
          </cell>
          <cell r="G6838" t="str">
            <v>101439</v>
          </cell>
          <cell r="H6838" t="str">
            <v>OPERADOR DE PÁ CARREGADEIRA COM ENCARGOS COMPLEMENTARES</v>
          </cell>
        </row>
        <row r="6839">
          <cell r="A6839" t="str">
            <v>SERVICOS DIVERSOS</v>
          </cell>
          <cell r="B6839" t="str">
            <v>SEDI</v>
          </cell>
          <cell r="C6839" t="str">
            <v>OUTROS</v>
          </cell>
          <cell r="D6839" t="str">
            <v>0318</v>
          </cell>
          <cell r="E6839">
            <v>0</v>
          </cell>
          <cell r="F6839">
            <v>0</v>
          </cell>
          <cell r="G6839" t="str">
            <v>101440</v>
          </cell>
          <cell r="H6839" t="str">
            <v>OPERADOR DE PAVIMENTADORA / MESA VIBROACABADORA COM ENCARGOS COMPLEMENTARES</v>
          </cell>
        </row>
        <row r="6840">
          <cell r="A6840" t="str">
            <v>SERVICOS DIVERSOS</v>
          </cell>
          <cell r="B6840" t="str">
            <v>SEDI</v>
          </cell>
          <cell r="C6840" t="str">
            <v>OUTROS</v>
          </cell>
          <cell r="D6840" t="str">
            <v>0318</v>
          </cell>
          <cell r="E6840">
            <v>0</v>
          </cell>
          <cell r="F6840">
            <v>0</v>
          </cell>
          <cell r="G6840" t="str">
            <v>101441</v>
          </cell>
          <cell r="H6840" t="str">
            <v>OPERADOR DE ROLO COMPACTADOR COM ENCARGOS COMPLEMENTARES</v>
          </cell>
        </row>
        <row r="6841">
          <cell r="A6841" t="str">
            <v>SERVICOS DIVERSOS</v>
          </cell>
          <cell r="B6841" t="str">
            <v>SEDI</v>
          </cell>
          <cell r="C6841" t="str">
            <v>OUTROS</v>
          </cell>
          <cell r="D6841" t="str">
            <v>0318</v>
          </cell>
          <cell r="E6841">
            <v>0</v>
          </cell>
          <cell r="F6841">
            <v>0</v>
          </cell>
          <cell r="G6841" t="str">
            <v>101442</v>
          </cell>
          <cell r="H6841" t="str">
            <v>OPERADOR DE TRATOR - EXCLUSIVE AGROPECUÁRIA COM ENCARGOS COMPLEMENTARES</v>
          </cell>
        </row>
        <row r="6842">
          <cell r="A6842" t="str">
            <v>SERVICOS DIVERSOS</v>
          </cell>
          <cell r="B6842" t="str">
            <v>SEDI</v>
          </cell>
          <cell r="C6842" t="str">
            <v>OUTROS</v>
          </cell>
          <cell r="D6842" t="str">
            <v>0318</v>
          </cell>
          <cell r="E6842">
            <v>0</v>
          </cell>
          <cell r="F6842">
            <v>0</v>
          </cell>
          <cell r="G6842" t="str">
            <v>101443</v>
          </cell>
          <cell r="H6842" t="str">
            <v>OPERADOR DE USINA DE ASFALTO, DE SOLOS OU DE CONCRETO COM ENCARGOS COMPLEMENTARES</v>
          </cell>
        </row>
        <row r="6843">
          <cell r="A6843" t="str">
            <v>SERVICOS DIVERSOS</v>
          </cell>
          <cell r="B6843" t="str">
            <v>SEDI</v>
          </cell>
          <cell r="C6843" t="str">
            <v>OUTROS</v>
          </cell>
          <cell r="D6843" t="str">
            <v>0318</v>
          </cell>
          <cell r="E6843">
            <v>0</v>
          </cell>
          <cell r="F6843">
            <v>0</v>
          </cell>
          <cell r="G6843" t="str">
            <v>101444</v>
          </cell>
          <cell r="H6843" t="str">
            <v>PASTILHEIRO COM ENCARGOS COMPLEMENTARES</v>
          </cell>
        </row>
        <row r="6844">
          <cell r="A6844" t="str">
            <v>SERVICOS DIVERSOS</v>
          </cell>
          <cell r="B6844" t="str">
            <v>SEDI</v>
          </cell>
          <cell r="C6844" t="str">
            <v>OUTROS</v>
          </cell>
          <cell r="D6844" t="str">
            <v>0318</v>
          </cell>
          <cell r="E6844">
            <v>0</v>
          </cell>
          <cell r="F6844">
            <v>0</v>
          </cell>
          <cell r="G6844" t="str">
            <v>101445</v>
          </cell>
          <cell r="H6844" t="str">
            <v>PEDREIRO COM ENCARGOS COMPLEMENTARES</v>
          </cell>
        </row>
        <row r="6845">
          <cell r="A6845" t="str">
            <v>SERVICOS DIVERSOS</v>
          </cell>
          <cell r="B6845" t="str">
            <v>SEDI</v>
          </cell>
          <cell r="C6845" t="str">
            <v>OUTROS</v>
          </cell>
          <cell r="D6845" t="str">
            <v>0318</v>
          </cell>
          <cell r="E6845">
            <v>0</v>
          </cell>
          <cell r="F6845">
            <v>0</v>
          </cell>
          <cell r="G6845" t="str">
            <v>101446</v>
          </cell>
          <cell r="H6845" t="str">
            <v>PINTOR COM ENCARGOS COMPLEMENTARES</v>
          </cell>
        </row>
        <row r="6846">
          <cell r="A6846" t="str">
            <v>SERVICOS DIVERSOS</v>
          </cell>
          <cell r="B6846" t="str">
            <v>SEDI</v>
          </cell>
          <cell r="C6846" t="str">
            <v>OUTROS</v>
          </cell>
          <cell r="D6846" t="str">
            <v>0318</v>
          </cell>
          <cell r="E6846">
            <v>0</v>
          </cell>
          <cell r="F6846">
            <v>0</v>
          </cell>
          <cell r="G6846" t="str">
            <v>101447</v>
          </cell>
          <cell r="H6846" t="str">
            <v>PINTOR DE LETREIROS COM ENCARGOS COMPLEMENTARES</v>
          </cell>
        </row>
        <row r="6847">
          <cell r="A6847" t="str">
            <v>SERVICOS DIVERSOS</v>
          </cell>
          <cell r="B6847" t="str">
            <v>SEDI</v>
          </cell>
          <cell r="C6847" t="str">
            <v>OUTROS</v>
          </cell>
          <cell r="D6847" t="str">
            <v>0318</v>
          </cell>
          <cell r="E6847">
            <v>0</v>
          </cell>
          <cell r="F6847">
            <v>0</v>
          </cell>
          <cell r="G6847" t="str">
            <v>101448</v>
          </cell>
          <cell r="H6847" t="str">
            <v>PINTOR PARA TINTA EPÓXI COM ENCARGOS COMPLEMENTARES</v>
          </cell>
        </row>
        <row r="6848">
          <cell r="A6848" t="str">
            <v>SERVICOS DIVERSOS</v>
          </cell>
          <cell r="B6848" t="str">
            <v>SEDI</v>
          </cell>
          <cell r="C6848" t="str">
            <v>OUTROS</v>
          </cell>
          <cell r="D6848" t="str">
            <v>0318</v>
          </cell>
          <cell r="E6848">
            <v>0</v>
          </cell>
          <cell r="F6848">
            <v>0</v>
          </cell>
          <cell r="G6848" t="str">
            <v>101449</v>
          </cell>
          <cell r="H6848" t="str">
            <v>POCEIRO / ESCAVADOR DE VALAS COM ENCARGOS COMPLEMENTARES</v>
          </cell>
        </row>
        <row r="6849">
          <cell r="A6849" t="str">
            <v>SERVICOS DIVERSOS</v>
          </cell>
          <cell r="B6849" t="str">
            <v>SEDI</v>
          </cell>
          <cell r="C6849" t="str">
            <v>OUTROS</v>
          </cell>
          <cell r="D6849" t="str">
            <v>0318</v>
          </cell>
          <cell r="E6849">
            <v>0</v>
          </cell>
          <cell r="F6849">
            <v>0</v>
          </cell>
          <cell r="G6849" t="str">
            <v>101450</v>
          </cell>
          <cell r="H6849" t="str">
            <v>RASTELEIRO COM ENCARGOS COMPLEMENTARES</v>
          </cell>
        </row>
        <row r="6850">
          <cell r="A6850" t="str">
            <v>SERVICOS DIVERSOS</v>
          </cell>
          <cell r="B6850" t="str">
            <v>SEDI</v>
          </cell>
          <cell r="C6850" t="str">
            <v>OUTROS</v>
          </cell>
          <cell r="D6850" t="str">
            <v>0318</v>
          </cell>
          <cell r="E6850">
            <v>0</v>
          </cell>
          <cell r="F6850">
            <v>0</v>
          </cell>
          <cell r="G6850" t="str">
            <v>101451</v>
          </cell>
          <cell r="H6850" t="str">
            <v>SERRALHEIRO COM ENCARGOS COMPLEMENTARES</v>
          </cell>
        </row>
        <row r="6851">
          <cell r="A6851" t="str">
            <v>SERVICOS DIVERSOS</v>
          </cell>
          <cell r="B6851" t="str">
            <v>SEDI</v>
          </cell>
          <cell r="C6851" t="str">
            <v>OUTROS</v>
          </cell>
          <cell r="D6851" t="str">
            <v>0318</v>
          </cell>
          <cell r="E6851">
            <v>0</v>
          </cell>
          <cell r="F6851">
            <v>0</v>
          </cell>
          <cell r="G6851" t="str">
            <v>101452</v>
          </cell>
          <cell r="H6851" t="str">
            <v>SERVENTE DE OBRAS COM ENCARGOS COMPLEMENTARES</v>
          </cell>
        </row>
        <row r="6852">
          <cell r="A6852" t="str">
            <v>SERVICOS DIVERSOS</v>
          </cell>
          <cell r="B6852" t="str">
            <v>SEDI</v>
          </cell>
          <cell r="C6852" t="str">
            <v>OUTROS</v>
          </cell>
          <cell r="D6852" t="str">
            <v>0318</v>
          </cell>
          <cell r="E6852">
            <v>0</v>
          </cell>
          <cell r="F6852">
            <v>0</v>
          </cell>
          <cell r="G6852" t="str">
            <v>101453</v>
          </cell>
          <cell r="H6852" t="str">
            <v>SOLDADOR COM ENCARGOS COMPLEMENTARES</v>
          </cell>
        </row>
        <row r="6853">
          <cell r="A6853" t="str">
            <v>SERVICOS DIVERSOS</v>
          </cell>
          <cell r="B6853" t="str">
            <v>SEDI</v>
          </cell>
          <cell r="C6853" t="str">
            <v>OUTROS</v>
          </cell>
          <cell r="D6853" t="str">
            <v>0318</v>
          </cell>
          <cell r="E6853">
            <v>0</v>
          </cell>
          <cell r="F6853">
            <v>0</v>
          </cell>
          <cell r="G6853" t="str">
            <v>101454</v>
          </cell>
          <cell r="H6853" t="str">
            <v>SOLDADOR ELÉTRICO COM ENCARGOS COMPLEMENTARES</v>
          </cell>
        </row>
        <row r="6854">
          <cell r="A6854" t="str">
            <v>SERVICOS DIVERSOS</v>
          </cell>
          <cell r="B6854" t="str">
            <v>SEDI</v>
          </cell>
          <cell r="C6854" t="str">
            <v>OUTROS</v>
          </cell>
          <cell r="D6854" t="str">
            <v>0318</v>
          </cell>
          <cell r="E6854">
            <v>0</v>
          </cell>
          <cell r="F6854">
            <v>0</v>
          </cell>
          <cell r="G6854" t="str">
            <v>101455</v>
          </cell>
          <cell r="H6854" t="str">
            <v>TAQUEADOR OU TAQUEIRO COM ENCARGOS COMPLEMENTARES</v>
          </cell>
        </row>
        <row r="6855">
          <cell r="A6855" t="str">
            <v>SERVICOS DIVERSOS</v>
          </cell>
          <cell r="B6855" t="str">
            <v>SEDI</v>
          </cell>
          <cell r="C6855" t="str">
            <v>OUTROS</v>
          </cell>
          <cell r="D6855" t="str">
            <v>0318</v>
          </cell>
          <cell r="E6855">
            <v>0</v>
          </cell>
          <cell r="F6855">
            <v>0</v>
          </cell>
          <cell r="G6855" t="str">
            <v>101456</v>
          </cell>
          <cell r="H6855" t="str">
            <v>TÉCNICO DE LABORATÓRIO E CAMPO DE CONSTRUÇÃO COM ENCARGOS COMPLEMENTARES</v>
          </cell>
        </row>
        <row r="6856">
          <cell r="A6856" t="str">
            <v>SERVICOS DIVERSOS</v>
          </cell>
          <cell r="B6856" t="str">
            <v>SEDI</v>
          </cell>
          <cell r="C6856" t="str">
            <v>OUTROS</v>
          </cell>
          <cell r="D6856" t="str">
            <v>0318</v>
          </cell>
          <cell r="E6856">
            <v>0</v>
          </cell>
          <cell r="F6856">
            <v>0</v>
          </cell>
          <cell r="G6856" t="str">
            <v>101457</v>
          </cell>
          <cell r="H6856" t="str">
            <v>TÉCNICO EM SONDAGEM COM ENCARGOS COMPLEMENTARES</v>
          </cell>
        </row>
        <row r="6857">
          <cell r="A6857" t="str">
            <v>SERVICOS DIVERSOS</v>
          </cell>
          <cell r="B6857" t="str">
            <v>SEDI</v>
          </cell>
          <cell r="C6857" t="str">
            <v>OUTROS</v>
          </cell>
          <cell r="D6857" t="str">
            <v>0318</v>
          </cell>
          <cell r="E6857">
            <v>0</v>
          </cell>
          <cell r="F6857">
            <v>0</v>
          </cell>
          <cell r="G6857" t="str">
            <v>101458</v>
          </cell>
          <cell r="H6857" t="str">
            <v>TELHADOR COM ENCARGOS COMPLEMENTARES</v>
          </cell>
        </row>
        <row r="6858">
          <cell r="A6858" t="str">
            <v>SERVICOS DIVERSOS</v>
          </cell>
          <cell r="B6858" t="str">
            <v>SEDI</v>
          </cell>
          <cell r="C6858" t="str">
            <v>OUTROS</v>
          </cell>
          <cell r="D6858" t="str">
            <v>0318</v>
          </cell>
          <cell r="E6858">
            <v>0</v>
          </cell>
          <cell r="F6858">
            <v>0</v>
          </cell>
          <cell r="G6858" t="str">
            <v>101459</v>
          </cell>
          <cell r="H6858" t="str">
            <v>VIDRACEIRO COM ENCARGOS COMPLEMENTARES</v>
          </cell>
        </row>
        <row r="6859">
          <cell r="A6859" t="str">
            <v>SERVICOS DIVERSOS</v>
          </cell>
          <cell r="B6859" t="str">
            <v>SEDI</v>
          </cell>
          <cell r="C6859" t="str">
            <v>OUTROS</v>
          </cell>
          <cell r="D6859" t="str">
            <v>0318</v>
          </cell>
          <cell r="E6859">
            <v>0</v>
          </cell>
          <cell r="F6859">
            <v>0</v>
          </cell>
          <cell r="G6859" t="str">
            <v>101460</v>
          </cell>
          <cell r="H6859" t="str">
            <v>VIGIA DIURNO COM ENCARGOS COMPLEMENTARES</v>
          </cell>
        </row>
      </sheetData>
      <sheetData sheetId="1" refreshError="1">
        <row r="2">
          <cell r="A2" t="str">
            <v>PREFEITURA MUNICIPAL DE PORTO WALTER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 val="ORDEM ANALÍTICA"/>
      <sheetName val="COMP. JAN 20"/>
      <sheetName val="MAPA COT."/>
      <sheetName val="INUSMO JAN 20"/>
      <sheetName val="Base"/>
      <sheetName val="Sub-bas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Orçamento"/>
      <sheetName val="Composição atual"/>
      <sheetName val="MEMORIAL DE CÁLCULO "/>
      <sheetName val="BDI - Serviço"/>
      <sheetName val="BDI-Equipamentos"/>
      <sheetName val="Encargos Sociais"/>
      <sheetName val="Mapa de Cotação"/>
      <sheetName val="Cronograma Fisíco-Financeiro"/>
      <sheetName val="SINAPI08-24"/>
    </sheetNames>
    <sheetDataSet>
      <sheetData sheetId="0"/>
      <sheetData sheetId="1"/>
      <sheetData sheetId="2"/>
      <sheetData sheetId="3"/>
      <sheetData sheetId="4"/>
      <sheetData sheetId="5">
        <row r="23">
          <cell r="A23" t="str">
            <v>(I4) - Contrib. Previdenciária</v>
          </cell>
        </row>
      </sheetData>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ORÇAMENTO "/>
      <sheetName val="SINAPI12-24"/>
      <sheetName val="COMPOSIÇÃO"/>
      <sheetName val="MAPA DE COTAÇÃO"/>
      <sheetName val="Mapa de Cotação (2)"/>
      <sheetName val="CRONOGRAMA"/>
      <sheetName val="BDI-SERVIÇOS"/>
      <sheetName val="BDI-EQUIPAMENTOS"/>
      <sheetName val="MEMORIA DE CÁLCULO"/>
    </sheetNames>
    <sheetDataSet>
      <sheetData sheetId="0" refreshError="1"/>
      <sheetData sheetId="1">
        <row r="3">
          <cell r="B3" t="str">
            <v>Prefeitura Municipal de Sorriso</v>
          </cell>
        </row>
      </sheetData>
      <sheetData sheetId="2">
        <row r="2">
          <cell r="K2">
            <v>45673</v>
          </cell>
        </row>
      </sheetData>
      <sheetData sheetId="3" refreshError="1"/>
      <sheetData sheetId="4" refreshError="1"/>
      <sheetData sheetId="5" refreshError="1"/>
      <sheetData sheetId="6" refreshError="1"/>
      <sheetData sheetId="7" refreshError="1"/>
      <sheetData sheetId="8">
        <row r="1">
          <cell r="A1" t="str">
            <v>PLANILHA DE ORÇAMENTO DA CONSTRUÇÃO DO CENTRO DE ACOLHIMENTO ONCOLÓGICO</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 val="RELATÓRI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QCI"/>
      <sheetName val="BM"/>
      <sheetName val="RRE"/>
      <sheetName val="OFÍCIO"/>
    </sheetNames>
    <sheetDataSet>
      <sheetData sheetId="0"/>
      <sheetData sheetId="1">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QCI"/>
      <sheetName val="BM"/>
      <sheetName val="RRE"/>
      <sheetName val="OFÍCIO"/>
    </sheetNames>
    <sheetDataSet>
      <sheetData sheetId="0"/>
      <sheetData sheetId="1">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 val="RELATÓRIO"/>
      <sheetName val="REAJU (2)"/>
      <sheetName val="ORDEM ANALÍTICA"/>
      <sheetName val="COMP. JAN 20"/>
      <sheetName val="MAPA COT."/>
      <sheetName val="INUSMO JAN 20"/>
    </sheetNames>
    <sheetDataSet>
      <sheetData sheetId="0"/>
      <sheetData sheetId="1"/>
      <sheetData sheetId="2"/>
      <sheetData sheetId="3"/>
      <sheetData sheetId="4"/>
      <sheetData sheetId="5"/>
      <sheetData sheetId="6">
        <row r="2">
          <cell r="A2"/>
          <cell r="B2" t="str">
            <v>S U M Á R I O</v>
          </cell>
          <cell r="C2"/>
          <cell r="D2"/>
        </row>
        <row r="3">
          <cell r="A3" t="str">
            <v>DADOS DO RELAT</v>
          </cell>
          <cell r="B3" t="str">
            <v>RIO</v>
          </cell>
          <cell r="C3"/>
          <cell r="D3"/>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cell r="D6"/>
        </row>
        <row r="7">
          <cell r="A7" t="str">
            <v>| VERSÃO</v>
          </cell>
          <cell r="B7" t="str">
            <v>00</v>
          </cell>
          <cell r="C7"/>
          <cell r="D7"/>
        </row>
        <row r="8">
          <cell r="A8" t="str">
            <v>+-------------</v>
          </cell>
          <cell r="B8" t="str">
            <v>----------------------------------------------------------------------</v>
          </cell>
          <cell r="C8" t="str">
            <v>--------------------</v>
          </cell>
          <cell r="D8" t="str">
            <v>----------------------</v>
          </cell>
        </row>
        <row r="9">
          <cell r="A9" t="str">
            <v>DADOS DA SOLIC</v>
          </cell>
          <cell r="B9" t="str">
            <v>TAÇÃO</v>
          </cell>
          <cell r="C9"/>
          <cell r="D9"/>
        </row>
        <row r="10">
          <cell r="A10" t="str">
            <v>+-------------</v>
          </cell>
          <cell r="B10" t="str">
            <v>----------------------------------------------------------------------</v>
          </cell>
          <cell r="C10" t="str">
            <v>--------------------</v>
          </cell>
          <cell r="D10" t="str">
            <v>----------------------</v>
          </cell>
        </row>
        <row r="11">
          <cell r="A11" t="str">
            <v>| PROTOCOLO</v>
          </cell>
          <cell r="B11" t="str">
            <v>000123658</v>
          </cell>
          <cell r="C11"/>
          <cell r="D11"/>
        </row>
        <row r="12">
          <cell r="A12" t="str">
            <v>| USUÁRIO</v>
          </cell>
          <cell r="B12" t="str">
            <v>C111995 - LUCIANO KANACILO</v>
          </cell>
          <cell r="C12"/>
          <cell r="D12"/>
        </row>
        <row r="13">
          <cell r="A13" t="str">
            <v>| LOTAÇÃO</v>
          </cell>
          <cell r="B13" t="str">
            <v>NACIONAL</v>
          </cell>
          <cell r="C13"/>
          <cell r="D13"/>
        </row>
        <row r="14">
          <cell r="A14" t="str">
            <v>| PARÂMETROS</v>
          </cell>
          <cell r="B14"/>
          <cell r="C14"/>
          <cell r="D14"/>
        </row>
        <row r="15">
          <cell r="A15" t="str">
            <v>|</v>
          </cell>
          <cell r="B15" t="str">
            <v>ABRANGÊNCIA : NACIONAL</v>
          </cell>
          <cell r="C15"/>
          <cell r="D15"/>
        </row>
        <row r="16">
          <cell r="A16" t="str">
            <v>|</v>
          </cell>
          <cell r="B16" t="str">
            <v>LOCALIDADE : CUIABA</v>
          </cell>
          <cell r="C16"/>
          <cell r="D16"/>
        </row>
        <row r="17">
          <cell r="A17" t="str">
            <v>|</v>
          </cell>
          <cell r="B17" t="str">
            <v>VÍNCULO : CAIXA REFERENCIAL</v>
          </cell>
          <cell r="C17"/>
          <cell r="D17"/>
        </row>
        <row r="18">
          <cell r="A18" t="str">
            <v>|</v>
          </cell>
          <cell r="B18" t="str">
            <v>DATA DE PREÇO : 07/2011</v>
          </cell>
          <cell r="C18"/>
          <cell r="D18"/>
        </row>
        <row r="19">
          <cell r="A19" t="str">
            <v>|</v>
          </cell>
          <cell r="B19" t="str">
            <v>DATA DE RT : 01/07/2011</v>
          </cell>
          <cell r="C19"/>
          <cell r="D19"/>
        </row>
        <row r="20">
          <cell r="A20" t="str">
            <v>|</v>
          </cell>
          <cell r="B20" t="str">
            <v>NÍVEL DE PREÇO : MEDIANO</v>
          </cell>
          <cell r="C20"/>
          <cell r="D20"/>
        </row>
        <row r="21">
          <cell r="A21" t="str">
            <v>|</v>
          </cell>
          <cell r="B21" t="str">
            <v>ENCARGOS : S</v>
          </cell>
          <cell r="C21"/>
          <cell r="D21"/>
        </row>
        <row r="22">
          <cell r="A22" t="str">
            <v>|</v>
          </cell>
          <cell r="B22" t="str">
            <v>CLASSES A SUPRIMIR : NENHUMA</v>
          </cell>
          <cell r="C22"/>
          <cell r="D22"/>
        </row>
        <row r="23">
          <cell r="A23" t="str">
            <v>|</v>
          </cell>
          <cell r="B23"/>
          <cell r="C23"/>
          <cell r="D23"/>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cell r="D26"/>
        </row>
        <row r="27">
          <cell r="A27" t="str">
            <v>ABRANGÊNCIA :</v>
          </cell>
          <cell r="B27" t="str">
            <v>ACIONAL LOCALIDADE : CUI</v>
          </cell>
          <cell r="C27" t="str">
            <v>ABA</v>
          </cell>
          <cell r="D27"/>
        </row>
        <row r="28">
          <cell r="A28" t="str">
            <v>REF.COLETA : M</v>
          </cell>
          <cell r="B28" t="str">
            <v>DIANO</v>
          </cell>
          <cell r="C28" t="str">
            <v>DATA DE</v>
          </cell>
          <cell r="D28" t="str">
            <v>REÇO : 07/2011</v>
          </cell>
        </row>
        <row r="29">
          <cell r="A29" t="str">
            <v>ASTU</v>
          </cell>
          <cell r="B29" t="str">
            <v>ASSENTAMENTO DE TUBOS E PECAS</v>
          </cell>
          <cell r="C29"/>
          <cell r="D29"/>
        </row>
        <row r="30">
          <cell r="A30">
            <v>45</v>
          </cell>
          <cell r="B30" t="str">
            <v>FORNEC E/OU ASSENT DE TUBO DE FERRO FUNDIDO JUNTA ELASTICA</v>
          </cell>
          <cell r="C30"/>
          <cell r="D30"/>
        </row>
        <row r="31">
          <cell r="A31">
            <v>73887</v>
          </cell>
          <cell r="B31" t="str">
            <v>ASSENTAMENTO DE TUBO DE FERRO FUNDIDO COM JUNTA ELASTICA</v>
          </cell>
          <cell r="C31"/>
          <cell r="D31"/>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cell r="D49"/>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cell r="D51"/>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cell r="D54"/>
        </row>
        <row r="55">
          <cell r="A55" t="str">
            <v>73819/001</v>
          </cell>
          <cell r="B55" t="str">
            <v>ASSENTAMENTO TUBO PVC COM JUNTA SOLDADA - DN 25</v>
          </cell>
          <cell r="C55" t="str">
            <v>M</v>
          </cell>
          <cell r="D55">
            <v>0.94</v>
          </cell>
        </row>
        <row r="56">
          <cell r="A56">
            <v>48</v>
          </cell>
          <cell r="B56" t="str">
            <v>FORNEC E/OU ASSENT DE TUBO DE PVC COM JUNTA ELASTICA</v>
          </cell>
          <cell r="C56"/>
          <cell r="D56"/>
        </row>
        <row r="57">
          <cell r="A57">
            <v>73840</v>
          </cell>
          <cell r="B57" t="str">
            <v>ASSENTAMENTO TUBO PVC, RPVC, PVC DEFOFO, PRFV P/ESGOTO COM JE</v>
          </cell>
          <cell r="C57"/>
          <cell r="D57"/>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cell r="D64"/>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cell r="D80"/>
        </row>
        <row r="81">
          <cell r="A81">
            <v>73812</v>
          </cell>
          <cell r="B81" t="str">
            <v>ASSENTAMENTO DE MANILHAS E CONEXOES CERAMICAS</v>
          </cell>
          <cell r="C81"/>
          <cell r="D81"/>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cell r="D83"/>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cell r="D85"/>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cell r="D92"/>
        </row>
        <row r="93">
          <cell r="A93">
            <v>73879</v>
          </cell>
          <cell r="B93" t="str">
            <v>ASSENTAMENTO DE TUBOS DE CONCRETO COM ANEL DE BORRACHA</v>
          </cell>
          <cell r="C93"/>
          <cell r="D93"/>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cell r="D103"/>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cell r="D106"/>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cell r="D107"/>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cell r="D111"/>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cell r="D113"/>
        </row>
        <row r="114">
          <cell r="A114">
            <v>73884</v>
          </cell>
          <cell r="B114" t="str">
            <v>INSTALACAO DE VALVULA OU REGISTRO C/JUNTA FLANGEADA</v>
          </cell>
          <cell r="C114"/>
          <cell r="D114"/>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cell r="D131"/>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cell r="D144"/>
        </row>
        <row r="145">
          <cell r="A145">
            <v>73839</v>
          </cell>
          <cell r="B145" t="str">
            <v>ASSENTAMENTO DE TUBO DE ACO COM JUNTA ELASTICA - COMP = 6,0 M</v>
          </cell>
          <cell r="C145"/>
          <cell r="D145"/>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cell r="D161"/>
        </row>
        <row r="162">
          <cell r="A162">
            <v>1</v>
          </cell>
          <cell r="B162" t="str">
            <v>CONSTRUCAO DO CANTEIRO</v>
          </cell>
          <cell r="C162"/>
          <cell r="D162"/>
        </row>
        <row r="163">
          <cell r="A163">
            <v>73752</v>
          </cell>
          <cell r="B163" t="str">
            <v>SANITARIO C/VASO/CHUVEIRO PARA PESSOAL DE OBRA</v>
          </cell>
          <cell r="C163"/>
          <cell r="D163"/>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cell r="D165"/>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cell r="D167"/>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cell r="D169"/>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cell r="D171"/>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cell r="D173"/>
        </row>
        <row r="174">
          <cell r="A174">
            <v>74209</v>
          </cell>
          <cell r="B174" t="str">
            <v>AQUISICAO E ASSENTAMENTO PLACA DE OBRA</v>
          </cell>
          <cell r="C174"/>
          <cell r="D174"/>
        </row>
        <row r="175">
          <cell r="A175" t="str">
            <v>74209/001</v>
          </cell>
          <cell r="B175" t="str">
            <v>PLACA DE OBRA EM CHAPA DE ACO GALVANIZADO</v>
          </cell>
          <cell r="C175" t="str">
            <v>M2</v>
          </cell>
          <cell r="D175">
            <v>167.96</v>
          </cell>
        </row>
        <row r="176">
          <cell r="A176">
            <v>4</v>
          </cell>
          <cell r="B176" t="str">
            <v>MOBILIZACAO E DESMOBILIZACAO</v>
          </cell>
          <cell r="C176"/>
          <cell r="D176"/>
        </row>
        <row r="177">
          <cell r="A177">
            <v>73756</v>
          </cell>
          <cell r="B177" t="str">
            <v>MONTAGEM E DESMONTAGEM USINA DE CONCRETO</v>
          </cell>
          <cell r="C177"/>
          <cell r="D177"/>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cell r="D179"/>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cell r="D185"/>
        </row>
        <row r="186">
          <cell r="A186">
            <v>73</v>
          </cell>
          <cell r="B186" t="str">
            <v>MADEIRAMENTO</v>
          </cell>
          <cell r="C186"/>
          <cell r="D186"/>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cell r="D192"/>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cell r="D196"/>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cell r="D217"/>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cell r="D222"/>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cell r="D230"/>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cell r="D232"/>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cell r="D238"/>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cell r="D240"/>
        </row>
        <row r="241">
          <cell r="A241">
            <v>73866</v>
          </cell>
          <cell r="B241" t="str">
            <v>ESTRUTURA DE ACO</v>
          </cell>
          <cell r="C241"/>
          <cell r="D241"/>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cell r="D251"/>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cell r="D257"/>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cell r="D259"/>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cell r="D265"/>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cell r="D269"/>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cell r="D274"/>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cell r="D276"/>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cell r="D278"/>
        </row>
        <row r="279">
          <cell r="A279">
            <v>73744</v>
          </cell>
          <cell r="B279" t="str">
            <v>CUMIEIRA DE FIBROCIMENTO</v>
          </cell>
          <cell r="C279"/>
          <cell r="D279"/>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cell r="D281"/>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cell r="D284"/>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cell r="D287"/>
        </row>
        <row r="288">
          <cell r="A288" t="str">
            <v>74158/001</v>
          </cell>
          <cell r="B288" t="str">
            <v>CONSERVACAO DE CALHAS METALICAS</v>
          </cell>
          <cell r="C288" t="str">
            <v>M</v>
          </cell>
          <cell r="D288">
            <v>7.41</v>
          </cell>
        </row>
        <row r="289">
          <cell r="A289">
            <v>86</v>
          </cell>
          <cell r="B289" t="str">
            <v>RUFO METALICO</v>
          </cell>
          <cell r="C289"/>
          <cell r="D289"/>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cell r="D294"/>
        </row>
        <row r="295">
          <cell r="A295">
            <v>73868</v>
          </cell>
          <cell r="B295" t="str">
            <v>RUFOS PARA COBERTURAS EM TELHAS FIBROCIMENTO</v>
          </cell>
          <cell r="C295"/>
          <cell r="D295"/>
        </row>
        <row r="296">
          <cell r="A296" t="str">
            <v>73868/001</v>
          </cell>
          <cell r="B296" t="str">
            <v>RUFO EM FIBROCIMENTO, INCLUSO ACESSORIOS DE FIXACAO E VEDACAO</v>
          </cell>
          <cell r="C296" t="str">
            <v>M</v>
          </cell>
          <cell r="D296">
            <v>28.32</v>
          </cell>
        </row>
        <row r="297">
          <cell r="A297">
            <v>88</v>
          </cell>
          <cell r="B297" t="str">
            <v>RUFO EM CONCRETO</v>
          </cell>
          <cell r="C297"/>
          <cell r="D297"/>
        </row>
        <row r="298">
          <cell r="A298">
            <v>68058</v>
          </cell>
          <cell r="B298" t="str">
            <v>RUFO EM CONCRETO ARMADO, LARGURA 40CM E ESPESSURA 7CM</v>
          </cell>
          <cell r="C298" t="str">
            <v>M</v>
          </cell>
          <cell r="D298">
            <v>41.47</v>
          </cell>
        </row>
        <row r="299">
          <cell r="A299">
            <v>74098</v>
          </cell>
          <cell r="B299" t="str">
            <v>ALGEROZ EM CONCRETO ARMADO (RUFO DE CONCRETO)</v>
          </cell>
          <cell r="C299"/>
          <cell r="D299"/>
        </row>
        <row r="300">
          <cell r="A300" t="str">
            <v>74098/001</v>
          </cell>
          <cell r="B300" t="str">
            <v>RUFO EM CONCRETO ARMADO, LARGURA 40CM, ESPESSURA 3CM</v>
          </cell>
          <cell r="C300" t="str">
            <v>M</v>
          </cell>
          <cell r="D300">
            <v>18.72</v>
          </cell>
        </row>
        <row r="301">
          <cell r="A301">
            <v>252</v>
          </cell>
          <cell r="B301" t="str">
            <v>TELHAMENTO COM TELHA DE FIBRA DE VIDRO</v>
          </cell>
          <cell r="C301"/>
          <cell r="D301"/>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cell r="D303"/>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cell r="D309"/>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cell r="D312"/>
        </row>
        <row r="313">
          <cell r="A313">
            <v>26</v>
          </cell>
          <cell r="B313" t="str">
            <v>ESGOTAMENTO COM BOMBA</v>
          </cell>
          <cell r="C313"/>
          <cell r="D313"/>
        </row>
        <row r="314">
          <cell r="A314">
            <v>73891</v>
          </cell>
          <cell r="B314" t="str">
            <v>ESGOTAMENTO COM BOMBAS</v>
          </cell>
          <cell r="C314"/>
          <cell r="D314"/>
        </row>
        <row r="315">
          <cell r="A315" t="str">
            <v>73891/001</v>
          </cell>
          <cell r="B315" t="str">
            <v>ESGOTAMENTO COM MOTO-BOMBA AUTOESCOVANTE</v>
          </cell>
          <cell r="C315" t="str">
            <v>H</v>
          </cell>
          <cell r="D315">
            <v>4.53</v>
          </cell>
        </row>
        <row r="316">
          <cell r="A316">
            <v>27</v>
          </cell>
          <cell r="B316" t="str">
            <v>REBAIXAMENTO DO LENCOL FREATICO</v>
          </cell>
          <cell r="C316"/>
          <cell r="D316"/>
        </row>
        <row r="317">
          <cell r="A317">
            <v>73882</v>
          </cell>
          <cell r="B317" t="str">
            <v>MEIA CANA DE CONCRETO</v>
          </cell>
          <cell r="C317"/>
          <cell r="D317"/>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cell r="D323"/>
        </row>
        <row r="324">
          <cell r="A324" t="str">
            <v>73893/001</v>
          </cell>
          <cell r="B324" t="str">
            <v>REBAIXAMENTO DE LENCOL FREATICO COM TUBO DE CONCRETO CA-1 DN 800</v>
          </cell>
          <cell r="C324" t="str">
            <v>M</v>
          </cell>
          <cell r="D324">
            <v>86.88</v>
          </cell>
        </row>
        <row r="325">
          <cell r="A325">
            <v>28</v>
          </cell>
          <cell r="B325" t="str">
            <v>DRENOS</v>
          </cell>
          <cell r="C325"/>
          <cell r="D325"/>
        </row>
        <row r="326">
          <cell r="A326">
            <v>73816</v>
          </cell>
          <cell r="B326" t="str">
            <v>DRENAGEM SUBTERRANEA</v>
          </cell>
          <cell r="C326"/>
          <cell r="D326"/>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cell r="D329"/>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cell r="D333"/>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cell r="D337"/>
        </row>
        <row r="338">
          <cell r="A338" t="str">
            <v>73902/001</v>
          </cell>
          <cell r="B338" t="str">
            <v>CAMADA DRENANTE COM BRITA NUM 3</v>
          </cell>
          <cell r="C338" t="str">
            <v>M3</v>
          </cell>
          <cell r="D338">
            <v>117.17</v>
          </cell>
        </row>
        <row r="339">
          <cell r="A339">
            <v>73968</v>
          </cell>
          <cell r="B339" t="str">
            <v>COLOCACAO DE MANTA - MMA</v>
          </cell>
          <cell r="C339"/>
          <cell r="D339"/>
        </row>
        <row r="340">
          <cell r="A340" t="str">
            <v>73968/001</v>
          </cell>
          <cell r="B340" t="str">
            <v>COLOCACAO MANTA IMPERMEABILIZANTE</v>
          </cell>
          <cell r="C340" t="str">
            <v>M2</v>
          </cell>
          <cell r="D340">
            <v>30.88</v>
          </cell>
        </row>
        <row r="341">
          <cell r="A341">
            <v>73969</v>
          </cell>
          <cell r="B341" t="str">
            <v>DRENOS DE CHORUME EM TUBOS DRENANTES - MMA</v>
          </cell>
          <cell r="C341"/>
          <cell r="D341"/>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cell r="D343"/>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cell r="D346"/>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cell r="D348"/>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cell r="D350"/>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cell r="D356"/>
        </row>
        <row r="357">
          <cell r="A357">
            <v>73890</v>
          </cell>
          <cell r="B357" t="str">
            <v>ENSECADEIRA DE MADEIRA</v>
          </cell>
          <cell r="C357"/>
          <cell r="D357"/>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cell r="D360"/>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cell r="D362"/>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cell r="D366"/>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cell r="D369"/>
        </row>
        <row r="370">
          <cell r="A370">
            <v>73843</v>
          </cell>
          <cell r="B370" t="str">
            <v>MURO DE ARRIMO DE CONCRETO</v>
          </cell>
          <cell r="C370"/>
          <cell r="D370"/>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cell r="D372"/>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cell r="D375"/>
        </row>
        <row r="376">
          <cell r="A376">
            <v>74150</v>
          </cell>
          <cell r="B376" t="str">
            <v>VALETA E SAIDAS LATERAIS D AGU</v>
          </cell>
          <cell r="C376"/>
          <cell r="D376"/>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cell r="D378"/>
        </row>
        <row r="379">
          <cell r="A379">
            <v>73772</v>
          </cell>
          <cell r="B379" t="str">
            <v>BUEIRO TUBULAR DE CONCRETO ARMADO</v>
          </cell>
          <cell r="C379"/>
          <cell r="D379"/>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cell r="D381"/>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cell r="D383"/>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cell r="D399"/>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cell r="D401"/>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cell r="D450"/>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cell r="D459"/>
        </row>
        <row r="460">
          <cell r="A460" t="str">
            <v>74162/001</v>
          </cell>
          <cell r="B460" t="str">
            <v>CAIXA DE CONCRETO, ALTURA = 1,00 METRO, DIAMETRO REGISTRO &lt; 150 MM</v>
          </cell>
          <cell r="C460" t="str">
            <v>UN</v>
          </cell>
          <cell r="D460">
            <v>65.06</v>
          </cell>
        </row>
        <row r="461">
          <cell r="A461">
            <v>74206</v>
          </cell>
          <cell r="B461" t="str">
            <v>CAIXAS COLETORAS</v>
          </cell>
          <cell r="C461"/>
          <cell r="D461"/>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cell r="D464"/>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cell r="D466"/>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cell r="D469"/>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cell r="D471"/>
        </row>
        <row r="472">
          <cell r="A472">
            <v>73763</v>
          </cell>
          <cell r="B472" t="str">
            <v>SARJETA E MEIO FIO CONJUGADOS</v>
          </cell>
          <cell r="C472"/>
          <cell r="D472"/>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cell r="D478"/>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cell r="D481"/>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cell r="D483"/>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cell r="D485"/>
        </row>
        <row r="486">
          <cell r="A486" t="str">
            <v>74211/001</v>
          </cell>
          <cell r="B486" t="str">
            <v>LINHA D AGUA EM PARALELEPIPEDOS GRANITICOS, REJUNTADOS C/ ARCIMENTO E AREIA TRACO 1:3</v>
          </cell>
          <cell r="C486" t="str">
            <v>M</v>
          </cell>
          <cell r="D486">
            <v>23.49</v>
          </cell>
        </row>
        <row r="487">
          <cell r="A487">
            <v>74223</v>
          </cell>
          <cell r="B487" t="str">
            <v>MEIO-FIO</v>
          </cell>
          <cell r="C487"/>
          <cell r="D487"/>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cell r="D490"/>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cell r="D492"/>
        </row>
        <row r="493">
          <cell r="A493">
            <v>74239</v>
          </cell>
          <cell r="B493" t="str">
            <v>CONSTRUCAO DE SUMIDOURO</v>
          </cell>
          <cell r="C493"/>
          <cell r="D493"/>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cell r="D495"/>
        </row>
        <row r="496">
          <cell r="A496" t="str">
            <v>74240/001</v>
          </cell>
          <cell r="B496" t="str">
            <v>D INT = 200 CM, H INT = 240 CM</v>
          </cell>
          <cell r="C496" t="str">
            <v>UN</v>
          </cell>
          <cell r="D496">
            <v>2936.8</v>
          </cell>
        </row>
        <row r="497">
          <cell r="A497" t="str">
            <v>ESCO</v>
          </cell>
          <cell r="B497" t="str">
            <v>ESCORAMENTO</v>
          </cell>
          <cell r="C497"/>
          <cell r="D497"/>
        </row>
        <row r="498">
          <cell r="A498">
            <v>24</v>
          </cell>
          <cell r="B498" t="str">
            <v>ESCORAMENTO METALICO EM VALAS OU POCOS</v>
          </cell>
          <cell r="C498"/>
          <cell r="D498"/>
        </row>
        <row r="499">
          <cell r="A499">
            <v>73877</v>
          </cell>
          <cell r="B499" t="str">
            <v>ESCORAMENTO DE VALAS COM PRANCHOES METALICOS E QUADROS UTILIZANDO LON-GARINAS DE MADEIRA DE 3X5", INCLUSIVE POSTERIOR RETIRADA</v>
          </cell>
          <cell r="C499"/>
          <cell r="D499"/>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cell r="D502"/>
        </row>
        <row r="503">
          <cell r="A503">
            <v>89</v>
          </cell>
          <cell r="B503" t="str">
            <v>PORTA DE MADEIRA</v>
          </cell>
          <cell r="C503"/>
          <cell r="D503"/>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cell r="D511"/>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cell r="D513"/>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cell r="D516"/>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cell r="D523"/>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cell r="D535"/>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cell r="D539"/>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cell r="D542"/>
        </row>
        <row r="543">
          <cell r="A543">
            <v>73773</v>
          </cell>
          <cell r="B543" t="str">
            <v>DIVERSOS</v>
          </cell>
          <cell r="C543"/>
          <cell r="D543"/>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cell r="D545"/>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cell r="D547"/>
        </row>
        <row r="548">
          <cell r="A548">
            <v>73668</v>
          </cell>
          <cell r="B548" t="str">
            <v>GUARDA CORPO EM MADEIRA 1A SERRADA APARELHADA</v>
          </cell>
          <cell r="C548" t="str">
            <v>M</v>
          </cell>
          <cell r="D548">
            <v>71.83</v>
          </cell>
        </row>
        <row r="549">
          <cell r="A549">
            <v>92</v>
          </cell>
          <cell r="B549" t="str">
            <v>PORTA E/OU TAMPA DE FERRO</v>
          </cell>
          <cell r="C549"/>
          <cell r="D549"/>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cell r="D553"/>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cell r="D558"/>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cell r="D561"/>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cell r="D565"/>
        </row>
        <row r="566">
          <cell r="A566" t="str">
            <v>74232/001</v>
          </cell>
          <cell r="B566" t="str">
            <v>PORTA DE CHAPA DE ACO PRE-ZINCADA, DE ABRIR, 0,87X2,1CM, COM POSTIGOPARA VIDRO</v>
          </cell>
          <cell r="C566" t="str">
            <v>UN</v>
          </cell>
          <cell r="D566">
            <v>390.2</v>
          </cell>
        </row>
        <row r="567">
          <cell r="A567">
            <v>93</v>
          </cell>
          <cell r="B567" t="str">
            <v>JANELA DE FERRO</v>
          </cell>
          <cell r="C567"/>
          <cell r="D567"/>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cell r="D573"/>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cell r="D575"/>
        </row>
        <row r="576">
          <cell r="A576" t="str">
            <v>73945/001</v>
          </cell>
          <cell r="B576" t="str">
            <v>JANELA DE CHAPA DOBRADA ACO DE CORRER, DUAS FOLHAS, DIVISAO HORIZONTAL</v>
          </cell>
          <cell r="C576" t="str">
            <v>M2</v>
          </cell>
          <cell r="D576">
            <v>264.44</v>
          </cell>
        </row>
        <row r="577">
          <cell r="A577">
            <v>73961</v>
          </cell>
          <cell r="B577" t="str">
            <v>JANELA MAXIM AIR</v>
          </cell>
          <cell r="C577"/>
          <cell r="D577"/>
        </row>
        <row r="578">
          <cell r="A578" t="str">
            <v>73961/001</v>
          </cell>
          <cell r="B578" t="str">
            <v>JANELA MAXIM AIR CHAPA DOBRADA</v>
          </cell>
          <cell r="C578" t="str">
            <v>M2</v>
          </cell>
          <cell r="D578">
            <v>293.24</v>
          </cell>
        </row>
        <row r="579">
          <cell r="A579">
            <v>73984</v>
          </cell>
          <cell r="B579" t="str">
            <v>JANELA DE FERRO, DE CORRER (SEM VIDRO E PINTURA)</v>
          </cell>
          <cell r="C579"/>
          <cell r="D579"/>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cell r="D582"/>
        </row>
        <row r="583">
          <cell r="A583">
            <v>73932</v>
          </cell>
          <cell r="B583" t="str">
            <v>GRADE DE FERRO, BARRA CHATA</v>
          </cell>
          <cell r="C583"/>
          <cell r="D583"/>
        </row>
        <row r="584">
          <cell r="A584" t="str">
            <v>73932/001</v>
          </cell>
          <cell r="B584" t="str">
            <v>GRADE DE FERRO EM BARRA CHATA 3/16"</v>
          </cell>
          <cell r="C584" t="str">
            <v>M2</v>
          </cell>
          <cell r="D584">
            <v>231.55</v>
          </cell>
        </row>
        <row r="585">
          <cell r="A585">
            <v>95</v>
          </cell>
          <cell r="B585" t="str">
            <v>GUARDA-CORPO DE FERRO</v>
          </cell>
          <cell r="C585"/>
          <cell r="D585"/>
        </row>
        <row r="586">
          <cell r="A586">
            <v>73631</v>
          </cell>
          <cell r="B586" t="str">
            <v>GUARDA-CORPO EM TUBO DE ACO GALVANIZADO 1 1/2"</v>
          </cell>
          <cell r="C586" t="str">
            <v>M2</v>
          </cell>
          <cell r="D586">
            <v>197.03</v>
          </cell>
        </row>
        <row r="587">
          <cell r="A587">
            <v>74195</v>
          </cell>
          <cell r="B587" t="str">
            <v>GUARDA-CORPO</v>
          </cell>
          <cell r="C587"/>
          <cell r="D587"/>
        </row>
        <row r="588">
          <cell r="A588" t="str">
            <v>74195/001</v>
          </cell>
          <cell r="B588" t="str">
            <v>GUARDA-CORPO COM CORRIMAO EM FERRO BARRA CHATA 3/16"</v>
          </cell>
          <cell r="C588" t="str">
            <v>M</v>
          </cell>
          <cell r="D588">
            <v>270.79000000000002</v>
          </cell>
        </row>
        <row r="589">
          <cell r="A589">
            <v>97</v>
          </cell>
          <cell r="B589" t="str">
            <v>ESCADAS/CORRIMAOS</v>
          </cell>
          <cell r="C589"/>
          <cell r="D589"/>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cell r="D592"/>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cell r="D596"/>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cell r="D598"/>
        </row>
        <row r="599">
          <cell r="A599" t="str">
            <v>74194/001</v>
          </cell>
          <cell r="B599" t="str">
            <v>ESCADA TIPO MARINHEIRO EM TUBO ACO GALVANIZADO 1 1/2" 5 DEGRAUS</v>
          </cell>
          <cell r="C599" t="str">
            <v>M</v>
          </cell>
          <cell r="D599">
            <v>156.35</v>
          </cell>
        </row>
        <row r="600">
          <cell r="A600">
            <v>98</v>
          </cell>
          <cell r="B600" t="str">
            <v>PORTA E/OU TAMPA DE ALUMINIO</v>
          </cell>
          <cell r="C600"/>
          <cell r="D600"/>
        </row>
        <row r="601">
          <cell r="A601">
            <v>68050</v>
          </cell>
          <cell r="B601" t="str">
            <v>PORTA DE CORRER EM ALUMINIO, PERFIL SERIE 25, COM 02 FOLHAS PARA VIDRO</v>
          </cell>
          <cell r="C601" t="str">
            <v>M2</v>
          </cell>
          <cell r="D601">
            <v>274.33</v>
          </cell>
        </row>
        <row r="602">
          <cell r="A602">
            <v>74071</v>
          </cell>
          <cell r="B602" t="str">
            <v>PORTA DE ALUMÍNIO, DE ABRIR</v>
          </cell>
          <cell r="C602"/>
          <cell r="D602"/>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cell r="D605"/>
        </row>
        <row r="606">
          <cell r="A606">
            <v>73737</v>
          </cell>
          <cell r="B606" t="str">
            <v>GRADIL ALUMINIO P/VARANDA</v>
          </cell>
          <cell r="C606"/>
          <cell r="D606"/>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cell r="D610"/>
        </row>
        <row r="611">
          <cell r="A611">
            <v>73736</v>
          </cell>
          <cell r="B611" t="str">
            <v>FORNECIMENTO E ASSENTAMENTO DE FERRAGENS</v>
          </cell>
          <cell r="C611"/>
          <cell r="D611"/>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cell r="D613"/>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cell r="D620"/>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cell r="D623"/>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cell r="D627"/>
        </row>
        <row r="628">
          <cell r="A628">
            <v>74046</v>
          </cell>
          <cell r="B628" t="str">
            <v>TARJETA</v>
          </cell>
          <cell r="C628"/>
          <cell r="D628"/>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cell r="D631"/>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cell r="D640"/>
        </row>
        <row r="641">
          <cell r="A641" t="str">
            <v>74084/001</v>
          </cell>
          <cell r="B641" t="str">
            <v>PORTA CADEADO COM CADEADO DE ACO 45MM</v>
          </cell>
          <cell r="C641" t="str">
            <v>UN</v>
          </cell>
          <cell r="D641">
            <v>30.59</v>
          </cell>
        </row>
        <row r="642">
          <cell r="A642">
            <v>103</v>
          </cell>
          <cell r="B642" t="str">
            <v>VIDROS/ESPELHOS</v>
          </cell>
          <cell r="C642"/>
          <cell r="D642"/>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cell r="D651"/>
        </row>
        <row r="652">
          <cell r="A652" t="str">
            <v>73838/001</v>
          </cell>
          <cell r="B652" t="str">
            <v>PORTA DE VIDRO TEMPERADO, 0,9X2,10M, ESPESSURA 10MM, INCLUSIVE ACESSORIOS</v>
          </cell>
          <cell r="C652" t="str">
            <v>UN</v>
          </cell>
          <cell r="D652">
            <v>1387.51</v>
          </cell>
        </row>
        <row r="653">
          <cell r="A653">
            <v>74125</v>
          </cell>
          <cell r="B653" t="str">
            <v>ESPELHO C/MOLDURA</v>
          </cell>
          <cell r="C653"/>
          <cell r="D653"/>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cell r="D656"/>
        </row>
        <row r="657">
          <cell r="A657">
            <v>68054</v>
          </cell>
          <cell r="B657" t="str">
            <v>PORTAO DE FERRO EM CHAPA PLANA 14"</v>
          </cell>
          <cell r="C657" t="str">
            <v>M2</v>
          </cell>
          <cell r="D657">
            <v>137.91999999999999</v>
          </cell>
        </row>
        <row r="658">
          <cell r="A658">
            <v>74100</v>
          </cell>
          <cell r="B658" t="str">
            <v>PE-A.43 - PORTÃO DE FERRO COM FERRAGENS SEM PINTURA</v>
          </cell>
          <cell r="C658"/>
          <cell r="D658"/>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cell r="D660"/>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cell r="D663"/>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cell r="D665"/>
        </row>
        <row r="666">
          <cell r="A666" t="str">
            <v>73809/001</v>
          </cell>
          <cell r="B666" t="str">
            <v>JANELA DE ALUMINIO TIPO MAXIM-AIR, SERIE 25</v>
          </cell>
          <cell r="C666" t="str">
            <v>M2</v>
          </cell>
          <cell r="D666">
            <v>590.97</v>
          </cell>
        </row>
        <row r="667">
          <cell r="A667">
            <v>74067</v>
          </cell>
          <cell r="B667" t="str">
            <v>JANELA DE ALUMÍNIO, DE CORRER</v>
          </cell>
          <cell r="C667"/>
          <cell r="D667"/>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cell r="D672"/>
        </row>
        <row r="673">
          <cell r="A673">
            <v>73908</v>
          </cell>
          <cell r="B673" t="str">
            <v>CANTONEIRA DE ALUMÍNIO</v>
          </cell>
          <cell r="C673"/>
          <cell r="D673"/>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cell r="D676"/>
        </row>
        <row r="677">
          <cell r="A677">
            <v>284</v>
          </cell>
          <cell r="B677" t="str">
            <v>FORNEC. DE MAT. BRITADO C/OU S/CARGA, DESCARGA E TRANSPORTE</v>
          </cell>
          <cell r="C677"/>
          <cell r="D677"/>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cell r="D679"/>
        </row>
        <row r="680">
          <cell r="A680" t="str">
            <v>74119/001</v>
          </cell>
          <cell r="B680" t="str">
            <v>FORNECIMENTO E ASSENTAMENTO DE BRITA 2-DRENOS E FILTROS MM</v>
          </cell>
          <cell r="C680" t="str">
            <v>M3</v>
          </cell>
          <cell r="D680">
            <v>112.91</v>
          </cell>
        </row>
        <row r="681">
          <cell r="A681" t="str">
            <v>FUES</v>
          </cell>
          <cell r="B681" t="str">
            <v>FUNDACOES E ESTRUTURAS</v>
          </cell>
          <cell r="C681"/>
          <cell r="D681"/>
        </row>
        <row r="682">
          <cell r="A682">
            <v>38</v>
          </cell>
          <cell r="B682" t="str">
            <v>TUBULOES</v>
          </cell>
          <cell r="C682"/>
          <cell r="D682"/>
        </row>
        <row r="683">
          <cell r="A683">
            <v>73761</v>
          </cell>
          <cell r="B683" t="str">
            <v>ARRASAMENTO DE TUBULAO DE CONCRETO ARMADO</v>
          </cell>
          <cell r="C683"/>
          <cell r="D683"/>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cell r="D689"/>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cell r="D693"/>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cell r="D696"/>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cell r="D698"/>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cell r="D700"/>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cell r="D704"/>
        </row>
        <row r="705">
          <cell r="A705">
            <v>73894</v>
          </cell>
          <cell r="B705" t="str">
            <v>LASTRO DE PEDRA MARROADA - 50.620</v>
          </cell>
          <cell r="C705"/>
          <cell r="D705"/>
        </row>
        <row r="706">
          <cell r="A706" t="str">
            <v>73894/001</v>
          </cell>
          <cell r="B706" t="str">
            <v>LASTRO DE PEDRA MARROADA - 50620</v>
          </cell>
          <cell r="C706" t="str">
            <v>M3</v>
          </cell>
          <cell r="D706">
            <v>102.75</v>
          </cell>
        </row>
        <row r="707">
          <cell r="A707">
            <v>74164</v>
          </cell>
          <cell r="B707" t="str">
            <v>LASTRO DE PEDRA BRITADA E FUNDACOES EM BALDRAME</v>
          </cell>
          <cell r="C707"/>
          <cell r="D707"/>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cell r="D712"/>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cell r="D724"/>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cell r="D726"/>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cell r="D728"/>
        </row>
        <row r="729">
          <cell r="A729" t="str">
            <v>73821/001</v>
          </cell>
          <cell r="B729" t="str">
            <v>FORMA CURVA EM MADEIRA NAO APARELHADA P/VIGA, PILAR E PAREDE</v>
          </cell>
          <cell r="C729" t="str">
            <v>M2</v>
          </cell>
          <cell r="D729">
            <v>61.49</v>
          </cell>
        </row>
        <row r="730">
          <cell r="A730">
            <v>73979</v>
          </cell>
          <cell r="B730" t="str">
            <v>FORMA PLANA EM COMPENSADO</v>
          </cell>
          <cell r="C730"/>
          <cell r="D730"/>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cell r="D735"/>
        </row>
        <row r="736">
          <cell r="A736" t="str">
            <v>73989/001</v>
          </cell>
          <cell r="B736" t="str">
            <v>FORMA PLANA EM CHAPA COMPENSADA RESINADA, ESTRUTURAL, E = 14 MM.</v>
          </cell>
          <cell r="C736" t="str">
            <v>M2</v>
          </cell>
          <cell r="D736">
            <v>44.79</v>
          </cell>
        </row>
        <row r="737">
          <cell r="A737">
            <v>73993</v>
          </cell>
          <cell r="B737" t="str">
            <v>FORMAS E CIMBRAMENTO</v>
          </cell>
          <cell r="C737"/>
          <cell r="D737"/>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cell r="D739"/>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cell r="D742"/>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cell r="D747"/>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cell r="D755"/>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cell r="D759"/>
        </row>
        <row r="760">
          <cell r="A760" t="str">
            <v>74107/001</v>
          </cell>
          <cell r="B760" t="str">
            <v>ESCORAMENTO DE LAJE PRE-MOLDADA</v>
          </cell>
          <cell r="C760" t="str">
            <v>M2</v>
          </cell>
          <cell r="D760">
            <v>14.1</v>
          </cell>
        </row>
        <row r="761">
          <cell r="A761">
            <v>42</v>
          </cell>
          <cell r="B761" t="str">
            <v>ARMADURAS</v>
          </cell>
          <cell r="C761"/>
          <cell r="D761"/>
        </row>
        <row r="762">
          <cell r="A762">
            <v>73771</v>
          </cell>
          <cell r="B762" t="str">
            <v>TIRANTES</v>
          </cell>
          <cell r="C762"/>
          <cell r="D762"/>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cell r="D764"/>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cell r="D767"/>
        </row>
        <row r="768">
          <cell r="A768" t="str">
            <v>73990/001</v>
          </cell>
          <cell r="B768" t="str">
            <v>ARMACAO ACO CA-50 P/1,0M3 DE CONCRETO</v>
          </cell>
          <cell r="C768" t="str">
            <v>UN</v>
          </cell>
          <cell r="D768">
            <v>417.55</v>
          </cell>
        </row>
        <row r="769">
          <cell r="A769">
            <v>73994</v>
          </cell>
          <cell r="B769" t="str">
            <v>ARMACAO EM TELA SOLDADA</v>
          </cell>
          <cell r="C769"/>
          <cell r="D769"/>
        </row>
        <row r="770">
          <cell r="A770" t="str">
            <v>73994/001</v>
          </cell>
          <cell r="B770" t="str">
            <v>ARMACAO EM TELA SOLDADA Q-138 (ACO CA-60 4,2MM C/10CM)</v>
          </cell>
          <cell r="C770" t="str">
            <v>KG</v>
          </cell>
          <cell r="D770">
            <v>6.34</v>
          </cell>
        </row>
        <row r="771">
          <cell r="A771">
            <v>74024</v>
          </cell>
          <cell r="B771" t="str">
            <v>ARMAÇÃO PARA ESTACAS</v>
          </cell>
          <cell r="C771"/>
          <cell r="D771"/>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cell r="D773"/>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cell r="D778"/>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cell r="D797"/>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cell r="D799"/>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cell r="D802"/>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cell r="D805"/>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cell r="D813"/>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cell r="D815"/>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cell r="D818"/>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cell r="D820"/>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cell r="D822"/>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cell r="D827"/>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cell r="D829"/>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cell r="D834"/>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cell r="D843"/>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cell r="D848"/>
        </row>
        <row r="849">
          <cell r="A849" t="str">
            <v>74251/001</v>
          </cell>
          <cell r="B849" t="str">
            <v>TRATAMENTO DE SUP. CONC. APARENTE C/VERNIZ</v>
          </cell>
          <cell r="C849" t="str">
            <v>M2</v>
          </cell>
          <cell r="D849">
            <v>6.01</v>
          </cell>
        </row>
        <row r="850">
          <cell r="A850">
            <v>44</v>
          </cell>
          <cell r="B850" t="str">
            <v>LAJE PRE-FABRICADA</v>
          </cell>
          <cell r="C850"/>
          <cell r="D850"/>
        </row>
        <row r="851">
          <cell r="A851">
            <v>74141</v>
          </cell>
          <cell r="B851" t="str">
            <v>LAJE PRE-MOLDADA</v>
          </cell>
          <cell r="C851"/>
          <cell r="D851"/>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cell r="D853"/>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cell r="D856"/>
        </row>
        <row r="857">
          <cell r="A857">
            <v>6122</v>
          </cell>
          <cell r="B857" t="str">
            <v>EMBASAMENTO C/PEDRA ARGAMASSADA UTILIZANDO ARG.CIM/AREIA 1:4</v>
          </cell>
          <cell r="C857" t="str">
            <v>M3</v>
          </cell>
          <cell r="D857">
            <v>262.23</v>
          </cell>
        </row>
        <row r="858">
          <cell r="A858">
            <v>73817</v>
          </cell>
          <cell r="B858" t="str">
            <v>EMBASAMENTO DE MATERIAL GRANULAR</v>
          </cell>
          <cell r="C858"/>
          <cell r="D858"/>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cell r="D861"/>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cell r="D864"/>
        </row>
        <row r="865">
          <cell r="A865">
            <v>73995</v>
          </cell>
          <cell r="B865" t="str">
            <v>CINTAS CONCRETO</v>
          </cell>
          <cell r="C865"/>
          <cell r="D865"/>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cell r="D867"/>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cell r="D869"/>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cell r="D871"/>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cell r="D873"/>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cell r="D875"/>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cell r="D877"/>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cell r="D880"/>
        </row>
        <row r="881">
          <cell r="A881">
            <v>138</v>
          </cell>
          <cell r="B881" t="str">
            <v>IMPERMEABILIZACAO COM ARGAMASSA</v>
          </cell>
          <cell r="C881"/>
          <cell r="D881"/>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cell r="D884"/>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cell r="D886"/>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cell r="D888"/>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cell r="D891"/>
        </row>
        <row r="892">
          <cell r="A892" t="str">
            <v>73971/001</v>
          </cell>
          <cell r="B892" t="str">
            <v>IMPERMEABILIZACAO COM MANTA ASFALTICA 4MM</v>
          </cell>
          <cell r="C892" t="str">
            <v>M2</v>
          </cell>
          <cell r="D892">
            <v>33.56</v>
          </cell>
        </row>
        <row r="893">
          <cell r="A893">
            <v>74031</v>
          </cell>
          <cell r="B893" t="str">
            <v>MANTA GEOTEXTIL TP BIDIM</v>
          </cell>
          <cell r="C893"/>
          <cell r="D893"/>
        </row>
        <row r="894">
          <cell r="A894" t="str">
            <v>74031/001</v>
          </cell>
          <cell r="B894" t="str">
            <v>MANTA GEOTEXTIL NÃO-TECIDO 100% POLIESTER</v>
          </cell>
          <cell r="C894" t="str">
            <v>M2</v>
          </cell>
          <cell r="D894">
            <v>17.66</v>
          </cell>
        </row>
        <row r="895">
          <cell r="A895">
            <v>74033</v>
          </cell>
          <cell r="B895" t="str">
            <v>ESTABILIZAÇÃO DE SOLO COM GEOMEMBRANA</v>
          </cell>
          <cell r="C895"/>
          <cell r="D895"/>
        </row>
        <row r="896">
          <cell r="A896" t="str">
            <v>74033/001</v>
          </cell>
          <cell r="B896" t="str">
            <v>GEOMEMBRANA LISA PEAD ESPESSURA 2MM</v>
          </cell>
          <cell r="C896" t="str">
            <v>M2</v>
          </cell>
          <cell r="D896">
            <v>27.22</v>
          </cell>
        </row>
        <row r="897">
          <cell r="A897">
            <v>144</v>
          </cell>
          <cell r="B897" t="str">
            <v>IMPERMEABILIZACAO COM CIMENTO CRISTALIZADO</v>
          </cell>
          <cell r="C897"/>
          <cell r="D897"/>
        </row>
        <row r="898">
          <cell r="A898">
            <v>73929</v>
          </cell>
          <cell r="B898" t="str">
            <v>CIMENTO ESPECIAL CRISTALIZANTE DENVERLIT C/EMULSAO ADESIVA DENVERFIX -DENVER-1 DEMAO P/SUB SOLO/BALDRAMES/GALERIAS/JARDINEIRAS/ETC</v>
          </cell>
          <cell r="C898"/>
          <cell r="D898"/>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cell r="D903"/>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cell r="D905"/>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cell r="D910"/>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cell r="D912"/>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cell r="D915"/>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cell r="D917"/>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cell r="D919"/>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cell r="D921"/>
        </row>
        <row r="922">
          <cell r="A922">
            <v>73872</v>
          </cell>
          <cell r="B922" t="str">
            <v>IMPERMEABILIZACAO COM RESINA EPOXI</v>
          </cell>
          <cell r="C922"/>
          <cell r="D922"/>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cell r="D925"/>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cell r="D927"/>
        </row>
        <row r="928">
          <cell r="A928" t="str">
            <v>74025/001</v>
          </cell>
          <cell r="B928" t="str">
            <v>IMPERMEABILIZACAO DE CALHAS DE CONCRETO COM MASTIQUE BETUMINOSO A FRIO</v>
          </cell>
          <cell r="C928" t="str">
            <v>M</v>
          </cell>
          <cell r="D928">
            <v>24.31</v>
          </cell>
        </row>
        <row r="929">
          <cell r="A929">
            <v>74121</v>
          </cell>
          <cell r="B929" t="str">
            <v>JUNTA DE DILATACAO</v>
          </cell>
          <cell r="C929"/>
          <cell r="D929"/>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cell r="D931"/>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cell r="D933"/>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cell r="D935"/>
        </row>
        <row r="936">
          <cell r="A936">
            <v>165</v>
          </cell>
          <cell r="B936" t="str">
            <v>ELETRODUTOS/CALHAS PARA LEITO DE CABOS</v>
          </cell>
          <cell r="C936"/>
          <cell r="D936"/>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cell r="D965"/>
        </row>
        <row r="966">
          <cell r="A966" t="str">
            <v>73740/001</v>
          </cell>
          <cell r="B966" t="str">
            <v>ELETRODUTO FERRO GALVANIZADO 1/2"</v>
          </cell>
          <cell r="C966" t="str">
            <v>M</v>
          </cell>
          <cell r="D966">
            <v>6.43</v>
          </cell>
        </row>
        <row r="967">
          <cell r="A967">
            <v>73798</v>
          </cell>
          <cell r="B967" t="str">
            <v>DUTOS DE POLIESTER DE ALTA DENSIDADE(PEAD)</v>
          </cell>
          <cell r="C967"/>
          <cell r="D967"/>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cell r="D972"/>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cell r="D975"/>
        </row>
        <row r="976">
          <cell r="A976" t="str">
            <v>74252/001</v>
          </cell>
          <cell r="B976" t="str">
            <v>ELETRODUTO DE PVC RIGIDO ROSCAVEL 25MM (1"), FORNECIMENTO E INSTALACAO</v>
          </cell>
          <cell r="C976" t="str">
            <v>M</v>
          </cell>
          <cell r="D976">
            <v>9</v>
          </cell>
        </row>
        <row r="977">
          <cell r="A977">
            <v>166</v>
          </cell>
          <cell r="B977" t="str">
            <v>CONEXOES</v>
          </cell>
          <cell r="C977"/>
          <cell r="D977"/>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cell r="D997"/>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cell r="D1012"/>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cell r="D1029"/>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cell r="D1031"/>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cell r="D1033"/>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cell r="D1035"/>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cell r="D1038"/>
        </row>
        <row r="1039">
          <cell r="A1039">
            <v>73861</v>
          </cell>
          <cell r="B1039" t="str">
            <v>CONDULETES</v>
          </cell>
          <cell r="C1039"/>
          <cell r="D1039"/>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cell r="D1061"/>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cell r="D1066"/>
        </row>
        <row r="1067">
          <cell r="A1067" t="str">
            <v>74248/001</v>
          </cell>
          <cell r="B1067" t="str">
            <v>CAIXA DE PASSAGEM EM ALVENARIA COM TAMPA CONCRETO 40X40X40 CM</v>
          </cell>
          <cell r="C1067" t="str">
            <v>UN</v>
          </cell>
          <cell r="D1067">
            <v>54.83</v>
          </cell>
        </row>
        <row r="1068">
          <cell r="A1068">
            <v>169</v>
          </cell>
          <cell r="B1068" t="str">
            <v>QUADROS/DISJUNTORES</v>
          </cell>
          <cell r="C1068"/>
          <cell r="D1068"/>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cell r="D1075"/>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cell r="D1079"/>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cell r="D1085"/>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cell r="D1096"/>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cell r="D1105"/>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cell r="D1107"/>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cell r="D1111"/>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cell r="D1120"/>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cell r="D1128"/>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cell r="D1130"/>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cell r="D1140"/>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cell r="D1143"/>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cell r="D1145"/>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cell r="D1147"/>
        </row>
        <row r="1148">
          <cell r="A1148">
            <v>73767</v>
          </cell>
          <cell r="B1148" t="str">
            <v>FORNEC/COLOC DE CONECTORES/LACO DE ROLDANA E ALCA P/ILUM PUBLICA</v>
          </cell>
          <cell r="C1148"/>
          <cell r="D1148"/>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cell r="D1155"/>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cell r="D1164"/>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cell r="D1168"/>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cell r="D1173"/>
        </row>
        <row r="1174">
          <cell r="A1174">
            <v>73624</v>
          </cell>
          <cell r="B1174" t="str">
            <v>SUPORTE PARA TRANSFORMADOR EM POSTE DE CONCRETO CIRCULAR</v>
          </cell>
          <cell r="C1174" t="str">
            <v>UN</v>
          </cell>
          <cell r="D1174">
            <v>84.02</v>
          </cell>
        </row>
        <row r="1175">
          <cell r="A1175">
            <v>73783</v>
          </cell>
          <cell r="B1175" t="str">
            <v>POSTE DE CONCRETO - ASSENTAMENTO</v>
          </cell>
          <cell r="C1175"/>
          <cell r="D1175"/>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cell r="D1193"/>
        </row>
        <row r="1194">
          <cell r="A1194" t="str">
            <v>76454/001</v>
          </cell>
          <cell r="B1194" t="str">
            <v>ENTRADA DE ENERGIA EM BT TRIFASICA 70 A (QUADRA DESCOBERTA)</v>
          </cell>
          <cell r="C1194" t="str">
            <v>UN</v>
          </cell>
          <cell r="D1194">
            <v>1809.35</v>
          </cell>
        </row>
        <row r="1195">
          <cell r="A1195">
            <v>174</v>
          </cell>
          <cell r="B1195" t="str">
            <v>POSTE METALICO</v>
          </cell>
          <cell r="C1195"/>
          <cell r="D1195"/>
        </row>
        <row r="1196">
          <cell r="A1196">
            <v>73769</v>
          </cell>
          <cell r="B1196" t="str">
            <v>POSTES DE ACO FORNECIMENTO E ASSENTAMENTO</v>
          </cell>
          <cell r="C1196"/>
          <cell r="D1196"/>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cell r="D1201"/>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cell r="D1203"/>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cell r="D1206"/>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cell r="D1216"/>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cell r="D1218"/>
        </row>
        <row r="1219">
          <cell r="A1219" t="str">
            <v>74246/001</v>
          </cell>
          <cell r="B1219" t="str">
            <v>REFLETOR RETANGULAR FECHADO COM LAMPADA VAPOR METALICO 400 W</v>
          </cell>
          <cell r="C1219" t="str">
            <v>UN</v>
          </cell>
          <cell r="D1219">
            <v>201.63</v>
          </cell>
        </row>
        <row r="1220">
          <cell r="A1220">
            <v>176</v>
          </cell>
          <cell r="B1220" t="str">
            <v>TRANSFORMADORES</v>
          </cell>
          <cell r="C1220"/>
          <cell r="D1220"/>
        </row>
        <row r="1221">
          <cell r="A1221">
            <v>73857</v>
          </cell>
          <cell r="B1221" t="str">
            <v>TRANSFORMADORES DE DISTRIBUICAO</v>
          </cell>
          <cell r="C1221"/>
          <cell r="D1221"/>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cell r="D1232"/>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cell r="D1234"/>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cell r="D1237"/>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cell r="D1244"/>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cell r="D1258"/>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cell r="D1266"/>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cell r="D1270"/>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cell r="D1274"/>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cell r="D1277"/>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cell r="D1279"/>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cell r="D1281"/>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cell r="D1283"/>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cell r="D1308"/>
        </row>
        <row r="1309">
          <cell r="A1309">
            <v>74027</v>
          </cell>
          <cell r="B1309" t="str">
            <v>GRUPO GERADOR 150/170 KVA - MOTOR DIESEL</v>
          </cell>
          <cell r="C1309"/>
          <cell r="D1309"/>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cell r="D1315"/>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cell r="D1320"/>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cell r="D1329"/>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cell r="D1335"/>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cell r="D1341"/>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cell r="D1346"/>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cell r="D1350"/>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cell r="D1356"/>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cell r="D1361"/>
        </row>
        <row r="1362">
          <cell r="A1362">
            <v>186</v>
          </cell>
          <cell r="B1362" t="str">
            <v>INCENDIO</v>
          </cell>
          <cell r="C1362"/>
          <cell r="D1362"/>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cell r="D1368"/>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cell r="D1371"/>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cell r="D1373"/>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cell r="D1377"/>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cell r="D1392"/>
        </row>
        <row r="1393">
          <cell r="A1393" t="str">
            <v>74002/001</v>
          </cell>
          <cell r="B1393" t="str">
            <v>INSTALACOES TELEFONICAS P/ EDIFICIO RESIDENCIAL C/ 4 PAVTOS 16 UNID.</v>
          </cell>
          <cell r="C1393" t="str">
            <v>UN</v>
          </cell>
          <cell r="D1393">
            <v>3041.27</v>
          </cell>
        </row>
        <row r="1394">
          <cell r="A1394">
            <v>200</v>
          </cell>
          <cell r="B1394" t="str">
            <v>PARA RAIOS</v>
          </cell>
          <cell r="C1394"/>
          <cell r="D1394"/>
        </row>
        <row r="1395">
          <cell r="A1395">
            <v>8260</v>
          </cell>
          <cell r="B1395" t="str">
            <v>INSTALACAO PARA-RAIOS P/RESERVATORIO</v>
          </cell>
          <cell r="C1395" t="str">
            <v>UN</v>
          </cell>
          <cell r="D1395">
            <v>1737.3</v>
          </cell>
        </row>
        <row r="1396">
          <cell r="A1396">
            <v>274</v>
          </cell>
          <cell r="B1396" t="str">
            <v>GAS</v>
          </cell>
          <cell r="C1396"/>
          <cell r="D1396"/>
        </row>
        <row r="1397">
          <cell r="A1397">
            <v>74003</v>
          </cell>
          <cell r="B1397" t="str">
            <v>INSTALACAO GAS</v>
          </cell>
          <cell r="C1397"/>
          <cell r="D1397"/>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cell r="D1399"/>
        </row>
        <row r="1400">
          <cell r="A1400">
            <v>179</v>
          </cell>
          <cell r="B1400" t="str">
            <v>FORNEC. E ASSENTAMENTO DE TUBOS P/INSTALACAO DOMICILIAR</v>
          </cell>
          <cell r="C1400"/>
          <cell r="D1400"/>
        </row>
        <row r="1401">
          <cell r="A1401">
            <v>73777</v>
          </cell>
          <cell r="B1401" t="str">
            <v>TUBULAÇÃO EM PVC ROSCAVEL S/ CONEXOES P/ AGUA FRIA</v>
          </cell>
          <cell r="C1401"/>
          <cell r="D1401"/>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cell r="D1410"/>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cell r="D1414"/>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cell r="D1424"/>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cell r="D1435"/>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cell r="D1445"/>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cell r="D1447"/>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cell r="D1450"/>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cell r="D1455"/>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cell r="D1458"/>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cell r="D1464"/>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cell r="D1471"/>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cell r="D1479"/>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cell r="D1483"/>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cell r="D1491"/>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cell r="D1777"/>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cell r="D1780"/>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cell r="D1785"/>
        </row>
        <row r="1786">
          <cell r="A1786">
            <v>6171</v>
          </cell>
          <cell r="B1786" t="str">
            <v>TAMPA DE CONCRETO ARMADO 60X60X5CM PARA CAIXA</v>
          </cell>
          <cell r="C1786" t="str">
            <v>UN</v>
          </cell>
          <cell r="D1786">
            <v>17.920000000000002</v>
          </cell>
        </row>
        <row r="1787">
          <cell r="A1787">
            <v>73735</v>
          </cell>
          <cell r="B1787" t="str">
            <v>RESERVATORIO DE FIBROCIMENTO</v>
          </cell>
          <cell r="C1787"/>
          <cell r="D1787"/>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cell r="D1790"/>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cell r="D1793"/>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cell r="D1796"/>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cell r="D1801"/>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cell r="D1803"/>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cell r="D1806"/>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cell r="D1808"/>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cell r="D1813"/>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cell r="D1827"/>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cell r="D1830"/>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cell r="D1832"/>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cell r="D1845"/>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cell r="D1855"/>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cell r="D1858"/>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cell r="D1862"/>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cell r="D1864"/>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cell r="D1866"/>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cell r="D1869"/>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cell r="D1874"/>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cell r="D1877"/>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cell r="D1880"/>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cell r="D1884"/>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cell r="D1887"/>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cell r="D1889"/>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cell r="D1891"/>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cell r="D1895"/>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cell r="D1898"/>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cell r="D1902"/>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cell r="D1906"/>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cell r="D1910"/>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cell r="D1916"/>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cell r="D1918"/>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cell r="D1920"/>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cell r="D1922"/>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cell r="D1924"/>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cell r="D1926"/>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cell r="D1928"/>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cell r="D1930"/>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cell r="D1932"/>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cell r="D1934"/>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cell r="D1936"/>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cell r="D1939"/>
        </row>
        <row r="1940">
          <cell r="A1940">
            <v>73958</v>
          </cell>
          <cell r="B1940" t="str">
            <v>PONTO ESGOTO</v>
          </cell>
          <cell r="C1940"/>
          <cell r="D1940"/>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cell r="D1942"/>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cell r="D1946"/>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cell r="D1951"/>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cell r="D1967"/>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cell r="D1975"/>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cell r="D1977"/>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cell r="D1984"/>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cell r="D1986"/>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cell r="D1988"/>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cell r="D1990"/>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cell r="D1992"/>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cell r="D1994"/>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cell r="D1996"/>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cell r="D1998"/>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cell r="D2000"/>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cell r="D2002"/>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cell r="D2004"/>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cell r="D2006"/>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cell r="D2008"/>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cell r="D2010"/>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cell r="D2012"/>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cell r="D2014"/>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cell r="D2016"/>
        </row>
        <row r="2017">
          <cell r="A2017">
            <v>74026</v>
          </cell>
          <cell r="B2017" t="str">
            <v>COLUNA DE VENTILAÇÃO</v>
          </cell>
          <cell r="C2017"/>
          <cell r="D2017"/>
        </row>
        <row r="2018">
          <cell r="A2018" t="str">
            <v>74026/001</v>
          </cell>
          <cell r="B2018" t="str">
            <v>TUBO PVC PARA ESGOTO PREDIAL DN 100MM - FORNECIMENTO E INSTALACAO</v>
          </cell>
          <cell r="C2018" t="str">
            <v>M</v>
          </cell>
          <cell r="D2018">
            <v>13.46</v>
          </cell>
        </row>
        <row r="2019">
          <cell r="A2019">
            <v>297</v>
          </cell>
          <cell r="B2019" t="str">
            <v>SERVICOS DIVERSOS</v>
          </cell>
          <cell r="C2019"/>
          <cell r="D2019"/>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cell r="D2026"/>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cell r="D2028"/>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cell r="D2030"/>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cell r="D2032"/>
        </row>
        <row r="2033">
          <cell r="A2033">
            <v>232</v>
          </cell>
          <cell r="B2033" t="str">
            <v>INSTALACAO DE BOMBAS EM GERAL</v>
          </cell>
          <cell r="C2033"/>
          <cell r="D2033"/>
        </row>
        <row r="2034">
          <cell r="A2034">
            <v>73826</v>
          </cell>
          <cell r="B2034" t="str">
            <v>INSTALACAO DE COMPRESSOR DE AR OU SOPRADOR</v>
          </cell>
          <cell r="C2034"/>
          <cell r="D2034"/>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cell r="D2037"/>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cell r="D2042"/>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cell r="D2046"/>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cell r="D2051"/>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cell r="D2055"/>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cell r="D2062"/>
        </row>
        <row r="2063">
          <cell r="A2063" t="str">
            <v>73824/001</v>
          </cell>
          <cell r="B2063" t="str">
            <v>INSTALACAO DE MISTURADOR VERTICAL</v>
          </cell>
          <cell r="C2063" t="str">
            <v>UN</v>
          </cell>
          <cell r="D2063">
            <v>188.32</v>
          </cell>
        </row>
        <row r="2064">
          <cell r="A2064">
            <v>73825</v>
          </cell>
          <cell r="B2064" t="str">
            <v>VERTEDORES</v>
          </cell>
          <cell r="C2064"/>
          <cell r="D2064"/>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cell r="D2067"/>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cell r="D2073"/>
        </row>
        <row r="2074">
          <cell r="A2074">
            <v>58</v>
          </cell>
          <cell r="B2074" t="str">
            <v>LIGACOES PREDIAIS DE AGUA</v>
          </cell>
          <cell r="C2074"/>
          <cell r="D2074"/>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cell r="D2076"/>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cell r="D2078"/>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cell r="D2082"/>
        </row>
        <row r="2083">
          <cell r="A2083" t="str">
            <v>74218/001</v>
          </cell>
          <cell r="B2083" t="str">
            <v>KIT CAVALETE PVC COM REGISTRO 3/4" - FORNECIMENTO E INSTALACAO</v>
          </cell>
          <cell r="C2083" t="str">
            <v>UN</v>
          </cell>
          <cell r="D2083">
            <v>43.44</v>
          </cell>
        </row>
        <row r="2084">
          <cell r="A2084">
            <v>74253</v>
          </cell>
          <cell r="B2084" t="str">
            <v>RAMAL PREDIAL</v>
          </cell>
          <cell r="C2084"/>
          <cell r="D2084"/>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cell r="D2086"/>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cell r="D2088"/>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cell r="D2091"/>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cell r="D2095"/>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cell r="D2098"/>
        </row>
        <row r="2099">
          <cell r="A2099">
            <v>17</v>
          </cell>
          <cell r="B2099" t="str">
            <v>DRAGAGEM</v>
          </cell>
          <cell r="C2099"/>
          <cell r="D2099"/>
        </row>
        <row r="2100">
          <cell r="A2100">
            <v>76451</v>
          </cell>
          <cell r="B2100" t="str">
            <v>ESCAVACAO SUBMERSA</v>
          </cell>
          <cell r="C2100"/>
          <cell r="D2100"/>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cell r="D2102"/>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cell r="D2104"/>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cell r="D2107"/>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cell r="D2109"/>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cell r="D2111"/>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cell r="D2113"/>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cell r="D2116"/>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cell r="D2118"/>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cell r="D2120"/>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cell r="D2122"/>
        </row>
        <row r="2123">
          <cell r="A2123" t="str">
            <v>76453/001</v>
          </cell>
          <cell r="B2123" t="str">
            <v>DRAGAGEM (C/ ESCAVADEIRA DRAG LINE DE ARRASTE 140HP)</v>
          </cell>
          <cell r="C2123" t="str">
            <v>M3</v>
          </cell>
          <cell r="D2123">
            <v>18.190000000000001</v>
          </cell>
        </row>
        <row r="2124">
          <cell r="A2124">
            <v>19</v>
          </cell>
          <cell r="B2124" t="str">
            <v>ESCAVACAO DE VALAS</v>
          </cell>
          <cell r="C2124"/>
          <cell r="D2124"/>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cell r="D2130"/>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cell r="D2134"/>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cell r="D2150"/>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cell r="D2152"/>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cell r="D2154"/>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cell r="D2161"/>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cell r="D2164"/>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cell r="D2167"/>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cell r="D2169"/>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cell r="D2172"/>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cell r="D2179"/>
        </row>
        <row r="2180">
          <cell r="A2180" t="str">
            <v>74006/001</v>
          </cell>
          <cell r="B2180" t="str">
            <v>COMPACTACAO DE VALAS,MANUALMENTE, SEM CONTROLE DE GC</v>
          </cell>
          <cell r="C2180" t="str">
            <v>M3</v>
          </cell>
          <cell r="D2180">
            <v>11.66</v>
          </cell>
        </row>
        <row r="2181">
          <cell r="A2181">
            <v>74015</v>
          </cell>
          <cell r="B2181" t="str">
            <v>REATERRO COMPACTADO DE VALAS</v>
          </cell>
          <cell r="C2181"/>
          <cell r="D2181"/>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cell r="D2183"/>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cell r="D2186"/>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cell r="D2252"/>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cell r="D2254"/>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cell r="D2256"/>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cell r="D2260"/>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cell r="D2262"/>
        </row>
        <row r="2263">
          <cell r="A2263" t="str">
            <v>74204/001</v>
          </cell>
          <cell r="B2263" t="str">
            <v>TRANSPORTE DE MATERIAL - BOTA-FORA, D.M.T.= 6,0 KM</v>
          </cell>
          <cell r="C2263" t="str">
            <v>M3</v>
          </cell>
          <cell r="D2263">
            <v>6.8</v>
          </cell>
        </row>
        <row r="2264">
          <cell r="A2264">
            <v>74207</v>
          </cell>
          <cell r="B2264" t="str">
            <v>TRANSPORTE DE MATERIAL COM D.M.T.= 10,0 KM</v>
          </cell>
          <cell r="C2264"/>
          <cell r="D2264"/>
        </row>
        <row r="2265">
          <cell r="A2265" t="str">
            <v>74207/001</v>
          </cell>
          <cell r="B2265" t="str">
            <v>TRANSPORTE DE MATERIAL - BOTA-FORA, D.M.T = 10,0 KM</v>
          </cell>
          <cell r="C2265" t="str">
            <v>M3</v>
          </cell>
          <cell r="D2265">
            <v>11.34</v>
          </cell>
        </row>
        <row r="2266">
          <cell r="A2266">
            <v>74241</v>
          </cell>
          <cell r="B2266" t="str">
            <v>EMPILHAMENTO DE SOLO ORGANICO</v>
          </cell>
          <cell r="C2266"/>
          <cell r="D2266"/>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cell r="D2268"/>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cell r="D2272"/>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cell r="D2274"/>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cell r="D2277"/>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cell r="D2282"/>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cell r="D2285"/>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cell r="D2287"/>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cell r="D2289"/>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cell r="D2291"/>
        </row>
        <row r="2292">
          <cell r="A2292">
            <v>63</v>
          </cell>
          <cell r="B2292" t="str">
            <v>ALVENARIA DE TIJOLOS CERAMICOS</v>
          </cell>
          <cell r="C2292"/>
          <cell r="D2292"/>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cell r="D2305"/>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cell r="D2307"/>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cell r="D2313"/>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cell r="D2315"/>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cell r="D2317"/>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cell r="D2319"/>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cell r="D2322"/>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cell r="D2324"/>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cell r="D2326"/>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cell r="D2330"/>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cell r="D2332"/>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cell r="D2334"/>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cell r="D2345"/>
        </row>
        <row r="2346">
          <cell r="A2346">
            <v>73937</v>
          </cell>
          <cell r="B2346" t="str">
            <v>ALVENARIA ELEMENTO VAZADO CONCRETO (COBOGO)</v>
          </cell>
          <cell r="C2346"/>
          <cell r="D2346"/>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cell r="D2352"/>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cell r="D2354"/>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cell r="D2356"/>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cell r="D2361"/>
        </row>
        <row r="2362">
          <cell r="A2362">
            <v>74053</v>
          </cell>
          <cell r="B2362" t="str">
            <v>ALVENARIA EM PEDRA RACHAO</v>
          </cell>
          <cell r="C2362"/>
          <cell r="D2362"/>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cell r="D2366"/>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cell r="D2372"/>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cell r="D2374"/>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cell r="D2389"/>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cell r="D2391"/>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cell r="D2393"/>
        </row>
        <row r="2394">
          <cell r="A2394">
            <v>73863</v>
          </cell>
          <cell r="B2394" t="str">
            <v>ALVENARIA DE BLOCOS DE CONCRETO CELULAR</v>
          </cell>
          <cell r="C2394"/>
          <cell r="D2394"/>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cell r="D2397"/>
        </row>
        <row r="2398">
          <cell r="A2398">
            <v>68079</v>
          </cell>
          <cell r="B2398" t="str">
            <v>PAREDE DE ADOBE PARA FORNOS</v>
          </cell>
          <cell r="C2398" t="str">
            <v>M3</v>
          </cell>
          <cell r="D2398">
            <v>345.25</v>
          </cell>
        </row>
        <row r="2399">
          <cell r="A2399" t="str">
            <v>PAVI</v>
          </cell>
          <cell r="B2399" t="str">
            <v>PAVIMENTACAO</v>
          </cell>
          <cell r="C2399"/>
          <cell r="D2399"/>
        </row>
        <row r="2400">
          <cell r="A2400">
            <v>54</v>
          </cell>
          <cell r="B2400" t="str">
            <v>RECOMPOSICAO DE PAVIMENTACAO</v>
          </cell>
          <cell r="C2400"/>
          <cell r="D2400"/>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cell r="D2403"/>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cell r="D2408"/>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cell r="D2410"/>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cell r="D2412"/>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cell r="D2426"/>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cell r="D2428"/>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cell r="D2453"/>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cell r="D2455"/>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cell r="D2457"/>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cell r="D2464"/>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cell r="D2467"/>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cell r="D2470"/>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cell r="D2473"/>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cell r="D2475"/>
        </row>
        <row r="2476">
          <cell r="A2476">
            <v>73770</v>
          </cell>
          <cell r="B2476" t="str">
            <v>BARREIRA PRE-MOLDADA CONCR ARMADO/MURETA DIVISORIA DE TRAFEGO</v>
          </cell>
          <cell r="C2476"/>
          <cell r="D2476"/>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cell r="D2482"/>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cell r="D2487"/>
        </row>
        <row r="2488">
          <cell r="A2488">
            <v>155</v>
          </cell>
          <cell r="B2488" t="str">
            <v>PINTURA DE PAREDE</v>
          </cell>
          <cell r="C2488"/>
          <cell r="D2488"/>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cell r="D2492"/>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cell r="D2494"/>
        </row>
        <row r="2495">
          <cell r="A2495" t="str">
            <v>73750/001</v>
          </cell>
          <cell r="B2495" t="str">
            <v>PINTURA LATEX PVA AMBIENTES INTERNOS, DUAS DEMAOS</v>
          </cell>
          <cell r="C2495" t="str">
            <v>M2</v>
          </cell>
          <cell r="D2495">
            <v>6.01</v>
          </cell>
        </row>
        <row r="2496">
          <cell r="A2496">
            <v>73751</v>
          </cell>
          <cell r="B2496" t="str">
            <v>SELADOR P/ PAREDE</v>
          </cell>
          <cell r="C2496"/>
          <cell r="D2496"/>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cell r="D2498"/>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cell r="D2500"/>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cell r="D2503"/>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cell r="D2507"/>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cell r="D2510"/>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cell r="D2512"/>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cell r="D2515"/>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cell r="D2518"/>
        </row>
        <row r="2519">
          <cell r="A2519" t="str">
            <v>74233/001</v>
          </cell>
          <cell r="B2519" t="str">
            <v>FUNDO SELADOR ACRILICO AMBIENTES INTERNOS/EXTERNOS, UMA DEMAO</v>
          </cell>
          <cell r="C2519" t="str">
            <v>M2</v>
          </cell>
          <cell r="D2519">
            <v>3.13</v>
          </cell>
        </row>
        <row r="2520">
          <cell r="A2520">
            <v>157</v>
          </cell>
          <cell r="B2520" t="str">
            <v>PINTURA EM MADEIRA</v>
          </cell>
          <cell r="C2520"/>
          <cell r="D2520"/>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cell r="D2523"/>
        </row>
        <row r="2524">
          <cell r="A2524" t="str">
            <v>73739/001</v>
          </cell>
          <cell r="B2524" t="str">
            <v>PINTURA ESMALTE ACETINADO EM MADEIRA, DUAS DEMAOS</v>
          </cell>
          <cell r="C2524" t="str">
            <v>M2</v>
          </cell>
          <cell r="D2524">
            <v>9.58</v>
          </cell>
        </row>
        <row r="2525">
          <cell r="A2525">
            <v>73832</v>
          </cell>
          <cell r="B2525" t="str">
            <v>EMASSAMENTO MADEIRA</v>
          </cell>
          <cell r="C2525"/>
          <cell r="D2525"/>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cell r="D2527"/>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cell r="D2531"/>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cell r="D2536"/>
        </row>
        <row r="2537">
          <cell r="A2537" t="str">
            <v>73794/001</v>
          </cell>
          <cell r="B2537" t="str">
            <v>PINTURA COM TINTA GRAFITE ESMALTE EM FERRO</v>
          </cell>
          <cell r="C2537" t="str">
            <v>M2</v>
          </cell>
          <cell r="D2537">
            <v>15.31</v>
          </cell>
        </row>
        <row r="2538">
          <cell r="A2538">
            <v>73865</v>
          </cell>
          <cell r="B2538" t="str">
            <v>PRIMER EPOXI</v>
          </cell>
          <cell r="C2538"/>
          <cell r="D2538"/>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cell r="D2540"/>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cell r="D2544"/>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cell r="D2547"/>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cell r="D2549"/>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cell r="D2551"/>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cell r="D2555"/>
        </row>
        <row r="2556">
          <cell r="A2556">
            <v>74109</v>
          </cell>
          <cell r="B2556" t="str">
            <v>PINTURA IMUNIZANTE</v>
          </cell>
          <cell r="C2556"/>
          <cell r="D2556"/>
        </row>
        <row r="2557">
          <cell r="A2557" t="str">
            <v>74109/001</v>
          </cell>
          <cell r="B2557" t="str">
            <v>PINTURA IMUNIZANTE PARA MADEIRA, DUAS DEMAOS</v>
          </cell>
          <cell r="C2557" t="str">
            <v>M2</v>
          </cell>
          <cell r="D2557">
            <v>11.8</v>
          </cell>
        </row>
        <row r="2558">
          <cell r="A2558">
            <v>161</v>
          </cell>
          <cell r="B2558" t="str">
            <v>PINTURA PARA PISO</v>
          </cell>
          <cell r="C2558"/>
          <cell r="D2558"/>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cell r="D2560"/>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cell r="D2562"/>
        </row>
        <row r="2563">
          <cell r="A2563" t="str">
            <v>74245/001</v>
          </cell>
          <cell r="B2563" t="str">
            <v>PINTURA COM TINTA ACRILICA PARA PISOS EM QUADRAS POLIESPORTIVAS</v>
          </cell>
          <cell r="C2563" t="str">
            <v>M2</v>
          </cell>
          <cell r="D2563">
            <v>6.13</v>
          </cell>
        </row>
        <row r="2564">
          <cell r="A2564" t="str">
            <v>PISO</v>
          </cell>
          <cell r="B2564" t="str">
            <v>PISOS</v>
          </cell>
          <cell r="C2564"/>
          <cell r="D2564"/>
        </row>
        <row r="2565">
          <cell r="A2565">
            <v>111</v>
          </cell>
          <cell r="B2565" t="str">
            <v>PISO CIMENTADO</v>
          </cell>
          <cell r="C2565"/>
          <cell r="D2565"/>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cell r="D2568"/>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cell r="D2574"/>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cell r="D2578"/>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cell r="D2580"/>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cell r="D2585"/>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cell r="D2588"/>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cell r="D2590"/>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cell r="D2594"/>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cell r="D2599"/>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cell r="D2601"/>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cell r="D2604"/>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cell r="D2606"/>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cell r="D2608"/>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cell r="D2610"/>
        </row>
        <row r="2611">
          <cell r="A2611">
            <v>73743</v>
          </cell>
          <cell r="B2611" t="str">
            <v>PISO EM PEDRA</v>
          </cell>
          <cell r="C2611"/>
          <cell r="D2611"/>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cell r="D2613"/>
        </row>
        <row r="2614">
          <cell r="A2614" t="str">
            <v>73818/001</v>
          </cell>
          <cell r="B2614" t="str">
            <v>PAVIMENTACAO EM PEDRISCO, ESPESSURA 5CM</v>
          </cell>
          <cell r="C2614" t="str">
            <v>M2</v>
          </cell>
          <cell r="D2614">
            <v>6.57</v>
          </cell>
        </row>
        <row r="2615">
          <cell r="A2615">
            <v>73921</v>
          </cell>
          <cell r="B2615" t="str">
            <v>PISO PEDRA</v>
          </cell>
          <cell r="C2615"/>
          <cell r="D2615"/>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cell r="D2618"/>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cell r="D2620"/>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cell r="D2622"/>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cell r="D2624"/>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cell r="D2629"/>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cell r="D2631"/>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cell r="D2635"/>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cell r="D2637"/>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cell r="D2639"/>
        </row>
        <row r="2640">
          <cell r="A2640">
            <v>74159</v>
          </cell>
          <cell r="B2640" t="str">
            <v>SOLEIRA DE ARDOSIA</v>
          </cell>
          <cell r="C2640"/>
          <cell r="D2640"/>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cell r="D2642"/>
        </row>
        <row r="2643">
          <cell r="A2643" t="str">
            <v>74191/001</v>
          </cell>
          <cell r="B2643" t="str">
            <v>SOLEIRA DE CIMENTO ALISADO, LARGURA 15CM, COM IMPERMEABILIZANTE</v>
          </cell>
          <cell r="C2643" t="str">
            <v>M</v>
          </cell>
          <cell r="D2643">
            <v>2.33</v>
          </cell>
        </row>
        <row r="2644">
          <cell r="A2644">
            <v>74192</v>
          </cell>
          <cell r="B2644" t="str">
            <v>SOLEIRA DE MARMORITE</v>
          </cell>
          <cell r="C2644"/>
          <cell r="D2644"/>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cell r="D2646"/>
        </row>
        <row r="2647">
          <cell r="A2647">
            <v>74111</v>
          </cell>
          <cell r="B2647" t="str">
            <v>SOLEIRA MARMORE BRANCO</v>
          </cell>
          <cell r="C2647"/>
          <cell r="D2647"/>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cell r="D2649"/>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cell r="D2651"/>
        </row>
        <row r="2652">
          <cell r="A2652" t="str">
            <v>73886/001</v>
          </cell>
          <cell r="B2652" t="str">
            <v>RODAPE EM MADEIRA, ALTURA 7CM, FIXADO EM PECAS DE MADEIRA</v>
          </cell>
          <cell r="C2652" t="str">
            <v>M</v>
          </cell>
          <cell r="D2652">
            <v>9.93</v>
          </cell>
        </row>
        <row r="2653">
          <cell r="A2653">
            <v>131</v>
          </cell>
          <cell r="B2653" t="str">
            <v>RODAPE CERAMICO</v>
          </cell>
          <cell r="C2653"/>
          <cell r="D2653"/>
        </row>
        <row r="2654">
          <cell r="A2654">
            <v>73985</v>
          </cell>
          <cell r="B2654" t="str">
            <v>RODAPE CERAMICA ESMALTADA</v>
          </cell>
          <cell r="C2654"/>
          <cell r="D2654"/>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cell r="D2656"/>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cell r="D2660"/>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cell r="D2662"/>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cell r="D2664"/>
        </row>
        <row r="2665">
          <cell r="A2665" t="str">
            <v>73850/001</v>
          </cell>
          <cell r="B2665" t="str">
            <v>RODAPE EM MARMORITE, ALTURA 10CM</v>
          </cell>
          <cell r="C2665" t="str">
            <v>M</v>
          </cell>
          <cell r="D2665">
            <v>12.64</v>
          </cell>
        </row>
        <row r="2666">
          <cell r="A2666">
            <v>258</v>
          </cell>
          <cell r="B2666" t="str">
            <v>PISO CONCRETO</v>
          </cell>
          <cell r="C2666"/>
          <cell r="D2666"/>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cell r="D2673"/>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cell r="D2675"/>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cell r="D2677"/>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cell r="D2684"/>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cell r="D2687"/>
        </row>
        <row r="2688">
          <cell r="A2688" t="str">
            <v>74095/001</v>
          </cell>
          <cell r="B2688" t="str">
            <v>ACABAMENTO DESEMPOLADO DE LAJE DE CONCRETO SIMPLES</v>
          </cell>
          <cell r="C2688" t="str">
            <v>M2</v>
          </cell>
          <cell r="D2688">
            <v>6.75</v>
          </cell>
        </row>
        <row r="2689">
          <cell r="A2689">
            <v>299</v>
          </cell>
          <cell r="B2689" t="str">
            <v>LASTROS (AREIA, BRITA, CASCALHO ETC)</v>
          </cell>
          <cell r="C2689"/>
          <cell r="D2689"/>
        </row>
        <row r="2690">
          <cell r="A2690">
            <v>73907</v>
          </cell>
          <cell r="B2690" t="str">
            <v>CONTRAPISO/LASTRO CONCRETO</v>
          </cell>
          <cell r="C2690"/>
          <cell r="D2690"/>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cell r="D2703"/>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cell r="D2715"/>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cell r="D2719"/>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cell r="D2729"/>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cell r="D2731"/>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cell r="D2734"/>
        </row>
        <row r="2735">
          <cell r="A2735">
            <v>106</v>
          </cell>
          <cell r="B2735" t="str">
            <v>CHAPISCO</v>
          </cell>
          <cell r="C2735"/>
          <cell r="D2735"/>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cell r="D2738"/>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cell r="D2746"/>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cell r="D2748"/>
        </row>
        <row r="2749">
          <cell r="A2749" t="str">
            <v>74199/001</v>
          </cell>
          <cell r="B2749" t="str">
            <v>CHAPISCO RUSTICO TRACO 1:3 (CIMENTO E AREIA), ESPESSURA 2CM, PREPARO MANUAL</v>
          </cell>
          <cell r="C2749" t="str">
            <v>M2</v>
          </cell>
          <cell r="D2749">
            <v>22.2</v>
          </cell>
        </row>
        <row r="2750">
          <cell r="A2750">
            <v>107</v>
          </cell>
          <cell r="B2750" t="str">
            <v>EMBOCO</v>
          </cell>
          <cell r="C2750"/>
          <cell r="D2750"/>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cell r="D2764"/>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cell r="D2766"/>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cell r="D2778"/>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cell r="D2783"/>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cell r="D2785"/>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cell r="D2794"/>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cell r="D2797"/>
        </row>
        <row r="2798">
          <cell r="A2798" t="str">
            <v>74105/001</v>
          </cell>
          <cell r="B2798" t="str">
            <v>REVESTIMENTO DE TETOS COM GESSO CORRIDO DISTORCIDO</v>
          </cell>
          <cell r="C2798" t="str">
            <v>M2</v>
          </cell>
          <cell r="D2798">
            <v>7.79</v>
          </cell>
        </row>
        <row r="2799">
          <cell r="A2799">
            <v>74201</v>
          </cell>
          <cell r="B2799" t="str">
            <v>REBOCO EXTERNO</v>
          </cell>
          <cell r="C2799"/>
          <cell r="D2799"/>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cell r="D2802"/>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cell r="D2805"/>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cell r="D2808"/>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cell r="D2811"/>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cell r="D2814"/>
        </row>
        <row r="2815">
          <cell r="A2815">
            <v>74087</v>
          </cell>
          <cell r="B2815" t="str">
            <v>PEITORIL EM ARDOSIA</v>
          </cell>
          <cell r="C2815"/>
          <cell r="D2815"/>
        </row>
        <row r="2816">
          <cell r="A2816" t="str">
            <v>74087/001</v>
          </cell>
          <cell r="B2816" t="str">
            <v>PEITORIL EM ARDOSIA, LARGURA 15CM</v>
          </cell>
          <cell r="C2816" t="str">
            <v>M</v>
          </cell>
          <cell r="D2816">
            <v>8.42</v>
          </cell>
        </row>
        <row r="2817">
          <cell r="A2817">
            <v>129</v>
          </cell>
          <cell r="B2817" t="str">
            <v>PEITORIL DE CONCRETO</v>
          </cell>
          <cell r="C2817"/>
          <cell r="D2817"/>
        </row>
        <row r="2818">
          <cell r="A2818">
            <v>40675</v>
          </cell>
          <cell r="B2818" t="str">
            <v>ASSENTAMENTO DE PEITORIL DE CIMENTO, INCLUSO ADITIVO IMPERMEABILIZANTE</v>
          </cell>
          <cell r="C2818" t="str">
            <v>M</v>
          </cell>
          <cell r="D2818">
            <v>2.4</v>
          </cell>
        </row>
        <row r="2819">
          <cell r="A2819">
            <v>133</v>
          </cell>
          <cell r="B2819" t="str">
            <v>FORRO DE MADEIRA</v>
          </cell>
          <cell r="C2819"/>
          <cell r="D2819"/>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cell r="D2821"/>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cell r="D2824"/>
        </row>
        <row r="2825">
          <cell r="A2825">
            <v>72197</v>
          </cell>
          <cell r="B2825" t="str">
            <v>SANCA DE GESSO, ALTURA 15CM, MOLDADA NA OBRA</v>
          </cell>
          <cell r="C2825" t="str">
            <v>M</v>
          </cell>
          <cell r="D2825">
            <v>13.66</v>
          </cell>
        </row>
        <row r="2826">
          <cell r="A2826">
            <v>73792</v>
          </cell>
          <cell r="B2826" t="str">
            <v>FORRO DE GESSO</v>
          </cell>
          <cell r="C2826"/>
          <cell r="D2826"/>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cell r="D2828"/>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cell r="D2830"/>
        </row>
        <row r="2831">
          <cell r="A2831">
            <v>73778</v>
          </cell>
          <cell r="B2831" t="str">
            <v>FORROS TIPO PACOTE</v>
          </cell>
          <cell r="C2831"/>
          <cell r="D2831"/>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cell r="D2836"/>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cell r="D2838"/>
        </row>
        <row r="2839">
          <cell r="A2839">
            <v>73807</v>
          </cell>
          <cell r="B2839" t="str">
            <v>CORRIMAO DE GRANITO ARTIFICIAL (MARMORITE) COM 15 CM DE LARGURA</v>
          </cell>
          <cell r="C2839"/>
          <cell r="D2839"/>
        </row>
        <row r="2840">
          <cell r="A2840" t="str">
            <v>73807/001</v>
          </cell>
          <cell r="B2840" t="str">
            <v>CORRIMAO EM MARMORITE, LARGURA 15CM</v>
          </cell>
          <cell r="C2840" t="str">
            <v>M</v>
          </cell>
          <cell r="D2840">
            <v>44.19</v>
          </cell>
        </row>
        <row r="2841">
          <cell r="A2841">
            <v>311</v>
          </cell>
          <cell r="B2841" t="str">
            <v>FORRO METALICO/PVC</v>
          </cell>
          <cell r="C2841"/>
          <cell r="D2841"/>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cell r="D2844"/>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cell r="D2846"/>
        </row>
        <row r="2847">
          <cell r="A2847" t="str">
            <v>73833/001</v>
          </cell>
          <cell r="B2847" t="str">
            <v>ISOLAMENTO TERMICO COM MANTA DE LA DE VIDRO, ESPESSURA 2,5CM</v>
          </cell>
          <cell r="C2847" t="str">
            <v>M2</v>
          </cell>
          <cell r="D2847">
            <v>49.14</v>
          </cell>
        </row>
        <row r="2848">
          <cell r="A2848" t="str">
            <v>SEDI</v>
          </cell>
          <cell r="B2848" t="str">
            <v>SERVICOS DIVERSOS</v>
          </cell>
          <cell r="C2848"/>
          <cell r="D2848"/>
        </row>
        <row r="2849">
          <cell r="A2849">
            <v>148</v>
          </cell>
          <cell r="B2849" t="str">
            <v>JUNTA ELASTICA</v>
          </cell>
          <cell r="C2849"/>
          <cell r="D2849"/>
        </row>
        <row r="2850">
          <cell r="A2850">
            <v>73754</v>
          </cell>
          <cell r="B2850" t="str">
            <v>JUNTA DE DILATACAO E VEDACAO</v>
          </cell>
          <cell r="C2850"/>
          <cell r="D2850"/>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cell r="D2852"/>
        </row>
        <row r="2853">
          <cell r="A2853" t="str">
            <v>73898/001</v>
          </cell>
          <cell r="B2853" t="str">
            <v>JUNTA DE DILATACAO ELASTICA (PVC) O-220/6 PRESSAO ATE 30 MCA</v>
          </cell>
          <cell r="C2853" t="str">
            <v>M</v>
          </cell>
          <cell r="D2853">
            <v>73.180000000000007</v>
          </cell>
        </row>
        <row r="2854">
          <cell r="A2854">
            <v>209</v>
          </cell>
          <cell r="B2854" t="str">
            <v>ANDAIMES</v>
          </cell>
          <cell r="C2854"/>
          <cell r="D2854"/>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cell r="D2859"/>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cell r="D2861"/>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cell r="D2887"/>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cell r="D2891"/>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cell r="D2896"/>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cell r="D2907"/>
        </row>
        <row r="2908">
          <cell r="A2908">
            <v>9537</v>
          </cell>
          <cell r="B2908" t="str">
            <v>LIMPEZA FINAL DA OBRA</v>
          </cell>
          <cell r="C2908" t="str">
            <v>M2</v>
          </cell>
          <cell r="D2908">
            <v>1.1100000000000001</v>
          </cell>
        </row>
        <row r="2909">
          <cell r="A2909">
            <v>73745</v>
          </cell>
          <cell r="B2909" t="str">
            <v>LIMPEZAS DE SUPERFICIES</v>
          </cell>
          <cell r="C2909"/>
          <cell r="D2909"/>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cell r="D2911"/>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cell r="D2913"/>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cell r="D2915"/>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cell r="D2932"/>
        </row>
        <row r="2933">
          <cell r="A2933" t="str">
            <v>74086/001</v>
          </cell>
          <cell r="B2933" t="str">
            <v>LIMPEZA LOUCAS E METAIS</v>
          </cell>
          <cell r="C2933" t="str">
            <v>UN</v>
          </cell>
          <cell r="D2933">
            <v>11.51</v>
          </cell>
        </row>
        <row r="2934">
          <cell r="A2934">
            <v>74243</v>
          </cell>
          <cell r="B2934" t="str">
            <v>LIMPEZA GERAL DE QUADRA POLIESPORTIVA</v>
          </cell>
          <cell r="C2934"/>
          <cell r="D2934"/>
        </row>
        <row r="2935">
          <cell r="A2935" t="str">
            <v>74243/001</v>
          </cell>
          <cell r="B2935" t="str">
            <v>LIMPEZA GERAL DE QUADRA POLIESPORTIVA</v>
          </cell>
          <cell r="C2935" t="str">
            <v>M2</v>
          </cell>
          <cell r="D2935">
            <v>0.96</v>
          </cell>
        </row>
        <row r="2936">
          <cell r="A2936">
            <v>215</v>
          </cell>
          <cell r="B2936" t="str">
            <v>ABERTURA DE POCO | CISTERNA OU CACIMBA |</v>
          </cell>
          <cell r="C2936"/>
          <cell r="D2936"/>
        </row>
        <row r="2937">
          <cell r="A2937">
            <v>74163</v>
          </cell>
          <cell r="B2937" t="str">
            <v>PERFURACAO DE POCO</v>
          </cell>
          <cell r="C2937"/>
          <cell r="D2937"/>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cell r="D2940"/>
        </row>
        <row r="2941">
          <cell r="A2941">
            <v>40841</v>
          </cell>
          <cell r="B2941" t="str">
            <v>ABRACADEIRA P/POCOS PROFUNDOS</v>
          </cell>
          <cell r="C2941" t="str">
            <v>UN</v>
          </cell>
          <cell r="D2941">
            <v>63.51</v>
          </cell>
        </row>
        <row r="2942">
          <cell r="A2942">
            <v>318</v>
          </cell>
          <cell r="B2942" t="str">
            <v>OUTROS</v>
          </cell>
          <cell r="C2942"/>
          <cell r="D2942"/>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cell r="D2948"/>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cell r="D2952"/>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cell r="D2955"/>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cell r="D2958"/>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cell r="D2961"/>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cell r="D2963"/>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cell r="D2966"/>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cell r="D2970"/>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cell r="D2973"/>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cell r="D3825"/>
        </row>
        <row r="3826">
          <cell r="A3826">
            <v>10</v>
          </cell>
          <cell r="B3826" t="str">
            <v>PREPARO DO TERRENO</v>
          </cell>
          <cell r="C3826"/>
          <cell r="D3826"/>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cell r="D3829"/>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cell r="D3832"/>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cell r="D3835"/>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cell r="D3840"/>
        </row>
        <row r="3841">
          <cell r="A3841">
            <v>74220</v>
          </cell>
          <cell r="B3841" t="str">
            <v>TAPUME DE VEDACAO</v>
          </cell>
          <cell r="C3841"/>
          <cell r="D3841"/>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cell r="D3843"/>
        </row>
        <row r="3844">
          <cell r="A3844" t="str">
            <v>74221/001</v>
          </cell>
          <cell r="B3844" t="str">
            <v>SINALIZACAO DE TRANSITO - NOTURNA</v>
          </cell>
          <cell r="C3844" t="str">
            <v>M</v>
          </cell>
          <cell r="D3844">
            <v>1.23</v>
          </cell>
        </row>
        <row r="3845">
          <cell r="A3845">
            <v>12</v>
          </cell>
          <cell r="B3845" t="str">
            <v>ACESSOS/PASSADICOS</v>
          </cell>
          <cell r="C3845"/>
          <cell r="D3845"/>
        </row>
        <row r="3846">
          <cell r="A3846">
            <v>74219</v>
          </cell>
          <cell r="B3846" t="str">
            <v>PASSADICOS E TRAVESSIAS - MONTAGEM, MANUTENCAO E REMOCAO</v>
          </cell>
          <cell r="C3846"/>
          <cell r="D3846"/>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cell r="D3849"/>
        </row>
        <row r="3850">
          <cell r="A3850">
            <v>73875</v>
          </cell>
          <cell r="B3850" t="str">
            <v>LOCACAO DE ANDAIMES</v>
          </cell>
          <cell r="C3850"/>
          <cell r="D3850"/>
        </row>
        <row r="3851">
          <cell r="A3851" t="str">
            <v>73875/001</v>
          </cell>
          <cell r="B3851" t="str">
            <v>LOCACAO DE ANDAIME METALICO TUBULAR TIPO TORRE</v>
          </cell>
          <cell r="C3851" t="str">
            <v>M/MES</v>
          </cell>
          <cell r="D3851">
            <v>14.43</v>
          </cell>
        </row>
        <row r="3852">
          <cell r="A3852">
            <v>14</v>
          </cell>
          <cell r="B3852" t="str">
            <v>DEMOLICOES/RETIRADAS</v>
          </cell>
          <cell r="C3852"/>
          <cell r="D3852"/>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cell r="D3888"/>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cell r="D3891"/>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cell r="D3893"/>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cell r="D3895"/>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cell r="D3897"/>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cell r="D3899"/>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cell r="D3902"/>
        </row>
        <row r="3903">
          <cell r="A3903">
            <v>73960</v>
          </cell>
          <cell r="B3903" t="str">
            <v>LIGACOES PROVISORIAS AGUA/ESGOTO</v>
          </cell>
          <cell r="C3903"/>
          <cell r="D3903"/>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cell r="D3905"/>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cell r="D3907"/>
        </row>
        <row r="3908">
          <cell r="A3908">
            <v>6</v>
          </cell>
          <cell r="B3908" t="str">
            <v>CONTROLE TECNOLOGICO</v>
          </cell>
          <cell r="C3908"/>
          <cell r="D3908"/>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cell r="D3911"/>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cell r="D3924"/>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cell r="D3927"/>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cell r="D3936"/>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cell r="D3995"/>
        </row>
        <row r="3996">
          <cell r="A3996">
            <v>72733</v>
          </cell>
          <cell r="B3996" t="str">
            <v>MOBILIZACAO E DESMOBILIZACAO DE EQUIPAMENTO DE SONDAGEM A PERCUSSAO</v>
          </cell>
          <cell r="C3996" t="str">
            <v>UN</v>
          </cell>
          <cell r="D3996">
            <v>398.44</v>
          </cell>
        </row>
        <row r="3997">
          <cell r="A3997">
            <v>8</v>
          </cell>
          <cell r="B3997" t="str">
            <v>LOCACAO</v>
          </cell>
          <cell r="C3997"/>
          <cell r="D3997"/>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cell r="D4002"/>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cell r="D4004"/>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cell r="D4008"/>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cell r="D4012"/>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cell r="D4014"/>
        </row>
        <row r="4015">
          <cell r="A4015">
            <v>201</v>
          </cell>
          <cell r="B4015" t="str">
            <v>PORTAO</v>
          </cell>
          <cell r="C4015"/>
          <cell r="D4015"/>
        </row>
        <row r="4016">
          <cell r="A4016">
            <v>73814</v>
          </cell>
          <cell r="B4016" t="str">
            <v>PORTAO DE FERRO GALVANIZADO</v>
          </cell>
          <cell r="C4016"/>
          <cell r="D4016"/>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cell r="D4019"/>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cell r="D4022"/>
        </row>
        <row r="4023">
          <cell r="A4023">
            <v>74038</v>
          </cell>
          <cell r="B4023" t="str">
            <v>PORTÃO PARA CERCA</v>
          </cell>
          <cell r="C4023"/>
          <cell r="D4023"/>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cell r="D4025"/>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cell r="D4027"/>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cell r="D4029"/>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cell r="D4034"/>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cell r="D4037"/>
        </row>
        <row r="4038">
          <cell r="A4038">
            <v>73787</v>
          </cell>
          <cell r="B4038" t="str">
            <v>ALAMBRADO</v>
          </cell>
          <cell r="C4038"/>
          <cell r="D4038"/>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cell r="D4040"/>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cell r="D4042"/>
        </row>
        <row r="4043">
          <cell r="A4043">
            <v>73788</v>
          </cell>
          <cell r="B4043" t="str">
            <v>PLANTIO DE ARVORES E ARBUSTOS</v>
          </cell>
          <cell r="C4043"/>
          <cell r="D4043"/>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cell r="D4046"/>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cell r="D4052"/>
        </row>
        <row r="4053">
          <cell r="A4053">
            <v>74236</v>
          </cell>
          <cell r="B4053" t="str">
            <v>PLANTIO DE GRAMA</v>
          </cell>
          <cell r="C4053"/>
          <cell r="D4053"/>
        </row>
        <row r="4054">
          <cell r="A4054" t="str">
            <v>74236/001</v>
          </cell>
          <cell r="B4054" t="str">
            <v>GRAMA BATATAIS EM PLACAS</v>
          </cell>
          <cell r="C4054" t="str">
            <v>M2</v>
          </cell>
          <cell r="D4054">
            <v>7.16</v>
          </cell>
        </row>
        <row r="4055">
          <cell r="A4055">
            <v>207</v>
          </cell>
          <cell r="B4055" t="str">
            <v>PASSEIO</v>
          </cell>
          <cell r="C4055"/>
          <cell r="D4055"/>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cell r="D4057"/>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cell r="D4060"/>
        </row>
        <row r="4061">
          <cell r="A4061">
            <v>73864</v>
          </cell>
          <cell r="B4061" t="str">
            <v>NIVELAMENTO DE SOLO</v>
          </cell>
          <cell r="C4061"/>
          <cell r="D4061"/>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cell r="D4063"/>
        </row>
        <row r="4064">
          <cell r="A4064">
            <v>74228</v>
          </cell>
          <cell r="B4064" t="str">
            <v>BANCOS DE CONCRETO P/JARDIM</v>
          </cell>
          <cell r="C4064"/>
          <cell r="D4064"/>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cell r="D4066"/>
        </row>
        <row r="4067">
          <cell r="A4067" t="str">
            <v>TOTAIS DO VIN</v>
          </cell>
          <cell r="B4067" t="str">
            <v>ULO - AGRUPADORES: 525 COMPOSIÇÕES: 3.288</v>
          </cell>
          <cell r="C4067"/>
          <cell r="D4067"/>
        </row>
        <row r="4068">
          <cell r="A4068" t="str">
            <v>-------------</v>
          </cell>
          <cell r="B4068" t="str">
            <v>---------------------------------------------------</v>
          </cell>
          <cell r="C4068"/>
          <cell r="D4068"/>
        </row>
        <row r="4069">
          <cell r="A4069" t="str">
            <v>TOTALIZAÇÃO</v>
          </cell>
          <cell r="B4069" t="str">
            <v>E COMPOSIÇOES</v>
          </cell>
          <cell r="C4069"/>
          <cell r="D4069"/>
        </row>
        <row r="4070">
          <cell r="A4070" t="str">
            <v>-------------</v>
          </cell>
          <cell r="B4070" t="str">
            <v>---------------------------------------------------AGRUPADOR COMPOSIÇÃO</v>
          </cell>
          <cell r="C4070"/>
          <cell r="D4070"/>
        </row>
        <row r="4071">
          <cell r="A4071" t="str">
            <v>-------------</v>
          </cell>
          <cell r="B4071" t="str">
            <v>---------------------------------------------------</v>
          </cell>
          <cell r="C4071"/>
          <cell r="D4071"/>
        </row>
        <row r="4072">
          <cell r="A4072" t="str">
            <v>TOTAL GERAL .</v>
          </cell>
          <cell r="B4072" t="str">
            <v>...... 525 3.288</v>
          </cell>
          <cell r="C4072"/>
          <cell r="D4072"/>
        </row>
        <row r="4073">
          <cell r="A4073" t="str">
            <v>im de arquivo</v>
          </cell>
          <cell r="B4073"/>
          <cell r="C4073"/>
          <cell r="D4073"/>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RELATÓRIO"/>
      <sheetName val="REAJU (2)"/>
    </sheetNames>
    <sheetDataSet>
      <sheetData sheetId="0"/>
      <sheetData sheetId="1"/>
      <sheetData sheetId="2"/>
      <sheetData sheetId="3"/>
      <sheetData sheetId="4"/>
      <sheetData sheetId="5"/>
      <sheetData sheetId="6">
        <row r="2">
          <cell r="A2"/>
          <cell r="B2" t="str">
            <v>S U M Á R I O</v>
          </cell>
          <cell r="C2"/>
          <cell r="D2"/>
        </row>
        <row r="3">
          <cell r="A3" t="str">
            <v>DADOS DO RELAT</v>
          </cell>
          <cell r="B3" t="str">
            <v>RIO</v>
          </cell>
          <cell r="C3"/>
          <cell r="D3"/>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cell r="D6"/>
        </row>
        <row r="7">
          <cell r="A7" t="str">
            <v>| VERSÃO</v>
          </cell>
          <cell r="B7" t="str">
            <v>00</v>
          </cell>
          <cell r="C7"/>
          <cell r="D7"/>
        </row>
        <row r="8">
          <cell r="A8" t="str">
            <v>+-------------</v>
          </cell>
          <cell r="B8" t="str">
            <v>----------------------------------------------------------------------</v>
          </cell>
          <cell r="C8" t="str">
            <v>--------------------</v>
          </cell>
          <cell r="D8" t="str">
            <v>----------------------</v>
          </cell>
        </row>
        <row r="9">
          <cell r="A9" t="str">
            <v>DADOS DA SOLIC</v>
          </cell>
          <cell r="B9" t="str">
            <v>TAÇÃO</v>
          </cell>
          <cell r="C9"/>
          <cell r="D9"/>
        </row>
        <row r="10">
          <cell r="A10" t="str">
            <v>+-------------</v>
          </cell>
          <cell r="B10" t="str">
            <v>----------------------------------------------------------------------</v>
          </cell>
          <cell r="C10" t="str">
            <v>--------------------</v>
          </cell>
          <cell r="D10" t="str">
            <v>----------------------</v>
          </cell>
        </row>
        <row r="11">
          <cell r="A11" t="str">
            <v>| PROTOCOLO</v>
          </cell>
          <cell r="B11" t="str">
            <v>000123658</v>
          </cell>
          <cell r="C11"/>
          <cell r="D11"/>
        </row>
        <row r="12">
          <cell r="A12" t="str">
            <v>| USUÁRIO</v>
          </cell>
          <cell r="B12" t="str">
            <v>C111995 - LUCIANO KANACILO</v>
          </cell>
          <cell r="C12"/>
          <cell r="D12"/>
        </row>
        <row r="13">
          <cell r="A13" t="str">
            <v>| LOTAÇÃO</v>
          </cell>
          <cell r="B13" t="str">
            <v>NACIONAL</v>
          </cell>
          <cell r="C13"/>
          <cell r="D13"/>
        </row>
        <row r="14">
          <cell r="A14" t="str">
            <v>| PARÂMETROS</v>
          </cell>
          <cell r="B14"/>
          <cell r="C14"/>
          <cell r="D14"/>
        </row>
        <row r="15">
          <cell r="A15" t="str">
            <v>|</v>
          </cell>
          <cell r="B15" t="str">
            <v>ABRANGÊNCIA : NACIONAL</v>
          </cell>
          <cell r="C15"/>
          <cell r="D15"/>
        </row>
        <row r="16">
          <cell r="A16" t="str">
            <v>|</v>
          </cell>
          <cell r="B16" t="str">
            <v>LOCALIDADE : CUIABA</v>
          </cell>
          <cell r="C16"/>
          <cell r="D16"/>
        </row>
        <row r="17">
          <cell r="A17" t="str">
            <v>|</v>
          </cell>
          <cell r="B17" t="str">
            <v>VÍNCULO : CAIXA REFERENCIAL</v>
          </cell>
          <cell r="C17"/>
          <cell r="D17"/>
        </row>
        <row r="18">
          <cell r="A18" t="str">
            <v>|</v>
          </cell>
          <cell r="B18" t="str">
            <v>DATA DE PREÇO : 07/2011</v>
          </cell>
          <cell r="C18"/>
          <cell r="D18"/>
        </row>
        <row r="19">
          <cell r="A19" t="str">
            <v>|</v>
          </cell>
          <cell r="B19" t="str">
            <v>DATA DE RT : 01/07/2011</v>
          </cell>
          <cell r="C19"/>
          <cell r="D19"/>
        </row>
        <row r="20">
          <cell r="A20" t="str">
            <v>|</v>
          </cell>
          <cell r="B20" t="str">
            <v>NÍVEL DE PREÇO : MEDIANO</v>
          </cell>
          <cell r="C20"/>
          <cell r="D20"/>
        </row>
        <row r="21">
          <cell r="A21" t="str">
            <v>|</v>
          </cell>
          <cell r="B21" t="str">
            <v>ENCARGOS : S</v>
          </cell>
          <cell r="C21"/>
          <cell r="D21"/>
        </row>
        <row r="22">
          <cell r="A22" t="str">
            <v>|</v>
          </cell>
          <cell r="B22" t="str">
            <v>CLASSES A SUPRIMIR : NENHUMA</v>
          </cell>
          <cell r="C22"/>
          <cell r="D22"/>
        </row>
        <row r="23">
          <cell r="A23" t="str">
            <v>|</v>
          </cell>
          <cell r="B23"/>
          <cell r="C23"/>
          <cell r="D23"/>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cell r="D26"/>
        </row>
        <row r="27">
          <cell r="A27" t="str">
            <v>ABRANGÊNCIA :</v>
          </cell>
          <cell r="B27" t="str">
            <v>ACIONAL LOCALIDADE : CUI</v>
          </cell>
          <cell r="C27" t="str">
            <v>ABA</v>
          </cell>
          <cell r="D27"/>
        </row>
        <row r="28">
          <cell r="A28" t="str">
            <v>REF.COLETA : M</v>
          </cell>
          <cell r="B28" t="str">
            <v>DIANO</v>
          </cell>
          <cell r="C28" t="str">
            <v>DATA DE</v>
          </cell>
          <cell r="D28" t="str">
            <v>REÇO : 07/2011</v>
          </cell>
        </row>
        <row r="29">
          <cell r="A29" t="str">
            <v>ASTU</v>
          </cell>
          <cell r="B29" t="str">
            <v>ASSENTAMENTO DE TUBOS E PECAS</v>
          </cell>
          <cell r="C29"/>
          <cell r="D29"/>
        </row>
        <row r="30">
          <cell r="A30">
            <v>45</v>
          </cell>
          <cell r="B30" t="str">
            <v>FORNEC E/OU ASSENT DE TUBO DE FERRO FUNDIDO JUNTA ELASTICA</v>
          </cell>
          <cell r="C30"/>
          <cell r="D30"/>
        </row>
        <row r="31">
          <cell r="A31">
            <v>73887</v>
          </cell>
          <cell r="B31" t="str">
            <v>ASSENTAMENTO DE TUBO DE FERRO FUNDIDO COM JUNTA ELASTICA</v>
          </cell>
          <cell r="C31"/>
          <cell r="D31"/>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cell r="D49"/>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cell r="D51"/>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cell r="D54"/>
        </row>
        <row r="55">
          <cell r="A55" t="str">
            <v>73819/001</v>
          </cell>
          <cell r="B55" t="str">
            <v>ASSENTAMENTO TUBO PVC COM JUNTA SOLDADA - DN 25</v>
          </cell>
          <cell r="C55" t="str">
            <v>M</v>
          </cell>
          <cell r="D55">
            <v>0.94</v>
          </cell>
        </row>
        <row r="56">
          <cell r="A56">
            <v>48</v>
          </cell>
          <cell r="B56" t="str">
            <v>FORNEC E/OU ASSENT DE TUBO DE PVC COM JUNTA ELASTICA</v>
          </cell>
          <cell r="C56"/>
          <cell r="D56"/>
        </row>
        <row r="57">
          <cell r="A57">
            <v>73840</v>
          </cell>
          <cell r="B57" t="str">
            <v>ASSENTAMENTO TUBO PVC, RPVC, PVC DEFOFO, PRFV P/ESGOTO COM JE</v>
          </cell>
          <cell r="C57"/>
          <cell r="D57"/>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cell r="D64"/>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cell r="D80"/>
        </row>
        <row r="81">
          <cell r="A81">
            <v>73812</v>
          </cell>
          <cell r="B81" t="str">
            <v>ASSENTAMENTO DE MANILHAS E CONEXOES CERAMICAS</v>
          </cell>
          <cell r="C81"/>
          <cell r="D81"/>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cell r="D83"/>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cell r="D85"/>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cell r="D92"/>
        </row>
        <row r="93">
          <cell r="A93">
            <v>73879</v>
          </cell>
          <cell r="B93" t="str">
            <v>ASSENTAMENTO DE TUBOS DE CONCRETO COM ANEL DE BORRACHA</v>
          </cell>
          <cell r="C93"/>
          <cell r="D93"/>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cell r="D103"/>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cell r="D106"/>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cell r="D107"/>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cell r="D111"/>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cell r="D113"/>
        </row>
        <row r="114">
          <cell r="A114">
            <v>73884</v>
          </cell>
          <cell r="B114" t="str">
            <v>INSTALACAO DE VALVULA OU REGISTRO C/JUNTA FLANGEADA</v>
          </cell>
          <cell r="C114"/>
          <cell r="D114"/>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cell r="D131"/>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cell r="D144"/>
        </row>
        <row r="145">
          <cell r="A145">
            <v>73839</v>
          </cell>
          <cell r="B145" t="str">
            <v>ASSENTAMENTO DE TUBO DE ACO COM JUNTA ELASTICA - COMP = 6,0 M</v>
          </cell>
          <cell r="C145"/>
          <cell r="D145"/>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cell r="D161"/>
        </row>
        <row r="162">
          <cell r="A162">
            <v>1</v>
          </cell>
          <cell r="B162" t="str">
            <v>CONSTRUCAO DO CANTEIRO</v>
          </cell>
          <cell r="C162"/>
          <cell r="D162"/>
        </row>
        <row r="163">
          <cell r="A163">
            <v>73752</v>
          </cell>
          <cell r="B163" t="str">
            <v>SANITARIO C/VASO/CHUVEIRO PARA PESSOAL DE OBRA</v>
          </cell>
          <cell r="C163"/>
          <cell r="D163"/>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cell r="D165"/>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cell r="D167"/>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cell r="D169"/>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cell r="D171"/>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cell r="D173"/>
        </row>
        <row r="174">
          <cell r="A174">
            <v>74209</v>
          </cell>
          <cell r="B174" t="str">
            <v>AQUISICAO E ASSENTAMENTO PLACA DE OBRA</v>
          </cell>
          <cell r="C174"/>
          <cell r="D174"/>
        </row>
        <row r="175">
          <cell r="A175" t="str">
            <v>74209/001</v>
          </cell>
          <cell r="B175" t="str">
            <v>PLACA DE OBRA EM CHAPA DE ACO GALVANIZADO</v>
          </cell>
          <cell r="C175" t="str">
            <v>M2</v>
          </cell>
          <cell r="D175">
            <v>167.96</v>
          </cell>
        </row>
        <row r="176">
          <cell r="A176">
            <v>4</v>
          </cell>
          <cell r="B176" t="str">
            <v>MOBILIZACAO E DESMOBILIZACAO</v>
          </cell>
          <cell r="C176"/>
          <cell r="D176"/>
        </row>
        <row r="177">
          <cell r="A177">
            <v>73756</v>
          </cell>
          <cell r="B177" t="str">
            <v>MONTAGEM E DESMONTAGEM USINA DE CONCRETO</v>
          </cell>
          <cell r="C177"/>
          <cell r="D177"/>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cell r="D179"/>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cell r="D185"/>
        </row>
        <row r="186">
          <cell r="A186">
            <v>73</v>
          </cell>
          <cell r="B186" t="str">
            <v>MADEIRAMENTO</v>
          </cell>
          <cell r="C186"/>
          <cell r="D186"/>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cell r="D192"/>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cell r="D196"/>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cell r="D217"/>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cell r="D222"/>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cell r="D230"/>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cell r="D232"/>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cell r="D238"/>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cell r="D240"/>
        </row>
        <row r="241">
          <cell r="A241">
            <v>73866</v>
          </cell>
          <cell r="B241" t="str">
            <v>ESTRUTURA DE ACO</v>
          </cell>
          <cell r="C241"/>
          <cell r="D241"/>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cell r="D251"/>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cell r="D257"/>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cell r="D259"/>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cell r="D265"/>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cell r="D269"/>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cell r="D274"/>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cell r="D276"/>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cell r="D278"/>
        </row>
        <row r="279">
          <cell r="A279">
            <v>73744</v>
          </cell>
          <cell r="B279" t="str">
            <v>CUMIEIRA DE FIBROCIMENTO</v>
          </cell>
          <cell r="C279"/>
          <cell r="D279"/>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cell r="D281"/>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cell r="D284"/>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cell r="D287"/>
        </row>
        <row r="288">
          <cell r="A288" t="str">
            <v>74158/001</v>
          </cell>
          <cell r="B288" t="str">
            <v>CONSERVACAO DE CALHAS METALICAS</v>
          </cell>
          <cell r="C288" t="str">
            <v>M</v>
          </cell>
          <cell r="D288">
            <v>7.41</v>
          </cell>
        </row>
        <row r="289">
          <cell r="A289">
            <v>86</v>
          </cell>
          <cell r="B289" t="str">
            <v>RUFO METALICO</v>
          </cell>
          <cell r="C289"/>
          <cell r="D289"/>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cell r="D294"/>
        </row>
        <row r="295">
          <cell r="A295">
            <v>73868</v>
          </cell>
          <cell r="B295" t="str">
            <v>RUFOS PARA COBERTURAS EM TELHAS FIBROCIMENTO</v>
          </cell>
          <cell r="C295"/>
          <cell r="D295"/>
        </row>
        <row r="296">
          <cell r="A296" t="str">
            <v>73868/001</v>
          </cell>
          <cell r="B296" t="str">
            <v>RUFO EM FIBROCIMENTO, INCLUSO ACESSORIOS DE FIXACAO E VEDACAO</v>
          </cell>
          <cell r="C296" t="str">
            <v>M</v>
          </cell>
          <cell r="D296">
            <v>28.32</v>
          </cell>
        </row>
        <row r="297">
          <cell r="A297">
            <v>88</v>
          </cell>
          <cell r="B297" t="str">
            <v>RUFO EM CONCRETO</v>
          </cell>
          <cell r="C297"/>
          <cell r="D297"/>
        </row>
        <row r="298">
          <cell r="A298">
            <v>68058</v>
          </cell>
          <cell r="B298" t="str">
            <v>RUFO EM CONCRETO ARMADO, LARGURA 40CM E ESPESSURA 7CM</v>
          </cell>
          <cell r="C298" t="str">
            <v>M</v>
          </cell>
          <cell r="D298">
            <v>41.47</v>
          </cell>
        </row>
        <row r="299">
          <cell r="A299">
            <v>74098</v>
          </cell>
          <cell r="B299" t="str">
            <v>ALGEROZ EM CONCRETO ARMADO (RUFO DE CONCRETO)</v>
          </cell>
          <cell r="C299"/>
          <cell r="D299"/>
        </row>
        <row r="300">
          <cell r="A300" t="str">
            <v>74098/001</v>
          </cell>
          <cell r="B300" t="str">
            <v>RUFO EM CONCRETO ARMADO, LARGURA 40CM, ESPESSURA 3CM</v>
          </cell>
          <cell r="C300" t="str">
            <v>M</v>
          </cell>
          <cell r="D300">
            <v>18.72</v>
          </cell>
        </row>
        <row r="301">
          <cell r="A301">
            <v>252</v>
          </cell>
          <cell r="B301" t="str">
            <v>TELHAMENTO COM TELHA DE FIBRA DE VIDRO</v>
          </cell>
          <cell r="C301"/>
          <cell r="D301"/>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cell r="D303"/>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cell r="D309"/>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cell r="D312"/>
        </row>
        <row r="313">
          <cell r="A313">
            <v>26</v>
          </cell>
          <cell r="B313" t="str">
            <v>ESGOTAMENTO COM BOMBA</v>
          </cell>
          <cell r="C313"/>
          <cell r="D313"/>
        </row>
        <row r="314">
          <cell r="A314">
            <v>73891</v>
          </cell>
          <cell r="B314" t="str">
            <v>ESGOTAMENTO COM BOMBAS</v>
          </cell>
          <cell r="C314"/>
          <cell r="D314"/>
        </row>
        <row r="315">
          <cell r="A315" t="str">
            <v>73891/001</v>
          </cell>
          <cell r="B315" t="str">
            <v>ESGOTAMENTO COM MOTO-BOMBA AUTOESCOVANTE</v>
          </cell>
          <cell r="C315" t="str">
            <v>H</v>
          </cell>
          <cell r="D315">
            <v>4.53</v>
          </cell>
        </row>
        <row r="316">
          <cell r="A316">
            <v>27</v>
          </cell>
          <cell r="B316" t="str">
            <v>REBAIXAMENTO DO LENCOL FREATICO</v>
          </cell>
          <cell r="C316"/>
          <cell r="D316"/>
        </row>
        <row r="317">
          <cell r="A317">
            <v>73882</v>
          </cell>
          <cell r="B317" t="str">
            <v>MEIA CANA DE CONCRETO</v>
          </cell>
          <cell r="C317"/>
          <cell r="D317"/>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cell r="D323"/>
        </row>
        <row r="324">
          <cell r="A324" t="str">
            <v>73893/001</v>
          </cell>
          <cell r="B324" t="str">
            <v>REBAIXAMENTO DE LENCOL FREATICO COM TUBO DE CONCRETO CA-1 DN 800</v>
          </cell>
          <cell r="C324" t="str">
            <v>M</v>
          </cell>
          <cell r="D324">
            <v>86.88</v>
          </cell>
        </row>
        <row r="325">
          <cell r="A325">
            <v>28</v>
          </cell>
          <cell r="B325" t="str">
            <v>DRENOS</v>
          </cell>
          <cell r="C325"/>
          <cell r="D325"/>
        </row>
        <row r="326">
          <cell r="A326">
            <v>73816</v>
          </cell>
          <cell r="B326" t="str">
            <v>DRENAGEM SUBTERRANEA</v>
          </cell>
          <cell r="C326"/>
          <cell r="D326"/>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cell r="D329"/>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cell r="D333"/>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cell r="D337"/>
        </row>
        <row r="338">
          <cell r="A338" t="str">
            <v>73902/001</v>
          </cell>
          <cell r="B338" t="str">
            <v>CAMADA DRENANTE COM BRITA NUM 3</v>
          </cell>
          <cell r="C338" t="str">
            <v>M3</v>
          </cell>
          <cell r="D338">
            <v>117.17</v>
          </cell>
        </row>
        <row r="339">
          <cell r="A339">
            <v>73968</v>
          </cell>
          <cell r="B339" t="str">
            <v>COLOCACAO DE MANTA - MMA</v>
          </cell>
          <cell r="C339"/>
          <cell r="D339"/>
        </row>
        <row r="340">
          <cell r="A340" t="str">
            <v>73968/001</v>
          </cell>
          <cell r="B340" t="str">
            <v>COLOCACAO MANTA IMPERMEABILIZANTE</v>
          </cell>
          <cell r="C340" t="str">
            <v>M2</v>
          </cell>
          <cell r="D340">
            <v>30.88</v>
          </cell>
        </row>
        <row r="341">
          <cell r="A341">
            <v>73969</v>
          </cell>
          <cell r="B341" t="str">
            <v>DRENOS DE CHORUME EM TUBOS DRENANTES - MMA</v>
          </cell>
          <cell r="C341"/>
          <cell r="D341"/>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cell r="D343"/>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cell r="D346"/>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cell r="D348"/>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cell r="D350"/>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cell r="D356"/>
        </row>
        <row r="357">
          <cell r="A357">
            <v>73890</v>
          </cell>
          <cell r="B357" t="str">
            <v>ENSECADEIRA DE MADEIRA</v>
          </cell>
          <cell r="C357"/>
          <cell r="D357"/>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cell r="D360"/>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cell r="D362"/>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cell r="D366"/>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cell r="D369"/>
        </row>
        <row r="370">
          <cell r="A370">
            <v>73843</v>
          </cell>
          <cell r="B370" t="str">
            <v>MURO DE ARRIMO DE CONCRETO</v>
          </cell>
          <cell r="C370"/>
          <cell r="D370"/>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cell r="D372"/>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cell r="D375"/>
        </row>
        <row r="376">
          <cell r="A376">
            <v>74150</v>
          </cell>
          <cell r="B376" t="str">
            <v>VALETA E SAIDAS LATERAIS D AGU</v>
          </cell>
          <cell r="C376"/>
          <cell r="D376"/>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cell r="D378"/>
        </row>
        <row r="379">
          <cell r="A379">
            <v>73772</v>
          </cell>
          <cell r="B379" t="str">
            <v>BUEIRO TUBULAR DE CONCRETO ARMADO</v>
          </cell>
          <cell r="C379"/>
          <cell r="D379"/>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cell r="D381"/>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cell r="D383"/>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cell r="D399"/>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cell r="D401"/>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cell r="D450"/>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cell r="D459"/>
        </row>
        <row r="460">
          <cell r="A460" t="str">
            <v>74162/001</v>
          </cell>
          <cell r="B460" t="str">
            <v>CAIXA DE CONCRETO, ALTURA = 1,00 METRO, DIAMETRO REGISTRO &lt; 150 MM</v>
          </cell>
          <cell r="C460" t="str">
            <v>UN</v>
          </cell>
          <cell r="D460">
            <v>65.06</v>
          </cell>
        </row>
        <row r="461">
          <cell r="A461">
            <v>74206</v>
          </cell>
          <cell r="B461" t="str">
            <v>CAIXAS COLETORAS</v>
          </cell>
          <cell r="C461"/>
          <cell r="D461"/>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cell r="D464"/>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cell r="D466"/>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cell r="D469"/>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cell r="D471"/>
        </row>
        <row r="472">
          <cell r="A472">
            <v>73763</v>
          </cell>
          <cell r="B472" t="str">
            <v>SARJETA E MEIO FIO CONJUGADOS</v>
          </cell>
          <cell r="C472"/>
          <cell r="D472"/>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cell r="D478"/>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cell r="D481"/>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cell r="D483"/>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cell r="D485"/>
        </row>
        <row r="486">
          <cell r="A486" t="str">
            <v>74211/001</v>
          </cell>
          <cell r="B486" t="str">
            <v>LINHA D AGUA EM PARALELEPIPEDOS GRANITICOS, REJUNTADOS C/ ARCIMENTO E AREIA TRACO 1:3</v>
          </cell>
          <cell r="C486" t="str">
            <v>M</v>
          </cell>
          <cell r="D486">
            <v>23.49</v>
          </cell>
        </row>
        <row r="487">
          <cell r="A487">
            <v>74223</v>
          </cell>
          <cell r="B487" t="str">
            <v>MEIO-FIO</v>
          </cell>
          <cell r="C487"/>
          <cell r="D487"/>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cell r="D490"/>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cell r="D492"/>
        </row>
        <row r="493">
          <cell r="A493">
            <v>74239</v>
          </cell>
          <cell r="B493" t="str">
            <v>CONSTRUCAO DE SUMIDOURO</v>
          </cell>
          <cell r="C493"/>
          <cell r="D493"/>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cell r="D495"/>
        </row>
        <row r="496">
          <cell r="A496" t="str">
            <v>74240/001</v>
          </cell>
          <cell r="B496" t="str">
            <v>D INT = 200 CM, H INT = 240 CM</v>
          </cell>
          <cell r="C496" t="str">
            <v>UN</v>
          </cell>
          <cell r="D496">
            <v>2936.8</v>
          </cell>
        </row>
        <row r="497">
          <cell r="A497" t="str">
            <v>ESCO</v>
          </cell>
          <cell r="B497" t="str">
            <v>ESCORAMENTO</v>
          </cell>
          <cell r="C497"/>
          <cell r="D497"/>
        </row>
        <row r="498">
          <cell r="A498">
            <v>24</v>
          </cell>
          <cell r="B498" t="str">
            <v>ESCORAMENTO METALICO EM VALAS OU POCOS</v>
          </cell>
          <cell r="C498"/>
          <cell r="D498"/>
        </row>
        <row r="499">
          <cell r="A499">
            <v>73877</v>
          </cell>
          <cell r="B499" t="str">
            <v>ESCORAMENTO DE VALAS COM PRANCHOES METALICOS E QUADROS UTILIZANDO LON-GARINAS DE MADEIRA DE 3X5", INCLUSIVE POSTERIOR RETIRADA</v>
          </cell>
          <cell r="C499"/>
          <cell r="D499"/>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cell r="D502"/>
        </row>
        <row r="503">
          <cell r="A503">
            <v>89</v>
          </cell>
          <cell r="B503" t="str">
            <v>PORTA DE MADEIRA</v>
          </cell>
          <cell r="C503"/>
          <cell r="D503"/>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cell r="D511"/>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cell r="D513"/>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cell r="D516"/>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cell r="D523"/>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cell r="D535"/>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cell r="D539"/>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cell r="D542"/>
        </row>
        <row r="543">
          <cell r="A543">
            <v>73773</v>
          </cell>
          <cell r="B543" t="str">
            <v>DIVERSOS</v>
          </cell>
          <cell r="C543"/>
          <cell r="D543"/>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cell r="D545"/>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cell r="D547"/>
        </row>
        <row r="548">
          <cell r="A548">
            <v>73668</v>
          </cell>
          <cell r="B548" t="str">
            <v>GUARDA CORPO EM MADEIRA 1A SERRADA APARELHADA</v>
          </cell>
          <cell r="C548" t="str">
            <v>M</v>
          </cell>
          <cell r="D548">
            <v>71.83</v>
          </cell>
        </row>
        <row r="549">
          <cell r="A549">
            <v>92</v>
          </cell>
          <cell r="B549" t="str">
            <v>PORTA E/OU TAMPA DE FERRO</v>
          </cell>
          <cell r="C549"/>
          <cell r="D549"/>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cell r="D553"/>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cell r="D558"/>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cell r="D561"/>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cell r="D565"/>
        </row>
        <row r="566">
          <cell r="A566" t="str">
            <v>74232/001</v>
          </cell>
          <cell r="B566" t="str">
            <v>PORTA DE CHAPA DE ACO PRE-ZINCADA, DE ABRIR, 0,87X2,1CM, COM POSTIGOPARA VIDRO</v>
          </cell>
          <cell r="C566" t="str">
            <v>UN</v>
          </cell>
          <cell r="D566">
            <v>390.2</v>
          </cell>
        </row>
        <row r="567">
          <cell r="A567">
            <v>93</v>
          </cell>
          <cell r="B567" t="str">
            <v>JANELA DE FERRO</v>
          </cell>
          <cell r="C567"/>
          <cell r="D567"/>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cell r="D573"/>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cell r="D575"/>
        </row>
        <row r="576">
          <cell r="A576" t="str">
            <v>73945/001</v>
          </cell>
          <cell r="B576" t="str">
            <v>JANELA DE CHAPA DOBRADA ACO DE CORRER, DUAS FOLHAS, DIVISAO HORIZONTAL</v>
          </cell>
          <cell r="C576" t="str">
            <v>M2</v>
          </cell>
          <cell r="D576">
            <v>264.44</v>
          </cell>
        </row>
        <row r="577">
          <cell r="A577">
            <v>73961</v>
          </cell>
          <cell r="B577" t="str">
            <v>JANELA MAXIM AIR</v>
          </cell>
          <cell r="C577"/>
          <cell r="D577"/>
        </row>
        <row r="578">
          <cell r="A578" t="str">
            <v>73961/001</v>
          </cell>
          <cell r="B578" t="str">
            <v>JANELA MAXIM AIR CHAPA DOBRADA</v>
          </cell>
          <cell r="C578" t="str">
            <v>M2</v>
          </cell>
          <cell r="D578">
            <v>293.24</v>
          </cell>
        </row>
        <row r="579">
          <cell r="A579">
            <v>73984</v>
          </cell>
          <cell r="B579" t="str">
            <v>JANELA DE FERRO, DE CORRER (SEM VIDRO E PINTURA)</v>
          </cell>
          <cell r="C579"/>
          <cell r="D579"/>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cell r="D582"/>
        </row>
        <row r="583">
          <cell r="A583">
            <v>73932</v>
          </cell>
          <cell r="B583" t="str">
            <v>GRADE DE FERRO, BARRA CHATA</v>
          </cell>
          <cell r="C583"/>
          <cell r="D583"/>
        </row>
        <row r="584">
          <cell r="A584" t="str">
            <v>73932/001</v>
          </cell>
          <cell r="B584" t="str">
            <v>GRADE DE FERRO EM BARRA CHATA 3/16"</v>
          </cell>
          <cell r="C584" t="str">
            <v>M2</v>
          </cell>
          <cell r="D584">
            <v>231.55</v>
          </cell>
        </row>
        <row r="585">
          <cell r="A585">
            <v>95</v>
          </cell>
          <cell r="B585" t="str">
            <v>GUARDA-CORPO DE FERRO</v>
          </cell>
          <cell r="C585"/>
          <cell r="D585"/>
        </row>
        <row r="586">
          <cell r="A586">
            <v>73631</v>
          </cell>
          <cell r="B586" t="str">
            <v>GUARDA-CORPO EM TUBO DE ACO GALVANIZADO 1 1/2"</v>
          </cell>
          <cell r="C586" t="str">
            <v>M2</v>
          </cell>
          <cell r="D586">
            <v>197.03</v>
          </cell>
        </row>
        <row r="587">
          <cell r="A587">
            <v>74195</v>
          </cell>
          <cell r="B587" t="str">
            <v>GUARDA-CORPO</v>
          </cell>
          <cell r="C587"/>
          <cell r="D587"/>
        </row>
        <row r="588">
          <cell r="A588" t="str">
            <v>74195/001</v>
          </cell>
          <cell r="B588" t="str">
            <v>GUARDA-CORPO COM CORRIMAO EM FERRO BARRA CHATA 3/16"</v>
          </cell>
          <cell r="C588" t="str">
            <v>M</v>
          </cell>
          <cell r="D588">
            <v>270.79000000000002</v>
          </cell>
        </row>
        <row r="589">
          <cell r="A589">
            <v>97</v>
          </cell>
          <cell r="B589" t="str">
            <v>ESCADAS/CORRIMAOS</v>
          </cell>
          <cell r="C589"/>
          <cell r="D589"/>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cell r="D592"/>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cell r="D596"/>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cell r="D598"/>
        </row>
        <row r="599">
          <cell r="A599" t="str">
            <v>74194/001</v>
          </cell>
          <cell r="B599" t="str">
            <v>ESCADA TIPO MARINHEIRO EM TUBO ACO GALVANIZADO 1 1/2" 5 DEGRAUS</v>
          </cell>
          <cell r="C599" t="str">
            <v>M</v>
          </cell>
          <cell r="D599">
            <v>156.35</v>
          </cell>
        </row>
        <row r="600">
          <cell r="A600">
            <v>98</v>
          </cell>
          <cell r="B600" t="str">
            <v>PORTA E/OU TAMPA DE ALUMINIO</v>
          </cell>
          <cell r="C600"/>
          <cell r="D600"/>
        </row>
        <row r="601">
          <cell r="A601">
            <v>68050</v>
          </cell>
          <cell r="B601" t="str">
            <v>PORTA DE CORRER EM ALUMINIO, PERFIL SERIE 25, COM 02 FOLHAS PARA VIDRO</v>
          </cell>
          <cell r="C601" t="str">
            <v>M2</v>
          </cell>
          <cell r="D601">
            <v>274.33</v>
          </cell>
        </row>
        <row r="602">
          <cell r="A602">
            <v>74071</v>
          </cell>
          <cell r="B602" t="str">
            <v>PORTA DE ALUMÍNIO, DE ABRIR</v>
          </cell>
          <cell r="C602"/>
          <cell r="D602"/>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cell r="D605"/>
        </row>
        <row r="606">
          <cell r="A606">
            <v>73737</v>
          </cell>
          <cell r="B606" t="str">
            <v>GRADIL ALUMINIO P/VARANDA</v>
          </cell>
          <cell r="C606"/>
          <cell r="D606"/>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cell r="D610"/>
        </row>
        <row r="611">
          <cell r="A611">
            <v>73736</v>
          </cell>
          <cell r="B611" t="str">
            <v>FORNECIMENTO E ASSENTAMENTO DE FERRAGENS</v>
          </cell>
          <cell r="C611"/>
          <cell r="D611"/>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cell r="D613"/>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cell r="D620"/>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cell r="D623"/>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cell r="D627"/>
        </row>
        <row r="628">
          <cell r="A628">
            <v>74046</v>
          </cell>
          <cell r="B628" t="str">
            <v>TARJETA</v>
          </cell>
          <cell r="C628"/>
          <cell r="D628"/>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cell r="D631"/>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cell r="D640"/>
        </row>
        <row r="641">
          <cell r="A641" t="str">
            <v>74084/001</v>
          </cell>
          <cell r="B641" t="str">
            <v>PORTA CADEADO COM CADEADO DE ACO 45MM</v>
          </cell>
          <cell r="C641" t="str">
            <v>UN</v>
          </cell>
          <cell r="D641">
            <v>30.59</v>
          </cell>
        </row>
        <row r="642">
          <cell r="A642">
            <v>103</v>
          </cell>
          <cell r="B642" t="str">
            <v>VIDROS/ESPELHOS</v>
          </cell>
          <cell r="C642"/>
          <cell r="D642"/>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cell r="D651"/>
        </row>
        <row r="652">
          <cell r="A652" t="str">
            <v>73838/001</v>
          </cell>
          <cell r="B652" t="str">
            <v>PORTA DE VIDRO TEMPERADO, 0,9X2,10M, ESPESSURA 10MM, INCLUSIVE ACESSORIOS</v>
          </cell>
          <cell r="C652" t="str">
            <v>UN</v>
          </cell>
          <cell r="D652">
            <v>1387.51</v>
          </cell>
        </row>
        <row r="653">
          <cell r="A653">
            <v>74125</v>
          </cell>
          <cell r="B653" t="str">
            <v>ESPELHO C/MOLDURA</v>
          </cell>
          <cell r="C653"/>
          <cell r="D653"/>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cell r="D656"/>
        </row>
        <row r="657">
          <cell r="A657">
            <v>68054</v>
          </cell>
          <cell r="B657" t="str">
            <v>PORTAO DE FERRO EM CHAPA PLANA 14"</v>
          </cell>
          <cell r="C657" t="str">
            <v>M2</v>
          </cell>
          <cell r="D657">
            <v>137.91999999999999</v>
          </cell>
        </row>
        <row r="658">
          <cell r="A658">
            <v>74100</v>
          </cell>
          <cell r="B658" t="str">
            <v>PE-A.43 - PORTÃO DE FERRO COM FERRAGENS SEM PINTURA</v>
          </cell>
          <cell r="C658"/>
          <cell r="D658"/>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cell r="D660"/>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cell r="D663"/>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cell r="D665"/>
        </row>
        <row r="666">
          <cell r="A666" t="str">
            <v>73809/001</v>
          </cell>
          <cell r="B666" t="str">
            <v>JANELA DE ALUMINIO TIPO MAXIM-AIR, SERIE 25</v>
          </cell>
          <cell r="C666" t="str">
            <v>M2</v>
          </cell>
          <cell r="D666">
            <v>590.97</v>
          </cell>
        </row>
        <row r="667">
          <cell r="A667">
            <v>74067</v>
          </cell>
          <cell r="B667" t="str">
            <v>JANELA DE ALUMÍNIO, DE CORRER</v>
          </cell>
          <cell r="C667"/>
          <cell r="D667"/>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cell r="D672"/>
        </row>
        <row r="673">
          <cell r="A673">
            <v>73908</v>
          </cell>
          <cell r="B673" t="str">
            <v>CANTONEIRA DE ALUMÍNIO</v>
          </cell>
          <cell r="C673"/>
          <cell r="D673"/>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cell r="D676"/>
        </row>
        <row r="677">
          <cell r="A677">
            <v>284</v>
          </cell>
          <cell r="B677" t="str">
            <v>FORNEC. DE MAT. BRITADO C/OU S/CARGA, DESCARGA E TRANSPORTE</v>
          </cell>
          <cell r="C677"/>
          <cell r="D677"/>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cell r="D679"/>
        </row>
        <row r="680">
          <cell r="A680" t="str">
            <v>74119/001</v>
          </cell>
          <cell r="B680" t="str">
            <v>FORNECIMENTO E ASSENTAMENTO DE BRITA 2-DRENOS E FILTROS MM</v>
          </cell>
          <cell r="C680" t="str">
            <v>M3</v>
          </cell>
          <cell r="D680">
            <v>112.91</v>
          </cell>
        </row>
        <row r="681">
          <cell r="A681" t="str">
            <v>FUES</v>
          </cell>
          <cell r="B681" t="str">
            <v>FUNDACOES E ESTRUTURAS</v>
          </cell>
          <cell r="C681"/>
          <cell r="D681"/>
        </row>
        <row r="682">
          <cell r="A682">
            <v>38</v>
          </cell>
          <cell r="B682" t="str">
            <v>TUBULOES</v>
          </cell>
          <cell r="C682"/>
          <cell r="D682"/>
        </row>
        <row r="683">
          <cell r="A683">
            <v>73761</v>
          </cell>
          <cell r="B683" t="str">
            <v>ARRASAMENTO DE TUBULAO DE CONCRETO ARMADO</v>
          </cell>
          <cell r="C683"/>
          <cell r="D683"/>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cell r="D689"/>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cell r="D693"/>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cell r="D696"/>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cell r="D698"/>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cell r="D700"/>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cell r="D704"/>
        </row>
        <row r="705">
          <cell r="A705">
            <v>73894</v>
          </cell>
          <cell r="B705" t="str">
            <v>LASTRO DE PEDRA MARROADA - 50.620</v>
          </cell>
          <cell r="C705"/>
          <cell r="D705"/>
        </row>
        <row r="706">
          <cell r="A706" t="str">
            <v>73894/001</v>
          </cell>
          <cell r="B706" t="str">
            <v>LASTRO DE PEDRA MARROADA - 50620</v>
          </cell>
          <cell r="C706" t="str">
            <v>M3</v>
          </cell>
          <cell r="D706">
            <v>102.75</v>
          </cell>
        </row>
        <row r="707">
          <cell r="A707">
            <v>74164</v>
          </cell>
          <cell r="B707" t="str">
            <v>LASTRO DE PEDRA BRITADA E FUNDACOES EM BALDRAME</v>
          </cell>
          <cell r="C707"/>
          <cell r="D707"/>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cell r="D712"/>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cell r="D724"/>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cell r="D726"/>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cell r="D728"/>
        </row>
        <row r="729">
          <cell r="A729" t="str">
            <v>73821/001</v>
          </cell>
          <cell r="B729" t="str">
            <v>FORMA CURVA EM MADEIRA NAO APARELHADA P/VIGA, PILAR E PAREDE</v>
          </cell>
          <cell r="C729" t="str">
            <v>M2</v>
          </cell>
          <cell r="D729">
            <v>61.49</v>
          </cell>
        </row>
        <row r="730">
          <cell r="A730">
            <v>73979</v>
          </cell>
          <cell r="B730" t="str">
            <v>FORMA PLANA EM COMPENSADO</v>
          </cell>
          <cell r="C730"/>
          <cell r="D730"/>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cell r="D735"/>
        </row>
        <row r="736">
          <cell r="A736" t="str">
            <v>73989/001</v>
          </cell>
          <cell r="B736" t="str">
            <v>FORMA PLANA EM CHAPA COMPENSADA RESINADA, ESTRUTURAL, E = 14 MM.</v>
          </cell>
          <cell r="C736" t="str">
            <v>M2</v>
          </cell>
          <cell r="D736">
            <v>44.79</v>
          </cell>
        </row>
        <row r="737">
          <cell r="A737">
            <v>73993</v>
          </cell>
          <cell r="B737" t="str">
            <v>FORMAS E CIMBRAMENTO</v>
          </cell>
          <cell r="C737"/>
          <cell r="D737"/>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cell r="D739"/>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cell r="D742"/>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cell r="D747"/>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cell r="D755"/>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cell r="D759"/>
        </row>
        <row r="760">
          <cell r="A760" t="str">
            <v>74107/001</v>
          </cell>
          <cell r="B760" t="str">
            <v>ESCORAMENTO DE LAJE PRE-MOLDADA</v>
          </cell>
          <cell r="C760" t="str">
            <v>M2</v>
          </cell>
          <cell r="D760">
            <v>14.1</v>
          </cell>
        </row>
        <row r="761">
          <cell r="A761">
            <v>42</v>
          </cell>
          <cell r="B761" t="str">
            <v>ARMADURAS</v>
          </cell>
          <cell r="C761"/>
          <cell r="D761"/>
        </row>
        <row r="762">
          <cell r="A762">
            <v>73771</v>
          </cell>
          <cell r="B762" t="str">
            <v>TIRANTES</v>
          </cell>
          <cell r="C762"/>
          <cell r="D762"/>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cell r="D764"/>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cell r="D767"/>
        </row>
        <row r="768">
          <cell r="A768" t="str">
            <v>73990/001</v>
          </cell>
          <cell r="B768" t="str">
            <v>ARMACAO ACO CA-50 P/1,0M3 DE CONCRETO</v>
          </cell>
          <cell r="C768" t="str">
            <v>UN</v>
          </cell>
          <cell r="D768">
            <v>417.55</v>
          </cell>
        </row>
        <row r="769">
          <cell r="A769">
            <v>73994</v>
          </cell>
          <cell r="B769" t="str">
            <v>ARMACAO EM TELA SOLDADA</v>
          </cell>
          <cell r="C769"/>
          <cell r="D769"/>
        </row>
        <row r="770">
          <cell r="A770" t="str">
            <v>73994/001</v>
          </cell>
          <cell r="B770" t="str">
            <v>ARMACAO EM TELA SOLDADA Q-138 (ACO CA-60 4,2MM C/10CM)</v>
          </cell>
          <cell r="C770" t="str">
            <v>KG</v>
          </cell>
          <cell r="D770">
            <v>6.34</v>
          </cell>
        </row>
        <row r="771">
          <cell r="A771">
            <v>74024</v>
          </cell>
          <cell r="B771" t="str">
            <v>ARMAÇÃO PARA ESTACAS</v>
          </cell>
          <cell r="C771"/>
          <cell r="D771"/>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cell r="D773"/>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cell r="D778"/>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cell r="D797"/>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cell r="D799"/>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cell r="D802"/>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cell r="D805"/>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cell r="D813"/>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cell r="D815"/>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cell r="D818"/>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cell r="D820"/>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cell r="D822"/>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cell r="D827"/>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cell r="D829"/>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cell r="D834"/>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cell r="D843"/>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cell r="D848"/>
        </row>
        <row r="849">
          <cell r="A849" t="str">
            <v>74251/001</v>
          </cell>
          <cell r="B849" t="str">
            <v>TRATAMENTO DE SUP. CONC. APARENTE C/VERNIZ</v>
          </cell>
          <cell r="C849" t="str">
            <v>M2</v>
          </cell>
          <cell r="D849">
            <v>6.01</v>
          </cell>
        </row>
        <row r="850">
          <cell r="A850">
            <v>44</v>
          </cell>
          <cell r="B850" t="str">
            <v>LAJE PRE-FABRICADA</v>
          </cell>
          <cell r="C850"/>
          <cell r="D850"/>
        </row>
        <row r="851">
          <cell r="A851">
            <v>74141</v>
          </cell>
          <cell r="B851" t="str">
            <v>LAJE PRE-MOLDADA</v>
          </cell>
          <cell r="C851"/>
          <cell r="D851"/>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cell r="D853"/>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cell r="D856"/>
        </row>
        <row r="857">
          <cell r="A857">
            <v>6122</v>
          </cell>
          <cell r="B857" t="str">
            <v>EMBASAMENTO C/PEDRA ARGAMASSADA UTILIZANDO ARG.CIM/AREIA 1:4</v>
          </cell>
          <cell r="C857" t="str">
            <v>M3</v>
          </cell>
          <cell r="D857">
            <v>262.23</v>
          </cell>
        </row>
        <row r="858">
          <cell r="A858">
            <v>73817</v>
          </cell>
          <cell r="B858" t="str">
            <v>EMBASAMENTO DE MATERIAL GRANULAR</v>
          </cell>
          <cell r="C858"/>
          <cell r="D858"/>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cell r="D861"/>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cell r="D864"/>
        </row>
        <row r="865">
          <cell r="A865">
            <v>73995</v>
          </cell>
          <cell r="B865" t="str">
            <v>CINTAS CONCRETO</v>
          </cell>
          <cell r="C865"/>
          <cell r="D865"/>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cell r="D867"/>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cell r="D869"/>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cell r="D871"/>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cell r="D873"/>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cell r="D875"/>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cell r="D877"/>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cell r="D880"/>
        </row>
        <row r="881">
          <cell r="A881">
            <v>138</v>
          </cell>
          <cell r="B881" t="str">
            <v>IMPERMEABILIZACAO COM ARGAMASSA</v>
          </cell>
          <cell r="C881"/>
          <cell r="D881"/>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cell r="D884"/>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cell r="D886"/>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cell r="D888"/>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cell r="D891"/>
        </row>
        <row r="892">
          <cell r="A892" t="str">
            <v>73971/001</v>
          </cell>
          <cell r="B892" t="str">
            <v>IMPERMEABILIZACAO COM MANTA ASFALTICA 4MM</v>
          </cell>
          <cell r="C892" t="str">
            <v>M2</v>
          </cell>
          <cell r="D892">
            <v>33.56</v>
          </cell>
        </row>
        <row r="893">
          <cell r="A893">
            <v>74031</v>
          </cell>
          <cell r="B893" t="str">
            <v>MANTA GEOTEXTIL TP BIDIM</v>
          </cell>
          <cell r="C893"/>
          <cell r="D893"/>
        </row>
        <row r="894">
          <cell r="A894" t="str">
            <v>74031/001</v>
          </cell>
          <cell r="B894" t="str">
            <v>MANTA GEOTEXTIL NÃO-TECIDO 100% POLIESTER</v>
          </cell>
          <cell r="C894" t="str">
            <v>M2</v>
          </cell>
          <cell r="D894">
            <v>17.66</v>
          </cell>
        </row>
        <row r="895">
          <cell r="A895">
            <v>74033</v>
          </cell>
          <cell r="B895" t="str">
            <v>ESTABILIZAÇÃO DE SOLO COM GEOMEMBRANA</v>
          </cell>
          <cell r="C895"/>
          <cell r="D895"/>
        </row>
        <row r="896">
          <cell r="A896" t="str">
            <v>74033/001</v>
          </cell>
          <cell r="B896" t="str">
            <v>GEOMEMBRANA LISA PEAD ESPESSURA 2MM</v>
          </cell>
          <cell r="C896" t="str">
            <v>M2</v>
          </cell>
          <cell r="D896">
            <v>27.22</v>
          </cell>
        </row>
        <row r="897">
          <cell r="A897">
            <v>144</v>
          </cell>
          <cell r="B897" t="str">
            <v>IMPERMEABILIZACAO COM CIMENTO CRISTALIZADO</v>
          </cell>
          <cell r="C897"/>
          <cell r="D897"/>
        </row>
        <row r="898">
          <cell r="A898">
            <v>73929</v>
          </cell>
          <cell r="B898" t="str">
            <v>CIMENTO ESPECIAL CRISTALIZANTE DENVERLIT C/EMULSAO ADESIVA DENVERFIX -DENVER-1 DEMAO P/SUB SOLO/BALDRAMES/GALERIAS/JARDINEIRAS/ETC</v>
          </cell>
          <cell r="C898"/>
          <cell r="D898"/>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cell r="D903"/>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cell r="D905"/>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cell r="D910"/>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cell r="D912"/>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cell r="D915"/>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cell r="D917"/>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cell r="D919"/>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cell r="D921"/>
        </row>
        <row r="922">
          <cell r="A922">
            <v>73872</v>
          </cell>
          <cell r="B922" t="str">
            <v>IMPERMEABILIZACAO COM RESINA EPOXI</v>
          </cell>
          <cell r="C922"/>
          <cell r="D922"/>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cell r="D925"/>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cell r="D927"/>
        </row>
        <row r="928">
          <cell r="A928" t="str">
            <v>74025/001</v>
          </cell>
          <cell r="B928" t="str">
            <v>IMPERMEABILIZACAO DE CALHAS DE CONCRETO COM MASTIQUE BETUMINOSO A FRIO</v>
          </cell>
          <cell r="C928" t="str">
            <v>M</v>
          </cell>
          <cell r="D928">
            <v>24.31</v>
          </cell>
        </row>
        <row r="929">
          <cell r="A929">
            <v>74121</v>
          </cell>
          <cell r="B929" t="str">
            <v>JUNTA DE DILATACAO</v>
          </cell>
          <cell r="C929"/>
          <cell r="D929"/>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cell r="D931"/>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cell r="D933"/>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cell r="D935"/>
        </row>
        <row r="936">
          <cell r="A936">
            <v>165</v>
          </cell>
          <cell r="B936" t="str">
            <v>ELETRODUTOS/CALHAS PARA LEITO DE CABOS</v>
          </cell>
          <cell r="C936"/>
          <cell r="D936"/>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cell r="D965"/>
        </row>
        <row r="966">
          <cell r="A966" t="str">
            <v>73740/001</v>
          </cell>
          <cell r="B966" t="str">
            <v>ELETRODUTO FERRO GALVANIZADO 1/2"</v>
          </cell>
          <cell r="C966" t="str">
            <v>M</v>
          </cell>
          <cell r="D966">
            <v>6.43</v>
          </cell>
        </row>
        <row r="967">
          <cell r="A967">
            <v>73798</v>
          </cell>
          <cell r="B967" t="str">
            <v>DUTOS DE POLIESTER DE ALTA DENSIDADE(PEAD)</v>
          </cell>
          <cell r="C967"/>
          <cell r="D967"/>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cell r="D972"/>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cell r="D975"/>
        </row>
        <row r="976">
          <cell r="A976" t="str">
            <v>74252/001</v>
          </cell>
          <cell r="B976" t="str">
            <v>ELETRODUTO DE PVC RIGIDO ROSCAVEL 25MM (1"), FORNECIMENTO E INSTALACAO</v>
          </cell>
          <cell r="C976" t="str">
            <v>M</v>
          </cell>
          <cell r="D976">
            <v>9</v>
          </cell>
        </row>
        <row r="977">
          <cell r="A977">
            <v>166</v>
          </cell>
          <cell r="B977" t="str">
            <v>CONEXOES</v>
          </cell>
          <cell r="C977"/>
          <cell r="D977"/>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cell r="D997"/>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cell r="D1012"/>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cell r="D1029"/>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cell r="D1031"/>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cell r="D1033"/>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cell r="D1035"/>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cell r="D1038"/>
        </row>
        <row r="1039">
          <cell r="A1039">
            <v>73861</v>
          </cell>
          <cell r="B1039" t="str">
            <v>CONDULETES</v>
          </cell>
          <cell r="C1039"/>
          <cell r="D1039"/>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cell r="D1061"/>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cell r="D1066"/>
        </row>
        <row r="1067">
          <cell r="A1067" t="str">
            <v>74248/001</v>
          </cell>
          <cell r="B1067" t="str">
            <v>CAIXA DE PASSAGEM EM ALVENARIA COM TAMPA CONCRETO 40X40X40 CM</v>
          </cell>
          <cell r="C1067" t="str">
            <v>UN</v>
          </cell>
          <cell r="D1067">
            <v>54.83</v>
          </cell>
        </row>
        <row r="1068">
          <cell r="A1068">
            <v>169</v>
          </cell>
          <cell r="B1068" t="str">
            <v>QUADROS/DISJUNTORES</v>
          </cell>
          <cell r="C1068"/>
          <cell r="D1068"/>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cell r="D1075"/>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cell r="D1079"/>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cell r="D1085"/>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cell r="D1096"/>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cell r="D1105"/>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cell r="D1107"/>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cell r="D1111"/>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cell r="D1120"/>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cell r="D1128"/>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cell r="D1130"/>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cell r="D1140"/>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cell r="D1143"/>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cell r="D1145"/>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cell r="D1147"/>
        </row>
        <row r="1148">
          <cell r="A1148">
            <v>73767</v>
          </cell>
          <cell r="B1148" t="str">
            <v>FORNEC/COLOC DE CONECTORES/LACO DE ROLDANA E ALCA P/ILUM PUBLICA</v>
          </cell>
          <cell r="C1148"/>
          <cell r="D1148"/>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cell r="D1155"/>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cell r="D1164"/>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cell r="D1168"/>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cell r="D1173"/>
        </row>
        <row r="1174">
          <cell r="A1174">
            <v>73624</v>
          </cell>
          <cell r="B1174" t="str">
            <v>SUPORTE PARA TRANSFORMADOR EM POSTE DE CONCRETO CIRCULAR</v>
          </cell>
          <cell r="C1174" t="str">
            <v>UN</v>
          </cell>
          <cell r="D1174">
            <v>84.02</v>
          </cell>
        </row>
        <row r="1175">
          <cell r="A1175">
            <v>73783</v>
          </cell>
          <cell r="B1175" t="str">
            <v>POSTE DE CONCRETO - ASSENTAMENTO</v>
          </cell>
          <cell r="C1175"/>
          <cell r="D1175"/>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cell r="D1193"/>
        </row>
        <row r="1194">
          <cell r="A1194" t="str">
            <v>76454/001</v>
          </cell>
          <cell r="B1194" t="str">
            <v>ENTRADA DE ENERGIA EM BT TRIFASICA 70 A (QUADRA DESCOBERTA)</v>
          </cell>
          <cell r="C1194" t="str">
            <v>UN</v>
          </cell>
          <cell r="D1194">
            <v>1809.35</v>
          </cell>
        </row>
        <row r="1195">
          <cell r="A1195">
            <v>174</v>
          </cell>
          <cell r="B1195" t="str">
            <v>POSTE METALICO</v>
          </cell>
          <cell r="C1195"/>
          <cell r="D1195"/>
        </row>
        <row r="1196">
          <cell r="A1196">
            <v>73769</v>
          </cell>
          <cell r="B1196" t="str">
            <v>POSTES DE ACO FORNECIMENTO E ASSENTAMENTO</v>
          </cell>
          <cell r="C1196"/>
          <cell r="D1196"/>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cell r="D1201"/>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cell r="D1203"/>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cell r="D1206"/>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cell r="D1216"/>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cell r="D1218"/>
        </row>
        <row r="1219">
          <cell r="A1219" t="str">
            <v>74246/001</v>
          </cell>
          <cell r="B1219" t="str">
            <v>REFLETOR RETANGULAR FECHADO COM LAMPADA VAPOR METALICO 400 W</v>
          </cell>
          <cell r="C1219" t="str">
            <v>UN</v>
          </cell>
          <cell r="D1219">
            <v>201.63</v>
          </cell>
        </row>
        <row r="1220">
          <cell r="A1220">
            <v>176</v>
          </cell>
          <cell r="B1220" t="str">
            <v>TRANSFORMADORES</v>
          </cell>
          <cell r="C1220"/>
          <cell r="D1220"/>
        </row>
        <row r="1221">
          <cell r="A1221">
            <v>73857</v>
          </cell>
          <cell r="B1221" t="str">
            <v>TRANSFORMADORES DE DISTRIBUICAO</v>
          </cell>
          <cell r="C1221"/>
          <cell r="D1221"/>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cell r="D1232"/>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cell r="D1234"/>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cell r="D1237"/>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cell r="D1244"/>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cell r="D1258"/>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cell r="D1266"/>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cell r="D1270"/>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cell r="D1274"/>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cell r="D1277"/>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cell r="D1279"/>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cell r="D1281"/>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cell r="D1283"/>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cell r="D1308"/>
        </row>
        <row r="1309">
          <cell r="A1309">
            <v>74027</v>
          </cell>
          <cell r="B1309" t="str">
            <v>GRUPO GERADOR 150/170 KVA - MOTOR DIESEL</v>
          </cell>
          <cell r="C1309"/>
          <cell r="D1309"/>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cell r="D1315"/>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cell r="D1320"/>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cell r="D1329"/>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cell r="D1335"/>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cell r="D1341"/>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cell r="D1346"/>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cell r="D1350"/>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cell r="D1356"/>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cell r="D1361"/>
        </row>
        <row r="1362">
          <cell r="A1362">
            <v>186</v>
          </cell>
          <cell r="B1362" t="str">
            <v>INCENDIO</v>
          </cell>
          <cell r="C1362"/>
          <cell r="D1362"/>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cell r="D1368"/>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cell r="D1371"/>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cell r="D1373"/>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cell r="D1377"/>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cell r="D1392"/>
        </row>
        <row r="1393">
          <cell r="A1393" t="str">
            <v>74002/001</v>
          </cell>
          <cell r="B1393" t="str">
            <v>INSTALACOES TELEFONICAS P/ EDIFICIO RESIDENCIAL C/ 4 PAVTOS 16 UNID.</v>
          </cell>
          <cell r="C1393" t="str">
            <v>UN</v>
          </cell>
          <cell r="D1393">
            <v>3041.27</v>
          </cell>
        </row>
        <row r="1394">
          <cell r="A1394">
            <v>200</v>
          </cell>
          <cell r="B1394" t="str">
            <v>PARA RAIOS</v>
          </cell>
          <cell r="C1394"/>
          <cell r="D1394"/>
        </row>
        <row r="1395">
          <cell r="A1395">
            <v>8260</v>
          </cell>
          <cell r="B1395" t="str">
            <v>INSTALACAO PARA-RAIOS P/RESERVATORIO</v>
          </cell>
          <cell r="C1395" t="str">
            <v>UN</v>
          </cell>
          <cell r="D1395">
            <v>1737.3</v>
          </cell>
        </row>
        <row r="1396">
          <cell r="A1396">
            <v>274</v>
          </cell>
          <cell r="B1396" t="str">
            <v>GAS</v>
          </cell>
          <cell r="C1396"/>
          <cell r="D1396"/>
        </row>
        <row r="1397">
          <cell r="A1397">
            <v>74003</v>
          </cell>
          <cell r="B1397" t="str">
            <v>INSTALACAO GAS</v>
          </cell>
          <cell r="C1397"/>
          <cell r="D1397"/>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cell r="D1399"/>
        </row>
        <row r="1400">
          <cell r="A1400">
            <v>179</v>
          </cell>
          <cell r="B1400" t="str">
            <v>FORNEC. E ASSENTAMENTO DE TUBOS P/INSTALACAO DOMICILIAR</v>
          </cell>
          <cell r="C1400"/>
          <cell r="D1400"/>
        </row>
        <row r="1401">
          <cell r="A1401">
            <v>73777</v>
          </cell>
          <cell r="B1401" t="str">
            <v>TUBULAÇÃO EM PVC ROSCAVEL S/ CONEXOES P/ AGUA FRIA</v>
          </cell>
          <cell r="C1401"/>
          <cell r="D1401"/>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cell r="D1410"/>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cell r="D1414"/>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cell r="D1424"/>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cell r="D1435"/>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cell r="D1445"/>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cell r="D1447"/>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cell r="D1450"/>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cell r="D1455"/>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cell r="D1458"/>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cell r="D1464"/>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cell r="D1471"/>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cell r="D1479"/>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cell r="D1483"/>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cell r="D1491"/>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cell r="D1777"/>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cell r="D1780"/>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cell r="D1785"/>
        </row>
        <row r="1786">
          <cell r="A1786">
            <v>6171</v>
          </cell>
          <cell r="B1786" t="str">
            <v>TAMPA DE CONCRETO ARMADO 60X60X5CM PARA CAIXA</v>
          </cell>
          <cell r="C1786" t="str">
            <v>UN</v>
          </cell>
          <cell r="D1786">
            <v>17.920000000000002</v>
          </cell>
        </row>
        <row r="1787">
          <cell r="A1787">
            <v>73735</v>
          </cell>
          <cell r="B1787" t="str">
            <v>RESERVATORIO DE FIBROCIMENTO</v>
          </cell>
          <cell r="C1787"/>
          <cell r="D1787"/>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cell r="D1790"/>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cell r="D1793"/>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cell r="D1796"/>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cell r="D1801"/>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cell r="D1803"/>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cell r="D1806"/>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cell r="D1808"/>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cell r="D1813"/>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cell r="D1827"/>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cell r="D1830"/>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cell r="D1832"/>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cell r="D1845"/>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cell r="D1855"/>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cell r="D1858"/>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cell r="D1862"/>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cell r="D1864"/>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cell r="D1866"/>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cell r="D1869"/>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cell r="D1874"/>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cell r="D1877"/>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cell r="D1880"/>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cell r="D1884"/>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cell r="D1887"/>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cell r="D1889"/>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cell r="D1891"/>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cell r="D1895"/>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cell r="D1898"/>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cell r="D1902"/>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cell r="D1906"/>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cell r="D1910"/>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cell r="D1916"/>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cell r="D1918"/>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cell r="D1920"/>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cell r="D1922"/>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cell r="D1924"/>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cell r="D1926"/>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cell r="D1928"/>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cell r="D1930"/>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cell r="D1932"/>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cell r="D1934"/>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cell r="D1936"/>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cell r="D1939"/>
        </row>
        <row r="1940">
          <cell r="A1940">
            <v>73958</v>
          </cell>
          <cell r="B1940" t="str">
            <v>PONTO ESGOTO</v>
          </cell>
          <cell r="C1940"/>
          <cell r="D1940"/>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cell r="D1942"/>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cell r="D1946"/>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cell r="D1951"/>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cell r="D1967"/>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cell r="D1975"/>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cell r="D1977"/>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cell r="D1984"/>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cell r="D1986"/>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cell r="D1988"/>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cell r="D1990"/>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cell r="D1992"/>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cell r="D1994"/>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cell r="D1996"/>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cell r="D1998"/>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cell r="D2000"/>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cell r="D2002"/>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cell r="D2004"/>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cell r="D2006"/>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cell r="D2008"/>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cell r="D2010"/>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cell r="D2012"/>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cell r="D2014"/>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cell r="D2016"/>
        </row>
        <row r="2017">
          <cell r="A2017">
            <v>74026</v>
          </cell>
          <cell r="B2017" t="str">
            <v>COLUNA DE VENTILAÇÃO</v>
          </cell>
          <cell r="C2017"/>
          <cell r="D2017"/>
        </row>
        <row r="2018">
          <cell r="A2018" t="str">
            <v>74026/001</v>
          </cell>
          <cell r="B2018" t="str">
            <v>TUBO PVC PARA ESGOTO PREDIAL DN 100MM - FORNECIMENTO E INSTALACAO</v>
          </cell>
          <cell r="C2018" t="str">
            <v>M</v>
          </cell>
          <cell r="D2018">
            <v>13.46</v>
          </cell>
        </row>
        <row r="2019">
          <cell r="A2019">
            <v>297</v>
          </cell>
          <cell r="B2019" t="str">
            <v>SERVICOS DIVERSOS</v>
          </cell>
          <cell r="C2019"/>
          <cell r="D2019"/>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cell r="D2026"/>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cell r="D2028"/>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cell r="D2030"/>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cell r="D2032"/>
        </row>
        <row r="2033">
          <cell r="A2033">
            <v>232</v>
          </cell>
          <cell r="B2033" t="str">
            <v>INSTALACAO DE BOMBAS EM GERAL</v>
          </cell>
          <cell r="C2033"/>
          <cell r="D2033"/>
        </row>
        <row r="2034">
          <cell r="A2034">
            <v>73826</v>
          </cell>
          <cell r="B2034" t="str">
            <v>INSTALACAO DE COMPRESSOR DE AR OU SOPRADOR</v>
          </cell>
          <cell r="C2034"/>
          <cell r="D2034"/>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cell r="D2037"/>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cell r="D2042"/>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cell r="D2046"/>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cell r="D2051"/>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cell r="D2055"/>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cell r="D2062"/>
        </row>
        <row r="2063">
          <cell r="A2063" t="str">
            <v>73824/001</v>
          </cell>
          <cell r="B2063" t="str">
            <v>INSTALACAO DE MISTURADOR VERTICAL</v>
          </cell>
          <cell r="C2063" t="str">
            <v>UN</v>
          </cell>
          <cell r="D2063">
            <v>188.32</v>
          </cell>
        </row>
        <row r="2064">
          <cell r="A2064">
            <v>73825</v>
          </cell>
          <cell r="B2064" t="str">
            <v>VERTEDORES</v>
          </cell>
          <cell r="C2064"/>
          <cell r="D2064"/>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cell r="D2067"/>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cell r="D2073"/>
        </row>
        <row r="2074">
          <cell r="A2074">
            <v>58</v>
          </cell>
          <cell r="B2074" t="str">
            <v>LIGACOES PREDIAIS DE AGUA</v>
          </cell>
          <cell r="C2074"/>
          <cell r="D2074"/>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cell r="D2076"/>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cell r="D2078"/>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cell r="D2082"/>
        </row>
        <row r="2083">
          <cell r="A2083" t="str">
            <v>74218/001</v>
          </cell>
          <cell r="B2083" t="str">
            <v>KIT CAVALETE PVC COM REGISTRO 3/4" - FORNECIMENTO E INSTALACAO</v>
          </cell>
          <cell r="C2083" t="str">
            <v>UN</v>
          </cell>
          <cell r="D2083">
            <v>43.44</v>
          </cell>
        </row>
        <row r="2084">
          <cell r="A2084">
            <v>74253</v>
          </cell>
          <cell r="B2084" t="str">
            <v>RAMAL PREDIAL</v>
          </cell>
          <cell r="C2084"/>
          <cell r="D2084"/>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cell r="D2086"/>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cell r="D2088"/>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cell r="D2091"/>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cell r="D2095"/>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cell r="D2098"/>
        </row>
        <row r="2099">
          <cell r="A2099">
            <v>17</v>
          </cell>
          <cell r="B2099" t="str">
            <v>DRAGAGEM</v>
          </cell>
          <cell r="C2099"/>
          <cell r="D2099"/>
        </row>
        <row r="2100">
          <cell r="A2100">
            <v>76451</v>
          </cell>
          <cell r="B2100" t="str">
            <v>ESCAVACAO SUBMERSA</v>
          </cell>
          <cell r="C2100"/>
          <cell r="D2100"/>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cell r="D2102"/>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cell r="D2104"/>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cell r="D2107"/>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cell r="D2109"/>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cell r="D2111"/>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cell r="D2113"/>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cell r="D2116"/>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cell r="D2118"/>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cell r="D2120"/>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cell r="D2122"/>
        </row>
        <row r="2123">
          <cell r="A2123" t="str">
            <v>76453/001</v>
          </cell>
          <cell r="B2123" t="str">
            <v>DRAGAGEM (C/ ESCAVADEIRA DRAG LINE DE ARRASTE 140HP)</v>
          </cell>
          <cell r="C2123" t="str">
            <v>M3</v>
          </cell>
          <cell r="D2123">
            <v>18.190000000000001</v>
          </cell>
        </row>
        <row r="2124">
          <cell r="A2124">
            <v>19</v>
          </cell>
          <cell r="B2124" t="str">
            <v>ESCAVACAO DE VALAS</v>
          </cell>
          <cell r="C2124"/>
          <cell r="D2124"/>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cell r="D2130"/>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cell r="D2134"/>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cell r="D2150"/>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cell r="D2152"/>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cell r="D2154"/>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cell r="D2161"/>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cell r="D2164"/>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cell r="D2167"/>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cell r="D2169"/>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cell r="D2172"/>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cell r="D2179"/>
        </row>
        <row r="2180">
          <cell r="A2180" t="str">
            <v>74006/001</v>
          </cell>
          <cell r="B2180" t="str">
            <v>COMPACTACAO DE VALAS,MANUALMENTE, SEM CONTROLE DE GC</v>
          </cell>
          <cell r="C2180" t="str">
            <v>M3</v>
          </cell>
          <cell r="D2180">
            <v>11.66</v>
          </cell>
        </row>
        <row r="2181">
          <cell r="A2181">
            <v>74015</v>
          </cell>
          <cell r="B2181" t="str">
            <v>REATERRO COMPACTADO DE VALAS</v>
          </cell>
          <cell r="C2181"/>
          <cell r="D2181"/>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cell r="D2183"/>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cell r="D2186"/>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cell r="D2252"/>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cell r="D2254"/>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cell r="D2256"/>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cell r="D2260"/>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cell r="D2262"/>
        </row>
        <row r="2263">
          <cell r="A2263" t="str">
            <v>74204/001</v>
          </cell>
          <cell r="B2263" t="str">
            <v>TRANSPORTE DE MATERIAL - BOTA-FORA, D.M.T.= 6,0 KM</v>
          </cell>
          <cell r="C2263" t="str">
            <v>M3</v>
          </cell>
          <cell r="D2263">
            <v>6.8</v>
          </cell>
        </row>
        <row r="2264">
          <cell r="A2264">
            <v>74207</v>
          </cell>
          <cell r="B2264" t="str">
            <v>TRANSPORTE DE MATERIAL COM D.M.T.= 10,0 KM</v>
          </cell>
          <cell r="C2264"/>
          <cell r="D2264"/>
        </row>
        <row r="2265">
          <cell r="A2265" t="str">
            <v>74207/001</v>
          </cell>
          <cell r="B2265" t="str">
            <v>TRANSPORTE DE MATERIAL - BOTA-FORA, D.M.T = 10,0 KM</v>
          </cell>
          <cell r="C2265" t="str">
            <v>M3</v>
          </cell>
          <cell r="D2265">
            <v>11.34</v>
          </cell>
        </row>
        <row r="2266">
          <cell r="A2266">
            <v>74241</v>
          </cell>
          <cell r="B2266" t="str">
            <v>EMPILHAMENTO DE SOLO ORGANICO</v>
          </cell>
          <cell r="C2266"/>
          <cell r="D2266"/>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cell r="D2268"/>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cell r="D2272"/>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cell r="D2274"/>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cell r="D2277"/>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cell r="D2282"/>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cell r="D2285"/>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cell r="D2287"/>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cell r="D2289"/>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cell r="D2291"/>
        </row>
        <row r="2292">
          <cell r="A2292">
            <v>63</v>
          </cell>
          <cell r="B2292" t="str">
            <v>ALVENARIA DE TIJOLOS CERAMICOS</v>
          </cell>
          <cell r="C2292"/>
          <cell r="D2292"/>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cell r="D2305"/>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cell r="D2307"/>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cell r="D2313"/>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cell r="D2315"/>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cell r="D2317"/>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cell r="D2319"/>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cell r="D2322"/>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cell r="D2324"/>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cell r="D2326"/>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cell r="D2330"/>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cell r="D2332"/>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cell r="D2334"/>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cell r="D2345"/>
        </row>
        <row r="2346">
          <cell r="A2346">
            <v>73937</v>
          </cell>
          <cell r="B2346" t="str">
            <v>ALVENARIA ELEMENTO VAZADO CONCRETO (COBOGO)</v>
          </cell>
          <cell r="C2346"/>
          <cell r="D2346"/>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cell r="D2352"/>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cell r="D2354"/>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cell r="D2356"/>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cell r="D2361"/>
        </row>
        <row r="2362">
          <cell r="A2362">
            <v>74053</v>
          </cell>
          <cell r="B2362" t="str">
            <v>ALVENARIA EM PEDRA RACHAO</v>
          </cell>
          <cell r="C2362"/>
          <cell r="D2362"/>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cell r="D2366"/>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cell r="D2372"/>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cell r="D2374"/>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cell r="D2389"/>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cell r="D2391"/>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cell r="D2393"/>
        </row>
        <row r="2394">
          <cell r="A2394">
            <v>73863</v>
          </cell>
          <cell r="B2394" t="str">
            <v>ALVENARIA DE BLOCOS DE CONCRETO CELULAR</v>
          </cell>
          <cell r="C2394"/>
          <cell r="D2394"/>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cell r="D2397"/>
        </row>
        <row r="2398">
          <cell r="A2398">
            <v>68079</v>
          </cell>
          <cell r="B2398" t="str">
            <v>PAREDE DE ADOBE PARA FORNOS</v>
          </cell>
          <cell r="C2398" t="str">
            <v>M3</v>
          </cell>
          <cell r="D2398">
            <v>345.25</v>
          </cell>
        </row>
        <row r="2399">
          <cell r="A2399" t="str">
            <v>PAVI</v>
          </cell>
          <cell r="B2399" t="str">
            <v>PAVIMENTACAO</v>
          </cell>
          <cell r="C2399"/>
          <cell r="D2399"/>
        </row>
        <row r="2400">
          <cell r="A2400">
            <v>54</v>
          </cell>
          <cell r="B2400" t="str">
            <v>RECOMPOSICAO DE PAVIMENTACAO</v>
          </cell>
          <cell r="C2400"/>
          <cell r="D2400"/>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cell r="D2403"/>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cell r="D2408"/>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cell r="D2410"/>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cell r="D2412"/>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cell r="D2426"/>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cell r="D2428"/>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cell r="D2453"/>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cell r="D2455"/>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cell r="D2457"/>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cell r="D2464"/>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cell r="D2467"/>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cell r="D2470"/>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cell r="D2473"/>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cell r="D2475"/>
        </row>
        <row r="2476">
          <cell r="A2476">
            <v>73770</v>
          </cell>
          <cell r="B2476" t="str">
            <v>BARREIRA PRE-MOLDADA CONCR ARMADO/MURETA DIVISORIA DE TRAFEGO</v>
          </cell>
          <cell r="C2476"/>
          <cell r="D2476"/>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cell r="D2482"/>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cell r="D2487"/>
        </row>
        <row r="2488">
          <cell r="A2488">
            <v>155</v>
          </cell>
          <cell r="B2488" t="str">
            <v>PINTURA DE PAREDE</v>
          </cell>
          <cell r="C2488"/>
          <cell r="D2488"/>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cell r="D2492"/>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cell r="D2494"/>
        </row>
        <row r="2495">
          <cell r="A2495" t="str">
            <v>73750/001</v>
          </cell>
          <cell r="B2495" t="str">
            <v>PINTURA LATEX PVA AMBIENTES INTERNOS, DUAS DEMAOS</v>
          </cell>
          <cell r="C2495" t="str">
            <v>M2</v>
          </cell>
          <cell r="D2495">
            <v>6.01</v>
          </cell>
        </row>
        <row r="2496">
          <cell r="A2496">
            <v>73751</v>
          </cell>
          <cell r="B2496" t="str">
            <v>SELADOR P/ PAREDE</v>
          </cell>
          <cell r="C2496"/>
          <cell r="D2496"/>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cell r="D2498"/>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cell r="D2500"/>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cell r="D2503"/>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cell r="D2507"/>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cell r="D2510"/>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cell r="D2512"/>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cell r="D2515"/>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cell r="D2518"/>
        </row>
        <row r="2519">
          <cell r="A2519" t="str">
            <v>74233/001</v>
          </cell>
          <cell r="B2519" t="str">
            <v>FUNDO SELADOR ACRILICO AMBIENTES INTERNOS/EXTERNOS, UMA DEMAO</v>
          </cell>
          <cell r="C2519" t="str">
            <v>M2</v>
          </cell>
          <cell r="D2519">
            <v>3.13</v>
          </cell>
        </row>
        <row r="2520">
          <cell r="A2520">
            <v>157</v>
          </cell>
          <cell r="B2520" t="str">
            <v>PINTURA EM MADEIRA</v>
          </cell>
          <cell r="C2520"/>
          <cell r="D2520"/>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cell r="D2523"/>
        </row>
        <row r="2524">
          <cell r="A2524" t="str">
            <v>73739/001</v>
          </cell>
          <cell r="B2524" t="str">
            <v>PINTURA ESMALTE ACETINADO EM MADEIRA, DUAS DEMAOS</v>
          </cell>
          <cell r="C2524" t="str">
            <v>M2</v>
          </cell>
          <cell r="D2524">
            <v>9.58</v>
          </cell>
        </row>
        <row r="2525">
          <cell r="A2525">
            <v>73832</v>
          </cell>
          <cell r="B2525" t="str">
            <v>EMASSAMENTO MADEIRA</v>
          </cell>
          <cell r="C2525"/>
          <cell r="D2525"/>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cell r="D2527"/>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cell r="D2531"/>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cell r="D2536"/>
        </row>
        <row r="2537">
          <cell r="A2537" t="str">
            <v>73794/001</v>
          </cell>
          <cell r="B2537" t="str">
            <v>PINTURA COM TINTA GRAFITE ESMALTE EM FERRO</v>
          </cell>
          <cell r="C2537" t="str">
            <v>M2</v>
          </cell>
          <cell r="D2537">
            <v>15.31</v>
          </cell>
        </row>
        <row r="2538">
          <cell r="A2538">
            <v>73865</v>
          </cell>
          <cell r="B2538" t="str">
            <v>PRIMER EPOXI</v>
          </cell>
          <cell r="C2538"/>
          <cell r="D2538"/>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cell r="D2540"/>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cell r="D2544"/>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cell r="D2547"/>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cell r="D2549"/>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cell r="D2551"/>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cell r="D2555"/>
        </row>
        <row r="2556">
          <cell r="A2556">
            <v>74109</v>
          </cell>
          <cell r="B2556" t="str">
            <v>PINTURA IMUNIZANTE</v>
          </cell>
          <cell r="C2556"/>
          <cell r="D2556"/>
        </row>
        <row r="2557">
          <cell r="A2557" t="str">
            <v>74109/001</v>
          </cell>
          <cell r="B2557" t="str">
            <v>PINTURA IMUNIZANTE PARA MADEIRA, DUAS DEMAOS</v>
          </cell>
          <cell r="C2557" t="str">
            <v>M2</v>
          </cell>
          <cell r="D2557">
            <v>11.8</v>
          </cell>
        </row>
        <row r="2558">
          <cell r="A2558">
            <v>161</v>
          </cell>
          <cell r="B2558" t="str">
            <v>PINTURA PARA PISO</v>
          </cell>
          <cell r="C2558"/>
          <cell r="D2558"/>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cell r="D2560"/>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cell r="D2562"/>
        </row>
        <row r="2563">
          <cell r="A2563" t="str">
            <v>74245/001</v>
          </cell>
          <cell r="B2563" t="str">
            <v>PINTURA COM TINTA ACRILICA PARA PISOS EM QUADRAS POLIESPORTIVAS</v>
          </cell>
          <cell r="C2563" t="str">
            <v>M2</v>
          </cell>
          <cell r="D2563">
            <v>6.13</v>
          </cell>
        </row>
        <row r="2564">
          <cell r="A2564" t="str">
            <v>PISO</v>
          </cell>
          <cell r="B2564" t="str">
            <v>PISOS</v>
          </cell>
          <cell r="C2564"/>
          <cell r="D2564"/>
        </row>
        <row r="2565">
          <cell r="A2565">
            <v>111</v>
          </cell>
          <cell r="B2565" t="str">
            <v>PISO CIMENTADO</v>
          </cell>
          <cell r="C2565"/>
          <cell r="D2565"/>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cell r="D2568"/>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cell r="D2574"/>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cell r="D2578"/>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cell r="D2580"/>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cell r="D2585"/>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cell r="D2588"/>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cell r="D2590"/>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cell r="D2594"/>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cell r="D2599"/>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cell r="D2601"/>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cell r="D2604"/>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cell r="D2606"/>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cell r="D2608"/>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cell r="D2610"/>
        </row>
        <row r="2611">
          <cell r="A2611">
            <v>73743</v>
          </cell>
          <cell r="B2611" t="str">
            <v>PISO EM PEDRA</v>
          </cell>
          <cell r="C2611"/>
          <cell r="D2611"/>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cell r="D2613"/>
        </row>
        <row r="2614">
          <cell r="A2614" t="str">
            <v>73818/001</v>
          </cell>
          <cell r="B2614" t="str">
            <v>PAVIMENTACAO EM PEDRISCO, ESPESSURA 5CM</v>
          </cell>
          <cell r="C2614" t="str">
            <v>M2</v>
          </cell>
          <cell r="D2614">
            <v>6.57</v>
          </cell>
        </row>
        <row r="2615">
          <cell r="A2615">
            <v>73921</v>
          </cell>
          <cell r="B2615" t="str">
            <v>PISO PEDRA</v>
          </cell>
          <cell r="C2615"/>
          <cell r="D2615"/>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cell r="D2618"/>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cell r="D2620"/>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cell r="D2622"/>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cell r="D2624"/>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cell r="D2629"/>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cell r="D2631"/>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cell r="D2635"/>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cell r="D2637"/>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cell r="D2639"/>
        </row>
        <row r="2640">
          <cell r="A2640">
            <v>74159</v>
          </cell>
          <cell r="B2640" t="str">
            <v>SOLEIRA DE ARDOSIA</v>
          </cell>
          <cell r="C2640"/>
          <cell r="D2640"/>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cell r="D2642"/>
        </row>
        <row r="2643">
          <cell r="A2643" t="str">
            <v>74191/001</v>
          </cell>
          <cell r="B2643" t="str">
            <v>SOLEIRA DE CIMENTO ALISADO, LARGURA 15CM, COM IMPERMEABILIZANTE</v>
          </cell>
          <cell r="C2643" t="str">
            <v>M</v>
          </cell>
          <cell r="D2643">
            <v>2.33</v>
          </cell>
        </row>
        <row r="2644">
          <cell r="A2644">
            <v>74192</v>
          </cell>
          <cell r="B2644" t="str">
            <v>SOLEIRA DE MARMORITE</v>
          </cell>
          <cell r="C2644"/>
          <cell r="D2644"/>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cell r="D2646"/>
        </row>
        <row r="2647">
          <cell r="A2647">
            <v>74111</v>
          </cell>
          <cell r="B2647" t="str">
            <v>SOLEIRA MARMORE BRANCO</v>
          </cell>
          <cell r="C2647"/>
          <cell r="D2647"/>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cell r="D2649"/>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cell r="D2651"/>
        </row>
        <row r="2652">
          <cell r="A2652" t="str">
            <v>73886/001</v>
          </cell>
          <cell r="B2652" t="str">
            <v>RODAPE EM MADEIRA, ALTURA 7CM, FIXADO EM PECAS DE MADEIRA</v>
          </cell>
          <cell r="C2652" t="str">
            <v>M</v>
          </cell>
          <cell r="D2652">
            <v>9.93</v>
          </cell>
        </row>
        <row r="2653">
          <cell r="A2653">
            <v>131</v>
          </cell>
          <cell r="B2653" t="str">
            <v>RODAPE CERAMICO</v>
          </cell>
          <cell r="C2653"/>
          <cell r="D2653"/>
        </row>
        <row r="2654">
          <cell r="A2654">
            <v>73985</v>
          </cell>
          <cell r="B2654" t="str">
            <v>RODAPE CERAMICA ESMALTADA</v>
          </cell>
          <cell r="C2654"/>
          <cell r="D2654"/>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cell r="D2656"/>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cell r="D2660"/>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cell r="D2662"/>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cell r="D2664"/>
        </row>
        <row r="2665">
          <cell r="A2665" t="str">
            <v>73850/001</v>
          </cell>
          <cell r="B2665" t="str">
            <v>RODAPE EM MARMORITE, ALTURA 10CM</v>
          </cell>
          <cell r="C2665" t="str">
            <v>M</v>
          </cell>
          <cell r="D2665">
            <v>12.64</v>
          </cell>
        </row>
        <row r="2666">
          <cell r="A2666">
            <v>258</v>
          </cell>
          <cell r="B2666" t="str">
            <v>PISO CONCRETO</v>
          </cell>
          <cell r="C2666"/>
          <cell r="D2666"/>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cell r="D2673"/>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cell r="D2675"/>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cell r="D2677"/>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cell r="D2684"/>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cell r="D2687"/>
        </row>
        <row r="2688">
          <cell r="A2688" t="str">
            <v>74095/001</v>
          </cell>
          <cell r="B2688" t="str">
            <v>ACABAMENTO DESEMPOLADO DE LAJE DE CONCRETO SIMPLES</v>
          </cell>
          <cell r="C2688" t="str">
            <v>M2</v>
          </cell>
          <cell r="D2688">
            <v>6.75</v>
          </cell>
        </row>
        <row r="2689">
          <cell r="A2689">
            <v>299</v>
          </cell>
          <cell r="B2689" t="str">
            <v>LASTROS (AREIA, BRITA, CASCALHO ETC)</v>
          </cell>
          <cell r="C2689"/>
          <cell r="D2689"/>
        </row>
        <row r="2690">
          <cell r="A2690">
            <v>73907</v>
          </cell>
          <cell r="B2690" t="str">
            <v>CONTRAPISO/LASTRO CONCRETO</v>
          </cell>
          <cell r="C2690"/>
          <cell r="D2690"/>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cell r="D2703"/>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cell r="D2715"/>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cell r="D2719"/>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cell r="D2729"/>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cell r="D2731"/>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cell r="D2734"/>
        </row>
        <row r="2735">
          <cell r="A2735">
            <v>106</v>
          </cell>
          <cell r="B2735" t="str">
            <v>CHAPISCO</v>
          </cell>
          <cell r="C2735"/>
          <cell r="D2735"/>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cell r="D2738"/>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cell r="D2746"/>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cell r="D2748"/>
        </row>
        <row r="2749">
          <cell r="A2749" t="str">
            <v>74199/001</v>
          </cell>
          <cell r="B2749" t="str">
            <v>CHAPISCO RUSTICO TRACO 1:3 (CIMENTO E AREIA), ESPESSURA 2CM, PREPARO MANUAL</v>
          </cell>
          <cell r="C2749" t="str">
            <v>M2</v>
          </cell>
          <cell r="D2749">
            <v>22.2</v>
          </cell>
        </row>
        <row r="2750">
          <cell r="A2750">
            <v>107</v>
          </cell>
          <cell r="B2750" t="str">
            <v>EMBOCO</v>
          </cell>
          <cell r="C2750"/>
          <cell r="D2750"/>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cell r="D2764"/>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cell r="D2766"/>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cell r="D2778"/>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cell r="D2783"/>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cell r="D2785"/>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cell r="D2794"/>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cell r="D2797"/>
        </row>
        <row r="2798">
          <cell r="A2798" t="str">
            <v>74105/001</v>
          </cell>
          <cell r="B2798" t="str">
            <v>REVESTIMENTO DE TETOS COM GESSO CORRIDO DISTORCIDO</v>
          </cell>
          <cell r="C2798" t="str">
            <v>M2</v>
          </cell>
          <cell r="D2798">
            <v>7.79</v>
          </cell>
        </row>
        <row r="2799">
          <cell r="A2799">
            <v>74201</v>
          </cell>
          <cell r="B2799" t="str">
            <v>REBOCO EXTERNO</v>
          </cell>
          <cell r="C2799"/>
          <cell r="D2799"/>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cell r="D2802"/>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cell r="D2805"/>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cell r="D2808"/>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cell r="D2811"/>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cell r="D2814"/>
        </row>
        <row r="2815">
          <cell r="A2815">
            <v>74087</v>
          </cell>
          <cell r="B2815" t="str">
            <v>PEITORIL EM ARDOSIA</v>
          </cell>
          <cell r="C2815"/>
          <cell r="D2815"/>
        </row>
        <row r="2816">
          <cell r="A2816" t="str">
            <v>74087/001</v>
          </cell>
          <cell r="B2816" t="str">
            <v>PEITORIL EM ARDOSIA, LARGURA 15CM</v>
          </cell>
          <cell r="C2816" t="str">
            <v>M</v>
          </cell>
          <cell r="D2816">
            <v>8.42</v>
          </cell>
        </row>
        <row r="2817">
          <cell r="A2817">
            <v>129</v>
          </cell>
          <cell r="B2817" t="str">
            <v>PEITORIL DE CONCRETO</v>
          </cell>
          <cell r="C2817"/>
          <cell r="D2817"/>
        </row>
        <row r="2818">
          <cell r="A2818">
            <v>40675</v>
          </cell>
          <cell r="B2818" t="str">
            <v>ASSENTAMENTO DE PEITORIL DE CIMENTO, INCLUSO ADITIVO IMPERMEABILIZANTE</v>
          </cell>
          <cell r="C2818" t="str">
            <v>M</v>
          </cell>
          <cell r="D2818">
            <v>2.4</v>
          </cell>
        </row>
        <row r="2819">
          <cell r="A2819">
            <v>133</v>
          </cell>
          <cell r="B2819" t="str">
            <v>FORRO DE MADEIRA</v>
          </cell>
          <cell r="C2819"/>
          <cell r="D2819"/>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cell r="D2821"/>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cell r="D2824"/>
        </row>
        <row r="2825">
          <cell r="A2825">
            <v>72197</v>
          </cell>
          <cell r="B2825" t="str">
            <v>SANCA DE GESSO, ALTURA 15CM, MOLDADA NA OBRA</v>
          </cell>
          <cell r="C2825" t="str">
            <v>M</v>
          </cell>
          <cell r="D2825">
            <v>13.66</v>
          </cell>
        </row>
        <row r="2826">
          <cell r="A2826">
            <v>73792</v>
          </cell>
          <cell r="B2826" t="str">
            <v>FORRO DE GESSO</v>
          </cell>
          <cell r="C2826"/>
          <cell r="D2826"/>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cell r="D2828"/>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cell r="D2830"/>
        </row>
        <row r="2831">
          <cell r="A2831">
            <v>73778</v>
          </cell>
          <cell r="B2831" t="str">
            <v>FORROS TIPO PACOTE</v>
          </cell>
          <cell r="C2831"/>
          <cell r="D2831"/>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cell r="D2836"/>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cell r="D2838"/>
        </row>
        <row r="2839">
          <cell r="A2839">
            <v>73807</v>
          </cell>
          <cell r="B2839" t="str">
            <v>CORRIMAO DE GRANITO ARTIFICIAL (MARMORITE) COM 15 CM DE LARGURA</v>
          </cell>
          <cell r="C2839"/>
          <cell r="D2839"/>
        </row>
        <row r="2840">
          <cell r="A2840" t="str">
            <v>73807/001</v>
          </cell>
          <cell r="B2840" t="str">
            <v>CORRIMAO EM MARMORITE, LARGURA 15CM</v>
          </cell>
          <cell r="C2840" t="str">
            <v>M</v>
          </cell>
          <cell r="D2840">
            <v>44.19</v>
          </cell>
        </row>
        <row r="2841">
          <cell r="A2841">
            <v>311</v>
          </cell>
          <cell r="B2841" t="str">
            <v>FORRO METALICO/PVC</v>
          </cell>
          <cell r="C2841"/>
          <cell r="D2841"/>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cell r="D2844"/>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cell r="D2846"/>
        </row>
        <row r="2847">
          <cell r="A2847" t="str">
            <v>73833/001</v>
          </cell>
          <cell r="B2847" t="str">
            <v>ISOLAMENTO TERMICO COM MANTA DE LA DE VIDRO, ESPESSURA 2,5CM</v>
          </cell>
          <cell r="C2847" t="str">
            <v>M2</v>
          </cell>
          <cell r="D2847">
            <v>49.14</v>
          </cell>
        </row>
        <row r="2848">
          <cell r="A2848" t="str">
            <v>SEDI</v>
          </cell>
          <cell r="B2848" t="str">
            <v>SERVICOS DIVERSOS</v>
          </cell>
          <cell r="C2848"/>
          <cell r="D2848"/>
        </row>
        <row r="2849">
          <cell r="A2849">
            <v>148</v>
          </cell>
          <cell r="B2849" t="str">
            <v>JUNTA ELASTICA</v>
          </cell>
          <cell r="C2849"/>
          <cell r="D2849"/>
        </row>
        <row r="2850">
          <cell r="A2850">
            <v>73754</v>
          </cell>
          <cell r="B2850" t="str">
            <v>JUNTA DE DILATACAO E VEDACAO</v>
          </cell>
          <cell r="C2850"/>
          <cell r="D2850"/>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cell r="D2852"/>
        </row>
        <row r="2853">
          <cell r="A2853" t="str">
            <v>73898/001</v>
          </cell>
          <cell r="B2853" t="str">
            <v>JUNTA DE DILATACAO ELASTICA (PVC) O-220/6 PRESSAO ATE 30 MCA</v>
          </cell>
          <cell r="C2853" t="str">
            <v>M</v>
          </cell>
          <cell r="D2853">
            <v>73.180000000000007</v>
          </cell>
        </row>
        <row r="2854">
          <cell r="A2854">
            <v>209</v>
          </cell>
          <cell r="B2854" t="str">
            <v>ANDAIMES</v>
          </cell>
          <cell r="C2854"/>
          <cell r="D2854"/>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cell r="D2859"/>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cell r="D2861"/>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cell r="D2887"/>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cell r="D2891"/>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cell r="D2896"/>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cell r="D2907"/>
        </row>
        <row r="2908">
          <cell r="A2908">
            <v>9537</v>
          </cell>
          <cell r="B2908" t="str">
            <v>LIMPEZA FINAL DA OBRA</v>
          </cell>
          <cell r="C2908" t="str">
            <v>M2</v>
          </cell>
          <cell r="D2908">
            <v>1.1100000000000001</v>
          </cell>
        </row>
        <row r="2909">
          <cell r="A2909">
            <v>73745</v>
          </cell>
          <cell r="B2909" t="str">
            <v>LIMPEZAS DE SUPERFICIES</v>
          </cell>
          <cell r="C2909"/>
          <cell r="D2909"/>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cell r="D2911"/>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cell r="D2913"/>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cell r="D2915"/>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cell r="D2932"/>
        </row>
        <row r="2933">
          <cell r="A2933" t="str">
            <v>74086/001</v>
          </cell>
          <cell r="B2933" t="str">
            <v>LIMPEZA LOUCAS E METAIS</v>
          </cell>
          <cell r="C2933" t="str">
            <v>UN</v>
          </cell>
          <cell r="D2933">
            <v>11.51</v>
          </cell>
        </row>
        <row r="2934">
          <cell r="A2934">
            <v>74243</v>
          </cell>
          <cell r="B2934" t="str">
            <v>LIMPEZA GERAL DE QUADRA POLIESPORTIVA</v>
          </cell>
          <cell r="C2934"/>
          <cell r="D2934"/>
        </row>
        <row r="2935">
          <cell r="A2935" t="str">
            <v>74243/001</v>
          </cell>
          <cell r="B2935" t="str">
            <v>LIMPEZA GERAL DE QUADRA POLIESPORTIVA</v>
          </cell>
          <cell r="C2935" t="str">
            <v>M2</v>
          </cell>
          <cell r="D2935">
            <v>0.96</v>
          </cell>
        </row>
        <row r="2936">
          <cell r="A2936">
            <v>215</v>
          </cell>
          <cell r="B2936" t="str">
            <v>ABERTURA DE POCO | CISTERNA OU CACIMBA |</v>
          </cell>
          <cell r="C2936"/>
          <cell r="D2936"/>
        </row>
        <row r="2937">
          <cell r="A2937">
            <v>74163</v>
          </cell>
          <cell r="B2937" t="str">
            <v>PERFURACAO DE POCO</v>
          </cell>
          <cell r="C2937"/>
          <cell r="D2937"/>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cell r="D2940"/>
        </row>
        <row r="2941">
          <cell r="A2941">
            <v>40841</v>
          </cell>
          <cell r="B2941" t="str">
            <v>ABRACADEIRA P/POCOS PROFUNDOS</v>
          </cell>
          <cell r="C2941" t="str">
            <v>UN</v>
          </cell>
          <cell r="D2941">
            <v>63.51</v>
          </cell>
        </row>
        <row r="2942">
          <cell r="A2942">
            <v>318</v>
          </cell>
          <cell r="B2942" t="str">
            <v>OUTROS</v>
          </cell>
          <cell r="C2942"/>
          <cell r="D2942"/>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cell r="D2948"/>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cell r="D2952"/>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cell r="D2955"/>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cell r="D2958"/>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cell r="D2961"/>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cell r="D2963"/>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cell r="D2966"/>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cell r="D2970"/>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cell r="D2973"/>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cell r="D3825"/>
        </row>
        <row r="3826">
          <cell r="A3826">
            <v>10</v>
          </cell>
          <cell r="B3826" t="str">
            <v>PREPARO DO TERRENO</v>
          </cell>
          <cell r="C3826"/>
          <cell r="D3826"/>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cell r="D3829"/>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cell r="D3832"/>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cell r="D3835"/>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cell r="D3840"/>
        </row>
        <row r="3841">
          <cell r="A3841">
            <v>74220</v>
          </cell>
          <cell r="B3841" t="str">
            <v>TAPUME DE VEDACAO</v>
          </cell>
          <cell r="C3841"/>
          <cell r="D3841"/>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cell r="D3843"/>
        </row>
        <row r="3844">
          <cell r="A3844" t="str">
            <v>74221/001</v>
          </cell>
          <cell r="B3844" t="str">
            <v>SINALIZACAO DE TRANSITO - NOTURNA</v>
          </cell>
          <cell r="C3844" t="str">
            <v>M</v>
          </cell>
          <cell r="D3844">
            <v>1.23</v>
          </cell>
        </row>
        <row r="3845">
          <cell r="A3845">
            <v>12</v>
          </cell>
          <cell r="B3845" t="str">
            <v>ACESSOS/PASSADICOS</v>
          </cell>
          <cell r="C3845"/>
          <cell r="D3845"/>
        </row>
        <row r="3846">
          <cell r="A3846">
            <v>74219</v>
          </cell>
          <cell r="B3846" t="str">
            <v>PASSADICOS E TRAVESSIAS - MONTAGEM, MANUTENCAO E REMOCAO</v>
          </cell>
          <cell r="C3846"/>
          <cell r="D3846"/>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cell r="D3849"/>
        </row>
        <row r="3850">
          <cell r="A3850">
            <v>73875</v>
          </cell>
          <cell r="B3850" t="str">
            <v>LOCACAO DE ANDAIMES</v>
          </cell>
          <cell r="C3850"/>
          <cell r="D3850"/>
        </row>
        <row r="3851">
          <cell r="A3851" t="str">
            <v>73875/001</v>
          </cell>
          <cell r="B3851" t="str">
            <v>LOCACAO DE ANDAIME METALICO TUBULAR TIPO TORRE</v>
          </cell>
          <cell r="C3851" t="str">
            <v>M/MES</v>
          </cell>
          <cell r="D3851">
            <v>14.43</v>
          </cell>
        </row>
        <row r="3852">
          <cell r="A3852">
            <v>14</v>
          </cell>
          <cell r="B3852" t="str">
            <v>DEMOLICOES/RETIRADAS</v>
          </cell>
          <cell r="C3852"/>
          <cell r="D3852"/>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cell r="D3888"/>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cell r="D3891"/>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cell r="D3893"/>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cell r="D3895"/>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cell r="D3897"/>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cell r="D3899"/>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cell r="D3902"/>
        </row>
        <row r="3903">
          <cell r="A3903">
            <v>73960</v>
          </cell>
          <cell r="B3903" t="str">
            <v>LIGACOES PROVISORIAS AGUA/ESGOTO</v>
          </cell>
          <cell r="C3903"/>
          <cell r="D3903"/>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cell r="D3905"/>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cell r="D3907"/>
        </row>
        <row r="3908">
          <cell r="A3908">
            <v>6</v>
          </cell>
          <cell r="B3908" t="str">
            <v>CONTROLE TECNOLOGICO</v>
          </cell>
          <cell r="C3908"/>
          <cell r="D3908"/>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cell r="D3911"/>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cell r="D3924"/>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cell r="D3927"/>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cell r="D3936"/>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cell r="D3995"/>
        </row>
        <row r="3996">
          <cell r="A3996">
            <v>72733</v>
          </cell>
          <cell r="B3996" t="str">
            <v>MOBILIZACAO E DESMOBILIZACAO DE EQUIPAMENTO DE SONDAGEM A PERCUSSAO</v>
          </cell>
          <cell r="C3996" t="str">
            <v>UN</v>
          </cell>
          <cell r="D3996">
            <v>398.44</v>
          </cell>
        </row>
        <row r="3997">
          <cell r="A3997">
            <v>8</v>
          </cell>
          <cell r="B3997" t="str">
            <v>LOCACAO</v>
          </cell>
          <cell r="C3997"/>
          <cell r="D3997"/>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cell r="D4002"/>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cell r="D4004"/>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cell r="D4008"/>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cell r="D4012"/>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cell r="D4014"/>
        </row>
        <row r="4015">
          <cell r="A4015">
            <v>201</v>
          </cell>
          <cell r="B4015" t="str">
            <v>PORTAO</v>
          </cell>
          <cell r="C4015"/>
          <cell r="D4015"/>
        </row>
        <row r="4016">
          <cell r="A4016">
            <v>73814</v>
          </cell>
          <cell r="B4016" t="str">
            <v>PORTAO DE FERRO GALVANIZADO</v>
          </cell>
          <cell r="C4016"/>
          <cell r="D4016"/>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cell r="D4019"/>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cell r="D4022"/>
        </row>
        <row r="4023">
          <cell r="A4023">
            <v>74038</v>
          </cell>
          <cell r="B4023" t="str">
            <v>PORTÃO PARA CERCA</v>
          </cell>
          <cell r="C4023"/>
          <cell r="D4023"/>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cell r="D4025"/>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cell r="D4027"/>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cell r="D4029"/>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cell r="D4034"/>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cell r="D4037"/>
        </row>
        <row r="4038">
          <cell r="A4038">
            <v>73787</v>
          </cell>
          <cell r="B4038" t="str">
            <v>ALAMBRADO</v>
          </cell>
          <cell r="C4038"/>
          <cell r="D4038"/>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cell r="D4040"/>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cell r="D4042"/>
        </row>
        <row r="4043">
          <cell r="A4043">
            <v>73788</v>
          </cell>
          <cell r="B4043" t="str">
            <v>PLANTIO DE ARVORES E ARBUSTOS</v>
          </cell>
          <cell r="C4043"/>
          <cell r="D4043"/>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cell r="D4046"/>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cell r="D4052"/>
        </row>
        <row r="4053">
          <cell r="A4053">
            <v>74236</v>
          </cell>
          <cell r="B4053" t="str">
            <v>PLANTIO DE GRAMA</v>
          </cell>
          <cell r="C4053"/>
          <cell r="D4053"/>
        </row>
        <row r="4054">
          <cell r="A4054" t="str">
            <v>74236/001</v>
          </cell>
          <cell r="B4054" t="str">
            <v>GRAMA BATATAIS EM PLACAS</v>
          </cell>
          <cell r="C4054" t="str">
            <v>M2</v>
          </cell>
          <cell r="D4054">
            <v>7.16</v>
          </cell>
        </row>
        <row r="4055">
          <cell r="A4055">
            <v>207</v>
          </cell>
          <cell r="B4055" t="str">
            <v>PASSEIO</v>
          </cell>
          <cell r="C4055"/>
          <cell r="D4055"/>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cell r="D4057"/>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cell r="D4060"/>
        </row>
        <row r="4061">
          <cell r="A4061">
            <v>73864</v>
          </cell>
          <cell r="B4061" t="str">
            <v>NIVELAMENTO DE SOLO</v>
          </cell>
          <cell r="C4061"/>
          <cell r="D4061"/>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cell r="D4063"/>
        </row>
        <row r="4064">
          <cell r="A4064">
            <v>74228</v>
          </cell>
          <cell r="B4064" t="str">
            <v>BANCOS DE CONCRETO P/JARDIM</v>
          </cell>
          <cell r="C4064"/>
          <cell r="D4064"/>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cell r="D4066"/>
        </row>
        <row r="4067">
          <cell r="A4067" t="str">
            <v>TOTAIS DO VIN</v>
          </cell>
          <cell r="B4067" t="str">
            <v>ULO - AGRUPADORES: 525 COMPOSIÇÕES: 3.288</v>
          </cell>
          <cell r="C4067"/>
          <cell r="D4067"/>
        </row>
        <row r="4068">
          <cell r="A4068" t="str">
            <v>-------------</v>
          </cell>
          <cell r="B4068" t="str">
            <v>---------------------------------------------------</v>
          </cell>
          <cell r="C4068"/>
          <cell r="D4068"/>
        </row>
        <row r="4069">
          <cell r="A4069" t="str">
            <v>TOTALIZAÇÃO</v>
          </cell>
          <cell r="B4069" t="str">
            <v>E COMPOSIÇOES</v>
          </cell>
          <cell r="C4069"/>
          <cell r="D4069"/>
        </row>
        <row r="4070">
          <cell r="A4070" t="str">
            <v>-------------</v>
          </cell>
          <cell r="B4070" t="str">
            <v>---------------------------------------------------AGRUPADOR COMPOSIÇÃO</v>
          </cell>
          <cell r="C4070"/>
          <cell r="D4070"/>
        </row>
        <row r="4071">
          <cell r="A4071" t="str">
            <v>-------------</v>
          </cell>
          <cell r="B4071" t="str">
            <v>---------------------------------------------------</v>
          </cell>
          <cell r="C4071"/>
          <cell r="D4071"/>
        </row>
        <row r="4072">
          <cell r="A4072" t="str">
            <v>TOTAL GERAL .</v>
          </cell>
          <cell r="B4072" t="str">
            <v>...... 525 3.288</v>
          </cell>
          <cell r="C4072"/>
          <cell r="D4072"/>
        </row>
        <row r="4073">
          <cell r="A4073" t="str">
            <v>im de arquivo</v>
          </cell>
          <cell r="B4073"/>
          <cell r="C4073"/>
          <cell r="D4073"/>
        </row>
      </sheetData>
      <sheetData sheetId="7" refreshError="1"/>
      <sheetData sheetId="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sheetPr>
  <dimension ref="A1:N44"/>
  <sheetViews>
    <sheetView view="pageBreakPreview" topLeftCell="A2" zoomScale="60" zoomScaleNormal="100" workbookViewId="0">
      <selection activeCell="N35" sqref="N35"/>
    </sheetView>
    <sheetView view="pageBreakPreview" zoomScale="60" zoomScaleNormal="100" workbookViewId="1">
      <selection activeCell="Q16" sqref="Q16"/>
    </sheetView>
  </sheetViews>
  <sheetFormatPr defaultColWidth="9.140625" defaultRowHeight="15"/>
  <cols>
    <col min="1" max="16384" width="9.140625" style="88"/>
  </cols>
  <sheetData>
    <row r="1" spans="1:10">
      <c r="A1" s="87"/>
      <c r="B1" s="87"/>
      <c r="C1" s="87"/>
      <c r="D1" s="87"/>
      <c r="E1" s="87"/>
      <c r="F1" s="87"/>
      <c r="G1" s="87"/>
      <c r="H1" s="87"/>
      <c r="I1" s="87"/>
      <c r="J1" s="87"/>
    </row>
    <row r="2" spans="1:10">
      <c r="A2" s="87"/>
      <c r="B2" s="87"/>
      <c r="C2" s="87"/>
      <c r="D2" s="87"/>
      <c r="E2" s="87"/>
      <c r="F2" s="87"/>
      <c r="G2" s="89"/>
      <c r="H2" s="87"/>
      <c r="I2" s="87"/>
      <c r="J2" s="87"/>
    </row>
    <row r="3" spans="1:10">
      <c r="A3" s="87"/>
      <c r="B3" s="87"/>
      <c r="C3" s="87"/>
      <c r="D3" s="87"/>
      <c r="E3" s="87"/>
      <c r="F3" s="87"/>
      <c r="G3" s="87"/>
      <c r="H3" s="87"/>
      <c r="I3" s="87"/>
      <c r="J3" s="87"/>
    </row>
    <row r="4" spans="1:10">
      <c r="A4" s="87"/>
      <c r="B4" s="87"/>
      <c r="C4" s="87"/>
      <c r="D4" s="87"/>
      <c r="E4" s="87"/>
      <c r="F4" s="87"/>
      <c r="G4" s="87"/>
      <c r="H4" s="87"/>
      <c r="I4" s="87"/>
      <c r="J4" s="87"/>
    </row>
    <row r="5" spans="1:10">
      <c r="A5" s="87"/>
      <c r="B5" s="87"/>
      <c r="C5" s="87"/>
      <c r="D5" s="87"/>
      <c r="E5" s="87"/>
      <c r="F5" s="87"/>
      <c r="G5" s="87"/>
      <c r="H5" s="87"/>
      <c r="I5" s="87"/>
      <c r="J5" s="87"/>
    </row>
    <row r="6" spans="1:10">
      <c r="A6" s="87"/>
      <c r="B6" s="87"/>
      <c r="C6" s="87"/>
      <c r="D6" s="87"/>
      <c r="E6" s="87"/>
      <c r="F6" s="87"/>
      <c r="G6" s="87"/>
      <c r="H6" s="87"/>
      <c r="I6" s="87"/>
      <c r="J6" s="87"/>
    </row>
    <row r="7" spans="1:10">
      <c r="A7" s="90"/>
      <c r="B7" s="90"/>
      <c r="C7" s="91"/>
      <c r="D7" s="92"/>
      <c r="E7" s="87"/>
      <c r="F7" s="87"/>
      <c r="G7" s="87"/>
      <c r="H7" s="87"/>
      <c r="I7" s="87"/>
      <c r="J7" s="87"/>
    </row>
    <row r="8" spans="1:10">
      <c r="A8" s="87"/>
      <c r="B8" s="87"/>
      <c r="C8" s="87"/>
      <c r="D8" s="87"/>
      <c r="E8" s="87"/>
      <c r="F8" s="87"/>
      <c r="G8" s="87"/>
      <c r="H8" s="87"/>
      <c r="I8" s="87"/>
      <c r="J8" s="87"/>
    </row>
    <row r="9" spans="1:10">
      <c r="A9" s="87"/>
      <c r="B9" s="87"/>
      <c r="C9" s="87"/>
      <c r="D9" s="87"/>
      <c r="E9" s="87"/>
      <c r="F9" s="87"/>
      <c r="G9" s="87"/>
      <c r="H9" s="87"/>
      <c r="I9" s="87"/>
      <c r="J9" s="87"/>
    </row>
    <row r="10" spans="1:10">
      <c r="A10" s="87"/>
      <c r="B10" s="87"/>
      <c r="C10" s="87"/>
      <c r="D10" s="87"/>
      <c r="E10" s="87"/>
      <c r="F10" s="87"/>
      <c r="G10" s="87"/>
      <c r="H10" s="87"/>
      <c r="I10" s="87"/>
      <c r="J10" s="87"/>
    </row>
    <row r="11" spans="1:10">
      <c r="A11" s="87"/>
      <c r="B11" s="87"/>
      <c r="C11" s="87"/>
      <c r="D11" s="87"/>
      <c r="E11" s="87"/>
      <c r="F11" s="87"/>
      <c r="G11" s="87"/>
      <c r="H11" s="87"/>
      <c r="I11" s="87"/>
      <c r="J11" s="87"/>
    </row>
    <row r="12" spans="1:10">
      <c r="A12" s="87"/>
      <c r="B12" s="87"/>
      <c r="C12" s="87"/>
      <c r="D12" s="87"/>
      <c r="E12" s="87"/>
      <c r="F12" s="87"/>
      <c r="G12" s="87"/>
      <c r="H12" s="87"/>
      <c r="I12" s="87"/>
      <c r="J12" s="87"/>
    </row>
    <row r="13" spans="1:10">
      <c r="A13" s="90"/>
      <c r="B13" s="93"/>
      <c r="C13" s="91"/>
      <c r="D13" s="94"/>
      <c r="E13" s="87"/>
      <c r="F13" s="87"/>
      <c r="G13" s="87"/>
      <c r="H13" s="87"/>
      <c r="I13" s="87"/>
      <c r="J13" s="87"/>
    </row>
    <row r="14" spans="1:10">
      <c r="A14" s="87"/>
      <c r="B14" s="87"/>
      <c r="C14" s="87"/>
      <c r="D14" s="87"/>
      <c r="E14" s="87"/>
      <c r="F14" s="87"/>
      <c r="G14" s="87"/>
      <c r="H14" s="87"/>
      <c r="I14" s="87"/>
      <c r="J14" s="87"/>
    </row>
    <row r="15" spans="1:10">
      <c r="A15" s="87"/>
      <c r="B15" s="87"/>
      <c r="C15" s="87"/>
      <c r="D15" s="87"/>
      <c r="E15" s="87"/>
      <c r="F15" s="87"/>
      <c r="G15" s="87"/>
      <c r="H15" s="87"/>
      <c r="I15" s="87"/>
      <c r="J15" s="87"/>
    </row>
    <row r="16" spans="1:10">
      <c r="A16" s="958" t="s">
        <v>202</v>
      </c>
      <c r="B16" s="958"/>
      <c r="C16" s="958"/>
      <c r="D16" s="958"/>
      <c r="E16" s="958"/>
      <c r="F16" s="958"/>
      <c r="G16" s="958"/>
      <c r="H16" s="958"/>
      <c r="I16" s="958"/>
      <c r="J16" s="958"/>
    </row>
    <row r="17" spans="1:14">
      <c r="A17" s="958"/>
      <c r="B17" s="958"/>
      <c r="C17" s="958"/>
      <c r="D17" s="958"/>
      <c r="E17" s="958"/>
      <c r="F17" s="958"/>
      <c r="G17" s="958"/>
      <c r="H17" s="958"/>
      <c r="I17" s="958"/>
      <c r="J17" s="958"/>
    </row>
    <row r="18" spans="1:14">
      <c r="A18" s="958"/>
      <c r="B18" s="958"/>
      <c r="C18" s="958"/>
      <c r="D18" s="958"/>
      <c r="E18" s="958"/>
      <c r="F18" s="958"/>
      <c r="G18" s="958"/>
      <c r="H18" s="958"/>
      <c r="I18" s="958"/>
      <c r="J18" s="958"/>
    </row>
    <row r="19" spans="1:14">
      <c r="A19" s="958"/>
      <c r="B19" s="958"/>
      <c r="C19" s="958"/>
      <c r="D19" s="958"/>
      <c r="E19" s="958"/>
      <c r="F19" s="958"/>
      <c r="G19" s="958"/>
      <c r="H19" s="958"/>
      <c r="I19" s="958"/>
      <c r="J19" s="958"/>
    </row>
    <row r="20" spans="1:14">
      <c r="A20" s="958"/>
      <c r="B20" s="958"/>
      <c r="C20" s="958"/>
      <c r="D20" s="958"/>
      <c r="E20" s="958"/>
      <c r="F20" s="958"/>
      <c r="G20" s="958"/>
      <c r="H20" s="958"/>
      <c r="I20" s="958"/>
      <c r="J20" s="958"/>
    </row>
    <row r="21" spans="1:14">
      <c r="A21" s="958"/>
      <c r="B21" s="958"/>
      <c r="C21" s="958"/>
      <c r="D21" s="958"/>
      <c r="E21" s="958"/>
      <c r="F21" s="958"/>
      <c r="G21" s="958"/>
      <c r="H21" s="958"/>
      <c r="I21" s="958"/>
      <c r="J21" s="958"/>
    </row>
    <row r="22" spans="1:14">
      <c r="A22" s="958"/>
      <c r="B22" s="958"/>
      <c r="C22" s="958"/>
      <c r="D22" s="958"/>
      <c r="E22" s="958"/>
      <c r="F22" s="958"/>
      <c r="G22" s="958"/>
      <c r="H22" s="958"/>
      <c r="I22" s="958"/>
      <c r="J22" s="958"/>
    </row>
    <row r="23" spans="1:14">
      <c r="A23" s="87"/>
      <c r="B23" s="87"/>
      <c r="C23" s="87"/>
      <c r="D23" s="95"/>
      <c r="E23" s="87"/>
      <c r="F23" s="87"/>
      <c r="G23" s="87"/>
      <c r="H23" s="87"/>
      <c r="I23" s="87"/>
      <c r="J23" s="87"/>
    </row>
    <row r="24" spans="1:14">
      <c r="A24" s="87"/>
      <c r="B24" s="87"/>
      <c r="C24" s="87"/>
      <c r="D24" s="96"/>
      <c r="E24" s="87"/>
      <c r="F24" s="87"/>
      <c r="G24" s="87"/>
      <c r="H24" s="87"/>
      <c r="I24" s="87"/>
      <c r="J24" s="87"/>
    </row>
    <row r="25" spans="1:14">
      <c r="A25" s="87"/>
      <c r="B25" s="87"/>
      <c r="C25" s="87"/>
      <c r="D25" s="96"/>
      <c r="E25" s="87"/>
      <c r="F25" s="87"/>
      <c r="G25" s="87"/>
      <c r="H25" s="87"/>
      <c r="I25" s="87"/>
      <c r="J25" s="87"/>
    </row>
    <row r="26" spans="1:14">
      <c r="A26" s="87"/>
      <c r="B26" s="87"/>
      <c r="C26" s="87"/>
      <c r="D26" s="87"/>
      <c r="E26" s="87"/>
      <c r="F26" s="87"/>
      <c r="G26" s="87"/>
      <c r="H26" s="87"/>
      <c r="I26" s="87"/>
      <c r="J26" s="87"/>
    </row>
    <row r="27" spans="1:14">
      <c r="B27" s="87"/>
      <c r="C27" s="87"/>
      <c r="D27" s="87"/>
      <c r="E27" s="87"/>
      <c r="F27" s="87"/>
      <c r="G27" s="87"/>
      <c r="H27" s="87"/>
      <c r="I27" s="87"/>
      <c r="J27" s="87"/>
    </row>
    <row r="28" spans="1:14">
      <c r="B28" s="97"/>
      <c r="C28" s="97"/>
      <c r="D28" s="97"/>
      <c r="E28" s="97"/>
      <c r="F28" s="97"/>
      <c r="G28" s="97"/>
      <c r="H28" s="97"/>
      <c r="I28" s="97"/>
      <c r="J28" s="97"/>
    </row>
    <row r="29" spans="1:14">
      <c r="A29" s="87"/>
      <c r="B29" s="87"/>
      <c r="C29" s="87"/>
      <c r="D29" s="87"/>
      <c r="E29" s="87"/>
      <c r="F29" s="87"/>
      <c r="G29" s="87"/>
      <c r="H29" s="87"/>
      <c r="I29" s="87"/>
      <c r="J29" s="87"/>
    </row>
    <row r="30" spans="1:14">
      <c r="A30" s="87"/>
      <c r="B30" s="87"/>
      <c r="C30" s="87"/>
      <c r="D30" s="87"/>
      <c r="E30" s="87"/>
      <c r="F30" s="87"/>
      <c r="G30" s="87"/>
      <c r="H30" s="87"/>
      <c r="I30" s="87"/>
      <c r="J30" s="87"/>
      <c r="K30" s="89"/>
      <c r="L30" s="89"/>
      <c r="M30" s="89"/>
      <c r="N30" s="89"/>
    </row>
    <row r="31" spans="1:14">
      <c r="A31" s="87"/>
      <c r="B31" s="87"/>
      <c r="C31" s="87"/>
      <c r="D31" s="87"/>
      <c r="E31" s="87"/>
      <c r="F31" s="87"/>
      <c r="G31" s="87"/>
      <c r="H31" s="87"/>
      <c r="I31" s="87"/>
      <c r="J31" s="87"/>
      <c r="K31" s="89"/>
      <c r="L31" s="89"/>
      <c r="M31" s="89"/>
      <c r="N31" s="89"/>
    </row>
    <row r="32" spans="1:14">
      <c r="A32" s="87"/>
      <c r="B32" s="87"/>
      <c r="C32" s="87"/>
      <c r="D32" s="87"/>
      <c r="E32" s="87"/>
      <c r="F32" s="87"/>
      <c r="G32" s="87"/>
      <c r="H32" s="87"/>
      <c r="I32" s="87"/>
      <c r="J32" s="87"/>
      <c r="K32" s="89"/>
      <c r="L32" s="89"/>
      <c r="M32" s="89"/>
      <c r="N32" s="89"/>
    </row>
    <row r="33" spans="1:14">
      <c r="A33" s="87"/>
      <c r="B33" s="87"/>
      <c r="C33" s="87"/>
      <c r="D33" s="87"/>
      <c r="E33" s="87"/>
      <c r="F33" s="87"/>
      <c r="G33" s="87"/>
      <c r="H33" s="87"/>
      <c r="I33" s="87"/>
      <c r="J33" s="87"/>
      <c r="K33" s="89"/>
      <c r="L33" s="89"/>
      <c r="M33" s="89"/>
      <c r="N33" s="89"/>
    </row>
    <row r="34" spans="1:14">
      <c r="A34" s="87"/>
      <c r="B34" s="87"/>
      <c r="C34" s="87"/>
      <c r="D34" s="87"/>
      <c r="E34" s="87"/>
      <c r="F34" s="87"/>
      <c r="G34" s="87"/>
      <c r="H34" s="87"/>
      <c r="I34" s="87"/>
      <c r="J34" s="87"/>
      <c r="K34" s="89"/>
      <c r="L34" s="89"/>
      <c r="M34" s="89"/>
      <c r="N34" s="89"/>
    </row>
    <row r="35" spans="1:14">
      <c r="A35" s="87"/>
      <c r="B35" s="87"/>
      <c r="C35" s="87"/>
      <c r="D35" s="87"/>
      <c r="E35" s="87"/>
      <c r="F35" s="87"/>
      <c r="G35" s="87"/>
      <c r="H35" s="87"/>
      <c r="I35" s="87"/>
      <c r="J35" s="87"/>
      <c r="K35" s="89"/>
      <c r="L35" s="89"/>
      <c r="M35" s="89"/>
      <c r="N35" s="89"/>
    </row>
    <row r="36" spans="1:14">
      <c r="A36" s="959" t="s">
        <v>13357</v>
      </c>
      <c r="B36" s="959"/>
      <c r="C36" s="959"/>
      <c r="D36" s="959"/>
      <c r="E36" s="959"/>
      <c r="F36" s="959"/>
      <c r="G36" s="959"/>
      <c r="H36" s="959"/>
      <c r="I36" s="959"/>
      <c r="J36" s="959"/>
      <c r="K36" s="89"/>
      <c r="L36" s="89"/>
      <c r="M36" s="89"/>
      <c r="N36" s="89"/>
    </row>
    <row r="37" spans="1:14">
      <c r="A37" s="959"/>
      <c r="B37" s="959"/>
      <c r="C37" s="959"/>
      <c r="D37" s="959"/>
      <c r="E37" s="959"/>
      <c r="F37" s="959"/>
      <c r="G37" s="959"/>
      <c r="H37" s="959"/>
      <c r="I37" s="959"/>
      <c r="J37" s="959"/>
      <c r="K37" s="89"/>
      <c r="L37" s="89"/>
      <c r="M37" s="89"/>
      <c r="N37" s="89"/>
    </row>
    <row r="38" spans="1:14" customFormat="1"/>
    <row r="39" spans="1:14" customFormat="1"/>
    <row r="40" spans="1:14">
      <c r="A40" s="87"/>
      <c r="B40" s="87"/>
      <c r="C40" s="87"/>
      <c r="D40" s="87"/>
      <c r="E40" s="87"/>
      <c r="F40" s="87"/>
      <c r="G40" s="87"/>
      <c r="H40" s="87"/>
      <c r="I40" s="87"/>
      <c r="J40" s="87"/>
      <c r="K40" s="89"/>
      <c r="L40" s="89"/>
      <c r="M40" s="89"/>
      <c r="N40" s="89"/>
    </row>
    <row r="41" spans="1:14">
      <c r="A41" s="115" t="s">
        <v>469</v>
      </c>
      <c r="K41" s="89"/>
      <c r="L41" s="89"/>
      <c r="M41" s="89"/>
      <c r="N41" s="89"/>
    </row>
    <row r="42" spans="1:14">
      <c r="A42" s="116" t="s">
        <v>470</v>
      </c>
      <c r="B42" s="116"/>
      <c r="C42" s="116"/>
      <c r="D42" s="116"/>
      <c r="E42" s="116"/>
      <c r="F42" s="116"/>
      <c r="G42" s="116"/>
      <c r="H42" s="116"/>
      <c r="I42" s="116"/>
      <c r="J42" s="116"/>
      <c r="K42" s="89"/>
      <c r="L42" s="89"/>
      <c r="M42" s="89"/>
      <c r="N42" s="89"/>
    </row>
    <row r="43" spans="1:14">
      <c r="A43" s="116" t="s">
        <v>471</v>
      </c>
      <c r="B43" s="116"/>
      <c r="C43" s="116"/>
      <c r="D43" s="116"/>
      <c r="E43" s="116"/>
      <c r="F43" s="116"/>
      <c r="G43" s="116"/>
      <c r="H43" s="116"/>
      <c r="I43" s="116"/>
      <c r="J43" s="116"/>
      <c r="K43" s="89"/>
      <c r="L43" s="89"/>
      <c r="M43" s="89"/>
      <c r="N43" s="89"/>
    </row>
    <row r="44" spans="1:14" ht="15.75">
      <c r="A44" s="98"/>
      <c r="B44" s="98"/>
      <c r="C44" s="98"/>
      <c r="D44" s="96"/>
      <c r="E44" s="87"/>
      <c r="F44" s="87"/>
      <c r="G44" s="87"/>
      <c r="H44" s="87"/>
      <c r="I44" s="87"/>
      <c r="J44" s="87"/>
      <c r="K44" s="99"/>
      <c r="L44" s="99"/>
      <c r="M44" s="99"/>
      <c r="N44" s="99"/>
    </row>
  </sheetData>
  <mergeCells count="2">
    <mergeCell ref="A16:J22"/>
    <mergeCell ref="A36:J37"/>
  </mergeCells>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D94CF-24EE-49F8-AE6A-8123106780A0}">
  <dimension ref="A1:AR43"/>
  <sheetViews>
    <sheetView tabSelected="1" view="pageBreakPreview" zoomScale="60" zoomScaleNormal="55" workbookViewId="0">
      <selection activeCell="A438" sqref="A438"/>
    </sheetView>
    <sheetView topLeftCell="J1" zoomScale="70" zoomScaleNormal="70" workbookViewId="1">
      <selection activeCell="AM43" sqref="AM43"/>
    </sheetView>
  </sheetViews>
  <sheetFormatPr defaultRowHeight="16.5"/>
  <cols>
    <col min="1" max="1" width="18.42578125" style="698" customWidth="1"/>
    <col min="2" max="4" width="9.140625" style="698"/>
    <col min="5" max="5" width="21" style="698" customWidth="1"/>
    <col min="6" max="6" width="20.28515625" style="698" customWidth="1"/>
    <col min="7" max="7" width="19" style="698" customWidth="1"/>
    <col min="8" max="8" width="17.28515625" style="698" bestFit="1" customWidth="1"/>
    <col min="9" max="9" width="16.85546875" style="698" bestFit="1" customWidth="1"/>
    <col min="10" max="10" width="11" style="698" bestFit="1" customWidth="1"/>
    <col min="11" max="11" width="9.140625" style="698"/>
    <col min="12" max="12" width="18.7109375" style="698" customWidth="1"/>
    <col min="13" max="13" width="11.7109375" style="698" bestFit="1" customWidth="1"/>
    <col min="14" max="15" width="9.140625" style="698"/>
    <col min="16" max="16" width="11.7109375" style="698" bestFit="1" customWidth="1"/>
    <col min="17" max="18" width="9.140625" style="698"/>
    <col min="19" max="19" width="12.5703125" style="698" bestFit="1" customWidth="1"/>
    <col min="20" max="21" width="9.140625" style="698"/>
    <col min="22" max="22" width="15.7109375" style="698" bestFit="1" customWidth="1"/>
    <col min="23" max="24" width="9.140625" style="698"/>
    <col min="25" max="25" width="11" style="698" bestFit="1" customWidth="1"/>
    <col min="26" max="27" width="9.140625" style="698"/>
    <col min="28" max="28" width="10.85546875" style="692" bestFit="1" customWidth="1"/>
    <col min="29" max="30" width="9.140625" style="692"/>
    <col min="31" max="31" width="10.85546875" style="692" bestFit="1" customWidth="1"/>
    <col min="32" max="32" width="7.7109375" style="692" bestFit="1" customWidth="1"/>
    <col min="33" max="33" width="9.140625" style="692"/>
    <col min="34" max="34" width="14.28515625" style="692" bestFit="1" customWidth="1"/>
    <col min="35" max="36" width="9.140625" style="692"/>
    <col min="37" max="37" width="13.85546875" style="692" bestFit="1" customWidth="1"/>
    <col min="38" max="39" width="9.140625" style="692"/>
    <col min="40" max="40" width="10.85546875" style="692" bestFit="1" customWidth="1"/>
    <col min="41" max="41" width="9.140625" style="692"/>
    <col min="42" max="42" width="19.28515625" style="692" bestFit="1" customWidth="1"/>
    <col min="43" max="43" width="5.28515625" style="692" customWidth="1"/>
    <col min="44" max="16384" width="9.140625" style="692"/>
  </cols>
  <sheetData>
    <row r="1" spans="1:44" ht="21" customHeight="1">
      <c r="A1" s="1124" t="str">
        <f>ORÇAMENTO!A22</f>
        <v>PLANILHA ORÇAMENTÁRIA -  CONSTRUÇÃO DA CRECHE JARDIM AURORA</v>
      </c>
      <c r="B1" s="1125"/>
      <c r="C1" s="1125"/>
      <c r="D1" s="1125"/>
      <c r="E1" s="1125"/>
      <c r="F1" s="1125"/>
      <c r="G1" s="1125"/>
      <c r="H1" s="1125"/>
      <c r="I1" s="1125"/>
      <c r="J1" s="1125"/>
      <c r="K1" s="1125"/>
      <c r="L1" s="1126"/>
      <c r="M1" s="699"/>
      <c r="N1" s="699"/>
      <c r="O1" s="699"/>
      <c r="P1" s="699"/>
      <c r="Q1" s="699"/>
      <c r="R1" s="699"/>
      <c r="S1" s="699"/>
      <c r="T1" s="699"/>
      <c r="U1" s="699"/>
      <c r="V1" s="699"/>
      <c r="W1" s="699"/>
      <c r="X1" s="699"/>
      <c r="Y1" s="699"/>
      <c r="Z1" s="699"/>
      <c r="AA1" s="699"/>
    </row>
    <row r="2" spans="1:44" ht="21" customHeight="1">
      <c r="A2" s="1127" t="s">
        <v>13824</v>
      </c>
      <c r="B2" s="1128"/>
      <c r="C2" s="1128"/>
      <c r="D2" s="1128"/>
      <c r="E2" s="1128"/>
      <c r="F2" s="1128"/>
      <c r="G2" s="1128"/>
      <c r="H2" s="1128"/>
      <c r="I2" s="1128"/>
      <c r="J2" s="1128"/>
      <c r="K2" s="1128"/>
      <c r="L2" s="1129"/>
      <c r="M2" s="699"/>
      <c r="N2" s="699"/>
      <c r="O2" s="699"/>
      <c r="P2" s="699"/>
      <c r="Q2" s="699"/>
      <c r="R2" s="699"/>
      <c r="S2" s="699"/>
      <c r="T2" s="699"/>
      <c r="U2" s="699"/>
      <c r="V2" s="699"/>
      <c r="W2" s="699"/>
      <c r="X2" s="699"/>
      <c r="Y2" s="699"/>
      <c r="Z2" s="699"/>
      <c r="AA2" s="699"/>
    </row>
    <row r="3" spans="1:44">
      <c r="A3" s="25" t="s">
        <v>13861</v>
      </c>
      <c r="B3" s="705" t="str">
        <f>[18]RESUMO!$B$3</f>
        <v>Prefeitura Municipal de Sorriso</v>
      </c>
      <c r="C3" s="816"/>
      <c r="D3" s="817"/>
      <c r="E3" s="701"/>
      <c r="F3" s="701"/>
      <c r="G3" s="215" t="s">
        <v>200</v>
      </c>
      <c r="H3" s="587">
        <v>1514.3</v>
      </c>
      <c r="I3" s="819" t="s">
        <v>13862</v>
      </c>
      <c r="J3" s="216" t="s">
        <v>205</v>
      </c>
      <c r="K3" s="159"/>
      <c r="L3" s="703"/>
    </row>
    <row r="4" spans="1:44">
      <c r="A4" s="25" t="s">
        <v>56</v>
      </c>
      <c r="B4" s="701" t="s">
        <v>203</v>
      </c>
      <c r="C4" s="701"/>
      <c r="D4" s="701"/>
      <c r="E4" s="705"/>
      <c r="F4" s="702"/>
      <c r="G4" s="6" t="s">
        <v>20</v>
      </c>
      <c r="H4" s="20">
        <v>5404320.7400000002</v>
      </c>
      <c r="I4" s="706"/>
      <c r="J4" s="4" t="s">
        <v>207</v>
      </c>
      <c r="K4" s="4"/>
      <c r="L4" s="703"/>
    </row>
    <row r="5" spans="1:44" ht="16.5" customHeight="1">
      <c r="A5" s="25" t="s">
        <v>57</v>
      </c>
      <c r="B5" s="701" t="s">
        <v>520</v>
      </c>
      <c r="C5" s="818"/>
      <c r="D5" s="818"/>
      <c r="E5" s="818"/>
      <c r="F5" s="815"/>
      <c r="G5" s="6" t="s">
        <v>29</v>
      </c>
      <c r="H5" s="7">
        <f>H4/H3</f>
        <v>3568.86</v>
      </c>
      <c r="I5" s="707"/>
      <c r="J5" s="4" t="s">
        <v>208</v>
      </c>
      <c r="K5" s="4"/>
      <c r="L5" s="703"/>
    </row>
    <row r="6" spans="1:44" ht="20.25" customHeight="1">
      <c r="A6" s="25" t="s">
        <v>58</v>
      </c>
      <c r="B6" s="4" t="s">
        <v>204</v>
      </c>
      <c r="C6" s="708"/>
      <c r="D6" s="708"/>
      <c r="E6" s="815"/>
      <c r="F6" s="815"/>
      <c r="G6" s="5"/>
      <c r="H6" s="5"/>
      <c r="I6"/>
      <c r="J6" s="4" t="s">
        <v>13887</v>
      </c>
      <c r="K6" s="4"/>
      <c r="L6" s="703"/>
    </row>
    <row r="7" spans="1:44" ht="14.25" customHeight="1">
      <c r="A7" s="25" t="s">
        <v>59</v>
      </c>
      <c r="B7" s="4" t="s">
        <v>60</v>
      </c>
      <c r="C7" s="704"/>
      <c r="D7" s="704"/>
      <c r="E7" s="704"/>
      <c r="F7" s="704"/>
      <c r="G7" s="6" t="s">
        <v>16</v>
      </c>
      <c r="H7" s="667">
        <f>RESUMO!H3</f>
        <v>0.28349999999999997</v>
      </c>
      <c r="I7"/>
      <c r="J7"/>
      <c r="L7" s="703"/>
    </row>
    <row r="8" spans="1:44">
      <c r="A8" s="799"/>
      <c r="B8" s="705"/>
      <c r="C8" s="700"/>
      <c r="D8" s="700"/>
      <c r="E8" s="700"/>
      <c r="F8" s="700"/>
      <c r="G8" s="700"/>
      <c r="H8" s="704"/>
      <c r="I8"/>
      <c r="J8"/>
      <c r="L8" s="703"/>
    </row>
    <row r="9" spans="1:44" ht="33.75" thickBot="1">
      <c r="A9" s="861" t="s">
        <v>13888</v>
      </c>
      <c r="B9" s="862" t="s">
        <v>13889</v>
      </c>
      <c r="C9" s="710"/>
      <c r="D9" s="711"/>
      <c r="E9" s="712"/>
      <c r="F9" s="709"/>
      <c r="G9" s="709"/>
      <c r="H9" s="709"/>
      <c r="I9" s="797"/>
      <c r="J9" s="797"/>
      <c r="K9" s="709"/>
      <c r="L9" s="713"/>
      <c r="M9" s="714"/>
      <c r="N9" s="714"/>
      <c r="O9" s="714"/>
      <c r="P9" s="714"/>
      <c r="Q9" s="714"/>
      <c r="R9" s="714"/>
      <c r="S9" s="714"/>
      <c r="T9" s="714"/>
      <c r="U9" s="714"/>
      <c r="V9" s="714"/>
      <c r="W9" s="714"/>
      <c r="X9" s="714"/>
      <c r="Y9" s="714"/>
      <c r="Z9" s="714"/>
      <c r="AA9" s="714"/>
    </row>
    <row r="10" spans="1:44" customFormat="1" ht="15">
      <c r="A10" s="1130" t="s">
        <v>13825</v>
      </c>
      <c r="B10" s="1130" t="s">
        <v>13826</v>
      </c>
      <c r="C10" s="1130"/>
      <c r="D10" s="1130"/>
      <c r="E10" s="1130"/>
      <c r="F10" s="1130"/>
      <c r="G10" s="1130" t="s">
        <v>13827</v>
      </c>
      <c r="H10" s="1130"/>
      <c r="I10" s="1130" t="s">
        <v>13828</v>
      </c>
      <c r="J10" s="1130">
        <v>30</v>
      </c>
      <c r="K10" s="1130"/>
      <c r="L10" s="1130"/>
      <c r="M10" s="1131">
        <f>J10+30</f>
        <v>60</v>
      </c>
      <c r="N10" s="1131"/>
      <c r="O10" s="1131"/>
      <c r="P10" s="1131">
        <f>M10+30</f>
        <v>90</v>
      </c>
      <c r="Q10" s="1131"/>
      <c r="R10" s="1131"/>
      <c r="S10" s="1131">
        <f>P10+30</f>
        <v>120</v>
      </c>
      <c r="T10" s="1131"/>
      <c r="U10" s="1131"/>
      <c r="V10" s="1131">
        <f>S10+30</f>
        <v>150</v>
      </c>
      <c r="W10" s="1131"/>
      <c r="X10" s="1131"/>
      <c r="Y10" s="1131">
        <f>V10+30</f>
        <v>180</v>
      </c>
      <c r="Z10" s="1131"/>
      <c r="AA10" s="1131"/>
      <c r="AB10" s="1131">
        <f>Y10+30</f>
        <v>210</v>
      </c>
      <c r="AC10" s="1131"/>
      <c r="AD10" s="1131"/>
      <c r="AE10" s="1131">
        <f>AB10+30</f>
        <v>240</v>
      </c>
      <c r="AF10" s="1131"/>
      <c r="AG10" s="1131"/>
      <c r="AH10" s="1131">
        <f>AE10+30</f>
        <v>270</v>
      </c>
      <c r="AI10" s="1131"/>
      <c r="AJ10" s="1131"/>
      <c r="AK10" s="1131">
        <f>AH10+30</f>
        <v>300</v>
      </c>
      <c r="AL10" s="1131"/>
      <c r="AM10" s="1131"/>
      <c r="AN10" s="1131">
        <f>AK10+30</f>
        <v>330</v>
      </c>
      <c r="AO10" s="1131"/>
      <c r="AP10" s="1131"/>
    </row>
    <row r="11" spans="1:44" customFormat="1" ht="30.75" customHeight="1">
      <c r="A11" s="1131"/>
      <c r="B11" s="1131"/>
      <c r="C11" s="1131"/>
      <c r="D11" s="1131"/>
      <c r="E11" s="1131"/>
      <c r="F11" s="1131"/>
      <c r="G11" s="1131"/>
      <c r="H11" s="1131"/>
      <c r="I11" s="1131"/>
      <c r="J11" s="715" t="s">
        <v>13829</v>
      </c>
      <c r="K11" s="715" t="s">
        <v>42</v>
      </c>
      <c r="L11" s="715" t="s">
        <v>13830</v>
      </c>
      <c r="M11" s="715" t="s">
        <v>13829</v>
      </c>
      <c r="N11" s="715" t="s">
        <v>42</v>
      </c>
      <c r="O11" s="715" t="s">
        <v>13830</v>
      </c>
      <c r="P11" s="715" t="s">
        <v>13829</v>
      </c>
      <c r="Q11" s="715" t="s">
        <v>42</v>
      </c>
      <c r="R11" s="715" t="s">
        <v>13830</v>
      </c>
      <c r="S11" s="715" t="s">
        <v>13829</v>
      </c>
      <c r="T11" s="715" t="s">
        <v>42</v>
      </c>
      <c r="U11" s="715" t="s">
        <v>13830</v>
      </c>
      <c r="V11" s="715" t="s">
        <v>13829</v>
      </c>
      <c r="W11" s="715" t="s">
        <v>42</v>
      </c>
      <c r="X11" s="715" t="s">
        <v>13830</v>
      </c>
      <c r="Y11" s="715" t="s">
        <v>13829</v>
      </c>
      <c r="Z11" s="715" t="s">
        <v>42</v>
      </c>
      <c r="AA11" s="715" t="s">
        <v>13830</v>
      </c>
      <c r="AB11" s="715" t="s">
        <v>13829</v>
      </c>
      <c r="AC11" s="715" t="s">
        <v>42</v>
      </c>
      <c r="AD11" s="715" t="s">
        <v>13830</v>
      </c>
      <c r="AE11" s="715" t="s">
        <v>13829</v>
      </c>
      <c r="AF11" s="715" t="s">
        <v>42</v>
      </c>
      <c r="AG11" s="715" t="s">
        <v>13830</v>
      </c>
      <c r="AH11" s="715" t="s">
        <v>13829</v>
      </c>
      <c r="AI11" s="715" t="s">
        <v>42</v>
      </c>
      <c r="AJ11" s="715" t="s">
        <v>13830</v>
      </c>
      <c r="AK11" s="715" t="s">
        <v>13829</v>
      </c>
      <c r="AL11" s="715" t="s">
        <v>42</v>
      </c>
      <c r="AM11" s="715" t="s">
        <v>13830</v>
      </c>
      <c r="AN11" s="715" t="s">
        <v>13829</v>
      </c>
      <c r="AO11" s="715" t="s">
        <v>42</v>
      </c>
      <c r="AP11" s="715" t="s">
        <v>13830</v>
      </c>
    </row>
    <row r="12" spans="1:44">
      <c r="A12" s="716">
        <f>RESUMO!B19</f>
        <v>1</v>
      </c>
      <c r="B12" s="1132" t="str">
        <f>ORÇAMENTO!D27</f>
        <v>SERVIÇOS PRELIMINARES</v>
      </c>
      <c r="C12" s="1132"/>
      <c r="D12" s="1132"/>
      <c r="E12" s="1132"/>
      <c r="F12" s="1132"/>
      <c r="G12" s="1134">
        <f>RESUMO!G19</f>
        <v>0</v>
      </c>
      <c r="H12" s="1135"/>
      <c r="I12" s="717" t="e">
        <f>G12/$G$38</f>
        <v>#DIV/0!</v>
      </c>
      <c r="J12" s="718">
        <f>K12*$G12</f>
        <v>0</v>
      </c>
      <c r="K12" s="719">
        <v>4.3E-3</v>
      </c>
      <c r="L12" s="720">
        <f>K12</f>
        <v>4.3E-3</v>
      </c>
      <c r="M12" s="718">
        <f>N12*$G12</f>
        <v>0</v>
      </c>
      <c r="N12" s="719">
        <v>1.14E-2</v>
      </c>
      <c r="O12" s="720">
        <f>N12+L12</f>
        <v>1.5699999999999999E-2</v>
      </c>
      <c r="P12" s="718">
        <f>Q12*$G12</f>
        <v>0</v>
      </c>
      <c r="Q12" s="719">
        <v>9.5999999999999992E-3</v>
      </c>
      <c r="R12" s="720">
        <f>Q12+O12</f>
        <v>2.53E-2</v>
      </c>
      <c r="S12" s="718">
        <f>T12*$G12</f>
        <v>0</v>
      </c>
      <c r="T12" s="719">
        <v>1.2999999999999999E-2</v>
      </c>
      <c r="U12" s="720">
        <f>T12+R12</f>
        <v>3.8300000000000001E-2</v>
      </c>
      <c r="V12" s="718">
        <f>W12*$G12</f>
        <v>0</v>
      </c>
      <c r="W12" s="719">
        <v>5.3900000000000003E-2</v>
      </c>
      <c r="X12" s="720">
        <f>W12+U12</f>
        <v>9.2200000000000004E-2</v>
      </c>
      <c r="Y12" s="718">
        <f>Z12*$G12</f>
        <v>0</v>
      </c>
      <c r="Z12" s="719">
        <v>8.5199999999999998E-2</v>
      </c>
      <c r="AA12" s="720">
        <f>Z12+X12</f>
        <v>0.1774</v>
      </c>
      <c r="AB12" s="718">
        <f>AC12*$G12</f>
        <v>0</v>
      </c>
      <c r="AC12" s="719">
        <v>0.14199999999999999</v>
      </c>
      <c r="AD12" s="720">
        <f>AC12+AA12</f>
        <v>0.31940000000000002</v>
      </c>
      <c r="AE12" s="718">
        <f>AF12*$G12</f>
        <v>0</v>
      </c>
      <c r="AF12" s="719">
        <v>0.22090000000000001</v>
      </c>
      <c r="AG12" s="720">
        <f>AF12+AD12</f>
        <v>0.5403</v>
      </c>
      <c r="AH12" s="718">
        <f>AI12*$G12</f>
        <v>0</v>
      </c>
      <c r="AI12" s="719">
        <v>0.17449999999999999</v>
      </c>
      <c r="AJ12" s="720">
        <f>AI12+AG12</f>
        <v>0.71479999999999999</v>
      </c>
      <c r="AK12" s="718">
        <f>AL12*$G12</f>
        <v>0</v>
      </c>
      <c r="AL12" s="719">
        <v>0.1845</v>
      </c>
      <c r="AM12" s="720">
        <f>AL12+AJ12</f>
        <v>0.89929999999999999</v>
      </c>
      <c r="AN12" s="718">
        <f>AO12*$G12</f>
        <v>0</v>
      </c>
      <c r="AO12" s="719">
        <v>0.1007</v>
      </c>
      <c r="AP12" s="956">
        <f>AO12+AM12</f>
        <v>1</v>
      </c>
      <c r="AQ12" s="821"/>
      <c r="AR12" s="821"/>
    </row>
    <row r="13" spans="1:44">
      <c r="A13" s="716">
        <f>RESUMO!B20</f>
        <v>2</v>
      </c>
      <c r="B13" s="1132" t="str">
        <f>RESUMO!C20</f>
        <v>MOVIMENTAÇÃO DE TERRA - TERRAPLANAGEM</v>
      </c>
      <c r="C13" s="1132"/>
      <c r="D13" s="1132"/>
      <c r="E13" s="1132"/>
      <c r="F13" s="1132"/>
      <c r="G13" s="1134">
        <f>RESUMO!G20</f>
        <v>0</v>
      </c>
      <c r="H13" s="1135"/>
      <c r="I13" s="717" t="e">
        <f t="shared" ref="I13:I37" si="0">G13/$G$38</f>
        <v>#DIV/0!</v>
      </c>
      <c r="J13" s="718">
        <f t="shared" ref="J13:J37" si="1">K13*$G13</f>
        <v>0</v>
      </c>
      <c r="K13" s="719">
        <v>0.5</v>
      </c>
      <c r="L13" s="720">
        <f t="shared" ref="L13:L37" si="2">K13</f>
        <v>0.5</v>
      </c>
      <c r="M13" s="718">
        <f t="shared" ref="M13:M37" si="3">N13*$G13</f>
        <v>0</v>
      </c>
      <c r="N13" s="719">
        <v>0.5</v>
      </c>
      <c r="O13" s="720">
        <f t="shared" ref="O13:O37" si="4">N13+L13</f>
        <v>1</v>
      </c>
      <c r="P13" s="718">
        <f t="shared" ref="P13:P37" si="5">Q13*$G13</f>
        <v>0</v>
      </c>
      <c r="Q13" s="719"/>
      <c r="R13" s="720">
        <f t="shared" ref="R13:R37" si="6">Q13+O13</f>
        <v>1</v>
      </c>
      <c r="S13" s="718">
        <f t="shared" ref="S13:S37" si="7">T13*$G13</f>
        <v>0</v>
      </c>
      <c r="T13" s="719"/>
      <c r="U13" s="720">
        <f t="shared" ref="U13:U37" si="8">T13+R13</f>
        <v>1</v>
      </c>
      <c r="V13" s="718">
        <f t="shared" ref="V13:V37" si="9">W13*$G13</f>
        <v>0</v>
      </c>
      <c r="W13" s="719"/>
      <c r="X13" s="720">
        <f t="shared" ref="X13:X37" si="10">W13+U13</f>
        <v>1</v>
      </c>
      <c r="Y13" s="718">
        <f>Z13*$G13</f>
        <v>0</v>
      </c>
      <c r="Z13" s="719"/>
      <c r="AA13" s="720">
        <f>Z13+X13</f>
        <v>1</v>
      </c>
      <c r="AB13" s="718">
        <f t="shared" ref="AB13:AB37" si="11">AC13*$G13</f>
        <v>0</v>
      </c>
      <c r="AC13" s="719"/>
      <c r="AD13" s="720">
        <f t="shared" ref="AD13:AD37" si="12">AC13+AA13</f>
        <v>1</v>
      </c>
      <c r="AE13" s="718">
        <f t="shared" ref="AE13:AE37" si="13">AF13*$G13</f>
        <v>0</v>
      </c>
      <c r="AF13" s="719"/>
      <c r="AG13" s="720">
        <f t="shared" ref="AG13:AG37" si="14">AF13+AD13</f>
        <v>1</v>
      </c>
      <c r="AH13" s="718">
        <f t="shared" ref="AH13:AH37" si="15">AI13*$G13</f>
        <v>0</v>
      </c>
      <c r="AI13" s="719"/>
      <c r="AJ13" s="720">
        <f t="shared" ref="AJ13:AJ37" si="16">AI13+AG13</f>
        <v>1</v>
      </c>
      <c r="AK13" s="718">
        <f t="shared" ref="AK13:AK37" si="17">AL13*$G13</f>
        <v>0</v>
      </c>
      <c r="AL13" s="719"/>
      <c r="AM13" s="720">
        <f t="shared" ref="AM13:AM37" si="18">AL13+AJ13</f>
        <v>1</v>
      </c>
      <c r="AN13" s="718">
        <f t="shared" ref="AN13:AN37" si="19">AO13*$G13</f>
        <v>0</v>
      </c>
      <c r="AO13" s="719"/>
      <c r="AP13" s="956">
        <f t="shared" ref="AP13:AP37" si="20">AO13+AM13</f>
        <v>1</v>
      </c>
    </row>
    <row r="14" spans="1:44">
      <c r="A14" s="716">
        <f>RESUMO!B21</f>
        <v>3</v>
      </c>
      <c r="B14" s="1132" t="str">
        <f>RESUMO!C21</f>
        <v>FUNDAÇÕES</v>
      </c>
      <c r="C14" s="1132"/>
      <c r="D14" s="1132"/>
      <c r="E14" s="1132"/>
      <c r="F14" s="1132"/>
      <c r="G14" s="1134">
        <f>RESUMO!G21</f>
        <v>0</v>
      </c>
      <c r="H14" s="1135"/>
      <c r="I14" s="717" t="e">
        <f t="shared" si="0"/>
        <v>#DIV/0!</v>
      </c>
      <c r="J14" s="718">
        <f t="shared" si="1"/>
        <v>0</v>
      </c>
      <c r="K14" s="719">
        <v>0.25</v>
      </c>
      <c r="L14" s="720">
        <f t="shared" si="2"/>
        <v>0.25</v>
      </c>
      <c r="M14" s="718">
        <f t="shared" si="3"/>
        <v>0</v>
      </c>
      <c r="N14" s="719">
        <v>0.25</v>
      </c>
      <c r="O14" s="720">
        <f t="shared" si="4"/>
        <v>0.5</v>
      </c>
      <c r="P14" s="718">
        <f t="shared" si="5"/>
        <v>0</v>
      </c>
      <c r="Q14" s="719">
        <v>0.25</v>
      </c>
      <c r="R14" s="720">
        <f t="shared" si="6"/>
        <v>0.75</v>
      </c>
      <c r="S14" s="718">
        <f t="shared" si="7"/>
        <v>0</v>
      </c>
      <c r="T14" s="719">
        <v>0.25</v>
      </c>
      <c r="U14" s="720">
        <f t="shared" si="8"/>
        <v>1</v>
      </c>
      <c r="V14" s="718">
        <f t="shared" si="9"/>
        <v>0</v>
      </c>
      <c r="W14" s="719"/>
      <c r="X14" s="720">
        <f t="shared" si="10"/>
        <v>1</v>
      </c>
      <c r="Y14" s="718">
        <f t="shared" ref="Y14:Y37" si="21">Z14*$G14</f>
        <v>0</v>
      </c>
      <c r="Z14" s="719"/>
      <c r="AA14" s="720">
        <f t="shared" ref="AA14:AA37" si="22">Z14+X14</f>
        <v>1</v>
      </c>
      <c r="AB14" s="718">
        <f t="shared" si="11"/>
        <v>0</v>
      </c>
      <c r="AC14" s="719"/>
      <c r="AD14" s="720">
        <f t="shared" si="12"/>
        <v>1</v>
      </c>
      <c r="AE14" s="718">
        <f t="shared" si="13"/>
        <v>0</v>
      </c>
      <c r="AF14" s="719"/>
      <c r="AG14" s="720">
        <f t="shared" si="14"/>
        <v>1</v>
      </c>
      <c r="AH14" s="718">
        <f t="shared" si="15"/>
        <v>0</v>
      </c>
      <c r="AI14" s="719"/>
      <c r="AJ14" s="720">
        <f t="shared" si="16"/>
        <v>1</v>
      </c>
      <c r="AK14" s="718">
        <f t="shared" si="17"/>
        <v>0</v>
      </c>
      <c r="AL14" s="719"/>
      <c r="AM14" s="720">
        <f t="shared" si="18"/>
        <v>1</v>
      </c>
      <c r="AN14" s="718">
        <f t="shared" si="19"/>
        <v>0</v>
      </c>
      <c r="AO14" s="719"/>
      <c r="AP14" s="956">
        <f t="shared" si="20"/>
        <v>1</v>
      </c>
    </row>
    <row r="15" spans="1:44">
      <c r="A15" s="716">
        <f>RESUMO!B22</f>
        <v>4</v>
      </c>
      <c r="B15" s="1133" t="str">
        <f>RESUMO!C22</f>
        <v>SUPRAESTRUTURA</v>
      </c>
      <c r="C15" s="1133"/>
      <c r="D15" s="1133"/>
      <c r="E15" s="1133"/>
      <c r="F15" s="1133"/>
      <c r="G15" s="1134">
        <f>RESUMO!G22</f>
        <v>0</v>
      </c>
      <c r="H15" s="1135"/>
      <c r="I15" s="717" t="e">
        <f t="shared" si="0"/>
        <v>#DIV/0!</v>
      </c>
      <c r="J15" s="718">
        <f t="shared" si="1"/>
        <v>0</v>
      </c>
      <c r="K15" s="719"/>
      <c r="L15" s="720">
        <f t="shared" si="2"/>
        <v>0</v>
      </c>
      <c r="M15" s="718">
        <f t="shared" si="3"/>
        <v>0</v>
      </c>
      <c r="N15" s="719"/>
      <c r="O15" s="720">
        <f t="shared" si="4"/>
        <v>0</v>
      </c>
      <c r="P15" s="718">
        <f t="shared" si="5"/>
        <v>0</v>
      </c>
      <c r="Q15" s="719"/>
      <c r="R15" s="720">
        <f t="shared" si="6"/>
        <v>0</v>
      </c>
      <c r="S15" s="718">
        <f t="shared" si="7"/>
        <v>0</v>
      </c>
      <c r="T15" s="719"/>
      <c r="U15" s="720">
        <f t="shared" si="8"/>
        <v>0</v>
      </c>
      <c r="V15" s="718">
        <f t="shared" si="9"/>
        <v>0</v>
      </c>
      <c r="W15" s="719">
        <v>0.25</v>
      </c>
      <c r="X15" s="720">
        <f t="shared" si="10"/>
        <v>0.25</v>
      </c>
      <c r="Y15" s="718">
        <f t="shared" si="21"/>
        <v>0</v>
      </c>
      <c r="Z15" s="719">
        <v>0.25</v>
      </c>
      <c r="AA15" s="720">
        <f t="shared" si="22"/>
        <v>0.5</v>
      </c>
      <c r="AB15" s="718">
        <v>48867.46</v>
      </c>
      <c r="AC15" s="719">
        <v>0.25</v>
      </c>
      <c r="AD15" s="720">
        <f t="shared" si="12"/>
        <v>0.75</v>
      </c>
      <c r="AE15" s="718">
        <f t="shared" si="13"/>
        <v>0</v>
      </c>
      <c r="AF15" s="719">
        <v>0.25</v>
      </c>
      <c r="AG15" s="720">
        <f t="shared" si="14"/>
        <v>1</v>
      </c>
      <c r="AH15" s="718">
        <f t="shared" si="15"/>
        <v>0</v>
      </c>
      <c r="AI15" s="719"/>
      <c r="AJ15" s="720">
        <f t="shared" si="16"/>
        <v>1</v>
      </c>
      <c r="AK15" s="718">
        <f t="shared" si="17"/>
        <v>0</v>
      </c>
      <c r="AL15" s="719"/>
      <c r="AM15" s="720">
        <f t="shared" si="18"/>
        <v>1</v>
      </c>
      <c r="AN15" s="718">
        <f t="shared" si="19"/>
        <v>0</v>
      </c>
      <c r="AO15" s="719"/>
      <c r="AP15" s="956">
        <f t="shared" si="20"/>
        <v>1</v>
      </c>
    </row>
    <row r="16" spans="1:44">
      <c r="A16" s="716">
        <f>RESUMO!B23</f>
        <v>5</v>
      </c>
      <c r="B16" s="1133" t="str">
        <f>RESUMO!C23</f>
        <v>MURO</v>
      </c>
      <c r="C16" s="1133"/>
      <c r="D16" s="1133"/>
      <c r="E16" s="1133"/>
      <c r="F16" s="1133"/>
      <c r="G16" s="1134">
        <f>RESUMO!G23</f>
        <v>0</v>
      </c>
      <c r="H16" s="1135"/>
      <c r="I16" s="717" t="e">
        <f t="shared" si="0"/>
        <v>#DIV/0!</v>
      </c>
      <c r="J16" s="718">
        <f t="shared" si="1"/>
        <v>0</v>
      </c>
      <c r="K16" s="719"/>
      <c r="L16" s="720">
        <f t="shared" si="2"/>
        <v>0</v>
      </c>
      <c r="M16" s="718">
        <f t="shared" si="3"/>
        <v>0</v>
      </c>
      <c r="N16" s="719"/>
      <c r="O16" s="720">
        <f t="shared" si="4"/>
        <v>0</v>
      </c>
      <c r="P16" s="718">
        <f t="shared" si="5"/>
        <v>0</v>
      </c>
      <c r="Q16" s="719"/>
      <c r="R16" s="720">
        <f t="shared" si="6"/>
        <v>0</v>
      </c>
      <c r="S16" s="718">
        <f t="shared" si="7"/>
        <v>0</v>
      </c>
      <c r="T16" s="719"/>
      <c r="U16" s="720">
        <f t="shared" si="8"/>
        <v>0</v>
      </c>
      <c r="V16" s="718">
        <f t="shared" si="9"/>
        <v>0</v>
      </c>
      <c r="W16" s="719"/>
      <c r="X16" s="720">
        <f t="shared" si="10"/>
        <v>0</v>
      </c>
      <c r="Y16" s="718">
        <f t="shared" si="21"/>
        <v>0</v>
      </c>
      <c r="Z16" s="719"/>
      <c r="AA16" s="720">
        <f t="shared" si="22"/>
        <v>0</v>
      </c>
      <c r="AB16" s="718">
        <f t="shared" si="11"/>
        <v>0</v>
      </c>
      <c r="AC16" s="719"/>
      <c r="AD16" s="720">
        <f t="shared" si="12"/>
        <v>0</v>
      </c>
      <c r="AE16" s="718">
        <f t="shared" si="13"/>
        <v>0</v>
      </c>
      <c r="AF16" s="719">
        <v>0.25</v>
      </c>
      <c r="AG16" s="720">
        <f t="shared" si="14"/>
        <v>0.25</v>
      </c>
      <c r="AH16" s="718">
        <f t="shared" si="15"/>
        <v>0</v>
      </c>
      <c r="AI16" s="719">
        <v>0.25</v>
      </c>
      <c r="AJ16" s="720">
        <f t="shared" si="16"/>
        <v>0.5</v>
      </c>
      <c r="AK16" s="718">
        <f t="shared" si="17"/>
        <v>0</v>
      </c>
      <c r="AL16" s="719">
        <v>0.25</v>
      </c>
      <c r="AM16" s="720">
        <f t="shared" si="18"/>
        <v>0.75</v>
      </c>
      <c r="AN16" s="718">
        <f t="shared" si="19"/>
        <v>0</v>
      </c>
      <c r="AO16" s="719">
        <v>0.25</v>
      </c>
      <c r="AP16" s="956">
        <f t="shared" si="20"/>
        <v>1</v>
      </c>
    </row>
    <row r="17" spans="1:42">
      <c r="A17" s="716">
        <f>RESUMO!B24</f>
        <v>6</v>
      </c>
      <c r="B17" s="1133" t="str">
        <f>RESUMO!C24</f>
        <v>SISTEMA DE VEDAÇÃO VERTICAL</v>
      </c>
      <c r="C17" s="1133"/>
      <c r="D17" s="1133"/>
      <c r="E17" s="1133"/>
      <c r="F17" s="1133"/>
      <c r="G17" s="1134">
        <f>RESUMO!G24</f>
        <v>0</v>
      </c>
      <c r="H17" s="1135"/>
      <c r="I17" s="717" t="e">
        <f t="shared" si="0"/>
        <v>#DIV/0!</v>
      </c>
      <c r="J17" s="718">
        <f t="shared" si="1"/>
        <v>0</v>
      </c>
      <c r="K17" s="719"/>
      <c r="L17" s="720">
        <f t="shared" si="2"/>
        <v>0</v>
      </c>
      <c r="M17" s="718">
        <f t="shared" si="3"/>
        <v>0</v>
      </c>
      <c r="N17" s="719"/>
      <c r="O17" s="720">
        <f t="shared" si="4"/>
        <v>0</v>
      </c>
      <c r="P17" s="718">
        <f t="shared" si="5"/>
        <v>0</v>
      </c>
      <c r="Q17" s="719"/>
      <c r="R17" s="720">
        <f t="shared" si="6"/>
        <v>0</v>
      </c>
      <c r="S17" s="718">
        <f t="shared" si="7"/>
        <v>0</v>
      </c>
      <c r="T17" s="719"/>
      <c r="U17" s="720">
        <f t="shared" si="8"/>
        <v>0</v>
      </c>
      <c r="V17" s="718">
        <f t="shared" si="9"/>
        <v>0</v>
      </c>
      <c r="W17" s="719"/>
      <c r="X17" s="720">
        <f t="shared" si="10"/>
        <v>0</v>
      </c>
      <c r="Y17" s="718">
        <f t="shared" si="21"/>
        <v>0</v>
      </c>
      <c r="Z17" s="719"/>
      <c r="AA17" s="720">
        <f t="shared" si="22"/>
        <v>0</v>
      </c>
      <c r="AB17" s="718">
        <f t="shared" si="11"/>
        <v>0</v>
      </c>
      <c r="AC17" s="719">
        <v>0.4</v>
      </c>
      <c r="AD17" s="720">
        <f t="shared" si="12"/>
        <v>0.4</v>
      </c>
      <c r="AE17" s="718">
        <f t="shared" si="13"/>
        <v>0</v>
      </c>
      <c r="AF17" s="719">
        <v>0.3</v>
      </c>
      <c r="AG17" s="720">
        <f t="shared" si="14"/>
        <v>0.7</v>
      </c>
      <c r="AH17" s="718">
        <f t="shared" si="15"/>
        <v>0</v>
      </c>
      <c r="AI17" s="719">
        <v>0.3</v>
      </c>
      <c r="AJ17" s="720">
        <f t="shared" si="16"/>
        <v>1</v>
      </c>
      <c r="AK17" s="718">
        <f t="shared" si="17"/>
        <v>0</v>
      </c>
      <c r="AL17" s="719"/>
      <c r="AM17" s="720">
        <f t="shared" si="18"/>
        <v>1</v>
      </c>
      <c r="AN17" s="718">
        <f t="shared" si="19"/>
        <v>0</v>
      </c>
      <c r="AO17" s="719"/>
      <c r="AP17" s="956">
        <f t="shared" si="20"/>
        <v>1</v>
      </c>
    </row>
    <row r="18" spans="1:42">
      <c r="A18" s="716">
        <f>RESUMO!B25</f>
        <v>7</v>
      </c>
      <c r="B18" s="1133" t="str">
        <f>RESUMO!C25</f>
        <v>ESTACIONAMENTO / PATIO EXTERNO / PASSEIO PÚBLICO</v>
      </c>
      <c r="C18" s="1133"/>
      <c r="D18" s="1133"/>
      <c r="E18" s="1133"/>
      <c r="F18" s="1133"/>
      <c r="G18" s="1134">
        <f>RESUMO!G25</f>
        <v>0</v>
      </c>
      <c r="H18" s="1135"/>
      <c r="I18" s="717" t="e">
        <f t="shared" si="0"/>
        <v>#DIV/0!</v>
      </c>
      <c r="J18" s="718">
        <f t="shared" si="1"/>
        <v>0</v>
      </c>
      <c r="K18" s="719"/>
      <c r="L18" s="720">
        <f t="shared" si="2"/>
        <v>0</v>
      </c>
      <c r="M18" s="718">
        <f t="shared" si="3"/>
        <v>0</v>
      </c>
      <c r="N18" s="719"/>
      <c r="O18" s="720">
        <f t="shared" si="4"/>
        <v>0</v>
      </c>
      <c r="P18" s="718">
        <f t="shared" si="5"/>
        <v>0</v>
      </c>
      <c r="Q18" s="719"/>
      <c r="R18" s="720">
        <f t="shared" si="6"/>
        <v>0</v>
      </c>
      <c r="S18" s="718">
        <f t="shared" si="7"/>
        <v>0</v>
      </c>
      <c r="T18" s="719"/>
      <c r="U18" s="720">
        <f t="shared" si="8"/>
        <v>0</v>
      </c>
      <c r="V18" s="718">
        <f t="shared" si="9"/>
        <v>0</v>
      </c>
      <c r="W18" s="719"/>
      <c r="X18" s="720">
        <f t="shared" si="10"/>
        <v>0</v>
      </c>
      <c r="Y18" s="718">
        <f t="shared" si="21"/>
        <v>0</v>
      </c>
      <c r="Z18" s="719"/>
      <c r="AA18" s="720">
        <f t="shared" si="22"/>
        <v>0</v>
      </c>
      <c r="AB18" s="718">
        <f t="shared" si="11"/>
        <v>0</v>
      </c>
      <c r="AC18" s="719"/>
      <c r="AD18" s="720">
        <f t="shared" si="12"/>
        <v>0</v>
      </c>
      <c r="AE18" s="718">
        <f t="shared" si="13"/>
        <v>0</v>
      </c>
      <c r="AF18" s="719"/>
      <c r="AG18" s="720">
        <f t="shared" si="14"/>
        <v>0</v>
      </c>
      <c r="AH18" s="718">
        <f t="shared" si="15"/>
        <v>0</v>
      </c>
      <c r="AI18" s="719"/>
      <c r="AJ18" s="720">
        <f t="shared" si="16"/>
        <v>0</v>
      </c>
      <c r="AK18" s="718">
        <f t="shared" si="17"/>
        <v>0</v>
      </c>
      <c r="AL18" s="719">
        <v>0.5</v>
      </c>
      <c r="AM18" s="720">
        <f t="shared" si="18"/>
        <v>0.5</v>
      </c>
      <c r="AN18" s="718">
        <f t="shared" si="19"/>
        <v>0</v>
      </c>
      <c r="AO18" s="719">
        <v>0.5</v>
      </c>
      <c r="AP18" s="956">
        <f t="shared" si="20"/>
        <v>1</v>
      </c>
    </row>
    <row r="19" spans="1:42">
      <c r="A19" s="716">
        <f>RESUMO!B26</f>
        <v>8</v>
      </c>
      <c r="B19" s="1133" t="str">
        <f>RESUMO!C26</f>
        <v>ESQUADRIAS</v>
      </c>
      <c r="C19" s="1133"/>
      <c r="D19" s="1133"/>
      <c r="E19" s="1133"/>
      <c r="F19" s="1133"/>
      <c r="G19" s="1134">
        <f>RESUMO!G26</f>
        <v>0</v>
      </c>
      <c r="H19" s="1135"/>
      <c r="I19" s="717" t="e">
        <f t="shared" si="0"/>
        <v>#DIV/0!</v>
      </c>
      <c r="J19" s="718">
        <f t="shared" si="1"/>
        <v>0</v>
      </c>
      <c r="K19" s="719"/>
      <c r="L19" s="720">
        <f t="shared" si="2"/>
        <v>0</v>
      </c>
      <c r="M19" s="718">
        <f t="shared" si="3"/>
        <v>0</v>
      </c>
      <c r="N19" s="719"/>
      <c r="O19" s="720">
        <f t="shared" si="4"/>
        <v>0</v>
      </c>
      <c r="P19" s="718">
        <f t="shared" si="5"/>
        <v>0</v>
      </c>
      <c r="Q19" s="719"/>
      <c r="R19" s="720">
        <f t="shared" si="6"/>
        <v>0</v>
      </c>
      <c r="S19" s="718">
        <f t="shared" si="7"/>
        <v>0</v>
      </c>
      <c r="T19" s="719"/>
      <c r="U19" s="720">
        <f t="shared" si="8"/>
        <v>0</v>
      </c>
      <c r="V19" s="718">
        <f t="shared" si="9"/>
        <v>0</v>
      </c>
      <c r="W19" s="719"/>
      <c r="X19" s="720">
        <f t="shared" si="10"/>
        <v>0</v>
      </c>
      <c r="Y19" s="718">
        <f t="shared" si="21"/>
        <v>0</v>
      </c>
      <c r="Z19" s="719"/>
      <c r="AA19" s="720">
        <f t="shared" si="22"/>
        <v>0</v>
      </c>
      <c r="AB19" s="718">
        <f t="shared" si="11"/>
        <v>0</v>
      </c>
      <c r="AC19" s="719"/>
      <c r="AD19" s="720">
        <f t="shared" si="12"/>
        <v>0</v>
      </c>
      <c r="AE19" s="718">
        <f t="shared" si="13"/>
        <v>0</v>
      </c>
      <c r="AF19" s="719"/>
      <c r="AG19" s="720">
        <f t="shared" si="14"/>
        <v>0</v>
      </c>
      <c r="AH19" s="718">
        <f t="shared" si="15"/>
        <v>0</v>
      </c>
      <c r="AI19" s="719">
        <v>0.5</v>
      </c>
      <c r="AJ19" s="720">
        <f t="shared" si="16"/>
        <v>0.5</v>
      </c>
      <c r="AK19" s="718">
        <f t="shared" si="17"/>
        <v>0</v>
      </c>
      <c r="AL19" s="719">
        <v>0.5</v>
      </c>
      <c r="AM19" s="720">
        <f t="shared" si="18"/>
        <v>1</v>
      </c>
      <c r="AN19" s="718">
        <f t="shared" si="19"/>
        <v>0</v>
      </c>
      <c r="AO19" s="719"/>
      <c r="AP19" s="956">
        <f t="shared" si="20"/>
        <v>1</v>
      </c>
    </row>
    <row r="20" spans="1:42">
      <c r="A20" s="716">
        <f>RESUMO!B27</f>
        <v>9</v>
      </c>
      <c r="B20" s="1133" t="str">
        <f>RESUMO!C27</f>
        <v>SISTEMA DE COBERTURA</v>
      </c>
      <c r="C20" s="1133"/>
      <c r="D20" s="1133"/>
      <c r="E20" s="1133"/>
      <c r="F20" s="1133"/>
      <c r="G20" s="1134">
        <f>RESUMO!G27</f>
        <v>0</v>
      </c>
      <c r="H20" s="1135"/>
      <c r="I20" s="717" t="e">
        <f t="shared" si="0"/>
        <v>#DIV/0!</v>
      </c>
      <c r="J20" s="718">
        <f t="shared" si="1"/>
        <v>0</v>
      </c>
      <c r="K20" s="719"/>
      <c r="L20" s="720">
        <f t="shared" si="2"/>
        <v>0</v>
      </c>
      <c r="M20" s="718">
        <f t="shared" si="3"/>
        <v>0</v>
      </c>
      <c r="N20" s="719"/>
      <c r="O20" s="720">
        <f t="shared" si="4"/>
        <v>0</v>
      </c>
      <c r="P20" s="718">
        <f t="shared" si="5"/>
        <v>0</v>
      </c>
      <c r="Q20" s="719"/>
      <c r="R20" s="720">
        <f t="shared" si="6"/>
        <v>0</v>
      </c>
      <c r="S20" s="718">
        <f t="shared" si="7"/>
        <v>0</v>
      </c>
      <c r="T20" s="719"/>
      <c r="U20" s="720">
        <f t="shared" si="8"/>
        <v>0</v>
      </c>
      <c r="V20" s="718">
        <f t="shared" si="9"/>
        <v>0</v>
      </c>
      <c r="W20" s="719"/>
      <c r="X20" s="720">
        <f t="shared" si="10"/>
        <v>0</v>
      </c>
      <c r="Y20" s="718">
        <f t="shared" si="21"/>
        <v>0</v>
      </c>
      <c r="Z20" s="719"/>
      <c r="AA20" s="720">
        <f t="shared" si="22"/>
        <v>0</v>
      </c>
      <c r="AB20" s="718">
        <f t="shared" si="11"/>
        <v>0</v>
      </c>
      <c r="AC20" s="719"/>
      <c r="AD20" s="720">
        <f t="shared" si="12"/>
        <v>0</v>
      </c>
      <c r="AE20" s="718">
        <f t="shared" si="13"/>
        <v>0</v>
      </c>
      <c r="AF20" s="719">
        <v>0.4</v>
      </c>
      <c r="AG20" s="720">
        <f t="shared" si="14"/>
        <v>0.4</v>
      </c>
      <c r="AH20" s="718">
        <f t="shared" si="15"/>
        <v>0</v>
      </c>
      <c r="AI20" s="719">
        <v>0.3</v>
      </c>
      <c r="AJ20" s="720">
        <f t="shared" si="16"/>
        <v>0.7</v>
      </c>
      <c r="AK20" s="718">
        <f t="shared" si="17"/>
        <v>0</v>
      </c>
      <c r="AL20" s="719">
        <v>0.3</v>
      </c>
      <c r="AM20" s="720">
        <f t="shared" si="18"/>
        <v>1</v>
      </c>
      <c r="AN20" s="718">
        <f t="shared" si="19"/>
        <v>0</v>
      </c>
      <c r="AO20" s="719"/>
      <c r="AP20" s="956">
        <f t="shared" si="20"/>
        <v>1</v>
      </c>
    </row>
    <row r="21" spans="1:42">
      <c r="A21" s="716">
        <f>RESUMO!B28</f>
        <v>10</v>
      </c>
      <c r="B21" s="1133" t="str">
        <f>RESUMO!C28</f>
        <v>IMPERMEABILIZAÇÃO</v>
      </c>
      <c r="C21" s="1133"/>
      <c r="D21" s="1133"/>
      <c r="E21" s="1133"/>
      <c r="F21" s="1133"/>
      <c r="G21" s="1134">
        <f>RESUMO!G28</f>
        <v>0</v>
      </c>
      <c r="H21" s="1135"/>
      <c r="I21" s="717" t="e">
        <f t="shared" si="0"/>
        <v>#DIV/0!</v>
      </c>
      <c r="J21" s="718">
        <f t="shared" si="1"/>
        <v>0</v>
      </c>
      <c r="K21" s="719"/>
      <c r="L21" s="720">
        <f t="shared" si="2"/>
        <v>0</v>
      </c>
      <c r="M21" s="718">
        <f t="shared" si="3"/>
        <v>0</v>
      </c>
      <c r="N21" s="719">
        <v>0.25</v>
      </c>
      <c r="O21" s="720">
        <f t="shared" si="4"/>
        <v>0.25</v>
      </c>
      <c r="P21" s="718">
        <f t="shared" si="5"/>
        <v>0</v>
      </c>
      <c r="Q21" s="719">
        <v>0.25</v>
      </c>
      <c r="R21" s="720">
        <f t="shared" si="6"/>
        <v>0.5</v>
      </c>
      <c r="S21" s="718">
        <f t="shared" si="7"/>
        <v>0</v>
      </c>
      <c r="T21" s="719">
        <v>0.25</v>
      </c>
      <c r="U21" s="720">
        <f t="shared" si="8"/>
        <v>0.75</v>
      </c>
      <c r="V21" s="718">
        <f t="shared" si="9"/>
        <v>0</v>
      </c>
      <c r="W21" s="719">
        <v>0.25</v>
      </c>
      <c r="X21" s="720">
        <f t="shared" si="10"/>
        <v>1</v>
      </c>
      <c r="Y21" s="718">
        <f t="shared" si="21"/>
        <v>0</v>
      </c>
      <c r="Z21" s="719"/>
      <c r="AA21" s="720">
        <f t="shared" si="22"/>
        <v>1</v>
      </c>
      <c r="AB21" s="718">
        <f t="shared" si="11"/>
        <v>0</v>
      </c>
      <c r="AC21" s="719"/>
      <c r="AD21" s="720">
        <f t="shared" si="12"/>
        <v>1</v>
      </c>
      <c r="AE21" s="718">
        <f t="shared" si="13"/>
        <v>0</v>
      </c>
      <c r="AF21" s="719"/>
      <c r="AG21" s="720">
        <f t="shared" si="14"/>
        <v>1</v>
      </c>
      <c r="AH21" s="718">
        <f t="shared" si="15"/>
        <v>0</v>
      </c>
      <c r="AI21" s="719"/>
      <c r="AJ21" s="720">
        <f t="shared" si="16"/>
        <v>1</v>
      </c>
      <c r="AK21" s="718">
        <f t="shared" si="17"/>
        <v>0</v>
      </c>
      <c r="AL21" s="719"/>
      <c r="AM21" s="720">
        <f t="shared" si="18"/>
        <v>1</v>
      </c>
      <c r="AN21" s="718">
        <f t="shared" si="19"/>
        <v>0</v>
      </c>
      <c r="AO21" s="719"/>
      <c r="AP21" s="956">
        <f t="shared" si="20"/>
        <v>1</v>
      </c>
    </row>
    <row r="22" spans="1:42">
      <c r="A22" s="716">
        <f>RESUMO!B29</f>
        <v>11</v>
      </c>
      <c r="B22" s="1133" t="str">
        <f>RESUMO!C29</f>
        <v>REVESTIMENTO INTERNO E EXTERNO</v>
      </c>
      <c r="C22" s="1133"/>
      <c r="D22" s="1133"/>
      <c r="E22" s="1133"/>
      <c r="F22" s="1133"/>
      <c r="G22" s="1134">
        <f>RESUMO!G29</f>
        <v>0</v>
      </c>
      <c r="H22" s="1135"/>
      <c r="I22" s="717" t="e">
        <f t="shared" si="0"/>
        <v>#DIV/0!</v>
      </c>
      <c r="J22" s="718">
        <f t="shared" si="1"/>
        <v>0</v>
      </c>
      <c r="K22" s="719"/>
      <c r="L22" s="720">
        <f t="shared" si="2"/>
        <v>0</v>
      </c>
      <c r="M22" s="718">
        <f t="shared" si="3"/>
        <v>0</v>
      </c>
      <c r="N22" s="719"/>
      <c r="O22" s="720">
        <f t="shared" si="4"/>
        <v>0</v>
      </c>
      <c r="P22" s="718">
        <f t="shared" si="5"/>
        <v>0</v>
      </c>
      <c r="Q22" s="719"/>
      <c r="R22" s="720">
        <f t="shared" si="6"/>
        <v>0</v>
      </c>
      <c r="S22" s="718">
        <f t="shared" si="7"/>
        <v>0</v>
      </c>
      <c r="T22" s="719"/>
      <c r="U22" s="720">
        <f t="shared" si="8"/>
        <v>0</v>
      </c>
      <c r="V22" s="718">
        <f t="shared" si="9"/>
        <v>0</v>
      </c>
      <c r="W22" s="719"/>
      <c r="X22" s="720">
        <f t="shared" si="10"/>
        <v>0</v>
      </c>
      <c r="Y22" s="718">
        <f t="shared" si="21"/>
        <v>0</v>
      </c>
      <c r="Z22" s="719"/>
      <c r="AA22" s="720">
        <f t="shared" si="22"/>
        <v>0</v>
      </c>
      <c r="AB22" s="718">
        <f t="shared" si="11"/>
        <v>0</v>
      </c>
      <c r="AC22" s="719"/>
      <c r="AD22" s="720">
        <f t="shared" si="12"/>
        <v>0</v>
      </c>
      <c r="AE22" s="718">
        <f t="shared" si="13"/>
        <v>0</v>
      </c>
      <c r="AF22" s="719">
        <v>0.4</v>
      </c>
      <c r="AG22" s="720">
        <f t="shared" si="14"/>
        <v>0.4</v>
      </c>
      <c r="AH22" s="718">
        <f t="shared" si="15"/>
        <v>0</v>
      </c>
      <c r="AI22" s="719">
        <v>0.3</v>
      </c>
      <c r="AJ22" s="720">
        <f t="shared" si="16"/>
        <v>0.7</v>
      </c>
      <c r="AK22" s="718">
        <f t="shared" si="17"/>
        <v>0</v>
      </c>
      <c r="AL22" s="719">
        <v>0.3</v>
      </c>
      <c r="AM22" s="720">
        <f t="shared" si="18"/>
        <v>1</v>
      </c>
      <c r="AN22" s="718">
        <f t="shared" si="19"/>
        <v>0</v>
      </c>
      <c r="AO22" s="719"/>
      <c r="AP22" s="956">
        <f t="shared" si="20"/>
        <v>1</v>
      </c>
    </row>
    <row r="23" spans="1:42">
      <c r="A23" s="716">
        <f>RESUMO!B30</f>
        <v>12</v>
      </c>
      <c r="B23" s="1133" t="str">
        <f>RESUMO!C30</f>
        <v>SISTEMA DE PISOS</v>
      </c>
      <c r="C23" s="1133"/>
      <c r="D23" s="1133"/>
      <c r="E23" s="1133"/>
      <c r="F23" s="1133"/>
      <c r="G23" s="1134">
        <f>RESUMO!G30</f>
        <v>0</v>
      </c>
      <c r="H23" s="1135"/>
      <c r="I23" s="717" t="e">
        <f t="shared" si="0"/>
        <v>#DIV/0!</v>
      </c>
      <c r="J23" s="718">
        <f t="shared" si="1"/>
        <v>0</v>
      </c>
      <c r="K23" s="719"/>
      <c r="L23" s="720">
        <f t="shared" si="2"/>
        <v>0</v>
      </c>
      <c r="M23" s="718">
        <f t="shared" si="3"/>
        <v>0</v>
      </c>
      <c r="N23" s="719"/>
      <c r="O23" s="720">
        <f t="shared" si="4"/>
        <v>0</v>
      </c>
      <c r="P23" s="718">
        <f t="shared" si="5"/>
        <v>0</v>
      </c>
      <c r="Q23" s="719"/>
      <c r="R23" s="720">
        <f t="shared" si="6"/>
        <v>0</v>
      </c>
      <c r="S23" s="718">
        <f t="shared" si="7"/>
        <v>0</v>
      </c>
      <c r="T23" s="719"/>
      <c r="U23" s="720">
        <f t="shared" si="8"/>
        <v>0</v>
      </c>
      <c r="V23" s="718">
        <f t="shared" si="9"/>
        <v>0</v>
      </c>
      <c r="W23" s="719"/>
      <c r="X23" s="720">
        <f t="shared" si="10"/>
        <v>0</v>
      </c>
      <c r="Y23" s="718">
        <f t="shared" si="21"/>
        <v>0</v>
      </c>
      <c r="Z23" s="719">
        <v>0.4</v>
      </c>
      <c r="AA23" s="720">
        <f t="shared" si="22"/>
        <v>0.4</v>
      </c>
      <c r="AB23" s="718">
        <v>144483</v>
      </c>
      <c r="AC23" s="719">
        <v>0.3</v>
      </c>
      <c r="AD23" s="720">
        <f t="shared" si="12"/>
        <v>0.7</v>
      </c>
      <c r="AE23" s="718">
        <f t="shared" si="13"/>
        <v>0</v>
      </c>
      <c r="AF23" s="719">
        <v>0.3</v>
      </c>
      <c r="AG23" s="720">
        <f t="shared" si="14"/>
        <v>1</v>
      </c>
      <c r="AH23" s="718">
        <f t="shared" si="15"/>
        <v>0</v>
      </c>
      <c r="AI23" s="719"/>
      <c r="AJ23" s="720">
        <f t="shared" si="16"/>
        <v>1</v>
      </c>
      <c r="AK23" s="718">
        <f t="shared" si="17"/>
        <v>0</v>
      </c>
      <c r="AL23" s="719"/>
      <c r="AM23" s="720">
        <f t="shared" si="18"/>
        <v>1</v>
      </c>
      <c r="AN23" s="718">
        <f t="shared" si="19"/>
        <v>0</v>
      </c>
      <c r="AO23" s="719"/>
      <c r="AP23" s="956">
        <f t="shared" si="20"/>
        <v>1</v>
      </c>
    </row>
    <row r="24" spans="1:42">
      <c r="A24" s="716">
        <f>RESUMO!B31</f>
        <v>13</v>
      </c>
      <c r="B24" s="1133" t="str">
        <f>RESUMO!C31</f>
        <v>PINTURAS E ACABAMENTOS</v>
      </c>
      <c r="C24" s="1133"/>
      <c r="D24" s="1133"/>
      <c r="E24" s="1133"/>
      <c r="F24" s="1133"/>
      <c r="G24" s="1134">
        <f>RESUMO!G31</f>
        <v>0</v>
      </c>
      <c r="H24" s="1135"/>
      <c r="I24" s="717" t="e">
        <f t="shared" si="0"/>
        <v>#DIV/0!</v>
      </c>
      <c r="J24" s="718">
        <f t="shared" si="1"/>
        <v>0</v>
      </c>
      <c r="K24" s="719"/>
      <c r="L24" s="720">
        <f t="shared" si="2"/>
        <v>0</v>
      </c>
      <c r="M24" s="718">
        <f t="shared" si="3"/>
        <v>0</v>
      </c>
      <c r="N24" s="719"/>
      <c r="O24" s="720">
        <f t="shared" si="4"/>
        <v>0</v>
      </c>
      <c r="P24" s="718">
        <f t="shared" si="5"/>
        <v>0</v>
      </c>
      <c r="Q24" s="719"/>
      <c r="R24" s="720">
        <f t="shared" si="6"/>
        <v>0</v>
      </c>
      <c r="S24" s="718">
        <f t="shared" si="7"/>
        <v>0</v>
      </c>
      <c r="T24" s="719"/>
      <c r="U24" s="720">
        <f t="shared" si="8"/>
        <v>0</v>
      </c>
      <c r="V24" s="718">
        <f t="shared" si="9"/>
        <v>0</v>
      </c>
      <c r="W24" s="719"/>
      <c r="X24" s="720">
        <f t="shared" si="10"/>
        <v>0</v>
      </c>
      <c r="Y24" s="718">
        <f t="shared" si="21"/>
        <v>0</v>
      </c>
      <c r="Z24" s="719"/>
      <c r="AA24" s="720">
        <f t="shared" si="22"/>
        <v>0</v>
      </c>
      <c r="AB24" s="718">
        <f t="shared" si="11"/>
        <v>0</v>
      </c>
      <c r="AC24" s="719"/>
      <c r="AD24" s="720">
        <f t="shared" si="12"/>
        <v>0</v>
      </c>
      <c r="AE24" s="718">
        <f t="shared" si="13"/>
        <v>0</v>
      </c>
      <c r="AF24" s="719">
        <v>0.25</v>
      </c>
      <c r="AG24" s="720">
        <f t="shared" si="14"/>
        <v>0.25</v>
      </c>
      <c r="AH24" s="718">
        <f t="shared" si="15"/>
        <v>0</v>
      </c>
      <c r="AI24" s="719">
        <v>0.25</v>
      </c>
      <c r="AJ24" s="720">
        <f t="shared" si="16"/>
        <v>0.5</v>
      </c>
      <c r="AK24" s="718">
        <f t="shared" si="17"/>
        <v>0</v>
      </c>
      <c r="AL24" s="719">
        <v>0.25</v>
      </c>
      <c r="AM24" s="720">
        <f t="shared" si="18"/>
        <v>0.75</v>
      </c>
      <c r="AN24" s="718">
        <f t="shared" si="19"/>
        <v>0</v>
      </c>
      <c r="AO24" s="719">
        <v>0.25</v>
      </c>
      <c r="AP24" s="956">
        <f t="shared" si="20"/>
        <v>1</v>
      </c>
    </row>
    <row r="25" spans="1:42">
      <c r="A25" s="716">
        <f>RESUMO!B32</f>
        <v>14</v>
      </c>
      <c r="B25" s="1133" t="str">
        <f>RESUMO!C32</f>
        <v>INSTALAÇÕES HIDRAÚLICAS</v>
      </c>
      <c r="C25" s="1133"/>
      <c r="D25" s="1133"/>
      <c r="E25" s="1133"/>
      <c r="F25" s="1133"/>
      <c r="G25" s="1134">
        <f>RESUMO!G32</f>
        <v>0</v>
      </c>
      <c r="H25" s="1135"/>
      <c r="I25" s="717" t="e">
        <f t="shared" si="0"/>
        <v>#DIV/0!</v>
      </c>
      <c r="J25" s="718">
        <f t="shared" si="1"/>
        <v>0</v>
      </c>
      <c r="K25" s="719"/>
      <c r="L25" s="720">
        <f t="shared" si="2"/>
        <v>0</v>
      </c>
      <c r="M25" s="718">
        <f t="shared" si="3"/>
        <v>0</v>
      </c>
      <c r="N25" s="719"/>
      <c r="O25" s="720">
        <f t="shared" si="4"/>
        <v>0</v>
      </c>
      <c r="P25" s="718">
        <f t="shared" si="5"/>
        <v>0</v>
      </c>
      <c r="Q25" s="719"/>
      <c r="R25" s="720">
        <f t="shared" si="6"/>
        <v>0</v>
      </c>
      <c r="S25" s="718">
        <f t="shared" si="7"/>
        <v>0</v>
      </c>
      <c r="T25" s="719">
        <v>0.25</v>
      </c>
      <c r="U25" s="720">
        <f t="shared" si="8"/>
        <v>0.25</v>
      </c>
      <c r="V25" s="718">
        <f t="shared" si="9"/>
        <v>0</v>
      </c>
      <c r="W25" s="719">
        <v>0.25</v>
      </c>
      <c r="X25" s="720">
        <f t="shared" si="10"/>
        <v>0.5</v>
      </c>
      <c r="Y25" s="718">
        <f t="shared" si="21"/>
        <v>0</v>
      </c>
      <c r="Z25" s="719">
        <v>0.25</v>
      </c>
      <c r="AA25" s="720">
        <f t="shared" si="22"/>
        <v>0.75</v>
      </c>
      <c r="AB25" s="718">
        <f t="shared" si="11"/>
        <v>0</v>
      </c>
      <c r="AC25" s="719">
        <v>0.25</v>
      </c>
      <c r="AD25" s="720">
        <f t="shared" si="12"/>
        <v>1</v>
      </c>
      <c r="AE25" s="718">
        <f t="shared" si="13"/>
        <v>0</v>
      </c>
      <c r="AF25" s="719"/>
      <c r="AG25" s="720">
        <f t="shared" si="14"/>
        <v>1</v>
      </c>
      <c r="AH25" s="718">
        <f t="shared" si="15"/>
        <v>0</v>
      </c>
      <c r="AI25" s="719"/>
      <c r="AJ25" s="720">
        <f t="shared" si="16"/>
        <v>1</v>
      </c>
      <c r="AK25" s="718">
        <f t="shared" si="17"/>
        <v>0</v>
      </c>
      <c r="AL25" s="719"/>
      <c r="AM25" s="720">
        <f t="shared" si="18"/>
        <v>1</v>
      </c>
      <c r="AN25" s="718">
        <f t="shared" si="19"/>
        <v>0</v>
      </c>
      <c r="AO25" s="719"/>
      <c r="AP25" s="956">
        <f t="shared" si="20"/>
        <v>1</v>
      </c>
    </row>
    <row r="26" spans="1:42">
      <c r="A26" s="716">
        <f>RESUMO!B33</f>
        <v>15</v>
      </c>
      <c r="B26" s="1133" t="str">
        <f>RESUMO!C33</f>
        <v>DRENAGEM DE ÁGUAS PLÚVIAIS</v>
      </c>
      <c r="C26" s="1133"/>
      <c r="D26" s="1133"/>
      <c r="E26" s="1133"/>
      <c r="F26" s="1133"/>
      <c r="G26" s="1134">
        <f>RESUMO!G33</f>
        <v>0</v>
      </c>
      <c r="H26" s="1135"/>
      <c r="I26" s="717" t="e">
        <f t="shared" si="0"/>
        <v>#DIV/0!</v>
      </c>
      <c r="J26" s="718">
        <f t="shared" si="1"/>
        <v>0</v>
      </c>
      <c r="K26" s="719"/>
      <c r="L26" s="720">
        <f t="shared" si="2"/>
        <v>0</v>
      </c>
      <c r="M26" s="718">
        <f t="shared" si="3"/>
        <v>0</v>
      </c>
      <c r="N26" s="719"/>
      <c r="O26" s="720">
        <f t="shared" si="4"/>
        <v>0</v>
      </c>
      <c r="P26" s="718">
        <f t="shared" si="5"/>
        <v>0</v>
      </c>
      <c r="Q26" s="719"/>
      <c r="R26" s="720">
        <f t="shared" si="6"/>
        <v>0</v>
      </c>
      <c r="S26" s="718">
        <f t="shared" si="7"/>
        <v>0</v>
      </c>
      <c r="T26" s="719"/>
      <c r="U26" s="720">
        <f t="shared" si="8"/>
        <v>0</v>
      </c>
      <c r="V26" s="718">
        <f t="shared" si="9"/>
        <v>0</v>
      </c>
      <c r="W26" s="719"/>
      <c r="X26" s="720">
        <f t="shared" si="10"/>
        <v>0</v>
      </c>
      <c r="Y26" s="718">
        <f t="shared" si="21"/>
        <v>0</v>
      </c>
      <c r="Z26" s="719"/>
      <c r="AA26" s="720">
        <f t="shared" si="22"/>
        <v>0</v>
      </c>
      <c r="AB26" s="718">
        <f t="shared" si="11"/>
        <v>0</v>
      </c>
      <c r="AC26" s="719"/>
      <c r="AD26" s="720">
        <f t="shared" si="12"/>
        <v>0</v>
      </c>
      <c r="AE26" s="718">
        <f t="shared" si="13"/>
        <v>0</v>
      </c>
      <c r="AF26" s="719">
        <v>0.4</v>
      </c>
      <c r="AG26" s="720">
        <f t="shared" si="14"/>
        <v>0.4</v>
      </c>
      <c r="AH26" s="718">
        <f t="shared" si="15"/>
        <v>0</v>
      </c>
      <c r="AI26" s="719">
        <v>0.3</v>
      </c>
      <c r="AJ26" s="720">
        <f t="shared" si="16"/>
        <v>0.7</v>
      </c>
      <c r="AK26" s="718">
        <f t="shared" si="17"/>
        <v>0</v>
      </c>
      <c r="AL26" s="719">
        <v>0.3</v>
      </c>
      <c r="AM26" s="720">
        <f t="shared" si="18"/>
        <v>1</v>
      </c>
      <c r="AN26" s="718">
        <f t="shared" si="19"/>
        <v>0</v>
      </c>
      <c r="AO26" s="719"/>
      <c r="AP26" s="956">
        <f t="shared" si="20"/>
        <v>1</v>
      </c>
    </row>
    <row r="27" spans="1:42">
      <c r="A27" s="716">
        <f>RESUMO!B34</f>
        <v>16</v>
      </c>
      <c r="B27" s="1133" t="str">
        <f>RESUMO!C34</f>
        <v>INSTALAÇÕES SANITÁRIAS</v>
      </c>
      <c r="C27" s="1133"/>
      <c r="D27" s="1133"/>
      <c r="E27" s="1133"/>
      <c r="F27" s="1133"/>
      <c r="G27" s="1134">
        <f>RESUMO!G34</f>
        <v>0</v>
      </c>
      <c r="H27" s="1135"/>
      <c r="I27" s="717" t="e">
        <f t="shared" si="0"/>
        <v>#DIV/0!</v>
      </c>
      <c r="J27" s="718">
        <f t="shared" si="1"/>
        <v>0</v>
      </c>
      <c r="K27" s="719"/>
      <c r="L27" s="720">
        <f t="shared" si="2"/>
        <v>0</v>
      </c>
      <c r="M27" s="718">
        <f t="shared" si="3"/>
        <v>0</v>
      </c>
      <c r="N27" s="719">
        <v>0.25</v>
      </c>
      <c r="O27" s="720">
        <f t="shared" si="4"/>
        <v>0.25</v>
      </c>
      <c r="P27" s="718">
        <f t="shared" si="5"/>
        <v>0</v>
      </c>
      <c r="Q27" s="719">
        <v>0.25</v>
      </c>
      <c r="R27" s="720">
        <f t="shared" si="6"/>
        <v>0.5</v>
      </c>
      <c r="S27" s="718">
        <f t="shared" si="7"/>
        <v>0</v>
      </c>
      <c r="T27" s="719">
        <v>0.25</v>
      </c>
      <c r="U27" s="720">
        <f t="shared" si="8"/>
        <v>0.75</v>
      </c>
      <c r="V27" s="718">
        <f t="shared" si="9"/>
        <v>0</v>
      </c>
      <c r="W27" s="719">
        <v>0.25</v>
      </c>
      <c r="X27" s="720">
        <f t="shared" si="10"/>
        <v>1</v>
      </c>
      <c r="Y27" s="718">
        <f t="shared" si="21"/>
        <v>0</v>
      </c>
      <c r="Z27" s="719"/>
      <c r="AA27" s="720">
        <f t="shared" si="22"/>
        <v>1</v>
      </c>
      <c r="AB27" s="718">
        <f t="shared" si="11"/>
        <v>0</v>
      </c>
      <c r="AC27" s="719"/>
      <c r="AD27" s="720">
        <f t="shared" si="12"/>
        <v>1</v>
      </c>
      <c r="AE27" s="718">
        <f t="shared" si="13"/>
        <v>0</v>
      </c>
      <c r="AF27" s="719"/>
      <c r="AG27" s="720">
        <f t="shared" si="14"/>
        <v>1</v>
      </c>
      <c r="AH27" s="718">
        <f t="shared" si="15"/>
        <v>0</v>
      </c>
      <c r="AI27" s="719"/>
      <c r="AJ27" s="720">
        <f t="shared" si="16"/>
        <v>1</v>
      </c>
      <c r="AK27" s="718">
        <f t="shared" si="17"/>
        <v>0</v>
      </c>
      <c r="AL27" s="719"/>
      <c r="AM27" s="720">
        <f t="shared" si="18"/>
        <v>1</v>
      </c>
      <c r="AN27" s="718">
        <f t="shared" si="19"/>
        <v>0</v>
      </c>
      <c r="AO27" s="719"/>
      <c r="AP27" s="956">
        <f t="shared" si="20"/>
        <v>1</v>
      </c>
    </row>
    <row r="28" spans="1:42">
      <c r="A28" s="716">
        <f>RESUMO!B35</f>
        <v>17</v>
      </c>
      <c r="B28" s="1133" t="str">
        <f>RESUMO!C35</f>
        <v>LOUÇAS, ACESSÓRIOS E METAIS</v>
      </c>
      <c r="C28" s="1133"/>
      <c r="D28" s="1133"/>
      <c r="E28" s="1133"/>
      <c r="F28" s="1133"/>
      <c r="G28" s="1134">
        <f>RESUMO!G35</f>
        <v>0</v>
      </c>
      <c r="H28" s="1135"/>
      <c r="I28" s="717" t="e">
        <f t="shared" si="0"/>
        <v>#DIV/0!</v>
      </c>
      <c r="J28" s="718">
        <f t="shared" si="1"/>
        <v>0</v>
      </c>
      <c r="K28" s="721"/>
      <c r="L28" s="720">
        <f t="shared" si="2"/>
        <v>0</v>
      </c>
      <c r="M28" s="718">
        <f t="shared" si="3"/>
        <v>0</v>
      </c>
      <c r="N28" s="719"/>
      <c r="O28" s="720">
        <f t="shared" si="4"/>
        <v>0</v>
      </c>
      <c r="P28" s="718">
        <f t="shared" si="5"/>
        <v>0</v>
      </c>
      <c r="Q28" s="719"/>
      <c r="R28" s="720">
        <f t="shared" si="6"/>
        <v>0</v>
      </c>
      <c r="S28" s="718">
        <f t="shared" si="7"/>
        <v>0</v>
      </c>
      <c r="T28" s="719"/>
      <c r="U28" s="720">
        <f t="shared" si="8"/>
        <v>0</v>
      </c>
      <c r="V28" s="718">
        <f t="shared" si="9"/>
        <v>0</v>
      </c>
      <c r="W28" s="719"/>
      <c r="X28" s="720">
        <f t="shared" si="10"/>
        <v>0</v>
      </c>
      <c r="Y28" s="718">
        <f t="shared" si="21"/>
        <v>0</v>
      </c>
      <c r="Z28" s="719"/>
      <c r="AA28" s="720">
        <f t="shared" si="22"/>
        <v>0</v>
      </c>
      <c r="AB28" s="718">
        <f t="shared" si="11"/>
        <v>0</v>
      </c>
      <c r="AC28" s="719">
        <v>0.5</v>
      </c>
      <c r="AD28" s="720">
        <f t="shared" si="12"/>
        <v>0.5</v>
      </c>
      <c r="AE28" s="718">
        <f t="shared" si="13"/>
        <v>0</v>
      </c>
      <c r="AF28" s="719">
        <v>0.5</v>
      </c>
      <c r="AG28" s="720">
        <f t="shared" si="14"/>
        <v>1</v>
      </c>
      <c r="AH28" s="718">
        <f t="shared" si="15"/>
        <v>0</v>
      </c>
      <c r="AI28" s="719"/>
      <c r="AJ28" s="720">
        <f t="shared" si="16"/>
        <v>1</v>
      </c>
      <c r="AK28" s="718">
        <f t="shared" si="17"/>
        <v>0</v>
      </c>
      <c r="AL28" s="719"/>
      <c r="AM28" s="720">
        <f t="shared" si="18"/>
        <v>1</v>
      </c>
      <c r="AN28" s="718">
        <f t="shared" si="19"/>
        <v>0</v>
      </c>
      <c r="AO28" s="719"/>
      <c r="AP28" s="956">
        <f t="shared" si="20"/>
        <v>1</v>
      </c>
    </row>
    <row r="29" spans="1:42">
      <c r="A29" s="716">
        <f>RESUMO!B36</f>
        <v>18</v>
      </c>
      <c r="B29" s="1133" t="str">
        <f>RESUMO!C36</f>
        <v>INSTALAÇÃO DE GÁS COMBUSTÍVEL</v>
      </c>
      <c r="C29" s="1133"/>
      <c r="D29" s="1133"/>
      <c r="E29" s="1133"/>
      <c r="F29" s="1133"/>
      <c r="G29" s="1134">
        <f>RESUMO!G36</f>
        <v>0</v>
      </c>
      <c r="H29" s="1135"/>
      <c r="I29" s="717" t="e">
        <f t="shared" si="0"/>
        <v>#DIV/0!</v>
      </c>
      <c r="J29" s="718">
        <f t="shared" si="1"/>
        <v>0</v>
      </c>
      <c r="K29" s="721"/>
      <c r="L29" s="720">
        <f t="shared" si="2"/>
        <v>0</v>
      </c>
      <c r="M29" s="718">
        <f t="shared" si="3"/>
        <v>0</v>
      </c>
      <c r="N29" s="719"/>
      <c r="O29" s="720">
        <f t="shared" si="4"/>
        <v>0</v>
      </c>
      <c r="P29" s="718">
        <f t="shared" si="5"/>
        <v>0</v>
      </c>
      <c r="Q29" s="719"/>
      <c r="R29" s="720">
        <f t="shared" si="6"/>
        <v>0</v>
      </c>
      <c r="S29" s="718">
        <f t="shared" si="7"/>
        <v>0</v>
      </c>
      <c r="T29" s="719"/>
      <c r="U29" s="720">
        <f t="shared" si="8"/>
        <v>0</v>
      </c>
      <c r="V29" s="718">
        <f t="shared" si="9"/>
        <v>0</v>
      </c>
      <c r="W29" s="719"/>
      <c r="X29" s="720">
        <f t="shared" si="10"/>
        <v>0</v>
      </c>
      <c r="Y29" s="718">
        <f t="shared" si="21"/>
        <v>0</v>
      </c>
      <c r="Z29" s="719"/>
      <c r="AA29" s="720">
        <f t="shared" si="22"/>
        <v>0</v>
      </c>
      <c r="AB29" s="718">
        <f t="shared" si="11"/>
        <v>0</v>
      </c>
      <c r="AC29" s="719">
        <v>0.5</v>
      </c>
      <c r="AD29" s="720">
        <f t="shared" si="12"/>
        <v>0.5</v>
      </c>
      <c r="AE29" s="718">
        <f t="shared" si="13"/>
        <v>0</v>
      </c>
      <c r="AF29" s="719"/>
      <c r="AG29" s="720">
        <f t="shared" si="14"/>
        <v>0.5</v>
      </c>
      <c r="AH29" s="718">
        <f t="shared" si="15"/>
        <v>0</v>
      </c>
      <c r="AI29" s="719"/>
      <c r="AJ29" s="720">
        <f t="shared" si="16"/>
        <v>0.5</v>
      </c>
      <c r="AK29" s="718">
        <f t="shared" si="17"/>
        <v>0</v>
      </c>
      <c r="AL29" s="719"/>
      <c r="AM29" s="720">
        <f t="shared" si="18"/>
        <v>0.5</v>
      </c>
      <c r="AN29" s="718">
        <f t="shared" si="19"/>
        <v>0</v>
      </c>
      <c r="AO29" s="719">
        <v>0.5</v>
      </c>
      <c r="AP29" s="956">
        <f t="shared" si="20"/>
        <v>1</v>
      </c>
    </row>
    <row r="30" spans="1:42">
      <c r="A30" s="716">
        <f>RESUMO!B37</f>
        <v>19</v>
      </c>
      <c r="B30" s="1133" t="str">
        <f>RESUMO!C37</f>
        <v>SISTEMA DE PROTEÇÃO CONTRA INCÊNDIO</v>
      </c>
      <c r="C30" s="1133"/>
      <c r="D30" s="1133"/>
      <c r="E30" s="1133"/>
      <c r="F30" s="1133"/>
      <c r="G30" s="1134">
        <f>RESUMO!G37</f>
        <v>0</v>
      </c>
      <c r="H30" s="1135"/>
      <c r="I30" s="717" t="e">
        <f t="shared" si="0"/>
        <v>#DIV/0!</v>
      </c>
      <c r="J30" s="718">
        <f t="shared" si="1"/>
        <v>0</v>
      </c>
      <c r="K30" s="719"/>
      <c r="L30" s="720">
        <f t="shared" si="2"/>
        <v>0</v>
      </c>
      <c r="M30" s="718">
        <f t="shared" si="3"/>
        <v>0</v>
      </c>
      <c r="N30" s="719"/>
      <c r="O30" s="720">
        <f t="shared" si="4"/>
        <v>0</v>
      </c>
      <c r="P30" s="718">
        <f t="shared" si="5"/>
        <v>0</v>
      </c>
      <c r="Q30" s="719"/>
      <c r="R30" s="720">
        <f t="shared" si="6"/>
        <v>0</v>
      </c>
      <c r="S30" s="718">
        <f t="shared" si="7"/>
        <v>0</v>
      </c>
      <c r="T30" s="719"/>
      <c r="U30" s="720">
        <f t="shared" si="8"/>
        <v>0</v>
      </c>
      <c r="V30" s="718">
        <f t="shared" si="9"/>
        <v>0</v>
      </c>
      <c r="W30" s="719"/>
      <c r="X30" s="720">
        <f t="shared" si="10"/>
        <v>0</v>
      </c>
      <c r="Y30" s="718">
        <f t="shared" si="21"/>
        <v>0</v>
      </c>
      <c r="Z30" s="719"/>
      <c r="AA30" s="720">
        <f t="shared" si="22"/>
        <v>0</v>
      </c>
      <c r="AB30" s="718">
        <f t="shared" si="11"/>
        <v>0</v>
      </c>
      <c r="AC30" s="719"/>
      <c r="AD30" s="720">
        <f t="shared" si="12"/>
        <v>0</v>
      </c>
      <c r="AE30" s="718">
        <f t="shared" si="13"/>
        <v>0</v>
      </c>
      <c r="AF30" s="719">
        <v>0.4</v>
      </c>
      <c r="AG30" s="720">
        <f t="shared" si="14"/>
        <v>0.4</v>
      </c>
      <c r="AH30" s="718">
        <f t="shared" si="15"/>
        <v>0</v>
      </c>
      <c r="AI30" s="719">
        <v>0.3</v>
      </c>
      <c r="AJ30" s="720">
        <f t="shared" si="16"/>
        <v>0.7</v>
      </c>
      <c r="AK30" s="718">
        <f t="shared" si="17"/>
        <v>0</v>
      </c>
      <c r="AL30" s="719">
        <v>0.3</v>
      </c>
      <c r="AM30" s="720">
        <f t="shared" si="18"/>
        <v>1</v>
      </c>
      <c r="AN30" s="718">
        <f t="shared" si="19"/>
        <v>0</v>
      </c>
      <c r="AO30" s="719"/>
      <c r="AP30" s="956">
        <f t="shared" si="20"/>
        <v>1</v>
      </c>
    </row>
    <row r="31" spans="1:42">
      <c r="A31" s="716">
        <f>RESUMO!B38</f>
        <v>20</v>
      </c>
      <c r="B31" s="1133" t="str">
        <f>RESUMO!C38</f>
        <v>INSTALAÇÃO ELÉTRICA - 127V</v>
      </c>
      <c r="C31" s="1133"/>
      <c r="D31" s="1133"/>
      <c r="E31" s="1133"/>
      <c r="F31" s="1133"/>
      <c r="G31" s="1134">
        <f>RESUMO!G38</f>
        <v>0</v>
      </c>
      <c r="H31" s="1135"/>
      <c r="I31" s="717" t="e">
        <f t="shared" si="0"/>
        <v>#DIV/0!</v>
      </c>
      <c r="J31" s="718">
        <f t="shared" si="1"/>
        <v>0</v>
      </c>
      <c r="K31" s="719"/>
      <c r="L31" s="720">
        <f t="shared" si="2"/>
        <v>0</v>
      </c>
      <c r="M31" s="718">
        <f t="shared" si="3"/>
        <v>0</v>
      </c>
      <c r="N31" s="719"/>
      <c r="O31" s="720">
        <f t="shared" si="4"/>
        <v>0</v>
      </c>
      <c r="P31" s="718">
        <f t="shared" si="5"/>
        <v>0</v>
      </c>
      <c r="Q31" s="719"/>
      <c r="R31" s="720">
        <f t="shared" si="6"/>
        <v>0</v>
      </c>
      <c r="S31" s="718">
        <f t="shared" si="7"/>
        <v>0</v>
      </c>
      <c r="T31" s="719"/>
      <c r="U31" s="720">
        <f t="shared" si="8"/>
        <v>0</v>
      </c>
      <c r="V31" s="718">
        <f t="shared" si="9"/>
        <v>0</v>
      </c>
      <c r="W31" s="719">
        <v>0.4</v>
      </c>
      <c r="X31" s="720">
        <f t="shared" si="10"/>
        <v>0.4</v>
      </c>
      <c r="Y31" s="718">
        <f t="shared" si="21"/>
        <v>0</v>
      </c>
      <c r="Z31" s="719">
        <v>0.3</v>
      </c>
      <c r="AA31" s="720">
        <f t="shared" si="22"/>
        <v>0.7</v>
      </c>
      <c r="AB31" s="718">
        <f t="shared" si="11"/>
        <v>0</v>
      </c>
      <c r="AC31" s="719">
        <v>0.3</v>
      </c>
      <c r="AD31" s="720">
        <f t="shared" si="12"/>
        <v>1</v>
      </c>
      <c r="AE31" s="718">
        <f t="shared" si="13"/>
        <v>0</v>
      </c>
      <c r="AF31" s="719"/>
      <c r="AG31" s="720">
        <f t="shared" si="14"/>
        <v>1</v>
      </c>
      <c r="AH31" s="718">
        <f t="shared" si="15"/>
        <v>0</v>
      </c>
      <c r="AI31" s="719"/>
      <c r="AJ31" s="720">
        <f t="shared" si="16"/>
        <v>1</v>
      </c>
      <c r="AK31" s="718">
        <f t="shared" si="17"/>
        <v>0</v>
      </c>
      <c r="AL31" s="719"/>
      <c r="AM31" s="720">
        <f t="shared" si="18"/>
        <v>1</v>
      </c>
      <c r="AN31" s="718">
        <f t="shared" si="19"/>
        <v>0</v>
      </c>
      <c r="AO31" s="719"/>
      <c r="AP31" s="956">
        <f t="shared" si="20"/>
        <v>1</v>
      </c>
    </row>
    <row r="32" spans="1:42">
      <c r="A32" s="716">
        <f>RESUMO!B39</f>
        <v>21</v>
      </c>
      <c r="B32" s="1133" t="str">
        <f>RESUMO!C39</f>
        <v>INSTALAÇÕES DE CLIMATIZAÇÃO</v>
      </c>
      <c r="C32" s="1133"/>
      <c r="D32" s="1133"/>
      <c r="E32" s="1133"/>
      <c r="F32" s="1133"/>
      <c r="G32" s="1134">
        <f>RESUMO!G39</f>
        <v>0</v>
      </c>
      <c r="H32" s="1135"/>
      <c r="I32" s="717" t="e">
        <f t="shared" si="0"/>
        <v>#DIV/0!</v>
      </c>
      <c r="J32" s="718">
        <f t="shared" si="1"/>
        <v>0</v>
      </c>
      <c r="K32" s="721"/>
      <c r="L32" s="720">
        <f t="shared" si="2"/>
        <v>0</v>
      </c>
      <c r="M32" s="718">
        <f t="shared" si="3"/>
        <v>0</v>
      </c>
      <c r="N32" s="719"/>
      <c r="O32" s="720">
        <f t="shared" si="4"/>
        <v>0</v>
      </c>
      <c r="P32" s="718">
        <f t="shared" si="5"/>
        <v>0</v>
      </c>
      <c r="Q32" s="719"/>
      <c r="R32" s="720">
        <f t="shared" si="6"/>
        <v>0</v>
      </c>
      <c r="S32" s="718">
        <f t="shared" si="7"/>
        <v>0</v>
      </c>
      <c r="T32" s="719"/>
      <c r="U32" s="720">
        <f t="shared" si="8"/>
        <v>0</v>
      </c>
      <c r="V32" s="718">
        <f t="shared" si="9"/>
        <v>0</v>
      </c>
      <c r="W32" s="719"/>
      <c r="X32" s="720">
        <f t="shared" si="10"/>
        <v>0</v>
      </c>
      <c r="Y32" s="718">
        <f t="shared" si="21"/>
        <v>0</v>
      </c>
      <c r="Z32" s="719"/>
      <c r="AA32" s="720">
        <f t="shared" si="22"/>
        <v>0</v>
      </c>
      <c r="AB32" s="718">
        <f t="shared" si="11"/>
        <v>0</v>
      </c>
      <c r="AC32" s="719"/>
      <c r="AD32" s="720">
        <f t="shared" si="12"/>
        <v>0</v>
      </c>
      <c r="AE32" s="718">
        <f t="shared" si="13"/>
        <v>0</v>
      </c>
      <c r="AF32" s="719">
        <v>0.4</v>
      </c>
      <c r="AG32" s="720">
        <f t="shared" si="14"/>
        <v>0.4</v>
      </c>
      <c r="AH32" s="718">
        <f t="shared" si="15"/>
        <v>0</v>
      </c>
      <c r="AI32" s="719">
        <v>0.3</v>
      </c>
      <c r="AJ32" s="720">
        <f t="shared" si="16"/>
        <v>0.7</v>
      </c>
      <c r="AK32" s="718">
        <f t="shared" si="17"/>
        <v>0</v>
      </c>
      <c r="AL32" s="719">
        <v>0.3</v>
      </c>
      <c r="AM32" s="720">
        <f t="shared" si="18"/>
        <v>1</v>
      </c>
      <c r="AN32" s="718">
        <f t="shared" si="19"/>
        <v>0</v>
      </c>
      <c r="AO32" s="719"/>
      <c r="AP32" s="956">
        <f t="shared" si="20"/>
        <v>1</v>
      </c>
    </row>
    <row r="33" spans="1:42">
      <c r="A33" s="716">
        <f>RESUMO!B40</f>
        <v>22</v>
      </c>
      <c r="B33" s="1133" t="str">
        <f>RESUMO!C40</f>
        <v>INSTALAÇÕES DE REDE ESTRTUTURADA</v>
      </c>
      <c r="C33" s="1133"/>
      <c r="D33" s="1133"/>
      <c r="E33" s="1133"/>
      <c r="F33" s="1133"/>
      <c r="G33" s="1134">
        <f>RESUMO!G40</f>
        <v>0</v>
      </c>
      <c r="H33" s="1135"/>
      <c r="I33" s="717" t="e">
        <f t="shared" si="0"/>
        <v>#DIV/0!</v>
      </c>
      <c r="J33" s="718">
        <f t="shared" si="1"/>
        <v>0</v>
      </c>
      <c r="K33" s="721"/>
      <c r="L33" s="720">
        <f t="shared" si="2"/>
        <v>0</v>
      </c>
      <c r="M33" s="718">
        <f t="shared" si="3"/>
        <v>0</v>
      </c>
      <c r="N33" s="719"/>
      <c r="O33" s="720">
        <f t="shared" si="4"/>
        <v>0</v>
      </c>
      <c r="P33" s="718">
        <f t="shared" si="5"/>
        <v>0</v>
      </c>
      <c r="Q33" s="719"/>
      <c r="R33" s="720">
        <f t="shared" si="6"/>
        <v>0</v>
      </c>
      <c r="S33" s="718">
        <f t="shared" si="7"/>
        <v>0</v>
      </c>
      <c r="T33" s="719"/>
      <c r="U33" s="720">
        <f t="shared" si="8"/>
        <v>0</v>
      </c>
      <c r="V33" s="718">
        <f t="shared" si="9"/>
        <v>0</v>
      </c>
      <c r="W33" s="719"/>
      <c r="X33" s="720">
        <f t="shared" si="10"/>
        <v>0</v>
      </c>
      <c r="Y33" s="718">
        <f t="shared" si="21"/>
        <v>0</v>
      </c>
      <c r="Z33" s="719"/>
      <c r="AA33" s="720">
        <f t="shared" si="22"/>
        <v>0</v>
      </c>
      <c r="AB33" s="718">
        <f t="shared" si="11"/>
        <v>0</v>
      </c>
      <c r="AC33" s="719">
        <v>0.4</v>
      </c>
      <c r="AD33" s="720">
        <f t="shared" si="12"/>
        <v>0.4</v>
      </c>
      <c r="AE33" s="718">
        <f t="shared" si="13"/>
        <v>0</v>
      </c>
      <c r="AF33" s="719">
        <v>0.3</v>
      </c>
      <c r="AG33" s="720">
        <f t="shared" si="14"/>
        <v>0.7</v>
      </c>
      <c r="AH33" s="718">
        <f t="shared" si="15"/>
        <v>0</v>
      </c>
      <c r="AI33" s="719">
        <v>0.3</v>
      </c>
      <c r="AJ33" s="720">
        <f t="shared" si="16"/>
        <v>1</v>
      </c>
      <c r="AK33" s="718">
        <f t="shared" si="17"/>
        <v>0</v>
      </c>
      <c r="AL33" s="719"/>
      <c r="AM33" s="720">
        <f t="shared" si="18"/>
        <v>1</v>
      </c>
      <c r="AN33" s="718">
        <f t="shared" si="19"/>
        <v>0</v>
      </c>
      <c r="AO33" s="719"/>
      <c r="AP33" s="956">
        <f t="shared" si="20"/>
        <v>1</v>
      </c>
    </row>
    <row r="34" spans="1:42">
      <c r="A34" s="716">
        <f>RESUMO!B41</f>
        <v>23</v>
      </c>
      <c r="B34" s="1133" t="str">
        <f>RESUMO!C41</f>
        <v>SISTEMA DE EXAUSTÃO MECÂNICA</v>
      </c>
      <c r="C34" s="1133"/>
      <c r="D34" s="1133"/>
      <c r="E34" s="1133"/>
      <c r="F34" s="1133"/>
      <c r="G34" s="1134">
        <f>RESUMO!G41</f>
        <v>0</v>
      </c>
      <c r="H34" s="1135"/>
      <c r="I34" s="717" t="e">
        <f t="shared" si="0"/>
        <v>#DIV/0!</v>
      </c>
      <c r="J34" s="718">
        <f t="shared" si="1"/>
        <v>0</v>
      </c>
      <c r="K34" s="721"/>
      <c r="L34" s="720">
        <f t="shared" si="2"/>
        <v>0</v>
      </c>
      <c r="M34" s="718">
        <f t="shared" si="3"/>
        <v>0</v>
      </c>
      <c r="N34" s="719"/>
      <c r="O34" s="720">
        <f t="shared" si="4"/>
        <v>0</v>
      </c>
      <c r="P34" s="718">
        <f t="shared" si="5"/>
        <v>0</v>
      </c>
      <c r="Q34" s="719"/>
      <c r="R34" s="720">
        <f t="shared" si="6"/>
        <v>0</v>
      </c>
      <c r="S34" s="718">
        <f t="shared" si="7"/>
        <v>0</v>
      </c>
      <c r="T34" s="719"/>
      <c r="U34" s="720">
        <f t="shared" si="8"/>
        <v>0</v>
      </c>
      <c r="V34" s="718">
        <f t="shared" si="9"/>
        <v>0</v>
      </c>
      <c r="W34" s="719"/>
      <c r="X34" s="720">
        <f t="shared" si="10"/>
        <v>0</v>
      </c>
      <c r="Y34" s="718">
        <f t="shared" si="21"/>
        <v>0</v>
      </c>
      <c r="Z34" s="719"/>
      <c r="AA34" s="720">
        <f t="shared" si="22"/>
        <v>0</v>
      </c>
      <c r="AB34" s="718">
        <f t="shared" si="11"/>
        <v>0</v>
      </c>
      <c r="AC34" s="719"/>
      <c r="AD34" s="720">
        <f t="shared" si="12"/>
        <v>0</v>
      </c>
      <c r="AE34" s="718">
        <f t="shared" si="13"/>
        <v>0</v>
      </c>
      <c r="AF34" s="719"/>
      <c r="AG34" s="720">
        <f t="shared" si="14"/>
        <v>0</v>
      </c>
      <c r="AH34" s="718">
        <f t="shared" si="15"/>
        <v>0</v>
      </c>
      <c r="AI34" s="719">
        <v>1</v>
      </c>
      <c r="AJ34" s="720">
        <f t="shared" si="16"/>
        <v>1</v>
      </c>
      <c r="AK34" s="718">
        <f t="shared" si="17"/>
        <v>0</v>
      </c>
      <c r="AL34" s="719"/>
      <c r="AM34" s="720">
        <f t="shared" si="18"/>
        <v>1</v>
      </c>
      <c r="AN34" s="718">
        <f t="shared" si="19"/>
        <v>0</v>
      </c>
      <c r="AO34" s="719"/>
      <c r="AP34" s="956">
        <f t="shared" si="20"/>
        <v>1</v>
      </c>
    </row>
    <row r="35" spans="1:42">
      <c r="A35" s="716">
        <f>RESUMO!B42</f>
        <v>24</v>
      </c>
      <c r="B35" s="1133" t="str">
        <f>RESUMO!C42</f>
        <v>SISTEMA DE PROTEÇÃO CONTRA DESCARGAS ATMOSFÉRICAS (SPDA)</v>
      </c>
      <c r="C35" s="1133"/>
      <c r="D35" s="1133"/>
      <c r="E35" s="1133"/>
      <c r="F35" s="1133"/>
      <c r="G35" s="1134">
        <f>RESUMO!G42</f>
        <v>0</v>
      </c>
      <c r="H35" s="1135"/>
      <c r="I35" s="717" t="e">
        <f t="shared" si="0"/>
        <v>#DIV/0!</v>
      </c>
      <c r="J35" s="718">
        <f t="shared" si="1"/>
        <v>0</v>
      </c>
      <c r="K35" s="721"/>
      <c r="L35" s="720">
        <f t="shared" si="2"/>
        <v>0</v>
      </c>
      <c r="M35" s="718">
        <f t="shared" si="3"/>
        <v>0</v>
      </c>
      <c r="N35" s="719"/>
      <c r="O35" s="720">
        <f t="shared" si="4"/>
        <v>0</v>
      </c>
      <c r="P35" s="718">
        <f t="shared" si="5"/>
        <v>0</v>
      </c>
      <c r="Q35" s="719"/>
      <c r="R35" s="720">
        <f t="shared" si="6"/>
        <v>0</v>
      </c>
      <c r="S35" s="718">
        <f t="shared" si="7"/>
        <v>0</v>
      </c>
      <c r="T35" s="719"/>
      <c r="U35" s="720">
        <f t="shared" si="8"/>
        <v>0</v>
      </c>
      <c r="V35" s="718">
        <f t="shared" si="9"/>
        <v>0</v>
      </c>
      <c r="W35" s="719"/>
      <c r="X35" s="720">
        <f t="shared" si="10"/>
        <v>0</v>
      </c>
      <c r="Y35" s="718">
        <f t="shared" si="21"/>
        <v>0</v>
      </c>
      <c r="Z35" s="719"/>
      <c r="AA35" s="720">
        <f t="shared" si="22"/>
        <v>0</v>
      </c>
      <c r="AB35" s="718">
        <f t="shared" si="11"/>
        <v>0</v>
      </c>
      <c r="AC35" s="719"/>
      <c r="AD35" s="720">
        <f t="shared" si="12"/>
        <v>0</v>
      </c>
      <c r="AE35" s="718">
        <f t="shared" si="13"/>
        <v>0</v>
      </c>
      <c r="AF35" s="719">
        <v>0.4</v>
      </c>
      <c r="AG35" s="720">
        <f t="shared" si="14"/>
        <v>0.4</v>
      </c>
      <c r="AH35" s="718">
        <f t="shared" si="15"/>
        <v>0</v>
      </c>
      <c r="AI35" s="719">
        <v>0.3</v>
      </c>
      <c r="AJ35" s="720">
        <f t="shared" si="16"/>
        <v>0.7</v>
      </c>
      <c r="AK35" s="718">
        <f t="shared" si="17"/>
        <v>0</v>
      </c>
      <c r="AL35" s="719">
        <v>0.3</v>
      </c>
      <c r="AM35" s="720">
        <f t="shared" si="18"/>
        <v>1</v>
      </c>
      <c r="AN35" s="718">
        <f t="shared" si="19"/>
        <v>0</v>
      </c>
      <c r="AO35" s="719"/>
      <c r="AP35" s="956">
        <f t="shared" si="20"/>
        <v>1</v>
      </c>
    </row>
    <row r="36" spans="1:42">
      <c r="A36" s="716">
        <f>RESUMO!B43</f>
        <v>25</v>
      </c>
      <c r="B36" s="1133" t="str">
        <f>RESUMO!C43</f>
        <v>SERVIÇOS COMPLEMENTARES</v>
      </c>
      <c r="C36" s="1133"/>
      <c r="D36" s="1133"/>
      <c r="E36" s="1133"/>
      <c r="F36" s="1133"/>
      <c r="G36" s="1134">
        <f>RESUMO!G43</f>
        <v>0</v>
      </c>
      <c r="H36" s="1135"/>
      <c r="I36" s="717" t="e">
        <f t="shared" si="0"/>
        <v>#DIV/0!</v>
      </c>
      <c r="J36" s="718">
        <f t="shared" si="1"/>
        <v>0</v>
      </c>
      <c r="K36" s="721"/>
      <c r="L36" s="720">
        <f t="shared" si="2"/>
        <v>0</v>
      </c>
      <c r="M36" s="718">
        <f t="shared" si="3"/>
        <v>0</v>
      </c>
      <c r="N36" s="719"/>
      <c r="O36" s="720">
        <f t="shared" si="4"/>
        <v>0</v>
      </c>
      <c r="P36" s="718">
        <f t="shared" si="5"/>
        <v>0</v>
      </c>
      <c r="Q36" s="719"/>
      <c r="R36" s="720">
        <f t="shared" si="6"/>
        <v>0</v>
      </c>
      <c r="S36" s="718">
        <f t="shared" si="7"/>
        <v>0</v>
      </c>
      <c r="T36" s="719"/>
      <c r="U36" s="720">
        <f t="shared" si="8"/>
        <v>0</v>
      </c>
      <c r="V36" s="718">
        <f t="shared" si="9"/>
        <v>0</v>
      </c>
      <c r="W36" s="719"/>
      <c r="X36" s="720">
        <f t="shared" si="10"/>
        <v>0</v>
      </c>
      <c r="Y36" s="718">
        <f t="shared" si="21"/>
        <v>0</v>
      </c>
      <c r="Z36" s="719"/>
      <c r="AA36" s="720">
        <f t="shared" si="22"/>
        <v>0</v>
      </c>
      <c r="AB36" s="718">
        <f t="shared" si="11"/>
        <v>0</v>
      </c>
      <c r="AC36" s="719">
        <v>0.25</v>
      </c>
      <c r="AD36" s="720">
        <f t="shared" si="12"/>
        <v>0.25</v>
      </c>
      <c r="AE36" s="718">
        <f t="shared" si="13"/>
        <v>0</v>
      </c>
      <c r="AF36" s="719">
        <v>0.25</v>
      </c>
      <c r="AG36" s="720">
        <f t="shared" si="14"/>
        <v>0.5</v>
      </c>
      <c r="AH36" s="718">
        <f t="shared" si="15"/>
        <v>0</v>
      </c>
      <c r="AI36" s="719">
        <v>0.25</v>
      </c>
      <c r="AJ36" s="720">
        <f t="shared" si="16"/>
        <v>0.75</v>
      </c>
      <c r="AK36" s="718">
        <f t="shared" si="17"/>
        <v>0</v>
      </c>
      <c r="AL36" s="719">
        <v>0.25</v>
      </c>
      <c r="AM36" s="720">
        <f t="shared" si="18"/>
        <v>1</v>
      </c>
      <c r="AN36" s="718">
        <f t="shared" si="19"/>
        <v>0</v>
      </c>
      <c r="AO36" s="719"/>
      <c r="AP36" s="956">
        <f t="shared" si="20"/>
        <v>1</v>
      </c>
    </row>
    <row r="37" spans="1:42">
      <c r="A37" s="716">
        <f>RESUMO!B44</f>
        <v>26</v>
      </c>
      <c r="B37" s="1133" t="str">
        <f>RESUMO!C44</f>
        <v>SERVIÇOS FINAIS</v>
      </c>
      <c r="C37" s="1133"/>
      <c r="D37" s="1133"/>
      <c r="E37" s="1133"/>
      <c r="F37" s="1133"/>
      <c r="G37" s="1134">
        <f>RESUMO!G44</f>
        <v>0</v>
      </c>
      <c r="H37" s="1135"/>
      <c r="I37" s="717" t="e">
        <f t="shared" si="0"/>
        <v>#DIV/0!</v>
      </c>
      <c r="J37" s="718">
        <f t="shared" si="1"/>
        <v>0</v>
      </c>
      <c r="K37" s="721"/>
      <c r="L37" s="720">
        <f t="shared" si="2"/>
        <v>0</v>
      </c>
      <c r="M37" s="718">
        <f t="shared" si="3"/>
        <v>0</v>
      </c>
      <c r="N37" s="719"/>
      <c r="O37" s="720">
        <f t="shared" si="4"/>
        <v>0</v>
      </c>
      <c r="P37" s="718">
        <f t="shared" si="5"/>
        <v>0</v>
      </c>
      <c r="Q37" s="719"/>
      <c r="R37" s="720">
        <f t="shared" si="6"/>
        <v>0</v>
      </c>
      <c r="S37" s="718">
        <f t="shared" si="7"/>
        <v>0</v>
      </c>
      <c r="T37" s="719"/>
      <c r="U37" s="720">
        <f t="shared" si="8"/>
        <v>0</v>
      </c>
      <c r="V37" s="718">
        <f t="shared" si="9"/>
        <v>0</v>
      </c>
      <c r="W37" s="719"/>
      <c r="X37" s="720">
        <f t="shared" si="10"/>
        <v>0</v>
      </c>
      <c r="Y37" s="718">
        <f t="shared" si="21"/>
        <v>0</v>
      </c>
      <c r="Z37" s="719"/>
      <c r="AA37" s="720">
        <f t="shared" si="22"/>
        <v>0</v>
      </c>
      <c r="AB37" s="718">
        <f t="shared" si="11"/>
        <v>0</v>
      </c>
      <c r="AC37" s="719"/>
      <c r="AD37" s="720">
        <f t="shared" si="12"/>
        <v>0</v>
      </c>
      <c r="AE37" s="718">
        <f t="shared" si="13"/>
        <v>0</v>
      </c>
      <c r="AF37" s="719"/>
      <c r="AG37" s="720">
        <f t="shared" si="14"/>
        <v>0</v>
      </c>
      <c r="AH37" s="718">
        <f t="shared" si="15"/>
        <v>0</v>
      </c>
      <c r="AI37" s="719"/>
      <c r="AJ37" s="720">
        <f t="shared" si="16"/>
        <v>0</v>
      </c>
      <c r="AK37" s="718">
        <f t="shared" si="17"/>
        <v>0</v>
      </c>
      <c r="AL37" s="719">
        <v>0.5</v>
      </c>
      <c r="AM37" s="720">
        <f t="shared" si="18"/>
        <v>0.5</v>
      </c>
      <c r="AN37" s="718">
        <f t="shared" si="19"/>
        <v>0</v>
      </c>
      <c r="AO37" s="719">
        <v>0.5</v>
      </c>
      <c r="AP37" s="956">
        <f t="shared" si="20"/>
        <v>1</v>
      </c>
    </row>
    <row r="38" spans="1:42" customFormat="1" ht="15">
      <c r="A38" s="1137" t="s">
        <v>13831</v>
      </c>
      <c r="B38" s="1137"/>
      <c r="C38" s="1137"/>
      <c r="D38" s="1137"/>
      <c r="E38" s="1137"/>
      <c r="F38" s="1137"/>
      <c r="G38" s="1136">
        <f>SUM(G12:H37)</f>
        <v>0</v>
      </c>
      <c r="H38" s="1136"/>
      <c r="I38" s="722" t="e">
        <f>SUM(I12:I37)</f>
        <v>#DIV/0!</v>
      </c>
      <c r="J38" s="1136">
        <f>SUM(J12:J37)</f>
        <v>0</v>
      </c>
      <c r="K38" s="1136"/>
      <c r="L38" s="722" t="e">
        <f>J38/$G38</f>
        <v>#DIV/0!</v>
      </c>
      <c r="M38" s="1136">
        <f>SUM(M12:M37)</f>
        <v>0</v>
      </c>
      <c r="N38" s="1136"/>
      <c r="O38" s="722" t="e">
        <f>M38/$G38</f>
        <v>#DIV/0!</v>
      </c>
      <c r="P38" s="1136">
        <f>SUM(P12:P37)</f>
        <v>0</v>
      </c>
      <c r="Q38" s="1136"/>
      <c r="R38" s="722" t="e">
        <f>P38/$G38</f>
        <v>#DIV/0!</v>
      </c>
      <c r="S38" s="1136">
        <f>SUM(S12:S37)</f>
        <v>0</v>
      </c>
      <c r="T38" s="1136"/>
      <c r="U38" s="722" t="e">
        <f>S38/$G38</f>
        <v>#DIV/0!</v>
      </c>
      <c r="V38" s="1136">
        <f>SUM(V12:V37)</f>
        <v>0</v>
      </c>
      <c r="W38" s="1136"/>
      <c r="X38" s="722" t="e">
        <f>V38/$G38</f>
        <v>#DIV/0!</v>
      </c>
      <c r="Y38" s="1136">
        <f>SUM(Y12:Y37)</f>
        <v>0</v>
      </c>
      <c r="Z38" s="1136"/>
      <c r="AA38" s="722" t="e">
        <f>Y38/$G38</f>
        <v>#DIV/0!</v>
      </c>
      <c r="AB38" s="1136">
        <f>SUM(AB12:AB37)</f>
        <v>193350.46</v>
      </c>
      <c r="AC38" s="1136"/>
      <c r="AD38" s="722" t="e">
        <f>AB38/$G38</f>
        <v>#DIV/0!</v>
      </c>
      <c r="AE38" s="1136">
        <f>SUM(AE12:AE37)</f>
        <v>0</v>
      </c>
      <c r="AF38" s="1136"/>
      <c r="AG38" s="722" t="e">
        <f>AE38/$G38</f>
        <v>#DIV/0!</v>
      </c>
      <c r="AH38" s="1136">
        <f>SUM(AH12:AH37)</f>
        <v>0</v>
      </c>
      <c r="AI38" s="1136"/>
      <c r="AJ38" s="722" t="e">
        <f>AH38/$G38</f>
        <v>#DIV/0!</v>
      </c>
      <c r="AK38" s="1136">
        <f>SUM(AK12:AK37)</f>
        <v>0</v>
      </c>
      <c r="AL38" s="1136"/>
      <c r="AM38" s="722" t="e">
        <f>AK38/$G38</f>
        <v>#DIV/0!</v>
      </c>
      <c r="AN38" s="1136">
        <f>SUM(AN12:AN37)</f>
        <v>0</v>
      </c>
      <c r="AO38" s="1136"/>
      <c r="AP38" s="722" t="e">
        <f>AN38/$G38</f>
        <v>#DIV/0!</v>
      </c>
    </row>
    <row r="39" spans="1:42" customFormat="1" ht="15">
      <c r="A39" s="1137" t="s">
        <v>13832</v>
      </c>
      <c r="B39" s="1137"/>
      <c r="C39" s="1137"/>
      <c r="D39" s="1137"/>
      <c r="E39" s="1137"/>
      <c r="F39" s="1137"/>
      <c r="G39" s="795"/>
      <c r="H39" s="796"/>
      <c r="I39" s="723"/>
      <c r="J39" s="1136">
        <f>J38</f>
        <v>0</v>
      </c>
      <c r="K39" s="1136"/>
      <c r="L39" s="722" t="e">
        <f>J39/$G38</f>
        <v>#DIV/0!</v>
      </c>
      <c r="M39" s="1136">
        <f>J39+M38</f>
        <v>0</v>
      </c>
      <c r="N39" s="1136"/>
      <c r="O39" s="722" t="e">
        <f>M39/$G38</f>
        <v>#DIV/0!</v>
      </c>
      <c r="P39" s="1136">
        <f>M39+P38</f>
        <v>0</v>
      </c>
      <c r="Q39" s="1136"/>
      <c r="R39" s="722" t="e">
        <f>P39/$G38</f>
        <v>#DIV/0!</v>
      </c>
      <c r="S39" s="1136">
        <f>P39+S38</f>
        <v>0</v>
      </c>
      <c r="T39" s="1136"/>
      <c r="U39" s="722" t="e">
        <f>S39/$G38</f>
        <v>#DIV/0!</v>
      </c>
      <c r="V39" s="1136">
        <f>S39+V38</f>
        <v>0</v>
      </c>
      <c r="W39" s="1136"/>
      <c r="X39" s="722" t="e">
        <f>V39/$G38</f>
        <v>#DIV/0!</v>
      </c>
      <c r="Y39" s="1136">
        <f>V39+Y38</f>
        <v>0</v>
      </c>
      <c r="Z39" s="1136"/>
      <c r="AA39" s="722" t="e">
        <f>Y39/$G38</f>
        <v>#DIV/0!</v>
      </c>
      <c r="AB39" s="1136">
        <f>Y39+AB38</f>
        <v>193350.46</v>
      </c>
      <c r="AC39" s="1136"/>
      <c r="AD39" s="722" t="e">
        <f>AB39/$G38</f>
        <v>#DIV/0!</v>
      </c>
      <c r="AE39" s="1136">
        <f>AB39+AE38</f>
        <v>193350.46</v>
      </c>
      <c r="AF39" s="1136"/>
      <c r="AG39" s="722" t="e">
        <f>AE39/$G38</f>
        <v>#DIV/0!</v>
      </c>
      <c r="AH39" s="1136">
        <f>AE39+AH38</f>
        <v>193350.46</v>
      </c>
      <c r="AI39" s="1136"/>
      <c r="AJ39" s="722" t="e">
        <f>AH39/$G38</f>
        <v>#DIV/0!</v>
      </c>
      <c r="AK39" s="1136">
        <f>AH39+AK38</f>
        <v>193350.46</v>
      </c>
      <c r="AL39" s="1136"/>
      <c r="AM39" s="722" t="e">
        <f>AK39/$G38</f>
        <v>#DIV/0!</v>
      </c>
      <c r="AN39" s="1136">
        <f>AK39+AN38</f>
        <v>193350.46</v>
      </c>
      <c r="AO39" s="1136"/>
      <c r="AP39" s="957" t="e">
        <f>AN39/$G38</f>
        <v>#DIV/0!</v>
      </c>
    </row>
    <row r="41" spans="1:42">
      <c r="V41" s="820"/>
    </row>
    <row r="42" spans="1:42">
      <c r="AK42" s="863"/>
    </row>
    <row r="43" spans="1:42">
      <c r="AH43" s="863"/>
    </row>
  </sheetData>
  <mergeCells count="94">
    <mergeCell ref="AB39:AC39"/>
    <mergeCell ref="AE39:AF39"/>
    <mergeCell ref="AH39:AI39"/>
    <mergeCell ref="AK39:AL39"/>
    <mergeCell ref="AN39:AO39"/>
    <mergeCell ref="AB38:AC38"/>
    <mergeCell ref="AE38:AF38"/>
    <mergeCell ref="AH38:AI38"/>
    <mergeCell ref="AK38:AL38"/>
    <mergeCell ref="AN38:AO38"/>
    <mergeCell ref="AB10:AD10"/>
    <mergeCell ref="AE10:AG10"/>
    <mergeCell ref="AH10:AJ10"/>
    <mergeCell ref="AK10:AM10"/>
    <mergeCell ref="AN10:AP10"/>
    <mergeCell ref="G17:H17"/>
    <mergeCell ref="G16:H16"/>
    <mergeCell ref="G15:H15"/>
    <mergeCell ref="G14:H14"/>
    <mergeCell ref="G13:H13"/>
    <mergeCell ref="G22:H22"/>
    <mergeCell ref="G21:H21"/>
    <mergeCell ref="G20:H20"/>
    <mergeCell ref="G19:H19"/>
    <mergeCell ref="G18:H18"/>
    <mergeCell ref="G27:H27"/>
    <mergeCell ref="G26:H26"/>
    <mergeCell ref="G25:H25"/>
    <mergeCell ref="G24:H24"/>
    <mergeCell ref="G23:H23"/>
    <mergeCell ref="A39:F39"/>
    <mergeCell ref="J39:K39"/>
    <mergeCell ref="M39:N39"/>
    <mergeCell ref="P39:Q39"/>
    <mergeCell ref="S39:T39"/>
    <mergeCell ref="V39:W39"/>
    <mergeCell ref="Y39:Z39"/>
    <mergeCell ref="V38:W38"/>
    <mergeCell ref="Y38:Z38"/>
    <mergeCell ref="S38:T38"/>
    <mergeCell ref="B28:F28"/>
    <mergeCell ref="G28:H28"/>
    <mergeCell ref="B29:F29"/>
    <mergeCell ref="G29:H29"/>
    <mergeCell ref="A38:F38"/>
    <mergeCell ref="G38:H38"/>
    <mergeCell ref="B32:F32"/>
    <mergeCell ref="G32:H32"/>
    <mergeCell ref="B33:F33"/>
    <mergeCell ref="G33:H33"/>
    <mergeCell ref="B34:F34"/>
    <mergeCell ref="G34:H34"/>
    <mergeCell ref="B37:F37"/>
    <mergeCell ref="G37:H37"/>
    <mergeCell ref="B35:F35"/>
    <mergeCell ref="G35:H35"/>
    <mergeCell ref="J38:K38"/>
    <mergeCell ref="M38:N38"/>
    <mergeCell ref="P38:Q38"/>
    <mergeCell ref="B30:F30"/>
    <mergeCell ref="G30:H30"/>
    <mergeCell ref="B31:F31"/>
    <mergeCell ref="G31:H31"/>
    <mergeCell ref="B36:F36"/>
    <mergeCell ref="G36:H36"/>
    <mergeCell ref="B25:F25"/>
    <mergeCell ref="B26:F26"/>
    <mergeCell ref="B27:F27"/>
    <mergeCell ref="B22:F22"/>
    <mergeCell ref="B23:F23"/>
    <mergeCell ref="B24:F24"/>
    <mergeCell ref="B19:F19"/>
    <mergeCell ref="B20:F20"/>
    <mergeCell ref="B21:F21"/>
    <mergeCell ref="B16:F16"/>
    <mergeCell ref="B17:F17"/>
    <mergeCell ref="B18:F18"/>
    <mergeCell ref="B13:F13"/>
    <mergeCell ref="B14:F14"/>
    <mergeCell ref="B15:F15"/>
    <mergeCell ref="B12:F12"/>
    <mergeCell ref="G12:H12"/>
    <mergeCell ref="P10:R10"/>
    <mergeCell ref="S10:U10"/>
    <mergeCell ref="V10:X10"/>
    <mergeCell ref="Y10:AA10"/>
    <mergeCell ref="M10:O10"/>
    <mergeCell ref="A1:L1"/>
    <mergeCell ref="A2:L2"/>
    <mergeCell ref="A10:A11"/>
    <mergeCell ref="B10:F11"/>
    <mergeCell ref="G10:H11"/>
    <mergeCell ref="I10:I11"/>
    <mergeCell ref="J10:L10"/>
  </mergeCells>
  <pageMargins left="0.25" right="0.25" top="0.75" bottom="0.75" header="0.3" footer="0.3"/>
  <pageSetup paperSize="9" scale="49" fitToWidth="0" orientation="landscape" r:id="rId1"/>
  <headerFooter>
    <oddFooter>&amp;CMailla Victória Santos Barile
&amp;9Engenheira Civil 
CREA - MT 57412&amp;R&amp;P de &amp;N</oddFooter>
  </headerFooter>
  <colBreaks count="2" manualBreakCount="2">
    <brk id="18" max="39" man="1"/>
    <brk id="30" max="3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tabColor theme="4" tint="0.79998168889431442"/>
    <pageSetUpPr fitToPage="1"/>
  </sheetPr>
  <dimension ref="B1:H51"/>
  <sheetViews>
    <sheetView view="pageBreakPreview" zoomScale="60" zoomScaleNormal="100" workbookViewId="0">
      <selection activeCell="M21" sqref="M21"/>
    </sheetView>
    <sheetView topLeftCell="A36" zoomScaleNormal="100" workbookViewId="1">
      <selection activeCell="L59" sqref="L59"/>
    </sheetView>
  </sheetViews>
  <sheetFormatPr defaultColWidth="9.140625" defaultRowHeight="15"/>
  <cols>
    <col min="1" max="1" width="2" customWidth="1"/>
    <col min="2" max="2" width="15" customWidth="1"/>
    <col min="3" max="3" width="10.5703125" customWidth="1"/>
    <col min="5" max="5" width="20.85546875" customWidth="1"/>
    <col min="6" max="6" width="34.5703125" bestFit="1" customWidth="1"/>
    <col min="7" max="7" width="23.7109375" customWidth="1"/>
    <col min="8" max="8" width="15.42578125" bestFit="1" customWidth="1"/>
    <col min="9" max="9" width="1.7109375" customWidth="1"/>
  </cols>
  <sheetData>
    <row r="1" spans="2:8" ht="10.5" customHeight="1"/>
    <row r="2" spans="2:8">
      <c r="E2" s="6" t="s">
        <v>13862</v>
      </c>
      <c r="F2" s="5" t="s">
        <v>13355</v>
      </c>
      <c r="G2" s="28" t="s">
        <v>19</v>
      </c>
      <c r="H2" s="29">
        <v>45726</v>
      </c>
    </row>
    <row r="3" spans="2:8">
      <c r="E3" s="2"/>
      <c r="F3" s="4" t="s">
        <v>13434</v>
      </c>
      <c r="G3" s="6" t="s">
        <v>16</v>
      </c>
      <c r="H3" s="667">
        <f>'BDI - SERVIÇO'!H37</f>
        <v>0.28349999999999997</v>
      </c>
    </row>
    <row r="4" spans="2:8">
      <c r="B4" s="24"/>
      <c r="E4" s="2"/>
      <c r="F4" s="4" t="s">
        <v>13433</v>
      </c>
      <c r="H4" s="4"/>
    </row>
    <row r="5" spans="2:8">
      <c r="B5" s="24"/>
      <c r="E5" s="25"/>
      <c r="F5" s="4" t="s">
        <v>13887</v>
      </c>
      <c r="G5" s="24"/>
      <c r="H5" s="24"/>
    </row>
    <row r="6" spans="2:8" ht="5.25" customHeight="1">
      <c r="B6" s="24"/>
      <c r="E6" s="25"/>
      <c r="F6" s="4"/>
      <c r="G6" s="24"/>
      <c r="H6" s="24"/>
    </row>
    <row r="7" spans="2:8">
      <c r="B7" s="33" t="s">
        <v>13861</v>
      </c>
      <c r="C7" s="8" t="s">
        <v>13863</v>
      </c>
      <c r="D7" s="8"/>
      <c r="E7" s="792"/>
      <c r="F7" s="791" t="s">
        <v>13864</v>
      </c>
      <c r="G7" s="793">
        <f>G45</f>
        <v>0</v>
      </c>
      <c r="H7" s="24"/>
    </row>
    <row r="8" spans="2:8">
      <c r="B8" s="791" t="s">
        <v>56</v>
      </c>
      <c r="C8" s="8" t="str">
        <f>ORÇAMENTO!C6</f>
        <v>Construção da Creche Jardim Aurora</v>
      </c>
      <c r="D8" s="8"/>
      <c r="E8" s="792"/>
      <c r="F8" s="791" t="s">
        <v>13860</v>
      </c>
      <c r="G8" s="814">
        <v>1514.3</v>
      </c>
      <c r="H8" s="24"/>
    </row>
    <row r="9" spans="2:8">
      <c r="B9" s="791" t="s">
        <v>57</v>
      </c>
      <c r="C9" s="8" t="str">
        <f>ORÇAMENTO!C7</f>
        <v>Rua dos Mognos, Quadra 84,  Equip. Comum.</v>
      </c>
      <c r="D9" s="8"/>
      <c r="E9" s="792"/>
      <c r="F9" s="791" t="s">
        <v>13807</v>
      </c>
      <c r="G9" s="794">
        <f>G7/G8</f>
        <v>0</v>
      </c>
      <c r="H9" s="26"/>
    </row>
    <row r="10" spans="2:8">
      <c r="B10" s="791" t="s">
        <v>58</v>
      </c>
      <c r="C10" s="8" t="str">
        <f>ORÇAMENTO!C8</f>
        <v>Jardim Aurora</v>
      </c>
      <c r="D10" s="8"/>
      <c r="E10" s="792"/>
      <c r="F10" s="28"/>
      <c r="G10" s="29"/>
      <c r="H10" s="26"/>
    </row>
    <row r="11" spans="2:8">
      <c r="B11" s="791" t="s">
        <v>59</v>
      </c>
      <c r="C11" s="8" t="str">
        <f>ORÇAMENTO!C9</f>
        <v>Sorriso - MT</v>
      </c>
      <c r="D11" s="8"/>
      <c r="E11" s="792"/>
      <c r="F11" s="791"/>
      <c r="G11" s="24"/>
      <c r="H11" s="26"/>
    </row>
    <row r="12" spans="2:8" ht="7.5" customHeight="1">
      <c r="B12" s="791"/>
      <c r="E12" s="4"/>
      <c r="F12" s="791"/>
      <c r="G12" s="26"/>
    </row>
    <row r="13" spans="2:8" ht="37.5" customHeight="1">
      <c r="B13" s="790" t="s">
        <v>69</v>
      </c>
      <c r="C13" s="854" t="s">
        <v>13889</v>
      </c>
      <c r="F13" s="28"/>
      <c r="G13" s="29"/>
      <c r="H13" s="26"/>
    </row>
    <row r="14" spans="2:8" ht="6" customHeight="1">
      <c r="B14" s="789"/>
      <c r="F14" s="28"/>
      <c r="G14" s="26"/>
    </row>
    <row r="15" spans="2:8" ht="32.1" customHeight="1">
      <c r="B15" s="962" t="s">
        <v>13859</v>
      </c>
      <c r="C15" s="962"/>
      <c r="D15" s="962"/>
      <c r="E15" s="962"/>
      <c r="F15" s="962"/>
      <c r="G15" s="962"/>
      <c r="H15" s="962"/>
    </row>
    <row r="16" spans="2:8" ht="15" customHeight="1">
      <c r="B16" s="967"/>
      <c r="C16" s="967"/>
      <c r="D16" s="967"/>
      <c r="E16" s="967"/>
      <c r="F16" s="967"/>
      <c r="G16" s="967"/>
      <c r="H16" s="967"/>
    </row>
    <row r="17" spans="2:8" ht="27" customHeight="1">
      <c r="B17" s="963" t="s">
        <v>24</v>
      </c>
      <c r="C17" s="964"/>
      <c r="D17" s="964"/>
      <c r="E17" s="964"/>
      <c r="F17" s="964"/>
      <c r="G17" s="965" t="s">
        <v>23</v>
      </c>
      <c r="H17" s="966"/>
    </row>
    <row r="18" spans="2:8" ht="23.25" customHeight="1">
      <c r="B18" s="55" t="s">
        <v>1</v>
      </c>
      <c r="C18" s="964" t="s">
        <v>25</v>
      </c>
      <c r="D18" s="964"/>
      <c r="E18" s="964"/>
      <c r="F18" s="964"/>
      <c r="G18" s="63" t="s">
        <v>22</v>
      </c>
      <c r="H18" s="64" t="s">
        <v>26</v>
      </c>
    </row>
    <row r="19" spans="2:8" ht="21.95" customHeight="1">
      <c r="B19" s="803">
        <f>ORÇAMENTO!C27</f>
        <v>1</v>
      </c>
      <c r="C19" s="969" t="str">
        <f>ORÇAMENTO!D27</f>
        <v>SERVIÇOS PRELIMINARES</v>
      </c>
      <c r="D19" s="969"/>
      <c r="E19" s="969"/>
      <c r="F19" s="969"/>
      <c r="G19" s="804">
        <f>ORÇAMENTO!J27</f>
        <v>0</v>
      </c>
      <c r="H19" s="805" t="e">
        <f>G19/$G$45</f>
        <v>#DIV/0!</v>
      </c>
    </row>
    <row r="20" spans="2:8" ht="21.95" customHeight="1">
      <c r="B20" s="806">
        <f>ORÇAMENTO!C35</f>
        <v>2</v>
      </c>
      <c r="C20" s="968" t="str">
        <f>ORÇAMENTO!D35</f>
        <v>MOVIMENTAÇÃO DE TERRA - TERRAPLANAGEM</v>
      </c>
      <c r="D20" s="968"/>
      <c r="E20" s="968"/>
      <c r="F20" s="968"/>
      <c r="G20" s="807">
        <f>ORÇAMENTO!J35</f>
        <v>0</v>
      </c>
      <c r="H20" s="808" t="e">
        <f t="shared" ref="H20:H44" si="0">G20/$G$45</f>
        <v>#DIV/0!</v>
      </c>
    </row>
    <row r="21" spans="2:8" ht="21.95" customHeight="1">
      <c r="B21" s="809">
        <f>ORÇAMENTO!C48</f>
        <v>3</v>
      </c>
      <c r="C21" s="968" t="str">
        <f>ORÇAMENTO!D48</f>
        <v>FUNDAÇÕES</v>
      </c>
      <c r="D21" s="968"/>
      <c r="E21" s="968"/>
      <c r="F21" s="968"/>
      <c r="G21" s="807">
        <f>ORÇAMENTO!J48</f>
        <v>0</v>
      </c>
      <c r="H21" s="808" t="e">
        <f t="shared" si="0"/>
        <v>#DIV/0!</v>
      </c>
    </row>
    <row r="22" spans="2:8" ht="21.95" customHeight="1">
      <c r="B22" s="806">
        <f>ORÇAMENTO!C72</f>
        <v>4</v>
      </c>
      <c r="C22" s="961" t="str">
        <f>ORÇAMENTO!D72</f>
        <v>SUPRAESTRUTURA</v>
      </c>
      <c r="D22" s="961"/>
      <c r="E22" s="961"/>
      <c r="F22" s="961"/>
      <c r="G22" s="807">
        <f>ORÇAMENTO!J72</f>
        <v>0</v>
      </c>
      <c r="H22" s="808" t="e">
        <f t="shared" si="0"/>
        <v>#DIV/0!</v>
      </c>
    </row>
    <row r="23" spans="2:8" ht="21.95" customHeight="1">
      <c r="B23" s="806">
        <f>ORÇAMENTO!C100</f>
        <v>5</v>
      </c>
      <c r="C23" s="968" t="str">
        <f>ORÇAMENTO!D100</f>
        <v>MURO</v>
      </c>
      <c r="D23" s="968"/>
      <c r="E23" s="968"/>
      <c r="F23" s="968"/>
      <c r="G23" s="810">
        <f>ORÇAMENTO!J100</f>
        <v>0</v>
      </c>
      <c r="H23" s="808" t="e">
        <f t="shared" si="0"/>
        <v>#DIV/0!</v>
      </c>
    </row>
    <row r="24" spans="2:8" ht="21.95" customHeight="1">
      <c r="B24" s="806">
        <f>ORÇAMENTO!C119</f>
        <v>6</v>
      </c>
      <c r="C24" s="961" t="str">
        <f>ORÇAMENTO!D119</f>
        <v>SISTEMA DE VEDAÇÃO VERTICAL</v>
      </c>
      <c r="D24" s="961"/>
      <c r="E24" s="961"/>
      <c r="F24" s="961"/>
      <c r="G24" s="810">
        <f>ORÇAMENTO!J119</f>
        <v>0</v>
      </c>
      <c r="H24" s="808" t="e">
        <f t="shared" si="0"/>
        <v>#DIV/0!</v>
      </c>
    </row>
    <row r="25" spans="2:8" ht="21.95" customHeight="1">
      <c r="B25" s="806">
        <f>ORÇAMENTO!C132</f>
        <v>7</v>
      </c>
      <c r="C25" s="961" t="str">
        <f>ORÇAMENTO!D132</f>
        <v>ESTACIONAMENTO / PATIO EXTERNO / PASSEIO PÚBLICO</v>
      </c>
      <c r="D25" s="961"/>
      <c r="E25" s="961"/>
      <c r="F25" s="961"/>
      <c r="G25" s="810">
        <f>ORÇAMENTO!J132</f>
        <v>0</v>
      </c>
      <c r="H25" s="808" t="e">
        <f t="shared" si="0"/>
        <v>#DIV/0!</v>
      </c>
    </row>
    <row r="26" spans="2:8" ht="21.95" customHeight="1">
      <c r="B26" s="806">
        <f>ORÇAMENTO!C137</f>
        <v>8</v>
      </c>
      <c r="C26" s="961" t="str">
        <f>ORÇAMENTO!D137</f>
        <v>ESQUADRIAS</v>
      </c>
      <c r="D26" s="961"/>
      <c r="E26" s="961"/>
      <c r="F26" s="961"/>
      <c r="G26" s="810">
        <f>ORÇAMENTO!J137</f>
        <v>0</v>
      </c>
      <c r="H26" s="808" t="e">
        <f t="shared" si="0"/>
        <v>#DIV/0!</v>
      </c>
    </row>
    <row r="27" spans="2:8" ht="21.95" customHeight="1">
      <c r="B27" s="806">
        <f>ORÇAMENTO!C183</f>
        <v>9</v>
      </c>
      <c r="C27" s="961" t="str">
        <f>ORÇAMENTO!D183</f>
        <v>SISTEMA DE COBERTURA</v>
      </c>
      <c r="D27" s="961"/>
      <c r="E27" s="961"/>
      <c r="F27" s="961"/>
      <c r="G27" s="807">
        <f>ORÇAMENTO!J183</f>
        <v>0</v>
      </c>
      <c r="H27" s="808" t="e">
        <f t="shared" si="0"/>
        <v>#DIV/0!</v>
      </c>
    </row>
    <row r="28" spans="2:8" ht="21.95" customHeight="1">
      <c r="B28" s="806">
        <f>ORÇAMENTO!C192</f>
        <v>10</v>
      </c>
      <c r="C28" s="961" t="str">
        <f>ORÇAMENTO!D192</f>
        <v>IMPERMEABILIZAÇÃO</v>
      </c>
      <c r="D28" s="961"/>
      <c r="E28" s="961"/>
      <c r="F28" s="961"/>
      <c r="G28" s="807">
        <f>ORÇAMENTO!J192</f>
        <v>0</v>
      </c>
      <c r="H28" s="808" t="e">
        <f t="shared" si="0"/>
        <v>#DIV/0!</v>
      </c>
    </row>
    <row r="29" spans="2:8" ht="21.95" customHeight="1">
      <c r="B29" s="806">
        <f>ORÇAMENTO!C194</f>
        <v>11</v>
      </c>
      <c r="C29" s="961" t="str">
        <f>ORÇAMENTO!D194</f>
        <v>REVESTIMENTO INTERNO E EXTERNO</v>
      </c>
      <c r="D29" s="961"/>
      <c r="E29" s="961"/>
      <c r="F29" s="961"/>
      <c r="G29" s="807">
        <f>ORÇAMENTO!J194</f>
        <v>0</v>
      </c>
      <c r="H29" s="808" t="e">
        <f t="shared" si="0"/>
        <v>#DIV/0!</v>
      </c>
    </row>
    <row r="30" spans="2:8" ht="21.95" customHeight="1">
      <c r="B30" s="806">
        <f>ORÇAMENTO!C211</f>
        <v>12</v>
      </c>
      <c r="C30" s="961" t="str">
        <f>ORÇAMENTO!D211</f>
        <v>SISTEMA DE PISOS</v>
      </c>
      <c r="D30" s="961"/>
      <c r="E30" s="961"/>
      <c r="F30" s="961"/>
      <c r="G30" s="807">
        <f>ORÇAMENTO!J211</f>
        <v>0</v>
      </c>
      <c r="H30" s="808" t="e">
        <f t="shared" si="0"/>
        <v>#DIV/0!</v>
      </c>
    </row>
    <row r="31" spans="2:8" ht="21.95" customHeight="1">
      <c r="B31" s="806">
        <f>ORÇAMENTO!C232</f>
        <v>13</v>
      </c>
      <c r="C31" s="961" t="str">
        <f>ORÇAMENTO!D232</f>
        <v>PINTURAS E ACABAMENTOS</v>
      </c>
      <c r="D31" s="961"/>
      <c r="E31" s="961"/>
      <c r="F31" s="961"/>
      <c r="G31" s="807">
        <f>ORÇAMENTO!J232</f>
        <v>0</v>
      </c>
      <c r="H31" s="808" t="e">
        <f t="shared" si="0"/>
        <v>#DIV/0!</v>
      </c>
    </row>
    <row r="32" spans="2:8" ht="21.95" customHeight="1">
      <c r="B32" s="806">
        <f>ORÇAMENTO!C246</f>
        <v>14</v>
      </c>
      <c r="C32" s="961" t="str">
        <f>ORÇAMENTO!D246</f>
        <v>INSTALAÇÕES HIDRAÚLICAS</v>
      </c>
      <c r="D32" s="961"/>
      <c r="E32" s="961"/>
      <c r="F32" s="961"/>
      <c r="G32" s="807">
        <f>ORÇAMENTO!J246</f>
        <v>0</v>
      </c>
      <c r="H32" s="808" t="e">
        <f t="shared" si="0"/>
        <v>#DIV/0!</v>
      </c>
    </row>
    <row r="33" spans="2:8" ht="21.95" customHeight="1">
      <c r="B33" s="806">
        <f>ORÇAMENTO!C317</f>
        <v>15</v>
      </c>
      <c r="C33" s="961" t="str">
        <f>ORÇAMENTO!D317</f>
        <v>DRENAGEM DE ÁGUAS PLÚVIAIS</v>
      </c>
      <c r="D33" s="961"/>
      <c r="E33" s="961"/>
      <c r="F33" s="961"/>
      <c r="G33" s="807">
        <f>ORÇAMENTO!J317</f>
        <v>0</v>
      </c>
      <c r="H33" s="808" t="e">
        <f t="shared" si="0"/>
        <v>#DIV/0!</v>
      </c>
    </row>
    <row r="34" spans="2:8" ht="21.95" customHeight="1">
      <c r="B34" s="806">
        <f>ORÇAMENTO!C327</f>
        <v>16</v>
      </c>
      <c r="C34" s="961" t="str">
        <f>ORÇAMENTO!D327</f>
        <v>INSTALAÇÕES SANITÁRIAS</v>
      </c>
      <c r="D34" s="961"/>
      <c r="E34" s="961"/>
      <c r="F34" s="961"/>
      <c r="G34" s="807">
        <f>ORÇAMENTO!J327</f>
        <v>0</v>
      </c>
      <c r="H34" s="808" t="e">
        <f t="shared" si="0"/>
        <v>#DIV/0!</v>
      </c>
    </row>
    <row r="35" spans="2:8" ht="21.95" customHeight="1">
      <c r="B35" s="806">
        <f>ORÇAMENTO!C368</f>
        <v>17</v>
      </c>
      <c r="C35" s="961" t="str">
        <f>ORÇAMENTO!D368</f>
        <v>LOUÇAS, ACESSÓRIOS E METAIS</v>
      </c>
      <c r="D35" s="961"/>
      <c r="E35" s="961"/>
      <c r="F35" s="961"/>
      <c r="G35" s="807">
        <f>ORÇAMENTO!J368</f>
        <v>0</v>
      </c>
      <c r="H35" s="808" t="e">
        <f t="shared" si="0"/>
        <v>#DIV/0!</v>
      </c>
    </row>
    <row r="36" spans="2:8" ht="21.95" customHeight="1">
      <c r="B36" s="806">
        <f>ORÇAMENTO!C397</f>
        <v>18</v>
      </c>
      <c r="C36" s="961" t="str">
        <f>ORÇAMENTO!D397</f>
        <v>INSTALAÇÃO DE GÁS COMBUSTÍVEL</v>
      </c>
      <c r="D36" s="961"/>
      <c r="E36" s="961"/>
      <c r="F36" s="961"/>
      <c r="G36" s="807">
        <f>ORÇAMENTO!J397</f>
        <v>0</v>
      </c>
      <c r="H36" s="808" t="e">
        <f t="shared" si="0"/>
        <v>#DIV/0!</v>
      </c>
    </row>
    <row r="37" spans="2:8" ht="21.95" customHeight="1">
      <c r="B37" s="806">
        <f>ORÇAMENTO!C405</f>
        <v>19</v>
      </c>
      <c r="C37" s="961" t="str">
        <f>ORÇAMENTO!D405</f>
        <v>SISTEMA DE PROTEÇÃO CONTRA INCÊNDIO</v>
      </c>
      <c r="D37" s="961"/>
      <c r="E37" s="961"/>
      <c r="F37" s="961"/>
      <c r="G37" s="807">
        <f>ORÇAMENTO!J405</f>
        <v>0</v>
      </c>
      <c r="H37" s="808" t="e">
        <f t="shared" si="0"/>
        <v>#DIV/0!</v>
      </c>
    </row>
    <row r="38" spans="2:8" ht="21.95" customHeight="1">
      <c r="B38" s="806">
        <f>ORÇAMENTO!C423</f>
        <v>20</v>
      </c>
      <c r="C38" s="961" t="str">
        <f>ORÇAMENTO!D423</f>
        <v>INSTALAÇÃO ELÉTRICA - 127V</v>
      </c>
      <c r="D38" s="961"/>
      <c r="E38" s="961"/>
      <c r="F38" s="961"/>
      <c r="G38" s="807">
        <f>ORÇAMENTO!J423</f>
        <v>0</v>
      </c>
      <c r="H38" s="808" t="e">
        <f t="shared" si="0"/>
        <v>#DIV/0!</v>
      </c>
    </row>
    <row r="39" spans="2:8" ht="21.95" customHeight="1">
      <c r="B39" s="806">
        <f>ORÇAMENTO!C489</f>
        <v>21</v>
      </c>
      <c r="C39" s="961" t="str">
        <f>ORÇAMENTO!D489</f>
        <v>INSTALAÇÕES DE CLIMATIZAÇÃO</v>
      </c>
      <c r="D39" s="961"/>
      <c r="E39" s="961"/>
      <c r="F39" s="961"/>
      <c r="G39" s="807">
        <f>ORÇAMENTO!J489</f>
        <v>0</v>
      </c>
      <c r="H39" s="808" t="e">
        <f t="shared" si="0"/>
        <v>#DIV/0!</v>
      </c>
    </row>
    <row r="40" spans="2:8" ht="21.95" customHeight="1">
      <c r="B40" s="806">
        <f>ORÇAMENTO!C494</f>
        <v>22</v>
      </c>
      <c r="C40" s="961" t="str">
        <f>ORÇAMENTO!D494</f>
        <v>INSTALAÇÕES DE REDE ESTRTUTURADA</v>
      </c>
      <c r="D40" s="961"/>
      <c r="E40" s="961"/>
      <c r="F40" s="961"/>
      <c r="G40" s="807">
        <f>ORÇAMENTO!J494</f>
        <v>0</v>
      </c>
      <c r="H40" s="808" t="e">
        <f t="shared" si="0"/>
        <v>#DIV/0!</v>
      </c>
    </row>
    <row r="41" spans="2:8" ht="21.95" customHeight="1">
      <c r="B41" s="806">
        <f>ORÇAMENTO!C519</f>
        <v>23</v>
      </c>
      <c r="C41" s="961" t="str">
        <f>ORÇAMENTO!D519</f>
        <v>SISTEMA DE EXAUSTÃO MECÂNICA</v>
      </c>
      <c r="D41" s="961"/>
      <c r="E41" s="961"/>
      <c r="F41" s="961"/>
      <c r="G41" s="807">
        <f>ORÇAMENTO!J519</f>
        <v>0</v>
      </c>
      <c r="H41" s="808" t="e">
        <f t="shared" si="0"/>
        <v>#DIV/0!</v>
      </c>
    </row>
    <row r="42" spans="2:8" ht="21.95" customHeight="1">
      <c r="B42" s="806">
        <f>ORÇAMENTO!C522</f>
        <v>24</v>
      </c>
      <c r="C42" s="961" t="str">
        <f>ORÇAMENTO!D522</f>
        <v>SISTEMA DE PROTEÇÃO CONTRA DESCARGAS ATMOSFÉRICAS (SPDA)</v>
      </c>
      <c r="D42" s="961"/>
      <c r="E42" s="961"/>
      <c r="F42" s="961"/>
      <c r="G42" s="807">
        <f>ORÇAMENTO!J522</f>
        <v>0</v>
      </c>
      <c r="H42" s="808" t="e">
        <f t="shared" si="0"/>
        <v>#DIV/0!</v>
      </c>
    </row>
    <row r="43" spans="2:8" ht="21.95" customHeight="1">
      <c r="B43" s="806">
        <f>ORÇAMENTO!C538</f>
        <v>25</v>
      </c>
      <c r="C43" s="961" t="str">
        <f>ORÇAMENTO!D538</f>
        <v>SERVIÇOS COMPLEMENTARES</v>
      </c>
      <c r="D43" s="961"/>
      <c r="E43" s="961"/>
      <c r="F43" s="961"/>
      <c r="G43" s="807">
        <f>ORÇAMENTO!J538</f>
        <v>0</v>
      </c>
      <c r="H43" s="808" t="e">
        <f t="shared" si="0"/>
        <v>#DIV/0!</v>
      </c>
    </row>
    <row r="44" spans="2:8" ht="21.95" customHeight="1">
      <c r="B44" s="811">
        <f>ORÇAMENTO!C546</f>
        <v>26</v>
      </c>
      <c r="C44" s="972" t="str">
        <f>ORÇAMENTO!D546</f>
        <v>SERVIÇOS FINAIS</v>
      </c>
      <c r="D44" s="972"/>
      <c r="E44" s="972"/>
      <c r="F44" s="972"/>
      <c r="G44" s="812">
        <f>ORÇAMENTO!J546</f>
        <v>0</v>
      </c>
      <c r="H44" s="813" t="e">
        <f t="shared" si="0"/>
        <v>#DIV/0!</v>
      </c>
    </row>
    <row r="45" spans="2:8" ht="21.95" customHeight="1">
      <c r="B45" s="970" t="s">
        <v>28</v>
      </c>
      <c r="C45" s="971"/>
      <c r="D45" s="971"/>
      <c r="E45" s="971"/>
      <c r="F45" s="971"/>
      <c r="G45" s="23">
        <f>SUM(G19:G44)</f>
        <v>0</v>
      </c>
      <c r="H45" s="34"/>
    </row>
    <row r="46" spans="2:8" ht="18.75" customHeight="1">
      <c r="B46" s="864"/>
      <c r="C46" s="864"/>
      <c r="D46" s="35"/>
      <c r="E46" s="35"/>
      <c r="F46" s="35"/>
      <c r="G46" s="36"/>
      <c r="H46" s="36"/>
    </row>
    <row r="47" spans="2:8" ht="15" customHeight="1">
      <c r="B47" s="25" t="s">
        <v>27</v>
      </c>
      <c r="C47" s="960" t="s">
        <v>13890</v>
      </c>
      <c r="D47" s="960"/>
      <c r="E47" s="960"/>
      <c r="F47" s="960"/>
      <c r="G47" s="960"/>
      <c r="H47" s="960"/>
    </row>
    <row r="48" spans="2:8">
      <c r="C48" s="960"/>
      <c r="D48" s="960"/>
      <c r="E48" s="960"/>
      <c r="F48" s="960"/>
      <c r="G48" s="960"/>
      <c r="H48" s="960"/>
    </row>
    <row r="49" spans="3:8">
      <c r="C49" s="865"/>
      <c r="D49" s="865"/>
      <c r="E49" s="865"/>
      <c r="F49" s="865"/>
      <c r="G49" s="865"/>
      <c r="H49" s="865"/>
    </row>
    <row r="50" spans="3:8">
      <c r="E50" s="32"/>
      <c r="F50" s="32"/>
      <c r="G50" s="37"/>
      <c r="H50" s="37"/>
    </row>
    <row r="51" spans="3:8">
      <c r="E51" s="32"/>
      <c r="F51" s="32"/>
    </row>
  </sheetData>
  <mergeCells count="33">
    <mergeCell ref="C24:F24"/>
    <mergeCell ref="B45:F45"/>
    <mergeCell ref="C44:F44"/>
    <mergeCell ref="C40:F40"/>
    <mergeCell ref="C29:F29"/>
    <mergeCell ref="C28:F28"/>
    <mergeCell ref="C27:F27"/>
    <mergeCell ref="C26:F26"/>
    <mergeCell ref="C25:F25"/>
    <mergeCell ref="C33:F33"/>
    <mergeCell ref="B15:H15"/>
    <mergeCell ref="B17:F17"/>
    <mergeCell ref="C18:F18"/>
    <mergeCell ref="C35:F35"/>
    <mergeCell ref="C36:F36"/>
    <mergeCell ref="G17:H17"/>
    <mergeCell ref="C32:F32"/>
    <mergeCell ref="C34:F34"/>
    <mergeCell ref="C31:F31"/>
    <mergeCell ref="C30:F30"/>
    <mergeCell ref="B16:H16"/>
    <mergeCell ref="C23:F23"/>
    <mergeCell ref="C22:F22"/>
    <mergeCell ref="C21:F21"/>
    <mergeCell ref="C20:F20"/>
    <mergeCell ref="C19:F19"/>
    <mergeCell ref="C47:H48"/>
    <mergeCell ref="C41:F41"/>
    <mergeCell ref="C42:F42"/>
    <mergeCell ref="C43:F43"/>
    <mergeCell ref="C37:F37"/>
    <mergeCell ref="C38:F38"/>
    <mergeCell ref="C39:F39"/>
  </mergeCells>
  <printOptions horizontalCentered="1"/>
  <pageMargins left="0.51181102362204722" right="0.51181102362204722" top="0.78740157480314965" bottom="0.78740157480314965" header="0.31496062992125984" footer="0.31496062992125984"/>
  <pageSetup paperSize="9" scale="69" fitToHeight="0" orientation="portrait" r:id="rId1"/>
  <headerFooter>
    <oddFooter>&amp;L&amp;A&amp;CMailla Victória Santos Barile
&amp;9Engenheira Civil 
 CREA - MT 57412&amp;RPágina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outlinePr summaryBelow="0"/>
    <pageSetUpPr fitToPage="1"/>
  </sheetPr>
  <dimension ref="A1:CR562"/>
  <sheetViews>
    <sheetView view="pageBreakPreview" zoomScale="60" zoomScaleNormal="70" workbookViewId="0">
      <selection activeCell="CU25" sqref="CU25"/>
    </sheetView>
    <sheetView tabSelected="1" view="pageBreakPreview" topLeftCell="A90" zoomScale="85" zoomScaleNormal="100" zoomScaleSheetLayoutView="85" workbookViewId="1">
      <selection activeCell="CP22" sqref="CP22"/>
    </sheetView>
  </sheetViews>
  <sheetFormatPr defaultColWidth="11.42578125" defaultRowHeight="15" outlineLevelRow="3" outlineLevelCol="1"/>
  <cols>
    <col min="1" max="1" width="13.85546875" style="3" customWidth="1"/>
    <col min="2" max="2" width="10.85546875" style="3" customWidth="1"/>
    <col min="3" max="3" width="9.85546875" style="2" customWidth="1"/>
    <col min="4" max="4" width="72.42578125" style="81" customWidth="1"/>
    <col min="5" max="5" width="18.140625" style="3" customWidth="1"/>
    <col min="6" max="6" width="16.5703125" style="15" customWidth="1"/>
    <col min="7" max="7" width="23.7109375" style="2" bestFit="1" customWidth="1"/>
    <col min="8" max="8" width="11.42578125" style="3" customWidth="1"/>
    <col min="9" max="9" width="18.28515625" style="3" customWidth="1"/>
    <col min="10" max="10" width="23.5703125" style="15" bestFit="1" customWidth="1"/>
    <col min="11" max="11" width="2.7109375" style="15" customWidth="1"/>
    <col min="12" max="12" width="16.7109375" style="15" hidden="1" customWidth="1" outlineLevel="1"/>
    <col min="13" max="13" width="20.7109375" style="2" hidden="1" customWidth="1" outlineLevel="1"/>
    <col min="14" max="14" width="15.7109375" style="4" hidden="1" customWidth="1" outlineLevel="1"/>
    <col min="15" max="15" width="2.7109375" style="15" hidden="1" customWidth="1" collapsed="1"/>
    <col min="16" max="16" width="16.7109375" style="168" hidden="1" customWidth="1" outlineLevel="1"/>
    <col min="17" max="17" width="20.42578125" style="2" hidden="1" customWidth="1" outlineLevel="1"/>
    <col min="18" max="18" width="15.7109375" style="4" hidden="1" customWidth="1" outlineLevel="1"/>
    <col min="19" max="19" width="2.7109375" style="4" hidden="1" customWidth="1" collapsed="1"/>
    <col min="20" max="20" width="16.7109375" style="4" hidden="1" customWidth="1" outlineLevel="1"/>
    <col min="21" max="21" width="19.5703125" style="4" hidden="1" customWidth="1" outlineLevel="1"/>
    <col min="22" max="22" width="15.7109375" style="15" hidden="1" customWidth="1" outlineLevel="1"/>
    <col min="23" max="23" width="2.7109375" style="15" hidden="1" customWidth="1" outlineLevel="1"/>
    <col min="24" max="24" width="16.5703125" style="15" hidden="1" customWidth="1" outlineLevel="1"/>
    <col min="25" max="25" width="24.28515625" style="15" hidden="1" customWidth="1" outlineLevel="1"/>
    <col min="26" max="26" width="15.7109375" style="15" hidden="1" customWidth="1" outlineLevel="1"/>
    <col min="27" max="27" width="2.7109375" style="15" hidden="1" customWidth="1" collapsed="1"/>
    <col min="28" max="28" width="16.7109375" style="3" hidden="1" customWidth="1" outlineLevel="1"/>
    <col min="29" max="29" width="19.5703125" style="2" hidden="1" customWidth="1" outlineLevel="1"/>
    <col min="30" max="30" width="15.7109375" style="4" hidden="1" customWidth="1" outlineLevel="1"/>
    <col min="31" max="31" width="2.7109375" style="15" hidden="1" customWidth="1" collapsed="1"/>
    <col min="32" max="32" width="16.7109375" style="168" hidden="1" customWidth="1" outlineLevel="1"/>
    <col min="33" max="33" width="21.140625" style="2" hidden="1" customWidth="1" outlineLevel="1"/>
    <col min="34" max="34" width="15.7109375" style="4" hidden="1" customWidth="1" outlineLevel="1"/>
    <col min="35" max="35" width="2.7109375" style="15" hidden="1" customWidth="1" collapsed="1"/>
    <col min="36" max="36" width="16.7109375" style="15" hidden="1" customWidth="1" outlineLevel="1"/>
    <col min="37" max="37" width="20.7109375" style="2" hidden="1" customWidth="1" outlineLevel="1"/>
    <col min="38" max="38" width="15.7109375" style="4" hidden="1" customWidth="1" outlineLevel="1"/>
    <col min="39" max="39" width="2.7109375" style="2" hidden="1" customWidth="1" collapsed="1"/>
    <col min="40" max="40" width="16.7109375" style="3" hidden="1" customWidth="1" outlineLevel="1"/>
    <col min="41" max="41" width="20" style="2" hidden="1" customWidth="1" outlineLevel="1"/>
    <col min="42" max="42" width="15.7109375" style="4" hidden="1" customWidth="1" outlineLevel="1"/>
    <col min="43" max="43" width="2.7109375" style="2" hidden="1" customWidth="1" collapsed="1"/>
    <col min="44" max="44" width="16.7109375" style="3" hidden="1" customWidth="1" outlineLevel="1"/>
    <col min="45" max="45" width="20" style="2" hidden="1" customWidth="1" outlineLevel="1"/>
    <col min="46" max="46" width="15.7109375" style="4" hidden="1" customWidth="1" outlineLevel="1"/>
    <col min="47" max="47" width="2.7109375" style="2" hidden="1" customWidth="1" collapsed="1"/>
    <col min="48" max="48" width="19.28515625" style="2" hidden="1" customWidth="1" outlineLevel="1"/>
    <col min="49" max="49" width="14.28515625" style="2" hidden="1" customWidth="1" outlineLevel="1"/>
    <col min="50" max="50" width="15.7109375" style="3" hidden="1" customWidth="1" outlineLevel="1"/>
    <col min="51" max="51" width="2.7109375" style="2" hidden="1" customWidth="1" outlineLevel="1"/>
    <col min="52" max="52" width="15" style="2" hidden="1" customWidth="1" outlineLevel="1"/>
    <col min="53" max="53" width="14.28515625" style="2" hidden="1" customWidth="1" outlineLevel="1"/>
    <col min="54" max="54" width="15.7109375" style="3" hidden="1" customWidth="1" outlineLevel="1"/>
    <col min="55" max="55" width="2.7109375" style="2" hidden="1" customWidth="1" collapsed="1"/>
    <col min="56" max="56" width="16.7109375" style="3" hidden="1" customWidth="1" outlineLevel="1"/>
    <col min="57" max="57" width="20.5703125" style="2" hidden="1" customWidth="1" outlineLevel="1"/>
    <col min="58" max="58" width="15.7109375" style="4" hidden="1" customWidth="1" outlineLevel="1"/>
    <col min="59" max="59" width="2.7109375" style="2" hidden="1" customWidth="1" collapsed="1"/>
    <col min="60" max="60" width="18.140625" style="3" hidden="1" customWidth="1" outlineLevel="1"/>
    <col min="61" max="61" width="17.5703125" style="2" hidden="1" customWidth="1" outlineLevel="1"/>
    <col min="62" max="62" width="15.7109375" style="4" hidden="1" customWidth="1" outlineLevel="1"/>
    <col min="63" max="63" width="2.5703125" style="2" hidden="1" customWidth="1" collapsed="1"/>
    <col min="64" max="64" width="18.140625" style="3" hidden="1" customWidth="1" outlineLevel="1"/>
    <col min="65" max="65" width="17.5703125" style="2" hidden="1" customWidth="1" outlineLevel="1"/>
    <col min="66" max="66" width="15.7109375" style="4" hidden="1" customWidth="1" outlineLevel="1"/>
    <col min="67" max="67" width="2.5703125" style="2" hidden="1" customWidth="1" collapsed="1"/>
    <col min="68" max="68" width="12.85546875" style="3" hidden="1" customWidth="1" outlineLevel="1"/>
    <col min="69" max="69" width="21.140625" style="2" hidden="1" customWidth="1" outlineLevel="1"/>
    <col min="70" max="70" width="15.7109375" style="4" hidden="1" customWidth="1" outlineLevel="1"/>
    <col min="71" max="71" width="2.5703125" style="2" hidden="1" customWidth="1" collapsed="1"/>
    <col min="72" max="72" width="13.42578125" style="3" hidden="1" customWidth="1" outlineLevel="1"/>
    <col min="73" max="73" width="23.140625" style="2" hidden="1" customWidth="1" outlineLevel="1"/>
    <col min="74" max="74" width="15.7109375" style="4" hidden="1" customWidth="1" outlineLevel="1"/>
    <col min="75" max="75" width="2.5703125" style="2" hidden="1" customWidth="1" collapsed="1"/>
    <col min="76" max="76" width="16.42578125" style="3" hidden="1" customWidth="1" outlineLevel="1"/>
    <col min="77" max="77" width="15.28515625" style="2" hidden="1" customWidth="1" outlineLevel="1"/>
    <col min="78" max="78" width="15.7109375" style="4" hidden="1" customWidth="1" outlineLevel="1"/>
    <col min="79" max="79" width="2.5703125" style="2" hidden="1" customWidth="1" collapsed="1"/>
    <col min="80" max="80" width="18.85546875" style="3" hidden="1" customWidth="1" outlineLevel="1"/>
    <col min="81" max="81" width="12" style="2" hidden="1" customWidth="1" outlineLevel="1"/>
    <col min="82" max="82" width="15.7109375" style="4" hidden="1" customWidth="1" outlineLevel="1"/>
    <col min="83" max="83" width="2.5703125" style="2" hidden="1" customWidth="1" collapsed="1"/>
    <col min="84" max="84" width="16.42578125" style="3" hidden="1" customWidth="1" outlineLevel="1"/>
    <col min="85" max="85" width="12" style="2" hidden="1" customWidth="1" outlineLevel="1"/>
    <col min="86" max="86" width="15.7109375" style="4" hidden="1" customWidth="1" outlineLevel="1"/>
    <col min="87" max="87" width="2.5703125" style="2" hidden="1" customWidth="1" collapsed="1"/>
    <col min="88" max="88" width="18.85546875" style="3" hidden="1" customWidth="1" outlineLevel="1"/>
    <col min="89" max="89" width="14.28515625" style="2" hidden="1" customWidth="1" outlineLevel="1"/>
    <col min="90" max="90" width="15.7109375" style="4" hidden="1" customWidth="1" outlineLevel="1"/>
    <col min="91" max="91" width="2.5703125" style="2" hidden="1" customWidth="1" collapsed="1"/>
    <col min="92" max="92" width="0" style="2" hidden="1" customWidth="1"/>
    <col min="93" max="16384" width="11.42578125" style="2"/>
  </cols>
  <sheetData>
    <row r="1" spans="1:90">
      <c r="A1" s="118"/>
      <c r="B1" s="118"/>
      <c r="O1" s="119"/>
      <c r="P1" s="15"/>
      <c r="S1" s="211"/>
      <c r="V1" s="119"/>
      <c r="X1" s="119"/>
      <c r="Y1" s="119"/>
      <c r="Z1" s="119"/>
      <c r="AA1" s="119"/>
      <c r="AE1" s="119"/>
      <c r="AF1" s="15"/>
      <c r="AI1" s="119"/>
      <c r="AM1" s="120"/>
      <c r="AQ1" s="120"/>
      <c r="AU1" s="120"/>
      <c r="AV1" s="4"/>
      <c r="AW1" s="4"/>
      <c r="AX1" s="119"/>
      <c r="AY1" s="15"/>
      <c r="AZ1" s="119"/>
      <c r="BA1" s="119"/>
      <c r="BB1" s="119"/>
      <c r="BC1" s="120"/>
      <c r="BG1" s="120"/>
    </row>
    <row r="2" spans="1:90" ht="43.5" customHeight="1">
      <c r="A2" s="118"/>
      <c r="B2" s="118"/>
      <c r="D2" s="5"/>
      <c r="E2" s="1036"/>
      <c r="F2" s="1036"/>
      <c r="G2" s="1036"/>
      <c r="H2" s="1036"/>
      <c r="I2" s="1036"/>
      <c r="J2" s="1036"/>
      <c r="K2" s="4"/>
      <c r="L2" s="4"/>
      <c r="M2" s="4"/>
      <c r="O2" s="117"/>
      <c r="P2" s="4"/>
      <c r="Q2" s="4"/>
      <c r="S2" s="117"/>
      <c r="V2" s="117"/>
      <c r="W2" s="4"/>
      <c r="X2" s="117"/>
      <c r="Y2" s="117"/>
      <c r="Z2" s="117"/>
      <c r="AA2" s="117"/>
      <c r="AB2" s="4"/>
      <c r="AC2" s="4"/>
      <c r="AE2" s="117"/>
      <c r="AF2" s="4"/>
      <c r="AG2" s="4"/>
      <c r="AI2" s="117"/>
      <c r="AJ2" s="4"/>
      <c r="AK2" s="4"/>
      <c r="AM2" s="120"/>
      <c r="AN2" s="4"/>
      <c r="AO2" s="4"/>
      <c r="AQ2" s="120"/>
      <c r="AR2" s="4"/>
      <c r="AS2" s="4"/>
      <c r="AU2" s="120"/>
      <c r="AV2" s="4"/>
      <c r="AW2" s="4"/>
      <c r="AX2" s="119"/>
      <c r="AY2" s="4"/>
      <c r="AZ2" s="117"/>
      <c r="BA2" s="117"/>
      <c r="BB2" s="119"/>
      <c r="BC2" s="120"/>
      <c r="BD2" s="4"/>
      <c r="BE2" s="4"/>
      <c r="BG2" s="120"/>
      <c r="BH2" s="4"/>
      <c r="BI2" s="4"/>
      <c r="BL2" s="4"/>
      <c r="BM2" s="4"/>
      <c r="BP2" s="4"/>
      <c r="BQ2" s="4"/>
      <c r="BT2" s="4"/>
      <c r="BU2" s="4"/>
      <c r="BX2" s="4"/>
      <c r="BY2" s="4"/>
      <c r="CB2" s="4"/>
      <c r="CC2" s="4"/>
      <c r="CF2" s="4"/>
      <c r="CG2" s="4"/>
      <c r="CJ2" s="4"/>
      <c r="CK2" s="4"/>
    </row>
    <row r="3" spans="1:90" ht="15" customHeight="1">
      <c r="A3" s="118"/>
      <c r="B3" s="118"/>
      <c r="E3" s="4"/>
      <c r="F3" s="4"/>
      <c r="H3" s="4"/>
      <c r="I3" s="4"/>
      <c r="J3" s="4"/>
      <c r="K3" s="4"/>
      <c r="L3" s="4"/>
      <c r="M3" s="4"/>
      <c r="O3" s="117"/>
      <c r="P3" s="4"/>
      <c r="Q3" s="4"/>
      <c r="S3" s="117"/>
      <c r="V3" s="117"/>
      <c r="W3" s="4"/>
      <c r="X3" s="117"/>
      <c r="Y3" s="117"/>
      <c r="Z3" s="117"/>
      <c r="AA3" s="117"/>
      <c r="AB3" s="4"/>
      <c r="AC3" s="4"/>
      <c r="AE3" s="117"/>
      <c r="AF3" s="4"/>
      <c r="AG3" s="4"/>
      <c r="AI3" s="117"/>
      <c r="AJ3" s="4"/>
      <c r="AK3" s="4"/>
      <c r="AM3" s="120"/>
      <c r="AN3" s="4"/>
      <c r="AO3" s="4"/>
      <c r="AQ3" s="120"/>
      <c r="AR3" s="4"/>
      <c r="AS3" s="4"/>
      <c r="AU3" s="120"/>
      <c r="AV3" s="4"/>
      <c r="AW3" s="4"/>
      <c r="AX3" s="119"/>
      <c r="AY3" s="4"/>
      <c r="AZ3" s="117"/>
      <c r="BA3" s="117"/>
      <c r="BB3" s="119"/>
      <c r="BC3" s="120"/>
      <c r="BD3" s="4"/>
      <c r="BE3" s="4"/>
      <c r="BG3" s="120"/>
      <c r="BH3" s="4"/>
      <c r="BI3" s="4"/>
      <c r="BL3" s="4"/>
      <c r="BM3" s="4"/>
      <c r="BP3" s="4"/>
      <c r="BQ3" s="4"/>
      <c r="BT3" s="4"/>
      <c r="BU3" s="4"/>
      <c r="BX3" s="4"/>
      <c r="BY3" s="4"/>
      <c r="CB3" s="4"/>
      <c r="CC3" s="4"/>
      <c r="CF3" s="4"/>
      <c r="CG3" s="4"/>
      <c r="CJ3" s="4"/>
      <c r="CK3" s="4"/>
    </row>
    <row r="4" spans="1:90">
      <c r="A4" s="219"/>
      <c r="B4" s="219"/>
      <c r="C4" s="40"/>
      <c r="D4" s="222"/>
      <c r="E4" s="11"/>
      <c r="F4" s="82"/>
      <c r="G4" s="40"/>
      <c r="H4" s="11"/>
      <c r="I4" s="11"/>
      <c r="J4" s="11"/>
      <c r="K4" s="4"/>
      <c r="L4" s="82"/>
      <c r="M4" s="40"/>
      <c r="N4" s="11"/>
      <c r="O4" s="117"/>
      <c r="P4" s="82"/>
      <c r="Q4" s="40"/>
      <c r="R4" s="11"/>
      <c r="S4" s="117"/>
      <c r="T4" s="11"/>
      <c r="V4" s="117"/>
      <c r="W4" s="4"/>
      <c r="X4" s="117"/>
      <c r="Y4" s="117"/>
      <c r="Z4" s="219"/>
      <c r="AA4" s="117"/>
      <c r="AB4" s="86"/>
      <c r="AC4" s="40"/>
      <c r="AD4" s="11"/>
      <c r="AE4" s="117"/>
      <c r="AF4" s="82"/>
      <c r="AG4" s="40"/>
      <c r="AH4" s="11"/>
      <c r="AI4" s="117"/>
      <c r="AJ4" s="82"/>
      <c r="AK4" s="40"/>
      <c r="AL4" s="11"/>
      <c r="AM4" s="120"/>
      <c r="AN4" s="86"/>
      <c r="AO4" s="40"/>
      <c r="AP4" s="11"/>
      <c r="AQ4" s="120"/>
      <c r="AR4" s="86"/>
      <c r="AS4" s="40"/>
      <c r="AT4" s="11"/>
      <c r="AU4" s="120"/>
      <c r="AV4" s="11"/>
      <c r="AW4" s="4"/>
      <c r="AX4" s="119"/>
      <c r="AY4" s="4"/>
      <c r="AZ4" s="117"/>
      <c r="BA4" s="117"/>
      <c r="BB4" s="466"/>
      <c r="BC4" s="120"/>
      <c r="BD4" s="86"/>
      <c r="BE4" s="40"/>
      <c r="BF4" s="11"/>
      <c r="BG4" s="120"/>
      <c r="BH4" s="86"/>
      <c r="BI4" s="40"/>
      <c r="BJ4" s="11"/>
      <c r="BL4" s="86"/>
      <c r="BM4" s="40"/>
      <c r="BN4" s="11"/>
      <c r="BP4" s="86"/>
      <c r="BQ4" s="40"/>
      <c r="BR4" s="11"/>
      <c r="BT4" s="86"/>
      <c r="BU4" s="40"/>
      <c r="BV4" s="11"/>
      <c r="BX4" s="86"/>
      <c r="BY4" s="40"/>
      <c r="BZ4" s="11"/>
      <c r="CB4" s="86"/>
      <c r="CC4" s="40"/>
      <c r="CD4" s="11"/>
      <c r="CF4" s="86"/>
      <c r="CG4" s="40"/>
      <c r="CH4" s="11"/>
      <c r="CJ4" s="86"/>
      <c r="CK4" s="40"/>
      <c r="CL4" s="11"/>
    </row>
    <row r="5" spans="1:90">
      <c r="A5" s="172" t="s">
        <v>131</v>
      </c>
      <c r="B5" s="172"/>
      <c r="C5" s="173"/>
      <c r="D5" s="174"/>
      <c r="E5" s="172"/>
      <c r="F5" s="175" t="s">
        <v>141</v>
      </c>
      <c r="G5" s="173"/>
      <c r="H5" s="172"/>
      <c r="I5" s="172" t="s">
        <v>142</v>
      </c>
      <c r="J5" s="176"/>
      <c r="K5" s="433"/>
      <c r="L5" s="1004"/>
      <c r="M5" s="1005"/>
      <c r="N5" s="1006"/>
      <c r="O5" s="177"/>
      <c r="P5" s="1004"/>
      <c r="Q5" s="1005"/>
      <c r="R5" s="1006"/>
      <c r="S5" s="177"/>
      <c r="T5" s="979"/>
      <c r="U5" s="980"/>
      <c r="V5" s="984"/>
      <c r="W5" s="206"/>
      <c r="X5" s="979"/>
      <c r="Y5" s="980"/>
      <c r="Z5" s="980"/>
      <c r="AA5" s="177"/>
      <c r="AB5" s="178"/>
      <c r="AC5" s="178"/>
      <c r="AD5" s="178"/>
      <c r="AE5" s="177"/>
      <c r="AF5" s="1004"/>
      <c r="AG5" s="1005"/>
      <c r="AH5" s="1006"/>
      <c r="AI5" s="177"/>
      <c r="AJ5" s="1004"/>
      <c r="AK5" s="1005"/>
      <c r="AL5" s="1006"/>
      <c r="AM5" s="146"/>
      <c r="AN5" s="1004"/>
      <c r="AO5" s="1005"/>
      <c r="AP5" s="1006"/>
      <c r="AQ5" s="146"/>
      <c r="AR5" s="179"/>
      <c r="AS5" s="179"/>
      <c r="AT5" s="179"/>
      <c r="AU5" s="146"/>
      <c r="AV5" s="979"/>
      <c r="AW5" s="980"/>
      <c r="AX5" s="984"/>
      <c r="AY5" s="206"/>
      <c r="AZ5" s="979"/>
      <c r="BA5" s="980"/>
      <c r="BB5" s="984"/>
      <c r="BC5" s="180"/>
      <c r="BD5" s="179"/>
      <c r="BE5" s="179"/>
      <c r="BF5" s="179"/>
      <c r="BG5" s="146"/>
      <c r="BH5" s="179"/>
      <c r="BI5" s="179"/>
      <c r="BJ5" s="465"/>
      <c r="BL5" s="179"/>
      <c r="BM5" s="179"/>
      <c r="BN5" s="465"/>
      <c r="BP5" s="281"/>
      <c r="BQ5" s="181"/>
      <c r="BR5" s="182"/>
      <c r="BT5" s="281"/>
      <c r="BU5" s="181"/>
      <c r="BV5" s="182"/>
      <c r="BX5" s="288"/>
      <c r="BY5" s="178"/>
      <c r="BZ5" s="289"/>
      <c r="CB5" s="288"/>
      <c r="CC5" s="178"/>
      <c r="CD5" s="289"/>
      <c r="CF5" s="288"/>
      <c r="CG5" s="178"/>
      <c r="CH5" s="289"/>
      <c r="CJ5" s="288"/>
      <c r="CK5" s="178"/>
      <c r="CL5" s="289"/>
    </row>
    <row r="6" spans="1:90">
      <c r="A6" s="211"/>
      <c r="B6" s="212" t="str">
        <f>RESUMO!B8</f>
        <v>Obra:</v>
      </c>
      <c r="C6" s="159" t="s">
        <v>203</v>
      </c>
      <c r="D6" s="216"/>
      <c r="E6" s="587"/>
      <c r="F6" s="215" t="s">
        <v>16</v>
      </c>
      <c r="G6" s="242">
        <f>RESUMO!H3</f>
        <v>0.28349999999999997</v>
      </c>
      <c r="H6" s="215" t="s">
        <v>209</v>
      </c>
      <c r="I6" s="580" t="s">
        <v>13355</v>
      </c>
      <c r="J6" s="159"/>
      <c r="K6" s="4"/>
      <c r="L6" s="4"/>
      <c r="M6" s="6"/>
      <c r="O6" s="117"/>
      <c r="P6" s="4"/>
      <c r="Q6" s="6"/>
      <c r="S6" s="117"/>
      <c r="V6" s="117"/>
      <c r="W6" s="4"/>
      <c r="X6" s="117"/>
      <c r="Y6" s="117"/>
      <c r="Z6" s="117"/>
      <c r="AA6" s="117"/>
      <c r="AB6" s="2"/>
      <c r="AC6" s="6"/>
      <c r="AE6" s="117"/>
      <c r="AF6" s="4"/>
      <c r="AG6" s="6"/>
      <c r="AI6" s="117"/>
      <c r="AJ6" s="4"/>
      <c r="AK6" s="6"/>
      <c r="AM6" s="120"/>
      <c r="AN6" s="2"/>
      <c r="AO6" s="6"/>
      <c r="AQ6" s="120"/>
      <c r="AR6" s="2"/>
      <c r="AS6" s="6"/>
      <c r="AU6" s="120"/>
      <c r="AV6" s="4"/>
      <c r="AW6" s="4"/>
      <c r="AX6" s="119"/>
      <c r="AY6" s="4"/>
      <c r="AZ6" s="117"/>
      <c r="BA6" s="117"/>
      <c r="BB6" s="119"/>
      <c r="BC6" s="120"/>
      <c r="BD6" s="2"/>
      <c r="BE6" s="6"/>
      <c r="BG6" s="120"/>
      <c r="BH6" s="2"/>
      <c r="BI6" s="6"/>
      <c r="BL6" s="2"/>
      <c r="BM6" s="6"/>
      <c r="BP6" s="2"/>
      <c r="BQ6" s="6"/>
      <c r="BT6" s="2"/>
      <c r="BU6" s="6"/>
      <c r="BX6" s="2"/>
      <c r="BY6" s="6"/>
      <c r="CB6" s="2"/>
      <c r="CC6" s="6"/>
      <c r="CF6" s="2"/>
      <c r="CG6" s="6"/>
      <c r="CJ6" s="2"/>
      <c r="CK6" s="6"/>
    </row>
    <row r="7" spans="1:90">
      <c r="A7" s="117"/>
      <c r="B7" s="217" t="str">
        <f>RESUMO!B9</f>
        <v>Local:</v>
      </c>
      <c r="C7" s="1035" t="s">
        <v>520</v>
      </c>
      <c r="D7" s="1035"/>
      <c r="E7" s="20"/>
      <c r="F7" s="791" t="s">
        <v>13864</v>
      </c>
      <c r="G7" s="793">
        <f>J548</f>
        <v>0</v>
      </c>
      <c r="H7" s="2"/>
      <c r="I7" s="4" t="s">
        <v>13434</v>
      </c>
      <c r="J7" s="4"/>
      <c r="K7" s="4"/>
      <c r="L7" s="4"/>
      <c r="M7" s="6"/>
      <c r="N7" s="19"/>
      <c r="O7" s="117"/>
      <c r="P7" s="4"/>
      <c r="Q7" s="6"/>
      <c r="R7" s="19"/>
      <c r="S7" s="204"/>
      <c r="T7" s="19"/>
      <c r="U7" s="19"/>
      <c r="V7" s="117"/>
      <c r="W7" s="4"/>
      <c r="X7" s="117"/>
      <c r="Y7" s="117"/>
      <c r="Z7" s="117"/>
      <c r="AA7" s="117"/>
      <c r="AB7" s="2"/>
      <c r="AC7" s="6"/>
      <c r="AD7" s="19"/>
      <c r="AE7" s="117"/>
      <c r="AF7" s="4"/>
      <c r="AG7" s="6"/>
      <c r="AH7" s="19"/>
      <c r="AI7" s="117"/>
      <c r="AJ7" s="4"/>
      <c r="AK7" s="6"/>
      <c r="AL7" s="19"/>
      <c r="AM7" s="120"/>
      <c r="AN7" s="2"/>
      <c r="AO7" s="6"/>
      <c r="AP7" s="19"/>
      <c r="AQ7" s="120"/>
      <c r="AR7" s="2"/>
      <c r="AS7" s="6"/>
      <c r="AT7" s="19"/>
      <c r="AU7" s="120"/>
      <c r="AV7" s="19"/>
      <c r="AW7" s="19"/>
      <c r="AX7" s="119"/>
      <c r="AY7" s="4"/>
      <c r="AZ7" s="117"/>
      <c r="BA7" s="117"/>
      <c r="BB7" s="119"/>
      <c r="BC7" s="120"/>
      <c r="BD7" s="2"/>
      <c r="BE7" s="6"/>
      <c r="BF7" s="19"/>
      <c r="BG7" s="120"/>
      <c r="BH7" s="2"/>
      <c r="BI7" s="6"/>
      <c r="BJ7" s="19"/>
      <c r="BL7" s="2"/>
      <c r="BM7" s="6"/>
      <c r="BN7" s="19"/>
      <c r="BP7" s="2"/>
      <c r="BQ7" s="6"/>
      <c r="BR7" s="19"/>
      <c r="BT7" s="2"/>
      <c r="BU7" s="6"/>
      <c r="BV7" s="19"/>
      <c r="BX7" s="2"/>
      <c r="BY7" s="6"/>
      <c r="BZ7" s="19"/>
      <c r="CB7" s="2"/>
      <c r="CC7" s="6"/>
      <c r="CD7" s="19"/>
      <c r="CF7" s="2"/>
      <c r="CG7" s="6"/>
      <c r="CH7" s="19"/>
      <c r="CJ7" s="2"/>
      <c r="CK7" s="6"/>
      <c r="CL7" s="19"/>
    </row>
    <row r="8" spans="1:90">
      <c r="A8" s="117"/>
      <c r="B8" s="217" t="str">
        <f>RESUMO!B10</f>
        <v>Bairro:</v>
      </c>
      <c r="C8" s="4" t="s">
        <v>204</v>
      </c>
      <c r="D8" s="5"/>
      <c r="E8" s="7"/>
      <c r="F8" s="791" t="s">
        <v>13860</v>
      </c>
      <c r="G8" s="814">
        <v>1514.3</v>
      </c>
      <c r="H8" s="2"/>
      <c r="I8" s="4" t="s">
        <v>13892</v>
      </c>
      <c r="J8" s="4"/>
      <c r="K8" s="4"/>
      <c r="M8" s="6"/>
      <c r="N8" s="5"/>
      <c r="O8" s="117"/>
      <c r="P8" s="15"/>
      <c r="Q8" s="6"/>
      <c r="R8" s="5"/>
      <c r="S8" s="205"/>
      <c r="T8" s="5"/>
      <c r="U8" s="5"/>
      <c r="V8" s="117"/>
      <c r="W8" s="4"/>
      <c r="X8" s="117"/>
      <c r="Y8" s="117"/>
      <c r="Z8" s="117"/>
      <c r="AA8" s="117"/>
      <c r="AC8" s="6"/>
      <c r="AD8" s="5"/>
      <c r="AE8" s="117"/>
      <c r="AF8" s="15"/>
      <c r="AG8" s="6"/>
      <c r="AH8" s="5"/>
      <c r="AI8" s="117"/>
      <c r="AK8" s="6"/>
      <c r="AL8" s="5"/>
      <c r="AM8" s="120"/>
      <c r="AO8" s="6"/>
      <c r="AP8" s="5"/>
      <c r="AQ8" s="120"/>
      <c r="AS8" s="6"/>
      <c r="AT8" s="5"/>
      <c r="AU8" s="120"/>
      <c r="AV8" s="5"/>
      <c r="AW8" s="5"/>
      <c r="AX8" s="119"/>
      <c r="AY8" s="4"/>
      <c r="AZ8" s="117"/>
      <c r="BA8" s="117"/>
      <c r="BB8" s="119"/>
      <c r="BC8" s="120"/>
      <c r="BE8" s="6"/>
      <c r="BF8" s="5"/>
      <c r="BG8" s="120"/>
      <c r="BI8" s="6"/>
      <c r="BJ8" s="5"/>
      <c r="BM8" s="6"/>
      <c r="BN8" s="5"/>
      <c r="BQ8" s="6"/>
      <c r="BR8" s="5"/>
      <c r="BU8" s="6"/>
      <c r="BV8" s="5"/>
      <c r="BY8" s="6"/>
      <c r="BZ8" s="5"/>
      <c r="CC8" s="6"/>
      <c r="CD8" s="5"/>
      <c r="CG8" s="6"/>
      <c r="CH8" s="5"/>
      <c r="CK8" s="6"/>
      <c r="CL8" s="5"/>
    </row>
    <row r="9" spans="1:90">
      <c r="A9" s="117"/>
      <c r="B9" s="217" t="str">
        <f>RESUMO!B11</f>
        <v>Município:</v>
      </c>
      <c r="C9" s="4" t="s">
        <v>60</v>
      </c>
      <c r="D9" s="5"/>
      <c r="E9" s="2"/>
      <c r="F9" s="791" t="s">
        <v>13807</v>
      </c>
      <c r="G9" s="794">
        <f>G7/G8</f>
        <v>0</v>
      </c>
      <c r="H9" s="2"/>
      <c r="I9" s="8" t="s">
        <v>13891</v>
      </c>
      <c r="J9"/>
      <c r="K9" s="4"/>
      <c r="O9" s="117"/>
      <c r="P9" s="15"/>
      <c r="S9" s="117"/>
      <c r="V9" s="117"/>
      <c r="W9" s="4"/>
      <c r="X9" s="117"/>
      <c r="Y9" s="117"/>
      <c r="Z9" s="117"/>
      <c r="AA9" s="117"/>
      <c r="AE9" s="117"/>
      <c r="AF9" s="15"/>
      <c r="AI9" s="117"/>
      <c r="AM9" s="120"/>
      <c r="AQ9" s="120"/>
      <c r="AU9" s="120"/>
      <c r="AV9" s="4"/>
      <c r="AW9" s="4"/>
      <c r="AX9" s="119"/>
      <c r="AY9" s="4"/>
      <c r="AZ9" s="117"/>
      <c r="BA9" s="117"/>
      <c r="BB9" s="119"/>
      <c r="BC9" s="120"/>
      <c r="BG9" s="120"/>
    </row>
    <row r="10" spans="1:90">
      <c r="A10" s="219"/>
      <c r="B10" s="220"/>
      <c r="C10" s="11"/>
      <c r="D10" s="222"/>
      <c r="E10" s="40"/>
      <c r="F10" s="82"/>
      <c r="G10" s="40"/>
      <c r="H10" s="40"/>
      <c r="I10" s="223"/>
      <c r="J10" s="11"/>
      <c r="K10" s="4"/>
      <c r="L10" s="82"/>
      <c r="M10" s="40"/>
      <c r="N10" s="11"/>
      <c r="O10" s="117"/>
      <c r="P10" s="82"/>
      <c r="Q10" s="40"/>
      <c r="R10" s="11"/>
      <c r="S10" s="117"/>
      <c r="T10" s="11"/>
      <c r="V10" s="117"/>
      <c r="W10" s="4"/>
      <c r="X10" s="117"/>
      <c r="Y10" s="117"/>
      <c r="Z10" s="219"/>
      <c r="AA10" s="117"/>
      <c r="AB10" s="86"/>
      <c r="AC10" s="40"/>
      <c r="AD10" s="11"/>
      <c r="AE10" s="117"/>
      <c r="AF10" s="82"/>
      <c r="AG10" s="40"/>
      <c r="AH10" s="11"/>
      <c r="AI10" s="117"/>
      <c r="AJ10" s="82"/>
      <c r="AK10" s="40"/>
      <c r="AL10" s="11"/>
      <c r="AM10" s="120"/>
      <c r="AN10" s="86"/>
      <c r="AO10" s="40"/>
      <c r="AP10" s="11"/>
      <c r="AQ10" s="120"/>
      <c r="AR10" s="86"/>
      <c r="AS10" s="40"/>
      <c r="AT10" s="11"/>
      <c r="AU10" s="120"/>
      <c r="AV10" s="11"/>
      <c r="AW10" s="4"/>
      <c r="AX10" s="119"/>
      <c r="AY10" s="4"/>
      <c r="AZ10" s="117"/>
      <c r="BA10" s="117"/>
      <c r="BB10" s="466"/>
      <c r="BC10" s="120"/>
      <c r="BD10" s="86"/>
      <c r="BE10" s="40"/>
      <c r="BF10" s="11"/>
      <c r="BG10" s="120"/>
      <c r="BH10" s="86"/>
      <c r="BI10" s="40"/>
      <c r="BJ10" s="11"/>
      <c r="BL10" s="86"/>
      <c r="BM10" s="40"/>
      <c r="BN10" s="11"/>
      <c r="BP10" s="86"/>
      <c r="BQ10" s="40"/>
      <c r="BR10" s="11"/>
      <c r="BT10" s="86"/>
      <c r="BU10" s="40"/>
      <c r="BV10" s="11"/>
      <c r="BX10" s="86"/>
      <c r="BY10" s="40"/>
      <c r="BZ10" s="11"/>
      <c r="CB10" s="86"/>
      <c r="CC10" s="40"/>
      <c r="CD10" s="11"/>
      <c r="CF10" s="86"/>
      <c r="CG10" s="40"/>
      <c r="CH10" s="11"/>
      <c r="CJ10" s="86"/>
      <c r="CK10" s="40"/>
      <c r="CL10" s="11"/>
    </row>
    <row r="11" spans="1:90">
      <c r="A11" s="172" t="s">
        <v>133</v>
      </c>
      <c r="B11" s="172"/>
      <c r="C11" s="173"/>
      <c r="D11" s="174"/>
      <c r="E11" s="172"/>
      <c r="F11" s="175"/>
      <c r="G11" s="173"/>
      <c r="H11" s="175" t="s">
        <v>143</v>
      </c>
      <c r="I11" s="175"/>
      <c r="J11" s="183"/>
      <c r="K11" s="434"/>
      <c r="L11" s="1004"/>
      <c r="M11" s="1005"/>
      <c r="N11" s="1006"/>
      <c r="O11" s="184"/>
      <c r="P11" s="1004"/>
      <c r="Q11" s="1005"/>
      <c r="R11" s="1006"/>
      <c r="S11" s="184"/>
      <c r="T11" s="981"/>
      <c r="U11" s="982"/>
      <c r="V11" s="983"/>
      <c r="W11" s="206"/>
      <c r="X11" s="981"/>
      <c r="Y11" s="982"/>
      <c r="Z11" s="982"/>
      <c r="AA11" s="184"/>
      <c r="AB11" s="981"/>
      <c r="AC11" s="982"/>
      <c r="AD11" s="983"/>
      <c r="AE11" s="177"/>
      <c r="AF11" s="1004"/>
      <c r="AG11" s="1005"/>
      <c r="AH11" s="1006"/>
      <c r="AI11" s="184"/>
      <c r="AJ11" s="1004"/>
      <c r="AK11" s="1005"/>
      <c r="AL11" s="1006"/>
      <c r="AM11" s="146"/>
      <c r="AN11" s="1004"/>
      <c r="AO11" s="1005"/>
      <c r="AP11" s="1006"/>
      <c r="AQ11" s="146"/>
      <c r="AR11" s="179"/>
      <c r="AS11" s="179"/>
      <c r="AT11" s="179"/>
      <c r="AU11" s="146"/>
      <c r="AV11" s="981"/>
      <c r="AW11" s="982"/>
      <c r="AX11" s="983"/>
      <c r="AY11" s="206"/>
      <c r="AZ11" s="981"/>
      <c r="BA11" s="982"/>
      <c r="BB11" s="983"/>
      <c r="BC11" s="180"/>
      <c r="BD11" s="179"/>
      <c r="BE11" s="179"/>
      <c r="BF11" s="179"/>
      <c r="BG11" s="146"/>
      <c r="BH11" s="179"/>
      <c r="BI11" s="179"/>
      <c r="BJ11" s="465"/>
      <c r="BL11" s="179"/>
      <c r="BM11" s="179"/>
      <c r="BN11" s="465"/>
      <c r="BP11" s="281"/>
      <c r="BQ11" s="181"/>
      <c r="BR11" s="182"/>
      <c r="BT11" s="281"/>
      <c r="BU11" s="181"/>
      <c r="BV11" s="182"/>
      <c r="BX11" s="981"/>
      <c r="BY11" s="982"/>
      <c r="BZ11" s="983"/>
      <c r="CB11" s="981"/>
      <c r="CC11" s="982"/>
      <c r="CD11" s="983"/>
      <c r="CF11" s="981"/>
      <c r="CG11" s="982"/>
      <c r="CH11" s="983"/>
      <c r="CJ11" s="981"/>
      <c r="CK11" s="982"/>
      <c r="CL11" s="983"/>
    </row>
    <row r="12" spans="1:90">
      <c r="A12" s="211"/>
      <c r="B12" s="212" t="s">
        <v>125</v>
      </c>
      <c r="C12" s="159"/>
      <c r="D12" s="214"/>
      <c r="E12" s="145"/>
      <c r="F12" s="159"/>
      <c r="G12" s="213"/>
      <c r="H12" s="215" t="s">
        <v>137</v>
      </c>
      <c r="I12"/>
      <c r="J12" s="159"/>
      <c r="K12" s="4"/>
      <c r="M12" s="6"/>
      <c r="N12" s="19"/>
      <c r="O12" s="117"/>
      <c r="P12" s="15"/>
      <c r="Q12" s="6"/>
      <c r="R12" s="19"/>
      <c r="S12" s="204"/>
      <c r="T12" s="2"/>
      <c r="U12" s="2"/>
      <c r="V12" s="19"/>
      <c r="W12" s="19"/>
      <c r="X12" s="19"/>
      <c r="Y12" s="19"/>
      <c r="Z12" s="19"/>
      <c r="AA12" s="117"/>
      <c r="AB12" s="81"/>
      <c r="AC12" s="6"/>
      <c r="AD12" s="19"/>
      <c r="AE12" s="117"/>
      <c r="AF12" s="15"/>
      <c r="AG12" s="6"/>
      <c r="AH12" s="19"/>
      <c r="AI12" s="117"/>
      <c r="AK12" s="6"/>
      <c r="AL12" s="19"/>
      <c r="AM12" s="120"/>
      <c r="AO12" s="6"/>
      <c r="AP12" s="19"/>
      <c r="AQ12" s="120"/>
      <c r="AS12" s="6"/>
      <c r="AT12" s="19"/>
      <c r="AU12" s="120"/>
      <c r="AX12" s="467"/>
      <c r="AY12" s="19"/>
      <c r="AZ12" s="19"/>
      <c r="BA12" s="19"/>
      <c r="BB12" s="467"/>
      <c r="BC12" s="204"/>
      <c r="BE12" s="6"/>
      <c r="BF12" s="19"/>
      <c r="BG12" s="120"/>
      <c r="BI12" s="6"/>
      <c r="BJ12" s="19"/>
      <c r="BM12" s="6"/>
      <c r="BN12" s="19"/>
      <c r="BQ12" s="6"/>
      <c r="BR12" s="19"/>
      <c r="BU12" s="6"/>
      <c r="BV12" s="19"/>
      <c r="BX12" s="81"/>
      <c r="BY12" s="6"/>
      <c r="BZ12" s="19"/>
      <c r="CB12" s="81"/>
      <c r="CC12" s="6"/>
      <c r="CD12" s="19"/>
      <c r="CF12" s="81"/>
      <c r="CG12" s="6"/>
      <c r="CH12" s="19"/>
      <c r="CJ12" s="81"/>
      <c r="CK12" s="6"/>
      <c r="CL12" s="19"/>
    </row>
    <row r="13" spans="1:90">
      <c r="A13" s="117"/>
      <c r="B13" s="217" t="s">
        <v>126</v>
      </c>
      <c r="C13" s="4"/>
      <c r="D13" s="170"/>
      <c r="E13" s="588"/>
      <c r="F13" s="4"/>
      <c r="G13" s="10"/>
      <c r="H13" s="6" t="s">
        <v>136</v>
      </c>
      <c r="I13"/>
      <c r="J13" s="225"/>
      <c r="K13" s="4"/>
      <c r="M13" s="6"/>
      <c r="N13" s="19"/>
      <c r="O13" s="117"/>
      <c r="P13" s="15"/>
      <c r="Q13" s="6"/>
      <c r="R13" s="19"/>
      <c r="S13" s="205"/>
      <c r="T13" s="2"/>
      <c r="U13" s="2"/>
      <c r="V13" s="5"/>
      <c r="W13" s="5"/>
      <c r="X13" s="5"/>
      <c r="Y13" s="5"/>
      <c r="Z13" s="5"/>
      <c r="AA13" s="117"/>
      <c r="AB13" s="81"/>
      <c r="AC13" s="6"/>
      <c r="AD13" s="5"/>
      <c r="AE13" s="117"/>
      <c r="AF13" s="15"/>
      <c r="AG13" s="6"/>
      <c r="AH13" s="19"/>
      <c r="AI13" s="117"/>
      <c r="AK13" s="6"/>
      <c r="AL13" s="5"/>
      <c r="AM13" s="120"/>
      <c r="AO13" s="6"/>
      <c r="AP13" s="5"/>
      <c r="AQ13" s="120"/>
      <c r="AS13" s="6"/>
      <c r="AT13" s="5"/>
      <c r="AU13" s="120"/>
      <c r="AX13" s="15"/>
      <c r="AY13" s="5"/>
      <c r="AZ13" s="5"/>
      <c r="BA13" s="5"/>
      <c r="BB13" s="15"/>
      <c r="BC13" s="205"/>
      <c r="BE13" s="6"/>
      <c r="BF13" s="5"/>
      <c r="BG13" s="120"/>
      <c r="BI13" s="6"/>
      <c r="BJ13" s="5"/>
      <c r="BM13" s="6"/>
      <c r="BN13" s="5"/>
      <c r="BQ13" s="6"/>
      <c r="BR13" s="5"/>
      <c r="BU13" s="6"/>
      <c r="BV13" s="5"/>
      <c r="BX13" s="81"/>
      <c r="BY13" s="6"/>
      <c r="BZ13" s="5"/>
      <c r="CB13" s="81"/>
      <c r="CC13" s="6"/>
      <c r="CD13" s="5"/>
      <c r="CF13" s="81"/>
      <c r="CG13" s="6"/>
      <c r="CH13" s="5"/>
      <c r="CJ13" s="81"/>
      <c r="CK13" s="6"/>
      <c r="CL13" s="5"/>
    </row>
    <row r="14" spans="1:90">
      <c r="A14" s="117"/>
      <c r="B14" s="217" t="s">
        <v>127</v>
      </c>
      <c r="C14" s="4"/>
      <c r="D14" s="170"/>
      <c r="E14" s="10"/>
      <c r="F14" s="226"/>
      <c r="G14" s="10"/>
      <c r="H14" s="6" t="s">
        <v>140</v>
      </c>
      <c r="I14"/>
      <c r="J14" s="225"/>
      <c r="K14" s="4"/>
      <c r="O14" s="117"/>
      <c r="P14" s="15"/>
      <c r="S14" s="117"/>
      <c r="T14" s="2"/>
      <c r="U14" s="2"/>
      <c r="V14" s="4"/>
      <c r="W14" s="4"/>
      <c r="X14" s="4"/>
      <c r="Y14" s="4"/>
      <c r="Z14" s="4"/>
      <c r="AA14" s="117"/>
      <c r="AB14" s="81"/>
      <c r="AE14" s="117"/>
      <c r="AF14" s="15"/>
      <c r="AI14" s="117"/>
      <c r="AM14" s="120"/>
      <c r="AQ14" s="120"/>
      <c r="AU14" s="120"/>
      <c r="AX14" s="15"/>
      <c r="AY14" s="4"/>
      <c r="AZ14" s="4"/>
      <c r="BA14" s="4"/>
      <c r="BB14" s="15"/>
      <c r="BC14" s="117"/>
      <c r="BG14" s="120"/>
      <c r="BX14" s="81"/>
      <c r="CB14" s="81"/>
      <c r="CF14" s="81"/>
      <c r="CJ14" s="81"/>
    </row>
    <row r="15" spans="1:90">
      <c r="A15" s="117"/>
      <c r="B15" s="217" t="s">
        <v>128</v>
      </c>
      <c r="C15" s="143"/>
      <c r="D15" s="170"/>
      <c r="E15" s="10"/>
      <c r="F15" s="225"/>
      <c r="G15" s="240"/>
      <c r="H15" s="6" t="s">
        <v>145</v>
      </c>
      <c r="I15"/>
      <c r="J15" s="241"/>
      <c r="K15" s="4"/>
      <c r="M15" s="243"/>
      <c r="O15" s="117"/>
      <c r="P15" s="15"/>
      <c r="Q15" s="243"/>
      <c r="S15" s="117"/>
      <c r="T15" s="170"/>
      <c r="U15" s="10"/>
      <c r="V15" s="4"/>
      <c r="W15" s="4"/>
      <c r="X15" s="4"/>
      <c r="Y15" s="4"/>
      <c r="Z15" s="4"/>
      <c r="AA15" s="117"/>
      <c r="AB15" s="81"/>
      <c r="AE15" s="117"/>
      <c r="AF15" s="15"/>
      <c r="AG15" s="243"/>
      <c r="AI15" s="117"/>
      <c r="AM15" s="120"/>
      <c r="AQ15" s="120"/>
      <c r="AU15" s="120"/>
      <c r="AV15" s="170"/>
      <c r="AW15" s="10"/>
      <c r="AX15" s="15"/>
      <c r="AY15" s="4"/>
      <c r="AZ15" s="4"/>
      <c r="BA15" s="4"/>
      <c r="BB15" s="15"/>
      <c r="BC15" s="120"/>
      <c r="BG15" s="120"/>
      <c r="BX15" s="81"/>
      <c r="CB15" s="81"/>
      <c r="CF15" s="81"/>
      <c r="CJ15" s="81"/>
    </row>
    <row r="16" spans="1:90">
      <c r="A16" s="219"/>
      <c r="B16" s="220"/>
      <c r="C16" s="227"/>
      <c r="D16" s="228"/>
      <c r="E16" s="229"/>
      <c r="F16" s="230"/>
      <c r="G16" s="231"/>
      <c r="H16" s="232"/>
      <c r="I16"/>
      <c r="J16" s="160"/>
      <c r="K16" s="4"/>
      <c r="L16" s="82"/>
      <c r="M16" s="244"/>
      <c r="N16" s="11"/>
      <c r="O16" s="117"/>
      <c r="P16" s="82"/>
      <c r="Q16" s="244"/>
      <c r="R16" s="11"/>
      <c r="S16" s="117"/>
      <c r="T16" s="228"/>
      <c r="U16" s="10"/>
      <c r="V16" s="4"/>
      <c r="W16" s="4"/>
      <c r="X16" s="4"/>
      <c r="Y16" s="4"/>
      <c r="Z16" s="11"/>
      <c r="AA16" s="117"/>
      <c r="AB16" s="221"/>
      <c r="AC16" s="40"/>
      <c r="AD16" s="11"/>
      <c r="AE16" s="117"/>
      <c r="AF16" s="82"/>
      <c r="AG16" s="244"/>
      <c r="AH16" s="11"/>
      <c r="AI16" s="117"/>
      <c r="AJ16" s="82"/>
      <c r="AK16" s="40"/>
      <c r="AL16" s="11"/>
      <c r="AM16" s="120"/>
      <c r="AN16" s="86"/>
      <c r="AO16" s="40"/>
      <c r="AP16" s="11"/>
      <c r="AQ16" s="120"/>
      <c r="AR16" s="86"/>
      <c r="AS16" s="40"/>
      <c r="AT16" s="11"/>
      <c r="AU16" s="120"/>
      <c r="AV16" s="228"/>
      <c r="AW16" s="10"/>
      <c r="AX16" s="15"/>
      <c r="AY16" s="4"/>
      <c r="AZ16" s="4"/>
      <c r="BA16" s="4"/>
      <c r="BB16" s="82"/>
      <c r="BC16" s="120"/>
      <c r="BD16" s="86"/>
      <c r="BE16" s="40"/>
      <c r="BF16" s="11"/>
      <c r="BG16" s="120"/>
      <c r="BH16" s="86"/>
      <c r="BI16" s="40"/>
      <c r="BJ16" s="11"/>
      <c r="BL16" s="86"/>
      <c r="BM16" s="40"/>
      <c r="BN16" s="11"/>
      <c r="BP16" s="86"/>
      <c r="BQ16" s="40"/>
      <c r="BR16" s="11"/>
      <c r="BT16" s="86"/>
      <c r="BU16" s="40"/>
      <c r="BV16" s="11"/>
      <c r="BX16" s="221"/>
      <c r="BY16" s="40"/>
      <c r="BZ16" s="11"/>
      <c r="CB16" s="221"/>
      <c r="CC16" s="40"/>
      <c r="CD16" s="11"/>
      <c r="CF16" s="221"/>
      <c r="CG16" s="40"/>
      <c r="CH16" s="11"/>
      <c r="CJ16" s="221"/>
      <c r="CK16" s="40"/>
      <c r="CL16" s="11"/>
    </row>
    <row r="17" spans="1:91">
      <c r="A17" s="172" t="s">
        <v>791</v>
      </c>
      <c r="B17" s="172"/>
      <c r="C17" s="173"/>
      <c r="D17" s="174"/>
      <c r="E17" s="172"/>
      <c r="F17" s="172"/>
      <c r="G17" s="173"/>
      <c r="H17" s="172"/>
      <c r="I17" s="172"/>
      <c r="J17" s="176"/>
      <c r="K17" s="433"/>
      <c r="L17" s="1037"/>
      <c r="M17" s="1038"/>
      <c r="N17" s="1039"/>
      <c r="O17" s="177"/>
      <c r="P17" s="1004"/>
      <c r="Q17" s="1005"/>
      <c r="R17" s="1006"/>
      <c r="S17" s="184"/>
      <c r="T17" s="979"/>
      <c r="U17" s="980"/>
      <c r="V17" s="984"/>
      <c r="W17" s="207"/>
      <c r="X17" s="979"/>
      <c r="Y17" s="980"/>
      <c r="Z17" s="980"/>
      <c r="AA17" s="177"/>
      <c r="AB17" s="185"/>
      <c r="AC17" s="185"/>
      <c r="AD17" s="185"/>
      <c r="AE17" s="177"/>
      <c r="AF17" s="1004"/>
      <c r="AG17" s="1005"/>
      <c r="AH17" s="1006"/>
      <c r="AI17" s="177"/>
      <c r="AJ17" s="1004"/>
      <c r="AK17" s="1005"/>
      <c r="AL17" s="1006"/>
      <c r="AM17" s="146"/>
      <c r="AN17" s="1004"/>
      <c r="AO17" s="1005"/>
      <c r="AP17" s="1006"/>
      <c r="AQ17" s="146"/>
      <c r="AR17" s="179"/>
      <c r="AS17" s="179"/>
      <c r="AT17" s="179"/>
      <c r="AU17" s="146"/>
      <c r="AV17" s="979"/>
      <c r="AW17" s="980"/>
      <c r="AX17" s="984"/>
      <c r="AY17" s="207"/>
      <c r="AZ17" s="979"/>
      <c r="BA17" s="980"/>
      <c r="BB17" s="984"/>
      <c r="BC17" s="180"/>
      <c r="BD17" s="179"/>
      <c r="BE17" s="179"/>
      <c r="BF17" s="179"/>
      <c r="BG17" s="146"/>
      <c r="BH17" s="179"/>
      <c r="BI17" s="179"/>
      <c r="BJ17" s="465"/>
      <c r="BL17" s="179"/>
      <c r="BM17" s="179"/>
      <c r="BN17" s="465"/>
      <c r="BP17" s="281"/>
      <c r="BQ17" s="181"/>
      <c r="BR17" s="182"/>
      <c r="BT17" s="281"/>
      <c r="BU17" s="181"/>
      <c r="BV17" s="182"/>
      <c r="BX17" s="250"/>
      <c r="BY17" s="185"/>
      <c r="BZ17" s="251"/>
      <c r="CB17" s="250"/>
      <c r="CC17" s="185"/>
      <c r="CD17" s="251"/>
      <c r="CF17" s="250"/>
      <c r="CG17" s="185"/>
      <c r="CH17" s="251"/>
      <c r="CJ17" s="250"/>
      <c r="CK17" s="185"/>
      <c r="CL17" s="251"/>
    </row>
    <row r="18" spans="1:91">
      <c r="A18" s="211"/>
      <c r="B18" s="212" t="s">
        <v>129</v>
      </c>
      <c r="C18" s="159"/>
      <c r="D18" s="214"/>
      <c r="E18" s="215"/>
      <c r="F18" s="234"/>
      <c r="G18" s="213"/>
      <c r="H18" s="215"/>
      <c r="I18" s="234"/>
      <c r="J18" s="159"/>
      <c r="K18" s="4"/>
      <c r="L18" s="1017" t="s">
        <v>472</v>
      </c>
      <c r="M18" s="1017"/>
      <c r="N18" s="1017"/>
      <c r="O18" s="117"/>
      <c r="P18" s="1017" t="s">
        <v>522</v>
      </c>
      <c r="Q18" s="1017"/>
      <c r="R18" s="1017"/>
      <c r="S18" s="117"/>
      <c r="T18" s="81" t="s">
        <v>539</v>
      </c>
      <c r="U18" s="14"/>
      <c r="V18" s="117"/>
      <c r="W18" s="4"/>
      <c r="X18" s="117"/>
      <c r="Y18" s="117"/>
      <c r="Z18" s="117"/>
      <c r="AA18" s="117"/>
      <c r="AB18" s="81" t="s">
        <v>525</v>
      </c>
      <c r="AC18" s="81"/>
      <c r="AD18" s="5"/>
      <c r="AE18" s="117"/>
      <c r="AF18" s="247" t="s">
        <v>529</v>
      </c>
      <c r="AG18" s="213"/>
      <c r="AH18" s="159"/>
      <c r="AI18" s="117"/>
      <c r="AJ18" s="1017" t="s">
        <v>531</v>
      </c>
      <c r="AK18" s="1017"/>
      <c r="AL18" s="1017"/>
      <c r="AM18" s="120"/>
      <c r="AN18" s="1017" t="s">
        <v>532</v>
      </c>
      <c r="AO18" s="1017"/>
      <c r="AP18" s="1017"/>
      <c r="AQ18" s="120"/>
      <c r="AR18" s="214" t="s">
        <v>533</v>
      </c>
      <c r="AS18" s="214"/>
      <c r="AT18" s="214"/>
      <c r="AU18" s="120"/>
      <c r="AV18" s="2" t="s">
        <v>519</v>
      </c>
      <c r="AW18" s="14"/>
      <c r="AX18" s="119"/>
      <c r="AY18" s="4"/>
      <c r="AZ18" s="117"/>
      <c r="BA18" s="117"/>
      <c r="BB18" s="119"/>
      <c r="BC18" s="120"/>
      <c r="BD18" s="214" t="s">
        <v>527</v>
      </c>
      <c r="BE18" s="214"/>
      <c r="BF18" s="216"/>
      <c r="BG18" s="120"/>
      <c r="BH18" s="214" t="s">
        <v>774</v>
      </c>
      <c r="BI18" s="214"/>
      <c r="BJ18" s="216"/>
      <c r="BL18" s="224" t="s">
        <v>788</v>
      </c>
      <c r="BM18" s="224"/>
      <c r="BN18" s="216"/>
      <c r="BX18" s="81"/>
      <c r="BY18" s="81"/>
      <c r="BZ18" s="5"/>
      <c r="CB18" s="81"/>
      <c r="CC18" s="81"/>
      <c r="CD18" s="5"/>
      <c r="CF18" s="81"/>
      <c r="CG18" s="81"/>
      <c r="CH18" s="5"/>
      <c r="CJ18" s="81"/>
      <c r="CK18" s="81"/>
      <c r="CL18" s="5"/>
    </row>
    <row r="19" spans="1:91">
      <c r="A19" s="117"/>
      <c r="B19" s="217" t="s">
        <v>130</v>
      </c>
      <c r="C19" s="5"/>
      <c r="E19" s="6"/>
      <c r="F19" s="19"/>
      <c r="G19" s="235"/>
      <c r="H19" s="6"/>
      <c r="I19" s="19"/>
      <c r="J19" s="4"/>
      <c r="K19" s="4"/>
      <c r="L19" s="1016" t="s">
        <v>498</v>
      </c>
      <c r="M19" s="1016"/>
      <c r="N19" s="1016"/>
      <c r="O19" s="117"/>
      <c r="P19" s="1016" t="s">
        <v>499</v>
      </c>
      <c r="Q19" s="1016"/>
      <c r="R19" s="1016"/>
      <c r="S19" s="117"/>
      <c r="T19" s="81" t="s">
        <v>540</v>
      </c>
      <c r="U19" s="14"/>
      <c r="V19" s="117"/>
      <c r="W19" s="4"/>
      <c r="X19" s="117"/>
      <c r="Y19" s="117"/>
      <c r="Z19" s="117"/>
      <c r="AA19" s="117"/>
      <c r="AB19" s="81" t="s">
        <v>526</v>
      </c>
      <c r="AC19" s="81"/>
      <c r="AD19" s="5"/>
      <c r="AE19" s="117"/>
      <c r="AF19" s="248" t="s">
        <v>530</v>
      </c>
      <c r="AI19" s="117"/>
      <c r="AJ19" s="1016" t="s">
        <v>508</v>
      </c>
      <c r="AK19" s="1016"/>
      <c r="AL19" s="1016"/>
      <c r="AM19" s="120"/>
      <c r="AN19" s="1016" t="s">
        <v>511</v>
      </c>
      <c r="AO19" s="1016"/>
      <c r="AP19" s="1016"/>
      <c r="AQ19" s="120"/>
      <c r="AR19" s="81" t="s">
        <v>517</v>
      </c>
      <c r="AS19" s="81"/>
      <c r="AT19" s="81"/>
      <c r="AU19" s="120"/>
      <c r="AV19" s="2" t="s">
        <v>550</v>
      </c>
      <c r="AW19" s="6"/>
      <c r="AX19" s="119"/>
      <c r="AY19" s="4"/>
      <c r="AZ19" s="117"/>
      <c r="BA19" s="117"/>
      <c r="BB19" s="119"/>
      <c r="BC19" s="120"/>
      <c r="BD19" s="81" t="s">
        <v>528</v>
      </c>
      <c r="BE19" s="81"/>
      <c r="BF19" s="5"/>
      <c r="BG19" s="120"/>
      <c r="BH19" s="81" t="s">
        <v>775</v>
      </c>
      <c r="BI19" s="81"/>
      <c r="BJ19" s="5"/>
      <c r="BL19" s="170" t="s">
        <v>789</v>
      </c>
      <c r="BM19" s="170"/>
      <c r="BN19" s="5"/>
      <c r="BX19" s="81"/>
      <c r="BY19" s="81"/>
      <c r="BZ19" s="5"/>
      <c r="CB19" s="81"/>
      <c r="CC19" s="81"/>
      <c r="CD19" s="5"/>
      <c r="CF19" s="81"/>
      <c r="CG19" s="81"/>
      <c r="CH19" s="5"/>
      <c r="CJ19" s="81"/>
      <c r="CK19" s="81"/>
      <c r="CL19" s="5"/>
    </row>
    <row r="20" spans="1:91">
      <c r="A20" s="117"/>
      <c r="B20" s="217"/>
      <c r="C20" s="81"/>
      <c r="E20" s="6"/>
      <c r="F20" s="19"/>
      <c r="G20" s="235"/>
      <c r="H20" s="6"/>
      <c r="I20" s="19"/>
      <c r="J20" s="4"/>
      <c r="K20" s="4"/>
      <c r="L20" s="1016" t="s">
        <v>473</v>
      </c>
      <c r="M20" s="1016"/>
      <c r="N20" s="1016"/>
      <c r="O20" s="117"/>
      <c r="P20" s="1016" t="s">
        <v>523</v>
      </c>
      <c r="Q20" s="1016"/>
      <c r="R20" s="1016"/>
      <c r="S20" s="117"/>
      <c r="T20" s="81" t="s">
        <v>541</v>
      </c>
      <c r="U20" s="10"/>
      <c r="V20" s="117"/>
      <c r="W20" s="4"/>
      <c r="X20" s="117"/>
      <c r="Y20" s="117"/>
      <c r="Z20" s="117"/>
      <c r="AA20" s="117"/>
      <c r="AB20" s="81" t="s">
        <v>502</v>
      </c>
      <c r="AC20" s="81"/>
      <c r="AD20" s="5"/>
      <c r="AE20" s="117"/>
      <c r="AF20" s="248" t="s">
        <v>507</v>
      </c>
      <c r="AI20" s="117"/>
      <c r="AJ20" s="1016" t="s">
        <v>509</v>
      </c>
      <c r="AK20" s="1016"/>
      <c r="AL20" s="1016"/>
      <c r="AM20" s="120"/>
      <c r="AN20" s="1016" t="s">
        <v>510</v>
      </c>
      <c r="AO20" s="1016"/>
      <c r="AP20" s="1016"/>
      <c r="AQ20" s="120"/>
      <c r="AR20" s="81" t="s">
        <v>518</v>
      </c>
      <c r="AS20" s="81"/>
      <c r="AT20" s="81"/>
      <c r="AU20" s="120"/>
      <c r="AV20" s="2" t="s">
        <v>551</v>
      </c>
      <c r="AX20" s="119"/>
      <c r="AY20" s="4"/>
      <c r="AZ20" s="117"/>
      <c r="BA20" s="117"/>
      <c r="BB20" s="119"/>
      <c r="BC20" s="120"/>
      <c r="BD20" s="81" t="s">
        <v>514</v>
      </c>
      <c r="BE20" s="81"/>
      <c r="BF20" s="5"/>
      <c r="BG20" s="120"/>
      <c r="BH20" s="81" t="s">
        <v>776</v>
      </c>
      <c r="BI20" s="81"/>
      <c r="BJ20" s="5"/>
      <c r="BL20" s="170" t="s">
        <v>790</v>
      </c>
      <c r="BM20" s="170"/>
      <c r="BN20" s="5"/>
      <c r="BX20" s="81"/>
      <c r="BY20" s="81"/>
      <c r="BZ20" s="5"/>
      <c r="CB20" s="81"/>
      <c r="CC20" s="81"/>
      <c r="CD20" s="5"/>
      <c r="CF20" s="81"/>
      <c r="CG20" s="81"/>
      <c r="CH20" s="5"/>
      <c r="CJ20" s="81"/>
      <c r="CK20" s="81"/>
      <c r="CL20" s="5"/>
    </row>
    <row r="21" spans="1:91">
      <c r="A21" s="219"/>
      <c r="B21" s="220"/>
      <c r="C21" s="221"/>
      <c r="D21" s="221"/>
      <c r="E21" s="236"/>
      <c r="F21" s="237"/>
      <c r="G21" s="238"/>
      <c r="H21" s="236"/>
      <c r="I21" s="237"/>
      <c r="J21" s="11"/>
      <c r="K21" s="4"/>
      <c r="L21" s="221"/>
      <c r="M21" s="221"/>
      <c r="N21" s="221"/>
      <c r="O21" s="117"/>
      <c r="P21" s="221"/>
      <c r="Q21" s="221"/>
      <c r="R21" s="221"/>
      <c r="S21" s="117"/>
      <c r="T21" s="11"/>
      <c r="V21" s="117"/>
      <c r="W21" s="4"/>
      <c r="X21" s="117"/>
      <c r="Y21" s="117"/>
      <c r="Z21" s="219"/>
      <c r="AA21" s="117"/>
      <c r="AB21" s="86"/>
      <c r="AC21" s="40"/>
      <c r="AD21" s="11"/>
      <c r="AE21" s="117"/>
      <c r="AF21" s="249"/>
      <c r="AG21" s="40"/>
      <c r="AH21" s="11"/>
      <c r="AI21" s="117"/>
      <c r="AJ21" s="82"/>
      <c r="AK21" s="40"/>
      <c r="AL21" s="11"/>
      <c r="AM21" s="120"/>
      <c r="AN21" s="86"/>
      <c r="AO21" s="40"/>
      <c r="AP21" s="11"/>
      <c r="AQ21" s="120"/>
      <c r="AR21" s="86"/>
      <c r="AS21" s="40"/>
      <c r="AT21" s="11"/>
      <c r="AU21" s="120"/>
      <c r="AV21" s="11"/>
      <c r="AW21" s="4"/>
      <c r="AX21" s="119"/>
      <c r="AY21" s="4"/>
      <c r="AZ21" s="117"/>
      <c r="BA21" s="117"/>
      <c r="BB21" s="466"/>
      <c r="BC21" s="120"/>
      <c r="BD21" s="86"/>
      <c r="BE21" s="40"/>
      <c r="BF21" s="11"/>
      <c r="BG21" s="120"/>
      <c r="BH21" s="86"/>
      <c r="BI21" s="40"/>
      <c r="BJ21" s="11"/>
      <c r="BL21" s="86"/>
      <c r="BM21" s="40"/>
      <c r="BN21" s="11"/>
      <c r="BP21" s="86"/>
      <c r="BQ21" s="40"/>
      <c r="BR21" s="11"/>
      <c r="BT21" s="86"/>
      <c r="BU21" s="40"/>
      <c r="BV21" s="11"/>
      <c r="BX21" s="86"/>
      <c r="BY21" s="40"/>
      <c r="BZ21" s="11"/>
      <c r="CB21" s="86"/>
      <c r="CC21" s="40"/>
      <c r="CD21" s="11"/>
      <c r="CF21" s="86"/>
      <c r="CG21" s="40"/>
      <c r="CH21" s="11"/>
      <c r="CJ21" s="86"/>
      <c r="CK21" s="40"/>
      <c r="CL21" s="11"/>
    </row>
    <row r="22" spans="1:91" ht="36.75" customHeight="1">
      <c r="A22" s="1032" t="s">
        <v>13873</v>
      </c>
      <c r="B22" s="1033"/>
      <c r="C22" s="1033"/>
      <c r="D22" s="1033"/>
      <c r="E22" s="1033"/>
      <c r="F22" s="1033"/>
      <c r="G22" s="1033"/>
      <c r="H22" s="1033"/>
      <c r="I22" s="1033"/>
      <c r="J22" s="1034"/>
      <c r="K22" s="847"/>
      <c r="L22" s="1029" t="s">
        <v>189</v>
      </c>
      <c r="M22" s="1030"/>
      <c r="N22" s="1031"/>
      <c r="O22" s="152"/>
      <c r="P22" s="1029" t="s">
        <v>190</v>
      </c>
      <c r="Q22" s="1030"/>
      <c r="R22" s="1031"/>
      <c r="S22" s="184"/>
      <c r="T22" s="979" t="s">
        <v>503</v>
      </c>
      <c r="U22" s="980"/>
      <c r="V22" s="980"/>
      <c r="W22" s="980"/>
      <c r="X22" s="980"/>
      <c r="Y22" s="980"/>
      <c r="Z22" s="980"/>
      <c r="AA22" s="155"/>
      <c r="AB22" s="979" t="s">
        <v>524</v>
      </c>
      <c r="AC22" s="980"/>
      <c r="AD22" s="984"/>
      <c r="AE22" s="155"/>
      <c r="AF22" s="1004" t="s">
        <v>506</v>
      </c>
      <c r="AG22" s="1005"/>
      <c r="AH22" s="1006"/>
      <c r="AI22" s="184"/>
      <c r="AJ22" s="1004" t="s">
        <v>193</v>
      </c>
      <c r="AK22" s="1005"/>
      <c r="AL22" s="1006"/>
      <c r="AM22" s="146"/>
      <c r="AN22" s="1004" t="s">
        <v>194</v>
      </c>
      <c r="AO22" s="1005"/>
      <c r="AP22" s="1006"/>
      <c r="AQ22" s="146"/>
      <c r="AR22" s="1004" t="s">
        <v>195</v>
      </c>
      <c r="AS22" s="1005"/>
      <c r="AT22" s="1006"/>
      <c r="AU22" s="146"/>
      <c r="AV22" s="979" t="s">
        <v>177</v>
      </c>
      <c r="AW22" s="980"/>
      <c r="AX22" s="980"/>
      <c r="AY22" s="980"/>
      <c r="AZ22" s="980"/>
      <c r="BA22" s="980"/>
      <c r="BB22" s="980"/>
      <c r="BC22" s="186"/>
      <c r="BD22" s="1004" t="s">
        <v>512</v>
      </c>
      <c r="BE22" s="1005"/>
      <c r="BF22" s="1006"/>
      <c r="BG22" s="146"/>
      <c r="BH22" s="1004" t="s">
        <v>534</v>
      </c>
      <c r="BI22" s="1005"/>
      <c r="BJ22" s="1006"/>
      <c r="BK22" s="79"/>
      <c r="BL22" s="1013" t="s">
        <v>773</v>
      </c>
      <c r="BM22" s="1014"/>
      <c r="BN22" s="1015"/>
      <c r="BO22" s="79"/>
      <c r="BP22" s="995" t="s">
        <v>515</v>
      </c>
      <c r="BQ22" s="996"/>
      <c r="BR22" s="997"/>
      <c r="BS22" s="79"/>
      <c r="BT22" s="995" t="s">
        <v>536</v>
      </c>
      <c r="BU22" s="996"/>
      <c r="BV22" s="997"/>
      <c r="BW22" s="79"/>
      <c r="BX22" s="979" t="s">
        <v>545</v>
      </c>
      <c r="BY22" s="980"/>
      <c r="BZ22" s="984"/>
      <c r="CA22" s="79"/>
      <c r="CB22" s="979" t="s">
        <v>546</v>
      </c>
      <c r="CC22" s="980"/>
      <c r="CD22" s="984"/>
      <c r="CE22" s="79"/>
      <c r="CF22" s="979" t="s">
        <v>548</v>
      </c>
      <c r="CG22" s="980"/>
      <c r="CH22" s="984"/>
      <c r="CI22" s="79"/>
      <c r="CJ22" s="979" t="s">
        <v>549</v>
      </c>
      <c r="CK22" s="980"/>
      <c r="CL22" s="984"/>
      <c r="CM22" s="79"/>
    </row>
    <row r="23" spans="1:91" ht="15" customHeight="1">
      <c r="A23" s="851"/>
      <c r="B23" s="209"/>
      <c r="C23" s="239"/>
      <c r="D23" s="209"/>
      <c r="E23" s="209"/>
      <c r="F23" s="209"/>
      <c r="G23" s="209"/>
      <c r="H23" s="209"/>
      <c r="I23" s="209"/>
      <c r="J23" s="852"/>
      <c r="L23" s="245"/>
      <c r="M23" s="245"/>
      <c r="N23" s="245"/>
      <c r="O23" s="119"/>
      <c r="P23" s="246"/>
      <c r="Q23" s="210"/>
      <c r="R23" s="210"/>
      <c r="S23" s="119"/>
      <c r="T23" s="209"/>
      <c r="U23" s="209"/>
      <c r="V23" s="209"/>
      <c r="W23" s="210"/>
      <c r="X23" s="209"/>
      <c r="Y23" s="209"/>
      <c r="Z23" s="209"/>
      <c r="AA23" s="119"/>
      <c r="AB23" s="210"/>
      <c r="AC23" s="210"/>
      <c r="AD23" s="210"/>
      <c r="AE23" s="119"/>
      <c r="AF23" s="246"/>
      <c r="AG23" s="210"/>
      <c r="AH23" s="210"/>
      <c r="AI23" s="119"/>
      <c r="AJ23" s="246"/>
      <c r="AK23" s="210"/>
      <c r="AL23" s="210"/>
      <c r="AM23" s="120"/>
      <c r="AN23" s="246"/>
      <c r="AO23" s="210"/>
      <c r="AP23" s="210"/>
      <c r="AQ23" s="120"/>
      <c r="AR23" s="246"/>
      <c r="AS23" s="210"/>
      <c r="AT23" s="210"/>
      <c r="AU23" s="120"/>
      <c r="AV23" s="209"/>
      <c r="AW23" s="209"/>
      <c r="AX23" s="209"/>
      <c r="AY23" s="15"/>
      <c r="AZ23" s="209"/>
      <c r="BA23" s="209"/>
      <c r="BB23" s="209"/>
      <c r="BC23" s="136"/>
      <c r="BD23" s="246"/>
      <c r="BE23" s="210"/>
      <c r="BF23" s="210"/>
      <c r="BG23" s="120"/>
      <c r="BH23" s="246"/>
      <c r="BI23" s="210"/>
      <c r="BJ23" s="210"/>
      <c r="BL23" s="246"/>
      <c r="BM23" s="210"/>
      <c r="BN23" s="210"/>
      <c r="BP23" s="210"/>
      <c r="BQ23" s="210"/>
      <c r="BR23" s="210"/>
      <c r="BT23" s="210"/>
      <c r="BU23" s="210"/>
      <c r="BV23" s="210"/>
      <c r="BX23" s="210"/>
      <c r="BY23" s="210"/>
      <c r="BZ23" s="210"/>
      <c r="CB23" s="210"/>
      <c r="CC23" s="210"/>
      <c r="CD23" s="210"/>
      <c r="CF23" s="210"/>
      <c r="CG23" s="210"/>
      <c r="CH23" s="210"/>
      <c r="CJ23" s="210"/>
      <c r="CK23" s="210"/>
      <c r="CL23" s="210"/>
    </row>
    <row r="24" spans="1:91" s="4" customFormat="1" ht="15" customHeight="1">
      <c r="A24" s="1018" t="s">
        <v>14</v>
      </c>
      <c r="B24" s="1021" t="s">
        <v>0</v>
      </c>
      <c r="C24" s="1021" t="s">
        <v>1</v>
      </c>
      <c r="D24" s="1024" t="s">
        <v>2</v>
      </c>
      <c r="E24" s="1021" t="s">
        <v>3</v>
      </c>
      <c r="F24" s="1021"/>
      <c r="G24" s="1021" t="s">
        <v>21</v>
      </c>
      <c r="H24" s="1021"/>
      <c r="I24" s="1021"/>
      <c r="J24" s="1027"/>
      <c r="K24" s="848"/>
      <c r="L24" s="1007" t="s">
        <v>4</v>
      </c>
      <c r="M24" s="973" t="s">
        <v>135</v>
      </c>
      <c r="N24" s="976" t="s">
        <v>138</v>
      </c>
      <c r="O24" s="155"/>
      <c r="P24" s="1007" t="s">
        <v>4</v>
      </c>
      <c r="Q24" s="973" t="s">
        <v>135</v>
      </c>
      <c r="R24" s="976" t="s">
        <v>138</v>
      </c>
      <c r="S24" s="147"/>
      <c r="T24" s="985" t="s">
        <v>149</v>
      </c>
      <c r="U24" s="988"/>
      <c r="V24" s="991"/>
      <c r="W24" s="15"/>
      <c r="X24" s="985" t="s">
        <v>148</v>
      </c>
      <c r="Y24" s="988"/>
      <c r="Z24" s="991"/>
      <c r="AA24" s="155"/>
      <c r="AB24" s="985" t="s">
        <v>4</v>
      </c>
      <c r="AC24" s="988" t="s">
        <v>135</v>
      </c>
      <c r="AD24" s="991" t="s">
        <v>138</v>
      </c>
      <c r="AE24" s="155"/>
      <c r="AF24" s="1007" t="s">
        <v>4</v>
      </c>
      <c r="AG24" s="973" t="s">
        <v>135</v>
      </c>
      <c r="AH24" s="976" t="s">
        <v>138</v>
      </c>
      <c r="AI24" s="155"/>
      <c r="AJ24" s="1007" t="s">
        <v>4</v>
      </c>
      <c r="AK24" s="973" t="s">
        <v>135</v>
      </c>
      <c r="AL24" s="976" t="s">
        <v>138</v>
      </c>
      <c r="AM24" s="148"/>
      <c r="AN24" s="1007" t="s">
        <v>4</v>
      </c>
      <c r="AO24" s="973" t="s">
        <v>135</v>
      </c>
      <c r="AP24" s="976" t="s">
        <v>138</v>
      </c>
      <c r="AQ24" s="148"/>
      <c r="AR24" s="1007" t="s">
        <v>4</v>
      </c>
      <c r="AS24" s="973" t="s">
        <v>135</v>
      </c>
      <c r="AT24" s="976" t="s">
        <v>138</v>
      </c>
      <c r="AU24" s="148"/>
      <c r="AV24" s="985" t="s">
        <v>149</v>
      </c>
      <c r="AW24" s="988"/>
      <c r="AX24" s="991"/>
      <c r="AY24" s="290"/>
      <c r="AZ24" s="985" t="s">
        <v>148</v>
      </c>
      <c r="BA24" s="988"/>
      <c r="BB24" s="991"/>
      <c r="BC24" s="148"/>
      <c r="BD24" s="1007" t="s">
        <v>4</v>
      </c>
      <c r="BE24" s="973" t="s">
        <v>135</v>
      </c>
      <c r="BF24" s="976" t="s">
        <v>138</v>
      </c>
      <c r="BG24" s="148"/>
      <c r="BH24" s="1007" t="s">
        <v>4</v>
      </c>
      <c r="BI24" s="973" t="s">
        <v>135</v>
      </c>
      <c r="BJ24" s="976" t="s">
        <v>138</v>
      </c>
      <c r="BL24" s="1007" t="s">
        <v>4</v>
      </c>
      <c r="BM24" s="973" t="s">
        <v>135</v>
      </c>
      <c r="BN24" s="976" t="s">
        <v>138</v>
      </c>
      <c r="BP24" s="1010" t="s">
        <v>4</v>
      </c>
      <c r="BQ24" s="998" t="s">
        <v>135</v>
      </c>
      <c r="BR24" s="1001" t="s">
        <v>544</v>
      </c>
      <c r="BT24" s="1010" t="s">
        <v>4</v>
      </c>
      <c r="BU24" s="998" t="s">
        <v>135</v>
      </c>
      <c r="BV24" s="1001" t="s">
        <v>538</v>
      </c>
      <c r="BX24" s="985" t="s">
        <v>4</v>
      </c>
      <c r="BY24" s="988" t="s">
        <v>135</v>
      </c>
      <c r="BZ24" s="991" t="s">
        <v>544</v>
      </c>
      <c r="CB24" s="985" t="s">
        <v>4</v>
      </c>
      <c r="CC24" s="988" t="s">
        <v>135</v>
      </c>
      <c r="CD24" s="991" t="s">
        <v>537</v>
      </c>
      <c r="CF24" s="985" t="s">
        <v>4</v>
      </c>
      <c r="CG24" s="988" t="s">
        <v>135</v>
      </c>
      <c r="CH24" s="991" t="s">
        <v>544</v>
      </c>
      <c r="CJ24" s="985" t="s">
        <v>4</v>
      </c>
      <c r="CK24" s="988" t="s">
        <v>135</v>
      </c>
      <c r="CL24" s="991" t="s">
        <v>537</v>
      </c>
    </row>
    <row r="25" spans="1:91" s="4" customFormat="1">
      <c r="A25" s="1019"/>
      <c r="B25" s="1022"/>
      <c r="C25" s="1022"/>
      <c r="D25" s="1025"/>
      <c r="E25" s="1022"/>
      <c r="F25" s="1022"/>
      <c r="G25" s="1022"/>
      <c r="H25" s="1022"/>
      <c r="I25" s="1022"/>
      <c r="J25" s="1028"/>
      <c r="K25" s="848"/>
      <c r="L25" s="1008"/>
      <c r="M25" s="974"/>
      <c r="N25" s="977"/>
      <c r="O25" s="155"/>
      <c r="P25" s="1008"/>
      <c r="Q25" s="974"/>
      <c r="R25" s="977"/>
      <c r="S25" s="147"/>
      <c r="T25" s="987"/>
      <c r="U25" s="990"/>
      <c r="V25" s="993"/>
      <c r="W25" s="15"/>
      <c r="X25" s="987"/>
      <c r="Y25" s="990"/>
      <c r="Z25" s="993"/>
      <c r="AA25" s="155"/>
      <c r="AB25" s="986"/>
      <c r="AC25" s="989"/>
      <c r="AD25" s="992"/>
      <c r="AE25" s="155"/>
      <c r="AF25" s="1008"/>
      <c r="AG25" s="974"/>
      <c r="AH25" s="977"/>
      <c r="AI25" s="155"/>
      <c r="AJ25" s="1008"/>
      <c r="AK25" s="974"/>
      <c r="AL25" s="977"/>
      <c r="AM25" s="148"/>
      <c r="AN25" s="1008"/>
      <c r="AO25" s="974"/>
      <c r="AP25" s="977"/>
      <c r="AQ25" s="148"/>
      <c r="AR25" s="1008"/>
      <c r="AS25" s="974"/>
      <c r="AT25" s="977"/>
      <c r="AU25" s="148"/>
      <c r="AV25" s="987"/>
      <c r="AW25" s="990"/>
      <c r="AX25" s="993"/>
      <c r="AY25" s="290"/>
      <c r="AZ25" s="987"/>
      <c r="BA25" s="990"/>
      <c r="BB25" s="993"/>
      <c r="BC25" s="148"/>
      <c r="BD25" s="1008"/>
      <c r="BE25" s="974"/>
      <c r="BF25" s="977"/>
      <c r="BG25" s="148"/>
      <c r="BH25" s="1008"/>
      <c r="BI25" s="974"/>
      <c r="BJ25" s="977"/>
      <c r="BL25" s="1008"/>
      <c r="BM25" s="974"/>
      <c r="BN25" s="977"/>
      <c r="BP25" s="1011"/>
      <c r="BQ25" s="999"/>
      <c r="BR25" s="1002"/>
      <c r="BT25" s="1011"/>
      <c r="BU25" s="999"/>
      <c r="BV25" s="1002"/>
      <c r="BX25" s="986"/>
      <c r="BY25" s="989"/>
      <c r="BZ25" s="992"/>
      <c r="CB25" s="986"/>
      <c r="CC25" s="989"/>
      <c r="CD25" s="992"/>
      <c r="CF25" s="986"/>
      <c r="CG25" s="989"/>
      <c r="CH25" s="992"/>
      <c r="CJ25" s="986"/>
      <c r="CK25" s="989"/>
      <c r="CL25" s="992"/>
    </row>
    <row r="26" spans="1:91" s="4" customFormat="1" ht="30">
      <c r="A26" s="1020"/>
      <c r="B26" s="1023"/>
      <c r="C26" s="1023"/>
      <c r="D26" s="1026"/>
      <c r="E26" s="111" t="s">
        <v>17</v>
      </c>
      <c r="F26" s="111" t="s">
        <v>4</v>
      </c>
      <c r="G26" s="462" t="s">
        <v>192</v>
      </c>
      <c r="H26" s="111" t="s">
        <v>201</v>
      </c>
      <c r="I26" s="462" t="s">
        <v>191</v>
      </c>
      <c r="J26" s="463" t="s">
        <v>18</v>
      </c>
      <c r="K26" s="848"/>
      <c r="L26" s="1009"/>
      <c r="M26" s="975"/>
      <c r="N26" s="978"/>
      <c r="O26" s="155"/>
      <c r="P26" s="1009"/>
      <c r="Q26" s="975"/>
      <c r="R26" s="978"/>
      <c r="S26" s="155"/>
      <c r="T26" s="166" t="s">
        <v>4</v>
      </c>
      <c r="U26" s="167" t="s">
        <v>135</v>
      </c>
      <c r="V26" s="287" t="s">
        <v>146</v>
      </c>
      <c r="W26" s="15"/>
      <c r="X26" s="166" t="s">
        <v>4</v>
      </c>
      <c r="Y26" s="167" t="s">
        <v>135</v>
      </c>
      <c r="Z26" s="287" t="s">
        <v>42</v>
      </c>
      <c r="AA26" s="155"/>
      <c r="AB26" s="987"/>
      <c r="AC26" s="990"/>
      <c r="AD26" s="993"/>
      <c r="AE26" s="155"/>
      <c r="AF26" s="1009"/>
      <c r="AG26" s="975"/>
      <c r="AH26" s="978"/>
      <c r="AI26" s="155"/>
      <c r="AJ26" s="1009"/>
      <c r="AK26" s="975"/>
      <c r="AL26" s="978"/>
      <c r="AM26" s="148"/>
      <c r="AN26" s="1009"/>
      <c r="AO26" s="975"/>
      <c r="AP26" s="978"/>
      <c r="AQ26" s="148"/>
      <c r="AR26" s="1009"/>
      <c r="AS26" s="975"/>
      <c r="AT26" s="978"/>
      <c r="AU26" s="148"/>
      <c r="AV26" s="166" t="s">
        <v>4</v>
      </c>
      <c r="AW26" s="167" t="s">
        <v>135</v>
      </c>
      <c r="AX26" s="287" t="s">
        <v>146</v>
      </c>
      <c r="AY26" s="290"/>
      <c r="AZ26" s="166" t="s">
        <v>4</v>
      </c>
      <c r="BA26" s="167" t="s">
        <v>135</v>
      </c>
      <c r="BB26" s="287" t="s">
        <v>146</v>
      </c>
      <c r="BC26" s="148"/>
      <c r="BD26" s="1009"/>
      <c r="BE26" s="975"/>
      <c r="BF26" s="978"/>
      <c r="BG26" s="148"/>
      <c r="BH26" s="1009"/>
      <c r="BI26" s="975"/>
      <c r="BJ26" s="978"/>
      <c r="BL26" s="1009"/>
      <c r="BM26" s="975"/>
      <c r="BN26" s="978"/>
      <c r="BP26" s="1012"/>
      <c r="BQ26" s="1000"/>
      <c r="BR26" s="1003"/>
      <c r="BT26" s="1012"/>
      <c r="BU26" s="1000"/>
      <c r="BV26" s="1003"/>
      <c r="BX26" s="987"/>
      <c r="BY26" s="990"/>
      <c r="BZ26" s="993"/>
      <c r="CB26" s="987"/>
      <c r="CC26" s="990"/>
      <c r="CD26" s="993"/>
      <c r="CF26" s="987"/>
      <c r="CG26" s="990"/>
      <c r="CH26" s="993"/>
      <c r="CJ26" s="987"/>
      <c r="CK26" s="990"/>
      <c r="CL26" s="993"/>
    </row>
    <row r="27" spans="1:91">
      <c r="A27" s="448"/>
      <c r="B27" s="449"/>
      <c r="C27" s="111">
        <v>1</v>
      </c>
      <c r="D27" s="585" t="s">
        <v>5</v>
      </c>
      <c r="E27" s="111"/>
      <c r="F27" s="111"/>
      <c r="G27" s="124"/>
      <c r="H27" s="121"/>
      <c r="I27" s="125"/>
      <c r="J27" s="461">
        <f>SUM(J28,J30)</f>
        <v>0</v>
      </c>
      <c r="K27" s="849"/>
      <c r="L27" s="164"/>
      <c r="M27" s="164"/>
      <c r="N27" s="279"/>
      <c r="O27" s="154"/>
      <c r="P27" s="164"/>
      <c r="Q27" s="164"/>
      <c r="R27" s="279"/>
      <c r="S27" s="153"/>
      <c r="T27" s="140"/>
      <c r="U27" s="139"/>
      <c r="V27" s="138"/>
      <c r="W27" s="3"/>
      <c r="X27" s="140"/>
      <c r="Y27" s="139"/>
      <c r="Z27" s="138"/>
      <c r="AA27" s="154"/>
      <c r="AB27" s="140"/>
      <c r="AC27" s="139"/>
      <c r="AD27" s="138"/>
      <c r="AE27" s="154"/>
      <c r="AF27" s="164"/>
      <c r="AG27" s="164"/>
      <c r="AH27" s="279"/>
      <c r="AI27" s="154"/>
      <c r="AJ27" s="164"/>
      <c r="AK27" s="164"/>
      <c r="AL27" s="279"/>
      <c r="AM27" s="146"/>
      <c r="AN27" s="164"/>
      <c r="AO27" s="164"/>
      <c r="AP27" s="279"/>
      <c r="AQ27" s="146"/>
      <c r="AR27" s="164"/>
      <c r="AS27" s="164"/>
      <c r="AT27" s="279"/>
      <c r="AU27" s="146"/>
      <c r="AV27" s="140"/>
      <c r="AW27" s="139"/>
      <c r="AX27" s="80"/>
      <c r="AY27" s="153"/>
      <c r="AZ27" s="140"/>
      <c r="BA27" s="139"/>
      <c r="BB27" s="80"/>
      <c r="BC27" s="146"/>
      <c r="BD27" s="164"/>
      <c r="BE27" s="164"/>
      <c r="BF27" s="164"/>
      <c r="BG27" s="146"/>
      <c r="BH27" s="164"/>
      <c r="BI27" s="164"/>
      <c r="BJ27" s="279"/>
      <c r="BL27" s="164"/>
      <c r="BM27" s="164"/>
      <c r="BN27" s="279"/>
      <c r="BP27" s="282"/>
      <c r="BQ27" s="141"/>
      <c r="BR27" s="142"/>
      <c r="BT27" s="282"/>
      <c r="BU27" s="141"/>
      <c r="BV27" s="142"/>
      <c r="BX27" s="140"/>
      <c r="BY27" s="139"/>
      <c r="BZ27" s="138"/>
      <c r="CB27" s="140"/>
      <c r="CC27" s="139"/>
      <c r="CD27" s="138"/>
      <c r="CF27" s="140"/>
      <c r="CG27" s="139"/>
      <c r="CH27" s="138"/>
      <c r="CJ27" s="140"/>
      <c r="CK27" s="139"/>
      <c r="CL27" s="138"/>
    </row>
    <row r="28" spans="1:91">
      <c r="A28" s="425"/>
      <c r="B28" s="426"/>
      <c r="C28" s="427" t="s">
        <v>6</v>
      </c>
      <c r="D28" s="581" t="s">
        <v>13835</v>
      </c>
      <c r="E28" s="428"/>
      <c r="F28" s="429"/>
      <c r="G28" s="430"/>
      <c r="H28" s="431"/>
      <c r="I28" s="430"/>
      <c r="J28" s="432">
        <f>SUM(J29)</f>
        <v>0</v>
      </c>
      <c r="K28" s="849"/>
      <c r="L28" s="753"/>
      <c r="M28" s="753"/>
      <c r="N28" s="754"/>
      <c r="O28" s="154"/>
      <c r="P28" s="753"/>
      <c r="Q28" s="753"/>
      <c r="R28" s="754"/>
      <c r="S28" s="153"/>
      <c r="T28" s="755"/>
      <c r="U28" s="756"/>
      <c r="V28" s="757"/>
      <c r="W28" s="3"/>
      <c r="X28" s="755"/>
      <c r="Y28" s="756"/>
      <c r="Z28" s="757"/>
      <c r="AA28" s="154"/>
      <c r="AB28" s="755"/>
      <c r="AC28" s="756"/>
      <c r="AD28" s="757"/>
      <c r="AE28" s="154"/>
      <c r="AF28" s="753"/>
      <c r="AG28" s="753"/>
      <c r="AH28" s="754"/>
      <c r="AI28" s="154"/>
      <c r="AJ28" s="753"/>
      <c r="AK28" s="753"/>
      <c r="AL28" s="754"/>
      <c r="AM28" s="146"/>
      <c r="AN28" s="753"/>
      <c r="AO28" s="753"/>
      <c r="AP28" s="754"/>
      <c r="AQ28" s="146"/>
      <c r="AR28" s="753"/>
      <c r="AS28" s="753"/>
      <c r="AT28" s="754"/>
      <c r="AU28" s="146"/>
      <c r="AV28" s="755"/>
      <c r="AW28" s="756"/>
      <c r="AX28" s="758"/>
      <c r="AY28" s="153"/>
      <c r="AZ28" s="755"/>
      <c r="BA28" s="756"/>
      <c r="BB28" s="758"/>
      <c r="BC28" s="146"/>
      <c r="BD28" s="753"/>
      <c r="BE28" s="753"/>
      <c r="BF28" s="753"/>
      <c r="BG28" s="158"/>
      <c r="BH28" s="753"/>
      <c r="BI28" s="753"/>
      <c r="BJ28" s="754"/>
      <c r="BL28" s="753"/>
      <c r="BM28" s="753"/>
      <c r="BN28" s="754"/>
      <c r="BP28" s="759"/>
      <c r="BQ28" s="760"/>
      <c r="BR28" s="761"/>
      <c r="BT28" s="759"/>
      <c r="BU28" s="760"/>
      <c r="BV28" s="761"/>
      <c r="BX28" s="755"/>
      <c r="BY28" s="756"/>
      <c r="BZ28" s="757"/>
      <c r="CB28" s="755"/>
      <c r="CC28" s="756"/>
      <c r="CD28" s="757"/>
      <c r="CF28" s="755"/>
      <c r="CG28" s="756"/>
      <c r="CH28" s="757"/>
      <c r="CJ28" s="755"/>
      <c r="CK28" s="756"/>
      <c r="CL28" s="757"/>
    </row>
    <row r="29" spans="1:91" ht="15" customHeight="1" outlineLevel="1">
      <c r="A29" s="188" t="s">
        <v>13403</v>
      </c>
      <c r="B29" s="130" t="s">
        <v>75</v>
      </c>
      <c r="C29" s="122" t="s">
        <v>13836</v>
      </c>
      <c r="D29" s="583" t="str">
        <f>IF(B29="","",IFERROR(VLOOKUP(B29,'SINAPI12-24'!$A$5:$H$17812,2,FALSE),VLOOKUP(ORÇAMENTO!B29,COMPOSIÇÕES!$A$9:$G$413,3,FALSE)))</f>
        <v>PLACA DE OBRA EM CHAPA DE ACO GALVANIZADO (REF: SINAPI 74209/1 - 01/2020)</v>
      </c>
      <c r="E29" s="604" t="str">
        <f>IF(B29="","",IFERROR(VLOOKUP(B29,'SINAPI12-24'!$A$5:$H$17812,3,FALSE),VLOOKUP(ORÇAMENTO!B29,COMPOSIÇÕES!$A$9:$G$413,4,FALSE)))</f>
        <v>M2</v>
      </c>
      <c r="F29" s="725">
        <v>6</v>
      </c>
      <c r="G29" s="605"/>
      <c r="H29" s="123">
        <f>$G$6</f>
        <v>0.28349999999999997</v>
      </c>
      <c r="I29" s="104">
        <f>G29*(1+H29)</f>
        <v>0</v>
      </c>
      <c r="J29" s="464">
        <f>F29*I29</f>
        <v>0</v>
      </c>
      <c r="K29" s="849"/>
      <c r="L29" s="65">
        <v>6</v>
      </c>
      <c r="M29" s="254">
        <v>4149.54</v>
      </c>
      <c r="N29" s="355">
        <f>L29/F29</f>
        <v>1</v>
      </c>
      <c r="O29" s="272"/>
      <c r="P29" s="65"/>
      <c r="Q29" s="254"/>
      <c r="R29" s="355"/>
      <c r="S29" s="325"/>
      <c r="T29" s="348"/>
      <c r="U29" s="112"/>
      <c r="V29" s="356"/>
      <c r="W29" s="21"/>
      <c r="X29" s="348"/>
      <c r="Y29" s="162"/>
      <c r="Z29" s="333"/>
      <c r="AA29" s="272"/>
      <c r="AB29" s="348"/>
      <c r="AC29" s="162"/>
      <c r="AD29" s="333"/>
      <c r="AE29" s="272"/>
      <c r="AF29" s="65"/>
      <c r="AG29" s="254"/>
      <c r="AH29" s="355"/>
      <c r="AI29" s="272"/>
      <c r="AJ29" s="65"/>
      <c r="AK29" s="254"/>
      <c r="AL29" s="355"/>
      <c r="AM29" s="146"/>
      <c r="AN29" s="65"/>
      <c r="AO29" s="254"/>
      <c r="AP29" s="355"/>
      <c r="AQ29" s="146"/>
      <c r="AR29" s="65"/>
      <c r="AS29" s="254"/>
      <c r="AT29" s="355"/>
      <c r="AU29" s="146"/>
      <c r="AV29" s="357"/>
      <c r="AW29" s="112"/>
      <c r="AX29" s="468"/>
      <c r="AY29" s="146"/>
      <c r="AZ29" s="291"/>
      <c r="BA29" s="112"/>
      <c r="BB29" s="468"/>
      <c r="BC29" s="146"/>
      <c r="BD29" s="65"/>
      <c r="BE29" s="254">
        <f>TRUNC(BD29*I29,2)</f>
        <v>0</v>
      </c>
      <c r="BF29" s="355">
        <f>BD29/($F29-$X29-$AZ29)</f>
        <v>0</v>
      </c>
      <c r="BG29" s="158"/>
      <c r="BH29" s="65"/>
      <c r="BI29" s="254">
        <f>TRUNC(BH29*I29,2)</f>
        <v>0</v>
      </c>
      <c r="BJ29" s="355">
        <f>BH29/($F29-$X29-$AZ29)</f>
        <v>0</v>
      </c>
      <c r="BL29" s="65"/>
      <c r="BM29" s="254">
        <f>TRUNC(BL29*M29,2)</f>
        <v>0</v>
      </c>
      <c r="BN29" s="355">
        <f>BL29/($F29-$X29-$AZ29)</f>
        <v>0</v>
      </c>
      <c r="BP29" s="66">
        <f>L29+P29+AF29+AJ29+AN29+AR29+BD29+BH29</f>
        <v>6</v>
      </c>
      <c r="BQ29" s="85">
        <f>M29+Q29+AG29+AK29+AO29+AS29+BE29+BI29</f>
        <v>4149.54</v>
      </c>
      <c r="BR29" s="334">
        <f>BP29/($F29-$X29-$AZ29)</f>
        <v>1</v>
      </c>
      <c r="BT29" s="66">
        <f>(F29-X29-AZ29)-BP29</f>
        <v>0</v>
      </c>
      <c r="BU29" s="85">
        <f>TRUNC(BT29*I29,2)</f>
        <v>0</v>
      </c>
      <c r="BV29" s="334">
        <f>BT29/($F29-$X29-$AZ29)</f>
        <v>0</v>
      </c>
      <c r="BX29" s="291">
        <f t="shared" ref="BX29:BY31" si="0">AB29</f>
        <v>0</v>
      </c>
      <c r="BY29" s="112">
        <f t="shared" si="0"/>
        <v>0</v>
      </c>
      <c r="BZ29" s="331">
        <v>0</v>
      </c>
      <c r="CB29" s="291">
        <f>T29-BX29</f>
        <v>0</v>
      </c>
      <c r="CC29" s="112">
        <f>TRUNC(CB29*I29,2)</f>
        <v>0</v>
      </c>
      <c r="CD29" s="331">
        <v>0</v>
      </c>
      <c r="CF29" s="291">
        <v>0</v>
      </c>
      <c r="CG29" s="112">
        <v>0</v>
      </c>
      <c r="CH29" s="331">
        <v>0</v>
      </c>
      <c r="CJ29" s="291">
        <v>0</v>
      </c>
      <c r="CK29" s="112">
        <v>0</v>
      </c>
      <c r="CL29" s="331">
        <v>0</v>
      </c>
    </row>
    <row r="30" spans="1:91" ht="15" customHeight="1" outlineLevel="1">
      <c r="A30" s="425"/>
      <c r="B30" s="426"/>
      <c r="C30" s="427" t="s">
        <v>7</v>
      </c>
      <c r="D30" s="581" t="s">
        <v>212</v>
      </c>
      <c r="E30" s="428"/>
      <c r="F30" s="429"/>
      <c r="G30" s="430"/>
      <c r="H30" s="431"/>
      <c r="I30" s="430"/>
      <c r="J30" s="432">
        <f>SUM(J31:J34)</f>
        <v>0</v>
      </c>
      <c r="K30" s="849"/>
      <c r="L30" s="269"/>
      <c r="M30" s="762"/>
      <c r="N30" s="763"/>
      <c r="O30" s="272"/>
      <c r="P30" s="269"/>
      <c r="Q30" s="762"/>
      <c r="R30" s="763"/>
      <c r="S30" s="325"/>
      <c r="T30" s="394"/>
      <c r="U30" s="131"/>
      <c r="V30" s="391"/>
      <c r="W30" s="21"/>
      <c r="X30" s="394"/>
      <c r="Y30" s="345"/>
      <c r="Z30" s="321"/>
      <c r="AA30" s="272"/>
      <c r="AB30" s="394"/>
      <c r="AC30" s="345"/>
      <c r="AD30" s="321"/>
      <c r="AE30" s="272"/>
      <c r="AF30" s="269"/>
      <c r="AG30" s="762"/>
      <c r="AH30" s="763"/>
      <c r="AI30" s="272"/>
      <c r="AJ30" s="269"/>
      <c r="AK30" s="762"/>
      <c r="AL30" s="763"/>
      <c r="AM30" s="146"/>
      <c r="AN30" s="269"/>
      <c r="AO30" s="762"/>
      <c r="AP30" s="763"/>
      <c r="AQ30" s="146"/>
      <c r="AR30" s="269"/>
      <c r="AS30" s="762"/>
      <c r="AT30" s="763"/>
      <c r="AU30" s="146"/>
      <c r="AV30" s="392"/>
      <c r="AW30" s="131"/>
      <c r="AX30" s="476"/>
      <c r="AY30" s="146"/>
      <c r="AZ30" s="764"/>
      <c r="BA30" s="131"/>
      <c r="BB30" s="320"/>
      <c r="BC30" s="146"/>
      <c r="BD30" s="278"/>
      <c r="BE30" s="131"/>
      <c r="BF30" s="763"/>
      <c r="BG30" s="158"/>
      <c r="BH30" s="269"/>
      <c r="BI30" s="762"/>
      <c r="BJ30" s="763"/>
      <c r="BL30" s="269"/>
      <c r="BM30" s="131"/>
      <c r="BN30" s="763"/>
      <c r="BP30" s="68"/>
      <c r="BQ30" s="765"/>
      <c r="BR30" s="337"/>
      <c r="BT30" s="269"/>
      <c r="BU30" s="766"/>
      <c r="BV30" s="337"/>
      <c r="BX30" s="299"/>
      <c r="BY30" s="131"/>
      <c r="BZ30" s="342"/>
      <c r="CB30" s="291"/>
      <c r="CC30" s="112"/>
      <c r="CD30" s="331"/>
      <c r="CF30" s="299"/>
      <c r="CG30" s="131"/>
      <c r="CH30" s="342"/>
      <c r="CJ30" s="291"/>
      <c r="CK30" s="112"/>
      <c r="CL30" s="331"/>
    </row>
    <row r="31" spans="1:91" ht="15" customHeight="1" outlineLevel="1">
      <c r="A31" s="188" t="s">
        <v>13403</v>
      </c>
      <c r="B31" s="436" t="s">
        <v>77</v>
      </c>
      <c r="C31" s="122" t="s">
        <v>13837</v>
      </c>
      <c r="D31" s="583" t="str">
        <f>IF(B31="","",IFERROR(VLOOKUP(B31,'SINAPI12-24'!$A$5:$H$17812,2,FALSE),VLOOKUP(ORÇAMENTO!B31,COMPOSIÇÕES!$A$9:$G$412,3,FALSE)))</f>
        <v xml:space="preserve">ADMINISTRAÇÃO LOCAL DE OBRA PARA 11 MESES </v>
      </c>
      <c r="E31" s="604" t="str">
        <f>IF(B31="","",IFERROR(VLOOKUP(B31,'SINAPI12-24'!$A$5:$H$17812,3,FALSE),VLOOKUP(ORÇAMENTO!B31,COMPOSIÇÕES!$A$9:$G$412,4,FALSE)))</f>
        <v>UN</v>
      </c>
      <c r="F31" s="422">
        <v>1</v>
      </c>
      <c r="G31" s="605"/>
      <c r="H31" s="123">
        <f t="shared" ref="H31:H34" si="1">$G$6</f>
        <v>0.28349999999999997</v>
      </c>
      <c r="I31" s="104">
        <f t="shared" ref="I31:I34" si="2">G31*(1+H31)</f>
        <v>0</v>
      </c>
      <c r="J31" s="464">
        <f t="shared" ref="J31:J34" si="3">F31*I31</f>
        <v>0</v>
      </c>
      <c r="K31" s="849"/>
      <c r="L31" s="316">
        <v>3.3799999999999997E-2</v>
      </c>
      <c r="M31" s="271">
        <v>5834.83</v>
      </c>
      <c r="N31" s="317">
        <f>L31/F31</f>
        <v>3.3799999999999997E-2</v>
      </c>
      <c r="O31" s="272"/>
      <c r="P31" s="316">
        <v>0.02</v>
      </c>
      <c r="Q31" s="271">
        <v>3452.56</v>
      </c>
      <c r="R31" s="317">
        <f>P31/F31</f>
        <v>0.02</v>
      </c>
      <c r="S31" s="318"/>
      <c r="T31" s="319"/>
      <c r="U31" s="320"/>
      <c r="V31" s="321"/>
      <c r="W31" s="21"/>
      <c r="X31" s="319"/>
      <c r="Y31" s="320"/>
      <c r="Z31" s="321"/>
      <c r="AA31" s="272"/>
      <c r="AB31" s="319"/>
      <c r="AC31" s="320"/>
      <c r="AD31" s="321"/>
      <c r="AE31" s="272"/>
      <c r="AF31" s="316">
        <v>3.7199999999999997E-2</v>
      </c>
      <c r="AG31" s="271">
        <v>6414.73</v>
      </c>
      <c r="AH31" s="317">
        <f>AF31/F31</f>
        <v>3.7199999999999997E-2</v>
      </c>
      <c r="AI31" s="272"/>
      <c r="AJ31" s="316">
        <v>1.11E-2</v>
      </c>
      <c r="AK31" s="271">
        <v>1922.49</v>
      </c>
      <c r="AL31" s="317">
        <f>AJ31/F31</f>
        <v>1.11E-2</v>
      </c>
      <c r="AM31" s="146"/>
      <c r="AN31" s="316">
        <v>1.38E-2</v>
      </c>
      <c r="AO31" s="271">
        <v>2376.59</v>
      </c>
      <c r="AP31" s="317">
        <f>AN31/F31</f>
        <v>1.38E-2</v>
      </c>
      <c r="AQ31" s="146"/>
      <c r="AR31" s="316">
        <v>1.12E-2</v>
      </c>
      <c r="AS31" s="271">
        <v>1927.32</v>
      </c>
      <c r="AT31" s="317">
        <f>AR31/$F31</f>
        <v>1.12E-2</v>
      </c>
      <c r="AU31" s="146"/>
      <c r="AV31" s="306"/>
      <c r="AW31" s="137"/>
      <c r="AX31" s="482"/>
      <c r="AY31" s="146"/>
      <c r="AZ31" s="263"/>
      <c r="BA31" s="120"/>
      <c r="BB31" s="118"/>
      <c r="BC31" s="146"/>
      <c r="BD31" s="322">
        <v>1.23E-2</v>
      </c>
      <c r="BE31" s="16">
        <f t="shared" ref="BE31" si="4">TRUNC(BD31*I31,2)</f>
        <v>0</v>
      </c>
      <c r="BF31" s="317">
        <f>BD31/($F31-$X31-$AZ31)</f>
        <v>1.23E-2</v>
      </c>
      <c r="BG31" s="146"/>
      <c r="BH31" s="316"/>
      <c r="BI31" s="271">
        <f>TRUNC(BH31*I31,2)</f>
        <v>0</v>
      </c>
      <c r="BJ31" s="317">
        <f>BH31/($F31-$X31-$AZ31)</f>
        <v>0</v>
      </c>
      <c r="BL31" s="316">
        <v>6.4000000000000003E-3</v>
      </c>
      <c r="BM31" s="16">
        <f>TRUNC(BL31*I31,2)</f>
        <v>0</v>
      </c>
      <c r="BN31" s="317">
        <f>BL31/($F31-$X31-$AZ31)</f>
        <v>6.4000000000000003E-3</v>
      </c>
      <c r="BP31" s="68">
        <f>L31+P31+AF31+AJ31+AN31+AR31+BD31+BH31</f>
        <v>0.14000000000000001</v>
      </c>
      <c r="BQ31" s="132">
        <f>M31+Q31+AG31+AK31+AO31+AS31+BE31+BI31</f>
        <v>21928.52</v>
      </c>
      <c r="BR31" s="337">
        <f>BP31/($F31-$X31-$AZ31)</f>
        <v>0.14000000000000001</v>
      </c>
      <c r="BT31" s="275">
        <f>(F31-X31-AZ31)-BP31</f>
        <v>0.86</v>
      </c>
      <c r="BU31" s="271">
        <f>TRUNC(BT31*I31,2)</f>
        <v>0</v>
      </c>
      <c r="BV31" s="337">
        <f>BT31/($F31-$X31-$AZ31)</f>
        <v>0.86</v>
      </c>
      <c r="BX31" s="299">
        <f t="shared" si="0"/>
        <v>0</v>
      </c>
      <c r="BY31" s="131">
        <f t="shared" si="0"/>
        <v>0</v>
      </c>
      <c r="BZ31" s="342">
        <v>0</v>
      </c>
      <c r="CB31" s="291">
        <f>T31-BX31</f>
        <v>0</v>
      </c>
      <c r="CC31" s="112">
        <f>TRUNC(CB31*I31,2)</f>
        <v>0</v>
      </c>
      <c r="CD31" s="331">
        <v>0</v>
      </c>
      <c r="CF31" s="299"/>
      <c r="CG31" s="131"/>
      <c r="CH31" s="342">
        <v>0</v>
      </c>
      <c r="CJ31" s="291">
        <f>AV31-CF31</f>
        <v>0</v>
      </c>
      <c r="CK31" s="112">
        <f>TRUNC(CJ31*I31,2)</f>
        <v>0</v>
      </c>
      <c r="CL31" s="331">
        <v>0</v>
      </c>
    </row>
    <row r="32" spans="1:91" ht="15" customHeight="1" outlineLevel="1">
      <c r="A32" s="188" t="s">
        <v>13403</v>
      </c>
      <c r="B32" s="770" t="s">
        <v>80</v>
      </c>
      <c r="C32" s="122" t="s">
        <v>13838</v>
      </c>
      <c r="D32" s="583" t="str">
        <f>IF(B32="","",IFERROR(VLOOKUP(B32,'SINAPI12-24'!$A$5:$H$17812,2,FALSE),VLOOKUP(ORÇAMENTO!B32,COMPOSIÇÕES!$A$9:$G$413,3,FALSE)))</f>
        <v>EXECUÇÃO DE SANITÁRIO E VESTIÁRIO EM CANTEIRO DE OBRA EM CHAPA DE MADEIRA COMPENSADA, NÃO INCLUSO MOBILIÁRIO. AF_02/2016.  (REFERÊNCIAS  SINAPI 93212 12/2023 ).</v>
      </c>
      <c r="E32" s="604">
        <f>IF(B32="","",IFERROR(VLOOKUP(B32,'SINAPI12-24'!$A$5:$H$17812,3,FALSE),VLOOKUP(ORÇAMENTO!B32,COMPOSIÇÕES!$A$9:$G$258,6,FALSE)))</f>
        <v>863.74</v>
      </c>
      <c r="F32" s="724">
        <v>7.5</v>
      </c>
      <c r="G32" s="605"/>
      <c r="H32" s="123">
        <f t="shared" si="1"/>
        <v>0.28349999999999997</v>
      </c>
      <c r="I32" s="104">
        <f t="shared" si="2"/>
        <v>0</v>
      </c>
      <c r="J32" s="464">
        <f>F32*I32</f>
        <v>0</v>
      </c>
      <c r="K32" s="849"/>
      <c r="L32" s="66">
        <v>2.52</v>
      </c>
      <c r="M32" s="165">
        <v>3234.21</v>
      </c>
      <c r="N32" s="334">
        <f>L32/F32</f>
        <v>0.33600000000000002</v>
      </c>
      <c r="O32" s="272"/>
      <c r="P32" s="66"/>
      <c r="Q32" s="165"/>
      <c r="R32" s="334"/>
      <c r="S32" s="325"/>
      <c r="T32" s="349"/>
      <c r="U32" s="165"/>
      <c r="V32" s="358"/>
      <c r="W32" s="21"/>
      <c r="X32" s="349"/>
      <c r="Y32" s="163"/>
      <c r="Z32" s="336"/>
      <c r="AA32" s="272"/>
      <c r="AB32" s="349"/>
      <c r="AC32" s="163"/>
      <c r="AD32" s="336"/>
      <c r="AE32" s="272"/>
      <c r="AF32" s="66"/>
      <c r="AG32" s="165"/>
      <c r="AH32" s="334"/>
      <c r="AI32" s="272"/>
      <c r="AJ32" s="66"/>
      <c r="AK32" s="165"/>
      <c r="AL32" s="334"/>
      <c r="AM32" s="146"/>
      <c r="AN32" s="66"/>
      <c r="AO32" s="165"/>
      <c r="AP32" s="334"/>
      <c r="AQ32" s="146"/>
      <c r="AR32" s="66"/>
      <c r="AS32" s="165"/>
      <c r="AT32" s="334"/>
      <c r="AU32" s="146"/>
      <c r="AV32" s="359"/>
      <c r="AW32" s="165"/>
      <c r="AX32" s="469"/>
      <c r="AY32" s="146"/>
      <c r="AZ32" s="292"/>
      <c r="BA32" s="165"/>
      <c r="BB32" s="469"/>
      <c r="BC32" s="146"/>
      <c r="BD32" s="66"/>
      <c r="BE32" s="165">
        <f t="shared" ref="BE32:BE70" si="5">TRUNC(BD32*I32,2)</f>
        <v>0</v>
      </c>
      <c r="BF32" s="334">
        <f>BD32/($F32-$X32-$AZ32)</f>
        <v>0</v>
      </c>
      <c r="BG32" s="158"/>
      <c r="BH32" s="66"/>
      <c r="BI32" s="165">
        <f t="shared" ref="BI32:BI70" si="6">TRUNC(BH32*I32,2)</f>
        <v>0</v>
      </c>
      <c r="BJ32" s="334">
        <f>BH32/($F32-$X32-$AZ32)</f>
        <v>0</v>
      </c>
      <c r="BL32" s="66"/>
      <c r="BM32" s="165">
        <f t="shared" ref="BM32:BM34" si="7">TRUNC(BL32*M32,2)</f>
        <v>0</v>
      </c>
      <c r="BN32" s="334">
        <f>BL32/($F32-$X32-$AZ32)</f>
        <v>0</v>
      </c>
      <c r="BP32" s="66">
        <f t="shared" ref="BP32:BP70" si="8">L32+P32+AF32+AJ32+AN32+AR32+BD32+BH32</f>
        <v>2.52</v>
      </c>
      <c r="BQ32" s="165">
        <f t="shared" ref="BQ32:BQ70" si="9">M32+Q32+AG32+AK32+AO32+AS32+BE32+BI32</f>
        <v>3234.21</v>
      </c>
      <c r="BR32" s="334">
        <f>BP32/($F32-$X32-$AZ32)</f>
        <v>0.33600000000000002</v>
      </c>
      <c r="BT32" s="66">
        <f>(F32-X32-AZ32)-BP32</f>
        <v>4.9800000000000004</v>
      </c>
      <c r="BU32" s="165">
        <f t="shared" ref="BU32:BU70" si="10">TRUNC(BT32*I32,2)</f>
        <v>0</v>
      </c>
      <c r="BV32" s="334">
        <f>BT32/($F32-$X32-$AZ32)</f>
        <v>0.66400000000000003</v>
      </c>
      <c r="BX32" s="292">
        <f t="shared" ref="BX32:BX71" si="11">AB32</f>
        <v>0</v>
      </c>
      <c r="BY32" s="165">
        <f t="shared" ref="BY32:BY71" si="12">AC32</f>
        <v>0</v>
      </c>
      <c r="BZ32" s="334">
        <v>0</v>
      </c>
      <c r="CB32" s="292">
        <f t="shared" ref="CB32:CB71" si="13">T32-BX32</f>
        <v>0</v>
      </c>
      <c r="CC32" s="165">
        <f t="shared" ref="CC32:CC71" si="14">TRUNC(CB32*I32,2)</f>
        <v>0</v>
      </c>
      <c r="CD32" s="334">
        <v>0</v>
      </c>
      <c r="CF32" s="292">
        <v>0</v>
      </c>
      <c r="CG32" s="165">
        <v>0</v>
      </c>
      <c r="CH32" s="334">
        <v>0</v>
      </c>
      <c r="CJ32" s="292">
        <v>0</v>
      </c>
      <c r="CK32" s="165">
        <v>0</v>
      </c>
      <c r="CL32" s="334">
        <v>0</v>
      </c>
    </row>
    <row r="33" spans="1:90" ht="15" customHeight="1" outlineLevel="1">
      <c r="A33" s="188" t="s">
        <v>13403</v>
      </c>
      <c r="B33" s="105" t="s">
        <v>83</v>
      </c>
      <c r="C33" s="122" t="s">
        <v>13839</v>
      </c>
      <c r="D33" s="583" t="str">
        <f>IF(B33="","",IFERROR(VLOOKUP(B33,'SINAPI12-24'!$A$5:$H$17812,2,FALSE),VLOOKUP(ORÇAMENTO!B33,COMPOSIÇÕES!$A$9:$G$413,3,FALSE)))</f>
        <v>EXECUÇÃO DE ALMOXARIFADO EM CANTEIRO DE OBRA EM CHAPA DE MADEIRA COMPENSADA, INCLUSO PRATELEIRAS. AF_02/2016.  (REFERÊNCIAS  SINAPI 93212 12/2023 ).</v>
      </c>
      <c r="E33" s="604">
        <f>IF(B33="","",IFERROR(VLOOKUP(B33,'SINAPI12-24'!$A$5:$H$17812,3,FALSE),VLOOKUP(ORÇAMENTO!B33,COMPOSIÇÕES!$A$9:$G$258,6,FALSE)))</f>
        <v>791.33</v>
      </c>
      <c r="F33" s="724">
        <v>12</v>
      </c>
      <c r="G33" s="605"/>
      <c r="H33" s="123">
        <f t="shared" si="1"/>
        <v>0.28349999999999997</v>
      </c>
      <c r="I33" s="104">
        <f t="shared" si="2"/>
        <v>0</v>
      </c>
      <c r="J33" s="464">
        <f t="shared" si="3"/>
        <v>0</v>
      </c>
      <c r="K33" s="849"/>
      <c r="L33" s="66">
        <v>20</v>
      </c>
      <c r="M33" s="165">
        <v>29190.6</v>
      </c>
      <c r="N33" s="334">
        <f>L33/F33</f>
        <v>1.6667000000000001</v>
      </c>
      <c r="O33" s="272"/>
      <c r="P33" s="66"/>
      <c r="Q33" s="165"/>
      <c r="R33" s="334"/>
      <c r="S33" s="325"/>
      <c r="T33" s="349"/>
      <c r="U33" s="165"/>
      <c r="V33" s="358"/>
      <c r="W33" s="21"/>
      <c r="X33" s="349"/>
      <c r="Y33" s="163"/>
      <c r="Z33" s="336"/>
      <c r="AA33" s="272"/>
      <c r="AB33" s="349"/>
      <c r="AC33" s="163"/>
      <c r="AD33" s="336"/>
      <c r="AE33" s="272"/>
      <c r="AF33" s="66"/>
      <c r="AG33" s="165"/>
      <c r="AH33" s="334"/>
      <c r="AI33" s="272"/>
      <c r="AJ33" s="66"/>
      <c r="AK33" s="165"/>
      <c r="AL33" s="334"/>
      <c r="AM33" s="146"/>
      <c r="AN33" s="66"/>
      <c r="AO33" s="165"/>
      <c r="AP33" s="334"/>
      <c r="AQ33" s="146"/>
      <c r="AR33" s="66"/>
      <c r="AS33" s="165"/>
      <c r="AT33" s="334"/>
      <c r="AU33" s="146"/>
      <c r="AV33" s="359"/>
      <c r="AW33" s="165"/>
      <c r="AX33" s="469"/>
      <c r="AY33" s="146"/>
      <c r="AZ33" s="292"/>
      <c r="BA33" s="165"/>
      <c r="BB33" s="469"/>
      <c r="BC33" s="146"/>
      <c r="BD33" s="66"/>
      <c r="BE33" s="165">
        <f t="shared" si="5"/>
        <v>0</v>
      </c>
      <c r="BF33" s="334">
        <f>BD33/($F33-$X33-$AZ33)</f>
        <v>0</v>
      </c>
      <c r="BG33" s="158"/>
      <c r="BH33" s="66"/>
      <c r="BI33" s="165">
        <f t="shared" si="6"/>
        <v>0</v>
      </c>
      <c r="BJ33" s="334">
        <f>BH33/($F33-$X33-$AZ33)</f>
        <v>0</v>
      </c>
      <c r="BL33" s="66"/>
      <c r="BM33" s="165">
        <f t="shared" si="7"/>
        <v>0</v>
      </c>
      <c r="BN33" s="334">
        <f>BL33/($F33-$X33-$AZ33)</f>
        <v>0</v>
      </c>
      <c r="BP33" s="66">
        <f t="shared" si="8"/>
        <v>20</v>
      </c>
      <c r="BQ33" s="165">
        <f t="shared" si="9"/>
        <v>29190.6</v>
      </c>
      <c r="BR33" s="334">
        <f>BP33/($F33-$X33-$AZ33)</f>
        <v>1.6667000000000001</v>
      </c>
      <c r="BT33" s="66">
        <f>(F33-X33-AZ33)-BP33</f>
        <v>-8</v>
      </c>
      <c r="BU33" s="165">
        <f t="shared" si="10"/>
        <v>0</v>
      </c>
      <c r="BV33" s="334">
        <f>BT33/($F33-$X33-$AZ33)</f>
        <v>-0.66669999999999996</v>
      </c>
      <c r="BX33" s="292">
        <f t="shared" si="11"/>
        <v>0</v>
      </c>
      <c r="BY33" s="165">
        <f t="shared" si="12"/>
        <v>0</v>
      </c>
      <c r="BZ33" s="334">
        <v>0</v>
      </c>
      <c r="CB33" s="292">
        <f t="shared" si="13"/>
        <v>0</v>
      </c>
      <c r="CC33" s="165">
        <f t="shared" si="14"/>
        <v>0</v>
      </c>
      <c r="CD33" s="334">
        <v>0</v>
      </c>
      <c r="CF33" s="292">
        <v>0</v>
      </c>
      <c r="CG33" s="165">
        <v>0</v>
      </c>
      <c r="CH33" s="334">
        <v>0</v>
      </c>
      <c r="CJ33" s="292">
        <v>0</v>
      </c>
      <c r="CK33" s="165">
        <v>0</v>
      </c>
      <c r="CL33" s="334">
        <v>0</v>
      </c>
    </row>
    <row r="34" spans="1:90" ht="15" customHeight="1" outlineLevel="1">
      <c r="A34" s="188" t="s">
        <v>13403</v>
      </c>
      <c r="B34" s="105" t="s">
        <v>86</v>
      </c>
      <c r="C34" s="122" t="s">
        <v>13840</v>
      </c>
      <c r="D34" s="583" t="str">
        <f>IF(B34="","",IFERROR(VLOOKUP(B34,'SINAPI12-24'!$A$5:$H$17812,2,FALSE),VLOOKUP(ORÇAMENTO!B34,COMPOSIÇÕES!$A$9:$G$413,3,FALSE)))</f>
        <v>EXECUÇÃO DE ESCRITÓRIO EM CANTEIRO DE OBRA EM CHAPA DE MADEIRA COMPENSADA, NÃO INCLUSO MOBILIÁRIO E EQUIPAMENTOS. AF_02/2016  (REFERÊNCIAS  SINAPI 93212 12/2023 ).</v>
      </c>
      <c r="E34" s="604">
        <f>IF(B34="","",IFERROR(VLOOKUP(B34,'SINAPI12-24'!$A$5:$H$17812,3,FALSE),VLOOKUP(ORÇAMENTO!B34,COMPOSIÇÕES!$A$9:$G$258,6,FALSE)))</f>
        <v>958.68</v>
      </c>
      <c r="F34" s="724">
        <v>9</v>
      </c>
      <c r="G34" s="605"/>
      <c r="H34" s="123">
        <f t="shared" si="1"/>
        <v>0.28349999999999997</v>
      </c>
      <c r="I34" s="104">
        <f t="shared" si="2"/>
        <v>0</v>
      </c>
      <c r="J34" s="464">
        <f t="shared" si="3"/>
        <v>0</v>
      </c>
      <c r="K34" s="849"/>
      <c r="L34" s="66">
        <v>20</v>
      </c>
      <c r="M34" s="165">
        <v>22293</v>
      </c>
      <c r="N34" s="334">
        <f>L34/F34</f>
        <v>2.2222</v>
      </c>
      <c r="O34" s="272"/>
      <c r="P34" s="66"/>
      <c r="Q34" s="165"/>
      <c r="R34" s="334"/>
      <c r="S34" s="325"/>
      <c r="T34" s="349"/>
      <c r="U34" s="165"/>
      <c r="V34" s="358"/>
      <c r="W34" s="21"/>
      <c r="X34" s="349"/>
      <c r="Y34" s="163"/>
      <c r="Z34" s="336"/>
      <c r="AA34" s="272"/>
      <c r="AB34" s="349"/>
      <c r="AC34" s="163"/>
      <c r="AD34" s="336"/>
      <c r="AE34" s="272"/>
      <c r="AF34" s="66"/>
      <c r="AG34" s="165"/>
      <c r="AH34" s="334"/>
      <c r="AI34" s="272"/>
      <c r="AJ34" s="66"/>
      <c r="AK34" s="165"/>
      <c r="AL34" s="334"/>
      <c r="AM34" s="146"/>
      <c r="AN34" s="66"/>
      <c r="AO34" s="165"/>
      <c r="AP34" s="334"/>
      <c r="AQ34" s="146"/>
      <c r="AR34" s="66"/>
      <c r="AS34" s="165"/>
      <c r="AT34" s="334"/>
      <c r="AU34" s="146"/>
      <c r="AV34" s="359"/>
      <c r="AW34" s="165"/>
      <c r="AX34" s="469"/>
      <c r="AY34" s="146"/>
      <c r="AZ34" s="292"/>
      <c r="BA34" s="165"/>
      <c r="BB34" s="469"/>
      <c r="BC34" s="146"/>
      <c r="BD34" s="66"/>
      <c r="BE34" s="165">
        <f t="shared" si="5"/>
        <v>0</v>
      </c>
      <c r="BF34" s="334">
        <f>BD34/($F34-$X34-$AZ34)</f>
        <v>0</v>
      </c>
      <c r="BG34" s="158"/>
      <c r="BH34" s="66"/>
      <c r="BI34" s="165">
        <f t="shared" si="6"/>
        <v>0</v>
      </c>
      <c r="BJ34" s="334">
        <f>BH34/($F34-$X34-$AZ34)</f>
        <v>0</v>
      </c>
      <c r="BL34" s="66"/>
      <c r="BM34" s="165">
        <f t="shared" si="7"/>
        <v>0</v>
      </c>
      <c r="BN34" s="334">
        <f>BL34/($F34-$X34-$AZ34)</f>
        <v>0</v>
      </c>
      <c r="BP34" s="66">
        <f t="shared" si="8"/>
        <v>20</v>
      </c>
      <c r="BQ34" s="165">
        <f t="shared" si="9"/>
        <v>22293</v>
      </c>
      <c r="BR34" s="334">
        <f>BP34/($F34-$X34-$AZ34)</f>
        <v>2.2222</v>
      </c>
      <c r="BT34" s="66">
        <f>(F34-X34-AZ34)-BP34</f>
        <v>-11</v>
      </c>
      <c r="BU34" s="165">
        <f t="shared" si="10"/>
        <v>0</v>
      </c>
      <c r="BV34" s="334">
        <f>BT34/($F34-$X34-$AZ34)</f>
        <v>-1.2222</v>
      </c>
      <c r="BX34" s="292">
        <f t="shared" si="11"/>
        <v>0</v>
      </c>
      <c r="BY34" s="165">
        <f t="shared" si="12"/>
        <v>0</v>
      </c>
      <c r="BZ34" s="334">
        <v>0</v>
      </c>
      <c r="CB34" s="292">
        <f t="shared" si="13"/>
        <v>0</v>
      </c>
      <c r="CC34" s="165">
        <f t="shared" si="14"/>
        <v>0</v>
      </c>
      <c r="CD34" s="334">
        <v>0</v>
      </c>
      <c r="CF34" s="292">
        <v>0</v>
      </c>
      <c r="CG34" s="165">
        <v>0</v>
      </c>
      <c r="CH34" s="334">
        <v>0</v>
      </c>
      <c r="CJ34" s="292">
        <v>0</v>
      </c>
      <c r="CK34" s="165">
        <v>0</v>
      </c>
      <c r="CL34" s="334">
        <v>0</v>
      </c>
    </row>
    <row r="35" spans="1:90" ht="15" customHeight="1">
      <c r="A35" s="455"/>
      <c r="B35" s="128"/>
      <c r="C35" s="456">
        <v>2</v>
      </c>
      <c r="D35" s="584" t="s">
        <v>474</v>
      </c>
      <c r="E35" s="457"/>
      <c r="F35" s="458"/>
      <c r="G35" s="459"/>
      <c r="H35" s="460"/>
      <c r="I35" s="459"/>
      <c r="J35" s="461">
        <f>SUM(J36,J38,J42,J46)</f>
        <v>0</v>
      </c>
      <c r="K35" s="849"/>
      <c r="L35" s="259"/>
      <c r="M35" s="260"/>
      <c r="N35" s="324"/>
      <c r="O35" s="272"/>
      <c r="P35" s="259"/>
      <c r="Q35" s="260"/>
      <c r="R35" s="324"/>
      <c r="S35" s="325"/>
      <c r="T35" s="326"/>
      <c r="U35" s="327"/>
      <c r="V35" s="328"/>
      <c r="W35" s="21"/>
      <c r="X35" s="326"/>
      <c r="Y35" s="327"/>
      <c r="Z35" s="328"/>
      <c r="AA35" s="272"/>
      <c r="AB35" s="326"/>
      <c r="AC35" s="327"/>
      <c r="AD35" s="328"/>
      <c r="AE35" s="272"/>
      <c r="AF35" s="259"/>
      <c r="AG35" s="260"/>
      <c r="AH35" s="324"/>
      <c r="AI35" s="272"/>
      <c r="AJ35" s="259"/>
      <c r="AK35" s="260"/>
      <c r="AL35" s="324"/>
      <c r="AM35" s="146"/>
      <c r="AN35" s="259"/>
      <c r="AO35" s="260"/>
      <c r="AP35" s="324"/>
      <c r="AQ35" s="146"/>
      <c r="AR35" s="259"/>
      <c r="AS35" s="260"/>
      <c r="AT35" s="324"/>
      <c r="AU35" s="146"/>
      <c r="AV35" s="310"/>
      <c r="AW35" s="329"/>
      <c r="AX35" s="483"/>
      <c r="AY35" s="315"/>
      <c r="AZ35" s="312"/>
      <c r="BA35" s="313"/>
      <c r="BB35" s="479"/>
      <c r="BC35" s="315"/>
      <c r="BD35" s="259"/>
      <c r="BE35" s="260"/>
      <c r="BF35" s="481"/>
      <c r="BG35" s="146"/>
      <c r="BH35" s="259"/>
      <c r="BI35" s="260"/>
      <c r="BJ35" s="481"/>
      <c r="BL35" s="259"/>
      <c r="BM35" s="260"/>
      <c r="BN35" s="481"/>
      <c r="BP35" s="283"/>
      <c r="BQ35" s="284"/>
      <c r="BR35" s="330"/>
      <c r="BT35" s="283"/>
      <c r="BU35" s="284"/>
      <c r="BV35" s="330"/>
      <c r="BX35" s="419"/>
      <c r="BY35" s="420"/>
      <c r="BZ35" s="406"/>
      <c r="CB35" s="419"/>
      <c r="CC35" s="420"/>
      <c r="CD35" s="406"/>
      <c r="CF35" s="419"/>
      <c r="CG35" s="420"/>
      <c r="CH35" s="406"/>
      <c r="CJ35" s="419"/>
      <c r="CK35" s="420"/>
      <c r="CL35" s="406"/>
    </row>
    <row r="36" spans="1:90" ht="15" customHeight="1" outlineLevel="1">
      <c r="A36" s="425"/>
      <c r="B36" s="426"/>
      <c r="C36" s="427" t="s">
        <v>9</v>
      </c>
      <c r="D36" s="581" t="s">
        <v>211</v>
      </c>
      <c r="E36" s="428"/>
      <c r="F36" s="429"/>
      <c r="G36" s="430"/>
      <c r="H36" s="431"/>
      <c r="I36" s="430"/>
      <c r="J36" s="432">
        <f>SUM(J37)</f>
        <v>0</v>
      </c>
      <c r="K36" s="849"/>
      <c r="L36" s="261"/>
      <c r="M36" s="262"/>
      <c r="N36" s="351"/>
      <c r="O36" s="272"/>
      <c r="P36" s="261"/>
      <c r="Q36" s="262"/>
      <c r="R36" s="351"/>
      <c r="S36" s="325"/>
      <c r="T36" s="352"/>
      <c r="U36" s="262"/>
      <c r="V36" s="364"/>
      <c r="W36" s="21"/>
      <c r="X36" s="352"/>
      <c r="Y36" s="353"/>
      <c r="Z36" s="354"/>
      <c r="AA36" s="272"/>
      <c r="AB36" s="352"/>
      <c r="AC36" s="353"/>
      <c r="AD36" s="354"/>
      <c r="AE36" s="272"/>
      <c r="AF36" s="261"/>
      <c r="AG36" s="262"/>
      <c r="AH36" s="351"/>
      <c r="AI36" s="272"/>
      <c r="AJ36" s="261"/>
      <c r="AK36" s="262"/>
      <c r="AL36" s="351"/>
      <c r="AM36" s="146"/>
      <c r="AN36" s="261"/>
      <c r="AO36" s="262"/>
      <c r="AP36" s="351"/>
      <c r="AQ36" s="146"/>
      <c r="AR36" s="261"/>
      <c r="AS36" s="262"/>
      <c r="AT36" s="351"/>
      <c r="AU36" s="146"/>
      <c r="AV36" s="352"/>
      <c r="AW36" s="262"/>
      <c r="AX36" s="472"/>
      <c r="AY36" s="146"/>
      <c r="AZ36" s="295"/>
      <c r="BA36" s="262"/>
      <c r="BB36" s="472"/>
      <c r="BC36" s="146"/>
      <c r="BD36" s="261"/>
      <c r="BE36" s="262"/>
      <c r="BF36" s="351"/>
      <c r="BG36" s="158"/>
      <c r="BH36" s="261"/>
      <c r="BI36" s="262"/>
      <c r="BJ36" s="351"/>
      <c r="BL36" s="261"/>
      <c r="BM36" s="262"/>
      <c r="BN36" s="351"/>
      <c r="BP36" s="261"/>
      <c r="BQ36" s="262"/>
      <c r="BR36" s="351"/>
      <c r="BT36" s="261"/>
      <c r="BU36" s="262"/>
      <c r="BV36" s="351"/>
      <c r="BX36" s="295"/>
      <c r="BY36" s="262"/>
      <c r="BZ36" s="351"/>
      <c r="CB36" s="295"/>
      <c r="CC36" s="262"/>
      <c r="CD36" s="351"/>
      <c r="CF36" s="295"/>
      <c r="CG36" s="262"/>
      <c r="CH36" s="351"/>
      <c r="CJ36" s="295"/>
      <c r="CK36" s="262"/>
      <c r="CL36" s="351"/>
    </row>
    <row r="37" spans="1:90" ht="15" customHeight="1" outlineLevel="1">
      <c r="A37" s="135" t="s">
        <v>15</v>
      </c>
      <c r="B37" s="106">
        <v>95876</v>
      </c>
      <c r="C37" s="13" t="s">
        <v>13468</v>
      </c>
      <c r="D37" s="583" t="str">
        <f>IF(B37="","",IFERROR(VLOOKUP(B37,'SINAPI12-24'!$A$5:$H$17812,2,FALSE),VLOOKUP(ORÇAMENTO!B37,COMPOSIÇÕES!$A$9:$G$412,3,FALSE)))</f>
        <v>TRANSPORTE COM CAMINHÃO BASCULANTE DE 14 M³, EM VIA URBANA PAVIMENTADA, DMT ATÉ 30 KM (UNIDADE: M3XKM). AF_07/2020</v>
      </c>
      <c r="E37" s="604" t="str">
        <f>IF(B37="","",IFERROR(VLOOKUP(B37,'SINAPI12-24'!$A$5:$H$17812,3,FALSE),VLOOKUP(ORÇAMENTO!B37,COMPOSIÇÕES!$A$9:$G$412,4,FALSE)))</f>
        <v>M3XKM</v>
      </c>
      <c r="F37" s="110">
        <v>533.1</v>
      </c>
      <c r="G37" s="605"/>
      <c r="H37" s="123">
        <f>$G$6</f>
        <v>0.28349999999999997</v>
      </c>
      <c r="I37" s="104">
        <f>G37*(1+H37)</f>
        <v>0</v>
      </c>
      <c r="J37" s="464">
        <f>F37*I37</f>
        <v>0</v>
      </c>
      <c r="K37" s="849"/>
      <c r="L37" s="66">
        <v>2384.42</v>
      </c>
      <c r="M37" s="165">
        <v>6461.78</v>
      </c>
      <c r="N37" s="334">
        <f>L37/F37</f>
        <v>4.4726999999999997</v>
      </c>
      <c r="O37" s="272"/>
      <c r="P37" s="66"/>
      <c r="Q37" s="165"/>
      <c r="R37" s="334"/>
      <c r="S37" s="325"/>
      <c r="T37" s="66"/>
      <c r="U37" s="100"/>
      <c r="V37" s="336"/>
      <c r="W37" s="21"/>
      <c r="X37" s="66"/>
      <c r="Y37" s="100"/>
      <c r="Z37" s="336"/>
      <c r="AA37" s="272"/>
      <c r="AB37" s="66"/>
      <c r="AC37" s="100"/>
      <c r="AD37" s="336"/>
      <c r="AE37" s="272"/>
      <c r="AF37" s="66"/>
      <c r="AG37" s="165"/>
      <c r="AH37" s="334"/>
      <c r="AI37" s="272"/>
      <c r="AJ37" s="66"/>
      <c r="AK37" s="165"/>
      <c r="AL37" s="334"/>
      <c r="AM37" s="146"/>
      <c r="AN37" s="66"/>
      <c r="AO37" s="165"/>
      <c r="AP37" s="334"/>
      <c r="AQ37" s="146"/>
      <c r="AR37" s="66"/>
      <c r="AS37" s="165"/>
      <c r="AT37" s="334"/>
      <c r="AU37" s="146"/>
      <c r="AV37" s="311">
        <v>61.94</v>
      </c>
      <c r="AW37" s="165">
        <v>167.85</v>
      </c>
      <c r="AX37" s="100" t="e">
        <f>AW37/#REF!</f>
        <v>#REF!</v>
      </c>
      <c r="AY37" s="146"/>
      <c r="AZ37" s="311"/>
      <c r="BA37" s="109"/>
      <c r="BB37" s="108"/>
      <c r="BC37" s="146"/>
      <c r="BD37" s="151"/>
      <c r="BE37" s="165">
        <f t="shared" ref="BE37" si="15">TRUNC(BD37*I37,2)</f>
        <v>0</v>
      </c>
      <c r="BF37" s="163">
        <f>BD37/($F37-$X37-$AZ37)</f>
        <v>0</v>
      </c>
      <c r="BG37" s="146"/>
      <c r="BH37" s="66"/>
      <c r="BI37" s="165">
        <f t="shared" ref="BI37" si="16">TRUNC(BH37*I37,2)</f>
        <v>0</v>
      </c>
      <c r="BJ37" s="334">
        <f>BH37/($F37-$X37-$AZ37)</f>
        <v>0</v>
      </c>
      <c r="BL37" s="66"/>
      <c r="BM37" s="165">
        <f t="shared" ref="BM37" si="17">TRUNC(BL37*M37,2)</f>
        <v>0</v>
      </c>
      <c r="BN37" s="334">
        <f>BL37/($F37-$X37-$AZ37)</f>
        <v>0</v>
      </c>
      <c r="BP37" s="66">
        <f t="shared" ref="BP37" si="18">L37+P37+AF37+AJ37+AN37+AR37+BD37+BH37</f>
        <v>2384.42</v>
      </c>
      <c r="BQ37" s="165">
        <f t="shared" ref="BQ37" si="19">M37+Q37+AG37+AK37+AO37+AS37+BE37+BI37</f>
        <v>6461.78</v>
      </c>
      <c r="BR37" s="334">
        <f>BP37/($F37-$X37-$AZ37)</f>
        <v>4.4726999999999997</v>
      </c>
      <c r="BT37" s="66">
        <f>(F37-X37-AZ37)-BP37</f>
        <v>-1851.32</v>
      </c>
      <c r="BU37" s="165">
        <f t="shared" ref="BU37" si="20">TRUNC(BT37*I37,2)</f>
        <v>0</v>
      </c>
      <c r="BV37" s="334">
        <f>BT37/($F37-$X37-$AZ37)</f>
        <v>-3.4727000000000001</v>
      </c>
      <c r="BX37" s="292">
        <f t="shared" ref="BX37" si="21">AB37</f>
        <v>0</v>
      </c>
      <c r="BY37" s="12">
        <f t="shared" ref="BY37" si="22">AC37</f>
        <v>0</v>
      </c>
      <c r="BZ37" s="334">
        <v>0</v>
      </c>
      <c r="CB37" s="292">
        <f t="shared" ref="CB37" si="23">T37-BX37</f>
        <v>0</v>
      </c>
      <c r="CC37" s="12">
        <f t="shared" ref="CC37" si="24">TRUNC(CB37*I37,2)</f>
        <v>0</v>
      </c>
      <c r="CD37" s="334">
        <v>0</v>
      </c>
      <c r="CF37" s="292"/>
      <c r="CG37" s="12"/>
      <c r="CH37" s="334">
        <f t="shared" ref="CH37" si="25">CF37/AV37</f>
        <v>0</v>
      </c>
      <c r="CJ37" s="291">
        <f t="shared" ref="CJ37" si="26">AV37-CF37</f>
        <v>61.94</v>
      </c>
      <c r="CK37" s="12">
        <f t="shared" ref="CK37" si="27">TRUNC(CJ37*I37,2)</f>
        <v>0</v>
      </c>
      <c r="CL37" s="334">
        <f t="shared" ref="CL37" si="28">CJ37/AV37</f>
        <v>1</v>
      </c>
    </row>
    <row r="38" spans="1:90" ht="15" customHeight="1" outlineLevel="1">
      <c r="A38" s="425"/>
      <c r="B38" s="426"/>
      <c r="C38" s="427" t="s">
        <v>10</v>
      </c>
      <c r="D38" s="581" t="s">
        <v>212</v>
      </c>
      <c r="E38" s="428"/>
      <c r="F38" s="429"/>
      <c r="G38" s="430"/>
      <c r="H38" s="431"/>
      <c r="I38" s="430"/>
      <c r="J38" s="432">
        <f>SUM(J39:J41)</f>
        <v>0</v>
      </c>
      <c r="K38" s="849"/>
      <c r="L38" s="261"/>
      <c r="M38" s="262"/>
      <c r="N38" s="351"/>
      <c r="O38" s="272"/>
      <c r="P38" s="261"/>
      <c r="Q38" s="262"/>
      <c r="R38" s="351"/>
      <c r="S38" s="325"/>
      <c r="T38" s="352"/>
      <c r="U38" s="262"/>
      <c r="V38" s="364"/>
      <c r="W38" s="21"/>
      <c r="X38" s="352"/>
      <c r="Y38" s="353"/>
      <c r="Z38" s="354"/>
      <c r="AA38" s="272"/>
      <c r="AB38" s="352"/>
      <c r="AC38" s="353"/>
      <c r="AD38" s="354"/>
      <c r="AE38" s="272"/>
      <c r="AF38" s="261"/>
      <c r="AG38" s="262"/>
      <c r="AH38" s="351"/>
      <c r="AI38" s="272"/>
      <c r="AJ38" s="261"/>
      <c r="AK38" s="262"/>
      <c r="AL38" s="351"/>
      <c r="AM38" s="146"/>
      <c r="AN38" s="261"/>
      <c r="AO38" s="262"/>
      <c r="AP38" s="351"/>
      <c r="AQ38" s="146"/>
      <c r="AR38" s="261"/>
      <c r="AS38" s="262"/>
      <c r="AT38" s="351"/>
      <c r="AU38" s="146"/>
      <c r="AV38" s="352"/>
      <c r="AW38" s="262"/>
      <c r="AX38" s="472"/>
      <c r="AY38" s="146"/>
      <c r="AZ38" s="295"/>
      <c r="BA38" s="262"/>
      <c r="BB38" s="472"/>
      <c r="BC38" s="146"/>
      <c r="BD38" s="261"/>
      <c r="BE38" s="262"/>
      <c r="BF38" s="351"/>
      <c r="BG38" s="158"/>
      <c r="BH38" s="261"/>
      <c r="BI38" s="262"/>
      <c r="BJ38" s="351"/>
      <c r="BL38" s="261"/>
      <c r="BM38" s="262"/>
      <c r="BN38" s="351"/>
      <c r="BP38" s="261"/>
      <c r="BQ38" s="262"/>
      <c r="BR38" s="351"/>
      <c r="BT38" s="261"/>
      <c r="BU38" s="262"/>
      <c r="BV38" s="351"/>
      <c r="BX38" s="295"/>
      <c r="BY38" s="262"/>
      <c r="BZ38" s="351"/>
      <c r="CB38" s="295"/>
      <c r="CC38" s="262"/>
      <c r="CD38" s="351"/>
      <c r="CF38" s="295"/>
      <c r="CG38" s="262"/>
      <c r="CH38" s="351"/>
      <c r="CJ38" s="295"/>
      <c r="CK38" s="262"/>
      <c r="CL38" s="351"/>
    </row>
    <row r="39" spans="1:90" s="273" customFormat="1" ht="15" customHeight="1" outlineLevel="3">
      <c r="A39" s="134" t="s">
        <v>15</v>
      </c>
      <c r="B39" s="105">
        <v>93358</v>
      </c>
      <c r="C39" s="101" t="s">
        <v>260</v>
      </c>
      <c r="D39" s="583" t="str">
        <f>IF(B39="","",IFERROR(VLOOKUP(B39,'SINAPI12-24'!$A$5:$H$17812,2,FALSE),VLOOKUP(ORÇAMENTO!B39,COMPOSIÇÕES!$A$9:$G$258,5,FALSE)))</f>
        <v>ESCAVAÇÃO MANUAL DE VALA. AF_09/2024</v>
      </c>
      <c r="E39" s="604" t="str">
        <f>IF(B39="","",IFERROR(VLOOKUP(B39,'SINAPI12-24'!$A$5:$H$17812,3,FALSE),VLOOKUP(ORÇAMENTO!B39,COMPOSIÇÕES!$A$9:$G$258,6,FALSE)))</f>
        <v>M3</v>
      </c>
      <c r="F39" s="102">
        <v>15.59</v>
      </c>
      <c r="G39" s="605"/>
      <c r="H39" s="123">
        <f t="shared" ref="H39:H41" si="29">$G$6</f>
        <v>0.28349999999999997</v>
      </c>
      <c r="I39" s="104">
        <f t="shared" ref="I39:I41" si="30">G39*(1+H39)</f>
        <v>0</v>
      </c>
      <c r="J39" s="464">
        <f t="shared" ref="J39:J47" si="31">F39*I39</f>
        <v>0</v>
      </c>
      <c r="K39" s="850"/>
      <c r="L39" s="266"/>
      <c r="M39" s="267"/>
      <c r="N39" s="372"/>
      <c r="O39" s="365"/>
      <c r="P39" s="266"/>
      <c r="Q39" s="267"/>
      <c r="R39" s="372"/>
      <c r="S39" s="373"/>
      <c r="T39" s="374"/>
      <c r="U39" s="267"/>
      <c r="V39" s="375"/>
      <c r="W39" s="367"/>
      <c r="X39" s="374"/>
      <c r="Y39" s="376"/>
      <c r="Z39" s="377"/>
      <c r="AA39" s="365"/>
      <c r="AB39" s="374"/>
      <c r="AC39" s="376"/>
      <c r="AD39" s="377"/>
      <c r="AE39" s="365"/>
      <c r="AF39" s="266"/>
      <c r="AG39" s="267"/>
      <c r="AH39" s="372"/>
      <c r="AI39" s="365"/>
      <c r="AJ39" s="266"/>
      <c r="AK39" s="267"/>
      <c r="AL39" s="372"/>
      <c r="AM39" s="149"/>
      <c r="AN39" s="266"/>
      <c r="AO39" s="267"/>
      <c r="AP39" s="372"/>
      <c r="AQ39" s="149"/>
      <c r="AR39" s="266"/>
      <c r="AS39" s="267"/>
      <c r="AT39" s="372"/>
      <c r="AU39" s="149"/>
      <c r="AV39" s="378"/>
      <c r="AW39" s="267"/>
      <c r="AX39" s="475"/>
      <c r="AY39" s="149"/>
      <c r="AZ39" s="296"/>
      <c r="BA39" s="267"/>
      <c r="BB39" s="475"/>
      <c r="BC39" s="149"/>
      <c r="BD39" s="266"/>
      <c r="BE39" s="267">
        <f t="shared" si="5"/>
        <v>0</v>
      </c>
      <c r="BF39" s="337">
        <f>BD39/($F39-$X39-$AZ39)</f>
        <v>0</v>
      </c>
      <c r="BG39" s="252"/>
      <c r="BH39" s="266"/>
      <c r="BI39" s="267">
        <f t="shared" si="6"/>
        <v>0</v>
      </c>
      <c r="BJ39" s="372">
        <f>BH39/($F39-$X39-$AZ39)</f>
        <v>0</v>
      </c>
      <c r="BL39" s="266"/>
      <c r="BM39" s="267">
        <f t="shared" ref="BM39:BM41" si="32">TRUNC(BL39*M39,2)</f>
        <v>0</v>
      </c>
      <c r="BN39" s="372">
        <f>BL39/($F39-$X39-$AZ39)</f>
        <v>0</v>
      </c>
      <c r="BP39" s="69">
        <f t="shared" si="8"/>
        <v>0</v>
      </c>
      <c r="BQ39" s="112">
        <f t="shared" si="9"/>
        <v>0</v>
      </c>
      <c r="BR39" s="331">
        <f>BP39/($F39-$X39-$AZ39)</f>
        <v>0</v>
      </c>
      <c r="BT39" s="69"/>
      <c r="BU39" s="112">
        <f t="shared" si="10"/>
        <v>0</v>
      </c>
      <c r="BV39" s="331">
        <f>BT39/($F39-$X39-$AZ39)</f>
        <v>0</v>
      </c>
      <c r="BX39" s="296">
        <f t="shared" si="11"/>
        <v>0</v>
      </c>
      <c r="BY39" s="267">
        <f t="shared" si="12"/>
        <v>0</v>
      </c>
      <c r="BZ39" s="409">
        <v>0</v>
      </c>
      <c r="CB39" s="296">
        <f t="shared" si="13"/>
        <v>0</v>
      </c>
      <c r="CC39" s="267">
        <f t="shared" si="14"/>
        <v>0</v>
      </c>
      <c r="CD39" s="409">
        <v>0</v>
      </c>
      <c r="CF39" s="296">
        <v>0</v>
      </c>
      <c r="CG39" s="267">
        <v>0</v>
      </c>
      <c r="CH39" s="409">
        <v>0</v>
      </c>
      <c r="CJ39" s="296">
        <v>0</v>
      </c>
      <c r="CK39" s="267">
        <v>0</v>
      </c>
      <c r="CL39" s="409">
        <v>0</v>
      </c>
    </row>
    <row r="40" spans="1:90" s="274" customFormat="1" ht="15" customHeight="1" outlineLevel="3">
      <c r="A40" s="134" t="s">
        <v>15</v>
      </c>
      <c r="B40" s="105">
        <v>93382</v>
      </c>
      <c r="C40" s="101" t="s">
        <v>261</v>
      </c>
      <c r="D40" s="583" t="str">
        <f>IF(B40="","",IFERROR(VLOOKUP(B40,'SINAPI12-24'!$A$5:$H$17812,2,FALSE),VLOOKUP(ORÇAMENTO!B40,COMPOSIÇÕES!$A$9:$G$258,5,FALSE)))</f>
        <v>REATERRO MANUAL DE VALAS, COM COMPACTADOR DE SOLOS DE PERCUSSÃO. AF_08/2023</v>
      </c>
      <c r="E40" s="604" t="str">
        <f>IF(B40="","",IFERROR(VLOOKUP(B40,'SINAPI12-24'!$A$5:$H$17812,3,FALSE),VLOOKUP(ORÇAMENTO!B40,COMPOSIÇÕES!$A$9:$G$258,6,FALSE)))</f>
        <v>M3</v>
      </c>
      <c r="F40" s="102">
        <v>11.41</v>
      </c>
      <c r="G40" s="605"/>
      <c r="H40" s="123">
        <f t="shared" si="29"/>
        <v>0.28349999999999997</v>
      </c>
      <c r="I40" s="104">
        <f t="shared" si="30"/>
        <v>0</v>
      </c>
      <c r="J40" s="464">
        <f t="shared" si="31"/>
        <v>0</v>
      </c>
      <c r="K40" s="850"/>
      <c r="L40" s="256"/>
      <c r="M40" s="76"/>
      <c r="N40" s="379"/>
      <c r="O40" s="365"/>
      <c r="P40" s="256"/>
      <c r="Q40" s="76"/>
      <c r="R40" s="379"/>
      <c r="S40" s="373"/>
      <c r="T40" s="380"/>
      <c r="U40" s="76"/>
      <c r="V40" s="366"/>
      <c r="W40" s="367"/>
      <c r="X40" s="380"/>
      <c r="Y40" s="381"/>
      <c r="Z40" s="368"/>
      <c r="AA40" s="365"/>
      <c r="AB40" s="380"/>
      <c r="AC40" s="381"/>
      <c r="AD40" s="368"/>
      <c r="AE40" s="365"/>
      <c r="AF40" s="256"/>
      <c r="AG40" s="76"/>
      <c r="AH40" s="379"/>
      <c r="AI40" s="382"/>
      <c r="AJ40" s="256"/>
      <c r="AK40" s="76"/>
      <c r="AL40" s="379"/>
      <c r="AM40" s="150"/>
      <c r="AN40" s="256"/>
      <c r="AO40" s="76"/>
      <c r="AP40" s="379"/>
      <c r="AQ40" s="150"/>
      <c r="AR40" s="256"/>
      <c r="AS40" s="76"/>
      <c r="AT40" s="379"/>
      <c r="AU40" s="150"/>
      <c r="AV40" s="383"/>
      <c r="AW40" s="76"/>
      <c r="AX40" s="473"/>
      <c r="AY40" s="150"/>
      <c r="AZ40" s="297"/>
      <c r="BA40" s="76"/>
      <c r="BB40" s="473"/>
      <c r="BC40" s="150"/>
      <c r="BD40" s="256"/>
      <c r="BE40" s="76">
        <f t="shared" si="5"/>
        <v>0</v>
      </c>
      <c r="BF40" s="337">
        <f>BD40/($F40-$X40-$AZ40)</f>
        <v>0</v>
      </c>
      <c r="BG40" s="253"/>
      <c r="BH40" s="256"/>
      <c r="BI40" s="76">
        <f t="shared" si="6"/>
        <v>0</v>
      </c>
      <c r="BJ40" s="379">
        <f>BH40/($F40-$X40-$AZ40)</f>
        <v>0</v>
      </c>
      <c r="BL40" s="256"/>
      <c r="BM40" s="76">
        <f t="shared" si="32"/>
        <v>0</v>
      </c>
      <c r="BN40" s="379">
        <f>BL40/($F40-$X40-$AZ40)</f>
        <v>0</v>
      </c>
      <c r="BP40" s="66">
        <f t="shared" si="8"/>
        <v>0</v>
      </c>
      <c r="BQ40" s="165">
        <f t="shared" si="9"/>
        <v>0</v>
      </c>
      <c r="BR40" s="334">
        <f>BP40/($F40-$X40-$AZ40)</f>
        <v>0</v>
      </c>
      <c r="BT40" s="66"/>
      <c r="BU40" s="165">
        <f t="shared" si="10"/>
        <v>0</v>
      </c>
      <c r="BV40" s="334">
        <f>BT40/($F40-$X40-$AZ40)</f>
        <v>0</v>
      </c>
      <c r="BX40" s="297">
        <f t="shared" si="11"/>
        <v>0</v>
      </c>
      <c r="BY40" s="76">
        <f t="shared" si="12"/>
        <v>0</v>
      </c>
      <c r="BZ40" s="407">
        <v>0</v>
      </c>
      <c r="CB40" s="297">
        <f t="shared" si="13"/>
        <v>0</v>
      </c>
      <c r="CC40" s="76">
        <f t="shared" si="14"/>
        <v>0</v>
      </c>
      <c r="CD40" s="407">
        <v>0</v>
      </c>
      <c r="CF40" s="297">
        <v>0</v>
      </c>
      <c r="CG40" s="76">
        <v>0</v>
      </c>
      <c r="CH40" s="407">
        <v>0</v>
      </c>
      <c r="CJ40" s="297">
        <v>0</v>
      </c>
      <c r="CK40" s="76">
        <v>0</v>
      </c>
      <c r="CL40" s="407">
        <v>0</v>
      </c>
    </row>
    <row r="41" spans="1:90" s="273" customFormat="1" ht="15" customHeight="1" outlineLevel="3">
      <c r="A41" s="188" t="s">
        <v>13403</v>
      </c>
      <c r="B41" s="662" t="s">
        <v>13360</v>
      </c>
      <c r="C41" s="101" t="s">
        <v>262</v>
      </c>
      <c r="D41" s="583" t="str">
        <f>IF(B41="","",IFERROR(VLOOKUP(B41,'SINAPI12-24'!$A$5:$H$17812,2,FALSE),VLOOKUP(ORÇAMENTO!B41,COMPOSIÇÕES!$A$9:$G$258,3,FALSE)))</f>
        <v>PREPARO DE FUNDO DE VALA  COM LARGURA MENOR QUE 1,5 M, EM LOCAL COM NÍVEL ALTO DE INTERFERÊNCIA. AF_06/2016 (REF. SINAPI 94098,1/2020)</v>
      </c>
      <c r="E41" s="604" t="str">
        <f>IF(B41="","",IFERROR(VLOOKUP(B41,'SINAPI12-24'!$A$5:$H$17812,3,FALSE),VLOOKUP(ORÇAMENTO!B41,COMPOSIÇÕES!$A$9:$G$258,4,FALSE)))</f>
        <v>M2</v>
      </c>
      <c r="F41" s="102">
        <v>12.95</v>
      </c>
      <c r="G41" s="605"/>
      <c r="H41" s="123">
        <f t="shared" si="29"/>
        <v>0.28349999999999997</v>
      </c>
      <c r="I41" s="104">
        <f t="shared" si="30"/>
        <v>0</v>
      </c>
      <c r="J41" s="464">
        <f t="shared" si="31"/>
        <v>0</v>
      </c>
      <c r="K41" s="850"/>
      <c r="L41" s="264"/>
      <c r="M41" s="265"/>
      <c r="N41" s="369"/>
      <c r="O41" s="365"/>
      <c r="P41" s="264"/>
      <c r="Q41" s="265"/>
      <c r="R41" s="369"/>
      <c r="S41" s="373"/>
      <c r="T41" s="384"/>
      <c r="U41" s="265"/>
      <c r="V41" s="370"/>
      <c r="W41" s="367"/>
      <c r="X41" s="384"/>
      <c r="Y41" s="385"/>
      <c r="Z41" s="371"/>
      <c r="AA41" s="365"/>
      <c r="AB41" s="384"/>
      <c r="AC41" s="385"/>
      <c r="AD41" s="371"/>
      <c r="AE41" s="365"/>
      <c r="AF41" s="264"/>
      <c r="AG41" s="265"/>
      <c r="AH41" s="369"/>
      <c r="AI41" s="365"/>
      <c r="AJ41" s="264"/>
      <c r="AK41" s="265"/>
      <c r="AL41" s="369"/>
      <c r="AM41" s="149"/>
      <c r="AN41" s="264"/>
      <c r="AO41" s="265"/>
      <c r="AP41" s="369"/>
      <c r="AQ41" s="149"/>
      <c r="AR41" s="264"/>
      <c r="AS41" s="265"/>
      <c r="AT41" s="369"/>
      <c r="AU41" s="149"/>
      <c r="AV41" s="386"/>
      <c r="AW41" s="265"/>
      <c r="AX41" s="474"/>
      <c r="AY41" s="149"/>
      <c r="AZ41" s="298"/>
      <c r="BA41" s="265"/>
      <c r="BB41" s="474"/>
      <c r="BC41" s="149"/>
      <c r="BD41" s="264"/>
      <c r="BE41" s="265">
        <f t="shared" si="5"/>
        <v>0</v>
      </c>
      <c r="BF41" s="337">
        <f>BD41/($F41-$X41-$AZ41)</f>
        <v>0</v>
      </c>
      <c r="BG41" s="252"/>
      <c r="BH41" s="264"/>
      <c r="BI41" s="265">
        <f t="shared" si="6"/>
        <v>0</v>
      </c>
      <c r="BJ41" s="369">
        <f>BH41/($F41-$X41-$AZ41)</f>
        <v>0</v>
      </c>
      <c r="BL41" s="264"/>
      <c r="BM41" s="265">
        <f t="shared" si="32"/>
        <v>0</v>
      </c>
      <c r="BN41" s="369">
        <f>BL41/($F41-$X41-$AZ41)</f>
        <v>0</v>
      </c>
      <c r="BP41" s="68">
        <f t="shared" si="8"/>
        <v>0</v>
      </c>
      <c r="BQ41" s="132">
        <f t="shared" si="9"/>
        <v>0</v>
      </c>
      <c r="BR41" s="337">
        <f>BP41/($F41-$X41-$AZ41)</f>
        <v>0</v>
      </c>
      <c r="BT41" s="68"/>
      <c r="BU41" s="132">
        <f t="shared" si="10"/>
        <v>0</v>
      </c>
      <c r="BV41" s="337">
        <f>BT41/($F41-$X41-$AZ41)</f>
        <v>0</v>
      </c>
      <c r="BX41" s="298">
        <f t="shared" si="11"/>
        <v>0</v>
      </c>
      <c r="BY41" s="265">
        <f t="shared" si="12"/>
        <v>0</v>
      </c>
      <c r="BZ41" s="408">
        <v>0</v>
      </c>
      <c r="CB41" s="298">
        <f t="shared" si="13"/>
        <v>0</v>
      </c>
      <c r="CC41" s="265">
        <f t="shared" si="14"/>
        <v>0</v>
      </c>
      <c r="CD41" s="408">
        <v>0</v>
      </c>
      <c r="CF41" s="298">
        <v>0</v>
      </c>
      <c r="CG41" s="265">
        <v>0</v>
      </c>
      <c r="CH41" s="408">
        <v>0</v>
      </c>
      <c r="CJ41" s="298">
        <v>0</v>
      </c>
      <c r="CK41" s="265">
        <v>0</v>
      </c>
      <c r="CL41" s="408">
        <v>0</v>
      </c>
    </row>
    <row r="42" spans="1:90" ht="15" customHeight="1" outlineLevel="1">
      <c r="A42" s="425"/>
      <c r="B42" s="426"/>
      <c r="C42" s="427" t="s">
        <v>71</v>
      </c>
      <c r="D42" s="581" t="s">
        <v>213</v>
      </c>
      <c r="E42" s="428"/>
      <c r="F42" s="429"/>
      <c r="G42" s="430"/>
      <c r="H42" s="431"/>
      <c r="I42" s="430"/>
      <c r="J42" s="432">
        <f>SUM(J43:J45)</f>
        <v>0</v>
      </c>
      <c r="K42" s="849"/>
      <c r="L42" s="261"/>
      <c r="M42" s="262"/>
      <c r="N42" s="351"/>
      <c r="O42" s="272"/>
      <c r="P42" s="261"/>
      <c r="Q42" s="262"/>
      <c r="R42" s="351"/>
      <c r="S42" s="325"/>
      <c r="T42" s="352"/>
      <c r="U42" s="262"/>
      <c r="V42" s="364"/>
      <c r="W42" s="21"/>
      <c r="X42" s="352"/>
      <c r="Y42" s="353"/>
      <c r="Z42" s="354"/>
      <c r="AA42" s="272"/>
      <c r="AB42" s="352"/>
      <c r="AC42" s="353"/>
      <c r="AD42" s="354"/>
      <c r="AE42" s="272"/>
      <c r="AF42" s="261"/>
      <c r="AG42" s="262"/>
      <c r="AH42" s="351"/>
      <c r="AI42" s="272"/>
      <c r="AJ42" s="261"/>
      <c r="AK42" s="262"/>
      <c r="AL42" s="351"/>
      <c r="AM42" s="146"/>
      <c r="AN42" s="261"/>
      <c r="AO42" s="262"/>
      <c r="AP42" s="351"/>
      <c r="AQ42" s="146"/>
      <c r="AR42" s="261"/>
      <c r="AS42" s="262"/>
      <c r="AT42" s="351"/>
      <c r="AU42" s="146"/>
      <c r="AV42" s="352"/>
      <c r="AW42" s="262"/>
      <c r="AX42" s="472"/>
      <c r="AY42" s="146"/>
      <c r="AZ42" s="295"/>
      <c r="BA42" s="262"/>
      <c r="BB42" s="472"/>
      <c r="BC42" s="146"/>
      <c r="BD42" s="261"/>
      <c r="BE42" s="262"/>
      <c r="BF42" s="351"/>
      <c r="BG42" s="158"/>
      <c r="BH42" s="261"/>
      <c r="BI42" s="262"/>
      <c r="BJ42" s="351"/>
      <c r="BL42" s="261"/>
      <c r="BM42" s="262"/>
      <c r="BN42" s="351"/>
      <c r="BP42" s="261"/>
      <c r="BQ42" s="262"/>
      <c r="BR42" s="351"/>
      <c r="BT42" s="261"/>
      <c r="BU42" s="262"/>
      <c r="BV42" s="351"/>
      <c r="BX42" s="295"/>
      <c r="BY42" s="262"/>
      <c r="BZ42" s="351"/>
      <c r="CB42" s="295"/>
      <c r="CC42" s="262"/>
      <c r="CD42" s="351"/>
      <c r="CF42" s="295"/>
      <c r="CG42" s="262"/>
      <c r="CH42" s="351"/>
      <c r="CJ42" s="295"/>
      <c r="CK42" s="262"/>
      <c r="CL42" s="351"/>
    </row>
    <row r="43" spans="1:90" s="273" customFormat="1" ht="15" customHeight="1" outlineLevel="2">
      <c r="A43" s="134" t="s">
        <v>15</v>
      </c>
      <c r="B43" s="105">
        <v>93358</v>
      </c>
      <c r="C43" s="101" t="s">
        <v>263</v>
      </c>
      <c r="D43" s="583" t="str">
        <f>IF(B43="","",IFERROR(VLOOKUP(B43,'SINAPI12-24'!$A$5:$H$17812,2,FALSE),VLOOKUP(ORÇAMENTO!B43,COMPOSIÇÕES!$A$9:$G$258,5,FALSE)))</f>
        <v>ESCAVAÇÃO MANUAL DE VALA. AF_09/2024</v>
      </c>
      <c r="E43" s="604" t="str">
        <f>IF(B43="","",IFERROR(VLOOKUP(B43,'SINAPI12-24'!$A$5:$H$17812,3,FALSE),VLOOKUP(ORÇAMENTO!B43,COMPOSIÇÕES!$A$9:$G$258,6,FALSE)))</f>
        <v>M3</v>
      </c>
      <c r="F43" s="102">
        <v>10.09</v>
      </c>
      <c r="G43" s="605"/>
      <c r="H43" s="123">
        <f t="shared" ref="H43:H45" si="33">$G$6</f>
        <v>0.28349999999999997</v>
      </c>
      <c r="I43" s="104">
        <f t="shared" ref="I43:I45" si="34">G43*(1+H43)</f>
        <v>0</v>
      </c>
      <c r="J43" s="464">
        <f t="shared" si="31"/>
        <v>0</v>
      </c>
      <c r="K43" s="850"/>
      <c r="L43" s="266"/>
      <c r="M43" s="267"/>
      <c r="N43" s="372"/>
      <c r="O43" s="365"/>
      <c r="P43" s="266"/>
      <c r="Q43" s="267"/>
      <c r="R43" s="372"/>
      <c r="S43" s="373"/>
      <c r="T43" s="374"/>
      <c r="U43" s="267"/>
      <c r="V43" s="375"/>
      <c r="W43" s="367"/>
      <c r="X43" s="374"/>
      <c r="Y43" s="376"/>
      <c r="Z43" s="377"/>
      <c r="AA43" s="365"/>
      <c r="AB43" s="374"/>
      <c r="AC43" s="376"/>
      <c r="AD43" s="377"/>
      <c r="AE43" s="365"/>
      <c r="AF43" s="266"/>
      <c r="AG43" s="267"/>
      <c r="AH43" s="372"/>
      <c r="AI43" s="365"/>
      <c r="AJ43" s="266"/>
      <c r="AK43" s="267"/>
      <c r="AL43" s="372"/>
      <c r="AM43" s="149"/>
      <c r="AN43" s="266"/>
      <c r="AO43" s="267"/>
      <c r="AP43" s="372"/>
      <c r="AQ43" s="149"/>
      <c r="AR43" s="266"/>
      <c r="AS43" s="267"/>
      <c r="AT43" s="372"/>
      <c r="AU43" s="149"/>
      <c r="AV43" s="378"/>
      <c r="AW43" s="267"/>
      <c r="AX43" s="475"/>
      <c r="AY43" s="149"/>
      <c r="AZ43" s="296"/>
      <c r="BA43" s="267"/>
      <c r="BB43" s="475"/>
      <c r="BC43" s="149"/>
      <c r="BD43" s="266"/>
      <c r="BE43" s="267">
        <f t="shared" si="5"/>
        <v>0</v>
      </c>
      <c r="BF43" s="337">
        <f>BD43/($F43-$X43-$AZ43)</f>
        <v>0</v>
      </c>
      <c r="BG43" s="252"/>
      <c r="BH43" s="266"/>
      <c r="BI43" s="267">
        <f t="shared" si="6"/>
        <v>0</v>
      </c>
      <c r="BJ43" s="372">
        <f>BH43/($F43-$X43-$AZ43)</f>
        <v>0</v>
      </c>
      <c r="BL43" s="266"/>
      <c r="BM43" s="267">
        <f t="shared" ref="BM43:BM45" si="35">TRUNC(BL43*M43,2)</f>
        <v>0</v>
      </c>
      <c r="BN43" s="372">
        <f>BL43/($F43-$X43-$AZ43)</f>
        <v>0</v>
      </c>
      <c r="BP43" s="69">
        <f t="shared" si="8"/>
        <v>0</v>
      </c>
      <c r="BQ43" s="112">
        <f t="shared" si="9"/>
        <v>0</v>
      </c>
      <c r="BR43" s="331">
        <f>BP43/($F43-$X43-$AZ43)</f>
        <v>0</v>
      </c>
      <c r="BT43" s="69"/>
      <c r="BU43" s="112">
        <f t="shared" si="10"/>
        <v>0</v>
      </c>
      <c r="BV43" s="331">
        <f>BT43/($F43-$X43-$AZ43)</f>
        <v>0</v>
      </c>
      <c r="BX43" s="296">
        <f t="shared" si="11"/>
        <v>0</v>
      </c>
      <c r="BY43" s="267">
        <f t="shared" si="12"/>
        <v>0</v>
      </c>
      <c r="BZ43" s="409">
        <v>0</v>
      </c>
      <c r="CB43" s="296">
        <f t="shared" si="13"/>
        <v>0</v>
      </c>
      <c r="CC43" s="267">
        <f t="shared" si="14"/>
        <v>0</v>
      </c>
      <c r="CD43" s="409">
        <v>0</v>
      </c>
      <c r="CF43" s="296">
        <v>0</v>
      </c>
      <c r="CG43" s="267">
        <v>0</v>
      </c>
      <c r="CH43" s="409">
        <v>0</v>
      </c>
      <c r="CJ43" s="296">
        <v>0</v>
      </c>
      <c r="CK43" s="267">
        <v>0</v>
      </c>
      <c r="CL43" s="409">
        <v>0</v>
      </c>
    </row>
    <row r="44" spans="1:90" s="273" customFormat="1" ht="15" customHeight="1" outlineLevel="2">
      <c r="A44" s="134" t="s">
        <v>15</v>
      </c>
      <c r="B44" s="105">
        <v>93382</v>
      </c>
      <c r="C44" s="101" t="s">
        <v>264</v>
      </c>
      <c r="D44" s="583" t="str">
        <f>IF(B44="","",IFERROR(VLOOKUP(B44,'SINAPI12-24'!$A$5:$H$17812,2,FALSE),VLOOKUP(ORÇAMENTO!B44,COMPOSIÇÕES!$A$9:$G$258,5,FALSE)))</f>
        <v>REATERRO MANUAL DE VALAS, COM COMPACTADOR DE SOLOS DE PERCUSSÃO. AF_08/2023</v>
      </c>
      <c r="E44" s="604" t="str">
        <f>IF(B44="","",IFERROR(VLOOKUP(B44,'SINAPI12-24'!$A$5:$H$17812,3,FALSE),VLOOKUP(ORÇAMENTO!B44,COMPOSIÇÕES!$A$9:$G$258,6,FALSE)))</f>
        <v>M3</v>
      </c>
      <c r="F44" s="102">
        <v>2.31</v>
      </c>
      <c r="G44" s="605"/>
      <c r="H44" s="123">
        <f t="shared" si="33"/>
        <v>0.28349999999999997</v>
      </c>
      <c r="I44" s="104">
        <f t="shared" si="34"/>
        <v>0</v>
      </c>
      <c r="J44" s="464">
        <f t="shared" si="31"/>
        <v>0</v>
      </c>
      <c r="K44" s="850"/>
      <c r="L44" s="256"/>
      <c r="M44" s="76"/>
      <c r="N44" s="379"/>
      <c r="O44" s="365"/>
      <c r="P44" s="256"/>
      <c r="Q44" s="76"/>
      <c r="R44" s="379"/>
      <c r="S44" s="373"/>
      <c r="T44" s="380"/>
      <c r="U44" s="76"/>
      <c r="V44" s="366"/>
      <c r="W44" s="367"/>
      <c r="X44" s="380"/>
      <c r="Y44" s="381"/>
      <c r="Z44" s="368"/>
      <c r="AA44" s="365"/>
      <c r="AB44" s="380"/>
      <c r="AC44" s="381"/>
      <c r="AD44" s="368"/>
      <c r="AE44" s="365"/>
      <c r="AF44" s="256"/>
      <c r="AG44" s="76"/>
      <c r="AH44" s="379"/>
      <c r="AI44" s="365"/>
      <c r="AJ44" s="256"/>
      <c r="AK44" s="76"/>
      <c r="AL44" s="379"/>
      <c r="AM44" s="149"/>
      <c r="AN44" s="256"/>
      <c r="AO44" s="76"/>
      <c r="AP44" s="379"/>
      <c r="AQ44" s="149"/>
      <c r="AR44" s="256"/>
      <c r="AS44" s="76"/>
      <c r="AT44" s="379"/>
      <c r="AU44" s="149"/>
      <c r="AV44" s="383"/>
      <c r="AW44" s="76"/>
      <c r="AX44" s="473"/>
      <c r="AY44" s="149"/>
      <c r="AZ44" s="297"/>
      <c r="BA44" s="76"/>
      <c r="BB44" s="473"/>
      <c r="BC44" s="149"/>
      <c r="BD44" s="256"/>
      <c r="BE44" s="76">
        <f t="shared" si="5"/>
        <v>0</v>
      </c>
      <c r="BF44" s="337">
        <f>BD44/($F44-$X44-$AZ44)</f>
        <v>0</v>
      </c>
      <c r="BG44" s="252"/>
      <c r="BH44" s="256"/>
      <c r="BI44" s="76">
        <f t="shared" si="6"/>
        <v>0</v>
      </c>
      <c r="BJ44" s="379">
        <f>BH44/($F44-$X44-$AZ44)</f>
        <v>0</v>
      </c>
      <c r="BL44" s="256"/>
      <c r="BM44" s="76">
        <f t="shared" si="35"/>
        <v>0</v>
      </c>
      <c r="BN44" s="379">
        <f>BL44/($F44-$X44-$AZ44)</f>
        <v>0</v>
      </c>
      <c r="BP44" s="66">
        <f t="shared" si="8"/>
        <v>0</v>
      </c>
      <c r="BQ44" s="165">
        <f t="shared" si="9"/>
        <v>0</v>
      </c>
      <c r="BR44" s="334">
        <f>BP44/($F44-$X44-$AZ44)</f>
        <v>0</v>
      </c>
      <c r="BT44" s="66"/>
      <c r="BU44" s="165">
        <f t="shared" si="10"/>
        <v>0</v>
      </c>
      <c r="BV44" s="334">
        <f>BT44/($F44-$X44-$AZ44)</f>
        <v>0</v>
      </c>
      <c r="BX44" s="297">
        <f t="shared" si="11"/>
        <v>0</v>
      </c>
      <c r="BY44" s="76">
        <f t="shared" si="12"/>
        <v>0</v>
      </c>
      <c r="BZ44" s="407">
        <v>0</v>
      </c>
      <c r="CB44" s="297">
        <f t="shared" si="13"/>
        <v>0</v>
      </c>
      <c r="CC44" s="76">
        <f t="shared" si="14"/>
        <v>0</v>
      </c>
      <c r="CD44" s="407">
        <v>0</v>
      </c>
      <c r="CF44" s="297">
        <v>0</v>
      </c>
      <c r="CG44" s="76">
        <v>0</v>
      </c>
      <c r="CH44" s="407">
        <v>0</v>
      </c>
      <c r="CJ44" s="297">
        <v>0</v>
      </c>
      <c r="CK44" s="76">
        <v>0</v>
      </c>
      <c r="CL44" s="407">
        <v>0</v>
      </c>
    </row>
    <row r="45" spans="1:90" s="273" customFormat="1" ht="15" customHeight="1" outlineLevel="2">
      <c r="A45" s="188" t="s">
        <v>13403</v>
      </c>
      <c r="B45" s="662" t="s">
        <v>13360</v>
      </c>
      <c r="C45" s="101" t="s">
        <v>265</v>
      </c>
      <c r="D45" s="583" t="str">
        <f>IF(B41="","",IFERROR(VLOOKUP(B41,'SINAPI12-24'!$A$5:$H$17812,2,FALSE),VLOOKUP(ORÇAMENTO!B41,COMPOSIÇÕES!$A$9:$G$258,3,FALSE)))</f>
        <v>PREPARO DE FUNDO DE VALA  COM LARGURA MENOR QUE 1,5 M, EM LOCAL COM NÍVEL ALTO DE INTERFERÊNCIA. AF_06/2016 (REF. SINAPI 94098,1/2020)</v>
      </c>
      <c r="E45" s="604" t="str">
        <f>IF(B45="","",IFERROR(VLOOKUP(B45,'SINAPI12-24'!$A$5:$H$17812,3,FALSE),VLOOKUP(ORÇAMENTO!B45,COMPOSIÇÕES!$A$9:$G$258,4,FALSE)))</f>
        <v>M2</v>
      </c>
      <c r="F45" s="103">
        <v>12.96</v>
      </c>
      <c r="G45" s="605"/>
      <c r="H45" s="123">
        <f t="shared" si="33"/>
        <v>0.28349999999999997</v>
      </c>
      <c r="I45" s="104">
        <f t="shared" si="34"/>
        <v>0</v>
      </c>
      <c r="J45" s="464">
        <f t="shared" si="31"/>
        <v>0</v>
      </c>
      <c r="K45" s="850"/>
      <c r="L45" s="264"/>
      <c r="M45" s="45"/>
      <c r="N45" s="387"/>
      <c r="O45" s="365"/>
      <c r="P45" s="264"/>
      <c r="Q45" s="45"/>
      <c r="R45" s="387"/>
      <c r="S45" s="373"/>
      <c r="T45" s="388"/>
      <c r="U45" s="45"/>
      <c r="V45" s="370"/>
      <c r="W45" s="367"/>
      <c r="X45" s="388"/>
      <c r="Y45" s="389"/>
      <c r="Z45" s="371"/>
      <c r="AA45" s="365"/>
      <c r="AB45" s="388"/>
      <c r="AC45" s="389"/>
      <c r="AD45" s="371"/>
      <c r="AE45" s="365"/>
      <c r="AF45" s="264"/>
      <c r="AG45" s="45"/>
      <c r="AH45" s="387"/>
      <c r="AI45" s="365"/>
      <c r="AJ45" s="264"/>
      <c r="AK45" s="45"/>
      <c r="AL45" s="387"/>
      <c r="AM45" s="149"/>
      <c r="AN45" s="264"/>
      <c r="AO45" s="45"/>
      <c r="AP45" s="387"/>
      <c r="AQ45" s="149"/>
      <c r="AR45" s="264"/>
      <c r="AS45" s="45"/>
      <c r="AT45" s="387"/>
      <c r="AU45" s="149"/>
      <c r="AV45" s="386"/>
      <c r="AW45" s="45"/>
      <c r="AX45" s="474"/>
      <c r="AY45" s="149"/>
      <c r="AZ45" s="298"/>
      <c r="BA45" s="45"/>
      <c r="BB45" s="474"/>
      <c r="BC45" s="149"/>
      <c r="BD45" s="264"/>
      <c r="BE45" s="45">
        <f t="shared" si="5"/>
        <v>0</v>
      </c>
      <c r="BF45" s="337">
        <f>BD45/($F45-$X45-$AZ45)</f>
        <v>0</v>
      </c>
      <c r="BG45" s="252"/>
      <c r="BH45" s="264"/>
      <c r="BI45" s="45">
        <f t="shared" si="6"/>
        <v>0</v>
      </c>
      <c r="BJ45" s="387">
        <f>BH45/($F45-$X45-$AZ45)</f>
        <v>0</v>
      </c>
      <c r="BL45" s="264"/>
      <c r="BM45" s="45">
        <f t="shared" si="35"/>
        <v>0</v>
      </c>
      <c r="BN45" s="387">
        <f>BL45/($F45-$X45-$AZ45)</f>
        <v>0</v>
      </c>
      <c r="BP45" s="68">
        <f t="shared" si="8"/>
        <v>0</v>
      </c>
      <c r="BQ45" s="132">
        <f t="shared" si="9"/>
        <v>0</v>
      </c>
      <c r="BR45" s="337">
        <f>BP45/($F45-$X45-$AZ45)</f>
        <v>0</v>
      </c>
      <c r="BT45" s="68"/>
      <c r="BU45" s="132">
        <f t="shared" si="10"/>
        <v>0</v>
      </c>
      <c r="BV45" s="337">
        <f>BT45/($F45-$X45-$AZ45)</f>
        <v>0</v>
      </c>
      <c r="BX45" s="298">
        <f t="shared" si="11"/>
        <v>0</v>
      </c>
      <c r="BY45" s="45">
        <f t="shared" si="12"/>
        <v>0</v>
      </c>
      <c r="BZ45" s="408">
        <v>0</v>
      </c>
      <c r="CB45" s="298">
        <f t="shared" si="13"/>
        <v>0</v>
      </c>
      <c r="CC45" s="45">
        <f t="shared" si="14"/>
        <v>0</v>
      </c>
      <c r="CD45" s="408">
        <v>0</v>
      </c>
      <c r="CF45" s="298">
        <v>0</v>
      </c>
      <c r="CG45" s="45">
        <v>0</v>
      </c>
      <c r="CH45" s="408">
        <v>0</v>
      </c>
      <c r="CJ45" s="298">
        <v>0</v>
      </c>
      <c r="CK45" s="45">
        <v>0</v>
      </c>
      <c r="CL45" s="408">
        <v>0</v>
      </c>
    </row>
    <row r="46" spans="1:90" ht="15" customHeight="1">
      <c r="A46" s="656"/>
      <c r="B46" s="657"/>
      <c r="C46" s="658" t="s">
        <v>13487</v>
      </c>
      <c r="D46" s="659" t="s">
        <v>478</v>
      </c>
      <c r="E46" s="428"/>
      <c r="F46" s="429"/>
      <c r="G46" s="430"/>
      <c r="H46" s="660"/>
      <c r="I46" s="430"/>
      <c r="J46" s="432">
        <f>SUM(J47)</f>
        <v>0</v>
      </c>
      <c r="K46" s="849"/>
      <c r="L46" s="259"/>
      <c r="M46" s="260"/>
      <c r="N46" s="324"/>
      <c r="O46" s="272"/>
      <c r="P46" s="259"/>
      <c r="Q46" s="260"/>
      <c r="R46" s="324"/>
      <c r="S46" s="325"/>
      <c r="T46" s="326"/>
      <c r="U46" s="327"/>
      <c r="V46" s="328"/>
      <c r="W46" s="21"/>
      <c r="X46" s="326"/>
      <c r="Y46" s="327"/>
      <c r="Z46" s="328"/>
      <c r="AA46" s="272"/>
      <c r="AB46" s="326"/>
      <c r="AC46" s="327"/>
      <c r="AD46" s="328"/>
      <c r="AE46" s="272"/>
      <c r="AF46" s="259"/>
      <c r="AG46" s="260"/>
      <c r="AH46" s="324"/>
      <c r="AI46" s="272"/>
      <c r="AJ46" s="259"/>
      <c r="AK46" s="260"/>
      <c r="AL46" s="324"/>
      <c r="AM46" s="146"/>
      <c r="AN46" s="259"/>
      <c r="AO46" s="260"/>
      <c r="AP46" s="324"/>
      <c r="AQ46" s="146"/>
      <c r="AR46" s="259"/>
      <c r="AS46" s="260"/>
      <c r="AT46" s="324"/>
      <c r="AU46" s="146"/>
      <c r="AV46" s="340"/>
      <c r="AW46" s="341"/>
      <c r="AX46" s="479"/>
      <c r="AY46" s="315"/>
      <c r="AZ46" s="340"/>
      <c r="BA46" s="341"/>
      <c r="BB46" s="479"/>
      <c r="BC46" s="315"/>
      <c r="BD46" s="259"/>
      <c r="BE46" s="260"/>
      <c r="BF46" s="481"/>
      <c r="BG46" s="146"/>
      <c r="BH46" s="259"/>
      <c r="BI46" s="260"/>
      <c r="BJ46" s="481"/>
      <c r="BL46" s="259"/>
      <c r="BM46" s="260"/>
      <c r="BN46" s="481"/>
      <c r="BP46" s="283"/>
      <c r="BQ46" s="284"/>
      <c r="BR46" s="330"/>
      <c r="BT46" s="283"/>
      <c r="BU46" s="284"/>
      <c r="BV46" s="330"/>
      <c r="BX46" s="419"/>
      <c r="BY46" s="420"/>
      <c r="BZ46" s="406"/>
      <c r="CB46" s="419"/>
      <c r="CC46" s="420"/>
      <c r="CD46" s="406"/>
      <c r="CF46" s="419"/>
      <c r="CG46" s="420"/>
      <c r="CH46" s="406"/>
      <c r="CJ46" s="419"/>
      <c r="CK46" s="420"/>
      <c r="CL46" s="406"/>
    </row>
    <row r="47" spans="1:90" ht="15" customHeight="1" outlineLevel="1">
      <c r="A47" s="421" t="s">
        <v>15</v>
      </c>
      <c r="B47" s="853">
        <v>100575</v>
      </c>
      <c r="C47" s="118" t="s">
        <v>13488</v>
      </c>
      <c r="D47" s="583" t="str">
        <f>IF(B47="","",IFERROR(VLOOKUP(B47,'SINAPI12-24'!$A$5:$H$17812,2,FALSE),VLOOKUP(ORÇAMENTO!B47,COMPOSIÇÕES!$A$9:$G$412,3,FALSE)))</f>
        <v>REGULARIZAÇÃO DE SUPERFÍCIES COM MOTONIVELADORA. AF_09/2024</v>
      </c>
      <c r="E47" s="604" t="str">
        <f>IF(B47="","",IFERROR(VLOOKUP(B47,'SINAPI12-24'!$A$5:$H$17812,3,FALSE),VLOOKUP(ORÇAMENTO!B47,COMPOSIÇÕES!$A$9:$G$412,4,FALSE)))</f>
        <v>M2</v>
      </c>
      <c r="F47" s="422">
        <v>4345.88</v>
      </c>
      <c r="G47" s="605"/>
      <c r="H47" s="123">
        <f>$G$6</f>
        <v>0.28349999999999997</v>
      </c>
      <c r="I47" s="104">
        <f>G47*(1+H47)</f>
        <v>0</v>
      </c>
      <c r="J47" s="464">
        <f t="shared" si="31"/>
        <v>0</v>
      </c>
      <c r="K47" s="849"/>
      <c r="L47" s="269"/>
      <c r="M47" s="131"/>
      <c r="N47" s="342"/>
      <c r="O47" s="272"/>
      <c r="P47" s="269"/>
      <c r="Q47" s="131"/>
      <c r="R47" s="342"/>
      <c r="S47" s="325"/>
      <c r="T47" s="343"/>
      <c r="U47" s="344"/>
      <c r="V47" s="321"/>
      <c r="W47" s="21"/>
      <c r="X47" s="343"/>
      <c r="Y47" s="344"/>
      <c r="Z47" s="321"/>
      <c r="AA47" s="272"/>
      <c r="AB47" s="343"/>
      <c r="AC47" s="344"/>
      <c r="AD47" s="321"/>
      <c r="AE47" s="272"/>
      <c r="AF47" s="269"/>
      <c r="AG47" s="131"/>
      <c r="AH47" s="342"/>
      <c r="AI47" s="272"/>
      <c r="AJ47" s="269"/>
      <c r="AK47" s="131"/>
      <c r="AL47" s="342"/>
      <c r="AM47" s="146"/>
      <c r="AN47" s="269"/>
      <c r="AO47" s="131"/>
      <c r="AP47" s="342"/>
      <c r="AQ47" s="146"/>
      <c r="AR47" s="269"/>
      <c r="AS47" s="131"/>
      <c r="AT47" s="342"/>
      <c r="AU47" s="146"/>
      <c r="AV47" s="311"/>
      <c r="AW47" s="165"/>
      <c r="AX47" s="133"/>
      <c r="AY47" s="146"/>
      <c r="AZ47" s="263"/>
      <c r="BA47" s="120"/>
      <c r="BB47" s="118"/>
      <c r="BC47" s="146"/>
      <c r="BD47" s="278"/>
      <c r="BE47" s="131">
        <f t="shared" ref="BE47" si="36">TRUNC(BD47*I47,2)</f>
        <v>0</v>
      </c>
      <c r="BF47" s="345">
        <f>BD47/($F47-$X47-$AZ47)</f>
        <v>0</v>
      </c>
      <c r="BG47" s="146"/>
      <c r="BH47" s="269"/>
      <c r="BI47" s="131">
        <f t="shared" ref="BI47" si="37">TRUNC(BH47*I47,2)</f>
        <v>0</v>
      </c>
      <c r="BJ47" s="342">
        <f>BH47/($F47-$X47-$AZ47)</f>
        <v>0</v>
      </c>
      <c r="BL47" s="269"/>
      <c r="BM47" s="131">
        <f t="shared" ref="BM47" si="38">TRUNC(BL47*M47,2)</f>
        <v>0</v>
      </c>
      <c r="BN47" s="342">
        <f>BL47/($F47-$X47-$AZ47)</f>
        <v>0</v>
      </c>
      <c r="BP47" s="269">
        <f t="shared" ref="BP47" si="39">L47+P47+AF47+AJ47+AN47+AR47+BD47+BH47</f>
        <v>0</v>
      </c>
      <c r="BQ47" s="131">
        <f t="shared" ref="BQ47" si="40">M47+Q47+AG47+AK47+AO47+AS47+BE47+BI47</f>
        <v>0</v>
      </c>
      <c r="BR47" s="342">
        <f>BP47/($F47-$X47-$AZ47)</f>
        <v>0</v>
      </c>
      <c r="BT47" s="269"/>
      <c r="BU47" s="131">
        <f t="shared" ref="BU47" si="41">TRUNC(BT47*I47,2)</f>
        <v>0</v>
      </c>
      <c r="BV47" s="342">
        <f>BT47/($F47-$X47-$AZ47)</f>
        <v>0</v>
      </c>
      <c r="BX47" s="299">
        <f t="shared" ref="BX47" si="42">AB47</f>
        <v>0</v>
      </c>
      <c r="BY47" s="18">
        <f t="shared" ref="BY47" si="43">AC47</f>
        <v>0</v>
      </c>
      <c r="BZ47" s="342">
        <v>0</v>
      </c>
      <c r="CB47" s="299">
        <f t="shared" ref="CB47" si="44">T47-BX47</f>
        <v>0</v>
      </c>
      <c r="CC47" s="18">
        <f t="shared" ref="CC47" si="45">TRUNC(CB47*I47,2)</f>
        <v>0</v>
      </c>
      <c r="CD47" s="342">
        <v>0</v>
      </c>
      <c r="CF47" s="299"/>
      <c r="CG47" s="18"/>
      <c r="CH47" s="342">
        <v>0</v>
      </c>
      <c r="CJ47" s="299">
        <f t="shared" ref="CJ47" si="46">AV47-CF47</f>
        <v>0</v>
      </c>
      <c r="CK47" s="18">
        <f t="shared" ref="CK47" si="47">TRUNC(CJ47*I47,2)</f>
        <v>0</v>
      </c>
      <c r="CL47" s="342">
        <v>0</v>
      </c>
    </row>
    <row r="48" spans="1:90" ht="15" customHeight="1">
      <c r="A48" s="448"/>
      <c r="B48" s="449"/>
      <c r="C48" s="450">
        <v>3</v>
      </c>
      <c r="D48" s="582" t="s">
        <v>214</v>
      </c>
      <c r="E48" s="450"/>
      <c r="F48" s="450"/>
      <c r="G48" s="451"/>
      <c r="H48" s="452"/>
      <c r="I48" s="453"/>
      <c r="J48" s="454">
        <f>SUM(J49,J59,J65)</f>
        <v>0</v>
      </c>
      <c r="K48" s="849"/>
      <c r="L48" s="259"/>
      <c r="M48" s="260"/>
      <c r="N48" s="324"/>
      <c r="O48" s="272"/>
      <c r="P48" s="259"/>
      <c r="Q48" s="260"/>
      <c r="R48" s="324"/>
      <c r="S48" s="346"/>
      <c r="T48" s="294"/>
      <c r="U48" s="362"/>
      <c r="V48" s="363"/>
      <c r="W48" s="21"/>
      <c r="X48" s="294"/>
      <c r="Y48" s="347"/>
      <c r="Z48" s="328"/>
      <c r="AA48" s="272"/>
      <c r="AB48" s="294"/>
      <c r="AC48" s="347"/>
      <c r="AD48" s="328"/>
      <c r="AE48" s="272"/>
      <c r="AF48" s="259"/>
      <c r="AG48" s="260"/>
      <c r="AH48" s="324"/>
      <c r="AI48" s="272"/>
      <c r="AJ48" s="259"/>
      <c r="AK48" s="260"/>
      <c r="AL48" s="324"/>
      <c r="AM48" s="146"/>
      <c r="AN48" s="259"/>
      <c r="AO48" s="260"/>
      <c r="AP48" s="324"/>
      <c r="AQ48" s="146"/>
      <c r="AR48" s="259"/>
      <c r="AS48" s="260"/>
      <c r="AT48" s="324"/>
      <c r="AU48" s="146"/>
      <c r="AV48" s="294"/>
      <c r="AW48" s="362"/>
      <c r="AX48" s="471"/>
      <c r="AY48" s="315"/>
      <c r="AZ48" s="294"/>
      <c r="BA48" s="362"/>
      <c r="BB48" s="471"/>
      <c r="BC48" s="315"/>
      <c r="BD48" s="259"/>
      <c r="BE48" s="260"/>
      <c r="BF48" s="324"/>
      <c r="BG48" s="158"/>
      <c r="BH48" s="259"/>
      <c r="BI48" s="260"/>
      <c r="BJ48" s="324"/>
      <c r="BL48" s="259"/>
      <c r="BM48" s="260"/>
      <c r="BN48" s="324"/>
      <c r="BP48" s="283"/>
      <c r="BQ48" s="284"/>
      <c r="BR48" s="330"/>
      <c r="BT48" s="283"/>
      <c r="BU48" s="284"/>
      <c r="BV48" s="330"/>
      <c r="BX48" s="294"/>
      <c r="BY48" s="362"/>
      <c r="BZ48" s="406"/>
      <c r="CB48" s="294"/>
      <c r="CC48" s="362"/>
      <c r="CD48" s="406"/>
      <c r="CF48" s="294"/>
      <c r="CG48" s="362"/>
      <c r="CH48" s="406"/>
      <c r="CJ48" s="294"/>
      <c r="CK48" s="362"/>
      <c r="CL48" s="406"/>
    </row>
    <row r="49" spans="1:90" ht="15" customHeight="1" outlineLevel="1">
      <c r="A49" s="425"/>
      <c r="B49" s="426"/>
      <c r="C49" s="427" t="s">
        <v>11</v>
      </c>
      <c r="D49" s="581" t="s">
        <v>215</v>
      </c>
      <c r="E49" s="428"/>
      <c r="F49" s="429"/>
      <c r="G49" s="430"/>
      <c r="H49" s="431"/>
      <c r="I49" s="430"/>
      <c r="J49" s="432">
        <f>SUM(J50:J58)</f>
        <v>0</v>
      </c>
      <c r="K49" s="849"/>
      <c r="L49" s="261"/>
      <c r="M49" s="262"/>
      <c r="N49" s="351"/>
      <c r="O49" s="390"/>
      <c r="P49" s="261"/>
      <c r="Q49" s="262"/>
      <c r="R49" s="351"/>
      <c r="S49" s="325"/>
      <c r="T49" s="352"/>
      <c r="U49" s="262"/>
      <c r="V49" s="364"/>
      <c r="W49" s="21"/>
      <c r="X49" s="352"/>
      <c r="Y49" s="353"/>
      <c r="Z49" s="354"/>
      <c r="AA49" s="272"/>
      <c r="AB49" s="352"/>
      <c r="AC49" s="353"/>
      <c r="AD49" s="354"/>
      <c r="AE49" s="272"/>
      <c r="AF49" s="261"/>
      <c r="AG49" s="262"/>
      <c r="AH49" s="351"/>
      <c r="AI49" s="272"/>
      <c r="AJ49" s="261"/>
      <c r="AK49" s="262"/>
      <c r="AL49" s="351"/>
      <c r="AM49" s="146"/>
      <c r="AN49" s="261"/>
      <c r="AO49" s="262"/>
      <c r="AP49" s="351"/>
      <c r="AQ49" s="146"/>
      <c r="AR49" s="261"/>
      <c r="AS49" s="262"/>
      <c r="AT49" s="351"/>
      <c r="AU49" s="146"/>
      <c r="AV49" s="352"/>
      <c r="AW49" s="262"/>
      <c r="AX49" s="472"/>
      <c r="AY49" s="146"/>
      <c r="AZ49" s="295"/>
      <c r="BA49" s="262"/>
      <c r="BB49" s="472"/>
      <c r="BC49" s="146"/>
      <c r="BD49" s="261"/>
      <c r="BE49" s="262"/>
      <c r="BF49" s="351"/>
      <c r="BG49" s="120"/>
      <c r="BH49" s="261"/>
      <c r="BI49" s="262"/>
      <c r="BJ49" s="351"/>
      <c r="BL49" s="261"/>
      <c r="BM49" s="262"/>
      <c r="BN49" s="351"/>
      <c r="BP49" s="261"/>
      <c r="BQ49" s="262"/>
      <c r="BR49" s="351"/>
      <c r="BT49" s="261"/>
      <c r="BU49" s="262"/>
      <c r="BV49" s="351"/>
      <c r="BX49" s="295"/>
      <c r="BY49" s="262"/>
      <c r="BZ49" s="351"/>
      <c r="CB49" s="295"/>
      <c r="CC49" s="262"/>
      <c r="CD49" s="351"/>
      <c r="CF49" s="295"/>
      <c r="CG49" s="262"/>
      <c r="CH49" s="351"/>
      <c r="CJ49" s="295"/>
      <c r="CK49" s="262"/>
      <c r="CL49" s="351"/>
    </row>
    <row r="50" spans="1:90" ht="15" customHeight="1" outlineLevel="2">
      <c r="A50" s="134" t="s">
        <v>15</v>
      </c>
      <c r="B50" s="105">
        <v>95601</v>
      </c>
      <c r="C50" s="13" t="s">
        <v>13469</v>
      </c>
      <c r="D50" s="583" t="str">
        <f>IF(B50="","",IFERROR(VLOOKUP(B50,'SINAPI12-24'!$A$5:$H$17812,2,FALSE),VLOOKUP(ORÇAMENTO!B50,COMPOSIÇÕES!$A$9:$G$258,5,FALSE)))</f>
        <v>ARRASAMENTO MECANICO DE ESTACA DE CONCRETO ARMADO, DIAMETROS DE ATÉ 40 CM. AF_05/2021</v>
      </c>
      <c r="E50" s="604" t="str">
        <f>IF(B50="","",IFERROR(VLOOKUP(B50,'SINAPI12-24'!$A$5:$H$17812,3,FALSE),VLOOKUP(ORÇAMENTO!B50,COMPOSIÇÕES!$A$9:$G$258,6,FALSE)))</f>
        <v>UN</v>
      </c>
      <c r="F50" s="103">
        <v>9</v>
      </c>
      <c r="G50" s="605"/>
      <c r="H50" s="123">
        <f t="shared" ref="H50:H58" si="48">$G$6</f>
        <v>0.28349999999999997</v>
      </c>
      <c r="I50" s="104">
        <f t="shared" ref="I50:I58" si="49">G50*(1+H50)</f>
        <v>0</v>
      </c>
      <c r="J50" s="464">
        <f t="shared" ref="J50:J58" si="50">F50*I50</f>
        <v>0</v>
      </c>
      <c r="K50" s="849"/>
      <c r="L50" s="69"/>
      <c r="M50" s="17"/>
      <c r="N50" s="84"/>
      <c r="O50" s="390"/>
      <c r="P50" s="69"/>
      <c r="Q50" s="17"/>
      <c r="R50" s="84"/>
      <c r="S50" s="325"/>
      <c r="T50" s="332"/>
      <c r="U50" s="17"/>
      <c r="V50" s="356"/>
      <c r="W50" s="21"/>
      <c r="X50" s="332"/>
      <c r="Y50" s="314"/>
      <c r="Z50" s="333"/>
      <c r="AA50" s="272"/>
      <c r="AB50" s="332"/>
      <c r="AC50" s="314"/>
      <c r="AD50" s="333"/>
      <c r="AE50" s="272"/>
      <c r="AF50" s="69"/>
      <c r="AG50" s="17"/>
      <c r="AH50" s="84"/>
      <c r="AI50" s="272"/>
      <c r="AJ50" s="69"/>
      <c r="AK50" s="17"/>
      <c r="AL50" s="84"/>
      <c r="AM50" s="146"/>
      <c r="AN50" s="69"/>
      <c r="AO50" s="17"/>
      <c r="AP50" s="84"/>
      <c r="AQ50" s="146"/>
      <c r="AR50" s="69"/>
      <c r="AS50" s="17"/>
      <c r="AT50" s="84"/>
      <c r="AU50" s="146"/>
      <c r="AV50" s="357"/>
      <c r="AW50" s="17"/>
      <c r="AX50" s="468"/>
      <c r="AY50" s="146"/>
      <c r="AZ50" s="291"/>
      <c r="BA50" s="17"/>
      <c r="BB50" s="468"/>
      <c r="BC50" s="146"/>
      <c r="BD50" s="69"/>
      <c r="BE50" s="17">
        <f t="shared" si="5"/>
        <v>0</v>
      </c>
      <c r="BF50" s="84">
        <f t="shared" ref="BF50:BF58" si="51">BD50/($F50-$X50-$AZ50)</f>
        <v>0</v>
      </c>
      <c r="BG50" s="120"/>
      <c r="BH50" s="69"/>
      <c r="BI50" s="17">
        <f t="shared" si="6"/>
        <v>0</v>
      </c>
      <c r="BJ50" s="84">
        <f t="shared" ref="BJ50:BJ58" si="52">BH50/($F50-$X50-$AZ50)</f>
        <v>0</v>
      </c>
      <c r="BL50" s="69"/>
      <c r="BM50" s="17">
        <f t="shared" ref="BM50:BM58" si="53">TRUNC(BL50*M50,2)</f>
        <v>0</v>
      </c>
      <c r="BN50" s="84">
        <f t="shared" ref="BN50:BN58" si="54">BL50/($F50-$X50-$AZ50)</f>
        <v>0</v>
      </c>
      <c r="BP50" s="69">
        <f t="shared" si="8"/>
        <v>0</v>
      </c>
      <c r="BQ50" s="112">
        <f t="shared" si="9"/>
        <v>0</v>
      </c>
      <c r="BR50" s="331">
        <f t="shared" ref="BR50:BR58" si="55">BP50/($F50-$X50-$AZ50)</f>
        <v>0</v>
      </c>
      <c r="BT50" s="69"/>
      <c r="BU50" s="112">
        <f t="shared" si="10"/>
        <v>0</v>
      </c>
      <c r="BV50" s="331">
        <f t="shared" ref="BV50:BV58" si="56">BT50/($F50-$X50-$AZ50)</f>
        <v>0</v>
      </c>
      <c r="BX50" s="410">
        <f t="shared" si="11"/>
        <v>0</v>
      </c>
      <c r="BY50" s="17">
        <f t="shared" si="12"/>
        <v>0</v>
      </c>
      <c r="BZ50" s="331">
        <v>0</v>
      </c>
      <c r="CB50" s="410">
        <f t="shared" si="13"/>
        <v>0</v>
      </c>
      <c r="CC50" s="17">
        <f t="shared" si="14"/>
        <v>0</v>
      </c>
      <c r="CD50" s="331">
        <v>0</v>
      </c>
      <c r="CF50" s="410">
        <v>0</v>
      </c>
      <c r="CG50" s="17">
        <v>0</v>
      </c>
      <c r="CH50" s="331">
        <v>0</v>
      </c>
      <c r="CJ50" s="410">
        <v>0</v>
      </c>
      <c r="CK50" s="17">
        <v>0</v>
      </c>
      <c r="CL50" s="331">
        <v>0</v>
      </c>
    </row>
    <row r="51" spans="1:90" ht="15" customHeight="1" outlineLevel="2">
      <c r="A51" s="134" t="s">
        <v>15</v>
      </c>
      <c r="B51" s="105">
        <v>95241</v>
      </c>
      <c r="C51" s="13" t="s">
        <v>13470</v>
      </c>
      <c r="D51" s="583" t="str">
        <f>IF(B51="","",IFERROR(VLOOKUP(B51,'SINAPI12-24'!$A$5:$H$17812,2,FALSE),VLOOKUP(ORÇAMENTO!B51,COMPOSIÇÕES!$A$9:$G$258,5,FALSE)))</f>
        <v>LASTRO DE CONCRETO MAGRO, APLICADO EM PISOS, LAJES SOBRE SOLO OU RADIERS, ESPESSURA DE 5 CM. AF_01/2024</v>
      </c>
      <c r="E51" s="604" t="str">
        <f>IF(B51="","",IFERROR(VLOOKUP(B51,'SINAPI12-24'!$A$5:$H$17812,3,FALSE),VLOOKUP(ORÇAMENTO!B51,COMPOSIÇÕES!$A$9:$G$258,6,FALSE)))</f>
        <v>M2</v>
      </c>
      <c r="F51" s="103">
        <v>12.96</v>
      </c>
      <c r="G51" s="605"/>
      <c r="H51" s="123">
        <f t="shared" si="48"/>
        <v>0.28349999999999997</v>
      </c>
      <c r="I51" s="104">
        <f t="shared" si="49"/>
        <v>0</v>
      </c>
      <c r="J51" s="464">
        <f t="shared" si="50"/>
        <v>0</v>
      </c>
      <c r="K51" s="849"/>
      <c r="L51" s="66"/>
      <c r="M51" s="12"/>
      <c r="N51" s="38"/>
      <c r="O51" s="390"/>
      <c r="P51" s="66"/>
      <c r="Q51" s="12"/>
      <c r="R51" s="38"/>
      <c r="S51" s="325"/>
      <c r="T51" s="335"/>
      <c r="U51" s="12"/>
      <c r="V51" s="358"/>
      <c r="W51" s="21"/>
      <c r="X51" s="335"/>
      <c r="Y51" s="100"/>
      <c r="Z51" s="336"/>
      <c r="AA51" s="272"/>
      <c r="AB51" s="335"/>
      <c r="AC51" s="100"/>
      <c r="AD51" s="336"/>
      <c r="AE51" s="272"/>
      <c r="AF51" s="66"/>
      <c r="AG51" s="12"/>
      <c r="AH51" s="38"/>
      <c r="AI51" s="272"/>
      <c r="AJ51" s="66"/>
      <c r="AK51" s="12"/>
      <c r="AL51" s="38"/>
      <c r="AM51" s="146"/>
      <c r="AN51" s="66"/>
      <c r="AO51" s="12"/>
      <c r="AP51" s="38"/>
      <c r="AQ51" s="146"/>
      <c r="AR51" s="66"/>
      <c r="AS51" s="12"/>
      <c r="AT51" s="38"/>
      <c r="AU51" s="146"/>
      <c r="AV51" s="359"/>
      <c r="AW51" s="12"/>
      <c r="AX51" s="469"/>
      <c r="AY51" s="146"/>
      <c r="AZ51" s="292"/>
      <c r="BA51" s="12"/>
      <c r="BB51" s="469"/>
      <c r="BC51" s="146"/>
      <c r="BD51" s="66"/>
      <c r="BE51" s="12">
        <f t="shared" si="5"/>
        <v>0</v>
      </c>
      <c r="BF51" s="38">
        <f t="shared" si="51"/>
        <v>0</v>
      </c>
      <c r="BG51" s="120"/>
      <c r="BH51" s="66"/>
      <c r="BI51" s="12">
        <f t="shared" si="6"/>
        <v>0</v>
      </c>
      <c r="BJ51" s="38">
        <f t="shared" si="52"/>
        <v>0</v>
      </c>
      <c r="BL51" s="66"/>
      <c r="BM51" s="12">
        <f t="shared" si="53"/>
        <v>0</v>
      </c>
      <c r="BN51" s="38">
        <f t="shared" si="54"/>
        <v>0</v>
      </c>
      <c r="BP51" s="66">
        <f t="shared" si="8"/>
        <v>0</v>
      </c>
      <c r="BQ51" s="165">
        <f t="shared" si="9"/>
        <v>0</v>
      </c>
      <c r="BR51" s="334">
        <f t="shared" si="55"/>
        <v>0</v>
      </c>
      <c r="BT51" s="66"/>
      <c r="BU51" s="165">
        <f t="shared" si="10"/>
        <v>0</v>
      </c>
      <c r="BV51" s="334">
        <f t="shared" si="56"/>
        <v>0</v>
      </c>
      <c r="BX51" s="411">
        <f t="shared" si="11"/>
        <v>0</v>
      </c>
      <c r="BY51" s="12">
        <f t="shared" si="12"/>
        <v>0</v>
      </c>
      <c r="BZ51" s="334">
        <v>0</v>
      </c>
      <c r="CB51" s="411">
        <f t="shared" si="13"/>
        <v>0</v>
      </c>
      <c r="CC51" s="12">
        <f t="shared" si="14"/>
        <v>0</v>
      </c>
      <c r="CD51" s="334">
        <v>0</v>
      </c>
      <c r="CF51" s="411">
        <v>0</v>
      </c>
      <c r="CG51" s="12">
        <v>0</v>
      </c>
      <c r="CH51" s="334">
        <v>0</v>
      </c>
      <c r="CJ51" s="411">
        <v>0</v>
      </c>
      <c r="CK51" s="12">
        <v>0</v>
      </c>
      <c r="CL51" s="334">
        <v>0</v>
      </c>
    </row>
    <row r="52" spans="1:90" ht="15" customHeight="1" outlineLevel="2">
      <c r="A52" s="134" t="s">
        <v>15</v>
      </c>
      <c r="B52" s="105">
        <v>96534</v>
      </c>
      <c r="C52" s="13" t="s">
        <v>13471</v>
      </c>
      <c r="D52" s="583" t="str">
        <f>IF(B52="","",IFERROR(VLOOKUP(B52,'SINAPI12-24'!$A$5:$H$17812,2,FALSE),VLOOKUP(ORÇAMENTO!B52,COMPOSIÇÕES!$A$9:$G$258,5,FALSE)))</f>
        <v>FABRICAÇÃO, MONTAGEM E DESMONTAGEM DE FÔRMA PARA BLOCO DE COROAMENTO, EM MADEIRA SERRADA, E=25 MM, 4 UTILIZAÇÕES. AF_01/2024</v>
      </c>
      <c r="E52" s="604" t="str">
        <f>IF(B52="","",IFERROR(VLOOKUP(B52,'SINAPI12-24'!$A$5:$H$17812,3,FALSE),VLOOKUP(ORÇAMENTO!B52,COMPOSIÇÕES!$A$9:$G$258,6,FALSE)))</f>
        <v>M2</v>
      </c>
      <c r="F52" s="103">
        <v>8.64</v>
      </c>
      <c r="G52" s="605"/>
      <c r="H52" s="123">
        <f t="shared" si="48"/>
        <v>0.28349999999999997</v>
      </c>
      <c r="I52" s="104">
        <f t="shared" si="49"/>
        <v>0</v>
      </c>
      <c r="J52" s="464">
        <f t="shared" si="50"/>
        <v>0</v>
      </c>
      <c r="K52" s="849"/>
      <c r="L52" s="66"/>
      <c r="M52" s="12"/>
      <c r="N52" s="38"/>
      <c r="O52" s="390"/>
      <c r="P52" s="66"/>
      <c r="Q52" s="12"/>
      <c r="R52" s="38"/>
      <c r="S52" s="325"/>
      <c r="T52" s="335"/>
      <c r="U52" s="12"/>
      <c r="V52" s="358"/>
      <c r="W52" s="21"/>
      <c r="X52" s="335"/>
      <c r="Y52" s="100"/>
      <c r="Z52" s="336"/>
      <c r="AA52" s="272"/>
      <c r="AB52" s="335"/>
      <c r="AC52" s="100"/>
      <c r="AD52" s="336"/>
      <c r="AE52" s="272"/>
      <c r="AF52" s="66"/>
      <c r="AG52" s="12"/>
      <c r="AH52" s="38"/>
      <c r="AI52" s="272"/>
      <c r="AJ52" s="66"/>
      <c r="AK52" s="12"/>
      <c r="AL52" s="38"/>
      <c r="AM52" s="146"/>
      <c r="AN52" s="66"/>
      <c r="AO52" s="12"/>
      <c r="AP52" s="38"/>
      <c r="AQ52" s="146"/>
      <c r="AR52" s="66"/>
      <c r="AS52" s="12"/>
      <c r="AT52" s="38"/>
      <c r="AU52" s="146"/>
      <c r="AV52" s="359"/>
      <c r="AW52" s="12"/>
      <c r="AX52" s="469"/>
      <c r="AY52" s="146"/>
      <c r="AZ52" s="292"/>
      <c r="BA52" s="12"/>
      <c r="BB52" s="469"/>
      <c r="BC52" s="146"/>
      <c r="BD52" s="66"/>
      <c r="BE52" s="12">
        <f t="shared" si="5"/>
        <v>0</v>
      </c>
      <c r="BF52" s="38">
        <f t="shared" si="51"/>
        <v>0</v>
      </c>
      <c r="BG52" s="120"/>
      <c r="BH52" s="66"/>
      <c r="BI52" s="12">
        <f t="shared" si="6"/>
        <v>0</v>
      </c>
      <c r="BJ52" s="38">
        <f t="shared" si="52"/>
        <v>0</v>
      </c>
      <c r="BL52" s="66"/>
      <c r="BM52" s="12">
        <f t="shared" si="53"/>
        <v>0</v>
      </c>
      <c r="BN52" s="38">
        <f t="shared" si="54"/>
        <v>0</v>
      </c>
      <c r="BP52" s="66">
        <f t="shared" si="8"/>
        <v>0</v>
      </c>
      <c r="BQ52" s="165">
        <f t="shared" si="9"/>
        <v>0</v>
      </c>
      <c r="BR52" s="334">
        <f t="shared" si="55"/>
        <v>0</v>
      </c>
      <c r="BT52" s="66"/>
      <c r="BU52" s="165">
        <f t="shared" si="10"/>
        <v>0</v>
      </c>
      <c r="BV52" s="334">
        <f t="shared" si="56"/>
        <v>0</v>
      </c>
      <c r="BX52" s="411">
        <f t="shared" si="11"/>
        <v>0</v>
      </c>
      <c r="BY52" s="12">
        <f t="shared" si="12"/>
        <v>0</v>
      </c>
      <c r="BZ52" s="334">
        <v>0</v>
      </c>
      <c r="CB52" s="411">
        <f t="shared" si="13"/>
        <v>0</v>
      </c>
      <c r="CC52" s="12">
        <f t="shared" si="14"/>
        <v>0</v>
      </c>
      <c r="CD52" s="334">
        <v>0</v>
      </c>
      <c r="CF52" s="411">
        <v>0</v>
      </c>
      <c r="CG52" s="12">
        <v>0</v>
      </c>
      <c r="CH52" s="334">
        <v>0</v>
      </c>
      <c r="CJ52" s="411">
        <v>0</v>
      </c>
      <c r="CK52" s="12">
        <v>0</v>
      </c>
      <c r="CL52" s="334">
        <v>0</v>
      </c>
    </row>
    <row r="53" spans="1:90" ht="15" customHeight="1" outlineLevel="2">
      <c r="A53" s="134" t="s">
        <v>15</v>
      </c>
      <c r="B53" s="105">
        <v>92919</v>
      </c>
      <c r="C53" s="13" t="s">
        <v>13472</v>
      </c>
      <c r="D53" s="583" t="str">
        <f>IF(B53="","",IFERROR(VLOOKUP(B53,'SINAPI12-24'!$A$5:$H$17812,2,FALSE),VLOOKUP(ORÇAMENTO!B53,COMPOSIÇÕES!$A$9:$G$258,5,FALSE)))</f>
        <v>ARMAÇÃO DE ESTRUTURAS DIVERSAS DE CONCRETO ARMADO, EXCETO VIGAS, PILARES, LAJES E FUNDAÇÕES, UTILIZANDO AÇO CA-50 DE 10,0 MM - MONTAGEM. AF_06/2022</v>
      </c>
      <c r="E53" s="604" t="str">
        <f>IF(B53="","",IFERROR(VLOOKUP(B53,'SINAPI12-24'!$A$5:$H$17812,3,FALSE),VLOOKUP(ORÇAMENTO!B53,COMPOSIÇÕES!$A$9:$G$258,6,FALSE)))</f>
        <v>KG</v>
      </c>
      <c r="F53" s="103">
        <v>238.29</v>
      </c>
      <c r="G53" s="605"/>
      <c r="H53" s="123">
        <f t="shared" si="48"/>
        <v>0.28349999999999997</v>
      </c>
      <c r="I53" s="104">
        <f t="shared" si="49"/>
        <v>0</v>
      </c>
      <c r="J53" s="464">
        <f t="shared" si="50"/>
        <v>0</v>
      </c>
      <c r="K53" s="849"/>
      <c r="L53" s="66"/>
      <c r="M53" s="12"/>
      <c r="N53" s="38"/>
      <c r="O53" s="390"/>
      <c r="P53" s="66"/>
      <c r="Q53" s="12"/>
      <c r="R53" s="38"/>
      <c r="S53" s="325"/>
      <c r="T53" s="335"/>
      <c r="U53" s="12"/>
      <c r="V53" s="358"/>
      <c r="W53" s="21"/>
      <c r="X53" s="335"/>
      <c r="Y53" s="100"/>
      <c r="Z53" s="336"/>
      <c r="AA53" s="272"/>
      <c r="AB53" s="335"/>
      <c r="AC53" s="100"/>
      <c r="AD53" s="336"/>
      <c r="AE53" s="272"/>
      <c r="AF53" s="66"/>
      <c r="AG53" s="12"/>
      <c r="AH53" s="38"/>
      <c r="AI53" s="272"/>
      <c r="AJ53" s="66"/>
      <c r="AK53" s="12"/>
      <c r="AL53" s="38"/>
      <c r="AM53" s="146"/>
      <c r="AN53" s="66"/>
      <c r="AO53" s="12"/>
      <c r="AP53" s="38"/>
      <c r="AQ53" s="146"/>
      <c r="AR53" s="66"/>
      <c r="AS53" s="12"/>
      <c r="AT53" s="38"/>
      <c r="AU53" s="146"/>
      <c r="AV53" s="359"/>
      <c r="AW53" s="12"/>
      <c r="AX53" s="469"/>
      <c r="AY53" s="146"/>
      <c r="AZ53" s="292"/>
      <c r="BA53" s="12"/>
      <c r="BB53" s="469"/>
      <c r="BC53" s="146"/>
      <c r="BD53" s="66"/>
      <c r="BE53" s="12">
        <f t="shared" si="5"/>
        <v>0</v>
      </c>
      <c r="BF53" s="38">
        <f t="shared" si="51"/>
        <v>0</v>
      </c>
      <c r="BG53" s="120"/>
      <c r="BH53" s="66"/>
      <c r="BI53" s="12">
        <f t="shared" si="6"/>
        <v>0</v>
      </c>
      <c r="BJ53" s="38">
        <f t="shared" si="52"/>
        <v>0</v>
      </c>
      <c r="BL53" s="66"/>
      <c r="BM53" s="12">
        <f t="shared" si="53"/>
        <v>0</v>
      </c>
      <c r="BN53" s="38">
        <f t="shared" si="54"/>
        <v>0</v>
      </c>
      <c r="BP53" s="66">
        <f t="shared" si="8"/>
        <v>0</v>
      </c>
      <c r="BQ53" s="165">
        <f t="shared" si="9"/>
        <v>0</v>
      </c>
      <c r="BR53" s="334">
        <f t="shared" si="55"/>
        <v>0</v>
      </c>
      <c r="BT53" s="66"/>
      <c r="BU53" s="165">
        <f t="shared" si="10"/>
        <v>0</v>
      </c>
      <c r="BV53" s="334">
        <f t="shared" si="56"/>
        <v>0</v>
      </c>
      <c r="BX53" s="411">
        <f t="shared" si="11"/>
        <v>0</v>
      </c>
      <c r="BY53" s="12">
        <f t="shared" si="12"/>
        <v>0</v>
      </c>
      <c r="BZ53" s="334">
        <v>0</v>
      </c>
      <c r="CB53" s="411">
        <f t="shared" si="13"/>
        <v>0</v>
      </c>
      <c r="CC53" s="12">
        <f t="shared" si="14"/>
        <v>0</v>
      </c>
      <c r="CD53" s="334">
        <v>0</v>
      </c>
      <c r="CF53" s="411">
        <v>0</v>
      </c>
      <c r="CG53" s="12">
        <v>0</v>
      </c>
      <c r="CH53" s="334">
        <v>0</v>
      </c>
      <c r="CJ53" s="411">
        <v>0</v>
      </c>
      <c r="CK53" s="12">
        <v>0</v>
      </c>
      <c r="CL53" s="334">
        <v>0</v>
      </c>
    </row>
    <row r="54" spans="1:90" ht="15" customHeight="1" outlineLevel="2">
      <c r="A54" s="134" t="s">
        <v>15</v>
      </c>
      <c r="B54" s="105">
        <v>92921</v>
      </c>
      <c r="C54" s="13" t="s">
        <v>13473</v>
      </c>
      <c r="D54" s="583" t="str">
        <f>IF(B54="","",IFERROR(VLOOKUP(B54,'SINAPI12-24'!$A$5:$H$17812,2,FALSE),VLOOKUP(ORÇAMENTO!B54,COMPOSIÇÕES!$A$9:$G$258,5,FALSE)))</f>
        <v>ARMAÇÃO DE ESTRUTURAS DIVERSAS DE CONCRETO ARMADO, EXCETO VIGAS, PILARES, LAJES E FUNDAÇÕES, UTILIZANDO AÇO CA-50 DE 12,5 MM - MONTAGEM. AF_06/2022</v>
      </c>
      <c r="E54" s="604" t="str">
        <f>IF(B54="","",IFERROR(VLOOKUP(B54,'SINAPI12-24'!$A$5:$H$17812,3,FALSE),VLOOKUP(ORÇAMENTO!B54,COMPOSIÇÕES!$A$9:$G$258,6,FALSE)))</f>
        <v>KG</v>
      </c>
      <c r="F54" s="103">
        <v>199.34</v>
      </c>
      <c r="G54" s="605"/>
      <c r="H54" s="123">
        <f t="shared" si="48"/>
        <v>0.28349999999999997</v>
      </c>
      <c r="I54" s="104">
        <f t="shared" si="49"/>
        <v>0</v>
      </c>
      <c r="J54" s="464">
        <f t="shared" si="50"/>
        <v>0</v>
      </c>
      <c r="K54" s="849"/>
      <c r="L54" s="66"/>
      <c r="M54" s="12"/>
      <c r="N54" s="38"/>
      <c r="O54" s="390"/>
      <c r="P54" s="66"/>
      <c r="Q54" s="12"/>
      <c r="R54" s="38"/>
      <c r="S54" s="325"/>
      <c r="T54" s="335"/>
      <c r="U54" s="12"/>
      <c r="V54" s="358"/>
      <c r="W54" s="21"/>
      <c r="X54" s="335"/>
      <c r="Y54" s="100"/>
      <c r="Z54" s="336"/>
      <c r="AA54" s="272"/>
      <c r="AB54" s="335"/>
      <c r="AC54" s="100"/>
      <c r="AD54" s="336"/>
      <c r="AE54" s="272"/>
      <c r="AF54" s="66"/>
      <c r="AG54" s="12"/>
      <c r="AH54" s="38"/>
      <c r="AI54" s="272"/>
      <c r="AJ54" s="66"/>
      <c r="AK54" s="12"/>
      <c r="AL54" s="38"/>
      <c r="AM54" s="146"/>
      <c r="AN54" s="66"/>
      <c r="AO54" s="12"/>
      <c r="AP54" s="38"/>
      <c r="AQ54" s="146"/>
      <c r="AR54" s="66"/>
      <c r="AS54" s="12"/>
      <c r="AT54" s="38"/>
      <c r="AU54" s="146"/>
      <c r="AV54" s="359"/>
      <c r="AW54" s="12"/>
      <c r="AX54" s="469"/>
      <c r="AY54" s="146"/>
      <c r="AZ54" s="292"/>
      <c r="BA54" s="12"/>
      <c r="BB54" s="469"/>
      <c r="BC54" s="146"/>
      <c r="BD54" s="66"/>
      <c r="BE54" s="12">
        <f t="shared" si="5"/>
        <v>0</v>
      </c>
      <c r="BF54" s="38">
        <f t="shared" si="51"/>
        <v>0</v>
      </c>
      <c r="BG54" s="120"/>
      <c r="BH54" s="66"/>
      <c r="BI54" s="12">
        <f t="shared" si="6"/>
        <v>0</v>
      </c>
      <c r="BJ54" s="38">
        <f t="shared" si="52"/>
        <v>0</v>
      </c>
      <c r="BL54" s="66"/>
      <c r="BM54" s="12">
        <f t="shared" si="53"/>
        <v>0</v>
      </c>
      <c r="BN54" s="38">
        <f t="shared" si="54"/>
        <v>0</v>
      </c>
      <c r="BP54" s="66">
        <f t="shared" si="8"/>
        <v>0</v>
      </c>
      <c r="BQ54" s="165">
        <f t="shared" si="9"/>
        <v>0</v>
      </c>
      <c r="BR54" s="334">
        <f t="shared" si="55"/>
        <v>0</v>
      </c>
      <c r="BT54" s="66"/>
      <c r="BU54" s="165">
        <f t="shared" si="10"/>
        <v>0</v>
      </c>
      <c r="BV54" s="334">
        <f t="shared" si="56"/>
        <v>0</v>
      </c>
      <c r="BX54" s="411">
        <f t="shared" si="11"/>
        <v>0</v>
      </c>
      <c r="BY54" s="12">
        <f t="shared" si="12"/>
        <v>0</v>
      </c>
      <c r="BZ54" s="334">
        <v>0</v>
      </c>
      <c r="CB54" s="411">
        <f t="shared" si="13"/>
        <v>0</v>
      </c>
      <c r="CC54" s="12">
        <f t="shared" si="14"/>
        <v>0</v>
      </c>
      <c r="CD54" s="334">
        <v>0</v>
      </c>
      <c r="CF54" s="411">
        <v>0</v>
      </c>
      <c r="CG54" s="12">
        <v>0</v>
      </c>
      <c r="CH54" s="334">
        <v>0</v>
      </c>
      <c r="CJ54" s="411">
        <v>0</v>
      </c>
      <c r="CK54" s="12">
        <v>0</v>
      </c>
      <c r="CL54" s="334">
        <v>0</v>
      </c>
    </row>
    <row r="55" spans="1:90" ht="15" customHeight="1" outlineLevel="2">
      <c r="A55" s="134" t="s">
        <v>15</v>
      </c>
      <c r="B55" s="105">
        <v>92924</v>
      </c>
      <c r="C55" s="13" t="s">
        <v>13474</v>
      </c>
      <c r="D55" s="583" t="str">
        <f>IF(B55="","",IFERROR(VLOOKUP(B55,'SINAPI12-24'!$A$5:$H$17812,2,FALSE),VLOOKUP(ORÇAMENTO!B55,COMPOSIÇÕES!$A$9:$G$258,5,FALSE)))</f>
        <v>ARMAÇÃO DE ESTRUTURAS DIVERSAS DE CONCRETO ARMADO, EXCETO VIGAS, PILARES, LAJES E FUNDAÇÕES, UTILIZANDO AÇO CA-50 DE 25,0 MM - MONTAGEM. AF_06/2022</v>
      </c>
      <c r="E55" s="604" t="str">
        <f>IF(B55="","",IFERROR(VLOOKUP(B55,'SINAPI12-24'!$A$5:$H$17812,3,FALSE),VLOOKUP(ORÇAMENTO!B55,COMPOSIÇÕES!$A$9:$G$258,6,FALSE)))</f>
        <v>KG</v>
      </c>
      <c r="F55" s="103">
        <v>18.489999999999998</v>
      </c>
      <c r="G55" s="605"/>
      <c r="H55" s="123">
        <f t="shared" si="48"/>
        <v>0.28349999999999997</v>
      </c>
      <c r="I55" s="104">
        <f t="shared" si="49"/>
        <v>0</v>
      </c>
      <c r="J55" s="464">
        <f t="shared" si="50"/>
        <v>0</v>
      </c>
      <c r="K55" s="849"/>
      <c r="L55" s="66"/>
      <c r="M55" s="12"/>
      <c r="N55" s="38"/>
      <c r="O55" s="390"/>
      <c r="P55" s="66"/>
      <c r="Q55" s="12"/>
      <c r="R55" s="38"/>
      <c r="S55" s="325"/>
      <c r="T55" s="335"/>
      <c r="U55" s="12"/>
      <c r="V55" s="358"/>
      <c r="W55" s="21"/>
      <c r="X55" s="335"/>
      <c r="Y55" s="100"/>
      <c r="Z55" s="336"/>
      <c r="AA55" s="272"/>
      <c r="AB55" s="335"/>
      <c r="AC55" s="100"/>
      <c r="AD55" s="336"/>
      <c r="AE55" s="272"/>
      <c r="AF55" s="66"/>
      <c r="AG55" s="12"/>
      <c r="AH55" s="38"/>
      <c r="AI55" s="272"/>
      <c r="AJ55" s="66"/>
      <c r="AK55" s="12"/>
      <c r="AL55" s="38"/>
      <c r="AM55" s="146"/>
      <c r="AN55" s="66"/>
      <c r="AO55" s="12"/>
      <c r="AP55" s="38"/>
      <c r="AQ55" s="146"/>
      <c r="AR55" s="66"/>
      <c r="AS55" s="12"/>
      <c r="AT55" s="38"/>
      <c r="AU55" s="146"/>
      <c r="AV55" s="359"/>
      <c r="AW55" s="12"/>
      <c r="AX55" s="469"/>
      <c r="AY55" s="146"/>
      <c r="AZ55" s="292"/>
      <c r="BA55" s="12"/>
      <c r="BB55" s="469"/>
      <c r="BC55" s="146"/>
      <c r="BD55" s="66"/>
      <c r="BE55" s="12">
        <f t="shared" si="5"/>
        <v>0</v>
      </c>
      <c r="BF55" s="38">
        <f t="shared" si="51"/>
        <v>0</v>
      </c>
      <c r="BG55" s="120"/>
      <c r="BH55" s="66"/>
      <c r="BI55" s="12">
        <f t="shared" si="6"/>
        <v>0</v>
      </c>
      <c r="BJ55" s="38">
        <f t="shared" si="52"/>
        <v>0</v>
      </c>
      <c r="BL55" s="66"/>
      <c r="BM55" s="12">
        <f t="shared" si="53"/>
        <v>0</v>
      </c>
      <c r="BN55" s="38">
        <f t="shared" si="54"/>
        <v>0</v>
      </c>
      <c r="BP55" s="66">
        <f t="shared" si="8"/>
        <v>0</v>
      </c>
      <c r="BQ55" s="165">
        <f t="shared" si="9"/>
        <v>0</v>
      </c>
      <c r="BR55" s="334">
        <f t="shared" si="55"/>
        <v>0</v>
      </c>
      <c r="BT55" s="66"/>
      <c r="BU55" s="165">
        <f t="shared" si="10"/>
        <v>0</v>
      </c>
      <c r="BV55" s="334">
        <f t="shared" si="56"/>
        <v>0</v>
      </c>
      <c r="BX55" s="411">
        <f t="shared" si="11"/>
        <v>0</v>
      </c>
      <c r="BY55" s="12">
        <f t="shared" si="12"/>
        <v>0</v>
      </c>
      <c r="BZ55" s="334">
        <v>0</v>
      </c>
      <c r="CB55" s="411">
        <f t="shared" si="13"/>
        <v>0</v>
      </c>
      <c r="CC55" s="12">
        <f t="shared" si="14"/>
        <v>0</v>
      </c>
      <c r="CD55" s="334">
        <v>0</v>
      </c>
      <c r="CF55" s="411">
        <v>0</v>
      </c>
      <c r="CG55" s="12">
        <v>0</v>
      </c>
      <c r="CH55" s="334">
        <v>0</v>
      </c>
      <c r="CJ55" s="411">
        <v>0</v>
      </c>
      <c r="CK55" s="12">
        <v>0</v>
      </c>
      <c r="CL55" s="334">
        <v>0</v>
      </c>
    </row>
    <row r="56" spans="1:90" ht="15" customHeight="1" outlineLevel="2">
      <c r="A56" s="134" t="s">
        <v>15</v>
      </c>
      <c r="B56" s="105">
        <v>92915</v>
      </c>
      <c r="C56" s="13" t="s">
        <v>13475</v>
      </c>
      <c r="D56" s="583" t="str">
        <f>IF(B56="","",IFERROR(VLOOKUP(B56,'SINAPI12-24'!$A$5:$H$17812,2,FALSE),VLOOKUP(ORÇAMENTO!B56,COMPOSIÇÕES!$A$9:$G$258,5,FALSE)))</f>
        <v>ARMAÇÃO DE ESTRUTURAS DIVERSAS DE CONCRETO ARMADO, EXCETO VIGAS, PILARES, LAJES E FUNDAÇÕES, UTILIZANDO AÇO CA-60 DE 5,0 MM - MONTAGEM. AF_06/2022</v>
      </c>
      <c r="E56" s="604" t="str">
        <f>IF(B56="","",IFERROR(VLOOKUP(B56,'SINAPI12-24'!$A$5:$H$17812,3,FALSE),VLOOKUP(ORÇAMENTO!B56,COMPOSIÇÕES!$A$9:$G$258,6,FALSE)))</f>
        <v>KG</v>
      </c>
      <c r="F56" s="103">
        <v>23.54</v>
      </c>
      <c r="G56" s="605"/>
      <c r="H56" s="123">
        <f t="shared" si="48"/>
        <v>0.28349999999999997</v>
      </c>
      <c r="I56" s="104">
        <f t="shared" si="49"/>
        <v>0</v>
      </c>
      <c r="J56" s="464">
        <f t="shared" si="50"/>
        <v>0</v>
      </c>
      <c r="K56" s="849"/>
      <c r="L56" s="66"/>
      <c r="M56" s="12"/>
      <c r="N56" s="38"/>
      <c r="O56" s="390"/>
      <c r="P56" s="66"/>
      <c r="Q56" s="12"/>
      <c r="R56" s="38"/>
      <c r="S56" s="325"/>
      <c r="T56" s="335"/>
      <c r="U56" s="12"/>
      <c r="V56" s="358"/>
      <c r="W56" s="21"/>
      <c r="X56" s="335"/>
      <c r="Y56" s="100"/>
      <c r="Z56" s="336"/>
      <c r="AA56" s="272"/>
      <c r="AB56" s="335"/>
      <c r="AC56" s="100"/>
      <c r="AD56" s="336"/>
      <c r="AE56" s="272"/>
      <c r="AF56" s="66"/>
      <c r="AG56" s="12"/>
      <c r="AH56" s="38"/>
      <c r="AI56" s="272"/>
      <c r="AJ56" s="66"/>
      <c r="AK56" s="12"/>
      <c r="AL56" s="38"/>
      <c r="AM56" s="146"/>
      <c r="AN56" s="66"/>
      <c r="AO56" s="12"/>
      <c r="AP56" s="38"/>
      <c r="AQ56" s="146"/>
      <c r="AR56" s="66"/>
      <c r="AS56" s="12"/>
      <c r="AT56" s="38"/>
      <c r="AU56" s="146"/>
      <c r="AV56" s="359"/>
      <c r="AW56" s="12"/>
      <c r="AX56" s="469"/>
      <c r="AY56" s="146"/>
      <c r="AZ56" s="292"/>
      <c r="BA56" s="12"/>
      <c r="BB56" s="469"/>
      <c r="BC56" s="146"/>
      <c r="BD56" s="66"/>
      <c r="BE56" s="12">
        <f t="shared" si="5"/>
        <v>0</v>
      </c>
      <c r="BF56" s="38">
        <f t="shared" si="51"/>
        <v>0</v>
      </c>
      <c r="BG56" s="120"/>
      <c r="BH56" s="66"/>
      <c r="BI56" s="12">
        <f t="shared" si="6"/>
        <v>0</v>
      </c>
      <c r="BJ56" s="38">
        <f t="shared" si="52"/>
        <v>0</v>
      </c>
      <c r="BL56" s="66"/>
      <c r="BM56" s="12">
        <f t="shared" si="53"/>
        <v>0</v>
      </c>
      <c r="BN56" s="38">
        <f t="shared" si="54"/>
        <v>0</v>
      </c>
      <c r="BP56" s="66">
        <f t="shared" si="8"/>
        <v>0</v>
      </c>
      <c r="BQ56" s="165">
        <f t="shared" si="9"/>
        <v>0</v>
      </c>
      <c r="BR56" s="334">
        <f t="shared" si="55"/>
        <v>0</v>
      </c>
      <c r="BT56" s="66"/>
      <c r="BU56" s="165">
        <f t="shared" si="10"/>
        <v>0</v>
      </c>
      <c r="BV56" s="334">
        <f t="shared" si="56"/>
        <v>0</v>
      </c>
      <c r="BX56" s="411">
        <f t="shared" si="11"/>
        <v>0</v>
      </c>
      <c r="BY56" s="12">
        <f t="shared" si="12"/>
        <v>0</v>
      </c>
      <c r="BZ56" s="334">
        <v>0</v>
      </c>
      <c r="CB56" s="411">
        <f t="shared" si="13"/>
        <v>0</v>
      </c>
      <c r="CC56" s="12">
        <f t="shared" si="14"/>
        <v>0</v>
      </c>
      <c r="CD56" s="334">
        <v>0</v>
      </c>
      <c r="CF56" s="411">
        <v>0</v>
      </c>
      <c r="CG56" s="12">
        <v>0</v>
      </c>
      <c r="CH56" s="334">
        <v>0</v>
      </c>
      <c r="CJ56" s="411">
        <v>0</v>
      </c>
      <c r="CK56" s="12">
        <v>0</v>
      </c>
      <c r="CL56" s="334">
        <v>0</v>
      </c>
    </row>
    <row r="57" spans="1:90" ht="15" customHeight="1" outlineLevel="2">
      <c r="A57" s="134" t="s">
        <v>15</v>
      </c>
      <c r="B57" s="105">
        <v>96558</v>
      </c>
      <c r="C57" s="13" t="s">
        <v>13476</v>
      </c>
      <c r="D57" s="583" t="str">
        <f>IF(B57="","",IFERROR(VLOOKUP(B57,'SINAPI12-24'!$A$5:$H$17812,2,FALSE),VLOOKUP(ORÇAMENTO!B57,COMPOSIÇÕES!$A$9:$G$258,5,FALSE)))</f>
        <v>CONCRETAGEM DE SAPATA, FCK 30 MPA, COM USO DE BOMBA - LANÇAMENTO, ADENSAMENTO E ACABAMENTO. AF_01/2024</v>
      </c>
      <c r="E57" s="604" t="str">
        <f>IF(B57="","",IFERROR(VLOOKUP(B57,'SINAPI12-24'!$A$5:$H$17812,3,FALSE),VLOOKUP(ORÇAMENTO!B57,COMPOSIÇÕES!$A$9:$G$258,6,FALSE)))</f>
        <v>M3</v>
      </c>
      <c r="F57" s="103">
        <v>7.78</v>
      </c>
      <c r="G57" s="605"/>
      <c r="H57" s="123">
        <f t="shared" si="48"/>
        <v>0.28349999999999997</v>
      </c>
      <c r="I57" s="104">
        <f t="shared" si="49"/>
        <v>0</v>
      </c>
      <c r="J57" s="464">
        <f t="shared" si="50"/>
        <v>0</v>
      </c>
      <c r="K57" s="849"/>
      <c r="L57" s="66"/>
      <c r="M57" s="12"/>
      <c r="N57" s="38"/>
      <c r="O57" s="390"/>
      <c r="P57" s="66"/>
      <c r="Q57" s="12"/>
      <c r="R57" s="38"/>
      <c r="S57" s="325"/>
      <c r="T57" s="335"/>
      <c r="U57" s="12"/>
      <c r="V57" s="358"/>
      <c r="W57" s="21"/>
      <c r="X57" s="335"/>
      <c r="Y57" s="100"/>
      <c r="Z57" s="336"/>
      <c r="AA57" s="272"/>
      <c r="AB57" s="335"/>
      <c r="AC57" s="100"/>
      <c r="AD57" s="336"/>
      <c r="AE57" s="272"/>
      <c r="AF57" s="66"/>
      <c r="AG57" s="12"/>
      <c r="AH57" s="38"/>
      <c r="AI57" s="272"/>
      <c r="AJ57" s="66"/>
      <c r="AK57" s="12"/>
      <c r="AL57" s="38"/>
      <c r="AM57" s="146"/>
      <c r="AN57" s="66"/>
      <c r="AO57" s="12"/>
      <c r="AP57" s="38"/>
      <c r="AQ57" s="146"/>
      <c r="AR57" s="66"/>
      <c r="AS57" s="12"/>
      <c r="AT57" s="38"/>
      <c r="AU57" s="146"/>
      <c r="AV57" s="359"/>
      <c r="AW57" s="12"/>
      <c r="AX57" s="469"/>
      <c r="AY57" s="146"/>
      <c r="AZ57" s="292"/>
      <c r="BA57" s="12"/>
      <c r="BB57" s="469"/>
      <c r="BC57" s="146"/>
      <c r="BD57" s="66"/>
      <c r="BE57" s="12">
        <f t="shared" si="5"/>
        <v>0</v>
      </c>
      <c r="BF57" s="38">
        <f t="shared" si="51"/>
        <v>0</v>
      </c>
      <c r="BG57" s="120"/>
      <c r="BH57" s="66"/>
      <c r="BI57" s="12">
        <f t="shared" si="6"/>
        <v>0</v>
      </c>
      <c r="BJ57" s="38">
        <f t="shared" si="52"/>
        <v>0</v>
      </c>
      <c r="BL57" s="66"/>
      <c r="BM57" s="12">
        <f t="shared" si="53"/>
        <v>0</v>
      </c>
      <c r="BN57" s="38">
        <f t="shared" si="54"/>
        <v>0</v>
      </c>
      <c r="BP57" s="66">
        <f t="shared" si="8"/>
        <v>0</v>
      </c>
      <c r="BQ57" s="165">
        <f t="shared" si="9"/>
        <v>0</v>
      </c>
      <c r="BR57" s="334">
        <f t="shared" si="55"/>
        <v>0</v>
      </c>
      <c r="BT57" s="66"/>
      <c r="BU57" s="165">
        <f t="shared" si="10"/>
        <v>0</v>
      </c>
      <c r="BV57" s="334">
        <f t="shared" si="56"/>
        <v>0</v>
      </c>
      <c r="BX57" s="411">
        <f t="shared" si="11"/>
        <v>0</v>
      </c>
      <c r="BY57" s="12">
        <f t="shared" si="12"/>
        <v>0</v>
      </c>
      <c r="BZ57" s="334">
        <v>0</v>
      </c>
      <c r="CB57" s="411">
        <f t="shared" si="13"/>
        <v>0</v>
      </c>
      <c r="CC57" s="12">
        <f t="shared" si="14"/>
        <v>0</v>
      </c>
      <c r="CD57" s="334">
        <v>0</v>
      </c>
      <c r="CF57" s="411">
        <v>0</v>
      </c>
      <c r="CG57" s="12">
        <v>0</v>
      </c>
      <c r="CH57" s="334">
        <v>0</v>
      </c>
      <c r="CJ57" s="411">
        <v>0</v>
      </c>
      <c r="CK57" s="12">
        <v>0</v>
      </c>
      <c r="CL57" s="334">
        <v>0</v>
      </c>
    </row>
    <row r="58" spans="1:90" ht="15" customHeight="1" outlineLevel="2">
      <c r="A58" s="188" t="s">
        <v>13403</v>
      </c>
      <c r="B58" s="662" t="s">
        <v>180</v>
      </c>
      <c r="C58" s="13" t="s">
        <v>13477</v>
      </c>
      <c r="D58" s="583" t="str">
        <f>IF(B58="","",IFERROR(VLOOKUP(B58,'SINAPI12-24'!$A$5:$H$17812,2,FALSE),VLOOKUP(ORÇAMENTO!B58,COMPOSIÇÕES!$A$9:$G$258,3,FALSE)))</f>
        <v>ESTACA BROCA DE CONCRETO, DIÃMETRO DE 20 CM, PROFUNDIDADE DE ATÉ 3 M, ESCAVAÇÃO MANUAL COM TRADO CONCHA, NÃO ARMADA. AF_03/2018</v>
      </c>
      <c r="E58" s="604" t="str">
        <f>IF(B58="","",IFERROR(VLOOKUP(B58,'SINAPI12-24'!$A$5:$H$17812,3,FALSE),VLOOKUP(ORÇAMENTO!B58,COMPOSIÇÕES!$A$9:$G$258,4,FALSE)))</f>
        <v>M</v>
      </c>
      <c r="F58" s="103">
        <v>63</v>
      </c>
      <c r="G58" s="605"/>
      <c r="H58" s="123">
        <f t="shared" si="48"/>
        <v>0.28349999999999997</v>
      </c>
      <c r="I58" s="104">
        <f t="shared" si="49"/>
        <v>0</v>
      </c>
      <c r="J58" s="464">
        <f t="shared" si="50"/>
        <v>0</v>
      </c>
      <c r="K58" s="849"/>
      <c r="L58" s="68"/>
      <c r="M58" s="16"/>
      <c r="N58" s="83"/>
      <c r="O58" s="390"/>
      <c r="P58" s="68"/>
      <c r="Q58" s="16"/>
      <c r="R58" s="83"/>
      <c r="S58" s="325"/>
      <c r="T58" s="338"/>
      <c r="U58" s="16"/>
      <c r="V58" s="360"/>
      <c r="W58" s="21"/>
      <c r="X58" s="338"/>
      <c r="Y58" s="157"/>
      <c r="Z58" s="339"/>
      <c r="AA58" s="272"/>
      <c r="AB58" s="338"/>
      <c r="AC58" s="157"/>
      <c r="AD58" s="339"/>
      <c r="AE58" s="272"/>
      <c r="AF58" s="68"/>
      <c r="AG58" s="16"/>
      <c r="AH58" s="83"/>
      <c r="AI58" s="272"/>
      <c r="AJ58" s="68"/>
      <c r="AK58" s="16"/>
      <c r="AL58" s="83"/>
      <c r="AM58" s="146"/>
      <c r="AN58" s="68"/>
      <c r="AO58" s="16"/>
      <c r="AP58" s="83"/>
      <c r="AQ58" s="146"/>
      <c r="AR58" s="68"/>
      <c r="AS58" s="16"/>
      <c r="AT58" s="83"/>
      <c r="AU58" s="146"/>
      <c r="AV58" s="361"/>
      <c r="AW58" s="16"/>
      <c r="AX58" s="470"/>
      <c r="AY58" s="146"/>
      <c r="AZ58" s="293"/>
      <c r="BA58" s="16"/>
      <c r="BB58" s="470"/>
      <c r="BC58" s="146"/>
      <c r="BD58" s="68"/>
      <c r="BE58" s="16">
        <f t="shared" si="5"/>
        <v>0</v>
      </c>
      <c r="BF58" s="83">
        <f t="shared" si="51"/>
        <v>0</v>
      </c>
      <c r="BG58" s="120"/>
      <c r="BH58" s="68"/>
      <c r="BI58" s="16">
        <f t="shared" si="6"/>
        <v>0</v>
      </c>
      <c r="BJ58" s="83">
        <f t="shared" si="52"/>
        <v>0</v>
      </c>
      <c r="BL58" s="68"/>
      <c r="BM58" s="16">
        <f t="shared" si="53"/>
        <v>0</v>
      </c>
      <c r="BN58" s="83">
        <f t="shared" si="54"/>
        <v>0</v>
      </c>
      <c r="BP58" s="68">
        <f t="shared" si="8"/>
        <v>0</v>
      </c>
      <c r="BQ58" s="132">
        <f t="shared" si="9"/>
        <v>0</v>
      </c>
      <c r="BR58" s="337">
        <f t="shared" si="55"/>
        <v>0</v>
      </c>
      <c r="BT58" s="68"/>
      <c r="BU58" s="132">
        <f t="shared" si="10"/>
        <v>0</v>
      </c>
      <c r="BV58" s="337">
        <f t="shared" si="56"/>
        <v>0</v>
      </c>
      <c r="BX58" s="412">
        <f t="shared" si="11"/>
        <v>0</v>
      </c>
      <c r="BY58" s="16">
        <f t="shared" si="12"/>
        <v>0</v>
      </c>
      <c r="BZ58" s="337">
        <v>0</v>
      </c>
      <c r="CB58" s="412">
        <f t="shared" si="13"/>
        <v>0</v>
      </c>
      <c r="CC58" s="16">
        <f t="shared" si="14"/>
        <v>0</v>
      </c>
      <c r="CD58" s="337">
        <v>0</v>
      </c>
      <c r="CF58" s="412">
        <v>0</v>
      </c>
      <c r="CG58" s="16">
        <v>0</v>
      </c>
      <c r="CH58" s="337">
        <v>0</v>
      </c>
      <c r="CJ58" s="412">
        <v>0</v>
      </c>
      <c r="CK58" s="16">
        <v>0</v>
      </c>
      <c r="CL58" s="337">
        <v>0</v>
      </c>
    </row>
    <row r="59" spans="1:90" ht="15" customHeight="1" outlineLevel="1">
      <c r="A59" s="425"/>
      <c r="B59" s="426"/>
      <c r="C59" s="427" t="s">
        <v>12</v>
      </c>
      <c r="D59" s="581" t="s">
        <v>266</v>
      </c>
      <c r="E59" s="428"/>
      <c r="F59" s="429"/>
      <c r="G59" s="430"/>
      <c r="H59" s="431"/>
      <c r="I59" s="430"/>
      <c r="J59" s="432">
        <f>SUM(J60:J64)</f>
        <v>0</v>
      </c>
      <c r="K59" s="849"/>
      <c r="L59" s="261"/>
      <c r="M59" s="262"/>
      <c r="N59" s="351"/>
      <c r="O59" s="390"/>
      <c r="P59" s="261"/>
      <c r="Q59" s="262"/>
      <c r="R59" s="351"/>
      <c r="S59" s="325"/>
      <c r="T59" s="352"/>
      <c r="U59" s="262"/>
      <c r="V59" s="364"/>
      <c r="W59" s="21"/>
      <c r="X59" s="352"/>
      <c r="Y59" s="353"/>
      <c r="Z59" s="354"/>
      <c r="AA59" s="272"/>
      <c r="AB59" s="352"/>
      <c r="AC59" s="353"/>
      <c r="AD59" s="354"/>
      <c r="AE59" s="272"/>
      <c r="AF59" s="261"/>
      <c r="AG59" s="262"/>
      <c r="AH59" s="351"/>
      <c r="AI59" s="272"/>
      <c r="AJ59" s="261"/>
      <c r="AK59" s="262"/>
      <c r="AL59" s="351"/>
      <c r="AM59" s="146"/>
      <c r="AN59" s="261"/>
      <c r="AO59" s="262"/>
      <c r="AP59" s="351"/>
      <c r="AQ59" s="146"/>
      <c r="AR59" s="261"/>
      <c r="AS59" s="262"/>
      <c r="AT59" s="351"/>
      <c r="AU59" s="146"/>
      <c r="AV59" s="352"/>
      <c r="AW59" s="262"/>
      <c r="AX59" s="472"/>
      <c r="AY59" s="146"/>
      <c r="AZ59" s="295"/>
      <c r="BA59" s="262"/>
      <c r="BB59" s="472"/>
      <c r="BC59" s="146"/>
      <c r="BD59" s="261"/>
      <c r="BE59" s="262"/>
      <c r="BF59" s="351"/>
      <c r="BG59" s="120"/>
      <c r="BH59" s="261"/>
      <c r="BI59" s="262"/>
      <c r="BJ59" s="351"/>
      <c r="BL59" s="261"/>
      <c r="BM59" s="262"/>
      <c r="BN59" s="351"/>
      <c r="BP59" s="261"/>
      <c r="BQ59" s="262"/>
      <c r="BR59" s="351"/>
      <c r="BT59" s="261"/>
      <c r="BU59" s="262"/>
      <c r="BV59" s="351"/>
      <c r="BX59" s="295"/>
      <c r="BY59" s="262"/>
      <c r="BZ59" s="351"/>
      <c r="CB59" s="295"/>
      <c r="CC59" s="262"/>
      <c r="CD59" s="351"/>
      <c r="CF59" s="295"/>
      <c r="CG59" s="262"/>
      <c r="CH59" s="351"/>
      <c r="CJ59" s="295"/>
      <c r="CK59" s="262"/>
      <c r="CL59" s="351"/>
    </row>
    <row r="60" spans="1:90" ht="15" customHeight="1" outlineLevel="2">
      <c r="A60" s="188" t="s">
        <v>13403</v>
      </c>
      <c r="B60" s="662" t="s">
        <v>13362</v>
      </c>
      <c r="C60" s="13" t="s">
        <v>13478</v>
      </c>
      <c r="D60" s="583" t="str">
        <f>IF(B60="","",IFERROR(VLOOKUP(B60,'SINAPI12-24'!$A$5:$H$17812,2,FALSE),VLOOKUP(ORÇAMENTO!B60,COMPOSIÇÕES!$A$9:$G$258,3,FALSE)))</f>
        <v>ESTACA BROCA DE CONCRETO, DIÂMETRO DE 30 CM, PROFUNDIDADE DE ATÉ 3 M, ESCAVAÇÃO MANUAL COM TRADO CONCHA, NÃO ARMADA. AF_03/2018 (REF. SINAPI 98230,1/2020)</v>
      </c>
      <c r="E60" s="604" t="str">
        <f>IF(B60="","",IFERROR(VLOOKUP(B60,'SINAPI12-24'!$A$5:$H$17812,3,FALSE),VLOOKUP(ORÇAMENTO!B60,COMPOSIÇÕES!$A$9:$G$258,4,FALSE)))</f>
        <v>M3</v>
      </c>
      <c r="F60" s="103">
        <v>21</v>
      </c>
      <c r="G60" s="605"/>
      <c r="H60" s="123">
        <f t="shared" ref="H60:H64" si="57">$G$6</f>
        <v>0.28349999999999997</v>
      </c>
      <c r="I60" s="104">
        <f t="shared" ref="I60:I64" si="58">G60*(1+H60)</f>
        <v>0</v>
      </c>
      <c r="J60" s="464">
        <f t="shared" ref="J60:J64" si="59">F60*I60</f>
        <v>0</v>
      </c>
      <c r="K60" s="849"/>
      <c r="L60" s="69"/>
      <c r="M60" s="17"/>
      <c r="N60" s="84"/>
      <c r="O60" s="390"/>
      <c r="P60" s="69"/>
      <c r="Q60" s="17"/>
      <c r="R60" s="84"/>
      <c r="S60" s="325"/>
      <c r="T60" s="332"/>
      <c r="U60" s="17"/>
      <c r="V60" s="356"/>
      <c r="W60" s="21"/>
      <c r="X60" s="332"/>
      <c r="Y60" s="314"/>
      <c r="Z60" s="333"/>
      <c r="AA60" s="272"/>
      <c r="AB60" s="332"/>
      <c r="AC60" s="314"/>
      <c r="AD60" s="333"/>
      <c r="AE60" s="272"/>
      <c r="AF60" s="69"/>
      <c r="AG60" s="17"/>
      <c r="AH60" s="84"/>
      <c r="AI60" s="272"/>
      <c r="AJ60" s="69"/>
      <c r="AK60" s="17"/>
      <c r="AL60" s="84"/>
      <c r="AM60" s="146"/>
      <c r="AN60" s="69"/>
      <c r="AO60" s="17"/>
      <c r="AP60" s="84"/>
      <c r="AQ60" s="146"/>
      <c r="AR60" s="69"/>
      <c r="AS60" s="17"/>
      <c r="AT60" s="84"/>
      <c r="AU60" s="146"/>
      <c r="AV60" s="357"/>
      <c r="AW60" s="17"/>
      <c r="AX60" s="468"/>
      <c r="AY60" s="146"/>
      <c r="AZ60" s="291"/>
      <c r="BA60" s="17"/>
      <c r="BB60" s="468"/>
      <c r="BC60" s="146"/>
      <c r="BD60" s="69"/>
      <c r="BE60" s="17">
        <f t="shared" si="5"/>
        <v>0</v>
      </c>
      <c r="BF60" s="84">
        <f>BD60/($F60-$X60-$AZ60)</f>
        <v>0</v>
      </c>
      <c r="BG60" s="120"/>
      <c r="BH60" s="69"/>
      <c r="BI60" s="17">
        <f t="shared" si="6"/>
        <v>0</v>
      </c>
      <c r="BJ60" s="84">
        <f>BH60/($F60-$X60-$AZ60)</f>
        <v>0</v>
      </c>
      <c r="BL60" s="69"/>
      <c r="BM60" s="17">
        <f t="shared" ref="BM60:BM64" si="60">TRUNC(BL60*M60,2)</f>
        <v>0</v>
      </c>
      <c r="BN60" s="84">
        <f>BL60/($F60-$X60-$AZ60)</f>
        <v>0</v>
      </c>
      <c r="BP60" s="69">
        <f t="shared" si="8"/>
        <v>0</v>
      </c>
      <c r="BQ60" s="112">
        <f t="shared" si="9"/>
        <v>0</v>
      </c>
      <c r="BR60" s="331">
        <f>BP60/($F60-$X60-$AZ60)</f>
        <v>0</v>
      </c>
      <c r="BT60" s="69"/>
      <c r="BU60" s="112">
        <f t="shared" si="10"/>
        <v>0</v>
      </c>
      <c r="BV60" s="331">
        <f>BT60/($F60-$X60-$AZ60)</f>
        <v>0</v>
      </c>
      <c r="BX60" s="410">
        <f t="shared" si="11"/>
        <v>0</v>
      </c>
      <c r="BY60" s="17">
        <f t="shared" si="12"/>
        <v>0</v>
      </c>
      <c r="BZ60" s="331">
        <v>0</v>
      </c>
      <c r="CB60" s="410">
        <f t="shared" si="13"/>
        <v>0</v>
      </c>
      <c r="CC60" s="17">
        <f t="shared" si="14"/>
        <v>0</v>
      </c>
      <c r="CD60" s="331">
        <v>0</v>
      </c>
      <c r="CF60" s="410">
        <v>0</v>
      </c>
      <c r="CG60" s="17">
        <v>0</v>
      </c>
      <c r="CH60" s="331">
        <v>0</v>
      </c>
      <c r="CJ60" s="410">
        <v>0</v>
      </c>
      <c r="CK60" s="17">
        <v>0</v>
      </c>
      <c r="CL60" s="331">
        <v>0</v>
      </c>
    </row>
    <row r="61" spans="1:90" ht="15" customHeight="1" outlineLevel="2">
      <c r="A61" s="134" t="s">
        <v>15</v>
      </c>
      <c r="B61" s="105">
        <v>95241</v>
      </c>
      <c r="C61" s="13" t="s">
        <v>13479</v>
      </c>
      <c r="D61" s="583" t="str">
        <f>IF(B61="","",IFERROR(VLOOKUP(B61,'SINAPI12-24'!$A$5:$H$17812,2,FALSE),VLOOKUP(ORÇAMENTO!B61,COMPOSIÇÕES!$A$9:$G$258,5,FALSE)))</f>
        <v>LASTRO DE CONCRETO MAGRO, APLICADO EM PISOS, LAJES SOBRE SOLO OU RADIERS, ESPESSURA DE 5 CM. AF_01/2024</v>
      </c>
      <c r="E61" s="604" t="str">
        <f>IF(B61="","",IFERROR(VLOOKUP(B61,'SINAPI12-24'!$A$5:$H$17812,3,FALSE),VLOOKUP(ORÇAMENTO!B61,COMPOSIÇÕES!$A$9:$G$258,6,FALSE)))</f>
        <v>M2</v>
      </c>
      <c r="F61" s="103">
        <v>1.5</v>
      </c>
      <c r="G61" s="605"/>
      <c r="H61" s="123">
        <f t="shared" si="57"/>
        <v>0.28349999999999997</v>
      </c>
      <c r="I61" s="104">
        <f t="shared" si="58"/>
        <v>0</v>
      </c>
      <c r="J61" s="464">
        <f t="shared" si="59"/>
        <v>0</v>
      </c>
      <c r="K61" s="849"/>
      <c r="L61" s="66"/>
      <c r="M61" s="12"/>
      <c r="N61" s="38"/>
      <c r="O61" s="390"/>
      <c r="P61" s="66"/>
      <c r="Q61" s="12"/>
      <c r="R61" s="38"/>
      <c r="S61" s="325"/>
      <c r="T61" s="335"/>
      <c r="U61" s="12"/>
      <c r="V61" s="358"/>
      <c r="W61" s="21"/>
      <c r="X61" s="335"/>
      <c r="Y61" s="100"/>
      <c r="Z61" s="336"/>
      <c r="AA61" s="272"/>
      <c r="AB61" s="335"/>
      <c r="AC61" s="100"/>
      <c r="AD61" s="336"/>
      <c r="AE61" s="272"/>
      <c r="AF61" s="66"/>
      <c r="AG61" s="12"/>
      <c r="AH61" s="38"/>
      <c r="AI61" s="272"/>
      <c r="AJ61" s="66"/>
      <c r="AK61" s="12"/>
      <c r="AL61" s="38"/>
      <c r="AM61" s="146"/>
      <c r="AN61" s="66"/>
      <c r="AO61" s="12"/>
      <c r="AP61" s="38"/>
      <c r="AQ61" s="146"/>
      <c r="AR61" s="66"/>
      <c r="AS61" s="12"/>
      <c r="AT61" s="38"/>
      <c r="AU61" s="146"/>
      <c r="AV61" s="359"/>
      <c r="AW61" s="12"/>
      <c r="AX61" s="469"/>
      <c r="AY61" s="146"/>
      <c r="AZ61" s="292"/>
      <c r="BA61" s="12"/>
      <c r="BB61" s="469"/>
      <c r="BC61" s="146"/>
      <c r="BD61" s="66"/>
      <c r="BE61" s="12">
        <f t="shared" si="5"/>
        <v>0</v>
      </c>
      <c r="BF61" s="38">
        <f>BD61/($F61-$X61-$AZ61)</f>
        <v>0</v>
      </c>
      <c r="BG61" s="120"/>
      <c r="BH61" s="66"/>
      <c r="BI61" s="12">
        <f t="shared" si="6"/>
        <v>0</v>
      </c>
      <c r="BJ61" s="38">
        <f>BH61/($F61-$X61-$AZ61)</f>
        <v>0</v>
      </c>
      <c r="BL61" s="66"/>
      <c r="BM61" s="12">
        <f t="shared" si="60"/>
        <v>0</v>
      </c>
      <c r="BN61" s="38">
        <f>BL61/($F61-$X61-$AZ61)</f>
        <v>0</v>
      </c>
      <c r="BP61" s="66">
        <f t="shared" si="8"/>
        <v>0</v>
      </c>
      <c r="BQ61" s="165">
        <f t="shared" si="9"/>
        <v>0</v>
      </c>
      <c r="BR61" s="334">
        <f>BP61/($F61-$X61-$AZ61)</f>
        <v>0</v>
      </c>
      <c r="BT61" s="66"/>
      <c r="BU61" s="165">
        <f t="shared" si="10"/>
        <v>0</v>
      </c>
      <c r="BV61" s="334">
        <f>BT61/($F61-$X61-$AZ61)</f>
        <v>0</v>
      </c>
      <c r="BX61" s="411">
        <f t="shared" si="11"/>
        <v>0</v>
      </c>
      <c r="BY61" s="12">
        <f t="shared" si="12"/>
        <v>0</v>
      </c>
      <c r="BZ61" s="334">
        <v>0</v>
      </c>
      <c r="CB61" s="411">
        <f t="shared" si="13"/>
        <v>0</v>
      </c>
      <c r="CC61" s="12">
        <f t="shared" si="14"/>
        <v>0</v>
      </c>
      <c r="CD61" s="334">
        <v>0</v>
      </c>
      <c r="CF61" s="411">
        <v>0</v>
      </c>
      <c r="CG61" s="12">
        <v>0</v>
      </c>
      <c r="CH61" s="334">
        <v>0</v>
      </c>
      <c r="CJ61" s="411">
        <v>0</v>
      </c>
      <c r="CK61" s="12">
        <v>0</v>
      </c>
      <c r="CL61" s="334">
        <v>0</v>
      </c>
    </row>
    <row r="62" spans="1:90" ht="15" customHeight="1" outlineLevel="2">
      <c r="A62" s="134" t="s">
        <v>15</v>
      </c>
      <c r="B62" s="105">
        <v>96534</v>
      </c>
      <c r="C62" s="13" t="s">
        <v>13480</v>
      </c>
      <c r="D62" s="583" t="str">
        <f>IF(B62="","",IFERROR(VLOOKUP(B62,'SINAPI12-24'!$A$5:$H$17812,2,FALSE),VLOOKUP(ORÇAMENTO!B62,COMPOSIÇÕES!$A$9:$G$258,5,FALSE)))</f>
        <v>FABRICAÇÃO, MONTAGEM E DESMONTAGEM DE FÔRMA PARA BLOCO DE COROAMENTO, EM MADEIRA SERRADA, E=25 MM, 4 UTILIZAÇÕES. AF_01/2024</v>
      </c>
      <c r="E62" s="604" t="str">
        <f>IF(B62="","",IFERROR(VLOOKUP(B62,'SINAPI12-24'!$A$5:$H$17812,3,FALSE),VLOOKUP(ORÇAMENTO!B62,COMPOSIÇÕES!$A$9:$G$258,6,FALSE)))</f>
        <v>M2</v>
      </c>
      <c r="F62" s="103">
        <v>6</v>
      </c>
      <c r="G62" s="605"/>
      <c r="H62" s="123">
        <f t="shared" si="57"/>
        <v>0.28349999999999997</v>
      </c>
      <c r="I62" s="104">
        <f t="shared" si="58"/>
        <v>0</v>
      </c>
      <c r="J62" s="464">
        <f t="shared" si="59"/>
        <v>0</v>
      </c>
      <c r="K62" s="849"/>
      <c r="L62" s="66"/>
      <c r="M62" s="12"/>
      <c r="N62" s="38"/>
      <c r="O62" s="390"/>
      <c r="P62" s="66"/>
      <c r="Q62" s="12"/>
      <c r="R62" s="38"/>
      <c r="S62" s="325"/>
      <c r="T62" s="335"/>
      <c r="U62" s="12"/>
      <c r="V62" s="358"/>
      <c r="W62" s="21"/>
      <c r="X62" s="335"/>
      <c r="Y62" s="100"/>
      <c r="Z62" s="336"/>
      <c r="AA62" s="272"/>
      <c r="AB62" s="335"/>
      <c r="AC62" s="100"/>
      <c r="AD62" s="336"/>
      <c r="AE62" s="272"/>
      <c r="AF62" s="66"/>
      <c r="AG62" s="12"/>
      <c r="AH62" s="38"/>
      <c r="AI62" s="272"/>
      <c r="AJ62" s="66"/>
      <c r="AK62" s="12"/>
      <c r="AL62" s="38"/>
      <c r="AM62" s="146"/>
      <c r="AN62" s="66"/>
      <c r="AO62" s="12"/>
      <c r="AP62" s="38"/>
      <c r="AQ62" s="146"/>
      <c r="AR62" s="66"/>
      <c r="AS62" s="12"/>
      <c r="AT62" s="38"/>
      <c r="AU62" s="146"/>
      <c r="AV62" s="359"/>
      <c r="AW62" s="12"/>
      <c r="AX62" s="469"/>
      <c r="AY62" s="146"/>
      <c r="AZ62" s="292"/>
      <c r="BA62" s="12"/>
      <c r="BB62" s="469"/>
      <c r="BC62" s="146"/>
      <c r="BD62" s="66"/>
      <c r="BE62" s="12">
        <f t="shared" si="5"/>
        <v>0</v>
      </c>
      <c r="BF62" s="38">
        <f>BD62/($F62-$X62-$AZ62)</f>
        <v>0</v>
      </c>
      <c r="BG62" s="120"/>
      <c r="BH62" s="66"/>
      <c r="BI62" s="12">
        <f t="shared" si="6"/>
        <v>0</v>
      </c>
      <c r="BJ62" s="38">
        <f>BH62/($F62-$X62-$AZ62)</f>
        <v>0</v>
      </c>
      <c r="BL62" s="66"/>
      <c r="BM62" s="12">
        <f t="shared" si="60"/>
        <v>0</v>
      </c>
      <c r="BN62" s="38">
        <f>BL62/($F62-$X62-$AZ62)</f>
        <v>0</v>
      </c>
      <c r="BP62" s="66">
        <f t="shared" si="8"/>
        <v>0</v>
      </c>
      <c r="BQ62" s="165">
        <f t="shared" si="9"/>
        <v>0</v>
      </c>
      <c r="BR62" s="334">
        <f>BP62/($F62-$X62-$AZ62)</f>
        <v>0</v>
      </c>
      <c r="BT62" s="66"/>
      <c r="BU62" s="165">
        <f t="shared" si="10"/>
        <v>0</v>
      </c>
      <c r="BV62" s="334">
        <f>BT62/($F62-$X62-$AZ62)</f>
        <v>0</v>
      </c>
      <c r="BX62" s="411">
        <f t="shared" si="11"/>
        <v>0</v>
      </c>
      <c r="BY62" s="12">
        <f t="shared" si="12"/>
        <v>0</v>
      </c>
      <c r="BZ62" s="334">
        <v>0</v>
      </c>
      <c r="CB62" s="411">
        <f t="shared" si="13"/>
        <v>0</v>
      </c>
      <c r="CC62" s="12">
        <f t="shared" si="14"/>
        <v>0</v>
      </c>
      <c r="CD62" s="334">
        <v>0</v>
      </c>
      <c r="CF62" s="411">
        <v>0</v>
      </c>
      <c r="CG62" s="12">
        <v>0</v>
      </c>
      <c r="CH62" s="334">
        <v>0</v>
      </c>
      <c r="CJ62" s="411">
        <v>0</v>
      </c>
      <c r="CK62" s="12">
        <v>0</v>
      </c>
      <c r="CL62" s="334">
        <v>0</v>
      </c>
    </row>
    <row r="63" spans="1:90" ht="15" customHeight="1" outlineLevel="2">
      <c r="A63" s="134" t="s">
        <v>15</v>
      </c>
      <c r="B63" s="105">
        <v>92915</v>
      </c>
      <c r="C63" s="13" t="s">
        <v>13481</v>
      </c>
      <c r="D63" s="583" t="str">
        <f>IF(B63="","",IFERROR(VLOOKUP(B63,'SINAPI12-24'!$A$5:$H$17812,2,FALSE),VLOOKUP(ORÇAMENTO!B63,COMPOSIÇÕES!$A$9:$G$258,5,FALSE)))</f>
        <v>ARMAÇÃO DE ESTRUTURAS DIVERSAS DE CONCRETO ARMADO, EXCETO VIGAS, PILARES, LAJES E FUNDAÇÕES, UTILIZANDO AÇO CA-60 DE 5,0 MM - MONTAGEM. AF_06/2022</v>
      </c>
      <c r="E63" s="604" t="str">
        <f>IF(B63="","",IFERROR(VLOOKUP(B63,'SINAPI12-24'!$A$5:$H$17812,3,FALSE),VLOOKUP(ORÇAMENTO!B63,COMPOSIÇÕES!$A$9:$G$258,6,FALSE)))</f>
        <v>KG</v>
      </c>
      <c r="F63" s="103">
        <v>12.23</v>
      </c>
      <c r="G63" s="605"/>
      <c r="H63" s="123">
        <f t="shared" si="57"/>
        <v>0.28349999999999997</v>
      </c>
      <c r="I63" s="104">
        <f t="shared" si="58"/>
        <v>0</v>
      </c>
      <c r="J63" s="464">
        <f t="shared" si="59"/>
        <v>0</v>
      </c>
      <c r="K63" s="849"/>
      <c r="L63" s="66"/>
      <c r="M63" s="12"/>
      <c r="N63" s="38"/>
      <c r="O63" s="390"/>
      <c r="P63" s="66"/>
      <c r="Q63" s="12"/>
      <c r="R63" s="38"/>
      <c r="S63" s="325"/>
      <c r="T63" s="335"/>
      <c r="U63" s="12"/>
      <c r="V63" s="358"/>
      <c r="W63" s="21"/>
      <c r="X63" s="335"/>
      <c r="Y63" s="100"/>
      <c r="Z63" s="336"/>
      <c r="AA63" s="272"/>
      <c r="AB63" s="335"/>
      <c r="AC63" s="100"/>
      <c r="AD63" s="336"/>
      <c r="AE63" s="272"/>
      <c r="AF63" s="66"/>
      <c r="AG63" s="12"/>
      <c r="AH63" s="38"/>
      <c r="AI63" s="272"/>
      <c r="AJ63" s="66"/>
      <c r="AK63" s="12"/>
      <c r="AL63" s="38"/>
      <c r="AM63" s="146"/>
      <c r="AN63" s="66"/>
      <c r="AO63" s="12"/>
      <c r="AP63" s="38"/>
      <c r="AQ63" s="146"/>
      <c r="AR63" s="66"/>
      <c r="AS63" s="12"/>
      <c r="AT63" s="38"/>
      <c r="AU63" s="146"/>
      <c r="AV63" s="359"/>
      <c r="AW63" s="12"/>
      <c r="AX63" s="469"/>
      <c r="AY63" s="146"/>
      <c r="AZ63" s="292"/>
      <c r="BA63" s="12"/>
      <c r="BB63" s="469"/>
      <c r="BC63" s="146"/>
      <c r="BD63" s="66"/>
      <c r="BE63" s="12">
        <f t="shared" si="5"/>
        <v>0</v>
      </c>
      <c r="BF63" s="38">
        <f>BD63/($F63-$X63-$AZ63)</f>
        <v>0</v>
      </c>
      <c r="BG63" s="120"/>
      <c r="BH63" s="66"/>
      <c r="BI63" s="12">
        <f t="shared" si="6"/>
        <v>0</v>
      </c>
      <c r="BJ63" s="38">
        <f>BH63/($F63-$X63-$AZ63)</f>
        <v>0</v>
      </c>
      <c r="BL63" s="66"/>
      <c r="BM63" s="12">
        <f t="shared" si="60"/>
        <v>0</v>
      </c>
      <c r="BN63" s="38">
        <f>BL63/($F63-$X63-$AZ63)</f>
        <v>0</v>
      </c>
      <c r="BP63" s="66">
        <f t="shared" si="8"/>
        <v>0</v>
      </c>
      <c r="BQ63" s="165">
        <f t="shared" si="9"/>
        <v>0</v>
      </c>
      <c r="BR63" s="334">
        <f>BP63/($F63-$X63-$AZ63)</f>
        <v>0</v>
      </c>
      <c r="BT63" s="66"/>
      <c r="BU63" s="165">
        <f t="shared" si="10"/>
        <v>0</v>
      </c>
      <c r="BV63" s="334">
        <f>BT63/($F63-$X63-$AZ63)</f>
        <v>0</v>
      </c>
      <c r="BX63" s="411">
        <f t="shared" si="11"/>
        <v>0</v>
      </c>
      <c r="BY63" s="12">
        <f t="shared" si="12"/>
        <v>0</v>
      </c>
      <c r="BZ63" s="334">
        <v>0</v>
      </c>
      <c r="CB63" s="411">
        <f t="shared" si="13"/>
        <v>0</v>
      </c>
      <c r="CC63" s="12">
        <f t="shared" si="14"/>
        <v>0</v>
      </c>
      <c r="CD63" s="334">
        <v>0</v>
      </c>
      <c r="CF63" s="411">
        <v>0</v>
      </c>
      <c r="CG63" s="12">
        <v>0</v>
      </c>
      <c r="CH63" s="334">
        <v>0</v>
      </c>
      <c r="CJ63" s="411">
        <v>0</v>
      </c>
      <c r="CK63" s="12">
        <v>0</v>
      </c>
      <c r="CL63" s="334">
        <v>0</v>
      </c>
    </row>
    <row r="64" spans="1:90" ht="15" customHeight="1" outlineLevel="2">
      <c r="A64" s="134" t="s">
        <v>15</v>
      </c>
      <c r="B64" s="105">
        <v>96558</v>
      </c>
      <c r="C64" s="13" t="s">
        <v>13482</v>
      </c>
      <c r="D64" s="583" t="str">
        <f>IF(B64="","",IFERROR(VLOOKUP(B64,'SINAPI12-24'!$A$5:$H$17812,2,FALSE),VLOOKUP(ORÇAMENTO!B64,COMPOSIÇÕES!$A$9:$G$258,5,FALSE)))</f>
        <v>CONCRETAGEM DE SAPATA, FCK 30 MPA, COM USO DE BOMBA - LANÇAMENTO, ADENSAMENTO E ACABAMENTO. AF_01/2024</v>
      </c>
      <c r="E64" s="604" t="str">
        <f>IF(B64="","",IFERROR(VLOOKUP(B64,'SINAPI12-24'!$A$5:$H$17812,3,FALSE),VLOOKUP(ORÇAMENTO!B64,COMPOSIÇÕES!$A$9:$G$258,6,FALSE)))</f>
        <v>M3</v>
      </c>
      <c r="F64" s="103">
        <v>0.75</v>
      </c>
      <c r="G64" s="605"/>
      <c r="H64" s="123">
        <f t="shared" si="57"/>
        <v>0.28349999999999997</v>
      </c>
      <c r="I64" s="104">
        <f t="shared" si="58"/>
        <v>0</v>
      </c>
      <c r="J64" s="464">
        <f t="shared" si="59"/>
        <v>0</v>
      </c>
      <c r="K64" s="849"/>
      <c r="L64" s="68"/>
      <c r="M64" s="16"/>
      <c r="N64" s="83"/>
      <c r="O64" s="390"/>
      <c r="P64" s="68"/>
      <c r="Q64" s="16"/>
      <c r="R64" s="83"/>
      <c r="S64" s="325"/>
      <c r="T64" s="338"/>
      <c r="U64" s="16"/>
      <c r="V64" s="360"/>
      <c r="W64" s="21"/>
      <c r="X64" s="338"/>
      <c r="Y64" s="157"/>
      <c r="Z64" s="339"/>
      <c r="AA64" s="272"/>
      <c r="AB64" s="338"/>
      <c r="AC64" s="157"/>
      <c r="AD64" s="339"/>
      <c r="AE64" s="272"/>
      <c r="AF64" s="68"/>
      <c r="AG64" s="16"/>
      <c r="AH64" s="83"/>
      <c r="AI64" s="272"/>
      <c r="AJ64" s="68"/>
      <c r="AK64" s="16"/>
      <c r="AL64" s="83"/>
      <c r="AM64" s="146"/>
      <c r="AN64" s="68"/>
      <c r="AO64" s="16"/>
      <c r="AP64" s="83"/>
      <c r="AQ64" s="146"/>
      <c r="AR64" s="68"/>
      <c r="AS64" s="16"/>
      <c r="AT64" s="83"/>
      <c r="AU64" s="146"/>
      <c r="AV64" s="361"/>
      <c r="AW64" s="16"/>
      <c r="AX64" s="470"/>
      <c r="AY64" s="146"/>
      <c r="AZ64" s="293"/>
      <c r="BA64" s="16"/>
      <c r="BB64" s="470"/>
      <c r="BC64" s="146"/>
      <c r="BD64" s="68"/>
      <c r="BE64" s="16">
        <f t="shared" si="5"/>
        <v>0</v>
      </c>
      <c r="BF64" s="83">
        <f>BD64/($F64-$X64-$AZ64)</f>
        <v>0</v>
      </c>
      <c r="BG64" s="120"/>
      <c r="BH64" s="68"/>
      <c r="BI64" s="16">
        <f t="shared" si="6"/>
        <v>0</v>
      </c>
      <c r="BJ64" s="83">
        <f>BH64/($F64-$X64-$AZ64)</f>
        <v>0</v>
      </c>
      <c r="BL64" s="68"/>
      <c r="BM64" s="16">
        <f t="shared" si="60"/>
        <v>0</v>
      </c>
      <c r="BN64" s="83">
        <f>BL64/($F64-$X64-$AZ64)</f>
        <v>0</v>
      </c>
      <c r="BP64" s="68">
        <f t="shared" si="8"/>
        <v>0</v>
      </c>
      <c r="BQ64" s="132">
        <f t="shared" si="9"/>
        <v>0</v>
      </c>
      <c r="BR64" s="337">
        <f>BP64/($F64-$X64-$AZ64)</f>
        <v>0</v>
      </c>
      <c r="BT64" s="68"/>
      <c r="BU64" s="132">
        <f t="shared" si="10"/>
        <v>0</v>
      </c>
      <c r="BV64" s="337">
        <f>BT64/($F64-$X64-$AZ64)</f>
        <v>0</v>
      </c>
      <c r="BX64" s="412">
        <f t="shared" si="11"/>
        <v>0</v>
      </c>
      <c r="BY64" s="16">
        <f t="shared" si="12"/>
        <v>0</v>
      </c>
      <c r="BZ64" s="337">
        <v>0</v>
      </c>
      <c r="CB64" s="412">
        <f t="shared" si="13"/>
        <v>0</v>
      </c>
      <c r="CC64" s="16">
        <f t="shared" si="14"/>
        <v>0</v>
      </c>
      <c r="CD64" s="337">
        <v>0</v>
      </c>
      <c r="CF64" s="412">
        <v>0</v>
      </c>
      <c r="CG64" s="16">
        <v>0</v>
      </c>
      <c r="CH64" s="337">
        <v>0</v>
      </c>
      <c r="CJ64" s="412">
        <v>0</v>
      </c>
      <c r="CK64" s="16">
        <v>0</v>
      </c>
      <c r="CL64" s="337">
        <v>0</v>
      </c>
    </row>
    <row r="65" spans="1:90" ht="15" customHeight="1" outlineLevel="1">
      <c r="A65" s="425"/>
      <c r="B65" s="426"/>
      <c r="C65" s="427" t="s">
        <v>13</v>
      </c>
      <c r="D65" s="581" t="s">
        <v>220</v>
      </c>
      <c r="E65" s="428"/>
      <c r="F65" s="429"/>
      <c r="G65" s="430"/>
      <c r="H65" s="431"/>
      <c r="I65" s="430"/>
      <c r="J65" s="432">
        <f>SUM(J66:J71)</f>
        <v>0</v>
      </c>
      <c r="K65" s="849"/>
      <c r="L65" s="261"/>
      <c r="M65" s="262"/>
      <c r="N65" s="351"/>
      <c r="O65" s="390"/>
      <c r="P65" s="261"/>
      <c r="Q65" s="262"/>
      <c r="R65" s="351"/>
      <c r="S65" s="325"/>
      <c r="T65" s="352"/>
      <c r="U65" s="262"/>
      <c r="V65" s="364"/>
      <c r="W65" s="21"/>
      <c r="X65" s="352"/>
      <c r="Y65" s="353"/>
      <c r="Z65" s="354"/>
      <c r="AA65" s="272"/>
      <c r="AB65" s="352"/>
      <c r="AC65" s="353"/>
      <c r="AD65" s="354"/>
      <c r="AE65" s="272"/>
      <c r="AF65" s="261"/>
      <c r="AG65" s="262"/>
      <c r="AH65" s="351"/>
      <c r="AI65" s="272"/>
      <c r="AJ65" s="261"/>
      <c r="AK65" s="262"/>
      <c r="AL65" s="351"/>
      <c r="AM65" s="146"/>
      <c r="AN65" s="261"/>
      <c r="AO65" s="262"/>
      <c r="AP65" s="351"/>
      <c r="AQ65" s="146"/>
      <c r="AR65" s="261"/>
      <c r="AS65" s="262"/>
      <c r="AT65" s="351"/>
      <c r="AU65" s="146"/>
      <c r="AV65" s="352"/>
      <c r="AW65" s="262"/>
      <c r="AX65" s="472"/>
      <c r="AY65" s="146"/>
      <c r="AZ65" s="295"/>
      <c r="BA65" s="262"/>
      <c r="BB65" s="472"/>
      <c r="BC65" s="146"/>
      <c r="BD65" s="261"/>
      <c r="BE65" s="262"/>
      <c r="BF65" s="351"/>
      <c r="BG65" s="120"/>
      <c r="BH65" s="261"/>
      <c r="BI65" s="262"/>
      <c r="BJ65" s="351"/>
      <c r="BL65" s="261"/>
      <c r="BM65" s="262"/>
      <c r="BN65" s="351"/>
      <c r="BP65" s="261"/>
      <c r="BQ65" s="262"/>
      <c r="BR65" s="351"/>
      <c r="BT65" s="261"/>
      <c r="BU65" s="262"/>
      <c r="BV65" s="351"/>
      <c r="BX65" s="295"/>
      <c r="BY65" s="262"/>
      <c r="BZ65" s="351"/>
      <c r="CB65" s="295"/>
      <c r="CC65" s="262"/>
      <c r="CD65" s="351"/>
      <c r="CF65" s="295"/>
      <c r="CG65" s="262"/>
      <c r="CH65" s="351"/>
      <c r="CJ65" s="295"/>
      <c r="CK65" s="262"/>
      <c r="CL65" s="351"/>
    </row>
    <row r="66" spans="1:90" ht="15" customHeight="1" outlineLevel="2">
      <c r="A66" s="134" t="s">
        <v>15</v>
      </c>
      <c r="B66" s="187">
        <v>95241</v>
      </c>
      <c r="C66" s="13" t="s">
        <v>267</v>
      </c>
      <c r="D66" s="583" t="str">
        <f>IF(B66="","",IFERROR(VLOOKUP(B66,'SINAPI12-24'!$A$5:$H$17812,2,FALSE),VLOOKUP(ORÇAMENTO!B66,COMPOSIÇÕES!$A$9:$G$258,5,FALSE)))</f>
        <v>LASTRO DE CONCRETO MAGRO, APLICADO EM PISOS, LAJES SOBRE SOLO OU RADIERS, ESPESSURA DE 5 CM. AF_01/2024</v>
      </c>
      <c r="E66" s="604" t="str">
        <f>IF(B66="","",IFERROR(VLOOKUP(B66,'SINAPI12-24'!$A$5:$H$17812,3,FALSE),VLOOKUP(ORÇAMENTO!B66,COMPOSIÇÕES!$A$9:$G$258,6,FALSE)))</f>
        <v>M2</v>
      </c>
      <c r="F66" s="103">
        <v>11.45</v>
      </c>
      <c r="G66" s="605"/>
      <c r="H66" s="123">
        <f t="shared" ref="H66:H71" si="61">$G$6</f>
        <v>0.28349999999999997</v>
      </c>
      <c r="I66" s="104">
        <f t="shared" ref="I66:I71" si="62">G66*(1+H66)</f>
        <v>0</v>
      </c>
      <c r="J66" s="464">
        <f t="shared" ref="J66:J71" si="63">F66*I66</f>
        <v>0</v>
      </c>
      <c r="K66" s="849"/>
      <c r="L66" s="69"/>
      <c r="M66" s="17"/>
      <c r="N66" s="84"/>
      <c r="O66" s="390"/>
      <c r="P66" s="69"/>
      <c r="Q66" s="17"/>
      <c r="R66" s="84"/>
      <c r="S66" s="325"/>
      <c r="T66" s="332"/>
      <c r="U66" s="17"/>
      <c r="V66" s="356"/>
      <c r="W66" s="21"/>
      <c r="X66" s="332"/>
      <c r="Y66" s="314"/>
      <c r="Z66" s="333"/>
      <c r="AA66" s="272"/>
      <c r="AB66" s="332"/>
      <c r="AC66" s="314"/>
      <c r="AD66" s="333"/>
      <c r="AE66" s="272"/>
      <c r="AF66" s="69"/>
      <c r="AG66" s="17"/>
      <c r="AH66" s="84"/>
      <c r="AI66" s="272"/>
      <c r="AJ66" s="69"/>
      <c r="AK66" s="17"/>
      <c r="AL66" s="84"/>
      <c r="AM66" s="146"/>
      <c r="AN66" s="69"/>
      <c r="AO66" s="17"/>
      <c r="AP66" s="84"/>
      <c r="AQ66" s="146"/>
      <c r="AR66" s="69"/>
      <c r="AS66" s="17"/>
      <c r="AT66" s="84"/>
      <c r="AU66" s="146"/>
      <c r="AV66" s="357"/>
      <c r="AW66" s="17"/>
      <c r="AX66" s="468"/>
      <c r="AY66" s="146"/>
      <c r="AZ66" s="291"/>
      <c r="BA66" s="17"/>
      <c r="BB66" s="468"/>
      <c r="BC66" s="146"/>
      <c r="BD66" s="69"/>
      <c r="BE66" s="17">
        <f t="shared" si="5"/>
        <v>0</v>
      </c>
      <c r="BF66" s="84">
        <f t="shared" ref="BF66:BF71" si="64">BD66/($F66-$X66-$AZ66)</f>
        <v>0</v>
      </c>
      <c r="BG66" s="120"/>
      <c r="BH66" s="69"/>
      <c r="BI66" s="17">
        <f t="shared" si="6"/>
        <v>0</v>
      </c>
      <c r="BJ66" s="84">
        <f t="shared" ref="BJ66:BJ71" si="65">BH66/($F66-$X66-$AZ66)</f>
        <v>0</v>
      </c>
      <c r="BL66" s="69"/>
      <c r="BM66" s="17">
        <f t="shared" ref="BM66:BM71" si="66">TRUNC(BL66*M66,2)</f>
        <v>0</v>
      </c>
      <c r="BN66" s="84">
        <f t="shared" ref="BN66:BN71" si="67">BL66/($F66-$X66-$AZ66)</f>
        <v>0</v>
      </c>
      <c r="BP66" s="69">
        <f t="shared" si="8"/>
        <v>0</v>
      </c>
      <c r="BQ66" s="112">
        <f t="shared" si="9"/>
        <v>0</v>
      </c>
      <c r="BR66" s="331">
        <f t="shared" ref="BR66:BR71" si="68">BP66/($F66-$X66-$AZ66)</f>
        <v>0</v>
      </c>
      <c r="BT66" s="69"/>
      <c r="BU66" s="112">
        <f t="shared" si="10"/>
        <v>0</v>
      </c>
      <c r="BV66" s="331">
        <f t="shared" ref="BV66:BV71" si="69">BT66/($F66-$X66-$AZ66)</f>
        <v>0</v>
      </c>
      <c r="BX66" s="410">
        <f t="shared" si="11"/>
        <v>0</v>
      </c>
      <c r="BY66" s="17">
        <f t="shared" si="12"/>
        <v>0</v>
      </c>
      <c r="BZ66" s="331">
        <v>0</v>
      </c>
      <c r="CB66" s="410">
        <f t="shared" si="13"/>
        <v>0</v>
      </c>
      <c r="CC66" s="17">
        <f t="shared" si="14"/>
        <v>0</v>
      </c>
      <c r="CD66" s="331">
        <v>0</v>
      </c>
      <c r="CF66" s="410">
        <v>0</v>
      </c>
      <c r="CG66" s="17">
        <v>0</v>
      </c>
      <c r="CH66" s="331">
        <v>0</v>
      </c>
      <c r="CJ66" s="410">
        <v>0</v>
      </c>
      <c r="CK66" s="17">
        <v>0</v>
      </c>
      <c r="CL66" s="331">
        <v>0</v>
      </c>
    </row>
    <row r="67" spans="1:90" ht="15" customHeight="1" outlineLevel="2">
      <c r="A67" s="134" t="s">
        <v>15</v>
      </c>
      <c r="B67" s="187">
        <v>96536</v>
      </c>
      <c r="C67" s="13" t="s">
        <v>268</v>
      </c>
      <c r="D67" s="583" t="str">
        <f>IF(B67="","",IFERROR(VLOOKUP(B67,'SINAPI12-24'!$A$5:$H$17812,2,FALSE),VLOOKUP(ORÇAMENTO!B67,COMPOSIÇÕES!$A$9:$G$258,5,FALSE)))</f>
        <v>FABRICAÇÃO, MONTAGEM E DESMONTAGEM DE FÔRMA PARA VIGA BALDRAME, EM MADEIRA SERRADA, E=25 MM, 4 UTILIZAÇÕES. AF_01/2024</v>
      </c>
      <c r="E67" s="604" t="str">
        <f>IF(B67="","",IFERROR(VLOOKUP(B67,'SINAPI12-24'!$A$5:$H$17812,3,FALSE),VLOOKUP(ORÇAMENTO!B67,COMPOSIÇÕES!$A$9:$G$258,6,FALSE)))</f>
        <v>M2</v>
      </c>
      <c r="F67" s="103">
        <v>36.64</v>
      </c>
      <c r="G67" s="605"/>
      <c r="H67" s="123">
        <f t="shared" si="61"/>
        <v>0.28349999999999997</v>
      </c>
      <c r="I67" s="104">
        <f t="shared" si="62"/>
        <v>0</v>
      </c>
      <c r="J67" s="464">
        <f t="shared" si="63"/>
        <v>0</v>
      </c>
      <c r="K67" s="849"/>
      <c r="L67" s="66"/>
      <c r="M67" s="12"/>
      <c r="N67" s="38"/>
      <c r="O67" s="390"/>
      <c r="P67" s="66"/>
      <c r="Q67" s="12"/>
      <c r="R67" s="38"/>
      <c r="S67" s="325"/>
      <c r="T67" s="335"/>
      <c r="U67" s="12"/>
      <c r="V67" s="358"/>
      <c r="W67" s="21"/>
      <c r="X67" s="335"/>
      <c r="Y67" s="100"/>
      <c r="Z67" s="336"/>
      <c r="AA67" s="272"/>
      <c r="AB67" s="335"/>
      <c r="AC67" s="100"/>
      <c r="AD67" s="336"/>
      <c r="AE67" s="272"/>
      <c r="AF67" s="66"/>
      <c r="AG67" s="12"/>
      <c r="AH67" s="38"/>
      <c r="AI67" s="272"/>
      <c r="AJ67" s="66"/>
      <c r="AK67" s="12"/>
      <c r="AL67" s="38"/>
      <c r="AM67" s="146"/>
      <c r="AN67" s="66"/>
      <c r="AO67" s="12"/>
      <c r="AP67" s="38"/>
      <c r="AQ67" s="146"/>
      <c r="AR67" s="66"/>
      <c r="AS67" s="12"/>
      <c r="AT67" s="38"/>
      <c r="AU67" s="146"/>
      <c r="AV67" s="359"/>
      <c r="AW67" s="12"/>
      <c r="AX67" s="469"/>
      <c r="AY67" s="146"/>
      <c r="AZ67" s="292"/>
      <c r="BA67" s="12"/>
      <c r="BB67" s="469"/>
      <c r="BC67" s="146"/>
      <c r="BD67" s="66"/>
      <c r="BE67" s="12">
        <f t="shared" si="5"/>
        <v>0</v>
      </c>
      <c r="BF67" s="38">
        <f t="shared" si="64"/>
        <v>0</v>
      </c>
      <c r="BG67" s="120"/>
      <c r="BH67" s="66"/>
      <c r="BI67" s="12">
        <f t="shared" si="6"/>
        <v>0</v>
      </c>
      <c r="BJ67" s="38">
        <f t="shared" si="65"/>
        <v>0</v>
      </c>
      <c r="BL67" s="66"/>
      <c r="BM67" s="12">
        <f t="shared" si="66"/>
        <v>0</v>
      </c>
      <c r="BN67" s="38">
        <f t="shared" si="67"/>
        <v>0</v>
      </c>
      <c r="BP67" s="66">
        <f t="shared" si="8"/>
        <v>0</v>
      </c>
      <c r="BQ67" s="165">
        <f t="shared" si="9"/>
        <v>0</v>
      </c>
      <c r="BR67" s="334">
        <f t="shared" si="68"/>
        <v>0</v>
      </c>
      <c r="BT67" s="66"/>
      <c r="BU67" s="165">
        <f t="shared" si="10"/>
        <v>0</v>
      </c>
      <c r="BV67" s="334">
        <f t="shared" si="69"/>
        <v>0</v>
      </c>
      <c r="BX67" s="411">
        <f t="shared" si="11"/>
        <v>0</v>
      </c>
      <c r="BY67" s="12">
        <f t="shared" si="12"/>
        <v>0</v>
      </c>
      <c r="BZ67" s="334">
        <v>0</v>
      </c>
      <c r="CB67" s="411">
        <f t="shared" si="13"/>
        <v>0</v>
      </c>
      <c r="CC67" s="12">
        <f t="shared" si="14"/>
        <v>0</v>
      </c>
      <c r="CD67" s="334">
        <v>0</v>
      </c>
      <c r="CF67" s="411">
        <v>0</v>
      </c>
      <c r="CG67" s="12">
        <v>0</v>
      </c>
      <c r="CH67" s="334">
        <v>0</v>
      </c>
      <c r="CJ67" s="411">
        <v>0</v>
      </c>
      <c r="CK67" s="12">
        <v>0</v>
      </c>
      <c r="CL67" s="334">
        <v>0</v>
      </c>
    </row>
    <row r="68" spans="1:90" ht="15" customHeight="1" outlineLevel="2">
      <c r="A68" s="134" t="s">
        <v>15</v>
      </c>
      <c r="B68" s="187">
        <v>92917</v>
      </c>
      <c r="C68" s="13" t="s">
        <v>269</v>
      </c>
      <c r="D68" s="583" t="str">
        <f>IF(B68="","",IFERROR(VLOOKUP(B68,'SINAPI12-24'!$A$5:$H$17812,2,FALSE),VLOOKUP(ORÇAMENTO!B68,COMPOSIÇÕES!$A$9:$G$258,5,FALSE)))</f>
        <v>ARMAÇÃO DE ESTRUTURAS DIVERSAS DE CONCRETO ARMADO, EXCETO VIGAS, PILARES, LAJES E FUNDAÇÕES, UTILIZANDO AÇO CA-50 DE 8,0 MM - MONTAGEM. AF_06/2022</v>
      </c>
      <c r="E68" s="604" t="str">
        <f>IF(B68="","",IFERROR(VLOOKUP(B68,'SINAPI12-24'!$A$5:$H$17812,3,FALSE),VLOOKUP(ORÇAMENTO!B68,COMPOSIÇÕES!$A$9:$G$258,6,FALSE)))</f>
        <v>KG</v>
      </c>
      <c r="F68" s="103">
        <v>78.87</v>
      </c>
      <c r="G68" s="605"/>
      <c r="H68" s="123">
        <f t="shared" si="61"/>
        <v>0.28349999999999997</v>
      </c>
      <c r="I68" s="104">
        <f t="shared" si="62"/>
        <v>0</v>
      </c>
      <c r="J68" s="464">
        <f t="shared" si="63"/>
        <v>0</v>
      </c>
      <c r="K68" s="849"/>
      <c r="L68" s="66"/>
      <c r="M68" s="12"/>
      <c r="N68" s="38"/>
      <c r="O68" s="390"/>
      <c r="P68" s="66"/>
      <c r="Q68" s="12"/>
      <c r="R68" s="38"/>
      <c r="S68" s="325"/>
      <c r="T68" s="335"/>
      <c r="U68" s="12"/>
      <c r="V68" s="358"/>
      <c r="W68" s="21"/>
      <c r="X68" s="335"/>
      <c r="Y68" s="100"/>
      <c r="Z68" s="336"/>
      <c r="AA68" s="272"/>
      <c r="AB68" s="335"/>
      <c r="AC68" s="100"/>
      <c r="AD68" s="336"/>
      <c r="AE68" s="272"/>
      <c r="AF68" s="66"/>
      <c r="AG68" s="12"/>
      <c r="AH68" s="38"/>
      <c r="AI68" s="272"/>
      <c r="AJ68" s="66"/>
      <c r="AK68" s="12"/>
      <c r="AL68" s="38"/>
      <c r="AM68" s="146"/>
      <c r="AN68" s="66"/>
      <c r="AO68" s="12"/>
      <c r="AP68" s="38"/>
      <c r="AQ68" s="146"/>
      <c r="AR68" s="66"/>
      <c r="AS68" s="12"/>
      <c r="AT68" s="38"/>
      <c r="AU68" s="146"/>
      <c r="AV68" s="359"/>
      <c r="AW68" s="12"/>
      <c r="AX68" s="469"/>
      <c r="AY68" s="146"/>
      <c r="AZ68" s="292"/>
      <c r="BA68" s="12"/>
      <c r="BB68" s="469"/>
      <c r="BC68" s="146"/>
      <c r="BD68" s="66"/>
      <c r="BE68" s="12">
        <f t="shared" si="5"/>
        <v>0</v>
      </c>
      <c r="BF68" s="38">
        <f t="shared" si="64"/>
        <v>0</v>
      </c>
      <c r="BG68" s="120"/>
      <c r="BH68" s="66"/>
      <c r="BI68" s="12">
        <f t="shared" si="6"/>
        <v>0</v>
      </c>
      <c r="BJ68" s="38">
        <f t="shared" si="65"/>
        <v>0</v>
      </c>
      <c r="BL68" s="66"/>
      <c r="BM68" s="12">
        <f t="shared" si="66"/>
        <v>0</v>
      </c>
      <c r="BN68" s="38">
        <f t="shared" si="67"/>
        <v>0</v>
      </c>
      <c r="BP68" s="66">
        <f t="shared" si="8"/>
        <v>0</v>
      </c>
      <c r="BQ68" s="165">
        <f t="shared" si="9"/>
        <v>0</v>
      </c>
      <c r="BR68" s="334">
        <f t="shared" si="68"/>
        <v>0</v>
      </c>
      <c r="BT68" s="66"/>
      <c r="BU68" s="165">
        <f t="shared" si="10"/>
        <v>0</v>
      </c>
      <c r="BV68" s="334">
        <f t="shared" si="69"/>
        <v>0</v>
      </c>
      <c r="BX68" s="411">
        <f t="shared" si="11"/>
        <v>0</v>
      </c>
      <c r="BY68" s="12">
        <f t="shared" si="12"/>
        <v>0</v>
      </c>
      <c r="BZ68" s="334">
        <v>0</v>
      </c>
      <c r="CB68" s="411">
        <f t="shared" si="13"/>
        <v>0</v>
      </c>
      <c r="CC68" s="12">
        <f t="shared" si="14"/>
        <v>0</v>
      </c>
      <c r="CD68" s="334">
        <v>0</v>
      </c>
      <c r="CF68" s="411">
        <v>0</v>
      </c>
      <c r="CG68" s="12">
        <v>0</v>
      </c>
      <c r="CH68" s="334">
        <v>0</v>
      </c>
      <c r="CJ68" s="411">
        <v>0</v>
      </c>
      <c r="CK68" s="12">
        <v>0</v>
      </c>
      <c r="CL68" s="334">
        <v>0</v>
      </c>
    </row>
    <row r="69" spans="1:90" ht="15" customHeight="1" outlineLevel="2">
      <c r="A69" s="134" t="s">
        <v>15</v>
      </c>
      <c r="B69" s="187">
        <v>92915</v>
      </c>
      <c r="C69" s="13" t="s">
        <v>270</v>
      </c>
      <c r="D69" s="583" t="str">
        <f>IF(B69="","",IFERROR(VLOOKUP(B69,'SINAPI12-24'!$A$5:$H$17812,2,FALSE),VLOOKUP(ORÇAMENTO!B69,COMPOSIÇÕES!$A$9:$G$258,5,FALSE)))</f>
        <v>ARMAÇÃO DE ESTRUTURAS DIVERSAS DE CONCRETO ARMADO, EXCETO VIGAS, PILARES, LAJES E FUNDAÇÕES, UTILIZANDO AÇO CA-60 DE 5,0 MM - MONTAGEM. AF_06/2022</v>
      </c>
      <c r="E69" s="604" t="str">
        <f>IF(B69="","",IFERROR(VLOOKUP(B69,'SINAPI12-24'!$A$5:$H$17812,3,FALSE),VLOOKUP(ORÇAMENTO!B69,COMPOSIÇÕES!$A$9:$G$258,6,FALSE)))</f>
        <v>KG</v>
      </c>
      <c r="F69" s="103">
        <v>8.43</v>
      </c>
      <c r="G69" s="605"/>
      <c r="H69" s="123">
        <f t="shared" si="61"/>
        <v>0.28349999999999997</v>
      </c>
      <c r="I69" s="104">
        <f t="shared" si="62"/>
        <v>0</v>
      </c>
      <c r="J69" s="464">
        <f t="shared" si="63"/>
        <v>0</v>
      </c>
      <c r="K69" s="849"/>
      <c r="L69" s="66"/>
      <c r="M69" s="12"/>
      <c r="N69" s="38"/>
      <c r="O69" s="390"/>
      <c r="P69" s="66"/>
      <c r="Q69" s="12"/>
      <c r="R69" s="38"/>
      <c r="S69" s="325"/>
      <c r="T69" s="335"/>
      <c r="U69" s="12"/>
      <c r="V69" s="358"/>
      <c r="W69" s="21"/>
      <c r="X69" s="335"/>
      <c r="Y69" s="100"/>
      <c r="Z69" s="336"/>
      <c r="AA69" s="272"/>
      <c r="AB69" s="335"/>
      <c r="AC69" s="100"/>
      <c r="AD69" s="336"/>
      <c r="AE69" s="272"/>
      <c r="AF69" s="66"/>
      <c r="AG69" s="12"/>
      <c r="AH69" s="38"/>
      <c r="AI69" s="272"/>
      <c r="AJ69" s="66"/>
      <c r="AK69" s="12"/>
      <c r="AL69" s="38"/>
      <c r="AM69" s="146"/>
      <c r="AN69" s="66"/>
      <c r="AO69" s="12"/>
      <c r="AP69" s="38"/>
      <c r="AQ69" s="146"/>
      <c r="AR69" s="66"/>
      <c r="AS69" s="12"/>
      <c r="AT69" s="38"/>
      <c r="AU69" s="146"/>
      <c r="AV69" s="359"/>
      <c r="AW69" s="12"/>
      <c r="AX69" s="469"/>
      <c r="AY69" s="146"/>
      <c r="AZ69" s="292"/>
      <c r="BA69" s="12"/>
      <c r="BB69" s="469"/>
      <c r="BC69" s="146"/>
      <c r="BD69" s="66"/>
      <c r="BE69" s="12">
        <f t="shared" si="5"/>
        <v>0</v>
      </c>
      <c r="BF69" s="38">
        <f t="shared" si="64"/>
        <v>0</v>
      </c>
      <c r="BG69" s="120"/>
      <c r="BH69" s="66"/>
      <c r="BI69" s="12">
        <f t="shared" si="6"/>
        <v>0</v>
      </c>
      <c r="BJ69" s="38">
        <f t="shared" si="65"/>
        <v>0</v>
      </c>
      <c r="BL69" s="66"/>
      <c r="BM69" s="12">
        <f t="shared" si="66"/>
        <v>0</v>
      </c>
      <c r="BN69" s="38">
        <f t="shared" si="67"/>
        <v>0</v>
      </c>
      <c r="BP69" s="66">
        <f t="shared" si="8"/>
        <v>0</v>
      </c>
      <c r="BQ69" s="165">
        <f t="shared" si="9"/>
        <v>0</v>
      </c>
      <c r="BR69" s="334">
        <f t="shared" si="68"/>
        <v>0</v>
      </c>
      <c r="BT69" s="66"/>
      <c r="BU69" s="165">
        <f t="shared" si="10"/>
        <v>0</v>
      </c>
      <c r="BV69" s="334">
        <f t="shared" si="69"/>
        <v>0</v>
      </c>
      <c r="BX69" s="411">
        <f t="shared" si="11"/>
        <v>0</v>
      </c>
      <c r="BY69" s="12">
        <f t="shared" si="12"/>
        <v>0</v>
      </c>
      <c r="BZ69" s="334">
        <v>0</v>
      </c>
      <c r="CB69" s="411">
        <f t="shared" si="13"/>
        <v>0</v>
      </c>
      <c r="CC69" s="12">
        <f t="shared" si="14"/>
        <v>0</v>
      </c>
      <c r="CD69" s="334">
        <v>0</v>
      </c>
      <c r="CF69" s="411">
        <v>0</v>
      </c>
      <c r="CG69" s="12">
        <v>0</v>
      </c>
      <c r="CH69" s="334">
        <v>0</v>
      </c>
      <c r="CJ69" s="411">
        <v>0</v>
      </c>
      <c r="CK69" s="12">
        <v>0</v>
      </c>
      <c r="CL69" s="334">
        <v>0</v>
      </c>
    </row>
    <row r="70" spans="1:90" ht="15" customHeight="1" outlineLevel="2">
      <c r="A70" s="134" t="s">
        <v>15</v>
      </c>
      <c r="B70" s="187">
        <v>96558</v>
      </c>
      <c r="C70" s="13" t="s">
        <v>271</v>
      </c>
      <c r="D70" s="583" t="str">
        <f>IF(B70="","",IFERROR(VLOOKUP(B70,'SINAPI12-24'!$A$5:$H$17812,2,FALSE),VLOOKUP(ORÇAMENTO!B70,COMPOSIÇÕES!$A$9:$G$258,5,FALSE)))</f>
        <v>CONCRETAGEM DE SAPATA, FCK 30 MPA, COM USO DE BOMBA - LANÇAMENTO, ADENSAMENTO E ACABAMENTO. AF_01/2024</v>
      </c>
      <c r="E70" s="604" t="str">
        <f>IF(B70="","",IFERROR(VLOOKUP(B70,'SINAPI12-24'!$A$5:$H$17812,3,FALSE),VLOOKUP(ORÇAMENTO!B70,COMPOSIÇÕES!$A$9:$G$258,6,FALSE)))</f>
        <v>M3</v>
      </c>
      <c r="F70" s="103">
        <v>3.44</v>
      </c>
      <c r="G70" s="605"/>
      <c r="H70" s="123">
        <f t="shared" si="61"/>
        <v>0.28349999999999997</v>
      </c>
      <c r="I70" s="104">
        <f t="shared" si="62"/>
        <v>0</v>
      </c>
      <c r="J70" s="464">
        <f t="shared" si="63"/>
        <v>0</v>
      </c>
      <c r="K70" s="849"/>
      <c r="L70" s="66"/>
      <c r="M70" s="12"/>
      <c r="N70" s="38"/>
      <c r="O70" s="390"/>
      <c r="P70" s="66"/>
      <c r="Q70" s="12"/>
      <c r="R70" s="38"/>
      <c r="S70" s="325"/>
      <c r="T70" s="335"/>
      <c r="U70" s="12"/>
      <c r="V70" s="358"/>
      <c r="W70" s="21"/>
      <c r="X70" s="335"/>
      <c r="Y70" s="100"/>
      <c r="Z70" s="336"/>
      <c r="AA70" s="272"/>
      <c r="AB70" s="335"/>
      <c r="AC70" s="100"/>
      <c r="AD70" s="336"/>
      <c r="AE70" s="272"/>
      <c r="AF70" s="66"/>
      <c r="AG70" s="12"/>
      <c r="AH70" s="38"/>
      <c r="AI70" s="272"/>
      <c r="AJ70" s="66"/>
      <c r="AK70" s="12"/>
      <c r="AL70" s="38"/>
      <c r="AM70" s="146"/>
      <c r="AN70" s="66"/>
      <c r="AO70" s="12"/>
      <c r="AP70" s="38"/>
      <c r="AQ70" s="146"/>
      <c r="AR70" s="66"/>
      <c r="AS70" s="12"/>
      <c r="AT70" s="38"/>
      <c r="AU70" s="146"/>
      <c r="AV70" s="359"/>
      <c r="AW70" s="12"/>
      <c r="AX70" s="469"/>
      <c r="AY70" s="146"/>
      <c r="AZ70" s="292"/>
      <c r="BA70" s="12"/>
      <c r="BB70" s="469"/>
      <c r="BC70" s="146"/>
      <c r="BD70" s="66"/>
      <c r="BE70" s="12">
        <f t="shared" si="5"/>
        <v>0</v>
      </c>
      <c r="BF70" s="38">
        <f t="shared" si="64"/>
        <v>0</v>
      </c>
      <c r="BG70" s="120"/>
      <c r="BH70" s="66"/>
      <c r="BI70" s="12">
        <f t="shared" si="6"/>
        <v>0</v>
      </c>
      <c r="BJ70" s="38">
        <f t="shared" si="65"/>
        <v>0</v>
      </c>
      <c r="BL70" s="66"/>
      <c r="BM70" s="12">
        <f t="shared" si="66"/>
        <v>0</v>
      </c>
      <c r="BN70" s="38">
        <f t="shared" si="67"/>
        <v>0</v>
      </c>
      <c r="BP70" s="66">
        <f t="shared" si="8"/>
        <v>0</v>
      </c>
      <c r="BQ70" s="165">
        <f t="shared" si="9"/>
        <v>0</v>
      </c>
      <c r="BR70" s="334">
        <f t="shared" si="68"/>
        <v>0</v>
      </c>
      <c r="BT70" s="66"/>
      <c r="BU70" s="165">
        <f t="shared" si="10"/>
        <v>0</v>
      </c>
      <c r="BV70" s="334">
        <f t="shared" si="69"/>
        <v>0</v>
      </c>
      <c r="BX70" s="411">
        <f t="shared" si="11"/>
        <v>0</v>
      </c>
      <c r="BY70" s="12">
        <f t="shared" si="12"/>
        <v>0</v>
      </c>
      <c r="BZ70" s="334">
        <v>0</v>
      </c>
      <c r="CB70" s="411">
        <f t="shared" si="13"/>
        <v>0</v>
      </c>
      <c r="CC70" s="12">
        <f t="shared" si="14"/>
        <v>0</v>
      </c>
      <c r="CD70" s="334">
        <v>0</v>
      </c>
      <c r="CF70" s="411">
        <v>0</v>
      </c>
      <c r="CG70" s="12">
        <v>0</v>
      </c>
      <c r="CH70" s="334">
        <v>0</v>
      </c>
      <c r="CJ70" s="411">
        <v>0</v>
      </c>
      <c r="CK70" s="12">
        <v>0</v>
      </c>
      <c r="CL70" s="334">
        <v>0</v>
      </c>
    </row>
    <row r="71" spans="1:90" ht="15" customHeight="1" outlineLevel="2">
      <c r="A71" s="188" t="s">
        <v>13403</v>
      </c>
      <c r="B71" s="107" t="s">
        <v>121</v>
      </c>
      <c r="C71" s="13" t="s">
        <v>272</v>
      </c>
      <c r="D71" s="583" t="str">
        <f>IF(B71="","",IFERROR(VLOOKUP(B71,'SINAPI12-24'!$A$5:$H$17812,2,FALSE),VLOOKUP(ORÇAMENTO!B71,COMPOSIÇÕES!$A$9:$G$258,3,FALSE)))</f>
        <v>LASTRO DE CONCRETO, PREPARO MECÂNICO, INCLUSOS ADITIVO IMPERMEABILIZANTE, LANÇAMENTO E ADENSAMENTO (REF SINAPI 83534 01/2020)</v>
      </c>
      <c r="E71" s="604" t="str">
        <f>IF(B71="","",IFERROR(VLOOKUP(B71,'SINAPI12-24'!$A$5:$H$17812,3,FALSE),VLOOKUP(ORÇAMENTO!B71,COMPOSIÇÕES!$A$9:$G$258,4,FALSE)))</f>
        <v>M3</v>
      </c>
      <c r="F71" s="103">
        <v>1.48</v>
      </c>
      <c r="G71" s="605"/>
      <c r="H71" s="123">
        <f t="shared" si="61"/>
        <v>0.28349999999999997</v>
      </c>
      <c r="I71" s="104">
        <f t="shared" si="62"/>
        <v>0</v>
      </c>
      <c r="J71" s="464">
        <f t="shared" si="63"/>
        <v>0</v>
      </c>
      <c r="K71" s="849"/>
      <c r="L71" s="68"/>
      <c r="M71" s="16"/>
      <c r="N71" s="83"/>
      <c r="O71" s="390"/>
      <c r="P71" s="68"/>
      <c r="Q71" s="16"/>
      <c r="R71" s="83"/>
      <c r="S71" s="325"/>
      <c r="T71" s="338"/>
      <c r="U71" s="16"/>
      <c r="V71" s="360"/>
      <c r="W71" s="21"/>
      <c r="X71" s="338"/>
      <c r="Y71" s="157"/>
      <c r="Z71" s="339"/>
      <c r="AA71" s="272"/>
      <c r="AB71" s="338"/>
      <c r="AC71" s="157"/>
      <c r="AD71" s="339"/>
      <c r="AE71" s="272"/>
      <c r="AF71" s="68"/>
      <c r="AG71" s="16"/>
      <c r="AH71" s="83"/>
      <c r="AI71" s="272"/>
      <c r="AJ71" s="68"/>
      <c r="AK71" s="16"/>
      <c r="AL71" s="83"/>
      <c r="AM71" s="146"/>
      <c r="AN71" s="68"/>
      <c r="AO71" s="16"/>
      <c r="AP71" s="83"/>
      <c r="AQ71" s="146"/>
      <c r="AR71" s="68"/>
      <c r="AS71" s="16"/>
      <c r="AT71" s="83"/>
      <c r="AU71" s="146"/>
      <c r="AV71" s="361"/>
      <c r="AW71" s="16"/>
      <c r="AX71" s="470"/>
      <c r="AY71" s="146"/>
      <c r="AZ71" s="293"/>
      <c r="BA71" s="16"/>
      <c r="BB71" s="470"/>
      <c r="BC71" s="146"/>
      <c r="BD71" s="68"/>
      <c r="BE71" s="16">
        <f t="shared" ref="BE71:BE155" si="70">TRUNC(BD71*I71,2)</f>
        <v>0</v>
      </c>
      <c r="BF71" s="83">
        <f t="shared" si="64"/>
        <v>0</v>
      </c>
      <c r="BG71" s="120"/>
      <c r="BH71" s="68"/>
      <c r="BI71" s="16">
        <f t="shared" ref="BI71:BI155" si="71">TRUNC(BH71*I71,2)</f>
        <v>0</v>
      </c>
      <c r="BJ71" s="83">
        <f t="shared" si="65"/>
        <v>0</v>
      </c>
      <c r="BL71" s="68"/>
      <c r="BM71" s="16">
        <f t="shared" si="66"/>
        <v>0</v>
      </c>
      <c r="BN71" s="83">
        <f t="shared" si="67"/>
        <v>0</v>
      </c>
      <c r="BP71" s="68">
        <f t="shared" ref="BP71:BP155" si="72">L71+P71+AF71+AJ71+AN71+AR71+BD71+BH71</f>
        <v>0</v>
      </c>
      <c r="BQ71" s="132">
        <f t="shared" ref="BQ71:BQ155" si="73">M71+Q71+AG71+AK71+AO71+AS71+BE71+BI71</f>
        <v>0</v>
      </c>
      <c r="BR71" s="337">
        <f t="shared" si="68"/>
        <v>0</v>
      </c>
      <c r="BT71" s="68"/>
      <c r="BU71" s="132">
        <f t="shared" ref="BU71:BU155" si="74">TRUNC(BT71*I71,2)</f>
        <v>0</v>
      </c>
      <c r="BV71" s="337">
        <f t="shared" si="69"/>
        <v>0</v>
      </c>
      <c r="BX71" s="412">
        <f t="shared" si="11"/>
        <v>0</v>
      </c>
      <c r="BY71" s="16">
        <f t="shared" si="12"/>
        <v>0</v>
      </c>
      <c r="BZ71" s="337">
        <v>0</v>
      </c>
      <c r="CB71" s="412">
        <f t="shared" si="13"/>
        <v>0</v>
      </c>
      <c r="CC71" s="16">
        <f t="shared" si="14"/>
        <v>0</v>
      </c>
      <c r="CD71" s="337">
        <v>0</v>
      </c>
      <c r="CF71" s="412">
        <v>0</v>
      </c>
      <c r="CG71" s="16">
        <v>0</v>
      </c>
      <c r="CH71" s="337">
        <v>0</v>
      </c>
      <c r="CJ71" s="412">
        <v>0</v>
      </c>
      <c r="CK71" s="16">
        <v>0</v>
      </c>
      <c r="CL71" s="337">
        <v>0</v>
      </c>
    </row>
    <row r="72" spans="1:90" ht="15" customHeight="1">
      <c r="A72" s="448"/>
      <c r="B72" s="449"/>
      <c r="C72" s="450">
        <v>4</v>
      </c>
      <c r="D72" s="582" t="s">
        <v>216</v>
      </c>
      <c r="E72" s="450"/>
      <c r="F72" s="450"/>
      <c r="G72" s="451"/>
      <c r="H72" s="452"/>
      <c r="I72" s="453"/>
      <c r="J72" s="454">
        <f>SUM(J73+J79+J86+J88+J93)</f>
        <v>0</v>
      </c>
      <c r="K72" s="849"/>
      <c r="L72" s="259"/>
      <c r="M72" s="260"/>
      <c r="N72" s="324"/>
      <c r="O72" s="272"/>
      <c r="P72" s="259"/>
      <c r="Q72" s="260"/>
      <c r="R72" s="324"/>
      <c r="S72" s="346"/>
      <c r="T72" s="294"/>
      <c r="U72" s="362"/>
      <c r="V72" s="363"/>
      <c r="W72" s="21"/>
      <c r="X72" s="294"/>
      <c r="Y72" s="347"/>
      <c r="Z72" s="328"/>
      <c r="AA72" s="272"/>
      <c r="AB72" s="294"/>
      <c r="AC72" s="347"/>
      <c r="AD72" s="328"/>
      <c r="AE72" s="272"/>
      <c r="AF72" s="259"/>
      <c r="AG72" s="260"/>
      <c r="AH72" s="324"/>
      <c r="AI72" s="272"/>
      <c r="AJ72" s="259"/>
      <c r="AK72" s="260"/>
      <c r="AL72" s="324"/>
      <c r="AM72" s="146"/>
      <c r="AN72" s="259"/>
      <c r="AO72" s="260"/>
      <c r="AP72" s="324"/>
      <c r="AQ72" s="146"/>
      <c r="AR72" s="259"/>
      <c r="AS72" s="260"/>
      <c r="AT72" s="324"/>
      <c r="AU72" s="146"/>
      <c r="AV72" s="294"/>
      <c r="AW72" s="362"/>
      <c r="AX72" s="471"/>
      <c r="AY72" s="315"/>
      <c r="AZ72" s="294"/>
      <c r="BA72" s="362"/>
      <c r="BB72" s="471"/>
      <c r="BC72" s="315"/>
      <c r="BD72" s="259"/>
      <c r="BE72" s="260"/>
      <c r="BF72" s="324"/>
      <c r="BG72" s="158"/>
      <c r="BH72" s="259"/>
      <c r="BI72" s="260"/>
      <c r="BJ72" s="324"/>
      <c r="BL72" s="259"/>
      <c r="BM72" s="260"/>
      <c r="BN72" s="324"/>
      <c r="BP72" s="283"/>
      <c r="BQ72" s="284"/>
      <c r="BR72" s="330"/>
      <c r="BT72" s="283"/>
      <c r="BU72" s="284"/>
      <c r="BV72" s="330"/>
      <c r="BX72" s="294"/>
      <c r="BY72" s="362"/>
      <c r="BZ72" s="406"/>
      <c r="CB72" s="294"/>
      <c r="CC72" s="362"/>
      <c r="CD72" s="406"/>
      <c r="CF72" s="294"/>
      <c r="CG72" s="362"/>
      <c r="CH72" s="406"/>
      <c r="CJ72" s="294"/>
      <c r="CK72" s="362"/>
      <c r="CL72" s="406"/>
    </row>
    <row r="73" spans="1:90" ht="15" customHeight="1" outlineLevel="1">
      <c r="A73" s="425"/>
      <c r="B73" s="426"/>
      <c r="C73" s="427" t="s">
        <v>105</v>
      </c>
      <c r="D73" s="581" t="s">
        <v>217</v>
      </c>
      <c r="E73" s="428"/>
      <c r="F73" s="429"/>
      <c r="G73" s="430"/>
      <c r="H73" s="431"/>
      <c r="I73" s="430"/>
      <c r="J73" s="432">
        <f>SUM(J74:J78)</f>
        <v>0</v>
      </c>
      <c r="K73" s="849"/>
      <c r="L73" s="261"/>
      <c r="M73" s="262"/>
      <c r="N73" s="351"/>
      <c r="O73" s="272"/>
      <c r="P73" s="261"/>
      <c r="Q73" s="262"/>
      <c r="R73" s="351"/>
      <c r="S73" s="325"/>
      <c r="T73" s="352"/>
      <c r="U73" s="262"/>
      <c r="V73" s="364"/>
      <c r="W73" s="21"/>
      <c r="X73" s="352"/>
      <c r="Y73" s="353"/>
      <c r="Z73" s="354"/>
      <c r="AA73" s="272"/>
      <c r="AB73" s="352"/>
      <c r="AC73" s="353"/>
      <c r="AD73" s="354"/>
      <c r="AE73" s="272"/>
      <c r="AF73" s="261"/>
      <c r="AG73" s="262"/>
      <c r="AH73" s="351"/>
      <c r="AI73" s="272"/>
      <c r="AJ73" s="261"/>
      <c r="AK73" s="262"/>
      <c r="AL73" s="351"/>
      <c r="AM73" s="146"/>
      <c r="AN73" s="261"/>
      <c r="AO73" s="262"/>
      <c r="AP73" s="351"/>
      <c r="AQ73" s="146"/>
      <c r="AR73" s="261"/>
      <c r="AS73" s="262"/>
      <c r="AT73" s="351"/>
      <c r="AU73" s="146"/>
      <c r="AV73" s="352"/>
      <c r="AW73" s="262"/>
      <c r="AX73" s="472"/>
      <c r="AY73" s="146"/>
      <c r="AZ73" s="295"/>
      <c r="BA73" s="262"/>
      <c r="BB73" s="472"/>
      <c r="BC73" s="146"/>
      <c r="BD73" s="261"/>
      <c r="BE73" s="262"/>
      <c r="BF73" s="351"/>
      <c r="BG73" s="158"/>
      <c r="BH73" s="261"/>
      <c r="BI73" s="262"/>
      <c r="BJ73" s="351"/>
      <c r="BL73" s="261"/>
      <c r="BM73" s="262"/>
      <c r="BN73" s="351"/>
      <c r="BP73" s="261"/>
      <c r="BQ73" s="262"/>
      <c r="BR73" s="351"/>
      <c r="BT73" s="261"/>
      <c r="BU73" s="262"/>
      <c r="BV73" s="351"/>
      <c r="BX73" s="295"/>
      <c r="BY73" s="262"/>
      <c r="BZ73" s="351"/>
      <c r="CB73" s="295"/>
      <c r="CC73" s="262"/>
      <c r="CD73" s="351"/>
      <c r="CF73" s="295"/>
      <c r="CG73" s="262"/>
      <c r="CH73" s="351"/>
      <c r="CJ73" s="295"/>
      <c r="CK73" s="262"/>
      <c r="CL73" s="351"/>
    </row>
    <row r="74" spans="1:90" ht="51.75" customHeight="1" outlineLevel="2">
      <c r="A74" s="134" t="s">
        <v>15</v>
      </c>
      <c r="B74" s="105">
        <v>92411</v>
      </c>
      <c r="C74" s="13" t="s">
        <v>107</v>
      </c>
      <c r="D74" s="583" t="str">
        <f>IF(B74="","",IFERROR(VLOOKUP(B74,'SINAPI12-24'!$A$5:$H$17812,2,FALSE),VLOOKUP(ORÇAMENTO!B74,COMPOSIÇÕES!$A$9:$G$258,5,FALSE)))</f>
        <v>MONTAGEM E DESMONTAGEM DE FÔRMA DE PILARES RETANGULARES E ESTRUTURAS SIMILARES, PÉ-DIREITO SIMPLES, EM MADEIRA SERRADA, 2 UTILIZAÇÕES. AF_09/2020</v>
      </c>
      <c r="E74" s="604" t="str">
        <f>IF(B74="","",IFERROR(VLOOKUP(B74,'SINAPI12-24'!$A$5:$H$17812,3,FALSE),VLOOKUP(ORÇAMENTO!B74,COMPOSIÇÕES!$A$9:$G$258,6,FALSE)))</f>
        <v>M2</v>
      </c>
      <c r="F74" s="103">
        <v>339.19</v>
      </c>
      <c r="G74" s="605"/>
      <c r="H74" s="123">
        <f t="shared" ref="H74:H78" si="75">$G$6</f>
        <v>0.28349999999999997</v>
      </c>
      <c r="I74" s="104">
        <f t="shared" ref="I74:I78" si="76">G74*(1+H74)</f>
        <v>0</v>
      </c>
      <c r="J74" s="464">
        <f t="shared" ref="J74:J78" si="77">F74*I74</f>
        <v>0</v>
      </c>
      <c r="K74" s="849"/>
      <c r="L74" s="69"/>
      <c r="M74" s="280"/>
      <c r="N74" s="331"/>
      <c r="O74" s="272"/>
      <c r="P74" s="69"/>
      <c r="Q74" s="280"/>
      <c r="R74" s="331"/>
      <c r="S74" s="325"/>
      <c r="T74" s="332"/>
      <c r="U74" s="17"/>
      <c r="V74" s="356"/>
      <c r="W74" s="21"/>
      <c r="X74" s="332"/>
      <c r="Y74" s="314"/>
      <c r="Z74" s="333"/>
      <c r="AA74" s="272"/>
      <c r="AB74" s="332"/>
      <c r="AC74" s="314"/>
      <c r="AD74" s="333"/>
      <c r="AE74" s="272"/>
      <c r="AF74" s="69"/>
      <c r="AG74" s="280"/>
      <c r="AH74" s="331"/>
      <c r="AI74" s="272"/>
      <c r="AJ74" s="69"/>
      <c r="AK74" s="280"/>
      <c r="AL74" s="331"/>
      <c r="AM74" s="146"/>
      <c r="AN74" s="69">
        <v>51.02</v>
      </c>
      <c r="AO74" s="280">
        <v>10897.57</v>
      </c>
      <c r="AP74" s="331">
        <f>AN74/$F74</f>
        <v>0.15040000000000001</v>
      </c>
      <c r="AQ74" s="146"/>
      <c r="AR74" s="69">
        <v>120</v>
      </c>
      <c r="AS74" s="280">
        <v>25630.799999999999</v>
      </c>
      <c r="AT74" s="331">
        <f>AR74/$F74</f>
        <v>0.3538</v>
      </c>
      <c r="AU74" s="146"/>
      <c r="AV74" s="357"/>
      <c r="AW74" s="17"/>
      <c r="AX74" s="468"/>
      <c r="AY74" s="146"/>
      <c r="AZ74" s="291"/>
      <c r="BA74" s="17"/>
      <c r="BB74" s="468"/>
      <c r="BC74" s="146"/>
      <c r="BD74" s="69"/>
      <c r="BE74" s="280">
        <f t="shared" si="70"/>
        <v>0</v>
      </c>
      <c r="BF74" s="331">
        <f>BD74/($F74-$X74-$AZ74)</f>
        <v>0</v>
      </c>
      <c r="BG74" s="158"/>
      <c r="BH74" s="69"/>
      <c r="BI74" s="280">
        <f t="shared" si="71"/>
        <v>0</v>
      </c>
      <c r="BJ74" s="331">
        <f>BH74/($F74-$X74-$AZ74)</f>
        <v>0</v>
      </c>
      <c r="BL74" s="69"/>
      <c r="BM74" s="280">
        <f t="shared" ref="BM74:BM78" si="78">TRUNC(BL74*M74,2)</f>
        <v>0</v>
      </c>
      <c r="BN74" s="331">
        <f>BL74/($F74-$X74-$AZ74)</f>
        <v>0</v>
      </c>
      <c r="BP74" s="69">
        <f t="shared" si="72"/>
        <v>171.02</v>
      </c>
      <c r="BQ74" s="112">
        <f t="shared" si="73"/>
        <v>36528.370000000003</v>
      </c>
      <c r="BR74" s="331">
        <f>BP74/($F74-$X74-$AZ74)</f>
        <v>0.50419999999999998</v>
      </c>
      <c r="BT74" s="69"/>
      <c r="BU74" s="112">
        <f t="shared" si="74"/>
        <v>0</v>
      </c>
      <c r="BV74" s="331">
        <f>BT74/($F74-$X74-$AZ74)</f>
        <v>0</v>
      </c>
      <c r="BX74" s="410">
        <f t="shared" ref="BX74:BX155" si="79">AB74</f>
        <v>0</v>
      </c>
      <c r="BY74" s="17">
        <f t="shared" ref="BY74:BY155" si="80">AC74</f>
        <v>0</v>
      </c>
      <c r="BZ74" s="331">
        <v>0</v>
      </c>
      <c r="CB74" s="410">
        <f t="shared" ref="CB74:CB155" si="81">T74-BX74</f>
        <v>0</v>
      </c>
      <c r="CC74" s="17">
        <f t="shared" ref="CC74:CC155" si="82">TRUNC(CB74*I74,2)</f>
        <v>0</v>
      </c>
      <c r="CD74" s="331">
        <v>0</v>
      </c>
      <c r="CF74" s="410">
        <v>0</v>
      </c>
      <c r="CG74" s="17">
        <v>0</v>
      </c>
      <c r="CH74" s="331">
        <v>0</v>
      </c>
      <c r="CJ74" s="410">
        <v>0</v>
      </c>
      <c r="CK74" s="17">
        <v>0</v>
      </c>
      <c r="CL74" s="331">
        <v>0</v>
      </c>
    </row>
    <row r="75" spans="1:90" ht="51.75" customHeight="1" outlineLevel="2">
      <c r="A75" s="134" t="s">
        <v>15</v>
      </c>
      <c r="B75" s="105">
        <v>92762</v>
      </c>
      <c r="C75" s="13" t="s">
        <v>108</v>
      </c>
      <c r="D75" s="583" t="str">
        <f>IF(B75="","",IFERROR(VLOOKUP(B75,'SINAPI12-24'!$A$5:$H$17812,2,FALSE),VLOOKUP(ORÇAMENTO!B75,COMPOSIÇÕES!$A$9:$G$258,5,FALSE)))</f>
        <v>ARMAÇÃO DE PILAR OU VIGA DE ESTRUTURA CONVENCIONAL DE CONCRETO ARMADO UTILIZANDO AÇO CA-50 DE 10,0 MM - MONTAGEM. AF_06/2022</v>
      </c>
      <c r="E75" s="604" t="str">
        <f>IF(B75="","",IFERROR(VLOOKUP(B75,'SINAPI12-24'!$A$5:$H$17812,3,FALSE),VLOOKUP(ORÇAMENTO!B75,COMPOSIÇÕES!$A$9:$G$258,6,FALSE)))</f>
        <v>KG</v>
      </c>
      <c r="F75" s="103">
        <v>355.88</v>
      </c>
      <c r="G75" s="605"/>
      <c r="H75" s="123">
        <f t="shared" si="75"/>
        <v>0.28349999999999997</v>
      </c>
      <c r="I75" s="104">
        <f t="shared" si="76"/>
        <v>0</v>
      </c>
      <c r="J75" s="464">
        <f t="shared" si="77"/>
        <v>0</v>
      </c>
      <c r="K75" s="849"/>
      <c r="L75" s="66"/>
      <c r="M75" s="43"/>
      <c r="N75" s="334"/>
      <c r="O75" s="272"/>
      <c r="P75" s="66"/>
      <c r="Q75" s="43"/>
      <c r="R75" s="334"/>
      <c r="S75" s="325"/>
      <c r="T75" s="335"/>
      <c r="U75" s="12"/>
      <c r="V75" s="358"/>
      <c r="W75" s="21"/>
      <c r="X75" s="335"/>
      <c r="Y75" s="100"/>
      <c r="Z75" s="336"/>
      <c r="AA75" s="272"/>
      <c r="AB75" s="335"/>
      <c r="AC75" s="100"/>
      <c r="AD75" s="336"/>
      <c r="AE75" s="272"/>
      <c r="AF75" s="66"/>
      <c r="AG75" s="43"/>
      <c r="AH75" s="334"/>
      <c r="AI75" s="272"/>
      <c r="AJ75" s="66"/>
      <c r="AK75" s="43"/>
      <c r="AL75" s="334"/>
      <c r="AM75" s="146"/>
      <c r="AN75" s="66">
        <v>581.63</v>
      </c>
      <c r="AO75" s="43">
        <v>11661.58</v>
      </c>
      <c r="AP75" s="334">
        <f>AN75/$F75</f>
        <v>1.6343000000000001</v>
      </c>
      <c r="AQ75" s="146"/>
      <c r="AR75" s="66">
        <v>120</v>
      </c>
      <c r="AS75" s="43">
        <v>2406</v>
      </c>
      <c r="AT75" s="334">
        <f>AR75/$F75</f>
        <v>0.3372</v>
      </c>
      <c r="AU75" s="146"/>
      <c r="AV75" s="359"/>
      <c r="AW75" s="12"/>
      <c r="AX75" s="469"/>
      <c r="AY75" s="146"/>
      <c r="AZ75" s="292"/>
      <c r="BA75" s="12"/>
      <c r="BB75" s="469"/>
      <c r="BC75" s="146"/>
      <c r="BD75" s="66"/>
      <c r="BE75" s="43">
        <f t="shared" si="70"/>
        <v>0</v>
      </c>
      <c r="BF75" s="334">
        <f>BD75/($F75-$X75-$AZ75)</f>
        <v>0</v>
      </c>
      <c r="BG75" s="158"/>
      <c r="BH75" s="66"/>
      <c r="BI75" s="43">
        <f t="shared" si="71"/>
        <v>0</v>
      </c>
      <c r="BJ75" s="334">
        <f>BH75/($F75-$X75-$AZ75)</f>
        <v>0</v>
      </c>
      <c r="BL75" s="66"/>
      <c r="BM75" s="43">
        <f t="shared" si="78"/>
        <v>0</v>
      </c>
      <c r="BN75" s="334">
        <f>BL75/($F75-$X75-$AZ75)</f>
        <v>0</v>
      </c>
      <c r="BP75" s="66">
        <f t="shared" si="72"/>
        <v>701.63</v>
      </c>
      <c r="BQ75" s="165">
        <f t="shared" si="73"/>
        <v>14067.58</v>
      </c>
      <c r="BR75" s="334">
        <f>BP75/($F75-$X75-$AZ75)</f>
        <v>1.9715</v>
      </c>
      <c r="BT75" s="66"/>
      <c r="BU75" s="165">
        <f t="shared" si="74"/>
        <v>0</v>
      </c>
      <c r="BV75" s="334">
        <f>BT75/($F75-$X75-$AZ75)</f>
        <v>0</v>
      </c>
      <c r="BX75" s="411">
        <f t="shared" si="79"/>
        <v>0</v>
      </c>
      <c r="BY75" s="12">
        <f t="shared" si="80"/>
        <v>0</v>
      </c>
      <c r="BZ75" s="334">
        <v>0</v>
      </c>
      <c r="CB75" s="411">
        <f t="shared" si="81"/>
        <v>0</v>
      </c>
      <c r="CC75" s="12">
        <f t="shared" si="82"/>
        <v>0</v>
      </c>
      <c r="CD75" s="334">
        <v>0</v>
      </c>
      <c r="CF75" s="411">
        <v>0</v>
      </c>
      <c r="CG75" s="12">
        <v>0</v>
      </c>
      <c r="CH75" s="334">
        <v>0</v>
      </c>
      <c r="CJ75" s="411">
        <v>0</v>
      </c>
      <c r="CK75" s="12">
        <v>0</v>
      </c>
      <c r="CL75" s="334">
        <v>0</v>
      </c>
    </row>
    <row r="76" spans="1:90" ht="51.75" customHeight="1" outlineLevel="2">
      <c r="A76" s="134" t="s">
        <v>15</v>
      </c>
      <c r="B76" s="106">
        <v>92763</v>
      </c>
      <c r="C76" s="13" t="s">
        <v>109</v>
      </c>
      <c r="D76" s="583" t="str">
        <f>IF(B76="","",IFERROR(VLOOKUP(B76,'SINAPI12-24'!$A$5:$H$17812,2,FALSE),VLOOKUP(ORÇAMENTO!B76,COMPOSIÇÕES!$A$9:$G$258,5,FALSE)))</f>
        <v>ARMAÇÃO DE PILAR OU VIGA DE ESTRUTURA CONVENCIONAL DE CONCRETO ARMADO UTILIZANDO AÇO CA-50 DE 12,5 MM - MONTAGEM. AF_06/2022</v>
      </c>
      <c r="E76" s="604" t="str">
        <f>IF(B76="","",IFERROR(VLOOKUP(B76,'SINAPI12-24'!$A$5:$H$17812,3,FALSE),VLOOKUP(ORÇAMENTO!B76,COMPOSIÇÕES!$A$9:$G$258,6,FALSE)))</f>
        <v>KG</v>
      </c>
      <c r="F76" s="103">
        <v>216.05</v>
      </c>
      <c r="G76" s="605"/>
      <c r="H76" s="123">
        <f t="shared" si="75"/>
        <v>0.28349999999999997</v>
      </c>
      <c r="I76" s="104">
        <f t="shared" si="76"/>
        <v>0</v>
      </c>
      <c r="J76" s="464">
        <f t="shared" si="77"/>
        <v>0</v>
      </c>
      <c r="K76" s="849"/>
      <c r="L76" s="66"/>
      <c r="M76" s="12"/>
      <c r="N76" s="334"/>
      <c r="O76" s="272"/>
      <c r="P76" s="66"/>
      <c r="Q76" s="12"/>
      <c r="R76" s="334"/>
      <c r="S76" s="325"/>
      <c r="T76" s="335"/>
      <c r="U76" s="12"/>
      <c r="V76" s="358"/>
      <c r="W76" s="21"/>
      <c r="X76" s="335"/>
      <c r="Y76" s="100"/>
      <c r="Z76" s="336"/>
      <c r="AA76" s="272"/>
      <c r="AB76" s="335"/>
      <c r="AC76" s="100"/>
      <c r="AD76" s="336"/>
      <c r="AE76" s="272"/>
      <c r="AF76" s="66"/>
      <c r="AG76" s="12"/>
      <c r="AH76" s="334"/>
      <c r="AI76" s="272"/>
      <c r="AJ76" s="66"/>
      <c r="AK76" s="12"/>
      <c r="AL76" s="334"/>
      <c r="AM76" s="146"/>
      <c r="AN76" s="66">
        <v>361.83</v>
      </c>
      <c r="AO76" s="12">
        <v>6198.21</v>
      </c>
      <c r="AP76" s="334">
        <f>AN76/$F76</f>
        <v>1.6748000000000001</v>
      </c>
      <c r="AQ76" s="146"/>
      <c r="AR76" s="66">
        <v>80</v>
      </c>
      <c r="AS76" s="12">
        <v>1370.4</v>
      </c>
      <c r="AT76" s="334">
        <f>AR76/$F76</f>
        <v>0.37030000000000002</v>
      </c>
      <c r="AU76" s="146"/>
      <c r="AV76" s="359"/>
      <c r="AW76" s="12"/>
      <c r="AX76" s="469"/>
      <c r="AY76" s="146"/>
      <c r="AZ76" s="292"/>
      <c r="BA76" s="12"/>
      <c r="BB76" s="469"/>
      <c r="BC76" s="146"/>
      <c r="BD76" s="66"/>
      <c r="BE76" s="12">
        <f t="shared" si="70"/>
        <v>0</v>
      </c>
      <c r="BF76" s="334">
        <f>BD76/($F76-$X76-$AZ76)</f>
        <v>0</v>
      </c>
      <c r="BG76" s="158"/>
      <c r="BH76" s="66"/>
      <c r="BI76" s="12">
        <f t="shared" si="71"/>
        <v>0</v>
      </c>
      <c r="BJ76" s="334">
        <f>BH76/($F76-$X76-$AZ76)</f>
        <v>0</v>
      </c>
      <c r="BL76" s="66"/>
      <c r="BM76" s="12">
        <f t="shared" si="78"/>
        <v>0</v>
      </c>
      <c r="BN76" s="334">
        <f>BL76/($F76-$X76-$AZ76)</f>
        <v>0</v>
      </c>
      <c r="BP76" s="66">
        <f t="shared" si="72"/>
        <v>441.83</v>
      </c>
      <c r="BQ76" s="165">
        <f t="shared" si="73"/>
        <v>7568.61</v>
      </c>
      <c r="BR76" s="334">
        <f>BP76/($F76-$X76-$AZ76)</f>
        <v>2.0449999999999999</v>
      </c>
      <c r="BT76" s="66"/>
      <c r="BU76" s="165">
        <f t="shared" si="74"/>
        <v>0</v>
      </c>
      <c r="BV76" s="334">
        <f>BT76/($F76-$X76-$AZ76)</f>
        <v>0</v>
      </c>
      <c r="BX76" s="411">
        <f t="shared" si="79"/>
        <v>0</v>
      </c>
      <c r="BY76" s="12">
        <f t="shared" si="80"/>
        <v>0</v>
      </c>
      <c r="BZ76" s="334">
        <v>0</v>
      </c>
      <c r="CB76" s="411">
        <f t="shared" si="81"/>
        <v>0</v>
      </c>
      <c r="CC76" s="12">
        <f t="shared" si="82"/>
        <v>0</v>
      </c>
      <c r="CD76" s="334">
        <v>0</v>
      </c>
      <c r="CF76" s="411">
        <v>0</v>
      </c>
      <c r="CG76" s="12">
        <v>0</v>
      </c>
      <c r="CH76" s="334">
        <v>0</v>
      </c>
      <c r="CJ76" s="411">
        <v>0</v>
      </c>
      <c r="CK76" s="12">
        <v>0</v>
      </c>
      <c r="CL76" s="334">
        <v>0</v>
      </c>
    </row>
    <row r="77" spans="1:90" ht="51.75" customHeight="1" outlineLevel="2">
      <c r="A77" s="135" t="s">
        <v>15</v>
      </c>
      <c r="B77" s="106">
        <v>92759</v>
      </c>
      <c r="C77" s="13" t="s">
        <v>110</v>
      </c>
      <c r="D77" s="583" t="str">
        <f>IF(B77="","",IFERROR(VLOOKUP(B77,'SINAPI12-24'!$A$5:$H$17812,2,FALSE),VLOOKUP(ORÇAMENTO!B77,COMPOSIÇÕES!$A$9:$G$258,5,FALSE)))</f>
        <v>ARMAÇÃO DE PILAR OU VIGA DE ESTRUTURA CONVENCIONAL DE CONCRETO ARMADO UTILIZANDO AÇO CA-60 DE 5,0 MM - MONTAGEM. AF_06/2022</v>
      </c>
      <c r="E77" s="604" t="str">
        <f>IF(B77="","",IFERROR(VLOOKUP(B77,'SINAPI12-24'!$A$5:$H$17812,3,FALSE),VLOOKUP(ORÇAMENTO!B77,COMPOSIÇÕES!$A$9:$G$258,6,FALSE)))</f>
        <v>KG</v>
      </c>
      <c r="F77" s="103">
        <v>176.06</v>
      </c>
      <c r="G77" s="605"/>
      <c r="H77" s="123">
        <f t="shared" si="75"/>
        <v>0.28349999999999997</v>
      </c>
      <c r="I77" s="104">
        <f t="shared" si="76"/>
        <v>0</v>
      </c>
      <c r="J77" s="464">
        <f t="shared" si="77"/>
        <v>0</v>
      </c>
      <c r="K77" s="849"/>
      <c r="L77" s="66"/>
      <c r="M77" s="12"/>
      <c r="N77" s="334"/>
      <c r="O77" s="272"/>
      <c r="P77" s="66"/>
      <c r="Q77" s="12"/>
      <c r="R77" s="334"/>
      <c r="S77" s="325"/>
      <c r="T77" s="335"/>
      <c r="U77" s="12"/>
      <c r="V77" s="358"/>
      <c r="W77" s="21"/>
      <c r="X77" s="335"/>
      <c r="Y77" s="100"/>
      <c r="Z77" s="336"/>
      <c r="AA77" s="272"/>
      <c r="AB77" s="335"/>
      <c r="AC77" s="100"/>
      <c r="AD77" s="336"/>
      <c r="AE77" s="272"/>
      <c r="AF77" s="66"/>
      <c r="AG77" s="12"/>
      <c r="AH77" s="334"/>
      <c r="AI77" s="272"/>
      <c r="AJ77" s="66"/>
      <c r="AK77" s="12"/>
      <c r="AL77" s="334"/>
      <c r="AM77" s="146"/>
      <c r="AN77" s="66">
        <v>376.6</v>
      </c>
      <c r="AO77" s="12">
        <v>8326.5300000000007</v>
      </c>
      <c r="AP77" s="334">
        <f>AN77/$F77</f>
        <v>2.1389999999999998</v>
      </c>
      <c r="AQ77" s="146"/>
      <c r="AR77" s="66">
        <v>75</v>
      </c>
      <c r="AS77" s="12">
        <v>1658.25</v>
      </c>
      <c r="AT77" s="334">
        <f>AR77/$F77</f>
        <v>0.42599999999999999</v>
      </c>
      <c r="AU77" s="146"/>
      <c r="AV77" s="359"/>
      <c r="AW77" s="12"/>
      <c r="AX77" s="469"/>
      <c r="AY77" s="146"/>
      <c r="AZ77" s="292"/>
      <c r="BA77" s="12"/>
      <c r="BB77" s="469"/>
      <c r="BC77" s="146"/>
      <c r="BD77" s="66"/>
      <c r="BE77" s="12">
        <f t="shared" si="70"/>
        <v>0</v>
      </c>
      <c r="BF77" s="334">
        <f>BD77/($F77-$X77-$AZ77)</f>
        <v>0</v>
      </c>
      <c r="BG77" s="158"/>
      <c r="BH77" s="66"/>
      <c r="BI77" s="12">
        <f t="shared" si="71"/>
        <v>0</v>
      </c>
      <c r="BJ77" s="334">
        <f>BH77/($F77-$X77-$AZ77)</f>
        <v>0</v>
      </c>
      <c r="BL77" s="66"/>
      <c r="BM77" s="12">
        <f t="shared" si="78"/>
        <v>0</v>
      </c>
      <c r="BN77" s="334">
        <f>BL77/($F77-$X77-$AZ77)</f>
        <v>0</v>
      </c>
      <c r="BP77" s="66">
        <f t="shared" si="72"/>
        <v>451.6</v>
      </c>
      <c r="BQ77" s="165">
        <f t="shared" si="73"/>
        <v>9984.7800000000007</v>
      </c>
      <c r="BR77" s="334">
        <f>BP77/($F77-$X77-$AZ77)</f>
        <v>2.5649999999999999</v>
      </c>
      <c r="BT77" s="66"/>
      <c r="BU77" s="165">
        <f t="shared" si="74"/>
        <v>0</v>
      </c>
      <c r="BV77" s="334">
        <f>BT77/($F77-$X77-$AZ77)</f>
        <v>0</v>
      </c>
      <c r="BX77" s="411">
        <f t="shared" si="79"/>
        <v>0</v>
      </c>
      <c r="BY77" s="12">
        <f t="shared" si="80"/>
        <v>0</v>
      </c>
      <c r="BZ77" s="334">
        <v>0</v>
      </c>
      <c r="CB77" s="411">
        <f t="shared" si="81"/>
        <v>0</v>
      </c>
      <c r="CC77" s="12">
        <f t="shared" si="82"/>
        <v>0</v>
      </c>
      <c r="CD77" s="334">
        <v>0</v>
      </c>
      <c r="CF77" s="411">
        <v>0</v>
      </c>
      <c r="CG77" s="12">
        <v>0</v>
      </c>
      <c r="CH77" s="334">
        <v>0</v>
      </c>
      <c r="CJ77" s="411">
        <v>0</v>
      </c>
      <c r="CK77" s="12">
        <v>0</v>
      </c>
      <c r="CL77" s="334">
        <v>0</v>
      </c>
    </row>
    <row r="78" spans="1:90" ht="51.75" customHeight="1" outlineLevel="2">
      <c r="A78" s="134" t="s">
        <v>15</v>
      </c>
      <c r="B78" s="105">
        <v>103672</v>
      </c>
      <c r="C78" s="13" t="s">
        <v>111</v>
      </c>
      <c r="D78" s="583" t="str">
        <f>IF(B78="","",IFERROR(VLOOKUP(B78,'SINAPI12-24'!$A$5:$H$17812,2,FALSE),VLOOKUP(ORÇAMENTO!B78,COMPOSIÇÕES!$A$9:$G$258,5,FALSE)))</f>
        <v>CONCRETAGEM DE PILARES, FCK = 25 MPA, COM USO DE BOMBA - LANÇAMENTO, ADENSAMENTO E ACABAMENTO. AF_02/2022_PS</v>
      </c>
      <c r="E78" s="604" t="str">
        <f>IF(B78="","",IFERROR(VLOOKUP(B78,'SINAPI12-24'!$A$5:$H$17812,3,FALSE),VLOOKUP(ORÇAMENTO!B78,COMPOSIÇÕES!$A$9:$G$258,6,FALSE)))</f>
        <v>M3</v>
      </c>
      <c r="F78" s="103">
        <v>16.97</v>
      </c>
      <c r="G78" s="605"/>
      <c r="H78" s="123">
        <f t="shared" si="75"/>
        <v>0.28349999999999997</v>
      </c>
      <c r="I78" s="104">
        <f t="shared" si="76"/>
        <v>0</v>
      </c>
      <c r="J78" s="464">
        <f t="shared" si="77"/>
        <v>0</v>
      </c>
      <c r="K78" s="849"/>
      <c r="L78" s="68"/>
      <c r="M78" s="16"/>
      <c r="N78" s="337"/>
      <c r="O78" s="272"/>
      <c r="P78" s="68"/>
      <c r="Q78" s="16"/>
      <c r="R78" s="337"/>
      <c r="S78" s="325"/>
      <c r="T78" s="338"/>
      <c r="U78" s="16"/>
      <c r="V78" s="360"/>
      <c r="W78" s="21"/>
      <c r="X78" s="338"/>
      <c r="Y78" s="157"/>
      <c r="Z78" s="339"/>
      <c r="AA78" s="272"/>
      <c r="AB78" s="338"/>
      <c r="AC78" s="157"/>
      <c r="AD78" s="339"/>
      <c r="AE78" s="272"/>
      <c r="AF78" s="68"/>
      <c r="AG78" s="16"/>
      <c r="AH78" s="337"/>
      <c r="AI78" s="272"/>
      <c r="AJ78" s="68"/>
      <c r="AK78" s="16"/>
      <c r="AL78" s="337"/>
      <c r="AM78" s="146"/>
      <c r="AN78" s="68">
        <v>2.82</v>
      </c>
      <c r="AO78" s="16">
        <v>2660.59</v>
      </c>
      <c r="AP78" s="337">
        <f>AN78/$F78</f>
        <v>0.16619999999999999</v>
      </c>
      <c r="AQ78" s="146"/>
      <c r="AR78" s="68">
        <v>8.36</v>
      </c>
      <c r="AS78" s="16">
        <v>7903.81</v>
      </c>
      <c r="AT78" s="337">
        <f>AR78/$F78</f>
        <v>0.49259999999999998</v>
      </c>
      <c r="AU78" s="146"/>
      <c r="AV78" s="361"/>
      <c r="AW78" s="16"/>
      <c r="AX78" s="470"/>
      <c r="AY78" s="146"/>
      <c r="AZ78" s="293"/>
      <c r="BA78" s="16"/>
      <c r="BB78" s="470"/>
      <c r="BC78" s="146"/>
      <c r="BD78" s="68"/>
      <c r="BE78" s="16">
        <f t="shared" si="70"/>
        <v>0</v>
      </c>
      <c r="BF78" s="337">
        <f>BD78/($F78-$X78-$AZ78)</f>
        <v>0</v>
      </c>
      <c r="BG78" s="158"/>
      <c r="BH78" s="68"/>
      <c r="BI78" s="16">
        <f t="shared" si="71"/>
        <v>0</v>
      </c>
      <c r="BJ78" s="337">
        <f>BH78/($F78-$X78-$AZ78)</f>
        <v>0</v>
      </c>
      <c r="BL78" s="68"/>
      <c r="BM78" s="16">
        <f t="shared" si="78"/>
        <v>0</v>
      </c>
      <c r="BN78" s="337">
        <f>BL78/($F78-$X78-$AZ78)</f>
        <v>0</v>
      </c>
      <c r="BP78" s="68">
        <f t="shared" si="72"/>
        <v>11.18</v>
      </c>
      <c r="BQ78" s="132">
        <f t="shared" si="73"/>
        <v>10564.4</v>
      </c>
      <c r="BR78" s="337">
        <f>BP78/($F78-$X78-$AZ78)</f>
        <v>0.65880000000000005</v>
      </c>
      <c r="BT78" s="68"/>
      <c r="BU78" s="132">
        <f t="shared" si="74"/>
        <v>0</v>
      </c>
      <c r="BV78" s="337">
        <f>BT78/($F78-$X78-$AZ78)</f>
        <v>0</v>
      </c>
      <c r="BX78" s="412">
        <f t="shared" si="79"/>
        <v>0</v>
      </c>
      <c r="BY78" s="16">
        <f t="shared" si="80"/>
        <v>0</v>
      </c>
      <c r="BZ78" s="337">
        <v>0</v>
      </c>
      <c r="CB78" s="412">
        <f t="shared" si="81"/>
        <v>0</v>
      </c>
      <c r="CC78" s="16">
        <f t="shared" si="82"/>
        <v>0</v>
      </c>
      <c r="CD78" s="337">
        <v>0</v>
      </c>
      <c r="CF78" s="412">
        <v>0</v>
      </c>
      <c r="CG78" s="16">
        <v>0</v>
      </c>
      <c r="CH78" s="337">
        <v>0</v>
      </c>
      <c r="CJ78" s="412">
        <v>0</v>
      </c>
      <c r="CK78" s="16">
        <v>0</v>
      </c>
      <c r="CL78" s="337">
        <v>0</v>
      </c>
    </row>
    <row r="79" spans="1:90" ht="15" customHeight="1" outlineLevel="1">
      <c r="A79" s="425"/>
      <c r="B79" s="426"/>
      <c r="C79" s="427" t="s">
        <v>112</v>
      </c>
      <c r="D79" s="581" t="s">
        <v>219</v>
      </c>
      <c r="E79" s="428"/>
      <c r="F79" s="429"/>
      <c r="G79" s="430"/>
      <c r="H79" s="431"/>
      <c r="I79" s="430"/>
      <c r="J79" s="432">
        <f>SUM(J80:J85)</f>
        <v>0</v>
      </c>
      <c r="K79" s="849"/>
      <c r="L79" s="261"/>
      <c r="M79" s="262"/>
      <c r="N79" s="351"/>
      <c r="O79" s="272"/>
      <c r="P79" s="261"/>
      <c r="Q79" s="262"/>
      <c r="R79" s="351"/>
      <c r="S79" s="325"/>
      <c r="T79" s="352"/>
      <c r="U79" s="262"/>
      <c r="V79" s="364"/>
      <c r="W79" s="21"/>
      <c r="X79" s="352"/>
      <c r="Y79" s="353"/>
      <c r="Z79" s="354"/>
      <c r="AA79" s="272"/>
      <c r="AB79" s="352"/>
      <c r="AC79" s="353"/>
      <c r="AD79" s="354"/>
      <c r="AE79" s="272"/>
      <c r="AF79" s="261"/>
      <c r="AG79" s="262"/>
      <c r="AH79" s="351"/>
      <c r="AI79" s="272"/>
      <c r="AJ79" s="261"/>
      <c r="AK79" s="262"/>
      <c r="AL79" s="351"/>
      <c r="AM79" s="146"/>
      <c r="AN79" s="261"/>
      <c r="AO79" s="262"/>
      <c r="AP79" s="351"/>
      <c r="AQ79" s="146"/>
      <c r="AR79" s="261"/>
      <c r="AS79" s="262"/>
      <c r="AT79" s="351"/>
      <c r="AU79" s="146"/>
      <c r="AV79" s="352"/>
      <c r="AW79" s="262"/>
      <c r="AX79" s="472"/>
      <c r="AY79" s="146"/>
      <c r="AZ79" s="295"/>
      <c r="BA79" s="262"/>
      <c r="BB79" s="472"/>
      <c r="BC79" s="146"/>
      <c r="BD79" s="261"/>
      <c r="BE79" s="262"/>
      <c r="BF79" s="351"/>
      <c r="BG79" s="158"/>
      <c r="BH79" s="261"/>
      <c r="BI79" s="262"/>
      <c r="BJ79" s="351"/>
      <c r="BL79" s="261"/>
      <c r="BM79" s="262"/>
      <c r="BN79" s="351"/>
      <c r="BP79" s="261"/>
      <c r="BQ79" s="262"/>
      <c r="BR79" s="351"/>
      <c r="BT79" s="261"/>
      <c r="BU79" s="262"/>
      <c r="BV79" s="351"/>
      <c r="BX79" s="295"/>
      <c r="BY79" s="262"/>
      <c r="BZ79" s="351"/>
      <c r="CB79" s="295"/>
      <c r="CC79" s="262"/>
      <c r="CD79" s="351"/>
      <c r="CF79" s="295"/>
      <c r="CG79" s="262"/>
      <c r="CH79" s="351"/>
      <c r="CJ79" s="295"/>
      <c r="CK79" s="262"/>
      <c r="CL79" s="351"/>
    </row>
    <row r="80" spans="1:90" ht="57" customHeight="1" outlineLevel="2">
      <c r="A80" s="135" t="s">
        <v>15</v>
      </c>
      <c r="B80" s="106">
        <v>92471</v>
      </c>
      <c r="C80" s="13" t="s">
        <v>113</v>
      </c>
      <c r="D80" s="583" t="str">
        <f>IF(B80="","",IFERROR(VLOOKUP(B80,'SINAPI12-24'!$A$5:$H$17812,2,FALSE),VLOOKUP(ORÇAMENTO!B80,COMPOSIÇÕES!$A$9:$G$258,5,FALSE)))</f>
        <v>MONTAGEM E DESMONTAGEM DE FÔRMA DE VIGA, ESCORAMENTO COM GARFO DE MADEIRA, PÉ-DIREITO SIMPLES, EM CHAPA DE MADEIRA PLASTIFICADA, 12 UTILIZAÇÕES. AF_09/2020</v>
      </c>
      <c r="E80" s="604" t="str">
        <f>IF(B80="","",IFERROR(VLOOKUP(B80,'SINAPI12-24'!$A$5:$H$17812,3,FALSE),VLOOKUP(ORÇAMENTO!B80,COMPOSIÇÕES!$A$9:$G$258,6,FALSE)))</f>
        <v>M2</v>
      </c>
      <c r="F80" s="103">
        <v>262.66000000000003</v>
      </c>
      <c r="G80" s="605"/>
      <c r="H80" s="123">
        <f t="shared" ref="H80:H85" si="83">$G$6</f>
        <v>0.28349999999999997</v>
      </c>
      <c r="I80" s="104">
        <f t="shared" ref="I80:I85" si="84">G80*(1+H80)</f>
        <v>0</v>
      </c>
      <c r="J80" s="464">
        <f t="shared" ref="J80:J85" si="85">F80*I80</f>
        <v>0</v>
      </c>
      <c r="K80" s="849"/>
      <c r="L80" s="69"/>
      <c r="M80" s="17"/>
      <c r="N80" s="331"/>
      <c r="O80" s="272"/>
      <c r="P80" s="69"/>
      <c r="Q80" s="17"/>
      <c r="R80" s="331"/>
      <c r="S80" s="325"/>
      <c r="T80" s="332"/>
      <c r="U80" s="17"/>
      <c r="V80" s="356"/>
      <c r="W80" s="21"/>
      <c r="X80" s="332"/>
      <c r="Y80" s="314"/>
      <c r="Z80" s="333"/>
      <c r="AA80" s="272"/>
      <c r="AB80" s="332"/>
      <c r="AC80" s="314"/>
      <c r="AD80" s="333"/>
      <c r="AE80" s="272"/>
      <c r="AF80" s="69"/>
      <c r="AG80" s="17"/>
      <c r="AH80" s="331"/>
      <c r="AI80" s="272"/>
      <c r="AJ80" s="69"/>
      <c r="AK80" s="17"/>
      <c r="AL80" s="331"/>
      <c r="AM80" s="146"/>
      <c r="AN80" s="69"/>
      <c r="AO80" s="17"/>
      <c r="AP80" s="331"/>
      <c r="AQ80" s="146"/>
      <c r="AR80" s="69">
        <v>15.24</v>
      </c>
      <c r="AS80" s="17">
        <v>1824.53</v>
      </c>
      <c r="AT80" s="331">
        <f>AR80/$F80</f>
        <v>5.8000000000000003E-2</v>
      </c>
      <c r="AU80" s="146"/>
      <c r="AV80" s="357"/>
      <c r="AW80" s="17"/>
      <c r="AX80" s="468"/>
      <c r="AY80" s="146"/>
      <c r="AZ80" s="291"/>
      <c r="BA80" s="17"/>
      <c r="BB80" s="468"/>
      <c r="BC80" s="146"/>
      <c r="BD80" s="69">
        <v>24.32</v>
      </c>
      <c r="BE80" s="17">
        <f t="shared" si="70"/>
        <v>0</v>
      </c>
      <c r="BF80" s="331">
        <f t="shared" ref="BF80:BF85" si="86">BD80/($F80-$X80-$AZ80)</f>
        <v>9.2600000000000002E-2</v>
      </c>
      <c r="BG80" s="158"/>
      <c r="BH80" s="69">
        <v>230.2</v>
      </c>
      <c r="BI80" s="17">
        <f t="shared" si="71"/>
        <v>0</v>
      </c>
      <c r="BJ80" s="331">
        <f t="shared" ref="BJ80:BJ85" si="87">BH80/($F80-$X80-$AZ80)</f>
        <v>0.87639999999999996</v>
      </c>
      <c r="BL80" s="69">
        <v>64.7</v>
      </c>
      <c r="BM80" s="17">
        <f>TRUNC(BL80*I80,2)</f>
        <v>0</v>
      </c>
      <c r="BN80" s="331">
        <f t="shared" ref="BN80:BN85" si="88">BL80/($F80-$X80-$AZ80)</f>
        <v>0.24629999999999999</v>
      </c>
      <c r="BP80" s="69">
        <f>L80+P80+AF80+AJ80+AN80+AR80+BD80+BH80+BL80</f>
        <v>334.46</v>
      </c>
      <c r="BQ80" s="112">
        <f t="shared" si="73"/>
        <v>1824.53</v>
      </c>
      <c r="BR80" s="331">
        <f t="shared" ref="BR80:BR85" si="89">BP80/($F80-$X80-$AZ80)</f>
        <v>1.2734000000000001</v>
      </c>
      <c r="BT80" s="69"/>
      <c r="BU80" s="112">
        <f t="shared" si="74"/>
        <v>0</v>
      </c>
      <c r="BV80" s="331">
        <f t="shared" ref="BV80:BV85" si="90">BT80/($F80-$X80-$AZ80)</f>
        <v>0</v>
      </c>
      <c r="BX80" s="410">
        <f t="shared" si="79"/>
        <v>0</v>
      </c>
      <c r="BY80" s="17">
        <f t="shared" si="80"/>
        <v>0</v>
      </c>
      <c r="BZ80" s="331">
        <v>0</v>
      </c>
      <c r="CB80" s="410">
        <f t="shared" si="81"/>
        <v>0</v>
      </c>
      <c r="CC80" s="17">
        <f t="shared" si="82"/>
        <v>0</v>
      </c>
      <c r="CD80" s="331">
        <v>0</v>
      </c>
      <c r="CF80" s="410">
        <v>0</v>
      </c>
      <c r="CG80" s="17">
        <v>0</v>
      </c>
      <c r="CH80" s="331">
        <v>0</v>
      </c>
      <c r="CJ80" s="410">
        <v>0</v>
      </c>
      <c r="CK80" s="17">
        <v>0</v>
      </c>
      <c r="CL80" s="331">
        <v>0</v>
      </c>
    </row>
    <row r="81" spans="1:93" ht="57" customHeight="1" outlineLevel="2">
      <c r="A81" s="135" t="s">
        <v>15</v>
      </c>
      <c r="B81" s="106">
        <v>92761</v>
      </c>
      <c r="C81" s="13" t="s">
        <v>114</v>
      </c>
      <c r="D81" s="583" t="str">
        <f>IF(B81="","",IFERROR(VLOOKUP(B81,'SINAPI12-24'!$A$5:$H$17812,2,FALSE),VLOOKUP(ORÇAMENTO!B81,COMPOSIÇÕES!$A$9:$G$258,5,FALSE)))</f>
        <v>ARMAÇÃO DE PILAR OU VIGA DE ESTRUTURA CONVENCIONAL DE CONCRETO ARMADO UTILIZANDO AÇO CA-50 DE 8,0 MM - MONTAGEM. AF_06/2022</v>
      </c>
      <c r="E81" s="604" t="str">
        <f>IF(B81="","",IFERROR(VLOOKUP(B81,'SINAPI12-24'!$A$5:$H$17812,3,FALSE),VLOOKUP(ORÇAMENTO!B81,COMPOSIÇÕES!$A$9:$G$258,6,FALSE)))</f>
        <v>KG</v>
      </c>
      <c r="F81" s="103">
        <v>718.6</v>
      </c>
      <c r="G81" s="605"/>
      <c r="H81" s="123">
        <f t="shared" si="83"/>
        <v>0.28349999999999997</v>
      </c>
      <c r="I81" s="104">
        <f t="shared" si="84"/>
        <v>0</v>
      </c>
      <c r="J81" s="464">
        <f t="shared" si="85"/>
        <v>0</v>
      </c>
      <c r="K81" s="849"/>
      <c r="L81" s="66"/>
      <c r="M81" s="12"/>
      <c r="N81" s="334"/>
      <c r="O81" s="272"/>
      <c r="P81" s="66"/>
      <c r="Q81" s="12"/>
      <c r="R81" s="334"/>
      <c r="S81" s="325"/>
      <c r="T81" s="335"/>
      <c r="U81" s="12"/>
      <c r="V81" s="358"/>
      <c r="W81" s="21"/>
      <c r="X81" s="335"/>
      <c r="Y81" s="100"/>
      <c r="Z81" s="336"/>
      <c r="AA81" s="272"/>
      <c r="AB81" s="335"/>
      <c r="AC81" s="100"/>
      <c r="AD81" s="336"/>
      <c r="AE81" s="272"/>
      <c r="AF81" s="66"/>
      <c r="AG81" s="12"/>
      <c r="AH81" s="334"/>
      <c r="AI81" s="272"/>
      <c r="AJ81" s="66"/>
      <c r="AK81" s="12"/>
      <c r="AL81" s="334"/>
      <c r="AM81" s="146"/>
      <c r="AN81" s="66"/>
      <c r="AO81" s="12"/>
      <c r="AP81" s="334"/>
      <c r="AQ81" s="146"/>
      <c r="AR81" s="66">
        <v>26.47</v>
      </c>
      <c r="AS81" s="12">
        <v>579.95000000000005</v>
      </c>
      <c r="AT81" s="334">
        <f>AR81/$F81</f>
        <v>3.6799999999999999E-2</v>
      </c>
      <c r="AU81" s="146"/>
      <c r="AV81" s="359"/>
      <c r="AW81" s="12"/>
      <c r="AX81" s="469"/>
      <c r="AY81" s="146"/>
      <c r="AZ81" s="292"/>
      <c r="BA81" s="12"/>
      <c r="BB81" s="469"/>
      <c r="BC81" s="146"/>
      <c r="BD81" s="66">
        <v>233.2</v>
      </c>
      <c r="BE81" s="12">
        <f t="shared" si="70"/>
        <v>0</v>
      </c>
      <c r="BF81" s="331">
        <f t="shared" si="86"/>
        <v>0.32450000000000001</v>
      </c>
      <c r="BG81" s="158"/>
      <c r="BH81" s="66">
        <v>80.37</v>
      </c>
      <c r="BI81" s="12">
        <f t="shared" si="71"/>
        <v>0</v>
      </c>
      <c r="BJ81" s="331">
        <f t="shared" si="87"/>
        <v>0.1118</v>
      </c>
      <c r="BL81" s="66">
        <v>131.52000000000001</v>
      </c>
      <c r="BM81" s="17">
        <f t="shared" ref="BM81:BM85" si="91">TRUNC(BL81*I81,2)</f>
        <v>0</v>
      </c>
      <c r="BN81" s="331">
        <f t="shared" si="88"/>
        <v>0.183</v>
      </c>
      <c r="BP81" s="66">
        <f t="shared" si="72"/>
        <v>340.04</v>
      </c>
      <c r="BQ81" s="165">
        <f t="shared" si="73"/>
        <v>579.95000000000005</v>
      </c>
      <c r="BR81" s="334">
        <f t="shared" si="89"/>
        <v>0.47320000000000001</v>
      </c>
      <c r="BT81" s="66"/>
      <c r="BU81" s="165">
        <f t="shared" si="74"/>
        <v>0</v>
      </c>
      <c r="BV81" s="334">
        <f t="shared" si="90"/>
        <v>0</v>
      </c>
      <c r="BX81" s="411">
        <f t="shared" si="79"/>
        <v>0</v>
      </c>
      <c r="BY81" s="12">
        <f t="shared" si="80"/>
        <v>0</v>
      </c>
      <c r="BZ81" s="334">
        <v>0</v>
      </c>
      <c r="CB81" s="411">
        <f t="shared" si="81"/>
        <v>0</v>
      </c>
      <c r="CC81" s="12">
        <f t="shared" si="82"/>
        <v>0</v>
      </c>
      <c r="CD81" s="334">
        <v>0</v>
      </c>
      <c r="CF81" s="411">
        <v>0</v>
      </c>
      <c r="CG81" s="12">
        <v>0</v>
      </c>
      <c r="CH81" s="334">
        <v>0</v>
      </c>
      <c r="CJ81" s="411">
        <v>0</v>
      </c>
      <c r="CK81" s="12">
        <v>0</v>
      </c>
      <c r="CL81" s="334">
        <v>0</v>
      </c>
    </row>
    <row r="82" spans="1:93" ht="57" customHeight="1" outlineLevel="2">
      <c r="A82" s="134" t="s">
        <v>15</v>
      </c>
      <c r="B82" s="187">
        <v>92762</v>
      </c>
      <c r="C82" s="13" t="s">
        <v>115</v>
      </c>
      <c r="D82" s="583" t="str">
        <f>IF(B82="","",IFERROR(VLOOKUP(B82,'SINAPI12-24'!$A$5:$H$17812,2,FALSE),VLOOKUP(ORÇAMENTO!B82,COMPOSIÇÕES!$A$9:$G$258,5,FALSE)))</f>
        <v>ARMAÇÃO DE PILAR OU VIGA DE ESTRUTURA CONVENCIONAL DE CONCRETO ARMADO UTILIZANDO AÇO CA-50 DE 10,0 MM - MONTAGEM. AF_06/2022</v>
      </c>
      <c r="E82" s="604" t="str">
        <f>IF(B82="","",IFERROR(VLOOKUP(B82,'SINAPI12-24'!$A$5:$H$17812,3,FALSE),VLOOKUP(ORÇAMENTO!B82,COMPOSIÇÕES!$A$9:$G$258,6,FALSE)))</f>
        <v>KG</v>
      </c>
      <c r="F82" s="103">
        <v>20.39</v>
      </c>
      <c r="G82" s="605"/>
      <c r="H82" s="123">
        <f t="shared" si="83"/>
        <v>0.28349999999999997</v>
      </c>
      <c r="I82" s="104">
        <f t="shared" si="84"/>
        <v>0</v>
      </c>
      <c r="J82" s="464">
        <f t="shared" si="85"/>
        <v>0</v>
      </c>
      <c r="K82" s="849"/>
      <c r="L82" s="66"/>
      <c r="M82" s="12"/>
      <c r="N82" s="38"/>
      <c r="O82" s="272"/>
      <c r="P82" s="66"/>
      <c r="Q82" s="12"/>
      <c r="R82" s="38"/>
      <c r="S82" s="325"/>
      <c r="T82" s="335"/>
      <c r="U82" s="12"/>
      <c r="V82" s="358"/>
      <c r="W82" s="21"/>
      <c r="X82" s="335"/>
      <c r="Y82" s="100"/>
      <c r="Z82" s="336"/>
      <c r="AA82" s="272"/>
      <c r="AB82" s="335"/>
      <c r="AC82" s="100"/>
      <c r="AD82" s="336"/>
      <c r="AE82" s="272"/>
      <c r="AF82" s="66"/>
      <c r="AG82" s="12"/>
      <c r="AH82" s="38"/>
      <c r="AI82" s="272"/>
      <c r="AJ82" s="66"/>
      <c r="AK82" s="12"/>
      <c r="AL82" s="38"/>
      <c r="AM82" s="146"/>
      <c r="AN82" s="66"/>
      <c r="AO82" s="12"/>
      <c r="AP82" s="38"/>
      <c r="AQ82" s="146"/>
      <c r="AR82" s="66"/>
      <c r="AS82" s="12"/>
      <c r="AT82" s="38"/>
      <c r="AU82" s="146"/>
      <c r="AV82" s="359"/>
      <c r="AW82" s="12"/>
      <c r="AX82" s="469"/>
      <c r="AY82" s="146"/>
      <c r="AZ82" s="292"/>
      <c r="BA82" s="12"/>
      <c r="BB82" s="469"/>
      <c r="BC82" s="146"/>
      <c r="BD82" s="66"/>
      <c r="BE82" s="12">
        <f t="shared" si="70"/>
        <v>0</v>
      </c>
      <c r="BF82" s="331">
        <f t="shared" si="86"/>
        <v>0</v>
      </c>
      <c r="BG82" s="158"/>
      <c r="BH82" s="66">
        <v>41.98</v>
      </c>
      <c r="BI82" s="12">
        <f t="shared" si="71"/>
        <v>0</v>
      </c>
      <c r="BJ82" s="331">
        <f t="shared" si="87"/>
        <v>2.0589</v>
      </c>
      <c r="BL82" s="66">
        <v>20.39</v>
      </c>
      <c r="BM82" s="17">
        <f t="shared" si="91"/>
        <v>0</v>
      </c>
      <c r="BN82" s="331">
        <f t="shared" si="88"/>
        <v>1</v>
      </c>
      <c r="BP82" s="66">
        <f t="shared" si="72"/>
        <v>41.98</v>
      </c>
      <c r="BQ82" s="165">
        <f t="shared" si="73"/>
        <v>0</v>
      </c>
      <c r="BR82" s="334">
        <f t="shared" si="89"/>
        <v>2.0589</v>
      </c>
      <c r="BT82" s="66"/>
      <c r="BU82" s="165">
        <f t="shared" si="74"/>
        <v>0</v>
      </c>
      <c r="BV82" s="334">
        <f t="shared" si="90"/>
        <v>0</v>
      </c>
      <c r="BX82" s="411">
        <f t="shared" si="79"/>
        <v>0</v>
      </c>
      <c r="BY82" s="12">
        <f t="shared" si="80"/>
        <v>0</v>
      </c>
      <c r="BZ82" s="334">
        <v>0</v>
      </c>
      <c r="CB82" s="411">
        <f t="shared" si="81"/>
        <v>0</v>
      </c>
      <c r="CC82" s="12">
        <f t="shared" si="82"/>
        <v>0</v>
      </c>
      <c r="CD82" s="334">
        <v>0</v>
      </c>
      <c r="CF82" s="411">
        <v>0</v>
      </c>
      <c r="CG82" s="12">
        <v>0</v>
      </c>
      <c r="CH82" s="334">
        <v>0</v>
      </c>
      <c r="CJ82" s="411">
        <v>0</v>
      </c>
      <c r="CK82" s="12">
        <v>0</v>
      </c>
      <c r="CL82" s="334">
        <v>0</v>
      </c>
    </row>
    <row r="83" spans="1:93" ht="57" customHeight="1" outlineLevel="2">
      <c r="A83" s="134" t="s">
        <v>15</v>
      </c>
      <c r="B83" s="187">
        <v>92763</v>
      </c>
      <c r="C83" s="13" t="s">
        <v>116</v>
      </c>
      <c r="D83" s="583" t="str">
        <f>IF(B83="","",IFERROR(VLOOKUP(B83,'SINAPI12-24'!$A$5:$H$17812,2,FALSE),VLOOKUP(ORÇAMENTO!B83,COMPOSIÇÕES!$A$9:$G$258,5,FALSE)))</f>
        <v>ARMAÇÃO DE PILAR OU VIGA DE ESTRUTURA CONVENCIONAL DE CONCRETO ARMADO UTILIZANDO AÇO CA-50 DE 12,5 MM - MONTAGEM. AF_06/2022</v>
      </c>
      <c r="E83" s="604" t="str">
        <f>IF(B83="","",IFERROR(VLOOKUP(B83,'SINAPI12-24'!$A$5:$H$17812,3,FALSE),VLOOKUP(ORÇAMENTO!B83,COMPOSIÇÕES!$A$9:$G$258,6,FALSE)))</f>
        <v>KG</v>
      </c>
      <c r="F83" s="103">
        <v>7.16</v>
      </c>
      <c r="G83" s="605"/>
      <c r="H83" s="123">
        <f t="shared" si="83"/>
        <v>0.28349999999999997</v>
      </c>
      <c r="I83" s="104">
        <f t="shared" si="84"/>
        <v>0</v>
      </c>
      <c r="J83" s="464">
        <f t="shared" si="85"/>
        <v>0</v>
      </c>
      <c r="K83" s="849"/>
      <c r="L83" s="66"/>
      <c r="M83" s="12"/>
      <c r="N83" s="38"/>
      <c r="O83" s="272"/>
      <c r="P83" s="66"/>
      <c r="Q83" s="12"/>
      <c r="R83" s="38"/>
      <c r="S83" s="325"/>
      <c r="T83" s="335"/>
      <c r="U83" s="12"/>
      <c r="V83" s="358"/>
      <c r="W83" s="21"/>
      <c r="X83" s="335"/>
      <c r="Y83" s="100"/>
      <c r="Z83" s="336"/>
      <c r="AA83" s="272"/>
      <c r="AB83" s="335"/>
      <c r="AC83" s="100"/>
      <c r="AD83" s="336"/>
      <c r="AE83" s="272"/>
      <c r="AF83" s="66"/>
      <c r="AG83" s="12"/>
      <c r="AH83" s="38"/>
      <c r="AI83" s="272"/>
      <c r="AJ83" s="66"/>
      <c r="AK83" s="12"/>
      <c r="AL83" s="38"/>
      <c r="AM83" s="146"/>
      <c r="AN83" s="66"/>
      <c r="AO83" s="12"/>
      <c r="AP83" s="38"/>
      <c r="AQ83" s="146"/>
      <c r="AR83" s="66"/>
      <c r="AS83" s="12"/>
      <c r="AT83" s="38"/>
      <c r="AU83" s="146"/>
      <c r="AV83" s="359"/>
      <c r="AW83" s="12"/>
      <c r="AX83" s="469"/>
      <c r="AY83" s="146"/>
      <c r="AZ83" s="292"/>
      <c r="BA83" s="12"/>
      <c r="BB83" s="469"/>
      <c r="BC83" s="146"/>
      <c r="BD83" s="66"/>
      <c r="BE83" s="12">
        <f t="shared" si="70"/>
        <v>0</v>
      </c>
      <c r="BF83" s="331">
        <f t="shared" si="86"/>
        <v>0</v>
      </c>
      <c r="BG83" s="158"/>
      <c r="BH83" s="66"/>
      <c r="BI83" s="12">
        <f t="shared" si="71"/>
        <v>0</v>
      </c>
      <c r="BJ83" s="331">
        <f t="shared" si="87"/>
        <v>0</v>
      </c>
      <c r="BL83" s="66"/>
      <c r="BM83" s="17">
        <f t="shared" si="91"/>
        <v>0</v>
      </c>
      <c r="BN83" s="331">
        <f t="shared" si="88"/>
        <v>0</v>
      </c>
      <c r="BP83" s="66">
        <f t="shared" si="72"/>
        <v>0</v>
      </c>
      <c r="BQ83" s="165">
        <f t="shared" si="73"/>
        <v>0</v>
      </c>
      <c r="BR83" s="334">
        <f t="shared" si="89"/>
        <v>0</v>
      </c>
      <c r="BT83" s="66"/>
      <c r="BU83" s="165">
        <f t="shared" si="74"/>
        <v>0</v>
      </c>
      <c r="BV83" s="334">
        <f t="shared" si="90"/>
        <v>0</v>
      </c>
      <c r="BX83" s="411">
        <f t="shared" si="79"/>
        <v>0</v>
      </c>
      <c r="BY83" s="12">
        <f t="shared" si="80"/>
        <v>0</v>
      </c>
      <c r="BZ83" s="334">
        <v>0</v>
      </c>
      <c r="CB83" s="411">
        <f t="shared" si="81"/>
        <v>0</v>
      </c>
      <c r="CC83" s="12">
        <f t="shared" si="82"/>
        <v>0</v>
      </c>
      <c r="CD83" s="334">
        <v>0</v>
      </c>
      <c r="CF83" s="411">
        <v>0</v>
      </c>
      <c r="CG83" s="12">
        <v>0</v>
      </c>
      <c r="CH83" s="334">
        <v>0</v>
      </c>
      <c r="CJ83" s="411">
        <v>0</v>
      </c>
      <c r="CK83" s="12">
        <v>0</v>
      </c>
      <c r="CL83" s="334">
        <v>0</v>
      </c>
    </row>
    <row r="84" spans="1:93" ht="57" customHeight="1" outlineLevel="2">
      <c r="A84" s="134" t="s">
        <v>15</v>
      </c>
      <c r="B84" s="187">
        <v>103675</v>
      </c>
      <c r="C84" s="13" t="s">
        <v>117</v>
      </c>
      <c r="D84" s="583" t="str">
        <f>IF(B84="","",IFERROR(VLOOKUP(B84,'SINAPI12-24'!$A$5:$H$17812,2,FALSE),VLOOKUP(ORÇAMENTO!B84,COMPOSIÇÕES!$A$9:$G$258,5,FALSE)))</f>
        <v>CONCRETAGEM DE VIGAS E LAJES, FCK=25 MPA, PARA LAJES MACIÇAS OU NERVURADAS COM USO DE BOMBA - LANÇAMENTO, ADENSAMENTO E ACABAMENTO. AF_02/2022_PS</v>
      </c>
      <c r="E84" s="604" t="str">
        <f>IF(B84="","",IFERROR(VLOOKUP(B84,'SINAPI12-24'!$A$5:$H$17812,3,FALSE),VLOOKUP(ORÇAMENTO!B84,COMPOSIÇÕES!$A$9:$G$258,6,FALSE)))</f>
        <v>M3</v>
      </c>
      <c r="F84" s="103">
        <v>20.350000000000001</v>
      </c>
      <c r="G84" s="605"/>
      <c r="H84" s="123">
        <f t="shared" si="83"/>
        <v>0.28349999999999997</v>
      </c>
      <c r="I84" s="104">
        <f t="shared" si="84"/>
        <v>0</v>
      </c>
      <c r="J84" s="464">
        <f t="shared" si="85"/>
        <v>0</v>
      </c>
      <c r="K84" s="849"/>
      <c r="L84" s="66"/>
      <c r="M84" s="12"/>
      <c r="N84" s="334"/>
      <c r="O84" s="272"/>
      <c r="P84" s="66"/>
      <c r="Q84" s="12"/>
      <c r="R84" s="334"/>
      <c r="S84" s="325"/>
      <c r="T84" s="335"/>
      <c r="U84" s="12"/>
      <c r="V84" s="358"/>
      <c r="W84" s="21"/>
      <c r="X84" s="335"/>
      <c r="Y84" s="100"/>
      <c r="Z84" s="336"/>
      <c r="AA84" s="272"/>
      <c r="AB84" s="335"/>
      <c r="AC84" s="100"/>
      <c r="AD84" s="336"/>
      <c r="AE84" s="272"/>
      <c r="AF84" s="66"/>
      <c r="AG84" s="12"/>
      <c r="AH84" s="334"/>
      <c r="AI84" s="272"/>
      <c r="AJ84" s="66"/>
      <c r="AK84" s="12"/>
      <c r="AL84" s="334"/>
      <c r="AM84" s="146"/>
      <c r="AN84" s="66"/>
      <c r="AO84" s="12"/>
      <c r="AP84" s="334"/>
      <c r="AQ84" s="146"/>
      <c r="AR84" s="66">
        <v>0.99</v>
      </c>
      <c r="AS84" s="12">
        <v>936.7</v>
      </c>
      <c r="AT84" s="334">
        <f>AR84/$F84</f>
        <v>4.8599999999999997E-2</v>
      </c>
      <c r="AU84" s="146"/>
      <c r="AV84" s="359"/>
      <c r="AW84" s="12"/>
      <c r="AX84" s="469"/>
      <c r="AY84" s="146"/>
      <c r="AZ84" s="292"/>
      <c r="BA84" s="12"/>
      <c r="BB84" s="469"/>
      <c r="BC84" s="146"/>
      <c r="BD84" s="66">
        <v>12.16</v>
      </c>
      <c r="BE84" s="12">
        <f t="shared" si="70"/>
        <v>0</v>
      </c>
      <c r="BF84" s="331">
        <f t="shared" si="86"/>
        <v>0.59750000000000003</v>
      </c>
      <c r="BG84" s="158"/>
      <c r="BH84" s="66">
        <v>17.22</v>
      </c>
      <c r="BI84" s="12">
        <f t="shared" si="71"/>
        <v>0</v>
      </c>
      <c r="BJ84" s="331">
        <f t="shared" si="87"/>
        <v>0.84619999999999995</v>
      </c>
      <c r="BL84" s="257">
        <v>-10.422000000000001</v>
      </c>
      <c r="BM84" s="17">
        <f t="shared" si="91"/>
        <v>0</v>
      </c>
      <c r="BN84" s="331">
        <f t="shared" si="88"/>
        <v>-0.5121</v>
      </c>
      <c r="BP84" s="66">
        <f>L84+P84+AF84+AJ84+AN84+AR84+BD84+BH84+BL84</f>
        <v>19.95</v>
      </c>
      <c r="BQ84" s="165">
        <f t="shared" si="73"/>
        <v>936.7</v>
      </c>
      <c r="BR84" s="334">
        <f t="shared" si="89"/>
        <v>0.98029999999999995</v>
      </c>
      <c r="BT84" s="66"/>
      <c r="BU84" s="165">
        <f t="shared" si="74"/>
        <v>0</v>
      </c>
      <c r="BV84" s="334">
        <f t="shared" si="90"/>
        <v>0</v>
      </c>
      <c r="BX84" s="411">
        <f t="shared" si="79"/>
        <v>0</v>
      </c>
      <c r="BY84" s="12">
        <f t="shared" si="80"/>
        <v>0</v>
      </c>
      <c r="BZ84" s="334">
        <v>0</v>
      </c>
      <c r="CB84" s="411">
        <f t="shared" si="81"/>
        <v>0</v>
      </c>
      <c r="CC84" s="12">
        <f t="shared" si="82"/>
        <v>0</v>
      </c>
      <c r="CD84" s="334">
        <v>0</v>
      </c>
      <c r="CF84" s="411">
        <v>0</v>
      </c>
      <c r="CG84" s="12">
        <v>0</v>
      </c>
      <c r="CH84" s="334">
        <v>0</v>
      </c>
      <c r="CJ84" s="411">
        <v>0</v>
      </c>
      <c r="CK84" s="12">
        <v>0</v>
      </c>
      <c r="CL84" s="334">
        <v>0</v>
      </c>
    </row>
    <row r="85" spans="1:93" ht="57" customHeight="1" outlineLevel="2">
      <c r="A85" s="135" t="s">
        <v>15</v>
      </c>
      <c r="B85" s="106">
        <v>92759</v>
      </c>
      <c r="C85" s="13" t="s">
        <v>118</v>
      </c>
      <c r="D85" s="583" t="str">
        <f>IF(B85="","",IFERROR(VLOOKUP(B85,'SINAPI12-24'!$A$5:$H$17812,2,FALSE),VLOOKUP(ORÇAMENTO!B85,COMPOSIÇÕES!$A$9:$G$258,5,FALSE)))</f>
        <v>ARMAÇÃO DE PILAR OU VIGA DE ESTRUTURA CONVENCIONAL DE CONCRETO ARMADO UTILIZANDO AÇO CA-60 DE 5,0 MM - MONTAGEM. AF_06/2022</v>
      </c>
      <c r="E85" s="604" t="str">
        <f>IF(B85="","",IFERROR(VLOOKUP(B85,'SINAPI12-24'!$A$5:$H$17812,3,FALSE),VLOOKUP(ORÇAMENTO!B85,COMPOSIÇÕES!$A$9:$G$258,6,FALSE)))</f>
        <v>KG</v>
      </c>
      <c r="F85" s="103">
        <v>331.09</v>
      </c>
      <c r="G85" s="605"/>
      <c r="H85" s="123">
        <f t="shared" si="83"/>
        <v>0.28349999999999997</v>
      </c>
      <c r="I85" s="104">
        <f t="shared" si="84"/>
        <v>0</v>
      </c>
      <c r="J85" s="464">
        <f t="shared" si="85"/>
        <v>0</v>
      </c>
      <c r="K85" s="849"/>
      <c r="L85" s="68"/>
      <c r="M85" s="16"/>
      <c r="N85" s="337"/>
      <c r="O85" s="272"/>
      <c r="P85" s="68"/>
      <c r="Q85" s="16"/>
      <c r="R85" s="337"/>
      <c r="S85" s="325"/>
      <c r="T85" s="338"/>
      <c r="U85" s="16"/>
      <c r="V85" s="360"/>
      <c r="W85" s="21"/>
      <c r="X85" s="338"/>
      <c r="Y85" s="157"/>
      <c r="Z85" s="339"/>
      <c r="AA85" s="272"/>
      <c r="AB85" s="338"/>
      <c r="AC85" s="157"/>
      <c r="AD85" s="339"/>
      <c r="AE85" s="272"/>
      <c r="AF85" s="68"/>
      <c r="AG85" s="16"/>
      <c r="AH85" s="337"/>
      <c r="AI85" s="272"/>
      <c r="AJ85" s="68"/>
      <c r="AK85" s="16"/>
      <c r="AL85" s="337"/>
      <c r="AM85" s="146"/>
      <c r="AN85" s="68"/>
      <c r="AO85" s="16"/>
      <c r="AP85" s="337"/>
      <c r="AQ85" s="146"/>
      <c r="AR85" s="68">
        <v>14.28</v>
      </c>
      <c r="AS85" s="16">
        <v>315.66000000000003</v>
      </c>
      <c r="AT85" s="337">
        <f>AR85/$F85</f>
        <v>4.3099999999999999E-2</v>
      </c>
      <c r="AU85" s="146"/>
      <c r="AV85" s="361"/>
      <c r="AW85" s="16"/>
      <c r="AX85" s="470"/>
      <c r="AY85" s="146"/>
      <c r="AZ85" s="293"/>
      <c r="BA85" s="16"/>
      <c r="BB85" s="470"/>
      <c r="BC85" s="146"/>
      <c r="BD85" s="68">
        <v>198.37</v>
      </c>
      <c r="BE85" s="16">
        <f t="shared" si="70"/>
        <v>0</v>
      </c>
      <c r="BF85" s="331">
        <f t="shared" si="86"/>
        <v>0.59909999999999997</v>
      </c>
      <c r="BG85" s="158"/>
      <c r="BH85" s="68">
        <v>27.35</v>
      </c>
      <c r="BI85" s="16">
        <f t="shared" si="71"/>
        <v>0</v>
      </c>
      <c r="BJ85" s="331">
        <f t="shared" si="87"/>
        <v>8.2600000000000007E-2</v>
      </c>
      <c r="BL85" s="68">
        <v>75.400000000000006</v>
      </c>
      <c r="BM85" s="17">
        <f t="shared" si="91"/>
        <v>0</v>
      </c>
      <c r="BN85" s="331">
        <f t="shared" si="88"/>
        <v>0.22770000000000001</v>
      </c>
      <c r="BP85" s="68">
        <f t="shared" si="72"/>
        <v>240</v>
      </c>
      <c r="BQ85" s="132">
        <f t="shared" si="73"/>
        <v>315.66000000000003</v>
      </c>
      <c r="BR85" s="337">
        <f t="shared" si="89"/>
        <v>0.72489999999999999</v>
      </c>
      <c r="BT85" s="68"/>
      <c r="BU85" s="132">
        <f t="shared" si="74"/>
        <v>0</v>
      </c>
      <c r="BV85" s="337">
        <f t="shared" si="90"/>
        <v>0</v>
      </c>
      <c r="BX85" s="412">
        <f t="shared" si="79"/>
        <v>0</v>
      </c>
      <c r="BY85" s="16">
        <f t="shared" si="80"/>
        <v>0</v>
      </c>
      <c r="BZ85" s="337">
        <v>0</v>
      </c>
      <c r="CB85" s="412">
        <f t="shared" si="81"/>
        <v>0</v>
      </c>
      <c r="CC85" s="16">
        <f t="shared" si="82"/>
        <v>0</v>
      </c>
      <c r="CD85" s="337">
        <v>0</v>
      </c>
      <c r="CF85" s="412">
        <v>0</v>
      </c>
      <c r="CG85" s="16">
        <v>0</v>
      </c>
      <c r="CH85" s="337">
        <v>0</v>
      </c>
      <c r="CJ85" s="412">
        <v>0</v>
      </c>
      <c r="CK85" s="16">
        <v>0</v>
      </c>
      <c r="CL85" s="337">
        <v>0</v>
      </c>
      <c r="CO85"/>
    </row>
    <row r="86" spans="1:93" ht="15" customHeight="1" outlineLevel="1">
      <c r="A86" s="425"/>
      <c r="B86" s="426"/>
      <c r="C86" s="427" t="s">
        <v>119</v>
      </c>
      <c r="D86" s="581" t="s">
        <v>222</v>
      </c>
      <c r="E86" s="428"/>
      <c r="F86" s="429"/>
      <c r="G86" s="430"/>
      <c r="H86" s="431"/>
      <c r="I86" s="430"/>
      <c r="J86" s="432">
        <f>J87</f>
        <v>0</v>
      </c>
      <c r="K86" s="849"/>
      <c r="L86" s="261"/>
      <c r="M86" s="262"/>
      <c r="N86" s="351"/>
      <c r="O86" s="272"/>
      <c r="P86" s="261"/>
      <c r="Q86" s="262"/>
      <c r="R86" s="351"/>
      <c r="S86" s="325"/>
      <c r="T86" s="352"/>
      <c r="U86" s="262"/>
      <c r="V86" s="364"/>
      <c r="W86" s="21"/>
      <c r="X86" s="352"/>
      <c r="Y86" s="353"/>
      <c r="Z86" s="354"/>
      <c r="AA86" s="272"/>
      <c r="AB86" s="352"/>
      <c r="AC86" s="353"/>
      <c r="AD86" s="354"/>
      <c r="AE86" s="272"/>
      <c r="AF86" s="261"/>
      <c r="AG86" s="262"/>
      <c r="AH86" s="351"/>
      <c r="AI86" s="272"/>
      <c r="AJ86" s="261"/>
      <c r="AK86" s="262"/>
      <c r="AL86" s="351"/>
      <c r="AM86" s="146"/>
      <c r="AN86" s="261"/>
      <c r="AO86" s="262"/>
      <c r="AP86" s="351"/>
      <c r="AQ86" s="146"/>
      <c r="AR86" s="261"/>
      <c r="AS86" s="262"/>
      <c r="AT86" s="351"/>
      <c r="AU86" s="146"/>
      <c r="AV86" s="352"/>
      <c r="AW86" s="262"/>
      <c r="AX86" s="472"/>
      <c r="AY86" s="146"/>
      <c r="AZ86" s="295"/>
      <c r="BA86" s="262"/>
      <c r="BB86" s="472"/>
      <c r="BC86" s="146"/>
      <c r="BD86" s="261"/>
      <c r="BE86" s="262"/>
      <c r="BF86" s="351"/>
      <c r="BG86" s="158"/>
      <c r="BH86" s="261"/>
      <c r="BI86" s="262"/>
      <c r="BJ86" s="351"/>
      <c r="BL86" s="261"/>
      <c r="BM86" s="262"/>
      <c r="BN86" s="351"/>
      <c r="BP86" s="261"/>
      <c r="BQ86" s="262"/>
      <c r="BR86" s="351"/>
      <c r="BT86" s="261"/>
      <c r="BU86" s="262"/>
      <c r="BV86" s="351"/>
      <c r="BX86" s="295"/>
      <c r="BY86" s="262"/>
      <c r="BZ86" s="351"/>
      <c r="CB86" s="295"/>
      <c r="CC86" s="262"/>
      <c r="CD86" s="351"/>
      <c r="CF86" s="295"/>
      <c r="CG86" s="262"/>
      <c r="CH86" s="351"/>
      <c r="CJ86" s="295"/>
      <c r="CK86" s="262"/>
      <c r="CL86" s="351"/>
      <c r="CO86"/>
    </row>
    <row r="87" spans="1:93" ht="15" customHeight="1" outlineLevel="2">
      <c r="A87" s="134" t="s">
        <v>15</v>
      </c>
      <c r="B87" s="187">
        <v>93187</v>
      </c>
      <c r="C87" s="13" t="s">
        <v>273</v>
      </c>
      <c r="D87" s="583" t="str">
        <f>IF(B87="","",IFERROR(VLOOKUP(B87,'SINAPI12-24'!$A$5:$H$17812,2,FALSE),VLOOKUP(ORÇAMENTO!B87,COMPOSIÇÕES!$A$9:$G$258,5,FALSE)))</f>
        <v>VERGA MOLDADA IN LOCO EM CONCRETO, ESPESSURA DE *20* CM. AF_03/2024</v>
      </c>
      <c r="E87" s="604" t="str">
        <f>IF(B87="","",IFERROR(VLOOKUP(B87,'SINAPI12-24'!$A$5:$H$17812,3,FALSE),VLOOKUP(ORÇAMENTO!B87,COMPOSIÇÕES!$A$9:$G$258,6,FALSE)))</f>
        <v>M</v>
      </c>
      <c r="F87" s="103">
        <v>73.97</v>
      </c>
      <c r="G87" s="605"/>
      <c r="H87" s="123">
        <f>$G$6</f>
        <v>0.28349999999999997</v>
      </c>
      <c r="I87" s="104">
        <f>G87*(1+H87)</f>
        <v>0</v>
      </c>
      <c r="J87" s="464">
        <f t="shared" ref="J87" si="92">F87*I87</f>
        <v>0</v>
      </c>
      <c r="K87" s="849"/>
      <c r="L87" s="269"/>
      <c r="M87" s="18"/>
      <c r="N87" s="342"/>
      <c r="O87" s="272"/>
      <c r="P87" s="269"/>
      <c r="Q87" s="18"/>
      <c r="R87" s="342"/>
      <c r="S87" s="325"/>
      <c r="T87" s="343"/>
      <c r="U87" s="18"/>
      <c r="V87" s="391"/>
      <c r="W87" s="21"/>
      <c r="X87" s="343"/>
      <c r="Y87" s="344"/>
      <c r="Z87" s="321"/>
      <c r="AA87" s="272"/>
      <c r="AB87" s="343"/>
      <c r="AC87" s="344"/>
      <c r="AD87" s="321"/>
      <c r="AE87" s="272"/>
      <c r="AF87" s="269"/>
      <c r="AG87" s="18"/>
      <c r="AH87" s="342"/>
      <c r="AI87" s="272"/>
      <c r="AJ87" s="269"/>
      <c r="AK87" s="18"/>
      <c r="AL87" s="342"/>
      <c r="AM87" s="146"/>
      <c r="AN87" s="269">
        <v>107.95</v>
      </c>
      <c r="AO87" s="18">
        <v>8476.59</v>
      </c>
      <c r="AP87" s="342">
        <f>AN87/$F87</f>
        <v>1.4594</v>
      </c>
      <c r="AQ87" s="146"/>
      <c r="AR87" s="269">
        <v>35</v>
      </c>
      <c r="AS87" s="18">
        <v>2748.2</v>
      </c>
      <c r="AT87" s="342">
        <f>AR87/$F87</f>
        <v>0.47320000000000001</v>
      </c>
      <c r="AU87" s="146"/>
      <c r="AV87" s="392"/>
      <c r="AW87" s="18"/>
      <c r="AX87" s="476"/>
      <c r="AY87" s="146"/>
      <c r="AZ87" s="299"/>
      <c r="BA87" s="18"/>
      <c r="BB87" s="476"/>
      <c r="BC87" s="146"/>
      <c r="BD87" s="269"/>
      <c r="BE87" s="18">
        <f t="shared" si="70"/>
        <v>0</v>
      </c>
      <c r="BF87" s="342">
        <f>BD87/($F87-$X87-$AZ87)</f>
        <v>0</v>
      </c>
      <c r="BG87" s="158"/>
      <c r="BH87" s="269"/>
      <c r="BI87" s="18">
        <f t="shared" si="71"/>
        <v>0</v>
      </c>
      <c r="BJ87" s="342">
        <f>BH87/($F87-$X87-$AZ87)</f>
        <v>0</v>
      </c>
      <c r="BL87" s="269"/>
      <c r="BM87" s="18">
        <f t="shared" ref="BM87" si="93">TRUNC(BL87*M87,2)</f>
        <v>0</v>
      </c>
      <c r="BN87" s="342">
        <f>BL87/($F87-$X87-$AZ87)</f>
        <v>0</v>
      </c>
      <c r="BP87" s="269">
        <f t="shared" si="72"/>
        <v>142.94999999999999</v>
      </c>
      <c r="BQ87" s="131">
        <f t="shared" si="73"/>
        <v>11224.79</v>
      </c>
      <c r="BR87" s="342">
        <f>BP87/($F87-$X87-$AZ87)</f>
        <v>1.9325000000000001</v>
      </c>
      <c r="BT87" s="269"/>
      <c r="BU87" s="131">
        <f t="shared" si="74"/>
        <v>0</v>
      </c>
      <c r="BV87" s="342">
        <f>BT87/($F87-$X87-$AZ87)</f>
        <v>0</v>
      </c>
      <c r="BX87" s="414">
        <f t="shared" si="79"/>
        <v>0</v>
      </c>
      <c r="BY87" s="18">
        <f t="shared" si="80"/>
        <v>0</v>
      </c>
      <c r="BZ87" s="342">
        <v>0</v>
      </c>
      <c r="CB87" s="414">
        <f t="shared" si="81"/>
        <v>0</v>
      </c>
      <c r="CC87" s="18">
        <f t="shared" si="82"/>
        <v>0</v>
      </c>
      <c r="CD87" s="342">
        <v>0</v>
      </c>
      <c r="CF87" s="414">
        <v>0</v>
      </c>
      <c r="CG87" s="18">
        <v>0</v>
      </c>
      <c r="CH87" s="342">
        <v>0</v>
      </c>
      <c r="CJ87" s="414">
        <v>0</v>
      </c>
      <c r="CK87" s="18">
        <v>0</v>
      </c>
      <c r="CL87" s="342">
        <v>0</v>
      </c>
      <c r="CO87"/>
    </row>
    <row r="88" spans="1:93" ht="15" customHeight="1" outlineLevel="1">
      <c r="A88" s="425"/>
      <c r="B88" s="426"/>
      <c r="C88" s="427" t="s">
        <v>274</v>
      </c>
      <c r="D88" s="581" t="s">
        <v>223</v>
      </c>
      <c r="E88" s="428"/>
      <c r="F88" s="429"/>
      <c r="G88" s="430"/>
      <c r="H88" s="431"/>
      <c r="I88" s="430"/>
      <c r="J88" s="432">
        <f>SUM(J89:J92)</f>
        <v>0</v>
      </c>
      <c r="K88" s="849"/>
      <c r="L88" s="261"/>
      <c r="M88" s="262"/>
      <c r="N88" s="351"/>
      <c r="O88" s="272"/>
      <c r="P88" s="261"/>
      <c r="Q88" s="262"/>
      <c r="R88" s="351"/>
      <c r="S88" s="325"/>
      <c r="T88" s="352"/>
      <c r="U88" s="262"/>
      <c r="V88" s="364"/>
      <c r="W88" s="21"/>
      <c r="X88" s="352"/>
      <c r="Y88" s="353"/>
      <c r="Z88" s="354"/>
      <c r="AA88" s="272"/>
      <c r="AB88" s="352"/>
      <c r="AC88" s="353"/>
      <c r="AD88" s="354"/>
      <c r="AE88" s="272"/>
      <c r="AF88" s="261"/>
      <c r="AG88" s="262"/>
      <c r="AH88" s="351"/>
      <c r="AI88" s="272"/>
      <c r="AJ88" s="261"/>
      <c r="AK88" s="262"/>
      <c r="AL88" s="351"/>
      <c r="AM88" s="146"/>
      <c r="AN88" s="261"/>
      <c r="AO88" s="262"/>
      <c r="AP88" s="351"/>
      <c r="AQ88" s="146"/>
      <c r="AR88" s="261"/>
      <c r="AS88" s="262"/>
      <c r="AT88" s="351"/>
      <c r="AU88" s="146"/>
      <c r="AV88" s="352"/>
      <c r="AW88" s="262"/>
      <c r="AX88" s="472"/>
      <c r="AY88" s="146"/>
      <c r="AZ88" s="295"/>
      <c r="BA88" s="262"/>
      <c r="BB88" s="472"/>
      <c r="BC88" s="146"/>
      <c r="BD88" s="261"/>
      <c r="BE88" s="262"/>
      <c r="BF88" s="351"/>
      <c r="BG88" s="158"/>
      <c r="BH88" s="261"/>
      <c r="BI88" s="262"/>
      <c r="BJ88" s="351"/>
      <c r="BL88" s="261"/>
      <c r="BM88" s="262"/>
      <c r="BN88" s="351"/>
      <c r="BP88" s="261"/>
      <c r="BQ88" s="262"/>
      <c r="BR88" s="351"/>
      <c r="BT88" s="261"/>
      <c r="BU88" s="262"/>
      <c r="BV88" s="351"/>
      <c r="BX88" s="295"/>
      <c r="BY88" s="262"/>
      <c r="BZ88" s="351"/>
      <c r="CB88" s="295"/>
      <c r="CC88" s="262"/>
      <c r="CD88" s="351"/>
      <c r="CF88" s="295"/>
      <c r="CG88" s="262"/>
      <c r="CH88" s="351"/>
      <c r="CJ88" s="295"/>
      <c r="CK88" s="262"/>
      <c r="CL88" s="351"/>
      <c r="CO88"/>
    </row>
    <row r="89" spans="1:93" ht="15" customHeight="1" outlineLevel="2">
      <c r="A89" s="134" t="s">
        <v>15</v>
      </c>
      <c r="B89" s="187">
        <v>92411</v>
      </c>
      <c r="C89" s="13" t="s">
        <v>275</v>
      </c>
      <c r="D89" s="583" t="str">
        <f>IF(B89="","",IFERROR(VLOOKUP(B89,'SINAPI12-24'!$A$5:$H$17812,2,FALSE),VLOOKUP(ORÇAMENTO!B89,COMPOSIÇÕES!$A$9:$G$258,5,FALSE)))</f>
        <v>MONTAGEM E DESMONTAGEM DE FÔRMA DE PILARES RETANGULARES E ESTRUTURAS SIMILARES, PÉ-DIREITO SIMPLES, EM MADEIRA SERRADA, 2 UTILIZAÇÕES. AF_09/2020</v>
      </c>
      <c r="E89" s="604" t="str">
        <f>IF(B89="","",IFERROR(VLOOKUP(B89,'SINAPI12-24'!$A$5:$H$17812,3,FALSE),VLOOKUP(ORÇAMENTO!B89,COMPOSIÇÕES!$A$9:$G$258,6,FALSE)))</f>
        <v>M2</v>
      </c>
      <c r="F89" s="103">
        <v>16.02</v>
      </c>
      <c r="G89" s="605"/>
      <c r="H89" s="123">
        <f t="shared" ref="H89:H99" si="94">$G$6</f>
        <v>0.28349999999999997</v>
      </c>
      <c r="I89" s="104">
        <f t="shared" ref="I89:I92" si="95">G89*(1+H89)</f>
        <v>0</v>
      </c>
      <c r="J89" s="464">
        <f t="shared" ref="J89:J92" si="96">F89*I89</f>
        <v>0</v>
      </c>
      <c r="K89" s="849"/>
      <c r="L89" s="69"/>
      <c r="M89" s="17"/>
      <c r="N89" s="84"/>
      <c r="O89" s="272"/>
      <c r="P89" s="69"/>
      <c r="Q89" s="17"/>
      <c r="R89" s="84"/>
      <c r="S89" s="325"/>
      <c r="T89" s="332"/>
      <c r="U89" s="17"/>
      <c r="V89" s="356"/>
      <c r="W89" s="21"/>
      <c r="X89" s="332"/>
      <c r="Y89" s="314"/>
      <c r="Z89" s="333"/>
      <c r="AA89" s="272"/>
      <c r="AB89" s="332"/>
      <c r="AC89" s="314"/>
      <c r="AD89" s="333"/>
      <c r="AE89" s="272"/>
      <c r="AF89" s="69"/>
      <c r="AG89" s="17"/>
      <c r="AH89" s="84"/>
      <c r="AI89" s="272"/>
      <c r="AJ89" s="69"/>
      <c r="AK89" s="17"/>
      <c r="AL89" s="84"/>
      <c r="AM89" s="146"/>
      <c r="AN89" s="69"/>
      <c r="AO89" s="17"/>
      <c r="AP89" s="84"/>
      <c r="AQ89" s="146"/>
      <c r="AR89" s="69"/>
      <c r="AS89" s="17"/>
      <c r="AT89" s="84"/>
      <c r="AU89" s="146"/>
      <c r="AV89" s="357"/>
      <c r="AW89" s="17"/>
      <c r="AX89" s="468"/>
      <c r="AY89" s="146"/>
      <c r="AZ89" s="291"/>
      <c r="BA89" s="17"/>
      <c r="BB89" s="468"/>
      <c r="BC89" s="146"/>
      <c r="BD89" s="69"/>
      <c r="BE89" s="17">
        <f t="shared" si="70"/>
        <v>0</v>
      </c>
      <c r="BF89" s="84">
        <f>BD89/($F89-$X89-$AZ89)</f>
        <v>0</v>
      </c>
      <c r="BG89" s="158"/>
      <c r="BH89" s="69"/>
      <c r="BI89" s="17">
        <f t="shared" si="71"/>
        <v>0</v>
      </c>
      <c r="BJ89" s="84">
        <f>BH89/($F89-$X89-$AZ89)</f>
        <v>0</v>
      </c>
      <c r="BL89" s="69"/>
      <c r="BM89" s="17">
        <f t="shared" ref="BM89:BM92" si="97">TRUNC(BL89*M89,2)</f>
        <v>0</v>
      </c>
      <c r="BN89" s="84">
        <f>BL89/($F89-$X89-$AZ89)</f>
        <v>0</v>
      </c>
      <c r="BP89" s="69">
        <f t="shared" si="72"/>
        <v>0</v>
      </c>
      <c r="BQ89" s="112">
        <f t="shared" si="73"/>
        <v>0</v>
      </c>
      <c r="BR89" s="331">
        <f>BP89/($F89-$X89-$AZ89)</f>
        <v>0</v>
      </c>
      <c r="BT89" s="69"/>
      <c r="BU89" s="112">
        <f t="shared" si="74"/>
        <v>0</v>
      </c>
      <c r="BV89" s="331">
        <f>BT89/($F89-$X89-$AZ89)</f>
        <v>0</v>
      </c>
      <c r="BX89" s="410">
        <f t="shared" si="79"/>
        <v>0</v>
      </c>
      <c r="BY89" s="17">
        <f t="shared" si="80"/>
        <v>0</v>
      </c>
      <c r="BZ89" s="331">
        <v>0</v>
      </c>
      <c r="CB89" s="410">
        <f t="shared" si="81"/>
        <v>0</v>
      </c>
      <c r="CC89" s="17">
        <f t="shared" si="82"/>
        <v>0</v>
      </c>
      <c r="CD89" s="331">
        <v>0</v>
      </c>
      <c r="CF89" s="410">
        <v>0</v>
      </c>
      <c r="CG89" s="17">
        <v>0</v>
      </c>
      <c r="CH89" s="331">
        <v>0</v>
      </c>
      <c r="CJ89" s="410">
        <v>0</v>
      </c>
      <c r="CK89" s="17">
        <v>0</v>
      </c>
      <c r="CL89" s="331">
        <v>0</v>
      </c>
    </row>
    <row r="90" spans="1:93" ht="15" customHeight="1" outlineLevel="2">
      <c r="A90" s="134" t="s">
        <v>15</v>
      </c>
      <c r="B90" s="187">
        <v>92761</v>
      </c>
      <c r="C90" s="13" t="s">
        <v>276</v>
      </c>
      <c r="D90" s="583" t="str">
        <f>IF(B90="","",IFERROR(VLOOKUP(B90,'SINAPI12-24'!$A$5:$H$17812,2,FALSE),VLOOKUP(ORÇAMENTO!B90,COMPOSIÇÕES!$A$9:$G$258,5,FALSE)))</f>
        <v>ARMAÇÃO DE PILAR OU VIGA DE ESTRUTURA CONVENCIONAL DE CONCRETO ARMADO UTILIZANDO AÇO CA-50 DE 8,0 MM - MONTAGEM. AF_06/2022</v>
      </c>
      <c r="E90" s="604" t="str">
        <f>IF(B90="","",IFERROR(VLOOKUP(B90,'SINAPI12-24'!$A$5:$H$17812,3,FALSE),VLOOKUP(ORÇAMENTO!B90,COMPOSIÇÕES!$A$9:$G$258,6,FALSE)))</f>
        <v>KG</v>
      </c>
      <c r="F90" s="103">
        <v>41.19</v>
      </c>
      <c r="G90" s="605"/>
      <c r="H90" s="123">
        <f t="shared" si="94"/>
        <v>0.28349999999999997</v>
      </c>
      <c r="I90" s="104">
        <f t="shared" si="95"/>
        <v>0</v>
      </c>
      <c r="J90" s="464">
        <f t="shared" si="96"/>
        <v>0</v>
      </c>
      <c r="K90" s="849"/>
      <c r="L90" s="66"/>
      <c r="M90" s="12"/>
      <c r="N90" s="38"/>
      <c r="O90" s="272"/>
      <c r="P90" s="66"/>
      <c r="Q90" s="12"/>
      <c r="R90" s="38"/>
      <c r="S90" s="325"/>
      <c r="T90" s="335"/>
      <c r="U90" s="12"/>
      <c r="V90" s="358"/>
      <c r="W90" s="21"/>
      <c r="X90" s="335"/>
      <c r="Y90" s="100"/>
      <c r="Z90" s="336"/>
      <c r="AA90" s="272"/>
      <c r="AB90" s="335"/>
      <c r="AC90" s="100"/>
      <c r="AD90" s="336"/>
      <c r="AE90" s="272"/>
      <c r="AF90" s="66"/>
      <c r="AG90" s="12"/>
      <c r="AH90" s="38"/>
      <c r="AI90" s="272"/>
      <c r="AJ90" s="66"/>
      <c r="AK90" s="12"/>
      <c r="AL90" s="38"/>
      <c r="AM90" s="146"/>
      <c r="AN90" s="66"/>
      <c r="AO90" s="12"/>
      <c r="AP90" s="38"/>
      <c r="AQ90" s="146"/>
      <c r="AR90" s="66"/>
      <c r="AS90" s="12"/>
      <c r="AT90" s="38"/>
      <c r="AU90" s="146"/>
      <c r="AV90" s="359"/>
      <c r="AW90" s="12"/>
      <c r="AX90" s="469"/>
      <c r="AY90" s="146"/>
      <c r="AZ90" s="292"/>
      <c r="BA90" s="12"/>
      <c r="BB90" s="469"/>
      <c r="BC90" s="146"/>
      <c r="BD90" s="66"/>
      <c r="BE90" s="12">
        <f t="shared" si="70"/>
        <v>0</v>
      </c>
      <c r="BF90" s="38">
        <f>BD90/($F90-$X90-$AZ90)</f>
        <v>0</v>
      </c>
      <c r="BG90" s="158"/>
      <c r="BH90" s="66"/>
      <c r="BI90" s="12">
        <f t="shared" si="71"/>
        <v>0</v>
      </c>
      <c r="BJ90" s="38">
        <f>BH90/($F90-$X90-$AZ90)</f>
        <v>0</v>
      </c>
      <c r="BL90" s="66"/>
      <c r="BM90" s="12">
        <f t="shared" si="97"/>
        <v>0</v>
      </c>
      <c r="BN90" s="38">
        <f>BL90/($F90-$X90-$AZ90)</f>
        <v>0</v>
      </c>
      <c r="BP90" s="66">
        <f t="shared" si="72"/>
        <v>0</v>
      </c>
      <c r="BQ90" s="165">
        <f t="shared" si="73"/>
        <v>0</v>
      </c>
      <c r="BR90" s="334">
        <f>BP90/($F90-$X90-$AZ90)</f>
        <v>0</v>
      </c>
      <c r="BT90" s="66"/>
      <c r="BU90" s="165">
        <f t="shared" si="74"/>
        <v>0</v>
      </c>
      <c r="BV90" s="334">
        <f>BT90/($F90-$X90-$AZ90)</f>
        <v>0</v>
      </c>
      <c r="BX90" s="411">
        <f t="shared" si="79"/>
        <v>0</v>
      </c>
      <c r="BY90" s="12">
        <f t="shared" si="80"/>
        <v>0</v>
      </c>
      <c r="BZ90" s="334">
        <v>0</v>
      </c>
      <c r="CB90" s="411">
        <f t="shared" si="81"/>
        <v>0</v>
      </c>
      <c r="CC90" s="12">
        <f t="shared" si="82"/>
        <v>0</v>
      </c>
      <c r="CD90" s="334">
        <v>0</v>
      </c>
      <c r="CF90" s="411">
        <v>0</v>
      </c>
      <c r="CG90" s="12">
        <v>0</v>
      </c>
      <c r="CH90" s="334">
        <v>0</v>
      </c>
      <c r="CJ90" s="411">
        <v>0</v>
      </c>
      <c r="CK90" s="12">
        <v>0</v>
      </c>
      <c r="CL90" s="334">
        <v>0</v>
      </c>
    </row>
    <row r="91" spans="1:93" ht="15" customHeight="1" outlineLevel="2">
      <c r="A91" s="134" t="s">
        <v>15</v>
      </c>
      <c r="B91" s="187">
        <v>92759</v>
      </c>
      <c r="C91" s="13" t="s">
        <v>277</v>
      </c>
      <c r="D91" s="583" t="str">
        <f>IF(B91="","",IFERROR(VLOOKUP(B91,'SINAPI12-24'!$A$5:$H$17812,2,FALSE),VLOOKUP(ORÇAMENTO!B91,COMPOSIÇÕES!$A$9:$G$258,5,FALSE)))</f>
        <v>ARMAÇÃO DE PILAR OU VIGA DE ESTRUTURA CONVENCIONAL DE CONCRETO ARMADO UTILIZANDO AÇO CA-60 DE 5,0 MM - MONTAGEM. AF_06/2022</v>
      </c>
      <c r="E91" s="604" t="str">
        <f>IF(B91="","",IFERROR(VLOOKUP(B91,'SINAPI12-24'!$A$5:$H$17812,3,FALSE),VLOOKUP(ORÇAMENTO!B91,COMPOSIÇÕES!$A$9:$G$258,6,FALSE)))</f>
        <v>KG</v>
      </c>
      <c r="F91" s="103">
        <v>9.1300000000000008</v>
      </c>
      <c r="G91" s="605"/>
      <c r="H91" s="123">
        <f t="shared" si="94"/>
        <v>0.28349999999999997</v>
      </c>
      <c r="I91" s="104">
        <f t="shared" si="95"/>
        <v>0</v>
      </c>
      <c r="J91" s="464">
        <f t="shared" si="96"/>
        <v>0</v>
      </c>
      <c r="K91" s="849"/>
      <c r="L91" s="66"/>
      <c r="M91" s="12"/>
      <c r="N91" s="38"/>
      <c r="O91" s="272"/>
      <c r="P91" s="66"/>
      <c r="Q91" s="12"/>
      <c r="R91" s="38"/>
      <c r="S91" s="325"/>
      <c r="T91" s="335"/>
      <c r="U91" s="12"/>
      <c r="V91" s="358"/>
      <c r="W91" s="21"/>
      <c r="X91" s="335"/>
      <c r="Y91" s="100"/>
      <c r="Z91" s="336"/>
      <c r="AA91" s="272"/>
      <c r="AB91" s="335"/>
      <c r="AC91" s="100"/>
      <c r="AD91" s="336"/>
      <c r="AE91" s="272"/>
      <c r="AF91" s="66"/>
      <c r="AG91" s="12"/>
      <c r="AH91" s="38"/>
      <c r="AI91" s="272"/>
      <c r="AJ91" s="66"/>
      <c r="AK91" s="12"/>
      <c r="AL91" s="38"/>
      <c r="AM91" s="146"/>
      <c r="AN91" s="66"/>
      <c r="AO91" s="12"/>
      <c r="AP91" s="38"/>
      <c r="AQ91" s="146"/>
      <c r="AR91" s="66"/>
      <c r="AS91" s="12"/>
      <c r="AT91" s="38"/>
      <c r="AU91" s="146"/>
      <c r="AV91" s="359"/>
      <c r="AW91" s="12"/>
      <c r="AX91" s="469"/>
      <c r="AY91" s="146"/>
      <c r="AZ91" s="292"/>
      <c r="BA91" s="12"/>
      <c r="BB91" s="469"/>
      <c r="BC91" s="146"/>
      <c r="BD91" s="66"/>
      <c r="BE91" s="12">
        <f t="shared" si="70"/>
        <v>0</v>
      </c>
      <c r="BF91" s="38">
        <f>BD91/($F91-$X91-$AZ91)</f>
        <v>0</v>
      </c>
      <c r="BG91" s="158"/>
      <c r="BH91" s="66"/>
      <c r="BI91" s="12">
        <f t="shared" si="71"/>
        <v>0</v>
      </c>
      <c r="BJ91" s="38">
        <f>BH91/($F91-$X91-$AZ91)</f>
        <v>0</v>
      </c>
      <c r="BL91" s="66"/>
      <c r="BM91" s="12">
        <f t="shared" si="97"/>
        <v>0</v>
      </c>
      <c r="BN91" s="38">
        <f>BL91/($F91-$X91-$AZ91)</f>
        <v>0</v>
      </c>
      <c r="BP91" s="66">
        <f t="shared" si="72"/>
        <v>0</v>
      </c>
      <c r="BQ91" s="165">
        <f t="shared" si="73"/>
        <v>0</v>
      </c>
      <c r="BR91" s="334">
        <f>BP91/($F91-$X91-$AZ91)</f>
        <v>0</v>
      </c>
      <c r="BT91" s="66"/>
      <c r="BU91" s="165">
        <f t="shared" si="74"/>
        <v>0</v>
      </c>
      <c r="BV91" s="334">
        <f>BT91/($F91-$X91-$AZ91)</f>
        <v>0</v>
      </c>
      <c r="BX91" s="411">
        <f t="shared" si="79"/>
        <v>0</v>
      </c>
      <c r="BY91" s="12">
        <f t="shared" si="80"/>
        <v>0</v>
      </c>
      <c r="BZ91" s="334">
        <v>0</v>
      </c>
      <c r="CB91" s="411">
        <f t="shared" si="81"/>
        <v>0</v>
      </c>
      <c r="CC91" s="12">
        <f t="shared" si="82"/>
        <v>0</v>
      </c>
      <c r="CD91" s="334">
        <v>0</v>
      </c>
      <c r="CF91" s="411">
        <v>0</v>
      </c>
      <c r="CG91" s="12">
        <v>0</v>
      </c>
      <c r="CH91" s="334">
        <v>0</v>
      </c>
      <c r="CJ91" s="411">
        <v>0</v>
      </c>
      <c r="CK91" s="12">
        <v>0</v>
      </c>
      <c r="CL91" s="334">
        <v>0</v>
      </c>
    </row>
    <row r="92" spans="1:93" ht="15" customHeight="1" outlineLevel="2">
      <c r="A92" s="134" t="s">
        <v>15</v>
      </c>
      <c r="B92" s="187">
        <v>103672</v>
      </c>
      <c r="C92" s="13" t="s">
        <v>278</v>
      </c>
      <c r="D92" s="583" t="str">
        <f>IF(B92="","",IFERROR(VLOOKUP(B92,'SINAPI12-24'!$A$5:$H$17812,2,FALSE),VLOOKUP(ORÇAMENTO!B92,COMPOSIÇÕES!$A$9:$G$258,5,FALSE)))</f>
        <v>CONCRETAGEM DE PILARES, FCK = 25 MPA, COM USO DE BOMBA - LANÇAMENTO, ADENSAMENTO E ACABAMENTO. AF_02/2022_PS</v>
      </c>
      <c r="E92" s="604" t="str">
        <f>IF(B92="","",IFERROR(VLOOKUP(B92,'SINAPI12-24'!$A$5:$H$17812,3,FALSE),VLOOKUP(ORÇAMENTO!B92,COMPOSIÇÕES!$A$9:$G$258,6,FALSE)))</f>
        <v>M3</v>
      </c>
      <c r="F92" s="103">
        <v>0.66</v>
      </c>
      <c r="G92" s="605"/>
      <c r="H92" s="123">
        <f t="shared" si="94"/>
        <v>0.28349999999999997</v>
      </c>
      <c r="I92" s="104">
        <f t="shared" si="95"/>
        <v>0</v>
      </c>
      <c r="J92" s="464">
        <f t="shared" si="96"/>
        <v>0</v>
      </c>
      <c r="K92" s="849"/>
      <c r="L92" s="68"/>
      <c r="M92" s="16"/>
      <c r="N92" s="83"/>
      <c r="O92" s="272"/>
      <c r="P92" s="68"/>
      <c r="Q92" s="16"/>
      <c r="R92" s="83"/>
      <c r="S92" s="325"/>
      <c r="T92" s="338"/>
      <c r="U92" s="16"/>
      <c r="V92" s="360"/>
      <c r="W92" s="21"/>
      <c r="X92" s="338"/>
      <c r="Y92" s="157"/>
      <c r="Z92" s="339"/>
      <c r="AA92" s="272"/>
      <c r="AB92" s="338"/>
      <c r="AC92" s="157"/>
      <c r="AD92" s="339"/>
      <c r="AE92" s="272"/>
      <c r="AF92" s="68"/>
      <c r="AG92" s="16"/>
      <c r="AH92" s="83"/>
      <c r="AI92" s="272"/>
      <c r="AJ92" s="68"/>
      <c r="AK92" s="16"/>
      <c r="AL92" s="83"/>
      <c r="AM92" s="146"/>
      <c r="AN92" s="68"/>
      <c r="AO92" s="16"/>
      <c r="AP92" s="83"/>
      <c r="AQ92" s="146"/>
      <c r="AR92" s="68"/>
      <c r="AS92" s="16"/>
      <c r="AT92" s="83"/>
      <c r="AU92" s="146"/>
      <c r="AV92" s="361"/>
      <c r="AW92" s="16"/>
      <c r="AX92" s="470"/>
      <c r="AY92" s="146"/>
      <c r="AZ92" s="293"/>
      <c r="BA92" s="16"/>
      <c r="BB92" s="470"/>
      <c r="BC92" s="146"/>
      <c r="BD92" s="68"/>
      <c r="BE92" s="16">
        <f t="shared" si="70"/>
        <v>0</v>
      </c>
      <c r="BF92" s="83">
        <f>BD92/($F92-$X92-$AZ92)</f>
        <v>0</v>
      </c>
      <c r="BG92" s="158"/>
      <c r="BH92" s="68"/>
      <c r="BI92" s="16">
        <f t="shared" si="71"/>
        <v>0</v>
      </c>
      <c r="BJ92" s="83">
        <f>BH92/($F92-$X92-$AZ92)</f>
        <v>0</v>
      </c>
      <c r="BL92" s="68"/>
      <c r="BM92" s="16">
        <f t="shared" si="97"/>
        <v>0</v>
      </c>
      <c r="BN92" s="83">
        <f>BL92/($F92-$X92-$AZ92)</f>
        <v>0</v>
      </c>
      <c r="BP92" s="68">
        <f t="shared" si="72"/>
        <v>0</v>
      </c>
      <c r="BQ92" s="132">
        <f t="shared" si="73"/>
        <v>0</v>
      </c>
      <c r="BR92" s="337">
        <f>BP92/($F92-$X92-$AZ92)</f>
        <v>0</v>
      </c>
      <c r="BT92" s="68"/>
      <c r="BU92" s="132">
        <f t="shared" si="74"/>
        <v>0</v>
      </c>
      <c r="BV92" s="337">
        <f>BT92/($F92-$X92-$AZ92)</f>
        <v>0</v>
      </c>
      <c r="BX92" s="412">
        <f t="shared" si="79"/>
        <v>0</v>
      </c>
      <c r="BY92" s="16">
        <f t="shared" si="80"/>
        <v>0</v>
      </c>
      <c r="BZ92" s="337">
        <v>0</v>
      </c>
      <c r="CB92" s="412">
        <f t="shared" si="81"/>
        <v>0</v>
      </c>
      <c r="CC92" s="16">
        <f t="shared" si="82"/>
        <v>0</v>
      </c>
      <c r="CD92" s="337">
        <v>0</v>
      </c>
      <c r="CF92" s="412">
        <v>0</v>
      </c>
      <c r="CG92" s="16">
        <v>0</v>
      </c>
      <c r="CH92" s="337">
        <v>0</v>
      </c>
      <c r="CJ92" s="412">
        <v>0</v>
      </c>
      <c r="CK92" s="16">
        <v>0</v>
      </c>
      <c r="CL92" s="337">
        <v>0</v>
      </c>
    </row>
    <row r="93" spans="1:93" ht="15" customHeight="1" outlineLevel="1">
      <c r="A93" s="425"/>
      <c r="B93" s="426"/>
      <c r="C93" s="427" t="s">
        <v>279</v>
      </c>
      <c r="D93" s="581" t="s">
        <v>224</v>
      </c>
      <c r="E93" s="428"/>
      <c r="F93" s="429"/>
      <c r="G93" s="430"/>
      <c r="H93" s="431"/>
      <c r="I93" s="430"/>
      <c r="J93" s="432">
        <f>SUM(J94:J99)</f>
        <v>0</v>
      </c>
      <c r="K93" s="849"/>
      <c r="L93" s="261"/>
      <c r="M93" s="262"/>
      <c r="N93" s="351"/>
      <c r="O93" s="272"/>
      <c r="P93" s="261"/>
      <c r="Q93" s="262"/>
      <c r="R93" s="351"/>
      <c r="S93" s="325"/>
      <c r="T93" s="352"/>
      <c r="U93" s="262"/>
      <c r="V93" s="364"/>
      <c r="W93" s="21"/>
      <c r="X93" s="352"/>
      <c r="Y93" s="353"/>
      <c r="Z93" s="354"/>
      <c r="AA93" s="272"/>
      <c r="AB93" s="352"/>
      <c r="AC93" s="353"/>
      <c r="AD93" s="354"/>
      <c r="AE93" s="272"/>
      <c r="AF93" s="261"/>
      <c r="AG93" s="262"/>
      <c r="AH93" s="351"/>
      <c r="AI93" s="272"/>
      <c r="AJ93" s="261"/>
      <c r="AK93" s="262"/>
      <c r="AL93" s="351"/>
      <c r="AM93" s="146"/>
      <c r="AN93" s="261"/>
      <c r="AO93" s="262"/>
      <c r="AP93" s="351"/>
      <c r="AQ93" s="146"/>
      <c r="AR93" s="261"/>
      <c r="AS93" s="262"/>
      <c r="AT93" s="351"/>
      <c r="AU93" s="146"/>
      <c r="AV93" s="352"/>
      <c r="AW93" s="262"/>
      <c r="AX93" s="472"/>
      <c r="AY93" s="146"/>
      <c r="AZ93" s="295"/>
      <c r="BA93" s="262"/>
      <c r="BB93" s="472"/>
      <c r="BC93" s="146"/>
      <c r="BD93" s="261"/>
      <c r="BE93" s="262"/>
      <c r="BF93" s="351"/>
      <c r="BG93" s="158"/>
      <c r="BH93" s="261"/>
      <c r="BI93" s="262"/>
      <c r="BJ93" s="351"/>
      <c r="BL93" s="261"/>
      <c r="BM93" s="262"/>
      <c r="BN93" s="351"/>
      <c r="BP93" s="261"/>
      <c r="BQ93" s="262"/>
      <c r="BR93" s="351"/>
      <c r="BT93" s="261"/>
      <c r="BU93" s="262"/>
      <c r="BV93" s="351"/>
      <c r="BX93" s="295"/>
      <c r="BY93" s="262"/>
      <c r="BZ93" s="351"/>
      <c r="CB93" s="295"/>
      <c r="CC93" s="262"/>
      <c r="CD93" s="351"/>
      <c r="CF93" s="295"/>
      <c r="CG93" s="262"/>
      <c r="CH93" s="351"/>
      <c r="CJ93" s="295"/>
      <c r="CK93" s="262"/>
      <c r="CL93" s="351"/>
    </row>
    <row r="94" spans="1:93" ht="15" customHeight="1" outlineLevel="2">
      <c r="A94" s="134" t="s">
        <v>15</v>
      </c>
      <c r="B94" s="106">
        <v>92411</v>
      </c>
      <c r="C94" s="13" t="s">
        <v>280</v>
      </c>
      <c r="D94" s="583" t="str">
        <f>IF(B94="","",IFERROR(VLOOKUP(B94,'SINAPI12-24'!$A$5:$H$17812,2,FALSE),VLOOKUP(ORÇAMENTO!B94,COMPOSIÇÕES!$A$9:$G$258,5,FALSE)))</f>
        <v>MONTAGEM E DESMONTAGEM DE FÔRMA DE PILARES RETANGULARES E ESTRUTURAS SIMILARES, PÉ-DIREITO SIMPLES, EM MADEIRA SERRADA, 2 UTILIZAÇÕES. AF_09/2020</v>
      </c>
      <c r="E94" s="604" t="str">
        <f>IF(B94="","",IFERROR(VLOOKUP(B94,'SINAPI12-24'!$A$5:$H$17812,3,FALSE),VLOOKUP(ORÇAMENTO!B94,COMPOSIÇÕES!$A$9:$G$258,6,FALSE)))</f>
        <v>M2</v>
      </c>
      <c r="F94" s="103">
        <v>22.66</v>
      </c>
      <c r="G94" s="605"/>
      <c r="H94" s="123">
        <f t="shared" si="94"/>
        <v>0.28349999999999997</v>
      </c>
      <c r="I94" s="104">
        <f t="shared" ref="I94:I99" si="98">G94*(1+H94)</f>
        <v>0</v>
      </c>
      <c r="J94" s="464">
        <f t="shared" ref="J94:J99" si="99">F94*I94</f>
        <v>0</v>
      </c>
      <c r="K94" s="849"/>
      <c r="L94" s="69"/>
      <c r="M94" s="17"/>
      <c r="N94" s="84"/>
      <c r="O94" s="272"/>
      <c r="P94" s="69"/>
      <c r="Q94" s="17"/>
      <c r="R94" s="84"/>
      <c r="S94" s="325"/>
      <c r="T94" s="332"/>
      <c r="U94" s="17"/>
      <c r="V94" s="356"/>
      <c r="W94" s="21"/>
      <c r="X94" s="332"/>
      <c r="Y94" s="314"/>
      <c r="Z94" s="333"/>
      <c r="AA94" s="272"/>
      <c r="AB94" s="332"/>
      <c r="AC94" s="314"/>
      <c r="AD94" s="333"/>
      <c r="AE94" s="272"/>
      <c r="AF94" s="69"/>
      <c r="AG94" s="17"/>
      <c r="AH94" s="84"/>
      <c r="AI94" s="272"/>
      <c r="AJ94" s="69"/>
      <c r="AK94" s="17"/>
      <c r="AL94" s="84"/>
      <c r="AM94" s="146"/>
      <c r="AN94" s="69"/>
      <c r="AO94" s="17"/>
      <c r="AP94" s="84"/>
      <c r="AQ94" s="146"/>
      <c r="AR94" s="69"/>
      <c r="AS94" s="17"/>
      <c r="AT94" s="84"/>
      <c r="AU94" s="146"/>
      <c r="AV94" s="357"/>
      <c r="AW94" s="17"/>
      <c r="AX94" s="468"/>
      <c r="AY94" s="146"/>
      <c r="AZ94" s="291"/>
      <c r="BA94" s="17"/>
      <c r="BB94" s="468"/>
      <c r="BC94" s="146"/>
      <c r="BD94" s="69"/>
      <c r="BE94" s="17">
        <f t="shared" si="70"/>
        <v>0</v>
      </c>
      <c r="BF94" s="84">
        <f t="shared" ref="BF94:BF99" si="100">BD94/($F94-$X94-$AZ94)</f>
        <v>0</v>
      </c>
      <c r="BG94" s="158"/>
      <c r="BH94" s="69"/>
      <c r="BI94" s="17">
        <f t="shared" si="71"/>
        <v>0</v>
      </c>
      <c r="BJ94" s="84">
        <f t="shared" ref="BJ94:BJ99" si="101">BH94/($F94-$X94-$AZ94)</f>
        <v>0</v>
      </c>
      <c r="BL94" s="69"/>
      <c r="BM94" s="17">
        <f t="shared" ref="BM94:BM99" si="102">TRUNC(BL94*M94,2)</f>
        <v>0</v>
      </c>
      <c r="BN94" s="84">
        <f t="shared" ref="BN94:BN99" si="103">BL94/($F94-$X94-$AZ94)</f>
        <v>0</v>
      </c>
      <c r="BP94" s="69">
        <f t="shared" si="72"/>
        <v>0</v>
      </c>
      <c r="BQ94" s="112">
        <f t="shared" si="73"/>
        <v>0</v>
      </c>
      <c r="BR94" s="331">
        <f t="shared" ref="BR94:BR99" si="104">BP94/($F94-$X94-$AZ94)</f>
        <v>0</v>
      </c>
      <c r="BT94" s="69"/>
      <c r="BU94" s="112">
        <f t="shared" si="74"/>
        <v>0</v>
      </c>
      <c r="BV94" s="331">
        <f t="shared" ref="BV94:BV99" si="105">BT94/($F94-$X94-$AZ94)</f>
        <v>0</v>
      </c>
      <c r="BX94" s="410">
        <f t="shared" si="79"/>
        <v>0</v>
      </c>
      <c r="BY94" s="17">
        <f t="shared" si="80"/>
        <v>0</v>
      </c>
      <c r="BZ94" s="331">
        <v>0</v>
      </c>
      <c r="CB94" s="410">
        <f t="shared" si="81"/>
        <v>0</v>
      </c>
      <c r="CC94" s="17">
        <f t="shared" si="82"/>
        <v>0</v>
      </c>
      <c r="CD94" s="331">
        <v>0</v>
      </c>
      <c r="CF94" s="410">
        <v>0</v>
      </c>
      <c r="CG94" s="17">
        <v>0</v>
      </c>
      <c r="CH94" s="331">
        <v>0</v>
      </c>
      <c r="CJ94" s="410">
        <v>0</v>
      </c>
      <c r="CK94" s="17">
        <v>0</v>
      </c>
      <c r="CL94" s="331">
        <v>0</v>
      </c>
    </row>
    <row r="95" spans="1:93" ht="15" customHeight="1" outlineLevel="2">
      <c r="A95" s="134" t="s">
        <v>15</v>
      </c>
      <c r="B95" s="106">
        <v>92760</v>
      </c>
      <c r="C95" s="13" t="s">
        <v>281</v>
      </c>
      <c r="D95" s="583" t="str">
        <f>IF(B95="","",IFERROR(VLOOKUP(B95,'SINAPI12-24'!$A$5:$H$17812,2,FALSE),VLOOKUP(ORÇAMENTO!B95,COMPOSIÇÕES!$A$9:$G$258,5,FALSE)))</f>
        <v>ARMAÇÃO DE PILAR OU VIGA DE ESTRUTURA CONVENCIONAL DE CONCRETO ARMADO UTILIZANDO AÇO CA-50 DE 6,3 MM - MONTAGEM. AF_06/2022</v>
      </c>
      <c r="E95" s="604" t="str">
        <f>IF(B95="","",IFERROR(VLOOKUP(B95,'SINAPI12-24'!$A$5:$H$17812,3,FALSE),VLOOKUP(ORÇAMENTO!B95,COMPOSIÇÕES!$A$9:$G$258,6,FALSE)))</f>
        <v>KG</v>
      </c>
      <c r="F95" s="103">
        <v>18.52</v>
      </c>
      <c r="G95" s="605"/>
      <c r="H95" s="123">
        <f t="shared" si="94"/>
        <v>0.28349999999999997</v>
      </c>
      <c r="I95" s="104">
        <f t="shared" si="98"/>
        <v>0</v>
      </c>
      <c r="J95" s="464">
        <f t="shared" si="99"/>
        <v>0</v>
      </c>
      <c r="K95" s="849"/>
      <c r="L95" s="66"/>
      <c r="M95" s="12"/>
      <c r="N95" s="38"/>
      <c r="O95" s="272"/>
      <c r="P95" s="66"/>
      <c r="Q95" s="12"/>
      <c r="R95" s="38"/>
      <c r="S95" s="325"/>
      <c r="T95" s="335"/>
      <c r="U95" s="12"/>
      <c r="V95" s="358"/>
      <c r="W95" s="21"/>
      <c r="X95" s="335"/>
      <c r="Y95" s="100"/>
      <c r="Z95" s="336"/>
      <c r="AA95" s="272"/>
      <c r="AB95" s="335"/>
      <c r="AC95" s="100"/>
      <c r="AD95" s="336"/>
      <c r="AE95" s="272"/>
      <c r="AF95" s="66"/>
      <c r="AG95" s="12"/>
      <c r="AH95" s="38"/>
      <c r="AI95" s="272"/>
      <c r="AJ95" s="66"/>
      <c r="AK95" s="12"/>
      <c r="AL95" s="38"/>
      <c r="AM95" s="146"/>
      <c r="AN95" s="66"/>
      <c r="AO95" s="12"/>
      <c r="AP95" s="38"/>
      <c r="AQ95" s="146"/>
      <c r="AR95" s="66"/>
      <c r="AS95" s="12"/>
      <c r="AT95" s="38"/>
      <c r="AU95" s="146"/>
      <c r="AV95" s="359"/>
      <c r="AW95" s="12"/>
      <c r="AX95" s="469"/>
      <c r="AY95" s="146"/>
      <c r="AZ95" s="292"/>
      <c r="BA95" s="12"/>
      <c r="BB95" s="469"/>
      <c r="BC95" s="146"/>
      <c r="BD95" s="66"/>
      <c r="BE95" s="12">
        <f t="shared" si="70"/>
        <v>0</v>
      </c>
      <c r="BF95" s="38">
        <f t="shared" si="100"/>
        <v>0</v>
      </c>
      <c r="BG95" s="158"/>
      <c r="BH95" s="66"/>
      <c r="BI95" s="12">
        <f t="shared" si="71"/>
        <v>0</v>
      </c>
      <c r="BJ95" s="38">
        <f t="shared" si="101"/>
        <v>0</v>
      </c>
      <c r="BL95" s="66"/>
      <c r="BM95" s="12">
        <f t="shared" si="102"/>
        <v>0</v>
      </c>
      <c r="BN95" s="38">
        <f t="shared" si="103"/>
        <v>0</v>
      </c>
      <c r="BP95" s="66">
        <f t="shared" si="72"/>
        <v>0</v>
      </c>
      <c r="BQ95" s="165">
        <f t="shared" si="73"/>
        <v>0</v>
      </c>
      <c r="BR95" s="334">
        <f t="shared" si="104"/>
        <v>0</v>
      </c>
      <c r="BT95" s="66"/>
      <c r="BU95" s="165">
        <f t="shared" si="74"/>
        <v>0</v>
      </c>
      <c r="BV95" s="334">
        <f t="shared" si="105"/>
        <v>0</v>
      </c>
      <c r="BX95" s="411">
        <f t="shared" si="79"/>
        <v>0</v>
      </c>
      <c r="BY95" s="12">
        <f t="shared" si="80"/>
        <v>0</v>
      </c>
      <c r="BZ95" s="334">
        <v>0</v>
      </c>
      <c r="CB95" s="411">
        <f t="shared" si="81"/>
        <v>0</v>
      </c>
      <c r="CC95" s="12">
        <f t="shared" si="82"/>
        <v>0</v>
      </c>
      <c r="CD95" s="334">
        <v>0</v>
      </c>
      <c r="CF95" s="411">
        <v>0</v>
      </c>
      <c r="CG95" s="12">
        <v>0</v>
      </c>
      <c r="CH95" s="334">
        <v>0</v>
      </c>
      <c r="CJ95" s="411">
        <v>0</v>
      </c>
      <c r="CK95" s="12">
        <v>0</v>
      </c>
      <c r="CL95" s="334">
        <v>0</v>
      </c>
    </row>
    <row r="96" spans="1:93" ht="15" customHeight="1" outlineLevel="2">
      <c r="A96" s="134" t="s">
        <v>15</v>
      </c>
      <c r="B96" s="106">
        <v>92761</v>
      </c>
      <c r="C96" s="13" t="s">
        <v>282</v>
      </c>
      <c r="D96" s="583" t="str">
        <f>IF(B96="","",IFERROR(VLOOKUP(B96,'SINAPI12-24'!$A$5:$H$17812,2,FALSE),VLOOKUP(ORÇAMENTO!B96,COMPOSIÇÕES!$A$9:$G$258,5,FALSE)))</f>
        <v>ARMAÇÃO DE PILAR OU VIGA DE ESTRUTURA CONVENCIONAL DE CONCRETO ARMADO UTILIZANDO AÇO CA-50 DE 8,0 MM - MONTAGEM. AF_06/2022</v>
      </c>
      <c r="E96" s="604" t="str">
        <f>IF(B96="","",IFERROR(VLOOKUP(B96,'SINAPI12-24'!$A$5:$H$17812,3,FALSE),VLOOKUP(ORÇAMENTO!B96,COMPOSIÇÕES!$A$9:$G$258,6,FALSE)))</f>
        <v>KG</v>
      </c>
      <c r="F96" s="103">
        <v>19.5</v>
      </c>
      <c r="G96" s="605"/>
      <c r="H96" s="123">
        <f t="shared" si="94"/>
        <v>0.28349999999999997</v>
      </c>
      <c r="I96" s="104">
        <f t="shared" si="98"/>
        <v>0</v>
      </c>
      <c r="J96" s="464">
        <f t="shared" si="99"/>
        <v>0</v>
      </c>
      <c r="K96" s="849"/>
      <c r="L96" s="66"/>
      <c r="M96" s="12"/>
      <c r="N96" s="38"/>
      <c r="O96" s="272"/>
      <c r="P96" s="66"/>
      <c r="Q96" s="12"/>
      <c r="R96" s="38"/>
      <c r="S96" s="325"/>
      <c r="T96" s="335"/>
      <c r="U96" s="12"/>
      <c r="V96" s="358"/>
      <c r="W96" s="21"/>
      <c r="X96" s="335"/>
      <c r="Y96" s="100"/>
      <c r="Z96" s="336"/>
      <c r="AA96" s="272"/>
      <c r="AB96" s="335"/>
      <c r="AC96" s="100"/>
      <c r="AD96" s="336"/>
      <c r="AE96" s="272"/>
      <c r="AF96" s="66"/>
      <c r="AG96" s="12"/>
      <c r="AH96" s="38"/>
      <c r="AI96" s="272"/>
      <c r="AJ96" s="66"/>
      <c r="AK96" s="12"/>
      <c r="AL96" s="38"/>
      <c r="AM96" s="146"/>
      <c r="AN96" s="66"/>
      <c r="AO96" s="12"/>
      <c r="AP96" s="38"/>
      <c r="AQ96" s="146"/>
      <c r="AR96" s="66"/>
      <c r="AS96" s="12"/>
      <c r="AT96" s="38"/>
      <c r="AU96" s="146"/>
      <c r="AV96" s="359"/>
      <c r="AW96" s="12"/>
      <c r="AX96" s="469"/>
      <c r="AY96" s="146"/>
      <c r="AZ96" s="292"/>
      <c r="BA96" s="12"/>
      <c r="BB96" s="469"/>
      <c r="BC96" s="146"/>
      <c r="BD96" s="66"/>
      <c r="BE96" s="12">
        <f t="shared" si="70"/>
        <v>0</v>
      </c>
      <c r="BF96" s="38">
        <f t="shared" si="100"/>
        <v>0</v>
      </c>
      <c r="BG96" s="158"/>
      <c r="BH96" s="66"/>
      <c r="BI96" s="12">
        <f t="shared" si="71"/>
        <v>0</v>
      </c>
      <c r="BJ96" s="38">
        <f t="shared" si="101"/>
        <v>0</v>
      </c>
      <c r="BL96" s="66"/>
      <c r="BM96" s="12">
        <f t="shared" si="102"/>
        <v>0</v>
      </c>
      <c r="BN96" s="38">
        <f t="shared" si="103"/>
        <v>0</v>
      </c>
      <c r="BP96" s="66">
        <f t="shared" si="72"/>
        <v>0</v>
      </c>
      <c r="BQ96" s="165">
        <f t="shared" si="73"/>
        <v>0</v>
      </c>
      <c r="BR96" s="334">
        <f t="shared" si="104"/>
        <v>0</v>
      </c>
      <c r="BT96" s="66"/>
      <c r="BU96" s="165">
        <f t="shared" si="74"/>
        <v>0</v>
      </c>
      <c r="BV96" s="334">
        <f t="shared" si="105"/>
        <v>0</v>
      </c>
      <c r="BX96" s="411">
        <f t="shared" si="79"/>
        <v>0</v>
      </c>
      <c r="BY96" s="12">
        <f t="shared" si="80"/>
        <v>0</v>
      </c>
      <c r="BZ96" s="334">
        <v>0</v>
      </c>
      <c r="CB96" s="411">
        <f t="shared" si="81"/>
        <v>0</v>
      </c>
      <c r="CC96" s="12">
        <f t="shared" si="82"/>
        <v>0</v>
      </c>
      <c r="CD96" s="334">
        <v>0</v>
      </c>
      <c r="CF96" s="411">
        <v>0</v>
      </c>
      <c r="CG96" s="12">
        <v>0</v>
      </c>
      <c r="CH96" s="334">
        <v>0</v>
      </c>
      <c r="CJ96" s="411">
        <v>0</v>
      </c>
      <c r="CK96" s="12">
        <v>0</v>
      </c>
      <c r="CL96" s="334">
        <v>0</v>
      </c>
    </row>
    <row r="97" spans="1:90" ht="15" customHeight="1" outlineLevel="2">
      <c r="A97" s="134" t="s">
        <v>15</v>
      </c>
      <c r="B97" s="106">
        <v>92762</v>
      </c>
      <c r="C97" s="13" t="s">
        <v>283</v>
      </c>
      <c r="D97" s="583" t="str">
        <f>IF(B97="","",IFERROR(VLOOKUP(B97,'SINAPI12-24'!$A$5:$H$17812,2,FALSE),VLOOKUP(ORÇAMENTO!B97,COMPOSIÇÕES!$A$9:$G$258,5,FALSE)))</f>
        <v>ARMAÇÃO DE PILAR OU VIGA DE ESTRUTURA CONVENCIONAL DE CONCRETO ARMADO UTILIZANDO AÇO CA-50 DE 10,0 MM - MONTAGEM. AF_06/2022</v>
      </c>
      <c r="E97" s="604" t="str">
        <f>IF(B97="","",IFERROR(VLOOKUP(B97,'SINAPI12-24'!$A$5:$H$17812,3,FALSE),VLOOKUP(ORÇAMENTO!B97,COMPOSIÇÕES!$A$9:$G$258,6,FALSE)))</f>
        <v>KG</v>
      </c>
      <c r="F97" s="103">
        <v>33.61</v>
      </c>
      <c r="G97" s="605"/>
      <c r="H97" s="123">
        <f t="shared" si="94"/>
        <v>0.28349999999999997</v>
      </c>
      <c r="I97" s="104">
        <f t="shared" si="98"/>
        <v>0</v>
      </c>
      <c r="J97" s="464">
        <f t="shared" si="99"/>
        <v>0</v>
      </c>
      <c r="K97" s="849"/>
      <c r="L97" s="66"/>
      <c r="M97" s="12"/>
      <c r="N97" s="38"/>
      <c r="O97" s="272"/>
      <c r="P97" s="66"/>
      <c r="Q97" s="12"/>
      <c r="R97" s="38"/>
      <c r="S97" s="325"/>
      <c r="T97" s="335"/>
      <c r="U97" s="12"/>
      <c r="V97" s="358"/>
      <c r="W97" s="21"/>
      <c r="X97" s="335"/>
      <c r="Y97" s="100"/>
      <c r="Z97" s="336"/>
      <c r="AA97" s="272"/>
      <c r="AB97" s="335"/>
      <c r="AC97" s="100"/>
      <c r="AD97" s="336"/>
      <c r="AE97" s="272"/>
      <c r="AF97" s="66"/>
      <c r="AG97" s="12"/>
      <c r="AH97" s="38"/>
      <c r="AI97" s="272"/>
      <c r="AJ97" s="66"/>
      <c r="AK97" s="12"/>
      <c r="AL97" s="38"/>
      <c r="AM97" s="146"/>
      <c r="AN97" s="66"/>
      <c r="AO97" s="12"/>
      <c r="AP97" s="38"/>
      <c r="AQ97" s="146"/>
      <c r="AR97" s="66"/>
      <c r="AS97" s="12"/>
      <c r="AT97" s="38"/>
      <c r="AU97" s="146"/>
      <c r="AV97" s="359"/>
      <c r="AW97" s="12"/>
      <c r="AX97" s="469"/>
      <c r="AY97" s="146"/>
      <c r="AZ97" s="292"/>
      <c r="BA97" s="12"/>
      <c r="BB97" s="469"/>
      <c r="BC97" s="146"/>
      <c r="BD97" s="66"/>
      <c r="BE97" s="12">
        <f t="shared" si="70"/>
        <v>0</v>
      </c>
      <c r="BF97" s="38">
        <f t="shared" si="100"/>
        <v>0</v>
      </c>
      <c r="BG97" s="158"/>
      <c r="BH97" s="66"/>
      <c r="BI97" s="12">
        <f t="shared" si="71"/>
        <v>0</v>
      </c>
      <c r="BJ97" s="38">
        <f t="shared" si="101"/>
        <v>0</v>
      </c>
      <c r="BL97" s="66"/>
      <c r="BM97" s="12">
        <f t="shared" si="102"/>
        <v>0</v>
      </c>
      <c r="BN97" s="38">
        <f t="shared" si="103"/>
        <v>0</v>
      </c>
      <c r="BP97" s="66">
        <f t="shared" si="72"/>
        <v>0</v>
      </c>
      <c r="BQ97" s="165">
        <f t="shared" si="73"/>
        <v>0</v>
      </c>
      <c r="BR97" s="334">
        <f t="shared" si="104"/>
        <v>0</v>
      </c>
      <c r="BT97" s="66"/>
      <c r="BU97" s="165">
        <f t="shared" si="74"/>
        <v>0</v>
      </c>
      <c r="BV97" s="334">
        <f t="shared" si="105"/>
        <v>0</v>
      </c>
      <c r="BX97" s="411">
        <f t="shared" si="79"/>
        <v>0</v>
      </c>
      <c r="BY97" s="12">
        <f t="shared" si="80"/>
        <v>0</v>
      </c>
      <c r="BZ97" s="334">
        <v>0</v>
      </c>
      <c r="CB97" s="411">
        <f t="shared" si="81"/>
        <v>0</v>
      </c>
      <c r="CC97" s="12">
        <f t="shared" si="82"/>
        <v>0</v>
      </c>
      <c r="CD97" s="334">
        <v>0</v>
      </c>
      <c r="CF97" s="411">
        <v>0</v>
      </c>
      <c r="CG97" s="12">
        <v>0</v>
      </c>
      <c r="CH97" s="334">
        <v>0</v>
      </c>
      <c r="CJ97" s="411">
        <v>0</v>
      </c>
      <c r="CK97" s="12">
        <v>0</v>
      </c>
      <c r="CL97" s="334">
        <v>0</v>
      </c>
    </row>
    <row r="98" spans="1:90" ht="15" customHeight="1" outlineLevel="2">
      <c r="A98" s="134" t="s">
        <v>15</v>
      </c>
      <c r="B98" s="106">
        <v>92759</v>
      </c>
      <c r="C98" s="13" t="s">
        <v>284</v>
      </c>
      <c r="D98" s="583" t="str">
        <f>IF(B98="","",IFERROR(VLOOKUP(B98,'SINAPI12-24'!$A$5:$H$17812,2,FALSE),VLOOKUP(ORÇAMENTO!B98,COMPOSIÇÕES!$A$9:$G$258,5,FALSE)))</f>
        <v>ARMAÇÃO DE PILAR OU VIGA DE ESTRUTURA CONVENCIONAL DE CONCRETO ARMADO UTILIZANDO AÇO CA-60 DE 5,0 MM - MONTAGEM. AF_06/2022</v>
      </c>
      <c r="E98" s="604" t="str">
        <f>IF(B98="","",IFERROR(VLOOKUP(B98,'SINAPI12-24'!$A$5:$H$17812,3,FALSE),VLOOKUP(ORÇAMENTO!B98,COMPOSIÇÕES!$A$9:$G$258,6,FALSE)))</f>
        <v>KG</v>
      </c>
      <c r="F98" s="103">
        <v>19.23</v>
      </c>
      <c r="G98" s="605"/>
      <c r="H98" s="123">
        <f t="shared" si="94"/>
        <v>0.28349999999999997</v>
      </c>
      <c r="I98" s="104">
        <f t="shared" si="98"/>
        <v>0</v>
      </c>
      <c r="J98" s="464">
        <f t="shared" si="99"/>
        <v>0</v>
      </c>
      <c r="K98" s="849"/>
      <c r="L98" s="66"/>
      <c r="M98" s="12"/>
      <c r="N98" s="38"/>
      <c r="O98" s="272"/>
      <c r="P98" s="66"/>
      <c r="Q98" s="12"/>
      <c r="R98" s="38"/>
      <c r="S98" s="325"/>
      <c r="T98" s="335"/>
      <c r="U98" s="12"/>
      <c r="V98" s="358"/>
      <c r="W98" s="21"/>
      <c r="X98" s="335"/>
      <c r="Y98" s="100"/>
      <c r="Z98" s="336"/>
      <c r="AA98" s="272"/>
      <c r="AB98" s="335"/>
      <c r="AC98" s="100"/>
      <c r="AD98" s="336"/>
      <c r="AE98" s="272"/>
      <c r="AF98" s="66"/>
      <c r="AG98" s="12"/>
      <c r="AH98" s="38"/>
      <c r="AI98" s="272"/>
      <c r="AJ98" s="66"/>
      <c r="AK98" s="12"/>
      <c r="AL98" s="38"/>
      <c r="AM98" s="146"/>
      <c r="AN98" s="66"/>
      <c r="AO98" s="12"/>
      <c r="AP98" s="38"/>
      <c r="AQ98" s="146"/>
      <c r="AR98" s="66"/>
      <c r="AS98" s="12"/>
      <c r="AT98" s="38"/>
      <c r="AU98" s="146"/>
      <c r="AV98" s="359"/>
      <c r="AW98" s="12"/>
      <c r="AX98" s="469"/>
      <c r="AY98" s="146"/>
      <c r="AZ98" s="292"/>
      <c r="BA98" s="12"/>
      <c r="BB98" s="469"/>
      <c r="BC98" s="146"/>
      <c r="BD98" s="66"/>
      <c r="BE98" s="12">
        <f t="shared" si="70"/>
        <v>0</v>
      </c>
      <c r="BF98" s="38">
        <f t="shared" si="100"/>
        <v>0</v>
      </c>
      <c r="BG98" s="158"/>
      <c r="BH98" s="66"/>
      <c r="BI98" s="12">
        <f t="shared" si="71"/>
        <v>0</v>
      </c>
      <c r="BJ98" s="38">
        <f t="shared" si="101"/>
        <v>0</v>
      </c>
      <c r="BL98" s="66"/>
      <c r="BM98" s="12">
        <f t="shared" si="102"/>
        <v>0</v>
      </c>
      <c r="BN98" s="38">
        <f t="shared" si="103"/>
        <v>0</v>
      </c>
      <c r="BP98" s="66">
        <f t="shared" si="72"/>
        <v>0</v>
      </c>
      <c r="BQ98" s="165">
        <f t="shared" si="73"/>
        <v>0</v>
      </c>
      <c r="BR98" s="334">
        <f t="shared" si="104"/>
        <v>0</v>
      </c>
      <c r="BT98" s="66"/>
      <c r="BU98" s="165">
        <f t="shared" si="74"/>
        <v>0</v>
      </c>
      <c r="BV98" s="334">
        <f t="shared" si="105"/>
        <v>0</v>
      </c>
      <c r="BX98" s="411">
        <f t="shared" si="79"/>
        <v>0</v>
      </c>
      <c r="BY98" s="12">
        <f t="shared" si="80"/>
        <v>0</v>
      </c>
      <c r="BZ98" s="334">
        <v>0</v>
      </c>
      <c r="CB98" s="411">
        <f t="shared" si="81"/>
        <v>0</v>
      </c>
      <c r="CC98" s="12">
        <f t="shared" si="82"/>
        <v>0</v>
      </c>
      <c r="CD98" s="334">
        <v>0</v>
      </c>
      <c r="CF98" s="411">
        <v>0</v>
      </c>
      <c r="CG98" s="12">
        <v>0</v>
      </c>
      <c r="CH98" s="334">
        <v>0</v>
      </c>
      <c r="CJ98" s="411">
        <v>0</v>
      </c>
      <c r="CK98" s="12">
        <v>0</v>
      </c>
      <c r="CL98" s="334">
        <v>0</v>
      </c>
    </row>
    <row r="99" spans="1:90" ht="15" customHeight="1" outlineLevel="2">
      <c r="A99" s="134" t="s">
        <v>15</v>
      </c>
      <c r="B99" s="106">
        <v>103672</v>
      </c>
      <c r="C99" s="13" t="s">
        <v>285</v>
      </c>
      <c r="D99" s="583" t="str">
        <f>IF(B99="","",IFERROR(VLOOKUP(B99,'SINAPI12-24'!$A$5:$H$17812,2,FALSE),VLOOKUP(ORÇAMENTO!B99,COMPOSIÇÕES!$A$9:$G$258,5,FALSE)))</f>
        <v>CONCRETAGEM DE PILARES, FCK = 25 MPA, COM USO DE BOMBA - LANÇAMENTO, ADENSAMENTO E ACABAMENTO. AF_02/2022_PS</v>
      </c>
      <c r="E99" s="604" t="str">
        <f>IF(B99="","",IFERROR(VLOOKUP(B99,'SINAPI12-24'!$A$5:$H$17812,3,FALSE),VLOOKUP(ORÇAMENTO!B99,COMPOSIÇÕES!$A$9:$G$258,6,FALSE)))</f>
        <v>M3</v>
      </c>
      <c r="F99" s="103">
        <v>1.46</v>
      </c>
      <c r="G99" s="605"/>
      <c r="H99" s="123">
        <f t="shared" si="94"/>
        <v>0.28349999999999997</v>
      </c>
      <c r="I99" s="104">
        <f t="shared" si="98"/>
        <v>0</v>
      </c>
      <c r="J99" s="464">
        <f t="shared" si="99"/>
        <v>0</v>
      </c>
      <c r="K99" s="849"/>
      <c r="L99" s="68"/>
      <c r="M99" s="16"/>
      <c r="N99" s="83"/>
      <c r="O99" s="272"/>
      <c r="P99" s="68"/>
      <c r="Q99" s="16"/>
      <c r="R99" s="83"/>
      <c r="S99" s="325"/>
      <c r="T99" s="338"/>
      <c r="U99" s="16"/>
      <c r="V99" s="360"/>
      <c r="W99" s="21"/>
      <c r="X99" s="338"/>
      <c r="Y99" s="157"/>
      <c r="Z99" s="339"/>
      <c r="AA99" s="272"/>
      <c r="AB99" s="338"/>
      <c r="AC99" s="157"/>
      <c r="AD99" s="339"/>
      <c r="AE99" s="272"/>
      <c r="AF99" s="68"/>
      <c r="AG99" s="16"/>
      <c r="AH99" s="83"/>
      <c r="AI99" s="272"/>
      <c r="AJ99" s="68"/>
      <c r="AK99" s="16"/>
      <c r="AL99" s="83"/>
      <c r="AM99" s="146"/>
      <c r="AN99" s="68"/>
      <c r="AO99" s="16"/>
      <c r="AP99" s="83"/>
      <c r="AQ99" s="146"/>
      <c r="AR99" s="68"/>
      <c r="AS99" s="16"/>
      <c r="AT99" s="83"/>
      <c r="AU99" s="146"/>
      <c r="AV99" s="361"/>
      <c r="AW99" s="16"/>
      <c r="AX99" s="470"/>
      <c r="AY99" s="146"/>
      <c r="AZ99" s="293"/>
      <c r="BA99" s="16"/>
      <c r="BB99" s="470"/>
      <c r="BC99" s="146"/>
      <c r="BD99" s="68"/>
      <c r="BE99" s="16">
        <f t="shared" si="70"/>
        <v>0</v>
      </c>
      <c r="BF99" s="83">
        <f t="shared" si="100"/>
        <v>0</v>
      </c>
      <c r="BG99" s="158"/>
      <c r="BH99" s="68"/>
      <c r="BI99" s="16">
        <f t="shared" si="71"/>
        <v>0</v>
      </c>
      <c r="BJ99" s="83">
        <f t="shared" si="101"/>
        <v>0</v>
      </c>
      <c r="BL99" s="68"/>
      <c r="BM99" s="16">
        <f t="shared" si="102"/>
        <v>0</v>
      </c>
      <c r="BN99" s="83">
        <f t="shared" si="103"/>
        <v>0</v>
      </c>
      <c r="BP99" s="68">
        <f t="shared" si="72"/>
        <v>0</v>
      </c>
      <c r="BQ99" s="132">
        <f t="shared" si="73"/>
        <v>0</v>
      </c>
      <c r="BR99" s="337">
        <f t="shared" si="104"/>
        <v>0</v>
      </c>
      <c r="BT99" s="68"/>
      <c r="BU99" s="132">
        <f t="shared" si="74"/>
        <v>0</v>
      </c>
      <c r="BV99" s="337">
        <f t="shared" si="105"/>
        <v>0</v>
      </c>
      <c r="BX99" s="412">
        <f t="shared" si="79"/>
        <v>0</v>
      </c>
      <c r="BY99" s="16">
        <f t="shared" si="80"/>
        <v>0</v>
      </c>
      <c r="BZ99" s="337">
        <v>0</v>
      </c>
      <c r="CB99" s="412">
        <f t="shared" si="81"/>
        <v>0</v>
      </c>
      <c r="CC99" s="16">
        <f t="shared" si="82"/>
        <v>0</v>
      </c>
      <c r="CD99" s="337">
        <v>0</v>
      </c>
      <c r="CF99" s="412">
        <v>0</v>
      </c>
      <c r="CG99" s="16">
        <v>0</v>
      </c>
      <c r="CH99" s="337">
        <v>0</v>
      </c>
      <c r="CJ99" s="412">
        <v>0</v>
      </c>
      <c r="CK99" s="16">
        <v>0</v>
      </c>
      <c r="CL99" s="337">
        <v>0</v>
      </c>
    </row>
    <row r="100" spans="1:90" ht="15" customHeight="1">
      <c r="A100" s="455"/>
      <c r="B100" s="128"/>
      <c r="C100" s="456">
        <v>5</v>
      </c>
      <c r="D100" s="584" t="s">
        <v>480</v>
      </c>
      <c r="E100" s="457"/>
      <c r="F100" s="458"/>
      <c r="G100" s="459"/>
      <c r="H100" s="460"/>
      <c r="I100" s="459"/>
      <c r="J100" s="461">
        <f>SUM(J101+J109+J112+J115)</f>
        <v>0</v>
      </c>
      <c r="K100" s="849"/>
      <c r="L100" s="259"/>
      <c r="M100" s="260"/>
      <c r="N100" s="324"/>
      <c r="O100" s="272"/>
      <c r="P100" s="259"/>
      <c r="Q100" s="260"/>
      <c r="R100" s="324"/>
      <c r="S100" s="346"/>
      <c r="T100" s="294"/>
      <c r="U100" s="347"/>
      <c r="V100" s="328"/>
      <c r="W100" s="21"/>
      <c r="X100" s="294"/>
      <c r="Y100" s="347"/>
      <c r="Z100" s="328"/>
      <c r="AA100" s="272"/>
      <c r="AB100" s="294"/>
      <c r="AC100" s="347"/>
      <c r="AD100" s="328"/>
      <c r="AE100" s="272"/>
      <c r="AF100" s="259"/>
      <c r="AG100" s="260"/>
      <c r="AH100" s="324"/>
      <c r="AI100" s="272"/>
      <c r="AJ100" s="259"/>
      <c r="AK100" s="260"/>
      <c r="AL100" s="324"/>
      <c r="AM100" s="146"/>
      <c r="AN100" s="259"/>
      <c r="AO100" s="260"/>
      <c r="AP100" s="324"/>
      <c r="AQ100" s="146"/>
      <c r="AR100" s="259"/>
      <c r="AS100" s="260"/>
      <c r="AT100" s="324"/>
      <c r="AU100" s="146"/>
      <c r="AV100" s="340"/>
      <c r="AW100" s="341"/>
      <c r="AX100" s="479"/>
      <c r="AY100" s="315"/>
      <c r="AZ100" s="340"/>
      <c r="BA100" s="341"/>
      <c r="BB100" s="479"/>
      <c r="BC100" s="315"/>
      <c r="BD100" s="259"/>
      <c r="BE100" s="260"/>
      <c r="BF100" s="481"/>
      <c r="BG100" s="146"/>
      <c r="BH100" s="259"/>
      <c r="BI100" s="260"/>
      <c r="BJ100" s="481"/>
      <c r="BL100" s="259"/>
      <c r="BM100" s="260"/>
      <c r="BN100" s="481"/>
      <c r="BP100" s="283"/>
      <c r="BQ100" s="284"/>
      <c r="BR100" s="330"/>
      <c r="BT100" s="283"/>
      <c r="BU100" s="284"/>
      <c r="BV100" s="330"/>
      <c r="BX100" s="294"/>
      <c r="BY100" s="362"/>
      <c r="BZ100" s="406"/>
      <c r="CB100" s="294"/>
      <c r="CC100" s="362"/>
      <c r="CD100" s="406"/>
      <c r="CF100" s="294"/>
      <c r="CG100" s="362"/>
      <c r="CH100" s="406"/>
      <c r="CJ100" s="294"/>
      <c r="CK100" s="362"/>
      <c r="CL100" s="406"/>
    </row>
    <row r="101" spans="1:90" ht="15" customHeight="1" outlineLevel="1">
      <c r="A101" s="440"/>
      <c r="B101" s="441"/>
      <c r="C101" s="442" t="s">
        <v>150</v>
      </c>
      <c r="D101" s="586" t="s">
        <v>481</v>
      </c>
      <c r="E101" s="443"/>
      <c r="F101" s="444"/>
      <c r="G101" s="445"/>
      <c r="H101" s="446"/>
      <c r="I101" s="445"/>
      <c r="J101" s="447">
        <f>SUM(J102:J108)</f>
        <v>0</v>
      </c>
      <c r="K101" s="849"/>
      <c r="L101" s="261"/>
      <c r="M101" s="262"/>
      <c r="N101" s="351"/>
      <c r="O101" s="272"/>
      <c r="P101" s="261"/>
      <c r="Q101" s="262"/>
      <c r="R101" s="351"/>
      <c r="S101" s="325"/>
      <c r="T101" s="352"/>
      <c r="U101" s="353"/>
      <c r="V101" s="354"/>
      <c r="W101" s="21"/>
      <c r="X101" s="352"/>
      <c r="Y101" s="353"/>
      <c r="Z101" s="354"/>
      <c r="AA101" s="272"/>
      <c r="AB101" s="352"/>
      <c r="AC101" s="353"/>
      <c r="AD101" s="354"/>
      <c r="AE101" s="272"/>
      <c r="AF101" s="261"/>
      <c r="AG101" s="262"/>
      <c r="AH101" s="351"/>
      <c r="AI101" s="272"/>
      <c r="AJ101" s="261"/>
      <c r="AK101" s="262"/>
      <c r="AL101" s="351"/>
      <c r="AM101" s="146"/>
      <c r="AN101" s="261"/>
      <c r="AO101" s="262"/>
      <c r="AP101" s="351"/>
      <c r="AQ101" s="146"/>
      <c r="AR101" s="261"/>
      <c r="AS101" s="262"/>
      <c r="AT101" s="351"/>
      <c r="AU101" s="146"/>
      <c r="AV101" s="308"/>
      <c r="AW101" s="309"/>
      <c r="AX101" s="480"/>
      <c r="AY101" s="146"/>
      <c r="AZ101" s="308"/>
      <c r="BA101" s="309"/>
      <c r="BB101" s="480"/>
      <c r="BC101" s="146"/>
      <c r="BD101" s="261"/>
      <c r="BE101" s="262"/>
      <c r="BF101" s="351"/>
      <c r="BG101" s="146"/>
      <c r="BH101" s="261"/>
      <c r="BI101" s="262"/>
      <c r="BJ101" s="351"/>
      <c r="BL101" s="261"/>
      <c r="BM101" s="262"/>
      <c r="BN101" s="351"/>
      <c r="BP101" s="261"/>
      <c r="BQ101" s="262"/>
      <c r="BR101" s="351"/>
      <c r="BT101" s="261"/>
      <c r="BU101" s="262"/>
      <c r="BV101" s="351"/>
      <c r="BX101" s="295"/>
      <c r="BY101" s="262"/>
      <c r="BZ101" s="351"/>
      <c r="CB101" s="295"/>
      <c r="CC101" s="262"/>
      <c r="CD101" s="351"/>
      <c r="CF101" s="295"/>
      <c r="CG101" s="262"/>
      <c r="CH101" s="351"/>
      <c r="CJ101" s="295"/>
      <c r="CK101" s="262"/>
      <c r="CL101" s="351"/>
    </row>
    <row r="102" spans="1:90" ht="15" customHeight="1" outlineLevel="2">
      <c r="A102" s="423" t="s">
        <v>15</v>
      </c>
      <c r="B102" s="424">
        <v>96527</v>
      </c>
      <c r="C102" s="122" t="s">
        <v>286</v>
      </c>
      <c r="D102" s="583" t="str">
        <f>IF(B102="","",IFERROR(VLOOKUP(B102,'SINAPI12-24'!$A$5:$H$17812,2,FALSE),VLOOKUP(ORÇAMENTO!B102,COMPOSIÇÕES!$A$9:$G$412,3,FALSE)))</f>
        <v>ESCAVAÇÃO MANUAL PARA VIGA BALDRAME OU SAPATA CORRIDA (INCLUINDO ESCAVAÇÃO PARA COLOCAÇÃO DE FÔRMAS). AF_01/2024</v>
      </c>
      <c r="E102" s="604" t="str">
        <f>IF(B102="","",IFERROR(VLOOKUP(B102,'SINAPI12-24'!$A$5:$H$17812,3,FALSE),VLOOKUP(ORÇAMENTO!B102,COMPOSIÇÕES!$A$9:$G$412,4,FALSE)))</f>
        <v>M3</v>
      </c>
      <c r="F102" s="156">
        <v>20.88</v>
      </c>
      <c r="G102" s="605"/>
      <c r="H102" s="123">
        <f t="shared" ref="H102:H108" si="106">$G$6</f>
        <v>0.28349999999999997</v>
      </c>
      <c r="I102" s="104">
        <f t="shared" ref="I102:I108" si="107">G102*(1+H102)</f>
        <v>0</v>
      </c>
      <c r="J102" s="464">
        <f t="shared" ref="J102:J108" si="108">F102*I102</f>
        <v>0</v>
      </c>
      <c r="K102" s="849"/>
      <c r="L102" s="69"/>
      <c r="M102" s="112"/>
      <c r="N102" s="331"/>
      <c r="O102" s="272"/>
      <c r="P102" s="69"/>
      <c r="Q102" s="112"/>
      <c r="R102" s="331"/>
      <c r="S102" s="325"/>
      <c r="T102" s="348"/>
      <c r="U102" s="162"/>
      <c r="V102" s="333"/>
      <c r="W102" s="21"/>
      <c r="X102" s="348"/>
      <c r="Y102" s="162"/>
      <c r="Z102" s="333"/>
      <c r="AA102" s="272"/>
      <c r="AB102" s="348"/>
      <c r="AC102" s="162"/>
      <c r="AD102" s="333"/>
      <c r="AE102" s="272"/>
      <c r="AF102" s="69"/>
      <c r="AG102" s="112"/>
      <c r="AH102" s="331"/>
      <c r="AI102" s="272"/>
      <c r="AJ102" s="69"/>
      <c r="AK102" s="112"/>
      <c r="AL102" s="331"/>
      <c r="AM102" s="146"/>
      <c r="AN102" s="69"/>
      <c r="AO102" s="112"/>
      <c r="AP102" s="331"/>
      <c r="AQ102" s="146"/>
      <c r="AR102" s="69"/>
      <c r="AS102" s="112"/>
      <c r="AT102" s="331"/>
      <c r="AU102" s="146"/>
      <c r="AV102" s="307"/>
      <c r="AW102" s="113"/>
      <c r="AX102" s="130"/>
      <c r="AY102" s="146"/>
      <c r="AZ102" s="307"/>
      <c r="BA102" s="113"/>
      <c r="BB102" s="130"/>
      <c r="BC102" s="146"/>
      <c r="BD102" s="276"/>
      <c r="BE102" s="112">
        <f t="shared" ref="BE102:BE108" si="109">TRUNC(BD102*I102,2)</f>
        <v>0</v>
      </c>
      <c r="BF102" s="162">
        <f t="shared" ref="BF102:BF108" si="110">BD102/($F102-$X102-$AZ102)</f>
        <v>0</v>
      </c>
      <c r="BG102" s="146"/>
      <c r="BH102" s="69"/>
      <c r="BI102" s="112">
        <f t="shared" ref="BI102:BI108" si="111">TRUNC(BH102*I102,2)</f>
        <v>0</v>
      </c>
      <c r="BJ102" s="331">
        <f t="shared" ref="BJ102:BJ108" si="112">BH102/($F102-$X102-$AZ102)</f>
        <v>0</v>
      </c>
      <c r="BL102" s="69"/>
      <c r="BM102" s="112">
        <f t="shared" ref="BM102:BM108" si="113">TRUNC(BL102*M102,2)</f>
        <v>0</v>
      </c>
      <c r="BN102" s="331">
        <f t="shared" ref="BN102:BN108" si="114">BL102/($F102-$X102-$AZ102)</f>
        <v>0</v>
      </c>
      <c r="BP102" s="69">
        <f t="shared" ref="BP102:BP108" si="115">L102+P102+AF102+AJ102+AN102+AR102+BD102+BH102</f>
        <v>0</v>
      </c>
      <c r="BQ102" s="112">
        <f t="shared" ref="BQ102:BQ108" si="116">M102+Q102+AG102+AK102+AO102+AS102+BE102+BI102</f>
        <v>0</v>
      </c>
      <c r="BR102" s="331">
        <f t="shared" ref="BR102:BR108" si="117">BP102/($F102-$X102-$AZ102)</f>
        <v>0</v>
      </c>
      <c r="BT102" s="69"/>
      <c r="BU102" s="112">
        <f t="shared" ref="BU102:BU108" si="118">TRUNC(BT102*I102,2)</f>
        <v>0</v>
      </c>
      <c r="BV102" s="331">
        <f t="shared" ref="BV102:BV108" si="119">BT102/($F102-$X102-$AZ102)</f>
        <v>0</v>
      </c>
      <c r="BX102" s="291">
        <f t="shared" ref="BX102:BX108" si="120">AB102</f>
        <v>0</v>
      </c>
      <c r="BY102" s="112">
        <f t="shared" ref="BY102:BY108" si="121">AC102</f>
        <v>0</v>
      </c>
      <c r="BZ102" s="331">
        <v>0</v>
      </c>
      <c r="CB102" s="291">
        <f t="shared" ref="CB102:CB108" si="122">T102-BX102</f>
        <v>0</v>
      </c>
      <c r="CC102" s="112">
        <f t="shared" ref="CC102:CC108" si="123">TRUNC(CB102*I102,2)</f>
        <v>0</v>
      </c>
      <c r="CD102" s="331">
        <v>0</v>
      </c>
      <c r="CF102" s="291"/>
      <c r="CG102" s="112"/>
      <c r="CH102" s="331">
        <v>0</v>
      </c>
      <c r="CJ102" s="291">
        <f t="shared" ref="CJ102:CJ108" si="124">AV102-CF102</f>
        <v>0</v>
      </c>
      <c r="CK102" s="112">
        <f t="shared" ref="CK102:CK108" si="125">TRUNC(CJ102*I102,2)</f>
        <v>0</v>
      </c>
      <c r="CL102" s="331">
        <v>0</v>
      </c>
    </row>
    <row r="103" spans="1:90" ht="15" customHeight="1" outlineLevel="2">
      <c r="A103" s="188" t="s">
        <v>15</v>
      </c>
      <c r="B103" s="187">
        <v>96533</v>
      </c>
      <c r="C103" s="13" t="s">
        <v>483</v>
      </c>
      <c r="D103" s="583" t="str">
        <f>IF(B103="","",IFERROR(VLOOKUP(B103,'SINAPI12-24'!$A$5:$H$17812,2,FALSE),VLOOKUP(ORÇAMENTO!B103,COMPOSIÇÕES!$A$9:$G$412,3,FALSE)))</f>
        <v>FABRICAÇÃO, MONTAGEM E DESMONTAGEM DE FÔRMA PARA VIGA BALDRAME, EM MADEIRA SERRADA, E=25 MM, 2 UTILIZAÇÕES. AF_01/2024</v>
      </c>
      <c r="E103" s="604" t="str">
        <f>IF(B103="","",IFERROR(VLOOKUP(B103,'SINAPI12-24'!$A$5:$H$17812,3,FALSE),VLOOKUP(ORÇAMENTO!B103,COMPOSIÇÕES!$A$9:$G$412,4,FALSE)))</f>
        <v>M2</v>
      </c>
      <c r="F103" s="110">
        <v>2.61</v>
      </c>
      <c r="G103" s="605"/>
      <c r="H103" s="123">
        <f t="shared" si="106"/>
        <v>0.28349999999999997</v>
      </c>
      <c r="I103" s="104">
        <f t="shared" si="107"/>
        <v>0</v>
      </c>
      <c r="J103" s="464">
        <f t="shared" si="108"/>
        <v>0</v>
      </c>
      <c r="K103" s="849"/>
      <c r="L103" s="66"/>
      <c r="M103" s="165"/>
      <c r="N103" s="334"/>
      <c r="O103" s="272"/>
      <c r="P103" s="66"/>
      <c r="Q103" s="165"/>
      <c r="R103" s="334"/>
      <c r="S103" s="325"/>
      <c r="T103" s="349"/>
      <c r="U103" s="163"/>
      <c r="V103" s="336"/>
      <c r="W103" s="21"/>
      <c r="X103" s="349"/>
      <c r="Y103" s="163"/>
      <c r="Z103" s="336"/>
      <c r="AA103" s="272"/>
      <c r="AB103" s="349"/>
      <c r="AC103" s="163"/>
      <c r="AD103" s="336"/>
      <c r="AE103" s="272"/>
      <c r="AF103" s="66"/>
      <c r="AG103" s="165"/>
      <c r="AH103" s="334"/>
      <c r="AI103" s="272"/>
      <c r="AJ103" s="66"/>
      <c r="AK103" s="165"/>
      <c r="AL103" s="334"/>
      <c r="AM103" s="146"/>
      <c r="AN103" s="66"/>
      <c r="AO103" s="165"/>
      <c r="AP103" s="334"/>
      <c r="AQ103" s="146"/>
      <c r="AR103" s="66"/>
      <c r="AS103" s="165"/>
      <c r="AT103" s="334"/>
      <c r="AU103" s="146"/>
      <c r="AV103" s="171"/>
      <c r="AW103" s="109"/>
      <c r="AX103" s="108"/>
      <c r="AY103" s="146"/>
      <c r="AZ103" s="171"/>
      <c r="BA103" s="109"/>
      <c r="BB103" s="108"/>
      <c r="BC103" s="146"/>
      <c r="BD103" s="151"/>
      <c r="BE103" s="165">
        <f t="shared" si="109"/>
        <v>0</v>
      </c>
      <c r="BF103" s="163">
        <f t="shared" si="110"/>
        <v>0</v>
      </c>
      <c r="BG103" s="146"/>
      <c r="BH103" s="66"/>
      <c r="BI103" s="165">
        <f t="shared" si="111"/>
        <v>0</v>
      </c>
      <c r="BJ103" s="334">
        <f t="shared" si="112"/>
        <v>0</v>
      </c>
      <c r="BL103" s="66"/>
      <c r="BM103" s="165">
        <f t="shared" si="113"/>
        <v>0</v>
      </c>
      <c r="BN103" s="334">
        <f t="shared" si="114"/>
        <v>0</v>
      </c>
      <c r="BP103" s="66">
        <f t="shared" si="115"/>
        <v>0</v>
      </c>
      <c r="BQ103" s="165">
        <f t="shared" si="116"/>
        <v>0</v>
      </c>
      <c r="BR103" s="334">
        <f t="shared" si="117"/>
        <v>0</v>
      </c>
      <c r="BT103" s="66"/>
      <c r="BU103" s="165">
        <f t="shared" si="118"/>
        <v>0</v>
      </c>
      <c r="BV103" s="334">
        <f t="shared" si="119"/>
        <v>0</v>
      </c>
      <c r="BX103" s="292">
        <f t="shared" si="120"/>
        <v>0</v>
      </c>
      <c r="BY103" s="165">
        <f t="shared" si="121"/>
        <v>0</v>
      </c>
      <c r="BZ103" s="334">
        <v>0</v>
      </c>
      <c r="CB103" s="292">
        <f t="shared" si="122"/>
        <v>0</v>
      </c>
      <c r="CC103" s="165">
        <f t="shared" si="123"/>
        <v>0</v>
      </c>
      <c r="CD103" s="334">
        <v>0</v>
      </c>
      <c r="CF103" s="292"/>
      <c r="CG103" s="165"/>
      <c r="CH103" s="334">
        <v>0</v>
      </c>
      <c r="CJ103" s="292">
        <f t="shared" si="124"/>
        <v>0</v>
      </c>
      <c r="CK103" s="165">
        <f t="shared" si="125"/>
        <v>0</v>
      </c>
      <c r="CL103" s="334">
        <v>0</v>
      </c>
    </row>
    <row r="104" spans="1:90" ht="15" customHeight="1" outlineLevel="2">
      <c r="A104" s="188" t="s">
        <v>15</v>
      </c>
      <c r="B104" s="187">
        <v>96545</v>
      </c>
      <c r="C104" s="13" t="s">
        <v>484</v>
      </c>
      <c r="D104" s="583" t="str">
        <f>IF(B104="","",IFERROR(VLOOKUP(B104,'SINAPI12-24'!$A$5:$H$17812,2,FALSE),VLOOKUP(ORÇAMENTO!B104,COMPOSIÇÕES!$A$9:$G$412,3,FALSE)))</f>
        <v>ARMAÇÃO DE BLOCO UTILIZANDO AÇO CA-50 DE 8 MM - MONTAGEM. AF_01/2024</v>
      </c>
      <c r="E104" s="604" t="str">
        <f>IF(B104="","",IFERROR(VLOOKUP(B104,'SINAPI12-24'!$A$5:$H$17812,3,FALSE),VLOOKUP(ORÇAMENTO!B104,COMPOSIÇÕES!$A$9:$G$412,4,FALSE)))</f>
        <v>KG</v>
      </c>
      <c r="F104" s="110">
        <v>498.77</v>
      </c>
      <c r="G104" s="605"/>
      <c r="H104" s="123">
        <f t="shared" si="106"/>
        <v>0.28349999999999997</v>
      </c>
      <c r="I104" s="104">
        <f t="shared" si="107"/>
        <v>0</v>
      </c>
      <c r="J104" s="464">
        <f t="shared" si="108"/>
        <v>0</v>
      </c>
      <c r="K104" s="849"/>
      <c r="L104" s="66"/>
      <c r="M104" s="165"/>
      <c r="N104" s="334"/>
      <c r="O104" s="272"/>
      <c r="P104" s="66"/>
      <c r="Q104" s="165"/>
      <c r="R104" s="334"/>
      <c r="S104" s="325"/>
      <c r="T104" s="349"/>
      <c r="U104" s="163"/>
      <c r="V104" s="336"/>
      <c r="W104" s="21"/>
      <c r="X104" s="349"/>
      <c r="Y104" s="163"/>
      <c r="Z104" s="336"/>
      <c r="AA104" s="272"/>
      <c r="AB104" s="349"/>
      <c r="AC104" s="163"/>
      <c r="AD104" s="336"/>
      <c r="AE104" s="272"/>
      <c r="AF104" s="66"/>
      <c r="AG104" s="165"/>
      <c r="AH104" s="334"/>
      <c r="AI104" s="272"/>
      <c r="AJ104" s="66"/>
      <c r="AK104" s="165"/>
      <c r="AL104" s="334"/>
      <c r="AM104" s="146"/>
      <c r="AN104" s="66"/>
      <c r="AO104" s="165"/>
      <c r="AP104" s="334"/>
      <c r="AQ104" s="146"/>
      <c r="AR104" s="66"/>
      <c r="AS104" s="165"/>
      <c r="AT104" s="334"/>
      <c r="AU104" s="146"/>
      <c r="AV104" s="171"/>
      <c r="AW104" s="109"/>
      <c r="AX104" s="108"/>
      <c r="AY104" s="146"/>
      <c r="AZ104" s="171"/>
      <c r="BA104" s="109"/>
      <c r="BB104" s="108"/>
      <c r="BC104" s="146"/>
      <c r="BD104" s="151"/>
      <c r="BE104" s="165">
        <f t="shared" si="109"/>
        <v>0</v>
      </c>
      <c r="BF104" s="163">
        <f t="shared" si="110"/>
        <v>0</v>
      </c>
      <c r="BG104" s="146"/>
      <c r="BH104" s="66"/>
      <c r="BI104" s="165">
        <f t="shared" si="111"/>
        <v>0</v>
      </c>
      <c r="BJ104" s="334">
        <f t="shared" si="112"/>
        <v>0</v>
      </c>
      <c r="BL104" s="66"/>
      <c r="BM104" s="165">
        <f t="shared" si="113"/>
        <v>0</v>
      </c>
      <c r="BN104" s="334">
        <f t="shared" si="114"/>
        <v>0</v>
      </c>
      <c r="BP104" s="66">
        <f t="shared" si="115"/>
        <v>0</v>
      </c>
      <c r="BQ104" s="165">
        <f t="shared" si="116"/>
        <v>0</v>
      </c>
      <c r="BR104" s="334">
        <f t="shared" si="117"/>
        <v>0</v>
      </c>
      <c r="BT104" s="66"/>
      <c r="BU104" s="165">
        <f t="shared" si="118"/>
        <v>0</v>
      </c>
      <c r="BV104" s="334">
        <f t="shared" si="119"/>
        <v>0</v>
      </c>
      <c r="BX104" s="292">
        <f t="shared" si="120"/>
        <v>0</v>
      </c>
      <c r="BY104" s="165">
        <f t="shared" si="121"/>
        <v>0</v>
      </c>
      <c r="BZ104" s="334">
        <v>0</v>
      </c>
      <c r="CB104" s="292">
        <f t="shared" si="122"/>
        <v>0</v>
      </c>
      <c r="CC104" s="165">
        <f t="shared" si="123"/>
        <v>0</v>
      </c>
      <c r="CD104" s="334">
        <v>0</v>
      </c>
      <c r="CF104" s="292"/>
      <c r="CG104" s="165"/>
      <c r="CH104" s="334">
        <v>0</v>
      </c>
      <c r="CJ104" s="292">
        <f t="shared" si="124"/>
        <v>0</v>
      </c>
      <c r="CK104" s="165">
        <f t="shared" si="125"/>
        <v>0</v>
      </c>
      <c r="CL104" s="334">
        <v>0</v>
      </c>
    </row>
    <row r="105" spans="1:90" ht="15" customHeight="1" outlineLevel="2">
      <c r="A105" s="188" t="s">
        <v>15</v>
      </c>
      <c r="B105" s="187">
        <v>98557</v>
      </c>
      <c r="C105" s="13" t="s">
        <v>485</v>
      </c>
      <c r="D105" s="583" t="str">
        <f>IF(B105="","",IFERROR(VLOOKUP(B105,'SINAPI12-24'!$A$5:$H$17812,2,FALSE),VLOOKUP(ORÇAMENTO!B105,COMPOSIÇÕES!$A$9:$G$412,3,FALSE)))</f>
        <v>IMPERMEABILIZAÇÃO DE SUPERFÍCIE COM EMULSÃO ASFÁLTICA, 2 DEMÃOS. AF_09/2023</v>
      </c>
      <c r="E105" s="604" t="str">
        <f>IF(B105="","",IFERROR(VLOOKUP(B105,'SINAPI12-24'!$A$5:$H$17812,3,FALSE),VLOOKUP(ORÇAMENTO!B105,COMPOSIÇÕES!$A$9:$G$412,4,FALSE)))</f>
        <v>M2</v>
      </c>
      <c r="F105" s="110">
        <v>39.15</v>
      </c>
      <c r="G105" s="605"/>
      <c r="H105" s="123">
        <f t="shared" si="106"/>
        <v>0.28349999999999997</v>
      </c>
      <c r="I105" s="104">
        <f t="shared" si="107"/>
        <v>0</v>
      </c>
      <c r="J105" s="464">
        <f t="shared" si="108"/>
        <v>0</v>
      </c>
      <c r="K105" s="849"/>
      <c r="L105" s="66"/>
      <c r="M105" s="165"/>
      <c r="N105" s="334"/>
      <c r="O105" s="272"/>
      <c r="P105" s="66"/>
      <c r="Q105" s="165"/>
      <c r="R105" s="334"/>
      <c r="S105" s="325"/>
      <c r="T105" s="349"/>
      <c r="U105" s="163"/>
      <c r="V105" s="336"/>
      <c r="W105" s="21"/>
      <c r="X105" s="349"/>
      <c r="Y105" s="163"/>
      <c r="Z105" s="336"/>
      <c r="AA105" s="272"/>
      <c r="AB105" s="349"/>
      <c r="AC105" s="163"/>
      <c r="AD105" s="336"/>
      <c r="AE105" s="272"/>
      <c r="AF105" s="66"/>
      <c r="AG105" s="165"/>
      <c r="AH105" s="334"/>
      <c r="AI105" s="272"/>
      <c r="AJ105" s="66"/>
      <c r="AK105" s="165"/>
      <c r="AL105" s="334"/>
      <c r="AM105" s="146"/>
      <c r="AN105" s="66"/>
      <c r="AO105" s="165"/>
      <c r="AP105" s="334"/>
      <c r="AQ105" s="146"/>
      <c r="AR105" s="66"/>
      <c r="AS105" s="165"/>
      <c r="AT105" s="334"/>
      <c r="AU105" s="146"/>
      <c r="AV105" s="171"/>
      <c r="AW105" s="109"/>
      <c r="AX105" s="108"/>
      <c r="AY105" s="146"/>
      <c r="AZ105" s="171"/>
      <c r="BA105" s="109"/>
      <c r="BB105" s="108"/>
      <c r="BC105" s="146"/>
      <c r="BD105" s="151"/>
      <c r="BE105" s="165">
        <f t="shared" si="109"/>
        <v>0</v>
      </c>
      <c r="BF105" s="163">
        <f t="shared" si="110"/>
        <v>0</v>
      </c>
      <c r="BG105" s="146"/>
      <c r="BH105" s="66"/>
      <c r="BI105" s="165">
        <f t="shared" si="111"/>
        <v>0</v>
      </c>
      <c r="BJ105" s="334">
        <f t="shared" si="112"/>
        <v>0</v>
      </c>
      <c r="BL105" s="66"/>
      <c r="BM105" s="165">
        <f t="shared" si="113"/>
        <v>0</v>
      </c>
      <c r="BN105" s="334">
        <f t="shared" si="114"/>
        <v>0</v>
      </c>
      <c r="BP105" s="66">
        <f t="shared" si="115"/>
        <v>0</v>
      </c>
      <c r="BQ105" s="165">
        <f t="shared" si="116"/>
        <v>0</v>
      </c>
      <c r="BR105" s="334">
        <f t="shared" si="117"/>
        <v>0</v>
      </c>
      <c r="BT105" s="66"/>
      <c r="BU105" s="165">
        <f t="shared" si="118"/>
        <v>0</v>
      </c>
      <c r="BV105" s="334">
        <f t="shared" si="119"/>
        <v>0</v>
      </c>
      <c r="BX105" s="292">
        <f t="shared" si="120"/>
        <v>0</v>
      </c>
      <c r="BY105" s="165">
        <f t="shared" si="121"/>
        <v>0</v>
      </c>
      <c r="BZ105" s="334">
        <v>0</v>
      </c>
      <c r="CB105" s="292">
        <f t="shared" si="122"/>
        <v>0</v>
      </c>
      <c r="CC105" s="165">
        <f t="shared" si="123"/>
        <v>0</v>
      </c>
      <c r="CD105" s="334">
        <v>0</v>
      </c>
      <c r="CF105" s="292"/>
      <c r="CG105" s="165"/>
      <c r="CH105" s="334">
        <v>0</v>
      </c>
      <c r="CJ105" s="292">
        <f t="shared" si="124"/>
        <v>0</v>
      </c>
      <c r="CK105" s="165">
        <f t="shared" si="125"/>
        <v>0</v>
      </c>
      <c r="CL105" s="334">
        <v>0</v>
      </c>
    </row>
    <row r="106" spans="1:90" ht="15" customHeight="1" outlineLevel="2">
      <c r="A106" s="188" t="s">
        <v>15</v>
      </c>
      <c r="B106" s="187">
        <v>96622</v>
      </c>
      <c r="C106" s="13" t="s">
        <v>486</v>
      </c>
      <c r="D106" s="583" t="str">
        <f>IF(B106="","",IFERROR(VLOOKUP(B106,'SINAPI12-24'!$A$5:$H$17812,2,FALSE),VLOOKUP(ORÇAMENTO!B106,COMPOSIÇÕES!$A$9:$G$412,3,FALSE)))</f>
        <v>LASTRO COM MATERIAL GRANULAR, APLICADO EM PISOS OU LAJES SOBRE SOLO, ESPESSURA DE *5 CM*. AF_01/2024</v>
      </c>
      <c r="E106" s="604" t="str">
        <f>IF(B106="","",IFERROR(VLOOKUP(B106,'SINAPI12-24'!$A$5:$H$17812,3,FALSE),VLOOKUP(ORÇAMENTO!B106,COMPOSIÇÕES!$A$9:$G$412,4,FALSE)))</f>
        <v>M3</v>
      </c>
      <c r="F106" s="110">
        <v>1.96</v>
      </c>
      <c r="G106" s="605"/>
      <c r="H106" s="123">
        <f t="shared" si="106"/>
        <v>0.28349999999999997</v>
      </c>
      <c r="I106" s="104">
        <f t="shared" si="107"/>
        <v>0</v>
      </c>
      <c r="J106" s="464">
        <f t="shared" si="108"/>
        <v>0</v>
      </c>
      <c r="K106" s="849"/>
      <c r="L106" s="66"/>
      <c r="M106" s="165"/>
      <c r="N106" s="334"/>
      <c r="O106" s="272"/>
      <c r="P106" s="66"/>
      <c r="Q106" s="165"/>
      <c r="R106" s="334"/>
      <c r="S106" s="325"/>
      <c r="T106" s="349"/>
      <c r="U106" s="163"/>
      <c r="V106" s="336"/>
      <c r="W106" s="21"/>
      <c r="X106" s="349"/>
      <c r="Y106" s="163"/>
      <c r="Z106" s="336"/>
      <c r="AA106" s="272"/>
      <c r="AB106" s="349"/>
      <c r="AC106" s="163"/>
      <c r="AD106" s="336"/>
      <c r="AE106" s="272"/>
      <c r="AF106" s="66"/>
      <c r="AG106" s="165"/>
      <c r="AH106" s="334"/>
      <c r="AI106" s="272"/>
      <c r="AJ106" s="66"/>
      <c r="AK106" s="165"/>
      <c r="AL106" s="334"/>
      <c r="AM106" s="146"/>
      <c r="AN106" s="66"/>
      <c r="AO106" s="165"/>
      <c r="AP106" s="334"/>
      <c r="AQ106" s="146"/>
      <c r="AR106" s="66"/>
      <c r="AS106" s="165"/>
      <c r="AT106" s="334"/>
      <c r="AU106" s="146"/>
      <c r="AV106" s="171"/>
      <c r="AW106" s="109"/>
      <c r="AX106" s="108"/>
      <c r="AY106" s="146"/>
      <c r="AZ106" s="171"/>
      <c r="BA106" s="109"/>
      <c r="BB106" s="108"/>
      <c r="BC106" s="146"/>
      <c r="BD106" s="151"/>
      <c r="BE106" s="165">
        <f t="shared" si="109"/>
        <v>0</v>
      </c>
      <c r="BF106" s="163">
        <f t="shared" si="110"/>
        <v>0</v>
      </c>
      <c r="BG106" s="146"/>
      <c r="BH106" s="66"/>
      <c r="BI106" s="165">
        <f t="shared" si="111"/>
        <v>0</v>
      </c>
      <c r="BJ106" s="334">
        <f t="shared" si="112"/>
        <v>0</v>
      </c>
      <c r="BL106" s="66"/>
      <c r="BM106" s="165">
        <f t="shared" si="113"/>
        <v>0</v>
      </c>
      <c r="BN106" s="334">
        <f t="shared" si="114"/>
        <v>0</v>
      </c>
      <c r="BP106" s="66">
        <f t="shared" si="115"/>
        <v>0</v>
      </c>
      <c r="BQ106" s="165">
        <f t="shared" si="116"/>
        <v>0</v>
      </c>
      <c r="BR106" s="334">
        <f t="shared" si="117"/>
        <v>0</v>
      </c>
      <c r="BT106" s="66"/>
      <c r="BU106" s="165">
        <f t="shared" si="118"/>
        <v>0</v>
      </c>
      <c r="BV106" s="334">
        <f t="shared" si="119"/>
        <v>0</v>
      </c>
      <c r="BX106" s="292">
        <f t="shared" si="120"/>
        <v>0</v>
      </c>
      <c r="BY106" s="165">
        <f t="shared" si="121"/>
        <v>0</v>
      </c>
      <c r="BZ106" s="334">
        <v>0</v>
      </c>
      <c r="CB106" s="292">
        <f t="shared" si="122"/>
        <v>0</v>
      </c>
      <c r="CC106" s="165">
        <f t="shared" si="123"/>
        <v>0</v>
      </c>
      <c r="CD106" s="334">
        <v>0</v>
      </c>
      <c r="CF106" s="292"/>
      <c r="CG106" s="165"/>
      <c r="CH106" s="334">
        <v>0</v>
      </c>
      <c r="CJ106" s="292">
        <f t="shared" si="124"/>
        <v>0</v>
      </c>
      <c r="CK106" s="165">
        <f t="shared" si="125"/>
        <v>0</v>
      </c>
      <c r="CL106" s="334">
        <v>0</v>
      </c>
    </row>
    <row r="107" spans="1:90" ht="15" customHeight="1" outlineLevel="2">
      <c r="A107" s="188" t="s">
        <v>15</v>
      </c>
      <c r="B107" s="187">
        <v>101173</v>
      </c>
      <c r="C107" s="13" t="s">
        <v>487</v>
      </c>
      <c r="D107" s="583" t="str">
        <f>IF(B107="","",IFERROR(VLOOKUP(B107,'SINAPI12-24'!$A$5:$H$17812,2,FALSE),VLOOKUP(ORÇAMENTO!B107,COMPOSIÇÕES!$A$9:$G$412,3,FALSE)))</f>
        <v>ESTACA BROCA DE CONCRETO, DIÂMETRO DE 20CM, ESCAVAÇÃO MANUAL COM TRADO CONCHA, COM ARMADURA DE ARRANQUE. AF_05/2020</v>
      </c>
      <c r="E107" s="604" t="str">
        <f>IF(B107="","",IFERROR(VLOOKUP(B107,'SINAPI12-24'!$A$5:$H$17812,3,FALSE),VLOOKUP(ORÇAMENTO!B107,COMPOSIÇÕES!$A$9:$G$412,4,FALSE)))</f>
        <v>M</v>
      </c>
      <c r="F107" s="110">
        <v>87</v>
      </c>
      <c r="G107" s="605"/>
      <c r="H107" s="123">
        <f t="shared" si="106"/>
        <v>0.28349999999999997</v>
      </c>
      <c r="I107" s="104">
        <f t="shared" si="107"/>
        <v>0</v>
      </c>
      <c r="J107" s="464">
        <f t="shared" si="108"/>
        <v>0</v>
      </c>
      <c r="K107" s="849"/>
      <c r="L107" s="66"/>
      <c r="M107" s="165"/>
      <c r="N107" s="334"/>
      <c r="O107" s="272"/>
      <c r="P107" s="66"/>
      <c r="Q107" s="165"/>
      <c r="R107" s="334"/>
      <c r="S107" s="325"/>
      <c r="T107" s="349"/>
      <c r="U107" s="163"/>
      <c r="V107" s="336"/>
      <c r="W107" s="21"/>
      <c r="X107" s="349"/>
      <c r="Y107" s="163"/>
      <c r="Z107" s="336"/>
      <c r="AA107" s="272"/>
      <c r="AB107" s="349"/>
      <c r="AC107" s="163"/>
      <c r="AD107" s="336"/>
      <c r="AE107" s="272"/>
      <c r="AF107" s="66"/>
      <c r="AG107" s="165"/>
      <c r="AH107" s="334"/>
      <c r="AI107" s="272"/>
      <c r="AJ107" s="66"/>
      <c r="AK107" s="165"/>
      <c r="AL107" s="334"/>
      <c r="AM107" s="146"/>
      <c r="AN107" s="66"/>
      <c r="AO107" s="165"/>
      <c r="AP107" s="334"/>
      <c r="AQ107" s="146"/>
      <c r="AR107" s="66"/>
      <c r="AS107" s="165"/>
      <c r="AT107" s="334"/>
      <c r="AU107" s="146"/>
      <c r="AV107" s="171"/>
      <c r="AW107" s="109"/>
      <c r="AX107" s="108"/>
      <c r="AY107" s="146"/>
      <c r="AZ107" s="171"/>
      <c r="BA107" s="109"/>
      <c r="BB107" s="108"/>
      <c r="BC107" s="146"/>
      <c r="BD107" s="151"/>
      <c r="BE107" s="165">
        <f t="shared" si="109"/>
        <v>0</v>
      </c>
      <c r="BF107" s="163">
        <f t="shared" si="110"/>
        <v>0</v>
      </c>
      <c r="BG107" s="146"/>
      <c r="BH107" s="66"/>
      <c r="BI107" s="165">
        <f t="shared" si="111"/>
        <v>0</v>
      </c>
      <c r="BJ107" s="334">
        <f t="shared" si="112"/>
        <v>0</v>
      </c>
      <c r="BL107" s="66"/>
      <c r="BM107" s="165">
        <f t="shared" si="113"/>
        <v>0</v>
      </c>
      <c r="BN107" s="334">
        <f t="shared" si="114"/>
        <v>0</v>
      </c>
      <c r="BP107" s="66">
        <f t="shared" si="115"/>
        <v>0</v>
      </c>
      <c r="BQ107" s="165">
        <f t="shared" si="116"/>
        <v>0</v>
      </c>
      <c r="BR107" s="334">
        <f t="shared" si="117"/>
        <v>0</v>
      </c>
      <c r="BT107" s="66"/>
      <c r="BU107" s="165">
        <f t="shared" si="118"/>
        <v>0</v>
      </c>
      <c r="BV107" s="334">
        <f t="shared" si="119"/>
        <v>0</v>
      </c>
      <c r="BX107" s="292">
        <f t="shared" si="120"/>
        <v>0</v>
      </c>
      <c r="BY107" s="165">
        <f t="shared" si="121"/>
        <v>0</v>
      </c>
      <c r="BZ107" s="334">
        <v>0</v>
      </c>
      <c r="CB107" s="292">
        <f t="shared" si="122"/>
        <v>0</v>
      </c>
      <c r="CC107" s="165">
        <f t="shared" si="123"/>
        <v>0</v>
      </c>
      <c r="CD107" s="334">
        <v>0</v>
      </c>
      <c r="CF107" s="292"/>
      <c r="CG107" s="165"/>
      <c r="CH107" s="334">
        <v>0</v>
      </c>
      <c r="CJ107" s="292">
        <f t="shared" si="124"/>
        <v>0</v>
      </c>
      <c r="CK107" s="165">
        <f t="shared" si="125"/>
        <v>0</v>
      </c>
      <c r="CL107" s="334">
        <v>0</v>
      </c>
    </row>
    <row r="108" spans="1:90" ht="15" customHeight="1" outlineLevel="2">
      <c r="A108" s="192" t="s">
        <v>15</v>
      </c>
      <c r="B108" s="193">
        <v>96555</v>
      </c>
      <c r="C108" s="44" t="s">
        <v>488</v>
      </c>
      <c r="D108" s="583" t="str">
        <f>IF(B108="","",IFERROR(VLOOKUP(B108,'SINAPI12-24'!$A$5:$H$17812,2,FALSE),VLOOKUP(ORÇAMENTO!B108,COMPOSIÇÕES!$A$9:$G$412,3,FALSE)))</f>
        <v>CONCRETAGEM DE BLOCO DE COROAMENTO OU VIGA BALDRAME, FCK 30 MPA, COM USO DE JERICA - LANÇAMENTO, ADENSAMENTO E ACABAMENTO. AF_01/2024</v>
      </c>
      <c r="E108" s="604" t="str">
        <f>IF(B108="","",IFERROR(VLOOKUP(B108,'SINAPI12-24'!$A$5:$H$17812,3,FALSE),VLOOKUP(ORÇAMENTO!B108,COMPOSIÇÕES!$A$9:$G$412,4,FALSE)))</f>
        <v>M3</v>
      </c>
      <c r="F108" s="127">
        <v>15.66</v>
      </c>
      <c r="G108" s="605"/>
      <c r="H108" s="123">
        <f t="shared" si="106"/>
        <v>0.28349999999999997</v>
      </c>
      <c r="I108" s="104">
        <f t="shared" si="107"/>
        <v>0</v>
      </c>
      <c r="J108" s="464">
        <f t="shared" si="108"/>
        <v>0</v>
      </c>
      <c r="K108" s="849"/>
      <c r="L108" s="68"/>
      <c r="M108" s="132"/>
      <c r="N108" s="337"/>
      <c r="O108" s="272"/>
      <c r="P108" s="68"/>
      <c r="Q108" s="132"/>
      <c r="R108" s="337"/>
      <c r="S108" s="325"/>
      <c r="T108" s="350"/>
      <c r="U108" s="323"/>
      <c r="V108" s="339"/>
      <c r="W108" s="21"/>
      <c r="X108" s="350"/>
      <c r="Y108" s="323"/>
      <c r="Z108" s="339"/>
      <c r="AA108" s="272"/>
      <c r="AB108" s="350"/>
      <c r="AC108" s="323"/>
      <c r="AD108" s="339"/>
      <c r="AE108" s="272"/>
      <c r="AF108" s="68"/>
      <c r="AG108" s="132"/>
      <c r="AH108" s="337"/>
      <c r="AI108" s="272"/>
      <c r="AJ108" s="68"/>
      <c r="AK108" s="132"/>
      <c r="AL108" s="337"/>
      <c r="AM108" s="146"/>
      <c r="AN108" s="68"/>
      <c r="AO108" s="132"/>
      <c r="AP108" s="337"/>
      <c r="AQ108" s="146"/>
      <c r="AR108" s="68"/>
      <c r="AS108" s="132"/>
      <c r="AT108" s="337"/>
      <c r="AU108" s="146"/>
      <c r="AV108" s="305"/>
      <c r="AW108" s="126"/>
      <c r="AX108" s="144"/>
      <c r="AY108" s="146"/>
      <c r="AZ108" s="305"/>
      <c r="BA108" s="126"/>
      <c r="BB108" s="144"/>
      <c r="BC108" s="146"/>
      <c r="BD108" s="277"/>
      <c r="BE108" s="132">
        <f t="shared" si="109"/>
        <v>0</v>
      </c>
      <c r="BF108" s="323">
        <f t="shared" si="110"/>
        <v>0</v>
      </c>
      <c r="BG108" s="146"/>
      <c r="BH108" s="68"/>
      <c r="BI108" s="132">
        <f t="shared" si="111"/>
        <v>0</v>
      </c>
      <c r="BJ108" s="337">
        <f t="shared" si="112"/>
        <v>0</v>
      </c>
      <c r="BL108" s="68"/>
      <c r="BM108" s="132">
        <f t="shared" si="113"/>
        <v>0</v>
      </c>
      <c r="BN108" s="337">
        <f t="shared" si="114"/>
        <v>0</v>
      </c>
      <c r="BP108" s="68">
        <f t="shared" si="115"/>
        <v>0</v>
      </c>
      <c r="BQ108" s="132">
        <f t="shared" si="116"/>
        <v>0</v>
      </c>
      <c r="BR108" s="337">
        <f t="shared" si="117"/>
        <v>0</v>
      </c>
      <c r="BT108" s="68"/>
      <c r="BU108" s="132">
        <f t="shared" si="118"/>
        <v>0</v>
      </c>
      <c r="BV108" s="337">
        <f t="shared" si="119"/>
        <v>0</v>
      </c>
      <c r="BX108" s="293">
        <f t="shared" si="120"/>
        <v>0</v>
      </c>
      <c r="BY108" s="132">
        <f t="shared" si="121"/>
        <v>0</v>
      </c>
      <c r="BZ108" s="337">
        <v>0</v>
      </c>
      <c r="CB108" s="293">
        <f t="shared" si="122"/>
        <v>0</v>
      </c>
      <c r="CC108" s="132">
        <f t="shared" si="123"/>
        <v>0</v>
      </c>
      <c r="CD108" s="337">
        <v>0</v>
      </c>
      <c r="CF108" s="293"/>
      <c r="CG108" s="132"/>
      <c r="CH108" s="337">
        <v>0</v>
      </c>
      <c r="CJ108" s="293">
        <f t="shared" si="124"/>
        <v>0</v>
      </c>
      <c r="CK108" s="132">
        <f t="shared" si="125"/>
        <v>0</v>
      </c>
      <c r="CL108" s="337">
        <v>0</v>
      </c>
    </row>
    <row r="109" spans="1:90" ht="15" customHeight="1" outlineLevel="1">
      <c r="A109" s="425"/>
      <c r="B109" s="426"/>
      <c r="C109" s="427" t="s">
        <v>151</v>
      </c>
      <c r="D109" s="581" t="s">
        <v>489</v>
      </c>
      <c r="E109" s="428"/>
      <c r="F109" s="429"/>
      <c r="G109" s="430"/>
      <c r="H109" s="431"/>
      <c r="I109" s="430"/>
      <c r="J109" s="432">
        <f>SUM(J110:J111)</f>
        <v>0</v>
      </c>
      <c r="K109" s="849"/>
      <c r="L109" s="261"/>
      <c r="M109" s="262"/>
      <c r="N109" s="351"/>
      <c r="O109" s="272"/>
      <c r="P109" s="261"/>
      <c r="Q109" s="262"/>
      <c r="R109" s="351"/>
      <c r="S109" s="325"/>
      <c r="T109" s="352"/>
      <c r="U109" s="353"/>
      <c r="V109" s="354"/>
      <c r="W109" s="21"/>
      <c r="X109" s="352"/>
      <c r="Y109" s="353"/>
      <c r="Z109" s="354"/>
      <c r="AA109" s="272"/>
      <c r="AB109" s="352"/>
      <c r="AC109" s="353"/>
      <c r="AD109" s="354"/>
      <c r="AE109" s="272"/>
      <c r="AF109" s="261"/>
      <c r="AG109" s="262"/>
      <c r="AH109" s="351"/>
      <c r="AI109" s="272"/>
      <c r="AJ109" s="261"/>
      <c r="AK109" s="262"/>
      <c r="AL109" s="351"/>
      <c r="AM109" s="146"/>
      <c r="AN109" s="261"/>
      <c r="AO109" s="262"/>
      <c r="AP109" s="351"/>
      <c r="AQ109" s="146"/>
      <c r="AR109" s="261"/>
      <c r="AS109" s="262"/>
      <c r="AT109" s="351"/>
      <c r="AU109" s="146"/>
      <c r="AV109" s="308"/>
      <c r="AW109" s="309"/>
      <c r="AX109" s="480"/>
      <c r="AY109" s="146"/>
      <c r="AZ109" s="308"/>
      <c r="BA109" s="309"/>
      <c r="BB109" s="480"/>
      <c r="BC109" s="146"/>
      <c r="BD109" s="261"/>
      <c r="BE109" s="262"/>
      <c r="BF109" s="351"/>
      <c r="BG109" s="146"/>
      <c r="BH109" s="261"/>
      <c r="BI109" s="262"/>
      <c r="BJ109" s="351"/>
      <c r="BL109" s="261"/>
      <c r="BM109" s="262"/>
      <c r="BN109" s="351"/>
      <c r="BP109" s="261"/>
      <c r="BQ109" s="262"/>
      <c r="BR109" s="351"/>
      <c r="BT109" s="261"/>
      <c r="BU109" s="262"/>
      <c r="BV109" s="351"/>
      <c r="BX109" s="295"/>
      <c r="BY109" s="262"/>
      <c r="BZ109" s="351"/>
      <c r="CB109" s="295"/>
      <c r="CC109" s="262"/>
      <c r="CD109" s="351"/>
      <c r="CF109" s="295"/>
      <c r="CG109" s="262"/>
      <c r="CH109" s="351"/>
      <c r="CJ109" s="295"/>
      <c r="CK109" s="262"/>
      <c r="CL109" s="351"/>
    </row>
    <row r="110" spans="1:90" ht="15" customHeight="1" outlineLevel="2">
      <c r="A110" s="423" t="s">
        <v>15</v>
      </c>
      <c r="B110" s="424">
        <v>103357</v>
      </c>
      <c r="C110" s="130" t="s">
        <v>287</v>
      </c>
      <c r="D110" s="583" t="str">
        <f>IF(B110="","",IFERROR(VLOOKUP(B110,'SINAPI12-24'!$A$5:$H$17812,2,FALSE),VLOOKUP(ORÇAMENTO!B110,COMPOSIÇÕES!$A$9:$G$412,3,FALSE)))</f>
        <v>ALVENARIA DE VEDAÇÃO DE BLOCOS CERÂMICOS FURADOS NA HORIZONTAL DE 9X19X29 CM (ESPESSURA 9 CM) E ARGAMASSA DE ASSENTAMENTO COM PREPARO MANUAL. AF_12/2021</v>
      </c>
      <c r="E110" s="604" t="str">
        <f>IF(B110="","",IFERROR(VLOOKUP(B110,'SINAPI12-24'!$A$5:$H$17812,3,FALSE),VLOOKUP(ORÇAMENTO!B110,COMPOSIÇÕES!$A$9:$G$412,4,FALSE)))</f>
        <v>M2</v>
      </c>
      <c r="F110" s="156">
        <v>574.20000000000005</v>
      </c>
      <c r="G110" s="605"/>
      <c r="H110" s="123">
        <f t="shared" ref="H110:H111" si="126">$G$6</f>
        <v>0.28349999999999997</v>
      </c>
      <c r="I110" s="104">
        <f t="shared" ref="I110:I111" si="127">G110*(1+H110)</f>
        <v>0</v>
      </c>
      <c r="J110" s="464">
        <f t="shared" ref="J110:J111" si="128">F110*I110</f>
        <v>0</v>
      </c>
      <c r="K110" s="849"/>
      <c r="L110" s="69"/>
      <c r="M110" s="112"/>
      <c r="N110" s="331"/>
      <c r="O110" s="272"/>
      <c r="P110" s="69"/>
      <c r="Q110" s="112"/>
      <c r="R110" s="331"/>
      <c r="S110" s="325"/>
      <c r="T110" s="348"/>
      <c r="U110" s="162"/>
      <c r="V110" s="333"/>
      <c r="W110" s="21"/>
      <c r="X110" s="348"/>
      <c r="Y110" s="162"/>
      <c r="Z110" s="333"/>
      <c r="AA110" s="272"/>
      <c r="AB110" s="348"/>
      <c r="AC110" s="162"/>
      <c r="AD110" s="333"/>
      <c r="AE110" s="272"/>
      <c r="AF110" s="69"/>
      <c r="AG110" s="112"/>
      <c r="AH110" s="331"/>
      <c r="AI110" s="272"/>
      <c r="AJ110" s="69"/>
      <c r="AK110" s="112"/>
      <c r="AL110" s="331"/>
      <c r="AM110" s="146"/>
      <c r="AN110" s="69"/>
      <c r="AO110" s="112"/>
      <c r="AP110" s="331"/>
      <c r="AQ110" s="146"/>
      <c r="AR110" s="69"/>
      <c r="AS110" s="112"/>
      <c r="AT110" s="331"/>
      <c r="AU110" s="146"/>
      <c r="AV110" s="307"/>
      <c r="AW110" s="113"/>
      <c r="AX110" s="130"/>
      <c r="AY110" s="146"/>
      <c r="AZ110" s="307"/>
      <c r="BA110" s="113"/>
      <c r="BB110" s="130"/>
      <c r="BC110" s="146"/>
      <c r="BD110" s="276"/>
      <c r="BE110" s="112">
        <f t="shared" ref="BE110:BE111" si="129">TRUNC(BD110*I110,2)</f>
        <v>0</v>
      </c>
      <c r="BF110" s="162">
        <f>BD110/($F110-$X110-$AZ110)</f>
        <v>0</v>
      </c>
      <c r="BG110" s="146"/>
      <c r="BH110" s="69"/>
      <c r="BI110" s="112">
        <f t="shared" ref="BI110:BI111" si="130">TRUNC(BH110*I110,2)</f>
        <v>0</v>
      </c>
      <c r="BJ110" s="331">
        <f>BH110/($F110-$X110-$AZ110)</f>
        <v>0</v>
      </c>
      <c r="BL110" s="69"/>
      <c r="BM110" s="112">
        <f t="shared" ref="BM110:BM111" si="131">TRUNC(BL110*M110,2)</f>
        <v>0</v>
      </c>
      <c r="BN110" s="331">
        <f>BL110/($F110-$X110-$AZ110)</f>
        <v>0</v>
      </c>
      <c r="BP110" s="69">
        <f t="shared" ref="BP110:BP111" si="132">L110+P110+AF110+AJ110+AN110+AR110+BD110+BH110</f>
        <v>0</v>
      </c>
      <c r="BQ110" s="112">
        <f t="shared" ref="BQ110:BQ111" si="133">M110+Q110+AG110+AK110+AO110+AS110+BE110+BI110</f>
        <v>0</v>
      </c>
      <c r="BR110" s="331">
        <f>BP110/($F110-$X110-$AZ110)</f>
        <v>0</v>
      </c>
      <c r="BT110" s="69"/>
      <c r="BU110" s="112">
        <f t="shared" ref="BU110:BU111" si="134">TRUNC(BT110*I110,2)</f>
        <v>0</v>
      </c>
      <c r="BV110" s="331">
        <f>BT110/($F110-$X110-$AZ110)</f>
        <v>0</v>
      </c>
      <c r="BX110" s="291">
        <f t="shared" ref="BX110:BX111" si="135">AB110</f>
        <v>0</v>
      </c>
      <c r="BY110" s="112">
        <f t="shared" ref="BY110:BY111" si="136">AC110</f>
        <v>0</v>
      </c>
      <c r="BZ110" s="331">
        <v>0</v>
      </c>
      <c r="CB110" s="291">
        <f t="shared" ref="CB110:CB111" si="137">T110-BX110</f>
        <v>0</v>
      </c>
      <c r="CC110" s="112">
        <f t="shared" ref="CC110:CC111" si="138">TRUNC(CB110*I110,2)</f>
        <v>0</v>
      </c>
      <c r="CD110" s="331">
        <v>0</v>
      </c>
      <c r="CF110" s="291"/>
      <c r="CG110" s="112"/>
      <c r="CH110" s="331">
        <v>0</v>
      </c>
      <c r="CJ110" s="291">
        <f t="shared" ref="CJ110:CJ111" si="139">AV110-CF110</f>
        <v>0</v>
      </c>
      <c r="CK110" s="112">
        <f t="shared" ref="CK110:CK111" si="140">TRUNC(CJ110*I110,2)</f>
        <v>0</v>
      </c>
      <c r="CL110" s="331">
        <v>0</v>
      </c>
    </row>
    <row r="111" spans="1:90" ht="15" customHeight="1" outlineLevel="2">
      <c r="A111" s="192" t="s">
        <v>15</v>
      </c>
      <c r="B111" s="193">
        <v>103669</v>
      </c>
      <c r="C111" s="144" t="s">
        <v>288</v>
      </c>
      <c r="D111" s="583" t="str">
        <f>IF(B111="","",IFERROR(VLOOKUP(B111,'SINAPI12-24'!$A$5:$H$17812,2,FALSE),VLOOKUP(ORÇAMENTO!B111,COMPOSIÇÕES!$A$9:$G$412,3,FALSE)))</f>
        <v>CONCRETAGEM DE PILARES, FCK = 25 MPA,  COM USO DE BALDES - LANÇAMENTO, ADENSAMENTO E ACABAMENTO. AF_02/2022</v>
      </c>
      <c r="E111" s="604" t="str">
        <f>IF(B111="","",IFERROR(VLOOKUP(B111,'SINAPI12-24'!$A$5:$H$17812,3,FALSE),VLOOKUP(ORÇAMENTO!B111,COMPOSIÇÕES!$A$9:$G$412,4,FALSE)))</f>
        <v>M3</v>
      </c>
      <c r="F111" s="127">
        <v>38.28</v>
      </c>
      <c r="G111" s="605"/>
      <c r="H111" s="123">
        <f t="shared" si="126"/>
        <v>0.28349999999999997</v>
      </c>
      <c r="I111" s="104">
        <f t="shared" si="127"/>
        <v>0</v>
      </c>
      <c r="J111" s="464">
        <f t="shared" si="128"/>
        <v>0</v>
      </c>
      <c r="K111" s="849"/>
      <c r="L111" s="68"/>
      <c r="M111" s="132"/>
      <c r="N111" s="337"/>
      <c r="O111" s="272"/>
      <c r="P111" s="68"/>
      <c r="Q111" s="132"/>
      <c r="R111" s="337"/>
      <c r="S111" s="325"/>
      <c r="T111" s="350"/>
      <c r="U111" s="323"/>
      <c r="V111" s="339"/>
      <c r="W111" s="21"/>
      <c r="X111" s="350"/>
      <c r="Y111" s="323"/>
      <c r="Z111" s="339"/>
      <c r="AA111" s="272"/>
      <c r="AB111" s="350"/>
      <c r="AC111" s="323"/>
      <c r="AD111" s="339"/>
      <c r="AE111" s="272"/>
      <c r="AF111" s="68"/>
      <c r="AG111" s="132"/>
      <c r="AH111" s="337"/>
      <c r="AI111" s="272"/>
      <c r="AJ111" s="68"/>
      <c r="AK111" s="132"/>
      <c r="AL111" s="337"/>
      <c r="AM111" s="146"/>
      <c r="AN111" s="68"/>
      <c r="AO111" s="132"/>
      <c r="AP111" s="337"/>
      <c r="AQ111" s="146"/>
      <c r="AR111" s="68"/>
      <c r="AS111" s="132"/>
      <c r="AT111" s="337"/>
      <c r="AU111" s="146"/>
      <c r="AV111" s="305"/>
      <c r="AW111" s="126"/>
      <c r="AX111" s="144"/>
      <c r="AY111" s="146"/>
      <c r="AZ111" s="305"/>
      <c r="BA111" s="126"/>
      <c r="BB111" s="144"/>
      <c r="BC111" s="146"/>
      <c r="BD111" s="277"/>
      <c r="BE111" s="132">
        <f t="shared" si="129"/>
        <v>0</v>
      </c>
      <c r="BF111" s="323">
        <f>BD111/($F111-$X111-$AZ111)</f>
        <v>0</v>
      </c>
      <c r="BG111" s="146"/>
      <c r="BH111" s="68"/>
      <c r="BI111" s="132">
        <f t="shared" si="130"/>
        <v>0</v>
      </c>
      <c r="BJ111" s="337">
        <f>BH111/($F111-$X111-$AZ111)</f>
        <v>0</v>
      </c>
      <c r="BL111" s="68"/>
      <c r="BM111" s="132">
        <f t="shared" si="131"/>
        <v>0</v>
      </c>
      <c r="BN111" s="337">
        <f>BL111/($F111-$X111-$AZ111)</f>
        <v>0</v>
      </c>
      <c r="BP111" s="68">
        <f t="shared" si="132"/>
        <v>0</v>
      </c>
      <c r="BQ111" s="132">
        <f t="shared" si="133"/>
        <v>0</v>
      </c>
      <c r="BR111" s="337">
        <f>BP111/($F111-$X111-$AZ111)</f>
        <v>0</v>
      </c>
      <c r="BT111" s="68"/>
      <c r="BU111" s="132">
        <f t="shared" si="134"/>
        <v>0</v>
      </c>
      <c r="BV111" s="337">
        <f>BT111/($F111-$X111-$AZ111)</f>
        <v>0</v>
      </c>
      <c r="BX111" s="293">
        <f t="shared" si="135"/>
        <v>0</v>
      </c>
      <c r="BY111" s="132">
        <f t="shared" si="136"/>
        <v>0</v>
      </c>
      <c r="BZ111" s="337">
        <v>0</v>
      </c>
      <c r="CB111" s="293">
        <f t="shared" si="137"/>
        <v>0</v>
      </c>
      <c r="CC111" s="132">
        <f t="shared" si="138"/>
        <v>0</v>
      </c>
      <c r="CD111" s="337">
        <v>0</v>
      </c>
      <c r="CF111" s="293"/>
      <c r="CG111" s="132"/>
      <c r="CH111" s="337">
        <v>0</v>
      </c>
      <c r="CJ111" s="293">
        <f t="shared" si="139"/>
        <v>0</v>
      </c>
      <c r="CK111" s="132">
        <f t="shared" si="140"/>
        <v>0</v>
      </c>
      <c r="CL111" s="337">
        <v>0</v>
      </c>
    </row>
    <row r="112" spans="1:90" ht="15" customHeight="1" outlineLevel="1">
      <c r="A112" s="425"/>
      <c r="B112" s="426"/>
      <c r="C112" s="427" t="s">
        <v>152</v>
      </c>
      <c r="D112" s="581" t="s">
        <v>490</v>
      </c>
      <c r="E112" s="428"/>
      <c r="F112" s="429"/>
      <c r="G112" s="430"/>
      <c r="H112" s="431"/>
      <c r="I112" s="430"/>
      <c r="J112" s="432">
        <f>SUM(J113:J114)</f>
        <v>0</v>
      </c>
      <c r="K112" s="849"/>
      <c r="L112" s="261"/>
      <c r="M112" s="262"/>
      <c r="N112" s="351"/>
      <c r="O112" s="272"/>
      <c r="P112" s="261"/>
      <c r="Q112" s="262"/>
      <c r="R112" s="351"/>
      <c r="S112" s="325"/>
      <c r="T112" s="352"/>
      <c r="U112" s="353"/>
      <c r="V112" s="354"/>
      <c r="W112" s="21"/>
      <c r="X112" s="352"/>
      <c r="Y112" s="353"/>
      <c r="Z112" s="354"/>
      <c r="AA112" s="272"/>
      <c r="AB112" s="352"/>
      <c r="AC112" s="353"/>
      <c r="AD112" s="354"/>
      <c r="AE112" s="272"/>
      <c r="AF112" s="261"/>
      <c r="AG112" s="262"/>
      <c r="AH112" s="351"/>
      <c r="AI112" s="272"/>
      <c r="AJ112" s="261"/>
      <c r="AK112" s="262"/>
      <c r="AL112" s="351"/>
      <c r="AM112" s="146"/>
      <c r="AN112" s="261"/>
      <c r="AO112" s="262"/>
      <c r="AP112" s="351"/>
      <c r="AQ112" s="146"/>
      <c r="AR112" s="261"/>
      <c r="AS112" s="262"/>
      <c r="AT112" s="351"/>
      <c r="AU112" s="146"/>
      <c r="AV112" s="308"/>
      <c r="AW112" s="309"/>
      <c r="AX112" s="480"/>
      <c r="AY112" s="146"/>
      <c r="AZ112" s="308"/>
      <c r="BA112" s="309"/>
      <c r="BB112" s="480"/>
      <c r="BC112" s="146"/>
      <c r="BD112" s="261"/>
      <c r="BE112" s="262"/>
      <c r="BF112" s="351"/>
      <c r="BG112" s="146"/>
      <c r="BH112" s="261"/>
      <c r="BI112" s="262"/>
      <c r="BJ112" s="351"/>
      <c r="BL112" s="261"/>
      <c r="BM112" s="262"/>
      <c r="BN112" s="351"/>
      <c r="BP112" s="261"/>
      <c r="BQ112" s="262"/>
      <c r="BR112" s="351"/>
      <c r="BT112" s="261"/>
      <c r="BU112" s="262"/>
      <c r="BV112" s="351"/>
      <c r="BX112" s="295"/>
      <c r="BY112" s="262"/>
      <c r="BZ112" s="351"/>
      <c r="CB112" s="295"/>
      <c r="CC112" s="262"/>
      <c r="CD112" s="351"/>
      <c r="CF112" s="295"/>
      <c r="CG112" s="262"/>
      <c r="CH112" s="351"/>
      <c r="CJ112" s="295"/>
      <c r="CK112" s="262"/>
      <c r="CL112" s="351"/>
    </row>
    <row r="113" spans="1:90" ht="15" customHeight="1" outlineLevel="2">
      <c r="A113" s="423" t="s">
        <v>15</v>
      </c>
      <c r="B113" s="424">
        <v>87792</v>
      </c>
      <c r="C113" s="130" t="s">
        <v>289</v>
      </c>
      <c r="D113" s="583" t="str">
        <f>IF(B113="","",IFERROR(VLOOKUP(B113,'SINAPI12-24'!$A$5:$H$17812,2,FALSE),VLOOKUP(ORÇAMENTO!B113,COMPOSIÇÕES!$A$9:$G$412,3,FALSE)))</f>
        <v>EMBOÇO OU MASSA ÚNICA EM ARGAMASSA TRAÇO 1:2:8, PREPARO MECÂNICO COM BETONEIRA 400 L, APLICADA MANUALMENTE EM PANOS CEGOS DE FACHADA (SEM PRESENÇA DE VÃOS), ESPESSURA DE 25 MM. AF_08/2022</v>
      </c>
      <c r="E113" s="604" t="str">
        <f>IF(B113="","",IFERROR(VLOOKUP(B113,'SINAPI12-24'!$A$5:$H$17812,3,FALSE),VLOOKUP(ORÇAMENTO!B113,COMPOSIÇÕES!$A$9:$G$412,4,FALSE)))</f>
        <v>M2</v>
      </c>
      <c r="F113" s="156">
        <v>1148.4000000000001</v>
      </c>
      <c r="G113" s="605"/>
      <c r="H113" s="123">
        <f t="shared" ref="H113:H114" si="141">$G$6</f>
        <v>0.28349999999999997</v>
      </c>
      <c r="I113" s="104">
        <f t="shared" ref="I113:I114" si="142">G113*(1+H113)</f>
        <v>0</v>
      </c>
      <c r="J113" s="464">
        <f t="shared" ref="J113:J114" si="143">F113*I113</f>
        <v>0</v>
      </c>
      <c r="K113" s="849"/>
      <c r="L113" s="69"/>
      <c r="M113" s="112"/>
      <c r="N113" s="331"/>
      <c r="O113" s="272"/>
      <c r="P113" s="69"/>
      <c r="Q113" s="112"/>
      <c r="R113" s="331"/>
      <c r="S113" s="325"/>
      <c r="T113" s="348"/>
      <c r="U113" s="162"/>
      <c r="V113" s="333"/>
      <c r="W113" s="21"/>
      <c r="X113" s="348"/>
      <c r="Y113" s="162"/>
      <c r="Z113" s="333"/>
      <c r="AA113" s="272"/>
      <c r="AB113" s="348"/>
      <c r="AC113" s="162"/>
      <c r="AD113" s="333"/>
      <c r="AE113" s="272"/>
      <c r="AF113" s="69"/>
      <c r="AG113" s="112"/>
      <c r="AH113" s="331"/>
      <c r="AI113" s="272"/>
      <c r="AJ113" s="69"/>
      <c r="AK113" s="112"/>
      <c r="AL113" s="331"/>
      <c r="AM113" s="146"/>
      <c r="AN113" s="69"/>
      <c r="AO113" s="112"/>
      <c r="AP113" s="331"/>
      <c r="AQ113" s="146"/>
      <c r="AR113" s="69"/>
      <c r="AS113" s="112"/>
      <c r="AT113" s="331"/>
      <c r="AU113" s="146"/>
      <c r="AV113" s="307"/>
      <c r="AW113" s="113"/>
      <c r="AX113" s="130"/>
      <c r="AY113" s="146"/>
      <c r="AZ113" s="307"/>
      <c r="BA113" s="113"/>
      <c r="BB113" s="130"/>
      <c r="BC113" s="146"/>
      <c r="BD113" s="276"/>
      <c r="BE113" s="112">
        <f t="shared" ref="BE113:BE114" si="144">TRUNC(BD113*I113,2)</f>
        <v>0</v>
      </c>
      <c r="BF113" s="162">
        <f>BD113/($F113-$X113-$AZ113)</f>
        <v>0</v>
      </c>
      <c r="BG113" s="146"/>
      <c r="BH113" s="69"/>
      <c r="BI113" s="112">
        <f t="shared" ref="BI113:BI114" si="145">TRUNC(BH113*I113,2)</f>
        <v>0</v>
      </c>
      <c r="BJ113" s="331">
        <f>BH113/($F113-$X113-$AZ113)</f>
        <v>0</v>
      </c>
      <c r="BL113" s="69"/>
      <c r="BM113" s="112">
        <f t="shared" ref="BM113:BM114" si="146">TRUNC(BL113*M113,2)</f>
        <v>0</v>
      </c>
      <c r="BN113" s="331">
        <f>BL113/($F113-$X113-$AZ113)</f>
        <v>0</v>
      </c>
      <c r="BP113" s="69">
        <f t="shared" ref="BP113:BP114" si="147">L113+P113+AF113+AJ113+AN113+AR113+BD113+BH113</f>
        <v>0</v>
      </c>
      <c r="BQ113" s="112">
        <f t="shared" ref="BQ113:BQ114" si="148">M113+Q113+AG113+AK113+AO113+AS113+BE113+BI113</f>
        <v>0</v>
      </c>
      <c r="BR113" s="331">
        <f>BP113/($F113-$X113-$AZ113)</f>
        <v>0</v>
      </c>
      <c r="BT113" s="69"/>
      <c r="BU113" s="112">
        <f t="shared" ref="BU113:BU114" si="149">TRUNC(BT113*I113,2)</f>
        <v>0</v>
      </c>
      <c r="BV113" s="331">
        <f>BT113/($F113-$X113-$AZ113)</f>
        <v>0</v>
      </c>
      <c r="BX113" s="291">
        <f t="shared" ref="BX113:BX114" si="150">AB113</f>
        <v>0</v>
      </c>
      <c r="BY113" s="112">
        <f t="shared" ref="BY113:BY114" si="151">AC113</f>
        <v>0</v>
      </c>
      <c r="BZ113" s="331">
        <v>0</v>
      </c>
      <c r="CB113" s="291">
        <f t="shared" ref="CB113:CB114" si="152">T113-BX113</f>
        <v>0</v>
      </c>
      <c r="CC113" s="112">
        <f t="shared" ref="CC113:CC114" si="153">TRUNC(CB113*I113,2)</f>
        <v>0</v>
      </c>
      <c r="CD113" s="331">
        <v>0</v>
      </c>
      <c r="CF113" s="291"/>
      <c r="CG113" s="112"/>
      <c r="CH113" s="331">
        <v>0</v>
      </c>
      <c r="CJ113" s="291">
        <f t="shared" ref="CJ113:CJ114" si="154">AV113-CF113</f>
        <v>0</v>
      </c>
      <c r="CK113" s="112">
        <f t="shared" ref="CK113:CK114" si="155">TRUNC(CJ113*I113,2)</f>
        <v>0</v>
      </c>
      <c r="CL113" s="331">
        <v>0</v>
      </c>
    </row>
    <row r="114" spans="1:90" ht="15" customHeight="1" outlineLevel="2">
      <c r="A114" s="192" t="s">
        <v>15</v>
      </c>
      <c r="B114" s="193">
        <v>87905</v>
      </c>
      <c r="C114" s="144" t="s">
        <v>494</v>
      </c>
      <c r="D114" s="583" t="str">
        <f>IF(B114="","",IFERROR(VLOOKUP(B114,'SINAPI12-24'!$A$5:$H$17812,2,FALSE),VLOOKUP(ORÇAMENTO!B114,COMPOSIÇÕES!$A$9:$G$412,3,FALSE)))</f>
        <v>CHAPISCO APLICADO EM ALVENARIA (COM PRESENÇA DE VÃOS) E ESTRUTURAS DE CONCRETO DE FACHADA, COM COLHER DE PEDREIRO.  ARGAMASSA TRAÇO 1:3 COM PREPARO EM BETONEIRA 400L. AF_10/2022</v>
      </c>
      <c r="E114" s="604" t="str">
        <f>IF(B114="","",IFERROR(VLOOKUP(B114,'SINAPI12-24'!$A$5:$H$17812,3,FALSE),VLOOKUP(ORÇAMENTO!B114,COMPOSIÇÕES!$A$9:$G$412,4,FALSE)))</f>
        <v>M2</v>
      </c>
      <c r="F114" s="127">
        <v>1148.4000000000001</v>
      </c>
      <c r="G114" s="605"/>
      <c r="H114" s="123">
        <f t="shared" si="141"/>
        <v>0.28349999999999997</v>
      </c>
      <c r="I114" s="104">
        <f t="shared" si="142"/>
        <v>0</v>
      </c>
      <c r="J114" s="464">
        <f t="shared" si="143"/>
        <v>0</v>
      </c>
      <c r="K114" s="849"/>
      <c r="L114" s="68"/>
      <c r="M114" s="132"/>
      <c r="N114" s="337"/>
      <c r="O114" s="272"/>
      <c r="P114" s="68"/>
      <c r="Q114" s="132"/>
      <c r="R114" s="337"/>
      <c r="S114" s="325"/>
      <c r="T114" s="350"/>
      <c r="U114" s="323"/>
      <c r="V114" s="339"/>
      <c r="W114" s="21"/>
      <c r="X114" s="350"/>
      <c r="Y114" s="323"/>
      <c r="Z114" s="339"/>
      <c r="AA114" s="272"/>
      <c r="AB114" s="350"/>
      <c r="AC114" s="323"/>
      <c r="AD114" s="339"/>
      <c r="AE114" s="272"/>
      <c r="AF114" s="68"/>
      <c r="AG114" s="132"/>
      <c r="AH114" s="337"/>
      <c r="AI114" s="272"/>
      <c r="AJ114" s="68"/>
      <c r="AK114" s="132"/>
      <c r="AL114" s="337"/>
      <c r="AM114" s="146"/>
      <c r="AN114" s="68"/>
      <c r="AO114" s="132"/>
      <c r="AP114" s="337"/>
      <c r="AQ114" s="146"/>
      <c r="AR114" s="68"/>
      <c r="AS114" s="132"/>
      <c r="AT114" s="337"/>
      <c r="AU114" s="146"/>
      <c r="AV114" s="305"/>
      <c r="AW114" s="126"/>
      <c r="AX114" s="144"/>
      <c r="AY114" s="146"/>
      <c r="AZ114" s="305"/>
      <c r="BA114" s="126"/>
      <c r="BB114" s="144"/>
      <c r="BC114" s="146"/>
      <c r="BD114" s="277"/>
      <c r="BE114" s="132">
        <f t="shared" si="144"/>
        <v>0</v>
      </c>
      <c r="BF114" s="323">
        <f>BD114/($F114-$X114-$AZ114)</f>
        <v>0</v>
      </c>
      <c r="BG114" s="146"/>
      <c r="BH114" s="68"/>
      <c r="BI114" s="132">
        <f t="shared" si="145"/>
        <v>0</v>
      </c>
      <c r="BJ114" s="337">
        <f>BH114/($F114-$X114-$AZ114)</f>
        <v>0</v>
      </c>
      <c r="BL114" s="68"/>
      <c r="BM114" s="132">
        <f t="shared" si="146"/>
        <v>0</v>
      </c>
      <c r="BN114" s="337">
        <f>BL114/($F114-$X114-$AZ114)</f>
        <v>0</v>
      </c>
      <c r="BP114" s="68">
        <f t="shared" si="147"/>
        <v>0</v>
      </c>
      <c r="BQ114" s="132">
        <f t="shared" si="148"/>
        <v>0</v>
      </c>
      <c r="BR114" s="337">
        <f>BP114/($F114-$X114-$AZ114)</f>
        <v>0</v>
      </c>
      <c r="BT114" s="68"/>
      <c r="BU114" s="132">
        <f t="shared" si="149"/>
        <v>0</v>
      </c>
      <c r="BV114" s="337">
        <f>BT114/($F114-$X114-$AZ114)</f>
        <v>0</v>
      </c>
      <c r="BX114" s="293">
        <f t="shared" si="150"/>
        <v>0</v>
      </c>
      <c r="BY114" s="132">
        <f t="shared" si="151"/>
        <v>0</v>
      </c>
      <c r="BZ114" s="337">
        <v>0</v>
      </c>
      <c r="CB114" s="293">
        <f t="shared" si="152"/>
        <v>0</v>
      </c>
      <c r="CC114" s="132">
        <f t="shared" si="153"/>
        <v>0</v>
      </c>
      <c r="CD114" s="337">
        <v>0</v>
      </c>
      <c r="CF114" s="293"/>
      <c r="CG114" s="132"/>
      <c r="CH114" s="337">
        <v>0</v>
      </c>
      <c r="CJ114" s="293">
        <f t="shared" si="154"/>
        <v>0</v>
      </c>
      <c r="CK114" s="132">
        <f t="shared" si="155"/>
        <v>0</v>
      </c>
      <c r="CL114" s="337">
        <v>0</v>
      </c>
    </row>
    <row r="115" spans="1:90" ht="15" customHeight="1" outlineLevel="1">
      <c r="A115" s="425"/>
      <c r="B115" s="426"/>
      <c r="C115" s="427" t="s">
        <v>154</v>
      </c>
      <c r="D115" s="581" t="s">
        <v>491</v>
      </c>
      <c r="E115" s="428"/>
      <c r="F115" s="429"/>
      <c r="G115" s="430"/>
      <c r="H115" s="431"/>
      <c r="I115" s="430"/>
      <c r="J115" s="432">
        <f>SUM(J116:J118)</f>
        <v>0</v>
      </c>
      <c r="K115" s="849"/>
      <c r="L115" s="261"/>
      <c r="M115" s="262"/>
      <c r="N115" s="351"/>
      <c r="O115" s="272"/>
      <c r="P115" s="261"/>
      <c r="Q115" s="262"/>
      <c r="R115" s="351"/>
      <c r="S115" s="325"/>
      <c r="T115" s="352"/>
      <c r="U115" s="353"/>
      <c r="V115" s="354"/>
      <c r="W115" s="21"/>
      <c r="X115" s="352"/>
      <c r="Y115" s="353"/>
      <c r="Z115" s="354"/>
      <c r="AA115" s="272"/>
      <c r="AB115" s="352"/>
      <c r="AC115" s="353"/>
      <c r="AD115" s="354"/>
      <c r="AE115" s="272"/>
      <c r="AF115" s="261"/>
      <c r="AG115" s="262"/>
      <c r="AH115" s="351"/>
      <c r="AI115" s="272"/>
      <c r="AJ115" s="261"/>
      <c r="AK115" s="262"/>
      <c r="AL115" s="351"/>
      <c r="AM115" s="146"/>
      <c r="AN115" s="261"/>
      <c r="AO115" s="262"/>
      <c r="AP115" s="351"/>
      <c r="AQ115" s="146"/>
      <c r="AR115" s="261"/>
      <c r="AS115" s="262"/>
      <c r="AT115" s="351"/>
      <c r="AU115" s="146"/>
      <c r="AV115" s="308"/>
      <c r="AW115" s="309"/>
      <c r="AX115" s="480"/>
      <c r="AY115" s="146"/>
      <c r="AZ115" s="308"/>
      <c r="BA115" s="309"/>
      <c r="BB115" s="480"/>
      <c r="BC115" s="146"/>
      <c r="BD115" s="261"/>
      <c r="BE115" s="262"/>
      <c r="BF115" s="351"/>
      <c r="BG115" s="146"/>
      <c r="BH115" s="261"/>
      <c r="BI115" s="262"/>
      <c r="BJ115" s="351"/>
      <c r="BL115" s="261"/>
      <c r="BM115" s="262"/>
      <c r="BN115" s="351"/>
      <c r="BP115" s="261"/>
      <c r="BQ115" s="262"/>
      <c r="BR115" s="351"/>
      <c r="BT115" s="261"/>
      <c r="BU115" s="262"/>
      <c r="BV115" s="351"/>
      <c r="BX115" s="295"/>
      <c r="BY115" s="262"/>
      <c r="BZ115" s="351"/>
      <c r="CB115" s="295"/>
      <c r="CC115" s="262"/>
      <c r="CD115" s="351"/>
      <c r="CF115" s="295"/>
      <c r="CG115" s="262"/>
      <c r="CH115" s="351"/>
      <c r="CJ115" s="295"/>
      <c r="CK115" s="262"/>
      <c r="CL115" s="351"/>
    </row>
    <row r="116" spans="1:90" ht="15" customHeight="1" outlineLevel="2">
      <c r="A116" s="423" t="s">
        <v>15</v>
      </c>
      <c r="B116" s="424">
        <v>88412</v>
      </c>
      <c r="C116" s="130" t="s">
        <v>495</v>
      </c>
      <c r="D116" s="583" t="str">
        <f>IF(B116="","",IFERROR(VLOOKUP(B116,'SINAPI12-24'!$A$5:$H$17812,2,FALSE),VLOOKUP(ORÇAMENTO!B116,COMPOSIÇÕES!$A$9:$G$412,3,FALSE)))</f>
        <v>APLICAÇÃO MANUAL DE FUNDO SELADOR ACRÍLICO EM PANOS CEGOS DE FACHADA (SEM PRESENÇA DE VÃOS) DE EDIFÍCIOS DE MÚLTIPLOS PAVIMENTOS. AF_03/2024</v>
      </c>
      <c r="E116" s="604" t="str">
        <f>IF(B116="","",IFERROR(VLOOKUP(B116,'SINAPI12-24'!$A$5:$H$17812,3,FALSE),VLOOKUP(ORÇAMENTO!B116,COMPOSIÇÕES!$A$9:$G$412,4,FALSE)))</f>
        <v>M2</v>
      </c>
      <c r="F116" s="156">
        <v>1148.4000000000001</v>
      </c>
      <c r="G116" s="605"/>
      <c r="H116" s="123">
        <f t="shared" ref="H116:H118" si="156">$G$6</f>
        <v>0.28349999999999997</v>
      </c>
      <c r="I116" s="104">
        <f t="shared" ref="I116:I118" si="157">G116*(1+H116)</f>
        <v>0</v>
      </c>
      <c r="J116" s="464">
        <f t="shared" ref="J116:J118" si="158">F116*I116</f>
        <v>0</v>
      </c>
      <c r="K116" s="849"/>
      <c r="L116" s="69"/>
      <c r="M116" s="112"/>
      <c r="N116" s="331"/>
      <c r="O116" s="272"/>
      <c r="P116" s="69"/>
      <c r="Q116" s="112"/>
      <c r="R116" s="331"/>
      <c r="S116" s="325"/>
      <c r="T116" s="348"/>
      <c r="U116" s="162"/>
      <c r="V116" s="333"/>
      <c r="W116" s="21"/>
      <c r="X116" s="348"/>
      <c r="Y116" s="162"/>
      <c r="Z116" s="333"/>
      <c r="AA116" s="272"/>
      <c r="AB116" s="348"/>
      <c r="AC116" s="162"/>
      <c r="AD116" s="333"/>
      <c r="AE116" s="272"/>
      <c r="AF116" s="69"/>
      <c r="AG116" s="112"/>
      <c r="AH116" s="331"/>
      <c r="AI116" s="272"/>
      <c r="AJ116" s="69"/>
      <c r="AK116" s="112"/>
      <c r="AL116" s="331"/>
      <c r="AM116" s="146"/>
      <c r="AN116" s="69"/>
      <c r="AO116" s="112"/>
      <c r="AP116" s="331"/>
      <c r="AQ116" s="146"/>
      <c r="AR116" s="69"/>
      <c r="AS116" s="112"/>
      <c r="AT116" s="331"/>
      <c r="AU116" s="146"/>
      <c r="AV116" s="307"/>
      <c r="AW116" s="113"/>
      <c r="AX116" s="130"/>
      <c r="AY116" s="146"/>
      <c r="AZ116" s="307"/>
      <c r="BA116" s="113"/>
      <c r="BB116" s="130"/>
      <c r="BC116" s="146"/>
      <c r="BD116" s="276"/>
      <c r="BE116" s="112">
        <f t="shared" ref="BE116:BE118" si="159">TRUNC(BD116*I116,2)</f>
        <v>0</v>
      </c>
      <c r="BF116" s="162">
        <f>BD116/($F116-$X116-$AZ116)</f>
        <v>0</v>
      </c>
      <c r="BG116" s="146"/>
      <c r="BH116" s="69"/>
      <c r="BI116" s="112">
        <f t="shared" ref="BI116:BI118" si="160">TRUNC(BH116*I116,2)</f>
        <v>0</v>
      </c>
      <c r="BJ116" s="331">
        <f>BH116/($F116-$X116-$AZ116)</f>
        <v>0</v>
      </c>
      <c r="BL116" s="69"/>
      <c r="BM116" s="112">
        <f t="shared" ref="BM116:BM118" si="161">TRUNC(BL116*M116,2)</f>
        <v>0</v>
      </c>
      <c r="BN116" s="331">
        <f>BL116/($F116-$X116-$AZ116)</f>
        <v>0</v>
      </c>
      <c r="BP116" s="69">
        <f t="shared" ref="BP116:BP118" si="162">L116+P116+AF116+AJ116+AN116+AR116+BD116+BH116</f>
        <v>0</v>
      </c>
      <c r="BQ116" s="112">
        <f t="shared" ref="BQ116:BQ118" si="163">M116+Q116+AG116+AK116+AO116+AS116+BE116+BI116</f>
        <v>0</v>
      </c>
      <c r="BR116" s="331">
        <f>BP116/($F116-$X116-$AZ116)</f>
        <v>0</v>
      </c>
      <c r="BT116" s="69"/>
      <c r="BU116" s="112">
        <f t="shared" ref="BU116:BU118" si="164">TRUNC(BT116*I116,2)</f>
        <v>0</v>
      </c>
      <c r="BV116" s="331">
        <f>BT116/($F116-$X116-$AZ116)</f>
        <v>0</v>
      </c>
      <c r="BX116" s="291">
        <f t="shared" ref="BX116:BX118" si="165">AB116</f>
        <v>0</v>
      </c>
      <c r="BY116" s="112">
        <f t="shared" ref="BY116:BY118" si="166">AC116</f>
        <v>0</v>
      </c>
      <c r="BZ116" s="331">
        <v>0</v>
      </c>
      <c r="CB116" s="291">
        <f t="shared" ref="CB116:CB118" si="167">T116-BX116</f>
        <v>0</v>
      </c>
      <c r="CC116" s="112">
        <f t="shared" ref="CC116:CC118" si="168">TRUNC(CB116*I116,2)</f>
        <v>0</v>
      </c>
      <c r="CD116" s="331">
        <v>0</v>
      </c>
      <c r="CF116" s="291"/>
      <c r="CG116" s="112"/>
      <c r="CH116" s="331">
        <v>0</v>
      </c>
      <c r="CJ116" s="291">
        <f t="shared" ref="CJ116:CJ118" si="169">AV116-CF116</f>
        <v>0</v>
      </c>
      <c r="CK116" s="112">
        <f t="shared" ref="CK116:CK118" si="170">TRUNC(CJ116*I116,2)</f>
        <v>0</v>
      </c>
      <c r="CL116" s="331">
        <v>0</v>
      </c>
    </row>
    <row r="117" spans="1:90" ht="15" customHeight="1" outlineLevel="2">
      <c r="A117" s="188" t="s">
        <v>15</v>
      </c>
      <c r="B117" s="187">
        <v>88489</v>
      </c>
      <c r="C117" s="108" t="s">
        <v>496</v>
      </c>
      <c r="D117" s="583" t="str">
        <f>IF(B117="","",IFERROR(VLOOKUP(B117,'SINAPI12-24'!$A$5:$H$17812,2,FALSE),VLOOKUP(ORÇAMENTO!B117,COMPOSIÇÕES!$A$9:$G$412,3,FALSE)))</f>
        <v>PINTURA LÁTEX ACRÍLICA PREMIUM, APLICAÇÃO MANUAL EM PAREDES, DUAS DEMÃOS. AF_04/2023</v>
      </c>
      <c r="E117" s="604" t="str">
        <f>IF(B117="","",IFERROR(VLOOKUP(B117,'SINAPI12-24'!$A$5:$H$17812,3,FALSE),VLOOKUP(ORÇAMENTO!B117,COMPOSIÇÕES!$A$9:$G$412,4,FALSE)))</f>
        <v>M2</v>
      </c>
      <c r="F117" s="110">
        <v>1148.4000000000001</v>
      </c>
      <c r="G117" s="605"/>
      <c r="H117" s="123">
        <f t="shared" si="156"/>
        <v>0.28349999999999997</v>
      </c>
      <c r="I117" s="104">
        <f t="shared" si="157"/>
        <v>0</v>
      </c>
      <c r="J117" s="464">
        <f t="shared" si="158"/>
        <v>0</v>
      </c>
      <c r="K117" s="849"/>
      <c r="L117" s="66"/>
      <c r="M117" s="165"/>
      <c r="N117" s="334"/>
      <c r="O117" s="272"/>
      <c r="P117" s="66"/>
      <c r="Q117" s="165"/>
      <c r="R117" s="334"/>
      <c r="S117" s="325"/>
      <c r="T117" s="349"/>
      <c r="U117" s="163"/>
      <c r="V117" s="336"/>
      <c r="W117" s="21"/>
      <c r="X117" s="349"/>
      <c r="Y117" s="163"/>
      <c r="Z117" s="336"/>
      <c r="AA117" s="272"/>
      <c r="AB117" s="349"/>
      <c r="AC117" s="163"/>
      <c r="AD117" s="336"/>
      <c r="AE117" s="272"/>
      <c r="AF117" s="66"/>
      <c r="AG117" s="165"/>
      <c r="AH117" s="334"/>
      <c r="AI117" s="272"/>
      <c r="AJ117" s="66"/>
      <c r="AK117" s="165"/>
      <c r="AL117" s="334"/>
      <c r="AM117" s="146"/>
      <c r="AN117" s="66"/>
      <c r="AO117" s="165"/>
      <c r="AP117" s="334"/>
      <c r="AQ117" s="146"/>
      <c r="AR117" s="66"/>
      <c r="AS117" s="165"/>
      <c r="AT117" s="334"/>
      <c r="AU117" s="146"/>
      <c r="AV117" s="171"/>
      <c r="AW117" s="109"/>
      <c r="AX117" s="108"/>
      <c r="AY117" s="146"/>
      <c r="AZ117" s="171"/>
      <c r="BA117" s="109"/>
      <c r="BB117" s="108"/>
      <c r="BC117" s="146"/>
      <c r="BD117" s="151"/>
      <c r="BE117" s="165">
        <f t="shared" si="159"/>
        <v>0</v>
      </c>
      <c r="BF117" s="163">
        <f>BD117/($F117-$X117-$AZ117)</f>
        <v>0</v>
      </c>
      <c r="BG117" s="146"/>
      <c r="BH117" s="66"/>
      <c r="BI117" s="165">
        <f t="shared" si="160"/>
        <v>0</v>
      </c>
      <c r="BJ117" s="334">
        <f>BH117/($F117-$X117-$AZ117)</f>
        <v>0</v>
      </c>
      <c r="BL117" s="66"/>
      <c r="BM117" s="165">
        <f t="shared" si="161"/>
        <v>0</v>
      </c>
      <c r="BN117" s="334">
        <f>BL117/($F117-$X117-$AZ117)</f>
        <v>0</v>
      </c>
      <c r="BP117" s="66">
        <f t="shared" si="162"/>
        <v>0</v>
      </c>
      <c r="BQ117" s="165">
        <f t="shared" si="163"/>
        <v>0</v>
      </c>
      <c r="BR117" s="334">
        <f>BP117/($F117-$X117-$AZ117)</f>
        <v>0</v>
      </c>
      <c r="BT117" s="66"/>
      <c r="BU117" s="165">
        <f t="shared" si="164"/>
        <v>0</v>
      </c>
      <c r="BV117" s="334">
        <f>BT117/($F117-$X117-$AZ117)</f>
        <v>0</v>
      </c>
      <c r="BX117" s="292">
        <f t="shared" si="165"/>
        <v>0</v>
      </c>
      <c r="BY117" s="165">
        <f t="shared" si="166"/>
        <v>0</v>
      </c>
      <c r="BZ117" s="334">
        <v>0</v>
      </c>
      <c r="CB117" s="292">
        <f t="shared" si="167"/>
        <v>0</v>
      </c>
      <c r="CC117" s="165">
        <f t="shared" si="168"/>
        <v>0</v>
      </c>
      <c r="CD117" s="334">
        <v>0</v>
      </c>
      <c r="CF117" s="292"/>
      <c r="CG117" s="165"/>
      <c r="CH117" s="334">
        <v>0</v>
      </c>
      <c r="CJ117" s="292">
        <f t="shared" si="169"/>
        <v>0</v>
      </c>
      <c r="CK117" s="165">
        <f t="shared" si="170"/>
        <v>0</v>
      </c>
      <c r="CL117" s="334">
        <v>0</v>
      </c>
    </row>
    <row r="118" spans="1:90" ht="15" customHeight="1" outlineLevel="2">
      <c r="A118" s="192" t="s">
        <v>15</v>
      </c>
      <c r="B118" s="193">
        <v>95305</v>
      </c>
      <c r="C118" s="144" t="s">
        <v>497</v>
      </c>
      <c r="D118" s="583" t="str">
        <f>IF(B118="","",IFERROR(VLOOKUP(B118,'SINAPI12-24'!$A$5:$H$17812,2,FALSE),VLOOKUP(ORÇAMENTO!B118,COMPOSIÇÕES!$A$9:$G$412,3,FALSE)))</f>
        <v>TEXTURA ACRÍLICA, APLICAÇÃO MANUAL EM PAREDE, UMA DEMÃO. AF_04/2023</v>
      </c>
      <c r="E118" s="604" t="str">
        <f>IF(B118="","",IFERROR(VLOOKUP(B118,'SINAPI12-24'!$A$5:$H$17812,3,FALSE),VLOOKUP(ORÇAMENTO!B118,COMPOSIÇÕES!$A$9:$G$412,4,FALSE)))</f>
        <v>M2</v>
      </c>
      <c r="F118" s="127">
        <v>1148.4000000000001</v>
      </c>
      <c r="G118" s="605"/>
      <c r="H118" s="123">
        <f t="shared" si="156"/>
        <v>0.28349999999999997</v>
      </c>
      <c r="I118" s="104">
        <f t="shared" si="157"/>
        <v>0</v>
      </c>
      <c r="J118" s="464">
        <f t="shared" si="158"/>
        <v>0</v>
      </c>
      <c r="K118" s="849"/>
      <c r="L118" s="68"/>
      <c r="M118" s="132"/>
      <c r="N118" s="337"/>
      <c r="O118" s="272"/>
      <c r="P118" s="68"/>
      <c r="Q118" s="132"/>
      <c r="R118" s="337"/>
      <c r="S118" s="325"/>
      <c r="T118" s="350"/>
      <c r="U118" s="323"/>
      <c r="V118" s="339"/>
      <c r="W118" s="21"/>
      <c r="X118" s="350"/>
      <c r="Y118" s="323"/>
      <c r="Z118" s="339"/>
      <c r="AA118" s="272"/>
      <c r="AB118" s="350"/>
      <c r="AC118" s="323"/>
      <c r="AD118" s="339"/>
      <c r="AE118" s="272"/>
      <c r="AF118" s="68"/>
      <c r="AG118" s="132"/>
      <c r="AH118" s="337"/>
      <c r="AI118" s="272"/>
      <c r="AJ118" s="68"/>
      <c r="AK118" s="132"/>
      <c r="AL118" s="337"/>
      <c r="AM118" s="146"/>
      <c r="AN118" s="68"/>
      <c r="AO118" s="132"/>
      <c r="AP118" s="337"/>
      <c r="AQ118" s="146"/>
      <c r="AR118" s="68"/>
      <c r="AS118" s="132"/>
      <c r="AT118" s="337"/>
      <c r="AU118" s="146"/>
      <c r="AV118" s="305"/>
      <c r="AW118" s="126"/>
      <c r="AX118" s="144"/>
      <c r="AY118" s="146"/>
      <c r="AZ118" s="305"/>
      <c r="BA118" s="126"/>
      <c r="BB118" s="144"/>
      <c r="BC118" s="146"/>
      <c r="BD118" s="277"/>
      <c r="BE118" s="132">
        <f t="shared" si="159"/>
        <v>0</v>
      </c>
      <c r="BF118" s="323">
        <f>BD118/($F118-$X118-$AZ118)</f>
        <v>0</v>
      </c>
      <c r="BG118" s="146"/>
      <c r="BH118" s="68"/>
      <c r="BI118" s="132">
        <f t="shared" si="160"/>
        <v>0</v>
      </c>
      <c r="BJ118" s="337">
        <f>BH118/($F118-$X118-$AZ118)</f>
        <v>0</v>
      </c>
      <c r="BL118" s="68"/>
      <c r="BM118" s="132">
        <f t="shared" si="161"/>
        <v>0</v>
      </c>
      <c r="BN118" s="337">
        <f>BL118/($F118-$X118-$AZ118)</f>
        <v>0</v>
      </c>
      <c r="BP118" s="68">
        <f t="shared" si="162"/>
        <v>0</v>
      </c>
      <c r="BQ118" s="132">
        <f t="shared" si="163"/>
        <v>0</v>
      </c>
      <c r="BR118" s="337">
        <f>BP118/($F118-$X118-$AZ118)</f>
        <v>0</v>
      </c>
      <c r="BT118" s="68"/>
      <c r="BU118" s="132">
        <f t="shared" si="164"/>
        <v>0</v>
      </c>
      <c r="BV118" s="337">
        <f>BT118/($F118-$X118-$AZ118)</f>
        <v>0</v>
      </c>
      <c r="BX118" s="293">
        <f t="shared" si="165"/>
        <v>0</v>
      </c>
      <c r="BY118" s="132">
        <f t="shared" si="166"/>
        <v>0</v>
      </c>
      <c r="BZ118" s="337">
        <v>0</v>
      </c>
      <c r="CB118" s="293">
        <f t="shared" si="167"/>
        <v>0</v>
      </c>
      <c r="CC118" s="132">
        <f t="shared" si="168"/>
        <v>0</v>
      </c>
      <c r="CD118" s="337">
        <v>0</v>
      </c>
      <c r="CF118" s="293"/>
      <c r="CG118" s="132"/>
      <c r="CH118" s="337">
        <v>0</v>
      </c>
      <c r="CJ118" s="293">
        <f t="shared" si="169"/>
        <v>0</v>
      </c>
      <c r="CK118" s="132">
        <f t="shared" si="170"/>
        <v>0</v>
      </c>
      <c r="CL118" s="337">
        <v>0</v>
      </c>
    </row>
    <row r="119" spans="1:90" ht="15" customHeight="1">
      <c r="A119" s="448"/>
      <c r="B119" s="449"/>
      <c r="C119" s="450">
        <v>6</v>
      </c>
      <c r="D119" s="582" t="s">
        <v>225</v>
      </c>
      <c r="E119" s="450"/>
      <c r="F119" s="450"/>
      <c r="G119" s="451"/>
      <c r="H119" s="452"/>
      <c r="I119" s="453"/>
      <c r="J119" s="454">
        <f>SUM(J120,J122,J130)</f>
        <v>0</v>
      </c>
      <c r="K119" s="849"/>
      <c r="L119" s="259"/>
      <c r="M119" s="260"/>
      <c r="N119" s="324"/>
      <c r="O119" s="272"/>
      <c r="P119" s="259"/>
      <c r="Q119" s="260"/>
      <c r="R119" s="324"/>
      <c r="S119" s="346"/>
      <c r="T119" s="294"/>
      <c r="U119" s="362"/>
      <c r="V119" s="363"/>
      <c r="W119" s="21"/>
      <c r="X119" s="294"/>
      <c r="Y119" s="347"/>
      <c r="Z119" s="328"/>
      <c r="AA119" s="272"/>
      <c r="AB119" s="294"/>
      <c r="AC119" s="347"/>
      <c r="AD119" s="328"/>
      <c r="AE119" s="272"/>
      <c r="AF119" s="259"/>
      <c r="AG119" s="260"/>
      <c r="AH119" s="324"/>
      <c r="AI119" s="272"/>
      <c r="AJ119" s="259"/>
      <c r="AK119" s="260"/>
      <c r="AL119" s="324"/>
      <c r="AM119" s="146"/>
      <c r="AN119" s="259"/>
      <c r="AO119" s="260"/>
      <c r="AP119" s="324"/>
      <c r="AQ119" s="146"/>
      <c r="AR119" s="259"/>
      <c r="AS119" s="260"/>
      <c r="AT119" s="324"/>
      <c r="AU119" s="146"/>
      <c r="AV119" s="294"/>
      <c r="AW119" s="362"/>
      <c r="AX119" s="471"/>
      <c r="AY119" s="315"/>
      <c r="AZ119" s="294"/>
      <c r="BA119" s="362"/>
      <c r="BB119" s="471"/>
      <c r="BC119" s="315"/>
      <c r="BD119" s="259"/>
      <c r="BE119" s="260"/>
      <c r="BF119" s="324"/>
      <c r="BG119" s="158"/>
      <c r="BH119" s="259"/>
      <c r="BI119" s="260"/>
      <c r="BJ119" s="324"/>
      <c r="BL119" s="259"/>
      <c r="BM119" s="260"/>
      <c r="BN119" s="324"/>
      <c r="BP119" s="283"/>
      <c r="BQ119" s="284"/>
      <c r="BR119" s="330"/>
      <c r="BT119" s="283"/>
      <c r="BU119" s="284"/>
      <c r="BV119" s="330"/>
      <c r="BX119" s="294"/>
      <c r="BY119" s="362"/>
      <c r="BZ119" s="406"/>
      <c r="CB119" s="294"/>
      <c r="CC119" s="362"/>
      <c r="CD119" s="406"/>
      <c r="CF119" s="294"/>
      <c r="CG119" s="362"/>
      <c r="CH119" s="406"/>
      <c r="CJ119" s="294"/>
      <c r="CK119" s="362"/>
      <c r="CL119" s="406"/>
    </row>
    <row r="120" spans="1:90" ht="15" customHeight="1" outlineLevel="2">
      <c r="A120" s="425"/>
      <c r="B120" s="426"/>
      <c r="C120" s="427" t="s">
        <v>178</v>
      </c>
      <c r="D120" s="581" t="s">
        <v>226</v>
      </c>
      <c r="E120" s="428"/>
      <c r="F120" s="429"/>
      <c r="G120" s="430"/>
      <c r="H120" s="431"/>
      <c r="I120" s="430"/>
      <c r="J120" s="432">
        <f>J121</f>
        <v>0</v>
      </c>
      <c r="K120" s="849"/>
      <c r="L120" s="261"/>
      <c r="M120" s="262"/>
      <c r="N120" s="351"/>
      <c r="O120" s="272"/>
      <c r="P120" s="261"/>
      <c r="Q120" s="262"/>
      <c r="R120" s="351"/>
      <c r="S120" s="325"/>
      <c r="T120" s="352"/>
      <c r="U120" s="262"/>
      <c r="V120" s="364"/>
      <c r="W120" s="21"/>
      <c r="X120" s="352"/>
      <c r="Y120" s="353"/>
      <c r="Z120" s="354"/>
      <c r="AA120" s="272"/>
      <c r="AB120" s="352"/>
      <c r="AC120" s="353"/>
      <c r="AD120" s="354"/>
      <c r="AE120" s="272"/>
      <c r="AF120" s="261"/>
      <c r="AG120" s="262"/>
      <c r="AH120" s="351"/>
      <c r="AI120" s="272"/>
      <c r="AJ120" s="261"/>
      <c r="AK120" s="262"/>
      <c r="AL120" s="351"/>
      <c r="AM120" s="146"/>
      <c r="AN120" s="261"/>
      <c r="AO120" s="262"/>
      <c r="AP120" s="351"/>
      <c r="AQ120" s="146"/>
      <c r="AR120" s="261"/>
      <c r="AS120" s="262"/>
      <c r="AT120" s="351"/>
      <c r="AU120" s="146"/>
      <c r="AV120" s="352"/>
      <c r="AW120" s="262"/>
      <c r="AX120" s="472"/>
      <c r="AY120" s="146"/>
      <c r="AZ120" s="295"/>
      <c r="BA120" s="262"/>
      <c r="BB120" s="472"/>
      <c r="BC120" s="146"/>
      <c r="BD120" s="261"/>
      <c r="BE120" s="262"/>
      <c r="BF120" s="351" t="e">
        <f t="shared" ref="BF120:BF129" si="171">BD120/($F120-$X120-$AZ120)</f>
        <v>#DIV/0!</v>
      </c>
      <c r="BG120" s="158"/>
      <c r="BH120" s="261"/>
      <c r="BI120" s="262"/>
      <c r="BJ120" s="351" t="e">
        <f t="shared" ref="BJ120:BJ129" si="172">BH120/($F120-$X120-$AZ120)</f>
        <v>#DIV/0!</v>
      </c>
      <c r="BL120" s="261"/>
      <c r="BM120" s="262"/>
      <c r="BN120" s="351"/>
      <c r="BP120" s="261"/>
      <c r="BQ120" s="262"/>
      <c r="BR120" s="351"/>
      <c r="BT120" s="261"/>
      <c r="BU120" s="262"/>
      <c r="BV120" s="351"/>
      <c r="BX120" s="295"/>
      <c r="BY120" s="262"/>
      <c r="BZ120" s="351"/>
      <c r="CB120" s="295"/>
      <c r="CC120" s="262"/>
      <c r="CD120" s="351"/>
      <c r="CF120" s="295"/>
      <c r="CG120" s="262"/>
      <c r="CH120" s="351"/>
      <c r="CJ120" s="295"/>
      <c r="CK120" s="262"/>
      <c r="CL120" s="351"/>
    </row>
    <row r="121" spans="1:90" ht="15" customHeight="1" outlineLevel="3">
      <c r="A121" s="134" t="s">
        <v>15</v>
      </c>
      <c r="B121" s="108">
        <v>101161</v>
      </c>
      <c r="C121" s="13" t="s">
        <v>290</v>
      </c>
      <c r="D121" s="583" t="str">
        <f>IF(B121="","",IFERROR(VLOOKUP(B121,'SINAPI12-24'!$A$5:$H$17812,2,FALSE),VLOOKUP(ORÇAMENTO!B121,COMPOSIÇÕES!$A$9:$G$258,5,FALSE)))</f>
        <v>ALVENARIA DE VEDAÇÃO COM ELEMENTO VAZADO DE CONCRETO (COBOGÓ) DE 7X50X50CM E ARGAMASSA DE ASSENTAMENTO COM PREPARO EM BETONEIRA. AF_05/2020</v>
      </c>
      <c r="E121" s="604" t="str">
        <f>IF(B121="","",IFERROR(VLOOKUP(B121,'SINAPI12-24'!$A$5:$H$17812,3,FALSE),VLOOKUP(ORÇAMENTO!B121,COMPOSIÇÕES!$A$9:$G$258,6,FALSE)))</f>
        <v>M2</v>
      </c>
      <c r="F121" s="103">
        <v>6.1</v>
      </c>
      <c r="G121" s="605"/>
      <c r="H121" s="123">
        <f t="shared" ref="H121" si="173">$G$6</f>
        <v>0.28349999999999997</v>
      </c>
      <c r="I121" s="104">
        <f t="shared" ref="I121" si="174">G121*(1+H121)</f>
        <v>0</v>
      </c>
      <c r="J121" s="464">
        <f t="shared" ref="J121" si="175">F121*I121</f>
        <v>0</v>
      </c>
      <c r="K121" s="849"/>
      <c r="L121" s="269"/>
      <c r="M121" s="18"/>
      <c r="N121" s="393"/>
      <c r="O121" s="272"/>
      <c r="P121" s="269"/>
      <c r="Q121" s="18"/>
      <c r="R121" s="393"/>
      <c r="S121" s="325"/>
      <c r="T121" s="343"/>
      <c r="U121" s="18"/>
      <c r="V121" s="391"/>
      <c r="W121" s="21"/>
      <c r="X121" s="343"/>
      <c r="Y121" s="344"/>
      <c r="Z121" s="321"/>
      <c r="AA121" s="272"/>
      <c r="AB121" s="343"/>
      <c r="AC121" s="344"/>
      <c r="AD121" s="321"/>
      <c r="AE121" s="272"/>
      <c r="AF121" s="269"/>
      <c r="AG121" s="18"/>
      <c r="AH121" s="393"/>
      <c r="AI121" s="272"/>
      <c r="AJ121" s="269"/>
      <c r="AK121" s="18"/>
      <c r="AL121" s="393"/>
      <c r="AM121" s="146"/>
      <c r="AN121" s="269"/>
      <c r="AO121" s="18"/>
      <c r="AP121" s="393"/>
      <c r="AQ121" s="146"/>
      <c r="AR121" s="269"/>
      <c r="AS121" s="18"/>
      <c r="AT121" s="393"/>
      <c r="AU121" s="146"/>
      <c r="AV121" s="392"/>
      <c r="AW121" s="18"/>
      <c r="AX121" s="476"/>
      <c r="AY121" s="146"/>
      <c r="AZ121" s="299"/>
      <c r="BA121" s="18"/>
      <c r="BB121" s="476"/>
      <c r="BC121" s="146"/>
      <c r="BD121" s="269"/>
      <c r="BE121" s="18">
        <f t="shared" si="70"/>
        <v>0</v>
      </c>
      <c r="BF121" s="393">
        <f t="shared" si="171"/>
        <v>0</v>
      </c>
      <c r="BG121" s="158"/>
      <c r="BH121" s="269"/>
      <c r="BI121" s="18">
        <f t="shared" si="71"/>
        <v>0</v>
      </c>
      <c r="BJ121" s="393">
        <f t="shared" si="172"/>
        <v>0</v>
      </c>
      <c r="BL121" s="269"/>
      <c r="BM121" s="18">
        <f t="shared" ref="BM121" si="176">TRUNC(BL121*M121,2)</f>
        <v>0</v>
      </c>
      <c r="BN121" s="393">
        <f>BL121/($F121-$X121-$AZ121)</f>
        <v>0</v>
      </c>
      <c r="BP121" s="269">
        <f t="shared" si="72"/>
        <v>0</v>
      </c>
      <c r="BQ121" s="131">
        <f t="shared" si="73"/>
        <v>0</v>
      </c>
      <c r="BR121" s="342">
        <f>BP121/($F121-$X121-$AZ121)</f>
        <v>0</v>
      </c>
      <c r="BT121" s="269"/>
      <c r="BU121" s="131">
        <f t="shared" si="74"/>
        <v>0</v>
      </c>
      <c r="BV121" s="342">
        <f>BT121/($F121-$X121-$AZ121)</f>
        <v>0</v>
      </c>
      <c r="BX121" s="414">
        <f t="shared" si="79"/>
        <v>0</v>
      </c>
      <c r="BY121" s="18">
        <f t="shared" si="80"/>
        <v>0</v>
      </c>
      <c r="BZ121" s="342">
        <v>0</v>
      </c>
      <c r="CB121" s="414">
        <f t="shared" si="81"/>
        <v>0</v>
      </c>
      <c r="CC121" s="18">
        <f t="shared" si="82"/>
        <v>0</v>
      </c>
      <c r="CD121" s="342">
        <v>0</v>
      </c>
      <c r="CF121" s="414">
        <v>0</v>
      </c>
      <c r="CG121" s="18">
        <v>0</v>
      </c>
      <c r="CH121" s="342">
        <v>0</v>
      </c>
      <c r="CJ121" s="414">
        <v>0</v>
      </c>
      <c r="CK121" s="18">
        <v>0</v>
      </c>
      <c r="CL121" s="342">
        <v>0</v>
      </c>
    </row>
    <row r="122" spans="1:90" ht="15" customHeight="1" outlineLevel="2">
      <c r="A122" s="425"/>
      <c r="B122" s="426"/>
      <c r="C122" s="427" t="s">
        <v>179</v>
      </c>
      <c r="D122" s="581" t="s">
        <v>228</v>
      </c>
      <c r="E122" s="428"/>
      <c r="F122" s="429"/>
      <c r="G122" s="430"/>
      <c r="H122" s="431"/>
      <c r="I122" s="430"/>
      <c r="J122" s="432">
        <f>SUM(J123:J129)</f>
        <v>0</v>
      </c>
      <c r="K122" s="849"/>
      <c r="L122" s="261"/>
      <c r="M122" s="262"/>
      <c r="N122" s="351"/>
      <c r="O122" s="272"/>
      <c r="P122" s="261"/>
      <c r="Q122" s="262"/>
      <c r="R122" s="351"/>
      <c r="S122" s="325"/>
      <c r="T122" s="352"/>
      <c r="U122" s="262"/>
      <c r="V122" s="364"/>
      <c r="W122" s="21"/>
      <c r="X122" s="352"/>
      <c r="Y122" s="353"/>
      <c r="Z122" s="354"/>
      <c r="AA122" s="272"/>
      <c r="AB122" s="352"/>
      <c r="AC122" s="353"/>
      <c r="AD122" s="354"/>
      <c r="AE122" s="272"/>
      <c r="AF122" s="261"/>
      <c r="AG122" s="262"/>
      <c r="AH122" s="351"/>
      <c r="AI122" s="272"/>
      <c r="AJ122" s="261"/>
      <c r="AK122" s="262"/>
      <c r="AL122" s="351"/>
      <c r="AM122" s="146"/>
      <c r="AN122" s="261"/>
      <c r="AO122" s="262"/>
      <c r="AP122" s="351"/>
      <c r="AQ122" s="146"/>
      <c r="AR122" s="261"/>
      <c r="AS122" s="262"/>
      <c r="AT122" s="351"/>
      <c r="AU122" s="146"/>
      <c r="AV122" s="352"/>
      <c r="AW122" s="262"/>
      <c r="AX122" s="472"/>
      <c r="AY122" s="146"/>
      <c r="AZ122" s="295"/>
      <c r="BA122" s="262"/>
      <c r="BB122" s="472"/>
      <c r="BC122" s="146"/>
      <c r="BD122" s="261"/>
      <c r="BE122" s="262"/>
      <c r="BF122" s="351" t="e">
        <f t="shared" si="171"/>
        <v>#DIV/0!</v>
      </c>
      <c r="BG122" s="158"/>
      <c r="BH122" s="261"/>
      <c r="BI122" s="262"/>
      <c r="BJ122" s="351" t="e">
        <f t="shared" si="172"/>
        <v>#DIV/0!</v>
      </c>
      <c r="BL122" s="261"/>
      <c r="BM122" s="262"/>
      <c r="BN122" s="351"/>
      <c r="BP122" s="261"/>
      <c r="BQ122" s="262"/>
      <c r="BR122" s="351"/>
      <c r="BT122" s="261"/>
      <c r="BU122" s="262"/>
      <c r="BV122" s="351"/>
      <c r="BX122" s="295"/>
      <c r="BY122" s="262"/>
      <c r="BZ122" s="351"/>
      <c r="CB122" s="295"/>
      <c r="CC122" s="262"/>
      <c r="CD122" s="351"/>
      <c r="CF122" s="295"/>
      <c r="CG122" s="262"/>
      <c r="CH122" s="351"/>
      <c r="CJ122" s="295"/>
      <c r="CK122" s="262"/>
      <c r="CL122" s="351"/>
    </row>
    <row r="123" spans="1:90" ht="15" customHeight="1" outlineLevel="3">
      <c r="A123" s="134" t="s">
        <v>15</v>
      </c>
      <c r="B123" s="106">
        <v>103325</v>
      </c>
      <c r="C123" s="13" t="s">
        <v>291</v>
      </c>
      <c r="D123" s="583" t="str">
        <f>IF(B123="","",IFERROR(VLOOKUP(B123,'SINAPI12-24'!$A$5:$H$17812,2,FALSE),VLOOKUP(ORÇAMENTO!B123,COMPOSIÇÕES!$A$9:$G$258,5,FALSE)))</f>
        <v>ALVENARIA DE VEDAÇÃO DE BLOCOS CERÂMICOS FURADOS NA VERTICAL DE 14X19X39 CM (ESPESSURA 14 CM) E ARGAMASSA DE ASSENTAMENTO COM PREPARO MANUAL. AF_12/2021</v>
      </c>
      <c r="E123" s="604" t="str">
        <f>IF(B123="","",IFERROR(VLOOKUP(B123,'SINAPI12-24'!$A$5:$H$17812,3,FALSE),VLOOKUP(ORÇAMENTO!B123,COMPOSIÇÕES!$A$9:$G$258,6,FALSE)))</f>
        <v>M2</v>
      </c>
      <c r="F123" s="103">
        <v>157.11000000000001</v>
      </c>
      <c r="G123" s="605"/>
      <c r="H123" s="123">
        <f t="shared" ref="H123:H129" si="177">$G$6</f>
        <v>0.28349999999999997</v>
      </c>
      <c r="I123" s="104">
        <f t="shared" ref="I123:I129" si="178">G123*(1+H123)</f>
        <v>0</v>
      </c>
      <c r="J123" s="464">
        <f t="shared" ref="J123:J129" si="179">F123*I123</f>
        <v>0</v>
      </c>
      <c r="K123" s="849"/>
      <c r="L123" s="268"/>
      <c r="M123" s="17"/>
      <c r="N123" s="84"/>
      <c r="O123" s="272"/>
      <c r="P123" s="268"/>
      <c r="Q123" s="17"/>
      <c r="R123" s="84"/>
      <c r="S123" s="325"/>
      <c r="T123" s="332"/>
      <c r="U123" s="17"/>
      <c r="V123" s="356"/>
      <c r="W123" s="21"/>
      <c r="X123" s="332"/>
      <c r="Y123" s="314"/>
      <c r="Z123" s="333"/>
      <c r="AA123" s="272"/>
      <c r="AB123" s="332"/>
      <c r="AC123" s="314"/>
      <c r="AD123" s="333"/>
      <c r="AE123" s="272"/>
      <c r="AF123" s="268"/>
      <c r="AG123" s="17"/>
      <c r="AH123" s="84"/>
      <c r="AI123" s="272"/>
      <c r="AJ123" s="69">
        <v>600</v>
      </c>
      <c r="AK123" s="17">
        <v>61446</v>
      </c>
      <c r="AL123" s="84">
        <f>AJ123/F123</f>
        <v>3.819</v>
      </c>
      <c r="AM123" s="146"/>
      <c r="AN123" s="268">
        <v>258.54500000000002</v>
      </c>
      <c r="AO123" s="17">
        <v>26477.59</v>
      </c>
      <c r="AP123" s="84">
        <f>AN123/F123</f>
        <v>1.6456</v>
      </c>
      <c r="AQ123" s="146"/>
      <c r="AR123" s="268"/>
      <c r="AS123" s="17"/>
      <c r="AT123" s="84"/>
      <c r="AU123" s="146"/>
      <c r="AV123" s="357"/>
      <c r="AW123" s="17"/>
      <c r="AX123" s="468"/>
      <c r="AY123" s="146"/>
      <c r="AZ123" s="291"/>
      <c r="BA123" s="17"/>
      <c r="BB123" s="468"/>
      <c r="BC123" s="146"/>
      <c r="BD123" s="268"/>
      <c r="BE123" s="17">
        <f t="shared" si="70"/>
        <v>0</v>
      </c>
      <c r="BF123" s="84">
        <f t="shared" si="171"/>
        <v>0</v>
      </c>
      <c r="BG123" s="158"/>
      <c r="BH123" s="268"/>
      <c r="BI123" s="17">
        <f t="shared" si="71"/>
        <v>0</v>
      </c>
      <c r="BJ123" s="84">
        <f t="shared" si="172"/>
        <v>0</v>
      </c>
      <c r="BL123" s="268"/>
      <c r="BM123" s="17">
        <f t="shared" ref="BM123:BM129" si="180">TRUNC(BL123*M123,2)</f>
        <v>0</v>
      </c>
      <c r="BN123" s="84">
        <f t="shared" ref="BN123:BN129" si="181">BL123/($F123-$X123-$AZ123)</f>
        <v>0</v>
      </c>
      <c r="BP123" s="69">
        <f t="shared" si="72"/>
        <v>858.55</v>
      </c>
      <c r="BQ123" s="112">
        <f t="shared" si="73"/>
        <v>87923.59</v>
      </c>
      <c r="BR123" s="331">
        <f t="shared" ref="BR123:BR129" si="182">BP123/($F123-$X123-$AZ123)</f>
        <v>5.4645999999999999</v>
      </c>
      <c r="BT123" s="69"/>
      <c r="BU123" s="112">
        <f t="shared" si="74"/>
        <v>0</v>
      </c>
      <c r="BV123" s="331">
        <f t="shared" ref="BV123:BV129" si="183">BT123/($F123-$X123-$AZ123)</f>
        <v>0</v>
      </c>
      <c r="BX123" s="410">
        <f t="shared" si="79"/>
        <v>0</v>
      </c>
      <c r="BY123" s="17">
        <f t="shared" si="80"/>
        <v>0</v>
      </c>
      <c r="BZ123" s="331">
        <v>0</v>
      </c>
      <c r="CB123" s="410">
        <f t="shared" si="81"/>
        <v>0</v>
      </c>
      <c r="CC123" s="17">
        <f t="shared" si="82"/>
        <v>0</v>
      </c>
      <c r="CD123" s="331">
        <v>0</v>
      </c>
      <c r="CF123" s="410">
        <v>0</v>
      </c>
      <c r="CG123" s="17">
        <v>0</v>
      </c>
      <c r="CH123" s="331">
        <v>0</v>
      </c>
      <c r="CJ123" s="410">
        <v>0</v>
      </c>
      <c r="CK123" s="17">
        <v>0</v>
      </c>
      <c r="CL123" s="331">
        <v>0</v>
      </c>
    </row>
    <row r="124" spans="1:90" ht="15" customHeight="1" outlineLevel="3">
      <c r="A124" s="134" t="s">
        <v>15</v>
      </c>
      <c r="B124" s="106">
        <v>93202</v>
      </c>
      <c r="C124" s="13" t="s">
        <v>292</v>
      </c>
      <c r="D124" s="583" t="str">
        <f>IF(B124="","",IFERROR(VLOOKUP(B124,'SINAPI12-24'!$A$5:$H$17812,2,FALSE),VLOOKUP(ORÇAMENTO!B124,COMPOSIÇÕES!$A$9:$G$258,5,FALSE)))</f>
        <v>FIXAÇÃO (ENCUNHAMENTO) DE ALVENARIA DE VEDAÇÃO COM TIJOLO MACIÇO. AF_03/2024</v>
      </c>
      <c r="E124" s="604" t="str">
        <f>IF(B124="","",IFERROR(VLOOKUP(B124,'SINAPI12-24'!$A$5:$H$17812,3,FALSE),VLOOKUP(ORÇAMENTO!B124,COMPOSIÇÕES!$A$9:$G$258,6,FALSE)))</f>
        <v>M</v>
      </c>
      <c r="F124" s="103">
        <v>536.28</v>
      </c>
      <c r="G124" s="605"/>
      <c r="H124" s="123">
        <f t="shared" si="177"/>
        <v>0.28349999999999997</v>
      </c>
      <c r="I124" s="104">
        <f t="shared" si="178"/>
        <v>0</v>
      </c>
      <c r="J124" s="464">
        <f t="shared" si="179"/>
        <v>0</v>
      </c>
      <c r="K124" s="849"/>
      <c r="L124" s="66"/>
      <c r="M124" s="12"/>
      <c r="N124" s="38"/>
      <c r="O124" s="272"/>
      <c r="P124" s="66"/>
      <c r="Q124" s="12"/>
      <c r="R124" s="38"/>
      <c r="S124" s="325"/>
      <c r="T124" s="335"/>
      <c r="U124" s="12"/>
      <c r="V124" s="358"/>
      <c r="W124" s="21"/>
      <c r="X124" s="335"/>
      <c r="Y124" s="100"/>
      <c r="Z124" s="336"/>
      <c r="AA124" s="272"/>
      <c r="AB124" s="335"/>
      <c r="AC124" s="100"/>
      <c r="AD124" s="336"/>
      <c r="AE124" s="272"/>
      <c r="AF124" s="66"/>
      <c r="AG124" s="12"/>
      <c r="AH124" s="38"/>
      <c r="AI124" s="272"/>
      <c r="AJ124" s="66"/>
      <c r="AK124" s="12"/>
      <c r="AL124" s="38"/>
      <c r="AM124" s="146"/>
      <c r="AN124" s="66"/>
      <c r="AO124" s="12"/>
      <c r="AP124" s="38"/>
      <c r="AQ124" s="146"/>
      <c r="AR124" s="66"/>
      <c r="AS124" s="12"/>
      <c r="AT124" s="38"/>
      <c r="AU124" s="146"/>
      <c r="AV124" s="359"/>
      <c r="AW124" s="12"/>
      <c r="AX124" s="469"/>
      <c r="AY124" s="146"/>
      <c r="AZ124" s="292"/>
      <c r="BA124" s="12"/>
      <c r="BB124" s="469"/>
      <c r="BC124" s="146"/>
      <c r="BD124" s="66"/>
      <c r="BE124" s="12">
        <f t="shared" si="70"/>
        <v>0</v>
      </c>
      <c r="BF124" s="38">
        <f t="shared" si="171"/>
        <v>0</v>
      </c>
      <c r="BG124" s="158"/>
      <c r="BH124" s="66"/>
      <c r="BI124" s="12">
        <f t="shared" si="71"/>
        <v>0</v>
      </c>
      <c r="BJ124" s="38">
        <f t="shared" si="172"/>
        <v>0</v>
      </c>
      <c r="BL124" s="66"/>
      <c r="BM124" s="12">
        <f t="shared" si="180"/>
        <v>0</v>
      </c>
      <c r="BN124" s="38">
        <f t="shared" si="181"/>
        <v>0</v>
      </c>
      <c r="BP124" s="66">
        <f t="shared" si="72"/>
        <v>0</v>
      </c>
      <c r="BQ124" s="165">
        <f t="shared" si="73"/>
        <v>0</v>
      </c>
      <c r="BR124" s="334">
        <f t="shared" si="182"/>
        <v>0</v>
      </c>
      <c r="BT124" s="66"/>
      <c r="BU124" s="165">
        <f t="shared" si="74"/>
        <v>0</v>
      </c>
      <c r="BV124" s="334">
        <f t="shared" si="183"/>
        <v>0</v>
      </c>
      <c r="BX124" s="411">
        <f t="shared" si="79"/>
        <v>0</v>
      </c>
      <c r="BY124" s="12">
        <f t="shared" si="80"/>
        <v>0</v>
      </c>
      <c r="BZ124" s="334">
        <v>0</v>
      </c>
      <c r="CB124" s="411">
        <f t="shared" si="81"/>
        <v>0</v>
      </c>
      <c r="CC124" s="12">
        <f t="shared" si="82"/>
        <v>0</v>
      </c>
      <c r="CD124" s="334">
        <v>0</v>
      </c>
      <c r="CF124" s="411">
        <v>0</v>
      </c>
      <c r="CG124" s="12">
        <v>0</v>
      </c>
      <c r="CH124" s="334">
        <v>0</v>
      </c>
      <c r="CJ124" s="411">
        <v>0</v>
      </c>
      <c r="CK124" s="12">
        <v>0</v>
      </c>
      <c r="CL124" s="334">
        <v>0</v>
      </c>
    </row>
    <row r="125" spans="1:90" ht="15" customHeight="1" outlineLevel="3">
      <c r="A125" s="134" t="s">
        <v>15</v>
      </c>
      <c r="B125" s="106">
        <v>103335</v>
      </c>
      <c r="C125" s="13" t="s">
        <v>293</v>
      </c>
      <c r="D125" s="583" t="str">
        <f>IF(B125="","",IFERROR(VLOOKUP(B125,'SINAPI12-24'!$A$5:$H$17812,2,FALSE),VLOOKUP(ORÇAMENTO!B125,COMPOSIÇÕES!$A$9:$G$258,5,FALSE)))</f>
        <v>ALVENARIA DE VEDAÇÃO DE BLOCOS CERÂMICOS FURADOS NA HORIZONTAL DE 14X9X19 CM (ESPESSURA 14 CM, BLOCO DEITADO) E ARGAMASSA DE ASSENTAMENTO COM PREPARO MANUAL. AF_12/2021</v>
      </c>
      <c r="E125" s="604" t="str">
        <f>IF(B125="","",IFERROR(VLOOKUP(B125,'SINAPI12-24'!$A$5:$H$17812,3,FALSE),VLOOKUP(ORÇAMENTO!B125,COMPOSIÇÕES!$A$9:$G$258,6,FALSE)))</f>
        <v>M2</v>
      </c>
      <c r="F125" s="103">
        <v>11.86</v>
      </c>
      <c r="G125" s="605"/>
      <c r="H125" s="123">
        <f t="shared" si="177"/>
        <v>0.28349999999999997</v>
      </c>
      <c r="I125" s="104">
        <f t="shared" si="178"/>
        <v>0</v>
      </c>
      <c r="J125" s="464">
        <f t="shared" si="179"/>
        <v>0</v>
      </c>
      <c r="K125" s="849"/>
      <c r="L125" s="66"/>
      <c r="M125" s="12"/>
      <c r="N125" s="334"/>
      <c r="O125" s="272"/>
      <c r="P125" s="66"/>
      <c r="Q125" s="12"/>
      <c r="R125" s="334"/>
      <c r="S125" s="325"/>
      <c r="T125" s="335"/>
      <c r="U125" s="12"/>
      <c r="V125" s="358"/>
      <c r="W125" s="21"/>
      <c r="X125" s="335"/>
      <c r="Y125" s="100"/>
      <c r="Z125" s="336"/>
      <c r="AA125" s="272"/>
      <c r="AB125" s="335"/>
      <c r="AC125" s="100"/>
      <c r="AD125" s="336"/>
      <c r="AE125" s="272"/>
      <c r="AF125" s="66"/>
      <c r="AG125" s="12"/>
      <c r="AH125" s="334"/>
      <c r="AI125" s="272"/>
      <c r="AJ125" s="66"/>
      <c r="AK125" s="12"/>
      <c r="AL125" s="334"/>
      <c r="AM125" s="146"/>
      <c r="AN125" s="66"/>
      <c r="AO125" s="12"/>
      <c r="AP125" s="334"/>
      <c r="AQ125" s="146"/>
      <c r="AR125" s="66">
        <v>5</v>
      </c>
      <c r="AS125" s="12">
        <v>864.5</v>
      </c>
      <c r="AT125" s="334">
        <f>AR125/$F125</f>
        <v>0.42159999999999997</v>
      </c>
      <c r="AU125" s="146"/>
      <c r="AV125" s="359"/>
      <c r="AW125" s="12"/>
      <c r="AX125" s="469"/>
      <c r="AY125" s="146"/>
      <c r="AZ125" s="292"/>
      <c r="BA125" s="12"/>
      <c r="BB125" s="469"/>
      <c r="BC125" s="146"/>
      <c r="BD125" s="66"/>
      <c r="BE125" s="12">
        <f t="shared" si="70"/>
        <v>0</v>
      </c>
      <c r="BF125" s="334">
        <f t="shared" si="171"/>
        <v>0</v>
      </c>
      <c r="BG125" s="158"/>
      <c r="BH125" s="66"/>
      <c r="BI125" s="12">
        <f t="shared" si="71"/>
        <v>0</v>
      </c>
      <c r="BJ125" s="334">
        <f t="shared" si="172"/>
        <v>0</v>
      </c>
      <c r="BL125" s="66"/>
      <c r="BM125" s="12">
        <f t="shared" si="180"/>
        <v>0</v>
      </c>
      <c r="BN125" s="334">
        <f t="shared" si="181"/>
        <v>0</v>
      </c>
      <c r="BP125" s="66">
        <f t="shared" si="72"/>
        <v>5</v>
      </c>
      <c r="BQ125" s="165">
        <f t="shared" si="73"/>
        <v>864.5</v>
      </c>
      <c r="BR125" s="334">
        <f t="shared" si="182"/>
        <v>0.42159999999999997</v>
      </c>
      <c r="BT125" s="66"/>
      <c r="BU125" s="165">
        <f t="shared" si="74"/>
        <v>0</v>
      </c>
      <c r="BV125" s="334">
        <f t="shared" si="183"/>
        <v>0</v>
      </c>
      <c r="BX125" s="411">
        <f t="shared" si="79"/>
        <v>0</v>
      </c>
      <c r="BY125" s="12">
        <f t="shared" si="80"/>
        <v>0</v>
      </c>
      <c r="BZ125" s="334">
        <v>0</v>
      </c>
      <c r="CB125" s="411">
        <f t="shared" si="81"/>
        <v>0</v>
      </c>
      <c r="CC125" s="12">
        <f t="shared" si="82"/>
        <v>0</v>
      </c>
      <c r="CD125" s="334">
        <v>0</v>
      </c>
      <c r="CF125" s="411">
        <v>0</v>
      </c>
      <c r="CG125" s="12">
        <v>0</v>
      </c>
      <c r="CH125" s="334">
        <v>0</v>
      </c>
      <c r="CJ125" s="411">
        <v>0</v>
      </c>
      <c r="CK125" s="12">
        <v>0</v>
      </c>
      <c r="CL125" s="334">
        <v>0</v>
      </c>
    </row>
    <row r="126" spans="1:90" ht="15" customHeight="1" outlineLevel="3">
      <c r="A126" s="134" t="s">
        <v>15</v>
      </c>
      <c r="B126" s="106">
        <v>103325</v>
      </c>
      <c r="C126" s="13" t="s">
        <v>13483</v>
      </c>
      <c r="D126" s="583" t="str">
        <f>IF(B126="","",IFERROR(VLOOKUP(B126,'SINAPI12-24'!$A$5:$H$17812,2,FALSE),VLOOKUP(ORÇAMENTO!B126,COMPOSIÇÕES!$A$9:$G$258,5,FALSE)))</f>
        <v>ALVENARIA DE VEDAÇÃO DE BLOCOS CERÂMICOS FURADOS NA VERTICAL DE 14X19X39 CM (ESPESSURA 14 CM) E ARGAMASSA DE ASSENTAMENTO COM PREPARO MANUAL. AF_12/2021</v>
      </c>
      <c r="E126" s="604" t="str">
        <f>IF(B126="","",IFERROR(VLOOKUP(B126,'SINAPI12-24'!$A$5:$H$17812,3,FALSE),VLOOKUP(ORÇAMENTO!B126,COMPOSIÇÕES!$A$9:$G$258,6,FALSE)))</f>
        <v>M2</v>
      </c>
      <c r="F126" s="103">
        <v>560.21</v>
      </c>
      <c r="G126" s="605"/>
      <c r="H126" s="123">
        <f t="shared" si="177"/>
        <v>0.28349999999999997</v>
      </c>
      <c r="I126" s="104">
        <f t="shared" si="178"/>
        <v>0</v>
      </c>
      <c r="J126" s="464">
        <f t="shared" si="179"/>
        <v>0</v>
      </c>
      <c r="K126" s="849"/>
      <c r="L126" s="66"/>
      <c r="M126" s="12"/>
      <c r="N126" s="334"/>
      <c r="O126" s="272"/>
      <c r="P126" s="66"/>
      <c r="Q126" s="12"/>
      <c r="R126" s="334"/>
      <c r="S126" s="325"/>
      <c r="T126" s="335"/>
      <c r="U126" s="12"/>
      <c r="V126" s="358"/>
      <c r="W126" s="21"/>
      <c r="X126" s="335"/>
      <c r="Y126" s="100"/>
      <c r="Z126" s="336"/>
      <c r="AA126" s="272"/>
      <c r="AB126" s="335"/>
      <c r="AC126" s="100"/>
      <c r="AD126" s="336"/>
      <c r="AE126" s="272"/>
      <c r="AF126" s="66"/>
      <c r="AG126" s="12"/>
      <c r="AH126" s="334"/>
      <c r="AI126" s="272"/>
      <c r="AJ126" s="66"/>
      <c r="AK126" s="12"/>
      <c r="AL126" s="334"/>
      <c r="AM126" s="146"/>
      <c r="AN126" s="66"/>
      <c r="AO126" s="12"/>
      <c r="AP126" s="334"/>
      <c r="AQ126" s="146"/>
      <c r="AR126" s="66">
        <v>150</v>
      </c>
      <c r="AS126" s="12">
        <v>15361.5</v>
      </c>
      <c r="AT126" s="334">
        <f>AR126/$F126</f>
        <v>0.26779999999999998</v>
      </c>
      <c r="AU126" s="146"/>
      <c r="AV126" s="359"/>
      <c r="AW126" s="12"/>
      <c r="AX126" s="469"/>
      <c r="AY126" s="146"/>
      <c r="AZ126" s="292"/>
      <c r="BA126" s="12"/>
      <c r="BB126" s="469"/>
      <c r="BC126" s="146"/>
      <c r="BD126" s="66"/>
      <c r="BE126" s="12">
        <f t="shared" si="70"/>
        <v>0</v>
      </c>
      <c r="BF126" s="334">
        <f t="shared" si="171"/>
        <v>0</v>
      </c>
      <c r="BG126" s="158"/>
      <c r="BH126" s="66"/>
      <c r="BI126" s="12">
        <f t="shared" si="71"/>
        <v>0</v>
      </c>
      <c r="BJ126" s="334">
        <f t="shared" si="172"/>
        <v>0</v>
      </c>
      <c r="BL126" s="66"/>
      <c r="BM126" s="12">
        <f t="shared" si="180"/>
        <v>0</v>
      </c>
      <c r="BN126" s="334">
        <f t="shared" si="181"/>
        <v>0</v>
      </c>
      <c r="BP126" s="66">
        <f t="shared" si="72"/>
        <v>150</v>
      </c>
      <c r="BQ126" s="165">
        <f t="shared" si="73"/>
        <v>15361.5</v>
      </c>
      <c r="BR126" s="334">
        <f t="shared" si="182"/>
        <v>0.26779999999999998</v>
      </c>
      <c r="BT126" s="66"/>
      <c r="BU126" s="165">
        <f t="shared" si="74"/>
        <v>0</v>
      </c>
      <c r="BV126" s="334">
        <f t="shared" si="183"/>
        <v>0</v>
      </c>
      <c r="BX126" s="411">
        <f t="shared" si="79"/>
        <v>0</v>
      </c>
      <c r="BY126" s="12">
        <f t="shared" si="80"/>
        <v>0</v>
      </c>
      <c r="BZ126" s="334">
        <v>0</v>
      </c>
      <c r="CB126" s="411">
        <f t="shared" si="81"/>
        <v>0</v>
      </c>
      <c r="CC126" s="12">
        <f t="shared" si="82"/>
        <v>0</v>
      </c>
      <c r="CD126" s="334">
        <v>0</v>
      </c>
      <c r="CF126" s="411">
        <v>0</v>
      </c>
      <c r="CG126" s="12">
        <v>0</v>
      </c>
      <c r="CH126" s="334">
        <v>0</v>
      </c>
      <c r="CJ126" s="411">
        <v>0</v>
      </c>
      <c r="CK126" s="12">
        <v>0</v>
      </c>
      <c r="CL126" s="334">
        <v>0</v>
      </c>
    </row>
    <row r="127" spans="1:90" ht="15" customHeight="1" outlineLevel="3">
      <c r="A127" s="188" t="s">
        <v>13403</v>
      </c>
      <c r="B127" s="107" t="s">
        <v>13364</v>
      </c>
      <c r="C127" s="13" t="s">
        <v>13484</v>
      </c>
      <c r="D127" s="583" t="str">
        <f>IF(B127="","",IFERROR(VLOOKUP(B127,'SINAPI12-24'!$A$5:$H$17812,2,FALSE),VLOOKUP(ORÇAMENTO!B127,COMPOSIÇÕES!$A$9:$G$258,3,FALSE)))</f>
        <v>ALVENARIA EM TIJOLO CERAMICO MACICO 5X10X20CM 1/2 VEZ (ESPESSURA 10CM), ASSENTADO COM ARGAMASSA TRACO 1:2:8 (CIMENTO, CAL E AREIA). (REF. 72132 SINAPI 04/2020)</v>
      </c>
      <c r="E127" s="604" t="str">
        <f>IF(B127="","",IFERROR(VLOOKUP(B127,'SINAPI12-24'!$A$5:$H$17812,3,FALSE),VLOOKUP(ORÇAMENTO!B127,COMPOSIÇÕES!$A$9:$G$258,4,FALSE)))</f>
        <v>M2</v>
      </c>
      <c r="F127" s="103">
        <v>13.02</v>
      </c>
      <c r="G127" s="605"/>
      <c r="H127" s="123">
        <f t="shared" si="177"/>
        <v>0.28349999999999997</v>
      </c>
      <c r="I127" s="104">
        <f t="shared" si="178"/>
        <v>0</v>
      </c>
      <c r="J127" s="464">
        <f t="shared" si="179"/>
        <v>0</v>
      </c>
      <c r="K127" s="849"/>
      <c r="L127" s="66"/>
      <c r="M127" s="12"/>
      <c r="N127" s="38"/>
      <c r="O127" s="272"/>
      <c r="P127" s="66"/>
      <c r="Q127" s="12"/>
      <c r="R127" s="38"/>
      <c r="S127" s="325"/>
      <c r="T127" s="335"/>
      <c r="U127" s="12"/>
      <c r="V127" s="358"/>
      <c r="W127" s="21"/>
      <c r="X127" s="335"/>
      <c r="Y127" s="100"/>
      <c r="Z127" s="336"/>
      <c r="AA127" s="272"/>
      <c r="AB127" s="335"/>
      <c r="AC127" s="100"/>
      <c r="AD127" s="336"/>
      <c r="AE127" s="272"/>
      <c r="AF127" s="66"/>
      <c r="AG127" s="12"/>
      <c r="AH127" s="38"/>
      <c r="AI127" s="272"/>
      <c r="AJ127" s="66"/>
      <c r="AK127" s="12"/>
      <c r="AL127" s="38"/>
      <c r="AM127" s="146"/>
      <c r="AN127" s="66"/>
      <c r="AO127" s="12"/>
      <c r="AP127" s="38"/>
      <c r="AQ127" s="146"/>
      <c r="AR127" s="66"/>
      <c r="AS127" s="12"/>
      <c r="AT127" s="38"/>
      <c r="AU127" s="146"/>
      <c r="AV127" s="359"/>
      <c r="AW127" s="12"/>
      <c r="AX127" s="469"/>
      <c r="AY127" s="146"/>
      <c r="AZ127" s="292"/>
      <c r="BA127" s="12"/>
      <c r="BB127" s="469"/>
      <c r="BC127" s="146"/>
      <c r="BD127" s="66"/>
      <c r="BE127" s="12">
        <f t="shared" si="70"/>
        <v>0</v>
      </c>
      <c r="BF127" s="38">
        <f t="shared" si="171"/>
        <v>0</v>
      </c>
      <c r="BG127" s="158"/>
      <c r="BH127" s="66"/>
      <c r="BI127" s="12">
        <f t="shared" si="71"/>
        <v>0</v>
      </c>
      <c r="BJ127" s="38">
        <f t="shared" si="172"/>
        <v>0</v>
      </c>
      <c r="BL127" s="66"/>
      <c r="BM127" s="12">
        <f t="shared" si="180"/>
        <v>0</v>
      </c>
      <c r="BN127" s="38">
        <f t="shared" si="181"/>
        <v>0</v>
      </c>
      <c r="BP127" s="66">
        <f t="shared" si="72"/>
        <v>0</v>
      </c>
      <c r="BQ127" s="165">
        <f t="shared" si="73"/>
        <v>0</v>
      </c>
      <c r="BR127" s="334">
        <f t="shared" si="182"/>
        <v>0</v>
      </c>
      <c r="BT127" s="66"/>
      <c r="BU127" s="165">
        <f t="shared" si="74"/>
        <v>0</v>
      </c>
      <c r="BV127" s="334">
        <f t="shared" si="183"/>
        <v>0</v>
      </c>
      <c r="BX127" s="411">
        <f t="shared" si="79"/>
        <v>0</v>
      </c>
      <c r="BY127" s="12">
        <f t="shared" si="80"/>
        <v>0</v>
      </c>
      <c r="BZ127" s="334">
        <v>0</v>
      </c>
      <c r="CB127" s="411">
        <f t="shared" si="81"/>
        <v>0</v>
      </c>
      <c r="CC127" s="12">
        <f t="shared" si="82"/>
        <v>0</v>
      </c>
      <c r="CD127" s="334">
        <v>0</v>
      </c>
      <c r="CF127" s="411">
        <v>0</v>
      </c>
      <c r="CG127" s="12">
        <v>0</v>
      </c>
      <c r="CH127" s="334">
        <v>0</v>
      </c>
      <c r="CJ127" s="411">
        <v>0</v>
      </c>
      <c r="CK127" s="12">
        <v>0</v>
      </c>
      <c r="CL127" s="334">
        <v>0</v>
      </c>
    </row>
    <row r="128" spans="1:90" ht="15" customHeight="1" outlineLevel="3">
      <c r="A128" s="134" t="s">
        <v>15</v>
      </c>
      <c r="B128" s="106">
        <v>96361</v>
      </c>
      <c r="C128" s="13" t="s">
        <v>13485</v>
      </c>
      <c r="D128" s="583" t="str">
        <f>IF(B128="","",IFERROR(VLOOKUP(B128,'SINAPI12-24'!$A$5:$H$17812,2,FALSE),VLOOKUP(ORÇAMENTO!B128,COMPOSIÇÕES!$A$9:$G$258,5,FALSE)))</f>
        <v>PAREDE COM SISTEMA EM CHAPAS DE GESSO PARA DRYWALL, USO INTERNO, COM DUAS FACES SIMPLES E ESTRUTURA METÁLICA COM GUIAS DUPLAS PARA PAREDES COM ÁREA LÍQUIDA MAIOR OU IGUAL A 6 M2, COM VÃOS. AF_07/2023_PS</v>
      </c>
      <c r="E128" s="604" t="str">
        <f>IF(B128="","",IFERROR(VLOOKUP(B128,'SINAPI12-24'!$A$5:$H$17812,3,FALSE),VLOOKUP(ORÇAMENTO!B128,COMPOSIÇÕES!$A$9:$G$258,6,FALSE)))</f>
        <v>M2</v>
      </c>
      <c r="F128" s="103">
        <v>7.2</v>
      </c>
      <c r="G128" s="605"/>
      <c r="H128" s="123">
        <f t="shared" si="177"/>
        <v>0.28349999999999997</v>
      </c>
      <c r="I128" s="104">
        <f t="shared" si="178"/>
        <v>0</v>
      </c>
      <c r="J128" s="464">
        <f t="shared" si="179"/>
        <v>0</v>
      </c>
      <c r="K128" s="849"/>
      <c r="L128" s="66"/>
      <c r="M128" s="12"/>
      <c r="N128" s="38"/>
      <c r="O128" s="272"/>
      <c r="P128" s="66"/>
      <c r="Q128" s="12"/>
      <c r="R128" s="38"/>
      <c r="S128" s="325"/>
      <c r="T128" s="335"/>
      <c r="U128" s="12"/>
      <c r="V128" s="358"/>
      <c r="W128" s="21"/>
      <c r="X128" s="335"/>
      <c r="Y128" s="100"/>
      <c r="Z128" s="336"/>
      <c r="AA128" s="272"/>
      <c r="AB128" s="335"/>
      <c r="AC128" s="100"/>
      <c r="AD128" s="336"/>
      <c r="AE128" s="272"/>
      <c r="AF128" s="66"/>
      <c r="AG128" s="12"/>
      <c r="AH128" s="38"/>
      <c r="AI128" s="272"/>
      <c r="AJ128" s="66"/>
      <c r="AK128" s="12"/>
      <c r="AL128" s="38"/>
      <c r="AM128" s="146"/>
      <c r="AN128" s="66"/>
      <c r="AO128" s="12"/>
      <c r="AP128" s="38"/>
      <c r="AQ128" s="146"/>
      <c r="AR128" s="66"/>
      <c r="AS128" s="12"/>
      <c r="AT128" s="38"/>
      <c r="AU128" s="146"/>
      <c r="AV128" s="359"/>
      <c r="AW128" s="12"/>
      <c r="AX128" s="469"/>
      <c r="AY128" s="146"/>
      <c r="AZ128" s="292"/>
      <c r="BA128" s="12"/>
      <c r="BB128" s="469"/>
      <c r="BC128" s="146"/>
      <c r="BD128" s="66"/>
      <c r="BE128" s="12">
        <f t="shared" si="70"/>
        <v>0</v>
      </c>
      <c r="BF128" s="38">
        <f t="shared" si="171"/>
        <v>0</v>
      </c>
      <c r="BG128" s="158"/>
      <c r="BH128" s="66"/>
      <c r="BI128" s="12">
        <f t="shared" si="71"/>
        <v>0</v>
      </c>
      <c r="BJ128" s="38">
        <f t="shared" si="172"/>
        <v>0</v>
      </c>
      <c r="BL128" s="66"/>
      <c r="BM128" s="12">
        <f t="shared" si="180"/>
        <v>0</v>
      </c>
      <c r="BN128" s="38">
        <f t="shared" si="181"/>
        <v>0</v>
      </c>
      <c r="BP128" s="66">
        <f t="shared" si="72"/>
        <v>0</v>
      </c>
      <c r="BQ128" s="165">
        <f t="shared" si="73"/>
        <v>0</v>
      </c>
      <c r="BR128" s="334">
        <f t="shared" si="182"/>
        <v>0</v>
      </c>
      <c r="BT128" s="66"/>
      <c r="BU128" s="165">
        <f t="shared" si="74"/>
        <v>0</v>
      </c>
      <c r="BV128" s="334">
        <f t="shared" si="183"/>
        <v>0</v>
      </c>
      <c r="BX128" s="411">
        <f t="shared" si="79"/>
        <v>0</v>
      </c>
      <c r="BY128" s="12">
        <f t="shared" si="80"/>
        <v>0</v>
      </c>
      <c r="BZ128" s="334">
        <v>0</v>
      </c>
      <c r="CB128" s="411">
        <f t="shared" si="81"/>
        <v>0</v>
      </c>
      <c r="CC128" s="12">
        <f t="shared" si="82"/>
        <v>0</v>
      </c>
      <c r="CD128" s="334">
        <v>0</v>
      </c>
      <c r="CF128" s="411">
        <v>0</v>
      </c>
      <c r="CG128" s="12">
        <v>0</v>
      </c>
      <c r="CH128" s="334">
        <v>0</v>
      </c>
      <c r="CJ128" s="411">
        <v>0</v>
      </c>
      <c r="CK128" s="12">
        <v>0</v>
      </c>
      <c r="CL128" s="334">
        <v>0</v>
      </c>
    </row>
    <row r="129" spans="1:93" ht="15" customHeight="1" outlineLevel="3">
      <c r="A129" s="134" t="s">
        <v>15</v>
      </c>
      <c r="B129" s="106">
        <v>102253</v>
      </c>
      <c r="C129" s="13" t="s">
        <v>13486</v>
      </c>
      <c r="D129" s="583" t="str">
        <f>IF(B129="","",IFERROR(VLOOKUP(B129,'SINAPI12-24'!$A$5:$H$17812,2,FALSE),VLOOKUP(ORÇAMENTO!B129,COMPOSIÇÕES!$A$9:$G$258,5,FALSE)))</f>
        <v>DIVISORIA SANITÁRIA, TIPO CABINE, EM GRANITO CINZA POLIDO, ESP = 3CM, ASSENTADO COM ARGAMASSA COLANTE AC III-E, EXCLUSIVE FERRAGENS. AF_01/2021</v>
      </c>
      <c r="E129" s="604" t="str">
        <f>IF(B129="","",IFERROR(VLOOKUP(B129,'SINAPI12-24'!$A$5:$H$17812,3,FALSE),VLOOKUP(ORÇAMENTO!B129,COMPOSIÇÕES!$A$9:$G$258,6,FALSE)))</f>
        <v>M2</v>
      </c>
      <c r="F129" s="103">
        <v>15.72</v>
      </c>
      <c r="G129" s="605"/>
      <c r="H129" s="123">
        <f t="shared" si="177"/>
        <v>0.28349999999999997</v>
      </c>
      <c r="I129" s="104">
        <f t="shared" si="178"/>
        <v>0</v>
      </c>
      <c r="J129" s="464">
        <f t="shared" si="179"/>
        <v>0</v>
      </c>
      <c r="K129" s="849"/>
      <c r="L129" s="68"/>
      <c r="M129" s="16"/>
      <c r="N129" s="83"/>
      <c r="O129" s="272"/>
      <c r="P129" s="68"/>
      <c r="Q129" s="16"/>
      <c r="R129" s="83"/>
      <c r="S129" s="325"/>
      <c r="T129" s="338"/>
      <c r="U129" s="16"/>
      <c r="V129" s="360"/>
      <c r="W129" s="21"/>
      <c r="X129" s="338"/>
      <c r="Y129" s="157"/>
      <c r="Z129" s="339"/>
      <c r="AA129" s="272"/>
      <c r="AB129" s="338"/>
      <c r="AC129" s="157"/>
      <c r="AD129" s="339"/>
      <c r="AE129" s="272"/>
      <c r="AF129" s="68"/>
      <c r="AG129" s="16"/>
      <c r="AH129" s="83"/>
      <c r="AI129" s="272"/>
      <c r="AJ129" s="68"/>
      <c r="AK129" s="16"/>
      <c r="AL129" s="83"/>
      <c r="AM129" s="146"/>
      <c r="AN129" s="68"/>
      <c r="AO129" s="16"/>
      <c r="AP129" s="83"/>
      <c r="AQ129" s="146"/>
      <c r="AR129" s="68"/>
      <c r="AS129" s="16"/>
      <c r="AT129" s="83"/>
      <c r="AU129" s="146"/>
      <c r="AV129" s="361"/>
      <c r="AW129" s="16"/>
      <c r="AX129" s="470"/>
      <c r="AY129" s="146"/>
      <c r="AZ129" s="293"/>
      <c r="BA129" s="16"/>
      <c r="BB129" s="470"/>
      <c r="BC129" s="146"/>
      <c r="BD129" s="68"/>
      <c r="BE129" s="16">
        <f t="shared" si="70"/>
        <v>0</v>
      </c>
      <c r="BF129" s="83">
        <f t="shared" si="171"/>
        <v>0</v>
      </c>
      <c r="BG129" s="158"/>
      <c r="BH129" s="68"/>
      <c r="BI129" s="16">
        <f t="shared" si="71"/>
        <v>0</v>
      </c>
      <c r="BJ129" s="83">
        <f t="shared" si="172"/>
        <v>0</v>
      </c>
      <c r="BL129" s="68"/>
      <c r="BM129" s="16">
        <f t="shared" si="180"/>
        <v>0</v>
      </c>
      <c r="BN129" s="83">
        <f t="shared" si="181"/>
        <v>0</v>
      </c>
      <c r="BP129" s="68">
        <f t="shared" si="72"/>
        <v>0</v>
      </c>
      <c r="BQ129" s="132">
        <f t="shared" si="73"/>
        <v>0</v>
      </c>
      <c r="BR129" s="337">
        <f t="shared" si="182"/>
        <v>0</v>
      </c>
      <c r="BT129" s="68"/>
      <c r="BU129" s="132">
        <f t="shared" si="74"/>
        <v>0</v>
      </c>
      <c r="BV129" s="337">
        <f t="shared" si="183"/>
        <v>0</v>
      </c>
      <c r="BX129" s="412">
        <f t="shared" si="79"/>
        <v>0</v>
      </c>
      <c r="BY129" s="16">
        <f t="shared" si="80"/>
        <v>0</v>
      </c>
      <c r="BZ129" s="337">
        <v>0</v>
      </c>
      <c r="CB129" s="412">
        <f t="shared" si="81"/>
        <v>0</v>
      </c>
      <c r="CC129" s="16">
        <f t="shared" si="82"/>
        <v>0</v>
      </c>
      <c r="CD129" s="337">
        <v>0</v>
      </c>
      <c r="CF129" s="412">
        <v>0</v>
      </c>
      <c r="CG129" s="16">
        <v>0</v>
      </c>
      <c r="CH129" s="337">
        <v>0</v>
      </c>
      <c r="CJ129" s="412">
        <v>0</v>
      </c>
      <c r="CK129" s="16">
        <v>0</v>
      </c>
      <c r="CL129" s="337">
        <v>0</v>
      </c>
    </row>
    <row r="130" spans="1:93" ht="15" customHeight="1" outlineLevel="2">
      <c r="A130" s="425"/>
      <c r="B130" s="426"/>
      <c r="C130" s="427" t="s">
        <v>183</v>
      </c>
      <c r="D130" s="581" t="s">
        <v>231</v>
      </c>
      <c r="E130" s="428"/>
      <c r="F130" s="429"/>
      <c r="G130" s="430"/>
      <c r="H130" s="431"/>
      <c r="I130" s="430"/>
      <c r="J130" s="432">
        <f>J131</f>
        <v>0</v>
      </c>
      <c r="K130" s="849"/>
      <c r="L130" s="261"/>
      <c r="M130" s="262"/>
      <c r="N130" s="351"/>
      <c r="O130" s="272"/>
      <c r="P130" s="261"/>
      <c r="Q130" s="262"/>
      <c r="R130" s="351"/>
      <c r="S130" s="325"/>
      <c r="T130" s="352"/>
      <c r="U130" s="262"/>
      <c r="V130" s="364"/>
      <c r="W130" s="21"/>
      <c r="X130" s="352"/>
      <c r="Y130" s="353"/>
      <c r="Z130" s="354"/>
      <c r="AA130" s="272"/>
      <c r="AB130" s="352"/>
      <c r="AC130" s="353"/>
      <c r="AD130" s="354"/>
      <c r="AE130" s="272"/>
      <c r="AF130" s="261"/>
      <c r="AG130" s="262"/>
      <c r="AH130" s="351"/>
      <c r="AI130" s="272"/>
      <c r="AJ130" s="261"/>
      <c r="AK130" s="262"/>
      <c r="AL130" s="351"/>
      <c r="AM130" s="146"/>
      <c r="AN130" s="261"/>
      <c r="AO130" s="262"/>
      <c r="AP130" s="351"/>
      <c r="AQ130" s="146"/>
      <c r="AR130" s="261"/>
      <c r="AS130" s="262"/>
      <c r="AT130" s="351"/>
      <c r="AU130" s="146"/>
      <c r="AV130" s="352"/>
      <c r="AW130" s="262"/>
      <c r="AX130" s="472"/>
      <c r="AY130" s="146"/>
      <c r="AZ130" s="295"/>
      <c r="BA130" s="262"/>
      <c r="BB130" s="472"/>
      <c r="BC130" s="146"/>
      <c r="BD130" s="261"/>
      <c r="BE130" s="262"/>
      <c r="BF130" s="351"/>
      <c r="BG130" s="158"/>
      <c r="BH130" s="261"/>
      <c r="BI130" s="262"/>
      <c r="BJ130" s="351"/>
      <c r="BL130" s="261"/>
      <c r="BM130" s="262"/>
      <c r="BN130" s="351"/>
      <c r="BP130" s="261"/>
      <c r="BQ130" s="262"/>
      <c r="BR130" s="351"/>
      <c r="BT130" s="261"/>
      <c r="BU130" s="262"/>
      <c r="BV130" s="351"/>
      <c r="BX130" s="295"/>
      <c r="BY130" s="262"/>
      <c r="BZ130" s="351"/>
      <c r="CB130" s="295"/>
      <c r="CC130" s="262"/>
      <c r="CD130" s="351"/>
      <c r="CF130" s="295"/>
      <c r="CG130" s="262"/>
      <c r="CH130" s="351"/>
      <c r="CJ130" s="295"/>
      <c r="CK130" s="262"/>
      <c r="CL130" s="351"/>
    </row>
    <row r="131" spans="1:93" ht="15" customHeight="1" outlineLevel="3">
      <c r="A131" s="134" t="s">
        <v>15</v>
      </c>
      <c r="B131" s="187">
        <v>103324</v>
      </c>
      <c r="C131" s="13" t="s">
        <v>184</v>
      </c>
      <c r="D131" s="583" t="str">
        <f>IF(B131="","",IFERROR(VLOOKUP(B131,'SINAPI12-24'!$A$5:$H$17812,2,FALSE),VLOOKUP(ORÇAMENTO!B131,COMPOSIÇÕES!$A$9:$G$258,5,FALSE)))</f>
        <v>ALVENARIA DE VEDAÇÃO DE BLOCOS CERÂMICOS FURADOS NA VERTICAL DE 14X19X39 CM (ESPESSURA 14 CM) E ARGAMASSA DE ASSENTAMENTO COM PREPARO EM BETONEIRA. AF_12/2021</v>
      </c>
      <c r="E131" s="604" t="str">
        <f>IF(B131="","",IFERROR(VLOOKUP(B131,'SINAPI12-24'!$A$5:$H$17812,3,FALSE),VLOOKUP(ORÇAMENTO!B131,COMPOSIÇÕES!$A$9:$G$258,6,FALSE)))</f>
        <v>M2</v>
      </c>
      <c r="F131" s="103">
        <v>42.84</v>
      </c>
      <c r="G131" s="605"/>
      <c r="H131" s="123">
        <f t="shared" ref="H131" si="184">$G$6</f>
        <v>0.28349999999999997</v>
      </c>
      <c r="I131" s="104">
        <f t="shared" ref="I131" si="185">G131*(1+H131)</f>
        <v>0</v>
      </c>
      <c r="J131" s="464">
        <f t="shared" ref="J131" si="186">F131*I131</f>
        <v>0</v>
      </c>
      <c r="K131" s="849"/>
      <c r="L131" s="269"/>
      <c r="M131" s="18"/>
      <c r="N131" s="393"/>
      <c r="O131" s="272"/>
      <c r="P131" s="269"/>
      <c r="Q131" s="18"/>
      <c r="R131" s="393"/>
      <c r="S131" s="325"/>
      <c r="T131" s="343"/>
      <c r="U131" s="18"/>
      <c r="V131" s="391"/>
      <c r="W131" s="21"/>
      <c r="X131" s="343"/>
      <c r="Y131" s="344"/>
      <c r="Z131" s="321"/>
      <c r="AA131" s="272"/>
      <c r="AB131" s="343"/>
      <c r="AC131" s="344"/>
      <c r="AD131" s="321"/>
      <c r="AE131" s="272"/>
      <c r="AF131" s="269"/>
      <c r="AG131" s="18"/>
      <c r="AH131" s="393"/>
      <c r="AI131" s="272"/>
      <c r="AJ131" s="269"/>
      <c r="AK131" s="18"/>
      <c r="AL131" s="393"/>
      <c r="AM131" s="146"/>
      <c r="AN131" s="269"/>
      <c r="AO131" s="18"/>
      <c r="AP131" s="393"/>
      <c r="AQ131" s="146"/>
      <c r="AR131" s="269"/>
      <c r="AS131" s="18"/>
      <c r="AT131" s="393"/>
      <c r="AU131" s="146"/>
      <c r="AV131" s="392"/>
      <c r="AW131" s="18"/>
      <c r="AX131" s="476"/>
      <c r="AY131" s="146"/>
      <c r="AZ131" s="299"/>
      <c r="BA131" s="18"/>
      <c r="BB131" s="476"/>
      <c r="BC131" s="146"/>
      <c r="BD131" s="269"/>
      <c r="BE131" s="18">
        <f t="shared" si="70"/>
        <v>0</v>
      </c>
      <c r="BF131" s="393">
        <f>BD131/($F131-$X131-$AZ131)</f>
        <v>0</v>
      </c>
      <c r="BG131" s="158"/>
      <c r="BH131" s="269"/>
      <c r="BI131" s="18">
        <f t="shared" si="71"/>
        <v>0</v>
      </c>
      <c r="BJ131" s="393">
        <f>BH131/($F131-$X131-$AZ131)</f>
        <v>0</v>
      </c>
      <c r="BL131" s="269"/>
      <c r="BM131" s="18">
        <f t="shared" ref="BM131" si="187">TRUNC(BL131*M131,2)</f>
        <v>0</v>
      </c>
      <c r="BN131" s="393">
        <f>BL131/($F131-$X131-$AZ131)</f>
        <v>0</v>
      </c>
      <c r="BP131" s="269">
        <f t="shared" si="72"/>
        <v>0</v>
      </c>
      <c r="BQ131" s="131">
        <f t="shared" si="73"/>
        <v>0</v>
      </c>
      <c r="BR131" s="342">
        <f>BP131/($F131-$X131-$AZ131)</f>
        <v>0</v>
      </c>
      <c r="BT131" s="269"/>
      <c r="BU131" s="131">
        <f t="shared" si="74"/>
        <v>0</v>
      </c>
      <c r="BV131" s="342">
        <f>BT131/($F131-$X131-$AZ131)</f>
        <v>0</v>
      </c>
      <c r="BX131" s="414">
        <f t="shared" si="79"/>
        <v>0</v>
      </c>
      <c r="BY131" s="18">
        <f t="shared" si="80"/>
        <v>0</v>
      </c>
      <c r="BZ131" s="342">
        <v>0</v>
      </c>
      <c r="CB131" s="414">
        <f t="shared" si="81"/>
        <v>0</v>
      </c>
      <c r="CC131" s="18">
        <f t="shared" si="82"/>
        <v>0</v>
      </c>
      <c r="CD131" s="342">
        <v>0</v>
      </c>
      <c r="CF131" s="414">
        <v>0</v>
      </c>
      <c r="CG131" s="18">
        <v>0</v>
      </c>
      <c r="CH131" s="342">
        <v>0</v>
      </c>
      <c r="CJ131" s="414">
        <v>0</v>
      </c>
      <c r="CK131" s="18">
        <v>0</v>
      </c>
      <c r="CL131" s="342">
        <v>0</v>
      </c>
      <c r="CO131"/>
    </row>
    <row r="132" spans="1:93" ht="15" customHeight="1">
      <c r="A132" s="455"/>
      <c r="B132" s="128"/>
      <c r="C132" s="456">
        <v>7</v>
      </c>
      <c r="D132" s="584" t="s">
        <v>479</v>
      </c>
      <c r="E132" s="457"/>
      <c r="F132" s="458"/>
      <c r="G132" s="459"/>
      <c r="H132" s="460"/>
      <c r="I132" s="459"/>
      <c r="J132" s="461">
        <f>SUM(J133:J136)</f>
        <v>0</v>
      </c>
      <c r="K132" s="849"/>
      <c r="L132" s="259"/>
      <c r="M132" s="260"/>
      <c r="N132" s="324"/>
      <c r="O132" s="272"/>
      <c r="P132" s="259"/>
      <c r="Q132" s="260"/>
      <c r="R132" s="324"/>
      <c r="S132" s="346"/>
      <c r="T132" s="294"/>
      <c r="U132" s="347"/>
      <c r="V132" s="328"/>
      <c r="W132" s="21"/>
      <c r="X132" s="294"/>
      <c r="Y132" s="347"/>
      <c r="Z132" s="328"/>
      <c r="AA132" s="272"/>
      <c r="AB132" s="294"/>
      <c r="AC132" s="347"/>
      <c r="AD132" s="328"/>
      <c r="AE132" s="272"/>
      <c r="AF132" s="259"/>
      <c r="AG132" s="260"/>
      <c r="AH132" s="324"/>
      <c r="AI132" s="272"/>
      <c r="AJ132" s="259"/>
      <c r="AK132" s="260"/>
      <c r="AL132" s="324"/>
      <c r="AM132" s="146"/>
      <c r="AN132" s="259"/>
      <c r="AO132" s="260"/>
      <c r="AP132" s="324"/>
      <c r="AQ132" s="146"/>
      <c r="AR132" s="259"/>
      <c r="AS132" s="260"/>
      <c r="AT132" s="324"/>
      <c r="AU132" s="146"/>
      <c r="AV132" s="340"/>
      <c r="AW132" s="341"/>
      <c r="AX132" s="479"/>
      <c r="AY132" s="315"/>
      <c r="AZ132" s="340"/>
      <c r="BA132" s="341"/>
      <c r="BB132" s="479"/>
      <c r="BC132" s="315"/>
      <c r="BD132" s="259"/>
      <c r="BE132" s="260"/>
      <c r="BF132" s="481"/>
      <c r="BG132" s="146"/>
      <c r="BH132" s="259"/>
      <c r="BI132" s="260"/>
      <c r="BJ132" s="481"/>
      <c r="BL132" s="259"/>
      <c r="BM132" s="260"/>
      <c r="BN132" s="481"/>
      <c r="BP132" s="283"/>
      <c r="BQ132" s="284"/>
      <c r="BR132" s="330"/>
      <c r="BT132" s="283"/>
      <c r="BU132" s="284"/>
      <c r="BV132" s="330"/>
      <c r="BX132" s="294"/>
      <c r="BY132" s="362"/>
      <c r="BZ132" s="406"/>
      <c r="CB132" s="294"/>
      <c r="CC132" s="362"/>
      <c r="CD132" s="406"/>
      <c r="CF132" s="294"/>
      <c r="CG132" s="362"/>
      <c r="CH132" s="406"/>
      <c r="CJ132" s="294"/>
      <c r="CK132" s="362"/>
      <c r="CL132" s="406"/>
      <c r="CO132"/>
    </row>
    <row r="133" spans="1:93" ht="15" customHeight="1" outlineLevel="1">
      <c r="A133" s="437" t="s">
        <v>15</v>
      </c>
      <c r="B133" s="438">
        <v>98504</v>
      </c>
      <c r="C133" s="122" t="s">
        <v>294</v>
      </c>
      <c r="D133" s="583" t="str">
        <f>IF(B133="","",IFERROR(VLOOKUP(B133,'SINAPI12-24'!$A$5:$H$17812,2,FALSE),VLOOKUP(ORÇAMENTO!B133,COMPOSIÇÕES!$A$9:$G$412,3,FALSE)))</f>
        <v>PLANTIO DE GRAMA BATATAIS EM PLACAS. AF_07/2024</v>
      </c>
      <c r="E133" s="604" t="str">
        <f>IF(B133="","",IFERROR(VLOOKUP(B133,'SINAPI12-24'!$A$5:$H$17812,3,FALSE),VLOOKUP(ORÇAMENTO!B133,COMPOSIÇÕES!$A$9:$G$412,4,FALSE)))</f>
        <v>M2</v>
      </c>
      <c r="F133" s="156">
        <v>2558.25</v>
      </c>
      <c r="G133" s="605"/>
      <c r="H133" s="123">
        <f t="shared" ref="H133:H136" si="188">$G$6</f>
        <v>0.28349999999999997</v>
      </c>
      <c r="I133" s="104">
        <f t="shared" ref="I133:I136" si="189">G133*(1+H133)</f>
        <v>0</v>
      </c>
      <c r="J133" s="464">
        <f t="shared" ref="J133:J136" si="190">F133*I133</f>
        <v>0</v>
      </c>
      <c r="K133" s="849"/>
      <c r="L133" s="69"/>
      <c r="M133" s="112"/>
      <c r="N133" s="331"/>
      <c r="O133" s="272"/>
      <c r="P133" s="69"/>
      <c r="Q133" s="112"/>
      <c r="R133" s="331"/>
      <c r="S133" s="325"/>
      <c r="T133" s="348"/>
      <c r="U133" s="162"/>
      <c r="V133" s="333"/>
      <c r="W133" s="21"/>
      <c r="X133" s="348"/>
      <c r="Y133" s="162"/>
      <c r="Z133" s="333"/>
      <c r="AA133" s="272"/>
      <c r="AB133" s="348"/>
      <c r="AC133" s="162"/>
      <c r="AD133" s="333"/>
      <c r="AE133" s="272"/>
      <c r="AF133" s="69"/>
      <c r="AG133" s="112"/>
      <c r="AH133" s="331"/>
      <c r="AI133" s="272"/>
      <c r="AJ133" s="69"/>
      <c r="AK133" s="112"/>
      <c r="AL133" s="331"/>
      <c r="AM133" s="146"/>
      <c r="AN133" s="69"/>
      <c r="AO133" s="112"/>
      <c r="AP133" s="331"/>
      <c r="AQ133" s="146"/>
      <c r="AR133" s="69"/>
      <c r="AS133" s="112"/>
      <c r="AT133" s="331"/>
      <c r="AU133" s="146"/>
      <c r="AV133" s="171"/>
      <c r="AW133" s="109"/>
      <c r="AX133" s="108"/>
      <c r="AY133" s="146"/>
      <c r="AZ133" s="307"/>
      <c r="BA133" s="113"/>
      <c r="BB133" s="130"/>
      <c r="BC133" s="146"/>
      <c r="BD133" s="276"/>
      <c r="BE133" s="112">
        <f t="shared" ref="BE133:BE136" si="191">TRUNC(BD133*I133,2)</f>
        <v>0</v>
      </c>
      <c r="BF133" s="162">
        <f>BD133/($F133-$X133-$AZ133)</f>
        <v>0</v>
      </c>
      <c r="BG133" s="146"/>
      <c r="BH133" s="69"/>
      <c r="BI133" s="112">
        <f t="shared" ref="BI133:BI136" si="192">TRUNC(BH133*I133,2)</f>
        <v>0</v>
      </c>
      <c r="BJ133" s="331">
        <f>BH133/($F133-$X133-$AZ133)</f>
        <v>0</v>
      </c>
      <c r="BL133" s="69"/>
      <c r="BM133" s="112">
        <f t="shared" ref="BM133:BM136" si="193">TRUNC(BL133*M133,2)</f>
        <v>0</v>
      </c>
      <c r="BN133" s="331">
        <f>BL133/($F133-$X133-$AZ133)</f>
        <v>0</v>
      </c>
      <c r="BP133" s="69">
        <f t="shared" ref="BP133:BP136" si="194">L133+P133+AF133+AJ133+AN133+AR133+BD133+BH133</f>
        <v>0</v>
      </c>
      <c r="BQ133" s="112">
        <f t="shared" ref="BQ133:BQ136" si="195">M133+Q133+AG133+AK133+AO133+AS133+BE133+BI133</f>
        <v>0</v>
      </c>
      <c r="BR133" s="331">
        <f>BP133/($F133-$X133-$AZ133)</f>
        <v>0</v>
      </c>
      <c r="BT133" s="69"/>
      <c r="BU133" s="112">
        <f t="shared" ref="BU133:BU136" si="196">TRUNC(BT133*I133,2)</f>
        <v>0</v>
      </c>
      <c r="BV133" s="331">
        <f>BT133/($F133-$X133-$AZ133)</f>
        <v>0</v>
      </c>
      <c r="BX133" s="291">
        <f t="shared" ref="BX133:BX136" si="197">AB133</f>
        <v>0</v>
      </c>
      <c r="BY133" s="112">
        <f t="shared" ref="BY133:BY136" si="198">AC133</f>
        <v>0</v>
      </c>
      <c r="BZ133" s="331">
        <v>0</v>
      </c>
      <c r="CB133" s="291">
        <f t="shared" ref="CB133:CB136" si="199">T133-BX133</f>
        <v>0</v>
      </c>
      <c r="CC133" s="112">
        <f t="shared" ref="CC133:CC136" si="200">TRUNC(CB133*I133,2)</f>
        <v>0</v>
      </c>
      <c r="CD133" s="331">
        <v>0</v>
      </c>
      <c r="CF133" s="291"/>
      <c r="CG133" s="112"/>
      <c r="CH133" s="331">
        <v>0</v>
      </c>
      <c r="CJ133" s="291">
        <f t="shared" ref="CJ133:CJ136" si="201">AV133-CF133</f>
        <v>0</v>
      </c>
      <c r="CK133" s="112">
        <f t="shared" ref="CK133:CK136" si="202">TRUNC(CJ133*I133,2)</f>
        <v>0</v>
      </c>
      <c r="CL133" s="331">
        <v>0</v>
      </c>
      <c r="CO133"/>
    </row>
    <row r="134" spans="1:93" ht="15" customHeight="1" outlineLevel="1">
      <c r="A134" s="437" t="s">
        <v>15</v>
      </c>
      <c r="B134" s="107">
        <v>92396</v>
      </c>
      <c r="C134" s="122" t="s">
        <v>295</v>
      </c>
      <c r="D134" s="583" t="str">
        <f>IF(B134="","",IFERROR(VLOOKUP(B134,'SINAPI12-24'!$A$5:$H$17812,2,FALSE),VLOOKUP(ORÇAMENTO!B134,COMPOSIÇÕES!$A$9:$G$412,3,FALSE)))</f>
        <v>EXECUÇÃO DE PASSEIO EM PISO INTERTRAVADO, COM BLOCO RETANGULAR COR NATURAL DE 20 X 10 CM, ESPESSURA 6 CM. AF_10/2022</v>
      </c>
      <c r="E134" s="604" t="str">
        <f>IF(B134="","",IFERROR(VLOOKUP(B134,'SINAPI12-24'!$A$5:$H$17812,3,FALSE),VLOOKUP(ORÇAMENTO!B134,COMPOSIÇÕES!$A$9:$G$412,4,FALSE)))</f>
        <v>M2</v>
      </c>
      <c r="F134" s="110">
        <v>886.44</v>
      </c>
      <c r="G134" s="605"/>
      <c r="H134" s="123">
        <f t="shared" si="188"/>
        <v>0.28349999999999997</v>
      </c>
      <c r="I134" s="104">
        <f t="shared" si="189"/>
        <v>0</v>
      </c>
      <c r="J134" s="464">
        <f t="shared" si="190"/>
        <v>0</v>
      </c>
      <c r="K134" s="849"/>
      <c r="L134" s="66"/>
      <c r="M134" s="165"/>
      <c r="N134" s="334"/>
      <c r="O134" s="272"/>
      <c r="P134" s="66"/>
      <c r="Q134" s="165"/>
      <c r="R134" s="334"/>
      <c r="S134" s="325"/>
      <c r="T134" s="349"/>
      <c r="U134" s="163"/>
      <c r="V134" s="336"/>
      <c r="W134" s="21"/>
      <c r="X134" s="349"/>
      <c r="Y134" s="163"/>
      <c r="Z134" s="336"/>
      <c r="AA134" s="272"/>
      <c r="AB134" s="349"/>
      <c r="AC134" s="163"/>
      <c r="AD134" s="336"/>
      <c r="AE134" s="272"/>
      <c r="AF134" s="66"/>
      <c r="AG134" s="165"/>
      <c r="AH134" s="334"/>
      <c r="AI134" s="272"/>
      <c r="AJ134" s="66"/>
      <c r="AK134" s="165"/>
      <c r="AL134" s="334"/>
      <c r="AM134" s="146"/>
      <c r="AN134" s="66"/>
      <c r="AO134" s="165"/>
      <c r="AP134" s="334"/>
      <c r="AQ134" s="146"/>
      <c r="AR134" s="66"/>
      <c r="AS134" s="165"/>
      <c r="AT134" s="334"/>
      <c r="AU134" s="146"/>
      <c r="AV134" s="171"/>
      <c r="AW134" s="109"/>
      <c r="AX134" s="108"/>
      <c r="AY134" s="146"/>
      <c r="AZ134" s="171"/>
      <c r="BA134" s="109"/>
      <c r="BB134" s="108"/>
      <c r="BC134" s="146"/>
      <c r="BD134" s="151"/>
      <c r="BE134" s="165">
        <f t="shared" si="191"/>
        <v>0</v>
      </c>
      <c r="BF134" s="163">
        <f>BD134/($F134-$X134-$AZ134)</f>
        <v>0</v>
      </c>
      <c r="BG134" s="146"/>
      <c r="BH134" s="66"/>
      <c r="BI134" s="165">
        <f t="shared" si="192"/>
        <v>0</v>
      </c>
      <c r="BJ134" s="334">
        <f>BH134/($F134-$X134-$AZ134)</f>
        <v>0</v>
      </c>
      <c r="BL134" s="66"/>
      <c r="BM134" s="165">
        <f t="shared" si="193"/>
        <v>0</v>
      </c>
      <c r="BN134" s="334">
        <f>BL134/($F134-$X134-$AZ134)</f>
        <v>0</v>
      </c>
      <c r="BP134" s="66">
        <f t="shared" si="194"/>
        <v>0</v>
      </c>
      <c r="BQ134" s="165">
        <f t="shared" si="195"/>
        <v>0</v>
      </c>
      <c r="BR134" s="334">
        <f>BP134/($F134-$X134-$AZ134)</f>
        <v>0</v>
      </c>
      <c r="BT134" s="66"/>
      <c r="BU134" s="165">
        <f t="shared" si="196"/>
        <v>0</v>
      </c>
      <c r="BV134" s="334">
        <f>BT134/($F134-$X134-$AZ134)</f>
        <v>0</v>
      </c>
      <c r="BX134" s="292">
        <f t="shared" si="197"/>
        <v>0</v>
      </c>
      <c r="BY134" s="165">
        <f t="shared" si="198"/>
        <v>0</v>
      </c>
      <c r="BZ134" s="334">
        <v>0</v>
      </c>
      <c r="CB134" s="292">
        <f t="shared" si="199"/>
        <v>0</v>
      </c>
      <c r="CC134" s="165">
        <f t="shared" si="200"/>
        <v>0</v>
      </c>
      <c r="CD134" s="334">
        <v>0</v>
      </c>
      <c r="CF134" s="292"/>
      <c r="CG134" s="165"/>
      <c r="CH134" s="334">
        <v>0</v>
      </c>
      <c r="CJ134" s="292">
        <f t="shared" si="201"/>
        <v>0</v>
      </c>
      <c r="CK134" s="165">
        <f t="shared" si="202"/>
        <v>0</v>
      </c>
      <c r="CL134" s="334">
        <v>0</v>
      </c>
      <c r="CO134"/>
    </row>
    <row r="135" spans="1:93" ht="15" customHeight="1" outlineLevel="1">
      <c r="A135" s="135" t="s">
        <v>15</v>
      </c>
      <c r="B135" s="106">
        <v>100324</v>
      </c>
      <c r="C135" s="122" t="s">
        <v>296</v>
      </c>
      <c r="D135" s="583" t="str">
        <f>IF(B135="","",IFERROR(VLOOKUP(B135,'SINAPI12-24'!$A$5:$H$17812,2,FALSE),VLOOKUP(ORÇAMENTO!B135,COMPOSIÇÕES!$A$9:$G$412,3,FALSE)))</f>
        <v>LASTRO COM MATERIAL GRANULAR (PEDRA BRITADA N.1 E PEDRA BRITADA N.2), APLICADO EM PISOS OU LAJES SOBRE SOLO, ESPESSURA DE *10 CM*. AF_01/2024</v>
      </c>
      <c r="E135" s="604" t="str">
        <f>IF(B135="","",IFERROR(VLOOKUP(B135,'SINAPI12-24'!$A$5:$H$17812,3,FALSE),VLOOKUP(ORÇAMENTO!B135,COMPOSIÇÕES!$A$9:$G$412,4,FALSE)))</f>
        <v>M3</v>
      </c>
      <c r="F135" s="110">
        <v>90.12</v>
      </c>
      <c r="G135" s="605"/>
      <c r="H135" s="123">
        <f t="shared" si="188"/>
        <v>0.28349999999999997</v>
      </c>
      <c r="I135" s="104">
        <f t="shared" si="189"/>
        <v>0</v>
      </c>
      <c r="J135" s="464">
        <f t="shared" si="190"/>
        <v>0</v>
      </c>
      <c r="K135" s="849"/>
      <c r="L135" s="66"/>
      <c r="M135" s="165"/>
      <c r="N135" s="334"/>
      <c r="O135" s="272"/>
      <c r="P135" s="66"/>
      <c r="Q135" s="165"/>
      <c r="R135" s="334"/>
      <c r="S135" s="325"/>
      <c r="T135" s="349"/>
      <c r="U135" s="163"/>
      <c r="V135" s="336"/>
      <c r="W135" s="21"/>
      <c r="X135" s="349"/>
      <c r="Y135" s="163"/>
      <c r="Z135" s="336"/>
      <c r="AA135" s="272"/>
      <c r="AB135" s="349"/>
      <c r="AC135" s="163"/>
      <c r="AD135" s="336"/>
      <c r="AE135" s="272"/>
      <c r="AF135" s="66"/>
      <c r="AG135" s="165"/>
      <c r="AH135" s="334"/>
      <c r="AI135" s="272"/>
      <c r="AJ135" s="66"/>
      <c r="AK135" s="165"/>
      <c r="AL135" s="334"/>
      <c r="AM135" s="146"/>
      <c r="AN135" s="66"/>
      <c r="AO135" s="165"/>
      <c r="AP135" s="334"/>
      <c r="AQ135" s="146"/>
      <c r="AR135" s="66"/>
      <c r="AS135" s="165"/>
      <c r="AT135" s="334"/>
      <c r="AU135" s="146"/>
      <c r="AV135" s="171"/>
      <c r="AW135" s="109"/>
      <c r="AX135" s="108"/>
      <c r="AY135" s="146"/>
      <c r="AZ135" s="171"/>
      <c r="BA135" s="109"/>
      <c r="BB135" s="108"/>
      <c r="BC135" s="146"/>
      <c r="BD135" s="151"/>
      <c r="BE135" s="165">
        <f t="shared" si="191"/>
        <v>0</v>
      </c>
      <c r="BF135" s="163">
        <f>BD135/($F135-$X135-$AZ135)</f>
        <v>0</v>
      </c>
      <c r="BG135" s="146"/>
      <c r="BH135" s="66"/>
      <c r="BI135" s="165">
        <f t="shared" si="192"/>
        <v>0</v>
      </c>
      <c r="BJ135" s="334">
        <f>BH135/($F135-$X135-$AZ135)</f>
        <v>0</v>
      </c>
      <c r="BL135" s="66"/>
      <c r="BM135" s="165">
        <f t="shared" si="193"/>
        <v>0</v>
      </c>
      <c r="BN135" s="334">
        <f>BL135/($F135-$X135-$AZ135)</f>
        <v>0</v>
      </c>
      <c r="BP135" s="66">
        <f t="shared" si="194"/>
        <v>0</v>
      </c>
      <c r="BQ135" s="165">
        <f t="shared" si="195"/>
        <v>0</v>
      </c>
      <c r="BR135" s="334">
        <f>BP135/($F135-$X135-$AZ135)</f>
        <v>0</v>
      </c>
      <c r="BT135" s="66"/>
      <c r="BU135" s="165">
        <f t="shared" si="196"/>
        <v>0</v>
      </c>
      <c r="BV135" s="334">
        <f>BT135/($F135-$X135-$AZ135)</f>
        <v>0</v>
      </c>
      <c r="BX135" s="292">
        <f t="shared" si="197"/>
        <v>0</v>
      </c>
      <c r="BY135" s="165">
        <f t="shared" si="198"/>
        <v>0</v>
      </c>
      <c r="BZ135" s="334">
        <v>0</v>
      </c>
      <c r="CB135" s="292">
        <f t="shared" si="199"/>
        <v>0</v>
      </c>
      <c r="CC135" s="165">
        <f t="shared" si="200"/>
        <v>0</v>
      </c>
      <c r="CD135" s="334">
        <v>0</v>
      </c>
      <c r="CF135" s="292"/>
      <c r="CG135" s="165"/>
      <c r="CH135" s="334">
        <v>0</v>
      </c>
      <c r="CJ135" s="292">
        <f t="shared" si="201"/>
        <v>0</v>
      </c>
      <c r="CK135" s="165">
        <f t="shared" si="202"/>
        <v>0</v>
      </c>
      <c r="CL135" s="334">
        <v>0</v>
      </c>
      <c r="CO135"/>
    </row>
    <row r="136" spans="1:93" ht="15" customHeight="1" outlineLevel="1">
      <c r="A136" s="188" t="s">
        <v>13403</v>
      </c>
      <c r="B136" s="435" t="s">
        <v>13377</v>
      </c>
      <c r="C136" s="122" t="s">
        <v>297</v>
      </c>
      <c r="D136" s="583" t="str">
        <f>IF(B136="","",IFERROR(VLOOKUP(B136,'SINAPI12-24'!$A$5:$H$17812,2,FALSE),VLOOKUP(ORÇAMENTO!B136,COMPOSIÇÕES!$A$9:$G$412,3,FALSE)))</f>
        <v>PISO PODOTÁTIL, DIRECIONAL OU ALERTA, ASSENTADO SOBRE ARGAMASSA (REF. 101094 SINAPI 05/2021)</v>
      </c>
      <c r="E136" s="604" t="str">
        <f>IF(B136="","",IFERROR(VLOOKUP(B136,'SINAPI12-24'!$A$5:$H$17812,3,FALSE),VLOOKUP(ORÇAMENTO!B136,COMPOSIÇÕES!$A$9:$G$412,4,FALSE)))</f>
        <v>M</v>
      </c>
      <c r="F136" s="127">
        <v>64.88</v>
      </c>
      <c r="G136" s="605"/>
      <c r="H136" s="123">
        <f t="shared" si="188"/>
        <v>0.28349999999999997</v>
      </c>
      <c r="I136" s="104">
        <f t="shared" si="189"/>
        <v>0</v>
      </c>
      <c r="J136" s="464">
        <f t="shared" si="190"/>
        <v>0</v>
      </c>
      <c r="K136" s="849"/>
      <c r="L136" s="68"/>
      <c r="M136" s="132"/>
      <c r="N136" s="337"/>
      <c r="O136" s="272"/>
      <c r="P136" s="68"/>
      <c r="Q136" s="132"/>
      <c r="R136" s="337"/>
      <c r="S136" s="325"/>
      <c r="T136" s="350"/>
      <c r="U136" s="323"/>
      <c r="V136" s="339"/>
      <c r="W136" s="21"/>
      <c r="X136" s="350"/>
      <c r="Y136" s="323"/>
      <c r="Z136" s="339"/>
      <c r="AA136" s="272"/>
      <c r="AB136" s="350"/>
      <c r="AC136" s="323"/>
      <c r="AD136" s="339"/>
      <c r="AE136" s="272"/>
      <c r="AF136" s="68"/>
      <c r="AG136" s="132"/>
      <c r="AH136" s="337"/>
      <c r="AI136" s="272"/>
      <c r="AJ136" s="68"/>
      <c r="AK136" s="132"/>
      <c r="AL136" s="337"/>
      <c r="AM136" s="146"/>
      <c r="AN136" s="68"/>
      <c r="AO136" s="132"/>
      <c r="AP136" s="337"/>
      <c r="AQ136" s="146"/>
      <c r="AR136" s="68"/>
      <c r="AS136" s="132"/>
      <c r="AT136" s="337"/>
      <c r="AU136" s="146"/>
      <c r="AV136" s="171"/>
      <c r="AW136" s="109"/>
      <c r="AX136" s="108"/>
      <c r="AY136" s="146"/>
      <c r="AZ136" s="305"/>
      <c r="BA136" s="126"/>
      <c r="BB136" s="144"/>
      <c r="BC136" s="146"/>
      <c r="BD136" s="277"/>
      <c r="BE136" s="132">
        <f t="shared" si="191"/>
        <v>0</v>
      </c>
      <c r="BF136" s="323">
        <f>BD136/($F136-$X136-$AZ136)</f>
        <v>0</v>
      </c>
      <c r="BG136" s="146"/>
      <c r="BH136" s="68"/>
      <c r="BI136" s="132">
        <f t="shared" si="192"/>
        <v>0</v>
      </c>
      <c r="BJ136" s="337">
        <f>BH136/($F136-$X136-$AZ136)</f>
        <v>0</v>
      </c>
      <c r="BL136" s="68"/>
      <c r="BM136" s="132">
        <f t="shared" si="193"/>
        <v>0</v>
      </c>
      <c r="BN136" s="337">
        <f>BL136/($F136-$X136-$AZ136)</f>
        <v>0</v>
      </c>
      <c r="BP136" s="68">
        <f t="shared" si="194"/>
        <v>0</v>
      </c>
      <c r="BQ136" s="132">
        <f t="shared" si="195"/>
        <v>0</v>
      </c>
      <c r="BR136" s="337">
        <f>BP136/($F136-$X136-$AZ136)</f>
        <v>0</v>
      </c>
      <c r="BT136" s="68"/>
      <c r="BU136" s="132">
        <f t="shared" si="196"/>
        <v>0</v>
      </c>
      <c r="BV136" s="337">
        <f>BT136/($F136-$X136-$AZ136)</f>
        <v>0</v>
      </c>
      <c r="BX136" s="293">
        <f t="shared" si="197"/>
        <v>0</v>
      </c>
      <c r="BY136" s="132">
        <f t="shared" si="198"/>
        <v>0</v>
      </c>
      <c r="BZ136" s="337">
        <v>0</v>
      </c>
      <c r="CB136" s="293">
        <f t="shared" si="199"/>
        <v>0</v>
      </c>
      <c r="CC136" s="132">
        <f t="shared" si="200"/>
        <v>0</v>
      </c>
      <c r="CD136" s="337">
        <v>0</v>
      </c>
      <c r="CF136" s="293"/>
      <c r="CG136" s="132"/>
      <c r="CH136" s="337">
        <v>0</v>
      </c>
      <c r="CJ136" s="293">
        <f t="shared" si="201"/>
        <v>0</v>
      </c>
      <c r="CK136" s="132">
        <f t="shared" si="202"/>
        <v>0</v>
      </c>
      <c r="CL136" s="337">
        <v>0</v>
      </c>
      <c r="CO136"/>
    </row>
    <row r="137" spans="1:93" ht="15" customHeight="1">
      <c r="A137" s="448"/>
      <c r="B137" s="449"/>
      <c r="C137" s="450">
        <v>8</v>
      </c>
      <c r="D137" s="582" t="s">
        <v>233</v>
      </c>
      <c r="E137" s="450"/>
      <c r="F137" s="450"/>
      <c r="G137" s="451"/>
      <c r="H137" s="452"/>
      <c r="I137" s="453"/>
      <c r="J137" s="454">
        <f>SUM(J138+J143+J147+J153+J156+J174+J178)</f>
        <v>0</v>
      </c>
      <c r="K137" s="849"/>
      <c r="L137" s="259"/>
      <c r="M137" s="260"/>
      <c r="N137" s="324"/>
      <c r="O137" s="272"/>
      <c r="P137" s="259"/>
      <c r="Q137" s="260"/>
      <c r="R137" s="324"/>
      <c r="S137" s="346"/>
      <c r="T137" s="294"/>
      <c r="U137" s="362"/>
      <c r="V137" s="363"/>
      <c r="W137" s="21"/>
      <c r="X137" s="294"/>
      <c r="Y137" s="347"/>
      <c r="Z137" s="328"/>
      <c r="AA137" s="272"/>
      <c r="AB137" s="294"/>
      <c r="AC137" s="347"/>
      <c r="AD137" s="328"/>
      <c r="AE137" s="272"/>
      <c r="AF137" s="259"/>
      <c r="AG137" s="260"/>
      <c r="AH137" s="324"/>
      <c r="AI137" s="272"/>
      <c r="AJ137" s="259"/>
      <c r="AK137" s="260"/>
      <c r="AL137" s="324"/>
      <c r="AM137" s="146"/>
      <c r="AN137" s="259"/>
      <c r="AO137" s="260"/>
      <c r="AP137" s="324"/>
      <c r="AQ137" s="146"/>
      <c r="AR137" s="259"/>
      <c r="AS137" s="260"/>
      <c r="AT137" s="324"/>
      <c r="AU137" s="146"/>
      <c r="AV137" s="294"/>
      <c r="AW137" s="362"/>
      <c r="AX137" s="471"/>
      <c r="AY137" s="315"/>
      <c r="AZ137" s="294"/>
      <c r="BA137" s="362"/>
      <c r="BB137" s="471"/>
      <c r="BC137" s="315"/>
      <c r="BD137" s="259"/>
      <c r="BE137" s="260"/>
      <c r="BF137" s="324"/>
      <c r="BG137" s="158"/>
      <c r="BH137" s="259"/>
      <c r="BI137" s="260"/>
      <c r="BJ137" s="324"/>
      <c r="BL137" s="259"/>
      <c r="BM137" s="260"/>
      <c r="BN137" s="324"/>
      <c r="BP137" s="283"/>
      <c r="BQ137" s="284"/>
      <c r="BR137" s="330"/>
      <c r="BT137" s="283"/>
      <c r="BU137" s="284"/>
      <c r="BV137" s="330"/>
      <c r="BX137" s="294"/>
      <c r="BY137" s="362"/>
      <c r="BZ137" s="406"/>
      <c r="CB137" s="294"/>
      <c r="CC137" s="362"/>
      <c r="CD137" s="406"/>
      <c r="CF137" s="294"/>
      <c r="CG137" s="362"/>
      <c r="CH137" s="406"/>
      <c r="CJ137" s="294"/>
      <c r="CK137" s="362"/>
      <c r="CL137" s="406"/>
      <c r="CO137"/>
    </row>
    <row r="138" spans="1:93" ht="15" customHeight="1" outlineLevel="1">
      <c r="A138" s="425"/>
      <c r="B138" s="426"/>
      <c r="C138" s="427" t="s">
        <v>13489</v>
      </c>
      <c r="D138" s="581" t="s">
        <v>234</v>
      </c>
      <c r="E138" s="428"/>
      <c r="F138" s="429"/>
      <c r="G138" s="430"/>
      <c r="H138" s="431"/>
      <c r="I138" s="430"/>
      <c r="J138" s="432">
        <f>SUM(J139:J142)</f>
        <v>0</v>
      </c>
      <c r="K138" s="849"/>
      <c r="L138" s="261"/>
      <c r="M138" s="262"/>
      <c r="N138" s="351"/>
      <c r="O138" s="272"/>
      <c r="P138" s="261"/>
      <c r="Q138" s="262"/>
      <c r="R138" s="351"/>
      <c r="S138" s="325"/>
      <c r="T138" s="352"/>
      <c r="U138" s="262"/>
      <c r="V138" s="364"/>
      <c r="W138" s="21"/>
      <c r="X138" s="352"/>
      <c r="Y138" s="353"/>
      <c r="Z138" s="354"/>
      <c r="AA138" s="272"/>
      <c r="AB138" s="352"/>
      <c r="AC138" s="353"/>
      <c r="AD138" s="354"/>
      <c r="AE138" s="272"/>
      <c r="AF138" s="261"/>
      <c r="AG138" s="262"/>
      <c r="AH138" s="351"/>
      <c r="AI138" s="272"/>
      <c r="AJ138" s="261"/>
      <c r="AK138" s="262"/>
      <c r="AL138" s="351"/>
      <c r="AM138" s="146"/>
      <c r="AN138" s="261"/>
      <c r="AO138" s="262"/>
      <c r="AP138" s="351"/>
      <c r="AQ138" s="146"/>
      <c r="AR138" s="261"/>
      <c r="AS138" s="262"/>
      <c r="AT138" s="351"/>
      <c r="AU138" s="146"/>
      <c r="AV138" s="352"/>
      <c r="AW138" s="262"/>
      <c r="AX138" s="472"/>
      <c r="AY138" s="146"/>
      <c r="AZ138" s="295"/>
      <c r="BA138" s="262"/>
      <c r="BB138" s="472"/>
      <c r="BC138" s="146"/>
      <c r="BD138" s="261"/>
      <c r="BE138" s="262"/>
      <c r="BF138" s="351"/>
      <c r="BG138" s="158"/>
      <c r="BH138" s="261"/>
      <c r="BI138" s="262"/>
      <c r="BJ138" s="351"/>
      <c r="BL138" s="261"/>
      <c r="BM138" s="262"/>
      <c r="BN138" s="351"/>
      <c r="BP138" s="261"/>
      <c r="BQ138" s="262"/>
      <c r="BR138" s="351"/>
      <c r="BT138" s="261"/>
      <c r="BU138" s="262"/>
      <c r="BV138" s="351"/>
      <c r="BX138" s="295"/>
      <c r="BY138" s="262"/>
      <c r="BZ138" s="351"/>
      <c r="CB138" s="295"/>
      <c r="CC138" s="262"/>
      <c r="CD138" s="351"/>
      <c r="CF138" s="295"/>
      <c r="CG138" s="262"/>
      <c r="CH138" s="351"/>
      <c r="CJ138" s="295"/>
      <c r="CK138" s="262"/>
      <c r="CL138" s="351"/>
      <c r="CO138"/>
    </row>
    <row r="139" spans="1:93" ht="15" customHeight="1" outlineLevel="2">
      <c r="A139" s="135" t="s">
        <v>15</v>
      </c>
      <c r="B139" s="106">
        <v>90842</v>
      </c>
      <c r="C139" s="108" t="s">
        <v>13495</v>
      </c>
      <c r="D139" s="583" t="str">
        <f>IF(B139="","",IFERROR(VLOOKUP(B139,'SINAPI12-24'!$A$5:$H$17812,2,FALSE),VLOOKUP(ORÇAMENTO!B139,COMPOSIÇÕES!$A$9:$G$258,5,FALSE)))</f>
        <v>KIT DE PORTA DE MADEIRA PARA PINTURA, SEMI-OCA (LEVE OU MÉDIA), PADRÃO MÉDIO, 70X210CM, ESPESSURA DE 3,5CM, ITENS INCLUSOS: DOBRADIÇAS, MONTAGEM E INSTALAÇÃO DO BATENTE, FECHADURA COM EXECUÇÃO DO FURO - FORNECIMENTO E INSTALAÇÃO. AF_12/2019</v>
      </c>
      <c r="E139" s="604" t="str">
        <f>IF(B139="","",IFERROR(VLOOKUP(B139,'SINAPI12-24'!$A$5:$H$17812,3,FALSE),VLOOKUP(ORÇAMENTO!B139,COMPOSIÇÕES!$A$9:$G$258,6,FALSE)))</f>
        <v>UN</v>
      </c>
      <c r="F139" s="103">
        <v>10</v>
      </c>
      <c r="G139" s="605"/>
      <c r="H139" s="123">
        <f t="shared" ref="H139:H142" si="203">$G$6</f>
        <v>0.28349999999999997</v>
      </c>
      <c r="I139" s="104">
        <f t="shared" ref="I139:I142" si="204">G139*(1+H139)</f>
        <v>0</v>
      </c>
      <c r="J139" s="464">
        <f t="shared" ref="J139:J142" si="205">F139*I139</f>
        <v>0</v>
      </c>
      <c r="K139" s="849"/>
      <c r="L139" s="258"/>
      <c r="M139" s="112"/>
      <c r="N139" s="331"/>
      <c r="O139" s="272"/>
      <c r="P139" s="258"/>
      <c r="Q139" s="112"/>
      <c r="R139" s="331"/>
      <c r="S139" s="325"/>
      <c r="T139" s="348"/>
      <c r="U139" s="112"/>
      <c r="V139" s="356"/>
      <c r="W139" s="21"/>
      <c r="X139" s="348"/>
      <c r="Y139" s="162"/>
      <c r="Z139" s="333"/>
      <c r="AA139" s="272"/>
      <c r="AB139" s="348"/>
      <c r="AC139" s="162"/>
      <c r="AD139" s="333"/>
      <c r="AE139" s="272"/>
      <c r="AF139" s="258"/>
      <c r="AG139" s="112"/>
      <c r="AH139" s="331"/>
      <c r="AI139" s="272"/>
      <c r="AJ139" s="258"/>
      <c r="AK139" s="112"/>
      <c r="AL139" s="331"/>
      <c r="AM139" s="146"/>
      <c r="AN139" s="258"/>
      <c r="AO139" s="112"/>
      <c r="AP139" s="331"/>
      <c r="AQ139" s="146"/>
      <c r="AR139" s="258"/>
      <c r="AS139" s="112"/>
      <c r="AT139" s="331"/>
      <c r="AU139" s="146"/>
      <c r="AV139" s="357"/>
      <c r="AW139" s="112"/>
      <c r="AX139" s="468"/>
      <c r="AY139" s="146"/>
      <c r="AZ139" s="291"/>
      <c r="BA139" s="112"/>
      <c r="BB139" s="468"/>
      <c r="BC139" s="146"/>
      <c r="BD139" s="258"/>
      <c r="BE139" s="112">
        <f t="shared" si="70"/>
        <v>0</v>
      </c>
      <c r="BF139" s="331">
        <f>BD139/($F139-$X139-$AZ139)</f>
        <v>0</v>
      </c>
      <c r="BG139" s="158"/>
      <c r="BH139" s="258"/>
      <c r="BI139" s="112">
        <f t="shared" si="71"/>
        <v>0</v>
      </c>
      <c r="BJ139" s="331">
        <f>BH139/($F139-$X139-$AZ139)</f>
        <v>0</v>
      </c>
      <c r="BL139" s="258"/>
      <c r="BM139" s="112">
        <f t="shared" ref="BM139:BM142" si="206">TRUNC(BL139*M139,2)</f>
        <v>0</v>
      </c>
      <c r="BN139" s="331">
        <f>BL139/($F139-$X139-$AZ139)</f>
        <v>0</v>
      </c>
      <c r="BP139" s="69">
        <f t="shared" si="72"/>
        <v>0</v>
      </c>
      <c r="BQ139" s="112">
        <f t="shared" si="73"/>
        <v>0</v>
      </c>
      <c r="BR139" s="331">
        <f>BP139/($F139-$X139-$AZ139)</f>
        <v>0</v>
      </c>
      <c r="BT139" s="69"/>
      <c r="BU139" s="112">
        <f t="shared" si="74"/>
        <v>0</v>
      </c>
      <c r="BV139" s="331">
        <f>BT139/($F139-$X139-$AZ139)</f>
        <v>0</v>
      </c>
      <c r="BX139" s="304">
        <f t="shared" si="79"/>
        <v>0</v>
      </c>
      <c r="BY139" s="112">
        <f t="shared" si="80"/>
        <v>0</v>
      </c>
      <c r="BZ139" s="331">
        <v>0</v>
      </c>
      <c r="CB139" s="304">
        <f t="shared" si="81"/>
        <v>0</v>
      </c>
      <c r="CC139" s="112">
        <f t="shared" si="82"/>
        <v>0</v>
      </c>
      <c r="CD139" s="331">
        <v>0</v>
      </c>
      <c r="CF139" s="304">
        <v>0</v>
      </c>
      <c r="CG139" s="112">
        <v>0</v>
      </c>
      <c r="CH139" s="331">
        <v>0</v>
      </c>
      <c r="CJ139" s="304">
        <v>0</v>
      </c>
      <c r="CK139" s="112">
        <v>0</v>
      </c>
      <c r="CL139" s="331">
        <v>0</v>
      </c>
    </row>
    <row r="140" spans="1:93" ht="15" customHeight="1" outlineLevel="2">
      <c r="A140" s="135" t="s">
        <v>15</v>
      </c>
      <c r="B140" s="106">
        <v>90843</v>
      </c>
      <c r="C140" s="108" t="s">
        <v>13496</v>
      </c>
      <c r="D140" s="583" t="str">
        <f>IF(B140="","",IFERROR(VLOOKUP(B140,'SINAPI12-24'!$A$5:$H$17812,2,FALSE),VLOOKUP(ORÇAMENTO!B140,COMPOSIÇÕES!$A$9:$G$258,5,FALSE)))</f>
        <v>KIT DE PORTA DE MADEIRA PARA PINTURA, SEMI-OCA (LEVE OU MÉDIA), PADRÃO MÉDIO, 80X210CM, ESPESSURA DE 3,5CM, ITENS INCLUSOS: DOBRADIÇAS, MONTAGEM E INSTALAÇÃO DO BATENTE, FECHADURA COM EXECUÇÃO DO FURO - FORNECIMENTO E INSTALAÇÃO. AF_12/2019</v>
      </c>
      <c r="E140" s="604" t="str">
        <f>IF(B140="","",IFERROR(VLOOKUP(B140,'SINAPI12-24'!$A$5:$H$17812,3,FALSE),VLOOKUP(ORÇAMENTO!B140,COMPOSIÇÕES!$A$9:$G$258,6,FALSE)))</f>
        <v>UN</v>
      </c>
      <c r="F140" s="103">
        <v>6</v>
      </c>
      <c r="G140" s="605"/>
      <c r="H140" s="123">
        <f t="shared" si="203"/>
        <v>0.28349999999999997</v>
      </c>
      <c r="I140" s="104">
        <f t="shared" si="204"/>
        <v>0</v>
      </c>
      <c r="J140" s="464">
        <f t="shared" si="205"/>
        <v>0</v>
      </c>
      <c r="K140" s="849"/>
      <c r="L140" s="255"/>
      <c r="M140" s="165"/>
      <c r="N140" s="334"/>
      <c r="O140" s="272"/>
      <c r="P140" s="255"/>
      <c r="Q140" s="165"/>
      <c r="R140" s="334"/>
      <c r="S140" s="325"/>
      <c r="T140" s="349"/>
      <c r="U140" s="165"/>
      <c r="V140" s="358"/>
      <c r="W140" s="21"/>
      <c r="X140" s="349"/>
      <c r="Y140" s="163"/>
      <c r="Z140" s="336"/>
      <c r="AA140" s="272"/>
      <c r="AB140" s="349"/>
      <c r="AC140" s="163"/>
      <c r="AD140" s="336"/>
      <c r="AE140" s="272"/>
      <c r="AF140" s="255"/>
      <c r="AG140" s="165"/>
      <c r="AH140" s="334"/>
      <c r="AI140" s="272"/>
      <c r="AJ140" s="255"/>
      <c r="AK140" s="165"/>
      <c r="AL140" s="334"/>
      <c r="AM140" s="146"/>
      <c r="AN140" s="255"/>
      <c r="AO140" s="165"/>
      <c r="AP140" s="334"/>
      <c r="AQ140" s="146"/>
      <c r="AR140" s="255"/>
      <c r="AS140" s="165"/>
      <c r="AT140" s="334"/>
      <c r="AU140" s="146"/>
      <c r="AV140" s="359"/>
      <c r="AW140" s="165"/>
      <c r="AX140" s="469"/>
      <c r="AY140" s="146"/>
      <c r="AZ140" s="292"/>
      <c r="BA140" s="165"/>
      <c r="BB140" s="469"/>
      <c r="BC140" s="146"/>
      <c r="BD140" s="255"/>
      <c r="BE140" s="165">
        <f t="shared" si="70"/>
        <v>0</v>
      </c>
      <c r="BF140" s="334">
        <f>BD140/($F140-$X140-$AZ140)</f>
        <v>0</v>
      </c>
      <c r="BG140" s="158"/>
      <c r="BH140" s="255"/>
      <c r="BI140" s="165">
        <f t="shared" si="71"/>
        <v>0</v>
      </c>
      <c r="BJ140" s="334">
        <f>BH140/($F140-$X140-$AZ140)</f>
        <v>0</v>
      </c>
      <c r="BL140" s="255"/>
      <c r="BM140" s="165">
        <f t="shared" si="206"/>
        <v>0</v>
      </c>
      <c r="BN140" s="334">
        <f>BL140/($F140-$X140-$AZ140)</f>
        <v>0</v>
      </c>
      <c r="BP140" s="66">
        <f t="shared" si="72"/>
        <v>0</v>
      </c>
      <c r="BQ140" s="165">
        <f t="shared" si="73"/>
        <v>0</v>
      </c>
      <c r="BR140" s="334">
        <f>BP140/($F140-$X140-$AZ140)</f>
        <v>0</v>
      </c>
      <c r="BT140" s="66"/>
      <c r="BU140" s="165">
        <f t="shared" si="74"/>
        <v>0</v>
      </c>
      <c r="BV140" s="334">
        <f>BT140/($F140-$X140-$AZ140)</f>
        <v>0</v>
      </c>
      <c r="BX140" s="413">
        <f t="shared" si="79"/>
        <v>0</v>
      </c>
      <c r="BY140" s="165">
        <f t="shared" si="80"/>
        <v>0</v>
      </c>
      <c r="BZ140" s="334">
        <v>0</v>
      </c>
      <c r="CB140" s="413">
        <f t="shared" si="81"/>
        <v>0</v>
      </c>
      <c r="CC140" s="165">
        <f t="shared" si="82"/>
        <v>0</v>
      </c>
      <c r="CD140" s="334">
        <v>0</v>
      </c>
      <c r="CF140" s="413">
        <v>0</v>
      </c>
      <c r="CG140" s="165">
        <v>0</v>
      </c>
      <c r="CH140" s="334">
        <v>0</v>
      </c>
      <c r="CJ140" s="413">
        <v>0</v>
      </c>
      <c r="CK140" s="165">
        <v>0</v>
      </c>
      <c r="CL140" s="334">
        <v>0</v>
      </c>
    </row>
    <row r="141" spans="1:93" ht="15" customHeight="1" outlineLevel="2">
      <c r="A141" s="135" t="s">
        <v>15</v>
      </c>
      <c r="B141" s="106">
        <v>90843</v>
      </c>
      <c r="C141" s="108" t="s">
        <v>13497</v>
      </c>
      <c r="D141" s="583" t="str">
        <f>IF(B141="","",IFERROR(VLOOKUP(B141,'SINAPI12-24'!$A$5:$H$17812,2,FALSE),VLOOKUP(ORÇAMENTO!B141,COMPOSIÇÕES!$A$9:$G$258,5,FALSE)))</f>
        <v>KIT DE PORTA DE MADEIRA PARA PINTURA, SEMI-OCA (LEVE OU MÉDIA), PADRÃO MÉDIO, 80X210CM, ESPESSURA DE 3,5CM, ITENS INCLUSOS: DOBRADIÇAS, MONTAGEM E INSTALAÇÃO DO BATENTE, FECHADURA COM EXECUÇÃO DO FURO - FORNECIMENTO E INSTALAÇÃO. AF_12/2019</v>
      </c>
      <c r="E141" s="604" t="str">
        <f>IF(B141="","",IFERROR(VLOOKUP(B141,'SINAPI12-24'!$A$5:$H$17812,3,FALSE),VLOOKUP(ORÇAMENTO!B141,COMPOSIÇÕES!$A$9:$G$258,6,FALSE)))</f>
        <v>UN</v>
      </c>
      <c r="F141" s="103">
        <v>4</v>
      </c>
      <c r="G141" s="605"/>
      <c r="H141" s="123">
        <f t="shared" si="203"/>
        <v>0.28349999999999997</v>
      </c>
      <c r="I141" s="104">
        <f t="shared" si="204"/>
        <v>0</v>
      </c>
      <c r="J141" s="464">
        <f t="shared" si="205"/>
        <v>0</v>
      </c>
      <c r="K141" s="849"/>
      <c r="L141" s="255"/>
      <c r="M141" s="165"/>
      <c r="N141" s="334"/>
      <c r="O141" s="272"/>
      <c r="P141" s="255"/>
      <c r="Q141" s="165"/>
      <c r="R141" s="334"/>
      <c r="S141" s="325"/>
      <c r="T141" s="349"/>
      <c r="U141" s="165"/>
      <c r="V141" s="358"/>
      <c r="W141" s="21"/>
      <c r="X141" s="349"/>
      <c r="Y141" s="163"/>
      <c r="Z141" s="336"/>
      <c r="AA141" s="272"/>
      <c r="AB141" s="349"/>
      <c r="AC141" s="163"/>
      <c r="AD141" s="336"/>
      <c r="AE141" s="272"/>
      <c r="AF141" s="255"/>
      <c r="AG141" s="165"/>
      <c r="AH141" s="334"/>
      <c r="AI141" s="272"/>
      <c r="AJ141" s="255"/>
      <c r="AK141" s="165"/>
      <c r="AL141" s="334"/>
      <c r="AM141" s="146"/>
      <c r="AN141" s="255"/>
      <c r="AO141" s="165"/>
      <c r="AP141" s="334"/>
      <c r="AQ141" s="146"/>
      <c r="AR141" s="255"/>
      <c r="AS141" s="165"/>
      <c r="AT141" s="334"/>
      <c r="AU141" s="146"/>
      <c r="AV141" s="359"/>
      <c r="AW141" s="165"/>
      <c r="AX141" s="469"/>
      <c r="AY141" s="146"/>
      <c r="AZ141" s="292"/>
      <c r="BA141" s="165"/>
      <c r="BB141" s="469"/>
      <c r="BC141" s="146"/>
      <c r="BD141" s="255"/>
      <c r="BE141" s="165">
        <f t="shared" si="70"/>
        <v>0</v>
      </c>
      <c r="BF141" s="334">
        <f>BD141/($F141-$X141-$AZ141)</f>
        <v>0</v>
      </c>
      <c r="BG141" s="158"/>
      <c r="BH141" s="255"/>
      <c r="BI141" s="165">
        <f t="shared" si="71"/>
        <v>0</v>
      </c>
      <c r="BJ141" s="334">
        <f>BH141/($F141-$X141-$AZ141)</f>
        <v>0</v>
      </c>
      <c r="BL141" s="255"/>
      <c r="BM141" s="165">
        <f t="shared" si="206"/>
        <v>0</v>
      </c>
      <c r="BN141" s="334">
        <f>BL141/($F141-$X141-$AZ141)</f>
        <v>0</v>
      </c>
      <c r="BP141" s="66">
        <f t="shared" si="72"/>
        <v>0</v>
      </c>
      <c r="BQ141" s="165">
        <f t="shared" si="73"/>
        <v>0</v>
      </c>
      <c r="BR141" s="334">
        <f>BP141/($F141-$X141-$AZ141)</f>
        <v>0</v>
      </c>
      <c r="BT141" s="66"/>
      <c r="BU141" s="165">
        <f t="shared" si="74"/>
        <v>0</v>
      </c>
      <c r="BV141" s="334">
        <f>BT141/($F141-$X141-$AZ141)</f>
        <v>0</v>
      </c>
      <c r="BX141" s="413">
        <f t="shared" si="79"/>
        <v>0</v>
      </c>
      <c r="BY141" s="165">
        <f t="shared" si="80"/>
        <v>0</v>
      </c>
      <c r="BZ141" s="334">
        <v>0</v>
      </c>
      <c r="CB141" s="413">
        <f t="shared" si="81"/>
        <v>0</v>
      </c>
      <c r="CC141" s="165">
        <f t="shared" si="82"/>
        <v>0</v>
      </c>
      <c r="CD141" s="334">
        <v>0</v>
      </c>
      <c r="CF141" s="413">
        <v>0</v>
      </c>
      <c r="CG141" s="165">
        <v>0</v>
      </c>
      <c r="CH141" s="334">
        <v>0</v>
      </c>
      <c r="CJ141" s="413">
        <v>0</v>
      </c>
      <c r="CK141" s="165">
        <v>0</v>
      </c>
      <c r="CL141" s="334">
        <v>0</v>
      </c>
    </row>
    <row r="142" spans="1:93" ht="15" customHeight="1" outlineLevel="2">
      <c r="A142" s="135" t="s">
        <v>15</v>
      </c>
      <c r="B142" s="106">
        <v>91314</v>
      </c>
      <c r="C142" s="108" t="s">
        <v>13498</v>
      </c>
      <c r="D142" s="583" t="str">
        <f>IF(B142="","",IFERROR(VLOOKUP(B142,'SINAPI12-24'!$A$5:$H$17812,2,FALSE),VLOOKUP(ORÇAMENTO!B142,COMPOSIÇÕES!$A$9:$G$258,5,FALSE)))</f>
        <v>KIT DE PORTA DE MADEIRA PARA PINTURA, SEMI-OCA (LEVE OU MÉDIA), PADRÃO POPULAR, 80X210CM, ESPESSURA DE 3,5CM, ITENS INCLUSOS: DOBRADIÇAS, MONTAGEM E INSTALAÇÃO DO BATENTE, FECHADURA COM EXECUÇÃO DO FURO - FORNECIMENTO E INSTALAÇÃO. AF_12/2019</v>
      </c>
      <c r="E142" s="604" t="str">
        <f>IF(B142="","",IFERROR(VLOOKUP(B142,'SINAPI12-24'!$A$5:$H$17812,3,FALSE),VLOOKUP(ORÇAMENTO!B142,COMPOSIÇÕES!$A$9:$G$258,6,FALSE)))</f>
        <v>UN</v>
      </c>
      <c r="F142" s="103">
        <v>5</v>
      </c>
      <c r="G142" s="605"/>
      <c r="H142" s="123">
        <f t="shared" si="203"/>
        <v>0.28349999999999997</v>
      </c>
      <c r="I142" s="104">
        <f t="shared" si="204"/>
        <v>0</v>
      </c>
      <c r="J142" s="464">
        <f t="shared" si="205"/>
        <v>0</v>
      </c>
      <c r="K142" s="849"/>
      <c r="L142" s="270"/>
      <c r="M142" s="132"/>
      <c r="N142" s="337"/>
      <c r="O142" s="272"/>
      <c r="P142" s="270"/>
      <c r="Q142" s="132"/>
      <c r="R142" s="337"/>
      <c r="S142" s="325"/>
      <c r="T142" s="350"/>
      <c r="U142" s="132"/>
      <c r="V142" s="360"/>
      <c r="W142" s="21"/>
      <c r="X142" s="350"/>
      <c r="Y142" s="323"/>
      <c r="Z142" s="339"/>
      <c r="AA142" s="272"/>
      <c r="AB142" s="350"/>
      <c r="AC142" s="323"/>
      <c r="AD142" s="339"/>
      <c r="AE142" s="272"/>
      <c r="AF142" s="270"/>
      <c r="AG142" s="132"/>
      <c r="AH142" s="337"/>
      <c r="AI142" s="272"/>
      <c r="AJ142" s="270"/>
      <c r="AK142" s="132"/>
      <c r="AL142" s="337"/>
      <c r="AM142" s="146"/>
      <c r="AN142" s="270"/>
      <c r="AO142" s="132"/>
      <c r="AP142" s="337"/>
      <c r="AQ142" s="146"/>
      <c r="AR142" s="270"/>
      <c r="AS142" s="132"/>
      <c r="AT142" s="337"/>
      <c r="AU142" s="146"/>
      <c r="AV142" s="361"/>
      <c r="AW142" s="132"/>
      <c r="AX142" s="470"/>
      <c r="AY142" s="146"/>
      <c r="AZ142" s="293"/>
      <c r="BA142" s="132"/>
      <c r="BB142" s="470"/>
      <c r="BC142" s="146"/>
      <c r="BD142" s="270"/>
      <c r="BE142" s="132">
        <f t="shared" si="70"/>
        <v>0</v>
      </c>
      <c r="BF142" s="337">
        <f>BD142/($F142-$X142-$AZ142)</f>
        <v>0</v>
      </c>
      <c r="BG142" s="158"/>
      <c r="BH142" s="270"/>
      <c r="BI142" s="132">
        <f t="shared" si="71"/>
        <v>0</v>
      </c>
      <c r="BJ142" s="337">
        <f>BH142/($F142-$X142-$AZ142)</f>
        <v>0</v>
      </c>
      <c r="BL142" s="270"/>
      <c r="BM142" s="132">
        <f t="shared" si="206"/>
        <v>0</v>
      </c>
      <c r="BN142" s="337">
        <f>BL142/($F142-$X142-$AZ142)</f>
        <v>0</v>
      </c>
      <c r="BP142" s="68">
        <f t="shared" si="72"/>
        <v>0</v>
      </c>
      <c r="BQ142" s="132">
        <f t="shared" si="73"/>
        <v>0</v>
      </c>
      <c r="BR142" s="337">
        <f>BP142/($F142-$X142-$AZ142)</f>
        <v>0</v>
      </c>
      <c r="BT142" s="68"/>
      <c r="BU142" s="132">
        <f t="shared" si="74"/>
        <v>0</v>
      </c>
      <c r="BV142" s="337">
        <f>BT142/($F142-$X142-$AZ142)</f>
        <v>0</v>
      </c>
      <c r="BX142" s="415">
        <f t="shared" si="79"/>
        <v>0</v>
      </c>
      <c r="BY142" s="132">
        <f t="shared" si="80"/>
        <v>0</v>
      </c>
      <c r="BZ142" s="337">
        <v>0</v>
      </c>
      <c r="CB142" s="415">
        <f t="shared" si="81"/>
        <v>0</v>
      </c>
      <c r="CC142" s="132">
        <f t="shared" si="82"/>
        <v>0</v>
      </c>
      <c r="CD142" s="337">
        <v>0</v>
      </c>
      <c r="CF142" s="415">
        <v>0</v>
      </c>
      <c r="CG142" s="132">
        <v>0</v>
      </c>
      <c r="CH142" s="337">
        <v>0</v>
      </c>
      <c r="CJ142" s="415">
        <v>0</v>
      </c>
      <c r="CK142" s="132">
        <v>0</v>
      </c>
      <c r="CL142" s="337">
        <v>0</v>
      </c>
    </row>
    <row r="143" spans="1:93" ht="15" customHeight="1" outlineLevel="1">
      <c r="A143" s="425"/>
      <c r="B143" s="426"/>
      <c r="C143" s="427" t="s">
        <v>298</v>
      </c>
      <c r="D143" s="581" t="s">
        <v>238</v>
      </c>
      <c r="E143" s="428"/>
      <c r="F143" s="429"/>
      <c r="G143" s="430"/>
      <c r="H143" s="431"/>
      <c r="I143" s="430"/>
      <c r="J143" s="432">
        <f>SUM(J144:J146)</f>
        <v>0</v>
      </c>
      <c r="K143" s="849"/>
      <c r="L143" s="261"/>
      <c r="M143" s="262"/>
      <c r="N143" s="351"/>
      <c r="O143" s="272"/>
      <c r="P143" s="261"/>
      <c r="Q143" s="262"/>
      <c r="R143" s="351"/>
      <c r="S143" s="325"/>
      <c r="T143" s="352"/>
      <c r="U143" s="262"/>
      <c r="V143" s="364"/>
      <c r="W143" s="21"/>
      <c r="X143" s="352"/>
      <c r="Y143" s="353"/>
      <c r="Z143" s="354"/>
      <c r="AA143" s="272"/>
      <c r="AB143" s="352"/>
      <c r="AC143" s="353"/>
      <c r="AD143" s="354"/>
      <c r="AE143" s="272"/>
      <c r="AF143" s="261"/>
      <c r="AG143" s="262"/>
      <c r="AH143" s="351"/>
      <c r="AI143" s="272"/>
      <c r="AJ143" s="261"/>
      <c r="AK143" s="262"/>
      <c r="AL143" s="351"/>
      <c r="AM143" s="146"/>
      <c r="AN143" s="261"/>
      <c r="AO143" s="262"/>
      <c r="AP143" s="351"/>
      <c r="AQ143" s="146"/>
      <c r="AR143" s="261"/>
      <c r="AS143" s="262"/>
      <c r="AT143" s="351"/>
      <c r="AU143" s="146"/>
      <c r="AV143" s="352"/>
      <c r="AW143" s="262"/>
      <c r="AX143" s="472"/>
      <c r="AY143" s="146"/>
      <c r="AZ143" s="295"/>
      <c r="BA143" s="262"/>
      <c r="BB143" s="472"/>
      <c r="BC143" s="146"/>
      <c r="BD143" s="261"/>
      <c r="BE143" s="262"/>
      <c r="BF143" s="351"/>
      <c r="BG143" s="158"/>
      <c r="BH143" s="261"/>
      <c r="BI143" s="262"/>
      <c r="BJ143" s="351"/>
      <c r="BL143" s="261"/>
      <c r="BM143" s="262"/>
      <c r="BN143" s="351"/>
      <c r="BP143" s="261"/>
      <c r="BQ143" s="262"/>
      <c r="BR143" s="351"/>
      <c r="BT143" s="261"/>
      <c r="BU143" s="262"/>
      <c r="BV143" s="351"/>
      <c r="BX143" s="295"/>
      <c r="BY143" s="262"/>
      <c r="BZ143" s="351"/>
      <c r="CB143" s="295"/>
      <c r="CC143" s="262"/>
      <c r="CD143" s="351"/>
      <c r="CF143" s="295"/>
      <c r="CG143" s="262"/>
      <c r="CH143" s="351"/>
      <c r="CJ143" s="295"/>
      <c r="CK143" s="262"/>
      <c r="CL143" s="351"/>
    </row>
    <row r="144" spans="1:93" ht="15" customHeight="1" outlineLevel="2">
      <c r="A144" s="135" t="s">
        <v>15</v>
      </c>
      <c r="B144" s="106">
        <v>90831</v>
      </c>
      <c r="C144" s="108" t="s">
        <v>13499</v>
      </c>
      <c r="D144" s="583" t="str">
        <f>IF(B144="","",IFERROR(VLOOKUP(B144,'SINAPI12-24'!$A$5:$H$17812,2,FALSE),VLOOKUP(ORÇAMENTO!B144,COMPOSIÇÕES!$A$9:$G$258,5,FALSE)))</f>
        <v>FECHADURA DE EMBUTIR PARA PORTA DE BANHEIRO, COMPLETA, ACABAMENTO PADRÃO MÉDIO, INCLUSO EXECUÇÃO DE FURO - FORNECIMENTO E INSTALAÇÃO. AF_12/2019</v>
      </c>
      <c r="E144" s="604" t="str">
        <f>IF(B144="","",IFERROR(VLOOKUP(B144,'SINAPI12-24'!$A$5:$H$17812,3,FALSE),VLOOKUP(ORÇAMENTO!B144,COMPOSIÇÕES!$A$9:$G$258,6,FALSE)))</f>
        <v>UN</v>
      </c>
      <c r="F144" s="103">
        <v>8</v>
      </c>
      <c r="G144" s="605"/>
      <c r="H144" s="123">
        <f t="shared" ref="H144:H146" si="207">$G$6</f>
        <v>0.28349999999999997</v>
      </c>
      <c r="I144" s="104">
        <f t="shared" ref="I144:I146" si="208">G144*(1+H144)</f>
        <v>0</v>
      </c>
      <c r="J144" s="464">
        <f t="shared" ref="J144:J146" si="209">F144*I144</f>
        <v>0</v>
      </c>
      <c r="K144" s="849"/>
      <c r="L144" s="258"/>
      <c r="M144" s="112"/>
      <c r="N144" s="331"/>
      <c r="O144" s="272"/>
      <c r="P144" s="258"/>
      <c r="Q144" s="112"/>
      <c r="R144" s="331"/>
      <c r="S144" s="325"/>
      <c r="T144" s="348"/>
      <c r="U144" s="112"/>
      <c r="V144" s="356"/>
      <c r="W144" s="21"/>
      <c r="X144" s="348"/>
      <c r="Y144" s="162"/>
      <c r="Z144" s="333"/>
      <c r="AA144" s="272"/>
      <c r="AB144" s="348"/>
      <c r="AC144" s="162"/>
      <c r="AD144" s="333"/>
      <c r="AE144" s="272"/>
      <c r="AF144" s="258"/>
      <c r="AG144" s="112"/>
      <c r="AH144" s="331"/>
      <c r="AI144" s="272"/>
      <c r="AJ144" s="258"/>
      <c r="AK144" s="112"/>
      <c r="AL144" s="331"/>
      <c r="AM144" s="146"/>
      <c r="AN144" s="258"/>
      <c r="AO144" s="112"/>
      <c r="AP144" s="331"/>
      <c r="AQ144" s="146"/>
      <c r="AR144" s="258"/>
      <c r="AS144" s="112"/>
      <c r="AT144" s="331"/>
      <c r="AU144" s="146"/>
      <c r="AV144" s="357"/>
      <c r="AW144" s="112"/>
      <c r="AX144" s="468"/>
      <c r="AY144" s="146"/>
      <c r="AZ144" s="291"/>
      <c r="BA144" s="112"/>
      <c r="BB144" s="468"/>
      <c r="BC144" s="146"/>
      <c r="BD144" s="258"/>
      <c r="BE144" s="112">
        <f t="shared" si="70"/>
        <v>0</v>
      </c>
      <c r="BF144" s="331">
        <f>BD144/($F144-$X144-$AZ144)</f>
        <v>0</v>
      </c>
      <c r="BG144" s="158"/>
      <c r="BH144" s="258"/>
      <c r="BI144" s="112">
        <f t="shared" si="71"/>
        <v>0</v>
      </c>
      <c r="BJ144" s="331">
        <f>BH144/($F144-$X144-$AZ144)</f>
        <v>0</v>
      </c>
      <c r="BL144" s="258"/>
      <c r="BM144" s="112">
        <f t="shared" ref="BM144:BM146" si="210">TRUNC(BL144*M144,2)</f>
        <v>0</v>
      </c>
      <c r="BN144" s="331">
        <f>BL144/($F144-$X144-$AZ144)</f>
        <v>0</v>
      </c>
      <c r="BP144" s="69">
        <f t="shared" si="72"/>
        <v>0</v>
      </c>
      <c r="BQ144" s="112">
        <f t="shared" si="73"/>
        <v>0</v>
      </c>
      <c r="BR144" s="331">
        <f>BP144/($F144-$X144-$AZ144)</f>
        <v>0</v>
      </c>
      <c r="BT144" s="69"/>
      <c r="BU144" s="112">
        <f t="shared" si="74"/>
        <v>0</v>
      </c>
      <c r="BV144" s="331">
        <f>BT144/($F144-$X144-$AZ144)</f>
        <v>0</v>
      </c>
      <c r="BX144" s="304">
        <f t="shared" si="79"/>
        <v>0</v>
      </c>
      <c r="BY144" s="112">
        <f t="shared" si="80"/>
        <v>0</v>
      </c>
      <c r="BZ144" s="331">
        <v>0</v>
      </c>
      <c r="CB144" s="304">
        <f t="shared" si="81"/>
        <v>0</v>
      </c>
      <c r="CC144" s="112">
        <f t="shared" si="82"/>
        <v>0</v>
      </c>
      <c r="CD144" s="331">
        <v>0</v>
      </c>
      <c r="CF144" s="304">
        <v>0</v>
      </c>
      <c r="CG144" s="112">
        <v>0</v>
      </c>
      <c r="CH144" s="331">
        <v>0</v>
      </c>
      <c r="CJ144" s="304">
        <v>0</v>
      </c>
      <c r="CK144" s="112">
        <v>0</v>
      </c>
      <c r="CL144" s="331">
        <v>0</v>
      </c>
    </row>
    <row r="145" spans="1:90" ht="15" customHeight="1" outlineLevel="2">
      <c r="A145" s="135" t="s">
        <v>15</v>
      </c>
      <c r="B145" s="106">
        <v>100866</v>
      </c>
      <c r="C145" s="108" t="s">
        <v>13500</v>
      </c>
      <c r="D145" s="583" t="str">
        <f>IF(B145="","",IFERROR(VLOOKUP(B145,'SINAPI12-24'!$A$5:$H$17812,2,FALSE),VLOOKUP(ORÇAMENTO!B145,COMPOSIÇÕES!$A$9:$G$258,5,FALSE)))</f>
        <v>BARRA DE APOIO RETA, EM ACO INOX POLIDO, COMPRIMENTO 60CM, FIXADA NA PAREDE - FORNECIMENTO E INSTALAÇÃO. AF_01/2020</v>
      </c>
      <c r="E145" s="604" t="str">
        <f>IF(B145="","",IFERROR(VLOOKUP(B145,'SINAPI12-24'!$A$5:$H$17812,3,FALSE),VLOOKUP(ORÇAMENTO!B145,COMPOSIÇÕES!$A$9:$G$258,6,FALSE)))</f>
        <v>UN</v>
      </c>
      <c r="F145" s="103">
        <v>14</v>
      </c>
      <c r="G145" s="605"/>
      <c r="H145" s="123">
        <f t="shared" si="207"/>
        <v>0.28349999999999997</v>
      </c>
      <c r="I145" s="104">
        <f t="shared" si="208"/>
        <v>0</v>
      </c>
      <c r="J145" s="464">
        <f t="shared" si="209"/>
        <v>0</v>
      </c>
      <c r="K145" s="849"/>
      <c r="L145" s="255"/>
      <c r="M145" s="165"/>
      <c r="N145" s="334"/>
      <c r="O145" s="272"/>
      <c r="P145" s="255"/>
      <c r="Q145" s="165"/>
      <c r="R145" s="334"/>
      <c r="S145" s="325"/>
      <c r="T145" s="349"/>
      <c r="U145" s="165"/>
      <c r="V145" s="358"/>
      <c r="W145" s="21"/>
      <c r="X145" s="349"/>
      <c r="Y145" s="163"/>
      <c r="Z145" s="336"/>
      <c r="AA145" s="272"/>
      <c r="AB145" s="349"/>
      <c r="AC145" s="163"/>
      <c r="AD145" s="336"/>
      <c r="AE145" s="272"/>
      <c r="AF145" s="255"/>
      <c r="AG145" s="165"/>
      <c r="AH145" s="334"/>
      <c r="AI145" s="272"/>
      <c r="AJ145" s="255"/>
      <c r="AK145" s="165"/>
      <c r="AL145" s="334"/>
      <c r="AM145" s="146"/>
      <c r="AN145" s="255"/>
      <c r="AO145" s="165"/>
      <c r="AP145" s="334"/>
      <c r="AQ145" s="146"/>
      <c r="AR145" s="255"/>
      <c r="AS145" s="165"/>
      <c r="AT145" s="334"/>
      <c r="AU145" s="146"/>
      <c r="AV145" s="359"/>
      <c r="AW145" s="165"/>
      <c r="AX145" s="469"/>
      <c r="AY145" s="146"/>
      <c r="AZ145" s="292"/>
      <c r="BA145" s="165"/>
      <c r="BB145" s="469"/>
      <c r="BC145" s="146"/>
      <c r="BD145" s="255"/>
      <c r="BE145" s="165">
        <f t="shared" si="70"/>
        <v>0</v>
      </c>
      <c r="BF145" s="334">
        <f>BD145/($F145-$X145-$AZ145)</f>
        <v>0</v>
      </c>
      <c r="BG145" s="158"/>
      <c r="BH145" s="255"/>
      <c r="BI145" s="165">
        <f t="shared" si="71"/>
        <v>0</v>
      </c>
      <c r="BJ145" s="334">
        <f>BH145/($F145-$X145-$AZ145)</f>
        <v>0</v>
      </c>
      <c r="BL145" s="255"/>
      <c r="BM145" s="165">
        <f t="shared" si="210"/>
        <v>0</v>
      </c>
      <c r="BN145" s="334">
        <f>BL145/($F145-$X145-$AZ145)</f>
        <v>0</v>
      </c>
      <c r="BP145" s="66">
        <f t="shared" si="72"/>
        <v>0</v>
      </c>
      <c r="BQ145" s="165">
        <f t="shared" si="73"/>
        <v>0</v>
      </c>
      <c r="BR145" s="334">
        <f>BP145/($F145-$X145-$AZ145)</f>
        <v>0</v>
      </c>
      <c r="BT145" s="66"/>
      <c r="BU145" s="165">
        <f t="shared" si="74"/>
        <v>0</v>
      </c>
      <c r="BV145" s="334">
        <f>BT145/($F145-$X145-$AZ145)</f>
        <v>0</v>
      </c>
      <c r="BX145" s="413">
        <f t="shared" si="79"/>
        <v>0</v>
      </c>
      <c r="BY145" s="165">
        <f t="shared" si="80"/>
        <v>0</v>
      </c>
      <c r="BZ145" s="334">
        <v>0</v>
      </c>
      <c r="CB145" s="413">
        <f t="shared" si="81"/>
        <v>0</v>
      </c>
      <c r="CC145" s="165">
        <f t="shared" si="82"/>
        <v>0</v>
      </c>
      <c r="CD145" s="334">
        <v>0</v>
      </c>
      <c r="CF145" s="413">
        <v>0</v>
      </c>
      <c r="CG145" s="165">
        <v>0</v>
      </c>
      <c r="CH145" s="334">
        <v>0</v>
      </c>
      <c r="CJ145" s="413">
        <v>0</v>
      </c>
      <c r="CK145" s="165">
        <v>0</v>
      </c>
      <c r="CL145" s="334">
        <v>0</v>
      </c>
    </row>
    <row r="146" spans="1:90" ht="15" customHeight="1" outlineLevel="2">
      <c r="A146" s="922" t="s">
        <v>106</v>
      </c>
      <c r="B146" s="107">
        <v>9552</v>
      </c>
      <c r="C146" s="13" t="s">
        <v>13501</v>
      </c>
      <c r="D146" s="583" t="s">
        <v>13356</v>
      </c>
      <c r="E146" s="604" t="s">
        <v>68</v>
      </c>
      <c r="F146" s="923">
        <v>19.2</v>
      </c>
      <c r="G146" s="605"/>
      <c r="H146" s="123">
        <f t="shared" si="207"/>
        <v>0.28349999999999997</v>
      </c>
      <c r="I146" s="104">
        <f t="shared" si="208"/>
        <v>0</v>
      </c>
      <c r="J146" s="464">
        <f t="shared" si="209"/>
        <v>0</v>
      </c>
      <c r="K146" s="849"/>
      <c r="L146" s="924"/>
      <c r="M146" s="925"/>
      <c r="N146" s="926"/>
      <c r="O146" s="775"/>
      <c r="P146" s="924"/>
      <c r="Q146" s="925"/>
      <c r="R146" s="926"/>
      <c r="S146" s="776"/>
      <c r="T146" s="927"/>
      <c r="U146" s="925"/>
      <c r="V146" s="928"/>
      <c r="W146" s="21"/>
      <c r="X146" s="927"/>
      <c r="Y146" s="929"/>
      <c r="Z146" s="930"/>
      <c r="AA146" s="775"/>
      <c r="AB146" s="927"/>
      <c r="AC146" s="929"/>
      <c r="AD146" s="930"/>
      <c r="AE146" s="775"/>
      <c r="AF146" s="924"/>
      <c r="AG146" s="925"/>
      <c r="AH146" s="926"/>
      <c r="AI146" s="775"/>
      <c r="AJ146" s="924"/>
      <c r="AK146" s="925"/>
      <c r="AL146" s="926"/>
      <c r="AM146" s="931"/>
      <c r="AN146" s="924"/>
      <c r="AO146" s="925"/>
      <c r="AP146" s="926"/>
      <c r="AQ146" s="931"/>
      <c r="AR146" s="924"/>
      <c r="AS146" s="925"/>
      <c r="AT146" s="926"/>
      <c r="AU146" s="931"/>
      <c r="AV146" s="927"/>
      <c r="AW146" s="925"/>
      <c r="AX146" s="932"/>
      <c r="AY146" s="931"/>
      <c r="AZ146" s="933"/>
      <c r="BA146" s="925"/>
      <c r="BB146" s="932"/>
      <c r="BC146" s="931"/>
      <c r="BD146" s="924"/>
      <c r="BE146" s="925">
        <f t="shared" si="70"/>
        <v>0</v>
      </c>
      <c r="BF146" s="926">
        <f>BD146/($F146-$X146-$AZ146)</f>
        <v>0</v>
      </c>
      <c r="BG146" s="934"/>
      <c r="BH146" s="924"/>
      <c r="BI146" s="925">
        <f t="shared" si="71"/>
        <v>0</v>
      </c>
      <c r="BJ146" s="926">
        <f>BH146/($F146-$X146-$AZ146)</f>
        <v>0</v>
      </c>
      <c r="BL146" s="924"/>
      <c r="BM146" s="925">
        <f t="shared" si="210"/>
        <v>0</v>
      </c>
      <c r="BN146" s="926">
        <f>BL146/($F146-$X146-$AZ146)</f>
        <v>0</v>
      </c>
      <c r="BP146" s="924">
        <f t="shared" si="72"/>
        <v>0</v>
      </c>
      <c r="BQ146" s="925">
        <f t="shared" si="73"/>
        <v>0</v>
      </c>
      <c r="BR146" s="926">
        <f>BP146/($F146-$X146-$AZ146)</f>
        <v>0</v>
      </c>
      <c r="BT146" s="924"/>
      <c r="BU146" s="925">
        <f t="shared" si="74"/>
        <v>0</v>
      </c>
      <c r="BV146" s="926">
        <f>BT146/($F146-$X146-$AZ146)</f>
        <v>0</v>
      </c>
      <c r="BX146" s="933">
        <f t="shared" si="79"/>
        <v>0</v>
      </c>
      <c r="BY146" s="925">
        <f t="shared" si="80"/>
        <v>0</v>
      </c>
      <c r="BZ146" s="926">
        <v>0</v>
      </c>
      <c r="CB146" s="933">
        <f t="shared" si="81"/>
        <v>0</v>
      </c>
      <c r="CC146" s="925">
        <f t="shared" si="82"/>
        <v>0</v>
      </c>
      <c r="CD146" s="926">
        <v>0</v>
      </c>
      <c r="CF146" s="933">
        <v>0</v>
      </c>
      <c r="CG146" s="925">
        <v>0</v>
      </c>
      <c r="CH146" s="926">
        <v>0</v>
      </c>
      <c r="CJ146" s="933">
        <v>0</v>
      </c>
      <c r="CK146" s="925">
        <v>0</v>
      </c>
      <c r="CL146" s="926">
        <v>0</v>
      </c>
    </row>
    <row r="147" spans="1:90" ht="15" customHeight="1" outlineLevel="1">
      <c r="A147" s="425"/>
      <c r="B147" s="426"/>
      <c r="C147" s="427" t="s">
        <v>13490</v>
      </c>
      <c r="D147" s="581" t="s">
        <v>241</v>
      </c>
      <c r="E147" s="428"/>
      <c r="F147" s="429"/>
      <c r="G147" s="430"/>
      <c r="H147" s="431"/>
      <c r="I147" s="430"/>
      <c r="J147" s="432">
        <f>SUM(J148:J152)</f>
        <v>0</v>
      </c>
      <c r="K147" s="849"/>
      <c r="L147" s="261"/>
      <c r="M147" s="262"/>
      <c r="N147" s="351"/>
      <c r="O147" s="272"/>
      <c r="P147" s="261"/>
      <c r="Q147" s="262"/>
      <c r="R147" s="351"/>
      <c r="S147" s="325"/>
      <c r="T147" s="352"/>
      <c r="U147" s="262"/>
      <c r="V147" s="364"/>
      <c r="W147" s="21"/>
      <c r="X147" s="352"/>
      <c r="Y147" s="353"/>
      <c r="Z147" s="354"/>
      <c r="AA147" s="272"/>
      <c r="AB147" s="352"/>
      <c r="AC147" s="353"/>
      <c r="AD147" s="354"/>
      <c r="AE147" s="272"/>
      <c r="AF147" s="261"/>
      <c r="AG147" s="262"/>
      <c r="AH147" s="351"/>
      <c r="AI147" s="272"/>
      <c r="AJ147" s="261"/>
      <c r="AK147" s="262"/>
      <c r="AL147" s="351"/>
      <c r="AM147" s="146"/>
      <c r="AN147" s="261"/>
      <c r="AO147" s="262"/>
      <c r="AP147" s="351"/>
      <c r="AQ147" s="146"/>
      <c r="AR147" s="261"/>
      <c r="AS147" s="262"/>
      <c r="AT147" s="351"/>
      <c r="AU147" s="146"/>
      <c r="AV147" s="352"/>
      <c r="AW147" s="262"/>
      <c r="AX147" s="472"/>
      <c r="AY147" s="146"/>
      <c r="AZ147" s="295"/>
      <c r="BA147" s="262"/>
      <c r="BB147" s="472"/>
      <c r="BC147" s="146"/>
      <c r="BD147" s="261"/>
      <c r="BE147" s="262"/>
      <c r="BF147" s="351"/>
      <c r="BG147" s="158"/>
      <c r="BH147" s="261"/>
      <c r="BI147" s="262"/>
      <c r="BJ147" s="351"/>
      <c r="BL147" s="261"/>
      <c r="BM147" s="262"/>
      <c r="BN147" s="351"/>
      <c r="BP147" s="261"/>
      <c r="BQ147" s="262"/>
      <c r="BR147" s="351"/>
      <c r="BT147" s="261"/>
      <c r="BU147" s="262"/>
      <c r="BV147" s="351"/>
      <c r="BX147" s="295"/>
      <c r="BY147" s="262"/>
      <c r="BZ147" s="351"/>
      <c r="CB147" s="295"/>
      <c r="CC147" s="262"/>
      <c r="CD147" s="351"/>
      <c r="CF147" s="295"/>
      <c r="CG147" s="262"/>
      <c r="CH147" s="351"/>
      <c r="CJ147" s="295"/>
      <c r="CK147" s="262"/>
      <c r="CL147" s="351"/>
    </row>
    <row r="148" spans="1:90" ht="15" customHeight="1" outlineLevel="2">
      <c r="A148" s="135" t="s">
        <v>15</v>
      </c>
      <c r="B148" s="106">
        <v>100702</v>
      </c>
      <c r="C148" s="108" t="s">
        <v>13502</v>
      </c>
      <c r="D148" s="583" t="str">
        <f>IF(B148="","",IFERROR(VLOOKUP(B148,'SINAPI12-24'!$A$5:$H$17812,2,FALSE),VLOOKUP(ORÇAMENTO!B148,COMPOSIÇÕES!$A$9:$G$258,5,FALSE)))</f>
        <v>PORTA DE CORRER DE ALUMÍNIO, COM DUAS FOLHAS PARA VIDRO, INCLUSO VIDRO LISO INCOLOR, FECHADURA E PUXADOR, SEM ALIZAR. AF_12/2019</v>
      </c>
      <c r="E148" s="604" t="str">
        <f>IF(B148="","",IFERROR(VLOOKUP(B148,'SINAPI12-24'!$A$5:$H$17812,3,FALSE),VLOOKUP(ORÇAMENTO!B148,COMPOSIÇÕES!$A$9:$G$258,6,FALSE)))</f>
        <v>M2</v>
      </c>
      <c r="F148" s="103">
        <v>143.1</v>
      </c>
      <c r="G148" s="605"/>
      <c r="H148" s="123">
        <f t="shared" ref="H148:H152" si="211">$G$6</f>
        <v>0.28349999999999997</v>
      </c>
      <c r="I148" s="104">
        <f t="shared" ref="I148:I152" si="212">G148*(1+H148)</f>
        <v>0</v>
      </c>
      <c r="J148" s="464">
        <f t="shared" ref="J148:J152" si="213">F148*I148</f>
        <v>0</v>
      </c>
      <c r="K148" s="849"/>
      <c r="L148" s="258"/>
      <c r="M148" s="112"/>
      <c r="N148" s="331"/>
      <c r="O148" s="272"/>
      <c r="P148" s="258"/>
      <c r="Q148" s="112"/>
      <c r="R148" s="331"/>
      <c r="S148" s="325"/>
      <c r="T148" s="348"/>
      <c r="U148" s="112"/>
      <c r="V148" s="356"/>
      <c r="W148" s="21"/>
      <c r="X148" s="348"/>
      <c r="Y148" s="162"/>
      <c r="Z148" s="333"/>
      <c r="AA148" s="272"/>
      <c r="AB148" s="348"/>
      <c r="AC148" s="162"/>
      <c r="AD148" s="333"/>
      <c r="AE148" s="272"/>
      <c r="AF148" s="258"/>
      <c r="AG148" s="112"/>
      <c r="AH148" s="331"/>
      <c r="AI148" s="272"/>
      <c r="AJ148" s="258"/>
      <c r="AK148" s="112"/>
      <c r="AL148" s="331"/>
      <c r="AM148" s="146"/>
      <c r="AN148" s="258"/>
      <c r="AO148" s="112"/>
      <c r="AP148" s="331"/>
      <c r="AQ148" s="146"/>
      <c r="AR148" s="258"/>
      <c r="AS148" s="112"/>
      <c r="AT148" s="331"/>
      <c r="AU148" s="146"/>
      <c r="AV148" s="357"/>
      <c r="AW148" s="112"/>
      <c r="AX148" s="468"/>
      <c r="AY148" s="146"/>
      <c r="AZ148" s="291"/>
      <c r="BA148" s="112"/>
      <c r="BB148" s="468"/>
      <c r="BC148" s="146"/>
      <c r="BD148" s="258"/>
      <c r="BE148" s="112">
        <f t="shared" si="70"/>
        <v>0</v>
      </c>
      <c r="BF148" s="331">
        <f>BD148/($F148-$X148-$AZ148)</f>
        <v>0</v>
      </c>
      <c r="BG148" s="158"/>
      <c r="BH148" s="258"/>
      <c r="BI148" s="112">
        <f t="shared" si="71"/>
        <v>0</v>
      </c>
      <c r="BJ148" s="331">
        <f>BH148/($F148-$X148-$AZ148)</f>
        <v>0</v>
      </c>
      <c r="BL148" s="258"/>
      <c r="BM148" s="112">
        <f t="shared" ref="BM148:BM152" si="214">TRUNC(BL148*M148,2)</f>
        <v>0</v>
      </c>
      <c r="BN148" s="331">
        <f>BL148/($F148-$X148-$AZ148)</f>
        <v>0</v>
      </c>
      <c r="BP148" s="69">
        <f t="shared" si="72"/>
        <v>0</v>
      </c>
      <c r="BQ148" s="112">
        <f t="shared" si="73"/>
        <v>0</v>
      </c>
      <c r="BR148" s="331">
        <f>BP148/($F148-$X148-$AZ148)</f>
        <v>0</v>
      </c>
      <c r="BT148" s="69"/>
      <c r="BU148" s="112">
        <f t="shared" si="74"/>
        <v>0</v>
      </c>
      <c r="BV148" s="331">
        <f>BT148/($F148-$X148-$AZ148)</f>
        <v>0</v>
      </c>
      <c r="BX148" s="304">
        <f t="shared" si="79"/>
        <v>0</v>
      </c>
      <c r="BY148" s="112">
        <f t="shared" si="80"/>
        <v>0</v>
      </c>
      <c r="BZ148" s="331">
        <v>0</v>
      </c>
      <c r="CB148" s="304">
        <f t="shared" si="81"/>
        <v>0</v>
      </c>
      <c r="CC148" s="112">
        <f t="shared" si="82"/>
        <v>0</v>
      </c>
      <c r="CD148" s="331">
        <v>0</v>
      </c>
      <c r="CF148" s="304">
        <v>0</v>
      </c>
      <c r="CG148" s="112">
        <v>0</v>
      </c>
      <c r="CH148" s="331">
        <v>0</v>
      </c>
      <c r="CJ148" s="304">
        <v>0</v>
      </c>
      <c r="CK148" s="112">
        <v>0</v>
      </c>
      <c r="CL148" s="331">
        <v>0</v>
      </c>
    </row>
    <row r="149" spans="1:90" ht="15" customHeight="1" outlineLevel="2">
      <c r="A149" s="135" t="s">
        <v>15</v>
      </c>
      <c r="B149" s="106">
        <v>100702</v>
      </c>
      <c r="C149" s="108" t="s">
        <v>13503</v>
      </c>
      <c r="D149" s="583" t="str">
        <f>IF(B149="","",IFERROR(VLOOKUP(B149,'SINAPI12-24'!$A$5:$H$17812,2,FALSE),VLOOKUP(ORÇAMENTO!B149,COMPOSIÇÕES!$A$9:$G$258,5,FALSE)))</f>
        <v>PORTA DE CORRER DE ALUMÍNIO, COM DUAS FOLHAS PARA VIDRO, INCLUSO VIDRO LISO INCOLOR, FECHADURA E PUXADOR, SEM ALIZAR. AF_12/2019</v>
      </c>
      <c r="E149" s="604" t="str">
        <f>IF(B149="","",IFERROR(VLOOKUP(B149,'SINAPI12-24'!$A$5:$H$17812,3,FALSE),VLOOKUP(ORÇAMENTO!B149,COMPOSIÇÕES!$A$9:$G$258,6,FALSE)))</f>
        <v>M2</v>
      </c>
      <c r="F149" s="103">
        <v>5.04</v>
      </c>
      <c r="G149" s="605"/>
      <c r="H149" s="123">
        <f t="shared" si="211"/>
        <v>0.28349999999999997</v>
      </c>
      <c r="I149" s="104">
        <f t="shared" si="212"/>
        <v>0</v>
      </c>
      <c r="J149" s="464">
        <f t="shared" si="213"/>
        <v>0</v>
      </c>
      <c r="K149" s="849"/>
      <c r="L149" s="255"/>
      <c r="M149" s="165"/>
      <c r="N149" s="334"/>
      <c r="O149" s="272"/>
      <c r="P149" s="255"/>
      <c r="Q149" s="165"/>
      <c r="R149" s="334"/>
      <c r="S149" s="325"/>
      <c r="T149" s="349"/>
      <c r="U149" s="165"/>
      <c r="V149" s="358"/>
      <c r="W149" s="21"/>
      <c r="X149" s="349"/>
      <c r="Y149" s="163"/>
      <c r="Z149" s="336"/>
      <c r="AA149" s="272"/>
      <c r="AB149" s="349"/>
      <c r="AC149" s="163"/>
      <c r="AD149" s="336"/>
      <c r="AE149" s="272"/>
      <c r="AF149" s="255"/>
      <c r="AG149" s="165"/>
      <c r="AH149" s="334"/>
      <c r="AI149" s="272"/>
      <c r="AJ149" s="255"/>
      <c r="AK149" s="165"/>
      <c r="AL149" s="334"/>
      <c r="AM149" s="146"/>
      <c r="AN149" s="255"/>
      <c r="AO149" s="165"/>
      <c r="AP149" s="334"/>
      <c r="AQ149" s="146"/>
      <c r="AR149" s="255"/>
      <c r="AS149" s="165"/>
      <c r="AT149" s="334"/>
      <c r="AU149" s="146"/>
      <c r="AV149" s="359"/>
      <c r="AW149" s="165"/>
      <c r="AX149" s="469"/>
      <c r="AY149" s="146"/>
      <c r="AZ149" s="292"/>
      <c r="BA149" s="165"/>
      <c r="BB149" s="469"/>
      <c r="BC149" s="146"/>
      <c r="BD149" s="255"/>
      <c r="BE149" s="165">
        <f t="shared" si="70"/>
        <v>0</v>
      </c>
      <c r="BF149" s="334">
        <f>BD149/($F149-$X149-$AZ149)</f>
        <v>0</v>
      </c>
      <c r="BG149" s="158"/>
      <c r="BH149" s="255"/>
      <c r="BI149" s="165">
        <f t="shared" si="71"/>
        <v>0</v>
      </c>
      <c r="BJ149" s="334">
        <f>BH149/($F149-$X149-$AZ149)</f>
        <v>0</v>
      </c>
      <c r="BL149" s="255"/>
      <c r="BM149" s="165">
        <f t="shared" si="214"/>
        <v>0</v>
      </c>
      <c r="BN149" s="334">
        <f>BL149/($F149-$X149-$AZ149)</f>
        <v>0</v>
      </c>
      <c r="BP149" s="66">
        <f t="shared" si="72"/>
        <v>0</v>
      </c>
      <c r="BQ149" s="165">
        <f t="shared" si="73"/>
        <v>0</v>
      </c>
      <c r="BR149" s="334">
        <f>BP149/($F149-$X149-$AZ149)</f>
        <v>0</v>
      </c>
      <c r="BT149" s="66"/>
      <c r="BU149" s="165">
        <f t="shared" si="74"/>
        <v>0</v>
      </c>
      <c r="BV149" s="334">
        <f>BT149/($F149-$X149-$AZ149)</f>
        <v>0</v>
      </c>
      <c r="BX149" s="413">
        <f t="shared" si="79"/>
        <v>0</v>
      </c>
      <c r="BY149" s="165">
        <f t="shared" si="80"/>
        <v>0</v>
      </c>
      <c r="BZ149" s="334">
        <v>0</v>
      </c>
      <c r="CB149" s="413">
        <f t="shared" si="81"/>
        <v>0</v>
      </c>
      <c r="CC149" s="165">
        <f t="shared" si="82"/>
        <v>0</v>
      </c>
      <c r="CD149" s="334">
        <v>0</v>
      </c>
      <c r="CF149" s="413">
        <v>0</v>
      </c>
      <c r="CG149" s="165">
        <v>0</v>
      </c>
      <c r="CH149" s="334">
        <v>0</v>
      </c>
      <c r="CJ149" s="413">
        <v>0</v>
      </c>
      <c r="CK149" s="165">
        <v>0</v>
      </c>
      <c r="CL149" s="334">
        <v>0</v>
      </c>
    </row>
    <row r="150" spans="1:90" ht="15" customHeight="1" outlineLevel="2">
      <c r="A150" s="135" t="s">
        <v>15</v>
      </c>
      <c r="B150" s="106">
        <v>91341</v>
      </c>
      <c r="C150" s="108" t="s">
        <v>13504</v>
      </c>
      <c r="D150" s="583" t="str">
        <f>IF(B150="","",IFERROR(VLOOKUP(B150,'SINAPI12-24'!$A$5:$H$17812,2,FALSE),VLOOKUP(ORÇAMENTO!B150,COMPOSIÇÕES!$A$9:$G$258,5,FALSE)))</f>
        <v>PORTA EM ALUMÍNIO DE ABRIR TIPO VENEZIANA COM GUARNIÇÃO, FIXAÇÃO COM PARAFUSOS - FORNECIMENTO E INSTALAÇÃO. AF_12/2019</v>
      </c>
      <c r="E150" s="604" t="str">
        <f>IF(B150="","",IFERROR(VLOOKUP(B150,'SINAPI12-24'!$A$5:$H$17812,3,FALSE),VLOOKUP(ORÇAMENTO!B150,COMPOSIÇÕES!$A$9:$G$258,6,FALSE)))</f>
        <v>M2</v>
      </c>
      <c r="F150" s="103">
        <v>4.08</v>
      </c>
      <c r="G150" s="605"/>
      <c r="H150" s="123">
        <f t="shared" si="211"/>
        <v>0.28349999999999997</v>
      </c>
      <c r="I150" s="104">
        <f t="shared" si="212"/>
        <v>0</v>
      </c>
      <c r="J150" s="464">
        <f t="shared" si="213"/>
        <v>0</v>
      </c>
      <c r="K150" s="849"/>
      <c r="L150" s="255"/>
      <c r="M150" s="165"/>
      <c r="N150" s="334"/>
      <c r="O150" s="272"/>
      <c r="P150" s="255"/>
      <c r="Q150" s="165"/>
      <c r="R150" s="334"/>
      <c r="S150" s="325"/>
      <c r="T150" s="349"/>
      <c r="U150" s="165"/>
      <c r="V150" s="358"/>
      <c r="W150" s="21"/>
      <c r="X150" s="349"/>
      <c r="Y150" s="163"/>
      <c r="Z150" s="336"/>
      <c r="AA150" s="272"/>
      <c r="AB150" s="349"/>
      <c r="AC150" s="163"/>
      <c r="AD150" s="336"/>
      <c r="AE150" s="272"/>
      <c r="AF150" s="255"/>
      <c r="AG150" s="165"/>
      <c r="AH150" s="334"/>
      <c r="AI150" s="272"/>
      <c r="AJ150" s="255"/>
      <c r="AK150" s="165"/>
      <c r="AL150" s="334"/>
      <c r="AM150" s="146"/>
      <c r="AN150" s="255"/>
      <c r="AO150" s="165"/>
      <c r="AP150" s="334"/>
      <c r="AQ150" s="146"/>
      <c r="AR150" s="255"/>
      <c r="AS150" s="165"/>
      <c r="AT150" s="334"/>
      <c r="AU150" s="146"/>
      <c r="AV150" s="359"/>
      <c r="AW150" s="165"/>
      <c r="AX150" s="469"/>
      <c r="AY150" s="146"/>
      <c r="AZ150" s="292"/>
      <c r="BA150" s="165"/>
      <c r="BB150" s="469"/>
      <c r="BC150" s="146"/>
      <c r="BD150" s="255"/>
      <c r="BE150" s="165">
        <f t="shared" si="70"/>
        <v>0</v>
      </c>
      <c r="BF150" s="334">
        <f>BD150/($F150-$X150-$AZ150)</f>
        <v>0</v>
      </c>
      <c r="BG150" s="158"/>
      <c r="BH150" s="255"/>
      <c r="BI150" s="165">
        <f t="shared" si="71"/>
        <v>0</v>
      </c>
      <c r="BJ150" s="334">
        <f>BH150/($F150-$X150-$AZ150)</f>
        <v>0</v>
      </c>
      <c r="BL150" s="255"/>
      <c r="BM150" s="165">
        <f t="shared" si="214"/>
        <v>0</v>
      </c>
      <c r="BN150" s="334">
        <f>BL150/($F150-$X150-$AZ150)</f>
        <v>0</v>
      </c>
      <c r="BP150" s="66">
        <f t="shared" si="72"/>
        <v>0</v>
      </c>
      <c r="BQ150" s="165">
        <f t="shared" si="73"/>
        <v>0</v>
      </c>
      <c r="BR150" s="334">
        <f>BP150/($F150-$X150-$AZ150)</f>
        <v>0</v>
      </c>
      <c r="BT150" s="66"/>
      <c r="BU150" s="165">
        <f t="shared" si="74"/>
        <v>0</v>
      </c>
      <c r="BV150" s="334">
        <f>BT150/($F150-$X150-$AZ150)</f>
        <v>0</v>
      </c>
      <c r="BX150" s="413">
        <f t="shared" si="79"/>
        <v>0</v>
      </c>
      <c r="BY150" s="165">
        <f t="shared" si="80"/>
        <v>0</v>
      </c>
      <c r="BZ150" s="334">
        <v>0</v>
      </c>
      <c r="CB150" s="413">
        <f t="shared" si="81"/>
        <v>0</v>
      </c>
      <c r="CC150" s="165">
        <f t="shared" si="82"/>
        <v>0</v>
      </c>
      <c r="CD150" s="334">
        <v>0</v>
      </c>
      <c r="CF150" s="413">
        <v>0</v>
      </c>
      <c r="CG150" s="165">
        <v>0</v>
      </c>
      <c r="CH150" s="334">
        <v>0</v>
      </c>
      <c r="CJ150" s="413">
        <v>0</v>
      </c>
      <c r="CK150" s="165">
        <v>0</v>
      </c>
      <c r="CL150" s="334">
        <v>0</v>
      </c>
    </row>
    <row r="151" spans="1:90" ht="15" customHeight="1" outlineLevel="2">
      <c r="A151" s="135" t="s">
        <v>15</v>
      </c>
      <c r="B151" s="106">
        <v>91341</v>
      </c>
      <c r="C151" s="108" t="s">
        <v>13505</v>
      </c>
      <c r="D151" s="583" t="str">
        <f>IF(B151="","",IFERROR(VLOOKUP(B151,'SINAPI12-24'!$A$5:$H$17812,2,FALSE),VLOOKUP(ORÇAMENTO!B151,COMPOSIÇÕES!$A$9:$G$258,5,FALSE)))</f>
        <v>PORTA EM ALUMÍNIO DE ABRIR TIPO VENEZIANA COM GUARNIÇÃO, FIXAÇÃO COM PARAFUSOS - FORNECIMENTO E INSTALAÇÃO. AF_12/2019</v>
      </c>
      <c r="E151" s="604" t="str">
        <f>IF(B151="","",IFERROR(VLOOKUP(B151,'SINAPI12-24'!$A$5:$H$17812,3,FALSE),VLOOKUP(ORÇAMENTO!B151,COMPOSIÇÕES!$A$9:$G$258,6,FALSE)))</f>
        <v>M2</v>
      </c>
      <c r="F151" s="103">
        <v>5.25</v>
      </c>
      <c r="G151" s="605"/>
      <c r="H151" s="123">
        <f t="shared" si="211"/>
        <v>0.28349999999999997</v>
      </c>
      <c r="I151" s="104">
        <f t="shared" si="212"/>
        <v>0</v>
      </c>
      <c r="J151" s="464">
        <f t="shared" si="213"/>
        <v>0</v>
      </c>
      <c r="K151" s="849"/>
      <c r="L151" s="255"/>
      <c r="M151" s="165"/>
      <c r="N151" s="334"/>
      <c r="O151" s="272"/>
      <c r="P151" s="255"/>
      <c r="Q151" s="165"/>
      <c r="R151" s="334"/>
      <c r="S151" s="325"/>
      <c r="T151" s="349"/>
      <c r="U151" s="165"/>
      <c r="V151" s="358"/>
      <c r="W151" s="21"/>
      <c r="X151" s="349"/>
      <c r="Y151" s="163"/>
      <c r="Z151" s="336"/>
      <c r="AA151" s="272"/>
      <c r="AB151" s="349"/>
      <c r="AC151" s="163"/>
      <c r="AD151" s="336"/>
      <c r="AE151" s="272"/>
      <c r="AF151" s="255"/>
      <c r="AG151" s="165"/>
      <c r="AH151" s="334"/>
      <c r="AI151" s="272"/>
      <c r="AJ151" s="255"/>
      <c r="AK151" s="165"/>
      <c r="AL151" s="334"/>
      <c r="AM151" s="146"/>
      <c r="AN151" s="255"/>
      <c r="AO151" s="165"/>
      <c r="AP151" s="334"/>
      <c r="AQ151" s="146"/>
      <c r="AR151" s="255"/>
      <c r="AS151" s="165"/>
      <c r="AT151" s="334"/>
      <c r="AU151" s="146"/>
      <c r="AV151" s="359"/>
      <c r="AW151" s="165"/>
      <c r="AX151" s="469"/>
      <c r="AY151" s="146"/>
      <c r="AZ151" s="292"/>
      <c r="BA151" s="165"/>
      <c r="BB151" s="469"/>
      <c r="BC151" s="146"/>
      <c r="BD151" s="255"/>
      <c r="BE151" s="165">
        <f t="shared" si="70"/>
        <v>0</v>
      </c>
      <c r="BF151" s="334">
        <f>BD151/($F151-$X151-$AZ151)</f>
        <v>0</v>
      </c>
      <c r="BG151" s="158"/>
      <c r="BH151" s="255"/>
      <c r="BI151" s="165">
        <f t="shared" si="71"/>
        <v>0</v>
      </c>
      <c r="BJ151" s="334">
        <f>BH151/($F151-$X151-$AZ151)</f>
        <v>0</v>
      </c>
      <c r="BL151" s="255"/>
      <c r="BM151" s="165">
        <f t="shared" si="214"/>
        <v>0</v>
      </c>
      <c r="BN151" s="334">
        <f>BL151/($F151-$X151-$AZ151)</f>
        <v>0</v>
      </c>
      <c r="BP151" s="66">
        <f t="shared" si="72"/>
        <v>0</v>
      </c>
      <c r="BQ151" s="165">
        <f t="shared" si="73"/>
        <v>0</v>
      </c>
      <c r="BR151" s="334">
        <f>BP151/($F151-$X151-$AZ151)</f>
        <v>0</v>
      </c>
      <c r="BT151" s="66"/>
      <c r="BU151" s="165">
        <f t="shared" si="74"/>
        <v>0</v>
      </c>
      <c r="BV151" s="334">
        <f>BT151/($F151-$X151-$AZ151)</f>
        <v>0</v>
      </c>
      <c r="BX151" s="413">
        <f t="shared" si="79"/>
        <v>0</v>
      </c>
      <c r="BY151" s="165">
        <f t="shared" si="80"/>
        <v>0</v>
      </c>
      <c r="BZ151" s="334">
        <v>0</v>
      </c>
      <c r="CB151" s="413">
        <f t="shared" si="81"/>
        <v>0</v>
      </c>
      <c r="CC151" s="165">
        <f t="shared" si="82"/>
        <v>0</v>
      </c>
      <c r="CD151" s="334">
        <v>0</v>
      </c>
      <c r="CF151" s="413">
        <v>0</v>
      </c>
      <c r="CG151" s="165">
        <v>0</v>
      </c>
      <c r="CH151" s="334">
        <v>0</v>
      </c>
      <c r="CJ151" s="413">
        <v>0</v>
      </c>
      <c r="CK151" s="165">
        <v>0</v>
      </c>
      <c r="CL151" s="334">
        <v>0</v>
      </c>
    </row>
    <row r="152" spans="1:90" ht="30" customHeight="1" outlineLevel="2">
      <c r="A152" s="922" t="s">
        <v>106</v>
      </c>
      <c r="B152" s="107">
        <v>11947</v>
      </c>
      <c r="C152" s="13" t="s">
        <v>13506</v>
      </c>
      <c r="D152" s="583" t="s">
        <v>13463</v>
      </c>
      <c r="E152" s="604" t="s">
        <v>68</v>
      </c>
      <c r="F152" s="923">
        <v>10.5</v>
      </c>
      <c r="G152" s="605"/>
      <c r="H152" s="123">
        <f t="shared" si="211"/>
        <v>0.28349999999999997</v>
      </c>
      <c r="I152" s="104">
        <f t="shared" si="212"/>
        <v>0</v>
      </c>
      <c r="J152" s="464">
        <f t="shared" si="213"/>
        <v>0</v>
      </c>
      <c r="K152" s="849"/>
      <c r="L152" s="935"/>
      <c r="M152" s="773"/>
      <c r="N152" s="774"/>
      <c r="O152" s="775"/>
      <c r="P152" s="935"/>
      <c r="Q152" s="773"/>
      <c r="R152" s="774"/>
      <c r="S152" s="776"/>
      <c r="T152" s="777"/>
      <c r="U152" s="773"/>
      <c r="V152" s="778"/>
      <c r="W152" s="21"/>
      <c r="X152" s="777"/>
      <c r="Y152" s="779"/>
      <c r="Z152" s="780"/>
      <c r="AA152" s="775"/>
      <c r="AB152" s="777"/>
      <c r="AC152" s="779"/>
      <c r="AD152" s="780"/>
      <c r="AE152" s="775"/>
      <c r="AF152" s="935"/>
      <c r="AG152" s="773"/>
      <c r="AH152" s="774"/>
      <c r="AI152" s="775"/>
      <c r="AJ152" s="935"/>
      <c r="AK152" s="773"/>
      <c r="AL152" s="774"/>
      <c r="AM152" s="931"/>
      <c r="AN152" s="935"/>
      <c r="AO152" s="773"/>
      <c r="AP152" s="774"/>
      <c r="AQ152" s="931"/>
      <c r="AR152" s="935"/>
      <c r="AS152" s="773"/>
      <c r="AT152" s="774"/>
      <c r="AU152" s="931"/>
      <c r="AV152" s="777"/>
      <c r="AW152" s="773"/>
      <c r="AX152" s="781"/>
      <c r="AY152" s="931"/>
      <c r="AZ152" s="782"/>
      <c r="BA152" s="773"/>
      <c r="BB152" s="781"/>
      <c r="BC152" s="931"/>
      <c r="BD152" s="935"/>
      <c r="BE152" s="773">
        <f t="shared" si="70"/>
        <v>0</v>
      </c>
      <c r="BF152" s="774">
        <f>BD152/($F152-$X152-$AZ152)</f>
        <v>0</v>
      </c>
      <c r="BG152" s="934"/>
      <c r="BH152" s="935"/>
      <c r="BI152" s="773">
        <f t="shared" si="71"/>
        <v>0</v>
      </c>
      <c r="BJ152" s="774">
        <f>BH152/($F152-$X152-$AZ152)</f>
        <v>0</v>
      </c>
      <c r="BL152" s="935"/>
      <c r="BM152" s="773">
        <f t="shared" si="214"/>
        <v>0</v>
      </c>
      <c r="BN152" s="774">
        <f>BL152/($F152-$X152-$AZ152)</f>
        <v>0</v>
      </c>
      <c r="BP152" s="935">
        <f t="shared" si="72"/>
        <v>0</v>
      </c>
      <c r="BQ152" s="773">
        <f t="shared" si="73"/>
        <v>0</v>
      </c>
      <c r="BR152" s="774">
        <f>BP152/($F152-$X152-$AZ152)</f>
        <v>0</v>
      </c>
      <c r="BT152" s="935"/>
      <c r="BU152" s="773">
        <f t="shared" si="74"/>
        <v>0</v>
      </c>
      <c r="BV152" s="774">
        <f>BT152/($F152-$X152-$AZ152)</f>
        <v>0</v>
      </c>
      <c r="BX152" s="782">
        <f t="shared" si="79"/>
        <v>0</v>
      </c>
      <c r="BY152" s="773">
        <f t="shared" si="80"/>
        <v>0</v>
      </c>
      <c r="BZ152" s="774">
        <v>0</v>
      </c>
      <c r="CB152" s="782">
        <f t="shared" si="81"/>
        <v>0</v>
      </c>
      <c r="CC152" s="773">
        <f t="shared" si="82"/>
        <v>0</v>
      </c>
      <c r="CD152" s="774">
        <v>0</v>
      </c>
      <c r="CF152" s="782">
        <v>0</v>
      </c>
      <c r="CG152" s="773">
        <v>0</v>
      </c>
      <c r="CH152" s="774">
        <v>0</v>
      </c>
      <c r="CJ152" s="782">
        <v>0</v>
      </c>
      <c r="CK152" s="773">
        <v>0</v>
      </c>
      <c r="CL152" s="774">
        <v>0</v>
      </c>
    </row>
    <row r="153" spans="1:90" ht="15" customHeight="1" outlineLevel="1">
      <c r="A153" s="425"/>
      <c r="B153" s="426"/>
      <c r="C153" s="427" t="s">
        <v>13491</v>
      </c>
      <c r="D153" s="581" t="s">
        <v>244</v>
      </c>
      <c r="E153" s="428"/>
      <c r="F153" s="429"/>
      <c r="G153" s="430"/>
      <c r="H153" s="431"/>
      <c r="I153" s="430"/>
      <c r="J153" s="432">
        <f>SUM(J154:J155)</f>
        <v>0</v>
      </c>
      <c r="K153" s="849"/>
      <c r="L153" s="261"/>
      <c r="M153" s="262"/>
      <c r="N153" s="351"/>
      <c r="O153" s="272"/>
      <c r="P153" s="261"/>
      <c r="Q153" s="262"/>
      <c r="R153" s="351"/>
      <c r="S153" s="325"/>
      <c r="T153" s="352"/>
      <c r="U153" s="262"/>
      <c r="V153" s="364"/>
      <c r="W153" s="21"/>
      <c r="X153" s="352"/>
      <c r="Y153" s="353"/>
      <c r="Z153" s="354"/>
      <c r="AA153" s="272"/>
      <c r="AB153" s="352"/>
      <c r="AC153" s="353"/>
      <c r="AD153" s="354"/>
      <c r="AE153" s="272"/>
      <c r="AF153" s="261"/>
      <c r="AG153" s="262"/>
      <c r="AH153" s="351"/>
      <c r="AI153" s="272"/>
      <c r="AJ153" s="261"/>
      <c r="AK153" s="262"/>
      <c r="AL153" s="351"/>
      <c r="AM153" s="146"/>
      <c r="AN153" s="261"/>
      <c r="AO153" s="262"/>
      <c r="AP153" s="351"/>
      <c r="AQ153" s="146"/>
      <c r="AR153" s="261"/>
      <c r="AS153" s="262"/>
      <c r="AT153" s="351"/>
      <c r="AU153" s="146"/>
      <c r="AV153" s="352"/>
      <c r="AW153" s="262"/>
      <c r="AX153" s="472"/>
      <c r="AY153" s="146"/>
      <c r="AZ153" s="295"/>
      <c r="BA153" s="262"/>
      <c r="BB153" s="472"/>
      <c r="BC153" s="146"/>
      <c r="BD153" s="261"/>
      <c r="BE153" s="262"/>
      <c r="BF153" s="351"/>
      <c r="BG153" s="158"/>
      <c r="BH153" s="261"/>
      <c r="BI153" s="262"/>
      <c r="BJ153" s="351"/>
      <c r="BL153" s="261"/>
      <c r="BM153" s="262"/>
      <c r="BN153" s="351"/>
      <c r="BP153" s="261"/>
      <c r="BQ153" s="262"/>
      <c r="BR153" s="351"/>
      <c r="BT153" s="261"/>
      <c r="BU153" s="262"/>
      <c r="BV153" s="351"/>
      <c r="BX153" s="295"/>
      <c r="BY153" s="262"/>
      <c r="BZ153" s="351"/>
      <c r="CB153" s="295"/>
      <c r="CC153" s="262"/>
      <c r="CD153" s="351"/>
      <c r="CF153" s="295"/>
      <c r="CG153" s="262"/>
      <c r="CH153" s="351"/>
      <c r="CJ153" s="295"/>
      <c r="CK153" s="262"/>
      <c r="CL153" s="351"/>
    </row>
    <row r="154" spans="1:90" ht="27.75" customHeight="1" outlineLevel="2">
      <c r="A154" s="188" t="s">
        <v>13403</v>
      </c>
      <c r="B154" s="107" t="s">
        <v>13366</v>
      </c>
      <c r="C154" s="108" t="s">
        <v>13507</v>
      </c>
      <c r="D154" s="583" t="str">
        <f>IF(B154="","",IFERROR(VLOOKUP(B154,'SINAPI12-24'!$A$5:$H$17812,2,FALSE),VLOOKUP(ORÇAMENTO!B154,COMPOSIÇÕES!$A$9:$G$340,3,FALSE)))</f>
        <v>PORTA DE VIDRO TEMPERADO 1,75X2,30M - FORNECIMENTO E INSTALAÇÃO - PV01 E PV02</v>
      </c>
      <c r="E154" s="604" t="str">
        <f>IF(B154="","",IFERROR(VLOOKUP(B154,'SINAPI12-24'!$A$5:$H$17812,3,FALSE),VLOOKUP(ORÇAMENTO!B154,COMPOSIÇÕES!$A$9:$G$340,4,FALSE)))</f>
        <v>M2</v>
      </c>
      <c r="F154" s="103">
        <v>8.0500000000000007</v>
      </c>
      <c r="G154" s="605"/>
      <c r="H154" s="123">
        <f t="shared" ref="H154:H193" si="215">$G$6</f>
        <v>0.28349999999999997</v>
      </c>
      <c r="I154" s="104">
        <f>G154*(1+H154)</f>
        <v>0</v>
      </c>
      <c r="J154" s="464">
        <f t="shared" ref="J154:J155" si="216">F154*I154</f>
        <v>0</v>
      </c>
      <c r="K154" s="849"/>
      <c r="L154" s="258"/>
      <c r="M154" s="112"/>
      <c r="N154" s="331"/>
      <c r="O154" s="272"/>
      <c r="P154" s="258"/>
      <c r="Q154" s="112"/>
      <c r="R154" s="331"/>
      <c r="S154" s="325"/>
      <c r="T154" s="348"/>
      <c r="U154" s="112"/>
      <c r="V154" s="356"/>
      <c r="W154" s="21"/>
      <c r="X154" s="348"/>
      <c r="Y154" s="162"/>
      <c r="Z154" s="333"/>
      <c r="AA154" s="272"/>
      <c r="AB154" s="348"/>
      <c r="AC154" s="162"/>
      <c r="AD154" s="333"/>
      <c r="AE154" s="272"/>
      <c r="AF154" s="258"/>
      <c r="AG154" s="112"/>
      <c r="AH154" s="331"/>
      <c r="AI154" s="272"/>
      <c r="AJ154" s="258"/>
      <c r="AK154" s="112"/>
      <c r="AL154" s="331"/>
      <c r="AM154" s="146"/>
      <c r="AN154" s="258"/>
      <c r="AO154" s="112"/>
      <c r="AP154" s="331"/>
      <c r="AQ154" s="146"/>
      <c r="AR154" s="258"/>
      <c r="AS154" s="112"/>
      <c r="AT154" s="331"/>
      <c r="AU154" s="146"/>
      <c r="AV154" s="357"/>
      <c r="AW154" s="112"/>
      <c r="AX154" s="468"/>
      <c r="AY154" s="146"/>
      <c r="AZ154" s="291"/>
      <c r="BA154" s="112"/>
      <c r="BB154" s="468"/>
      <c r="BC154" s="146"/>
      <c r="BD154" s="258"/>
      <c r="BE154" s="112">
        <f t="shared" si="70"/>
        <v>0</v>
      </c>
      <c r="BF154" s="331">
        <f>BD154/($F154-$X154-$AZ154)</f>
        <v>0</v>
      </c>
      <c r="BG154" s="158"/>
      <c r="BH154" s="258"/>
      <c r="BI154" s="112">
        <f t="shared" si="71"/>
        <v>0</v>
      </c>
      <c r="BJ154" s="331">
        <f>BH154/($F154-$X154-$AZ154)</f>
        <v>0</v>
      </c>
      <c r="BL154" s="258"/>
      <c r="BM154" s="112">
        <f t="shared" ref="BM154:BM155" si="217">TRUNC(BL154*M154,2)</f>
        <v>0</v>
      </c>
      <c r="BN154" s="331">
        <f>BL154/($F154-$X154-$AZ154)</f>
        <v>0</v>
      </c>
      <c r="BP154" s="69">
        <f t="shared" si="72"/>
        <v>0</v>
      </c>
      <c r="BQ154" s="112">
        <f t="shared" si="73"/>
        <v>0</v>
      </c>
      <c r="BR154" s="331">
        <f>BP154/($F154-$X154-$AZ154)</f>
        <v>0</v>
      </c>
      <c r="BT154" s="69"/>
      <c r="BU154" s="112">
        <f t="shared" si="74"/>
        <v>0</v>
      </c>
      <c r="BV154" s="331">
        <f>BT154/($F154-$X154-$AZ154)</f>
        <v>0</v>
      </c>
      <c r="BX154" s="304">
        <f t="shared" si="79"/>
        <v>0</v>
      </c>
      <c r="BY154" s="112">
        <f t="shared" si="80"/>
        <v>0</v>
      </c>
      <c r="BZ154" s="331">
        <v>0</v>
      </c>
      <c r="CB154" s="304">
        <f t="shared" si="81"/>
        <v>0</v>
      </c>
      <c r="CC154" s="112">
        <f t="shared" si="82"/>
        <v>0</v>
      </c>
      <c r="CD154" s="331">
        <v>0</v>
      </c>
      <c r="CF154" s="304">
        <v>0</v>
      </c>
      <c r="CG154" s="112">
        <v>0</v>
      </c>
      <c r="CH154" s="331">
        <v>0</v>
      </c>
      <c r="CJ154" s="304">
        <v>0</v>
      </c>
      <c r="CK154" s="112">
        <v>0</v>
      </c>
      <c r="CL154" s="331">
        <v>0</v>
      </c>
    </row>
    <row r="155" spans="1:90" ht="15" customHeight="1" outlineLevel="2">
      <c r="A155" s="922" t="s">
        <v>106</v>
      </c>
      <c r="B155" s="107">
        <v>11906</v>
      </c>
      <c r="C155" s="13" t="s">
        <v>13508</v>
      </c>
      <c r="D155" s="583" t="s">
        <v>13435</v>
      </c>
      <c r="E155" s="604" t="s">
        <v>68</v>
      </c>
      <c r="F155" s="923">
        <v>3.53</v>
      </c>
      <c r="G155" s="605"/>
      <c r="H155" s="123">
        <f t="shared" si="215"/>
        <v>0.28349999999999997</v>
      </c>
      <c r="I155" s="104">
        <f t="shared" ref="I155" si="218">G155*(1+H155)</f>
        <v>0</v>
      </c>
      <c r="J155" s="464">
        <f t="shared" si="216"/>
        <v>0</v>
      </c>
      <c r="K155" s="849"/>
      <c r="L155" s="924"/>
      <c r="M155" s="925"/>
      <c r="N155" s="926"/>
      <c r="O155" s="775"/>
      <c r="P155" s="924"/>
      <c r="Q155" s="925"/>
      <c r="R155" s="926"/>
      <c r="S155" s="776"/>
      <c r="T155" s="927"/>
      <c r="U155" s="925"/>
      <c r="V155" s="928"/>
      <c r="W155" s="21"/>
      <c r="X155" s="927"/>
      <c r="Y155" s="929"/>
      <c r="Z155" s="930"/>
      <c r="AA155" s="775"/>
      <c r="AB155" s="927"/>
      <c r="AC155" s="929"/>
      <c r="AD155" s="930"/>
      <c r="AE155" s="775"/>
      <c r="AF155" s="924"/>
      <c r="AG155" s="925"/>
      <c r="AH155" s="926"/>
      <c r="AI155" s="775"/>
      <c r="AJ155" s="924"/>
      <c r="AK155" s="925"/>
      <c r="AL155" s="926"/>
      <c r="AM155" s="931"/>
      <c r="AN155" s="924"/>
      <c r="AO155" s="925"/>
      <c r="AP155" s="926"/>
      <c r="AQ155" s="931"/>
      <c r="AR155" s="924"/>
      <c r="AS155" s="925"/>
      <c r="AT155" s="926"/>
      <c r="AU155" s="931"/>
      <c r="AV155" s="927"/>
      <c r="AW155" s="925"/>
      <c r="AX155" s="932"/>
      <c r="AY155" s="931"/>
      <c r="AZ155" s="933"/>
      <c r="BA155" s="925"/>
      <c r="BB155" s="932"/>
      <c r="BC155" s="931"/>
      <c r="BD155" s="924"/>
      <c r="BE155" s="925">
        <f t="shared" si="70"/>
        <v>0</v>
      </c>
      <c r="BF155" s="926">
        <f>BD155/($F155-$X155-$AZ155)</f>
        <v>0</v>
      </c>
      <c r="BG155" s="934"/>
      <c r="BH155" s="924"/>
      <c r="BI155" s="925">
        <f t="shared" si="71"/>
        <v>0</v>
      </c>
      <c r="BJ155" s="926">
        <f>BH155/($F155-$X155-$AZ155)</f>
        <v>0</v>
      </c>
      <c r="BL155" s="924"/>
      <c r="BM155" s="925">
        <f t="shared" si="217"/>
        <v>0</v>
      </c>
      <c r="BN155" s="926">
        <f>BL155/($F155-$X155-$AZ155)</f>
        <v>0</v>
      </c>
      <c r="BP155" s="924">
        <f t="shared" si="72"/>
        <v>0</v>
      </c>
      <c r="BQ155" s="925">
        <f t="shared" si="73"/>
        <v>0</v>
      </c>
      <c r="BR155" s="926">
        <f>BP155/($F155-$X155-$AZ155)</f>
        <v>0</v>
      </c>
      <c r="BT155" s="924"/>
      <c r="BU155" s="925">
        <f t="shared" si="74"/>
        <v>0</v>
      </c>
      <c r="BV155" s="926">
        <f>BT155/($F155-$X155-$AZ155)</f>
        <v>0</v>
      </c>
      <c r="BX155" s="933">
        <f t="shared" si="79"/>
        <v>0</v>
      </c>
      <c r="BY155" s="925">
        <f t="shared" si="80"/>
        <v>0</v>
      </c>
      <c r="BZ155" s="926">
        <v>0</v>
      </c>
      <c r="CB155" s="933">
        <f t="shared" si="81"/>
        <v>0</v>
      </c>
      <c r="CC155" s="925">
        <f t="shared" si="82"/>
        <v>0</v>
      </c>
      <c r="CD155" s="926">
        <v>0</v>
      </c>
      <c r="CF155" s="933">
        <v>0</v>
      </c>
      <c r="CG155" s="925">
        <v>0</v>
      </c>
      <c r="CH155" s="926">
        <v>0</v>
      </c>
      <c r="CJ155" s="933">
        <v>0</v>
      </c>
      <c r="CK155" s="925">
        <v>0</v>
      </c>
      <c r="CL155" s="926">
        <v>0</v>
      </c>
    </row>
    <row r="156" spans="1:90" ht="15" customHeight="1" outlineLevel="1">
      <c r="A156" s="425"/>
      <c r="B156" s="426"/>
      <c r="C156" s="427" t="s">
        <v>13492</v>
      </c>
      <c r="D156" s="581" t="s">
        <v>245</v>
      </c>
      <c r="E156" s="428"/>
      <c r="F156" s="429"/>
      <c r="G156" s="430"/>
      <c r="H156" s="431"/>
      <c r="I156" s="430"/>
      <c r="J156" s="432">
        <f>SUM(J157:J173)</f>
        <v>0</v>
      </c>
      <c r="K156" s="849"/>
      <c r="L156" s="261"/>
      <c r="M156" s="262"/>
      <c r="N156" s="351"/>
      <c r="O156" s="272"/>
      <c r="P156" s="261"/>
      <c r="Q156" s="262"/>
      <c r="R156" s="351"/>
      <c r="S156" s="325"/>
      <c r="T156" s="352"/>
      <c r="U156" s="262"/>
      <c r="V156" s="364"/>
      <c r="W156" s="21"/>
      <c r="X156" s="352"/>
      <c r="Y156" s="353"/>
      <c r="Z156" s="354"/>
      <c r="AA156" s="272"/>
      <c r="AB156" s="352"/>
      <c r="AC156" s="353"/>
      <c r="AD156" s="354"/>
      <c r="AE156" s="272"/>
      <c r="AF156" s="261"/>
      <c r="AG156" s="262"/>
      <c r="AH156" s="351"/>
      <c r="AI156" s="272"/>
      <c r="AJ156" s="261"/>
      <c r="AK156" s="262"/>
      <c r="AL156" s="351"/>
      <c r="AM156" s="146"/>
      <c r="AN156" s="261"/>
      <c r="AO156" s="262"/>
      <c r="AP156" s="351"/>
      <c r="AQ156" s="146"/>
      <c r="AR156" s="261"/>
      <c r="AS156" s="262"/>
      <c r="AT156" s="351"/>
      <c r="AU156" s="146"/>
      <c r="AV156" s="352"/>
      <c r="AW156" s="262"/>
      <c r="AX156" s="472"/>
      <c r="AY156" s="146"/>
      <c r="AZ156" s="295"/>
      <c r="BA156" s="262"/>
      <c r="BB156" s="472"/>
      <c r="BC156" s="146"/>
      <c r="BD156" s="261"/>
      <c r="BE156" s="262"/>
      <c r="BF156" s="351"/>
      <c r="BG156" s="158"/>
      <c r="BH156" s="261"/>
      <c r="BI156" s="262"/>
      <c r="BJ156" s="351"/>
      <c r="BL156" s="261"/>
      <c r="BM156" s="262"/>
      <c r="BN156" s="351"/>
      <c r="BP156" s="261"/>
      <c r="BQ156" s="262"/>
      <c r="BR156" s="351"/>
      <c r="BT156" s="261"/>
      <c r="BU156" s="262"/>
      <c r="BV156" s="351"/>
      <c r="BX156" s="295"/>
      <c r="BY156" s="262"/>
      <c r="BZ156" s="351"/>
      <c r="CB156" s="295"/>
      <c r="CC156" s="262"/>
      <c r="CD156" s="351"/>
      <c r="CF156" s="295"/>
      <c r="CG156" s="262"/>
      <c r="CH156" s="351"/>
      <c r="CJ156" s="295"/>
      <c r="CK156" s="262"/>
      <c r="CL156" s="351"/>
    </row>
    <row r="157" spans="1:90" ht="15" customHeight="1" outlineLevel="2">
      <c r="A157" s="135" t="s">
        <v>15</v>
      </c>
      <c r="B157" s="106">
        <v>94559</v>
      </c>
      <c r="C157" s="13" t="s">
        <v>13509</v>
      </c>
      <c r="D157" s="583" t="str">
        <f>IF(B157="","",IFERROR(VLOOKUP(B157,'SINAPI12-24'!$A$5:$H$17812,2,FALSE),VLOOKUP(ORÇAMENTO!B157,COMPOSIÇÕES!$A$9:$G$258,5,FALSE)))</f>
        <v>JANELA DE AÇO TIPO BASCULANTE PARA VIDROS, COM BATENTE, FERRAGENS E PINTURA ANTICORROSIVA, EXCLUSIVE VIDROS, ACABAMENTO, ALIZAR E CONTRAMARCO, FIXAÇÃO COM ARGAMASSA. FORNECIMENTO E INSTALAÇÃO. AF_11/2024</v>
      </c>
      <c r="E157" s="604" t="str">
        <f>IF(B157="","",IFERROR(VLOOKUP(B157,'SINAPI12-24'!$A$5:$H$17812,3,FALSE),VLOOKUP(ORÇAMENTO!B157,COMPOSIÇÕES!$A$9:$G$258,6,FALSE)))</f>
        <v>M2</v>
      </c>
      <c r="F157" s="103">
        <v>1.75</v>
      </c>
      <c r="G157" s="605"/>
      <c r="H157" s="123">
        <f t="shared" si="215"/>
        <v>0.28349999999999997</v>
      </c>
      <c r="I157" s="104">
        <f t="shared" ref="I157:I173" si="219">G157*(1+H157)</f>
        <v>0</v>
      </c>
      <c r="J157" s="464">
        <f t="shared" ref="J157:J173" si="220">F157*I157</f>
        <v>0</v>
      </c>
      <c r="K157" s="849"/>
      <c r="L157" s="258"/>
      <c r="M157" s="112"/>
      <c r="N157" s="331"/>
      <c r="O157" s="272"/>
      <c r="P157" s="258"/>
      <c r="Q157" s="112"/>
      <c r="R157" s="331"/>
      <c r="S157" s="325"/>
      <c r="T157" s="348"/>
      <c r="U157" s="112"/>
      <c r="V157" s="356"/>
      <c r="W157" s="21"/>
      <c r="X157" s="348"/>
      <c r="Y157" s="162"/>
      <c r="Z157" s="333"/>
      <c r="AA157" s="272"/>
      <c r="AB157" s="348"/>
      <c r="AC157" s="162"/>
      <c r="AD157" s="333"/>
      <c r="AE157" s="272"/>
      <c r="AF157" s="258"/>
      <c r="AG157" s="112"/>
      <c r="AH157" s="331"/>
      <c r="AI157" s="272"/>
      <c r="AJ157" s="258"/>
      <c r="AK157" s="112"/>
      <c r="AL157" s="331"/>
      <c r="AM157" s="146"/>
      <c r="AN157" s="258"/>
      <c r="AO157" s="112"/>
      <c r="AP157" s="331"/>
      <c r="AQ157" s="146"/>
      <c r="AR157" s="258"/>
      <c r="AS157" s="112"/>
      <c r="AT157" s="331"/>
      <c r="AU157" s="146"/>
      <c r="AV157" s="357"/>
      <c r="AW157" s="112"/>
      <c r="AX157" s="468"/>
      <c r="AY157" s="146"/>
      <c r="AZ157" s="291"/>
      <c r="BA157" s="112"/>
      <c r="BB157" s="468"/>
      <c r="BC157" s="146"/>
      <c r="BD157" s="258"/>
      <c r="BE157" s="112">
        <f t="shared" ref="BE157:BE217" si="221">TRUNC(BD157*I157,2)</f>
        <v>0</v>
      </c>
      <c r="BF157" s="331">
        <f t="shared" ref="BF157:BF173" si="222">BD157/($F157-$X157-$AZ157)</f>
        <v>0</v>
      </c>
      <c r="BG157" s="158"/>
      <c r="BH157" s="258"/>
      <c r="BI157" s="112">
        <f t="shared" ref="BI157:BI217" si="223">TRUNC(BH157*I157,2)</f>
        <v>0</v>
      </c>
      <c r="BJ157" s="331">
        <f t="shared" ref="BJ157:BJ173" si="224">BH157/($F157-$X157-$AZ157)</f>
        <v>0</v>
      </c>
      <c r="BL157" s="258"/>
      <c r="BM157" s="112">
        <f t="shared" ref="BM157:BM173" si="225">TRUNC(BL157*M157,2)</f>
        <v>0</v>
      </c>
      <c r="BN157" s="331">
        <f t="shared" ref="BN157:BN173" si="226">BL157/($F157-$X157-$AZ157)</f>
        <v>0</v>
      </c>
      <c r="BP157" s="69">
        <f t="shared" ref="BP157:BP217" si="227">L157+P157+AF157+AJ157+AN157+AR157+BD157+BH157</f>
        <v>0</v>
      </c>
      <c r="BQ157" s="112">
        <f t="shared" ref="BQ157:BQ217" si="228">M157+Q157+AG157+AK157+AO157+AS157+BE157+BI157</f>
        <v>0</v>
      </c>
      <c r="BR157" s="331">
        <f t="shared" ref="BR157:BR173" si="229">BP157/($F157-$X157-$AZ157)</f>
        <v>0</v>
      </c>
      <c r="BT157" s="69"/>
      <c r="BU157" s="112">
        <f t="shared" ref="BU157:BU217" si="230">TRUNC(BT157*I157,2)</f>
        <v>0</v>
      </c>
      <c r="BV157" s="331">
        <f t="shared" ref="BV157:BV173" si="231">BT157/($F157-$X157-$AZ157)</f>
        <v>0</v>
      </c>
      <c r="BX157" s="304">
        <f t="shared" ref="BX157:BX218" si="232">AB157</f>
        <v>0</v>
      </c>
      <c r="BY157" s="112">
        <f t="shared" ref="BY157:BY218" si="233">AC157</f>
        <v>0</v>
      </c>
      <c r="BZ157" s="331">
        <v>0</v>
      </c>
      <c r="CB157" s="304">
        <f t="shared" ref="CB157:CB218" si="234">T157-BX157</f>
        <v>0</v>
      </c>
      <c r="CC157" s="112">
        <f t="shared" ref="CC157:CC218" si="235">TRUNC(CB157*I157,2)</f>
        <v>0</v>
      </c>
      <c r="CD157" s="331">
        <v>0</v>
      </c>
      <c r="CF157" s="304">
        <v>0</v>
      </c>
      <c r="CG157" s="112">
        <v>0</v>
      </c>
      <c r="CH157" s="331">
        <v>0</v>
      </c>
      <c r="CJ157" s="304">
        <v>0</v>
      </c>
      <c r="CK157" s="112">
        <v>0</v>
      </c>
      <c r="CL157" s="331">
        <v>0</v>
      </c>
    </row>
    <row r="158" spans="1:90" ht="15" customHeight="1" outlineLevel="2">
      <c r="A158" s="135" t="s">
        <v>15</v>
      </c>
      <c r="B158" s="106">
        <v>94559</v>
      </c>
      <c r="C158" s="13" t="s">
        <v>13510</v>
      </c>
      <c r="D158" s="583" t="str">
        <f>IF(B158="","",IFERROR(VLOOKUP(B158,'SINAPI12-24'!$A$5:$H$17812,2,FALSE),VLOOKUP(ORÇAMENTO!B158,COMPOSIÇÕES!$A$9:$G$258,5,FALSE)))</f>
        <v>JANELA DE AÇO TIPO BASCULANTE PARA VIDROS, COM BATENTE, FERRAGENS E PINTURA ANTICORROSIVA, EXCLUSIVE VIDROS, ACABAMENTO, ALIZAR E CONTRAMARCO, FIXAÇÃO COM ARGAMASSA. FORNECIMENTO E INSTALAÇÃO. AF_11/2024</v>
      </c>
      <c r="E158" s="604" t="str">
        <f>IF(B158="","",IFERROR(VLOOKUP(B158,'SINAPI12-24'!$A$5:$H$17812,3,FALSE),VLOOKUP(ORÇAMENTO!B158,COMPOSIÇÕES!$A$9:$G$258,6,FALSE)))</f>
        <v>M2</v>
      </c>
      <c r="F158" s="103">
        <v>1.6</v>
      </c>
      <c r="G158" s="605"/>
      <c r="H158" s="123">
        <f t="shared" si="215"/>
        <v>0.28349999999999997</v>
      </c>
      <c r="I158" s="104">
        <f t="shared" si="219"/>
        <v>0</v>
      </c>
      <c r="J158" s="464">
        <f t="shared" si="220"/>
        <v>0</v>
      </c>
      <c r="K158" s="849"/>
      <c r="L158" s="255"/>
      <c r="M158" s="165"/>
      <c r="N158" s="334"/>
      <c r="O158" s="272"/>
      <c r="P158" s="255"/>
      <c r="Q158" s="165"/>
      <c r="R158" s="334"/>
      <c r="S158" s="325"/>
      <c r="T158" s="349"/>
      <c r="U158" s="165"/>
      <c r="V158" s="358"/>
      <c r="W158" s="21"/>
      <c r="X158" s="349"/>
      <c r="Y158" s="163"/>
      <c r="Z158" s="336"/>
      <c r="AA158" s="272"/>
      <c r="AB158" s="349"/>
      <c r="AC158" s="163"/>
      <c r="AD158" s="336"/>
      <c r="AE158" s="272"/>
      <c r="AF158" s="255"/>
      <c r="AG158" s="165"/>
      <c r="AH158" s="334"/>
      <c r="AI158" s="272"/>
      <c r="AJ158" s="255"/>
      <c r="AK158" s="165"/>
      <c r="AL158" s="334"/>
      <c r="AM158" s="146"/>
      <c r="AN158" s="255"/>
      <c r="AO158" s="165"/>
      <c r="AP158" s="334"/>
      <c r="AQ158" s="146"/>
      <c r="AR158" s="255"/>
      <c r="AS158" s="165"/>
      <c r="AT158" s="334"/>
      <c r="AU158" s="146"/>
      <c r="AV158" s="359"/>
      <c r="AW158" s="165"/>
      <c r="AX158" s="469"/>
      <c r="AY158" s="146"/>
      <c r="AZ158" s="292"/>
      <c r="BA158" s="165"/>
      <c r="BB158" s="469"/>
      <c r="BC158" s="146"/>
      <c r="BD158" s="255"/>
      <c r="BE158" s="165">
        <f t="shared" si="221"/>
        <v>0</v>
      </c>
      <c r="BF158" s="334">
        <f t="shared" si="222"/>
        <v>0</v>
      </c>
      <c r="BG158" s="158"/>
      <c r="BH158" s="255"/>
      <c r="BI158" s="165">
        <f t="shared" si="223"/>
        <v>0</v>
      </c>
      <c r="BJ158" s="334">
        <f t="shared" si="224"/>
        <v>0</v>
      </c>
      <c r="BL158" s="255"/>
      <c r="BM158" s="165">
        <f t="shared" si="225"/>
        <v>0</v>
      </c>
      <c r="BN158" s="334">
        <f t="shared" si="226"/>
        <v>0</v>
      </c>
      <c r="BP158" s="66">
        <f t="shared" si="227"/>
        <v>0</v>
      </c>
      <c r="BQ158" s="165">
        <f t="shared" si="228"/>
        <v>0</v>
      </c>
      <c r="BR158" s="334">
        <f t="shared" si="229"/>
        <v>0</v>
      </c>
      <c r="BT158" s="66"/>
      <c r="BU158" s="165">
        <f t="shared" si="230"/>
        <v>0</v>
      </c>
      <c r="BV158" s="334">
        <f t="shared" si="231"/>
        <v>0</v>
      </c>
      <c r="BX158" s="413">
        <f t="shared" si="232"/>
        <v>0</v>
      </c>
      <c r="BY158" s="165">
        <f t="shared" si="233"/>
        <v>0</v>
      </c>
      <c r="BZ158" s="334">
        <v>0</v>
      </c>
      <c r="CB158" s="413">
        <f t="shared" si="234"/>
        <v>0</v>
      </c>
      <c r="CC158" s="165">
        <f t="shared" si="235"/>
        <v>0</v>
      </c>
      <c r="CD158" s="334">
        <v>0</v>
      </c>
      <c r="CF158" s="413">
        <v>0</v>
      </c>
      <c r="CG158" s="165">
        <v>0</v>
      </c>
      <c r="CH158" s="334">
        <v>0</v>
      </c>
      <c r="CJ158" s="413">
        <v>0</v>
      </c>
      <c r="CK158" s="165">
        <v>0</v>
      </c>
      <c r="CL158" s="334">
        <v>0</v>
      </c>
    </row>
    <row r="159" spans="1:90" ht="15" customHeight="1" outlineLevel="2">
      <c r="A159" s="135" t="s">
        <v>15</v>
      </c>
      <c r="B159" s="106">
        <v>100674</v>
      </c>
      <c r="C159" s="13" t="s">
        <v>13511</v>
      </c>
      <c r="D159" s="583" t="str">
        <f>IF(B159="","",IFERROR(VLOOKUP(B159,'SINAPI12-24'!$A$5:$H$17812,2,FALSE),VLOOKUP(ORÇAMENTO!B159,COMPOSIÇÕES!$A$9:$G$258,5,FALSE)))</f>
        <v>JANELA FIXA DE ALUMÍNIO PARA VIDRO, COM VIDRO, BATENTE E FERRAGENS, EXCLUSIVE ACABAMENTO, ALIZAR E CONTRAMARCO, FIXAÇÃO COM PARAFUSO - FORNECIMENTO E INSTALAÇÃO. AF_11/2024</v>
      </c>
      <c r="E159" s="604" t="str">
        <f>IF(B159="","",IFERROR(VLOOKUP(B159,'SINAPI12-24'!$A$5:$H$17812,3,FALSE),VLOOKUP(ORÇAMENTO!B159,COMPOSIÇÕES!$A$9:$G$258,6,FALSE)))</f>
        <v>M2</v>
      </c>
      <c r="F159" s="103">
        <v>3.22</v>
      </c>
      <c r="G159" s="605"/>
      <c r="H159" s="123">
        <f t="shared" si="215"/>
        <v>0.28349999999999997</v>
      </c>
      <c r="I159" s="104">
        <f t="shared" si="219"/>
        <v>0</v>
      </c>
      <c r="J159" s="464">
        <f t="shared" si="220"/>
        <v>0</v>
      </c>
      <c r="K159" s="849"/>
      <c r="L159" s="255"/>
      <c r="M159" s="165"/>
      <c r="N159" s="334"/>
      <c r="O159" s="272"/>
      <c r="P159" s="255"/>
      <c r="Q159" s="165"/>
      <c r="R159" s="334"/>
      <c r="S159" s="325"/>
      <c r="T159" s="349"/>
      <c r="U159" s="165"/>
      <c r="V159" s="358"/>
      <c r="W159" s="21"/>
      <c r="X159" s="349"/>
      <c r="Y159" s="163"/>
      <c r="Z159" s="336"/>
      <c r="AA159" s="272"/>
      <c r="AB159" s="349"/>
      <c r="AC159" s="163"/>
      <c r="AD159" s="336"/>
      <c r="AE159" s="272"/>
      <c r="AF159" s="255"/>
      <c r="AG159" s="165"/>
      <c r="AH159" s="334"/>
      <c r="AI159" s="272"/>
      <c r="AJ159" s="255"/>
      <c r="AK159" s="165"/>
      <c r="AL159" s="334"/>
      <c r="AM159" s="146"/>
      <c r="AN159" s="255"/>
      <c r="AO159" s="165"/>
      <c r="AP159" s="334"/>
      <c r="AQ159" s="146"/>
      <c r="AR159" s="255"/>
      <c r="AS159" s="165"/>
      <c r="AT159" s="334"/>
      <c r="AU159" s="146"/>
      <c r="AV159" s="359"/>
      <c r="AW159" s="165"/>
      <c r="AX159" s="469"/>
      <c r="AY159" s="146"/>
      <c r="AZ159" s="292"/>
      <c r="BA159" s="165"/>
      <c r="BB159" s="469"/>
      <c r="BC159" s="146"/>
      <c r="BD159" s="255"/>
      <c r="BE159" s="165">
        <f t="shared" si="221"/>
        <v>0</v>
      </c>
      <c r="BF159" s="334">
        <f t="shared" si="222"/>
        <v>0</v>
      </c>
      <c r="BG159" s="158"/>
      <c r="BH159" s="255"/>
      <c r="BI159" s="165">
        <f t="shared" si="223"/>
        <v>0</v>
      </c>
      <c r="BJ159" s="334">
        <f t="shared" si="224"/>
        <v>0</v>
      </c>
      <c r="BL159" s="255"/>
      <c r="BM159" s="165">
        <f t="shared" si="225"/>
        <v>0</v>
      </c>
      <c r="BN159" s="334">
        <f t="shared" si="226"/>
        <v>0</v>
      </c>
      <c r="BP159" s="66">
        <f t="shared" si="227"/>
        <v>0</v>
      </c>
      <c r="BQ159" s="165">
        <f t="shared" si="228"/>
        <v>0</v>
      </c>
      <c r="BR159" s="334">
        <f t="shared" si="229"/>
        <v>0</v>
      </c>
      <c r="BT159" s="66"/>
      <c r="BU159" s="165">
        <f t="shared" si="230"/>
        <v>0</v>
      </c>
      <c r="BV159" s="334">
        <f t="shared" si="231"/>
        <v>0</v>
      </c>
      <c r="BX159" s="413">
        <f t="shared" si="232"/>
        <v>0</v>
      </c>
      <c r="BY159" s="165">
        <f t="shared" si="233"/>
        <v>0</v>
      </c>
      <c r="BZ159" s="334">
        <v>0</v>
      </c>
      <c r="CB159" s="413">
        <f t="shared" si="234"/>
        <v>0</v>
      </c>
      <c r="CC159" s="165">
        <f t="shared" si="235"/>
        <v>0</v>
      </c>
      <c r="CD159" s="334">
        <v>0</v>
      </c>
      <c r="CF159" s="413">
        <v>0</v>
      </c>
      <c r="CG159" s="165">
        <v>0</v>
      </c>
      <c r="CH159" s="334">
        <v>0</v>
      </c>
      <c r="CJ159" s="413">
        <v>0</v>
      </c>
      <c r="CK159" s="165">
        <v>0</v>
      </c>
      <c r="CL159" s="334">
        <v>0</v>
      </c>
    </row>
    <row r="160" spans="1:90" ht="15" customHeight="1" outlineLevel="2">
      <c r="A160" s="135" t="s">
        <v>15</v>
      </c>
      <c r="B160" s="106">
        <v>94559</v>
      </c>
      <c r="C160" s="13" t="s">
        <v>13512</v>
      </c>
      <c r="D160" s="583" t="str">
        <f>IF(B160="","",IFERROR(VLOOKUP(B160,'SINAPI12-24'!$A$5:$H$17812,2,FALSE),VLOOKUP(ORÇAMENTO!B160,COMPOSIÇÕES!$A$9:$G$258,5,FALSE)))</f>
        <v>JANELA DE AÇO TIPO BASCULANTE PARA VIDROS, COM BATENTE, FERRAGENS E PINTURA ANTICORROSIVA, EXCLUSIVE VIDROS, ACABAMENTO, ALIZAR E CONTRAMARCO, FIXAÇÃO COM ARGAMASSA. FORNECIMENTO E INSTALAÇÃO. AF_11/2024</v>
      </c>
      <c r="E160" s="604" t="str">
        <f>IF(B160="","",IFERROR(VLOOKUP(B160,'SINAPI12-24'!$A$5:$H$17812,3,FALSE),VLOOKUP(ORÇAMENTO!B160,COMPOSIÇÕES!$A$9:$G$258,6,FALSE)))</f>
        <v>M2</v>
      </c>
      <c r="F160" s="103">
        <v>2.0299999999999998</v>
      </c>
      <c r="G160" s="605"/>
      <c r="H160" s="123">
        <f t="shared" si="215"/>
        <v>0.28349999999999997</v>
      </c>
      <c r="I160" s="104">
        <f t="shared" si="219"/>
        <v>0</v>
      </c>
      <c r="J160" s="464">
        <f t="shared" si="220"/>
        <v>0</v>
      </c>
      <c r="K160" s="849"/>
      <c r="L160" s="255"/>
      <c r="M160" s="165"/>
      <c r="N160" s="334"/>
      <c r="O160" s="272"/>
      <c r="P160" s="255"/>
      <c r="Q160" s="165"/>
      <c r="R160" s="334"/>
      <c r="S160" s="325"/>
      <c r="T160" s="349"/>
      <c r="U160" s="165"/>
      <c r="V160" s="358"/>
      <c r="W160" s="21"/>
      <c r="X160" s="349"/>
      <c r="Y160" s="163"/>
      <c r="Z160" s="336"/>
      <c r="AA160" s="272"/>
      <c r="AB160" s="349"/>
      <c r="AC160" s="163"/>
      <c r="AD160" s="336"/>
      <c r="AE160" s="272"/>
      <c r="AF160" s="255"/>
      <c r="AG160" s="165"/>
      <c r="AH160" s="334"/>
      <c r="AI160" s="272"/>
      <c r="AJ160" s="255"/>
      <c r="AK160" s="165"/>
      <c r="AL160" s="334"/>
      <c r="AM160" s="146"/>
      <c r="AN160" s="255"/>
      <c r="AO160" s="165"/>
      <c r="AP160" s="334"/>
      <c r="AQ160" s="146"/>
      <c r="AR160" s="255"/>
      <c r="AS160" s="165"/>
      <c r="AT160" s="334"/>
      <c r="AU160" s="146"/>
      <c r="AV160" s="359"/>
      <c r="AW160" s="165"/>
      <c r="AX160" s="469"/>
      <c r="AY160" s="146"/>
      <c r="AZ160" s="292"/>
      <c r="BA160" s="165"/>
      <c r="BB160" s="469"/>
      <c r="BC160" s="146"/>
      <c r="BD160" s="255"/>
      <c r="BE160" s="165">
        <f t="shared" si="221"/>
        <v>0</v>
      </c>
      <c r="BF160" s="334">
        <f t="shared" si="222"/>
        <v>0</v>
      </c>
      <c r="BG160" s="158"/>
      <c r="BH160" s="255"/>
      <c r="BI160" s="165">
        <f t="shared" si="223"/>
        <v>0</v>
      </c>
      <c r="BJ160" s="334">
        <f t="shared" si="224"/>
        <v>0</v>
      </c>
      <c r="BL160" s="255"/>
      <c r="BM160" s="165">
        <f t="shared" si="225"/>
        <v>0</v>
      </c>
      <c r="BN160" s="334">
        <f t="shared" si="226"/>
        <v>0</v>
      </c>
      <c r="BP160" s="66">
        <f t="shared" si="227"/>
        <v>0</v>
      </c>
      <c r="BQ160" s="165">
        <f t="shared" si="228"/>
        <v>0</v>
      </c>
      <c r="BR160" s="334">
        <f t="shared" si="229"/>
        <v>0</v>
      </c>
      <c r="BT160" s="66"/>
      <c r="BU160" s="165">
        <f t="shared" si="230"/>
        <v>0</v>
      </c>
      <c r="BV160" s="334">
        <f t="shared" si="231"/>
        <v>0</v>
      </c>
      <c r="BX160" s="413">
        <f t="shared" si="232"/>
        <v>0</v>
      </c>
      <c r="BY160" s="165">
        <f t="shared" si="233"/>
        <v>0</v>
      </c>
      <c r="BZ160" s="334">
        <v>0</v>
      </c>
      <c r="CB160" s="413">
        <f t="shared" si="234"/>
        <v>0</v>
      </c>
      <c r="CC160" s="165">
        <f t="shared" si="235"/>
        <v>0</v>
      </c>
      <c r="CD160" s="334">
        <v>0</v>
      </c>
      <c r="CF160" s="413">
        <v>0</v>
      </c>
      <c r="CG160" s="165">
        <v>0</v>
      </c>
      <c r="CH160" s="334">
        <v>0</v>
      </c>
      <c r="CJ160" s="413">
        <v>0</v>
      </c>
      <c r="CK160" s="165">
        <v>0</v>
      </c>
      <c r="CL160" s="334">
        <v>0</v>
      </c>
    </row>
    <row r="161" spans="1:90" ht="15" customHeight="1" outlineLevel="2">
      <c r="A161" s="135" t="s">
        <v>15</v>
      </c>
      <c r="B161" s="106">
        <v>100674</v>
      </c>
      <c r="C161" s="13" t="s">
        <v>13513</v>
      </c>
      <c r="D161" s="583" t="str">
        <f>IF(B161="","",IFERROR(VLOOKUP(B161,'SINAPI12-24'!$A$5:$H$17812,2,FALSE),VLOOKUP(ORÇAMENTO!B161,COMPOSIÇÕES!$A$9:$G$258,5,FALSE)))</f>
        <v>JANELA FIXA DE ALUMÍNIO PARA VIDRO, COM VIDRO, BATENTE E FERRAGENS, EXCLUSIVE ACABAMENTO, ALIZAR E CONTRAMARCO, FIXAÇÃO COM PARAFUSO - FORNECIMENTO E INSTALAÇÃO. AF_11/2024</v>
      </c>
      <c r="E161" s="604" t="str">
        <f>IF(B161="","",IFERROR(VLOOKUP(B161,'SINAPI12-24'!$A$5:$H$17812,3,FALSE),VLOOKUP(ORÇAMENTO!B161,COMPOSIÇÕES!$A$9:$G$258,6,FALSE)))</f>
        <v>M2</v>
      </c>
      <c r="F161" s="103">
        <v>2.16</v>
      </c>
      <c r="G161" s="605"/>
      <c r="H161" s="123">
        <f t="shared" si="215"/>
        <v>0.28349999999999997</v>
      </c>
      <c r="I161" s="104">
        <f t="shared" si="219"/>
        <v>0</v>
      </c>
      <c r="J161" s="464">
        <f t="shared" si="220"/>
        <v>0</v>
      </c>
      <c r="K161" s="849"/>
      <c r="L161" s="255"/>
      <c r="M161" s="165"/>
      <c r="N161" s="334"/>
      <c r="O161" s="272"/>
      <c r="P161" s="255"/>
      <c r="Q161" s="165"/>
      <c r="R161" s="334"/>
      <c r="S161" s="325"/>
      <c r="T161" s="349"/>
      <c r="U161" s="165"/>
      <c r="V161" s="358"/>
      <c r="W161" s="21"/>
      <c r="X161" s="349"/>
      <c r="Y161" s="163"/>
      <c r="Z161" s="336"/>
      <c r="AA161" s="272"/>
      <c r="AB161" s="349"/>
      <c r="AC161" s="163"/>
      <c r="AD161" s="336"/>
      <c r="AE161" s="272"/>
      <c r="AF161" s="255"/>
      <c r="AG161" s="165"/>
      <c r="AH161" s="334"/>
      <c r="AI161" s="272"/>
      <c r="AJ161" s="255"/>
      <c r="AK161" s="165"/>
      <c r="AL161" s="334"/>
      <c r="AM161" s="146"/>
      <c r="AN161" s="255"/>
      <c r="AO161" s="165"/>
      <c r="AP161" s="334"/>
      <c r="AQ161" s="146"/>
      <c r="AR161" s="255"/>
      <c r="AS161" s="165"/>
      <c r="AT161" s="334"/>
      <c r="AU161" s="146"/>
      <c r="AV161" s="359"/>
      <c r="AW161" s="165"/>
      <c r="AX161" s="469"/>
      <c r="AY161" s="146"/>
      <c r="AZ161" s="292"/>
      <c r="BA161" s="165"/>
      <c r="BB161" s="469"/>
      <c r="BC161" s="146"/>
      <c r="BD161" s="255"/>
      <c r="BE161" s="165">
        <f t="shared" si="221"/>
        <v>0</v>
      </c>
      <c r="BF161" s="334">
        <f t="shared" si="222"/>
        <v>0</v>
      </c>
      <c r="BG161" s="158"/>
      <c r="BH161" s="255"/>
      <c r="BI161" s="165">
        <f t="shared" si="223"/>
        <v>0</v>
      </c>
      <c r="BJ161" s="334">
        <f t="shared" si="224"/>
        <v>0</v>
      </c>
      <c r="BL161" s="255"/>
      <c r="BM161" s="165">
        <f t="shared" si="225"/>
        <v>0</v>
      </c>
      <c r="BN161" s="334">
        <f t="shared" si="226"/>
        <v>0</v>
      </c>
      <c r="BP161" s="66">
        <f t="shared" si="227"/>
        <v>0</v>
      </c>
      <c r="BQ161" s="165">
        <f t="shared" si="228"/>
        <v>0</v>
      </c>
      <c r="BR161" s="334">
        <f t="shared" si="229"/>
        <v>0</v>
      </c>
      <c r="BT161" s="66"/>
      <c r="BU161" s="165">
        <f t="shared" si="230"/>
        <v>0</v>
      </c>
      <c r="BV161" s="334">
        <f t="shared" si="231"/>
        <v>0</v>
      </c>
      <c r="BX161" s="413">
        <f t="shared" si="232"/>
        <v>0</v>
      </c>
      <c r="BY161" s="165">
        <f t="shared" si="233"/>
        <v>0</v>
      </c>
      <c r="BZ161" s="334">
        <v>0</v>
      </c>
      <c r="CB161" s="413">
        <f t="shared" si="234"/>
        <v>0</v>
      </c>
      <c r="CC161" s="165">
        <f t="shared" si="235"/>
        <v>0</v>
      </c>
      <c r="CD161" s="334">
        <v>0</v>
      </c>
      <c r="CF161" s="413">
        <v>0</v>
      </c>
      <c r="CG161" s="165">
        <v>0</v>
      </c>
      <c r="CH161" s="334">
        <v>0</v>
      </c>
      <c r="CJ161" s="413">
        <v>0</v>
      </c>
      <c r="CK161" s="165">
        <v>0</v>
      </c>
      <c r="CL161" s="334">
        <v>0</v>
      </c>
    </row>
    <row r="162" spans="1:90" ht="15" customHeight="1" outlineLevel="2">
      <c r="A162" s="135" t="s">
        <v>15</v>
      </c>
      <c r="B162" s="106">
        <v>94569</v>
      </c>
      <c r="C162" s="13" t="s">
        <v>13514</v>
      </c>
      <c r="D162" s="583" t="str">
        <f>IF(B162="","",IFERROR(VLOOKUP(B162,'SINAPI12-24'!$A$5:$H$17812,2,FALSE),VLOOKUP(ORÇAMENTO!B162,COMPOSIÇÕES!$A$9:$G$258,5,FALSE)))</f>
        <v>JANELA DE ALUMÍNIO TIPO MAXIM-AR, COM VIDROS, BATENTE E FERRAGENS, EXCLUSIVE ALIZAR, ACABAMENTO E CONTRAMARCO, FIXAÇÃO COM PARAFUSO. FORNECIMENTO E INSTALAÇÃO. AF_11/2024</v>
      </c>
      <c r="E162" s="604" t="str">
        <f>IF(B162="","",IFERROR(VLOOKUP(B162,'SINAPI12-24'!$A$5:$H$17812,3,FALSE),VLOOKUP(ORÇAMENTO!B162,COMPOSIÇÕES!$A$9:$G$258,6,FALSE)))</f>
        <v>M2</v>
      </c>
      <c r="F162" s="103">
        <v>2.1</v>
      </c>
      <c r="G162" s="605"/>
      <c r="H162" s="123">
        <f t="shared" si="215"/>
        <v>0.28349999999999997</v>
      </c>
      <c r="I162" s="104">
        <f t="shared" si="219"/>
        <v>0</v>
      </c>
      <c r="J162" s="464">
        <f t="shared" si="220"/>
        <v>0</v>
      </c>
      <c r="K162" s="849"/>
      <c r="L162" s="255"/>
      <c r="M162" s="165"/>
      <c r="N162" s="334"/>
      <c r="O162" s="272"/>
      <c r="P162" s="255"/>
      <c r="Q162" s="165"/>
      <c r="R162" s="334"/>
      <c r="S162" s="325"/>
      <c r="T162" s="349"/>
      <c r="U162" s="165"/>
      <c r="V162" s="358"/>
      <c r="W162" s="21"/>
      <c r="X162" s="349"/>
      <c r="Y162" s="163"/>
      <c r="Z162" s="336"/>
      <c r="AA162" s="272"/>
      <c r="AB162" s="349"/>
      <c r="AC162" s="163"/>
      <c r="AD162" s="336"/>
      <c r="AE162" s="272"/>
      <c r="AF162" s="255"/>
      <c r="AG162" s="165"/>
      <c r="AH162" s="334"/>
      <c r="AI162" s="272"/>
      <c r="AJ162" s="255"/>
      <c r="AK162" s="165"/>
      <c r="AL162" s="334"/>
      <c r="AM162" s="146"/>
      <c r="AN162" s="255"/>
      <c r="AO162" s="165"/>
      <c r="AP162" s="334"/>
      <c r="AQ162" s="146"/>
      <c r="AR162" s="255"/>
      <c r="AS162" s="165"/>
      <c r="AT162" s="334"/>
      <c r="AU162" s="146"/>
      <c r="AV162" s="359"/>
      <c r="AW162" s="165"/>
      <c r="AX162" s="469"/>
      <c r="AY162" s="146"/>
      <c r="AZ162" s="292"/>
      <c r="BA162" s="165"/>
      <c r="BB162" s="469"/>
      <c r="BC162" s="146"/>
      <c r="BD162" s="255"/>
      <c r="BE162" s="165">
        <f t="shared" si="221"/>
        <v>0</v>
      </c>
      <c r="BF162" s="334">
        <f t="shared" si="222"/>
        <v>0</v>
      </c>
      <c r="BG162" s="158"/>
      <c r="BH162" s="255"/>
      <c r="BI162" s="165">
        <f t="shared" si="223"/>
        <v>0</v>
      </c>
      <c r="BJ162" s="334">
        <f t="shared" si="224"/>
        <v>0</v>
      </c>
      <c r="BL162" s="255"/>
      <c r="BM162" s="165">
        <f t="shared" si="225"/>
        <v>0</v>
      </c>
      <c r="BN162" s="334">
        <f t="shared" si="226"/>
        <v>0</v>
      </c>
      <c r="BP162" s="66">
        <f t="shared" si="227"/>
        <v>0</v>
      </c>
      <c r="BQ162" s="165">
        <f t="shared" si="228"/>
        <v>0</v>
      </c>
      <c r="BR162" s="334">
        <f t="shared" si="229"/>
        <v>0</v>
      </c>
      <c r="BT162" s="66"/>
      <c r="BU162" s="165">
        <f t="shared" si="230"/>
        <v>0</v>
      </c>
      <c r="BV162" s="334">
        <f t="shared" si="231"/>
        <v>0</v>
      </c>
      <c r="BX162" s="413">
        <f t="shared" si="232"/>
        <v>0</v>
      </c>
      <c r="BY162" s="165">
        <f t="shared" si="233"/>
        <v>0</v>
      </c>
      <c r="BZ162" s="334">
        <v>0</v>
      </c>
      <c r="CB162" s="413">
        <f t="shared" si="234"/>
        <v>0</v>
      </c>
      <c r="CC162" s="165">
        <f t="shared" si="235"/>
        <v>0</v>
      </c>
      <c r="CD162" s="334">
        <v>0</v>
      </c>
      <c r="CF162" s="413">
        <v>0</v>
      </c>
      <c r="CG162" s="165">
        <v>0</v>
      </c>
      <c r="CH162" s="334">
        <v>0</v>
      </c>
      <c r="CJ162" s="413">
        <v>0</v>
      </c>
      <c r="CK162" s="165">
        <v>0</v>
      </c>
      <c r="CL162" s="334">
        <v>0</v>
      </c>
    </row>
    <row r="163" spans="1:90" ht="15" customHeight="1" outlineLevel="2">
      <c r="A163" s="135" t="s">
        <v>15</v>
      </c>
      <c r="B163" s="106">
        <v>94569</v>
      </c>
      <c r="C163" s="13" t="s">
        <v>13515</v>
      </c>
      <c r="D163" s="583" t="str">
        <f>IF(B163="","",IFERROR(VLOOKUP(B163,'SINAPI12-24'!$A$5:$H$17812,2,FALSE),VLOOKUP(ORÇAMENTO!B163,COMPOSIÇÕES!$A$9:$G$258,5,FALSE)))</f>
        <v>JANELA DE ALUMÍNIO TIPO MAXIM-AR, COM VIDROS, BATENTE E FERRAGENS, EXCLUSIVE ALIZAR, ACABAMENTO E CONTRAMARCO, FIXAÇÃO COM PARAFUSO. FORNECIMENTO E INSTALAÇÃO. AF_11/2024</v>
      </c>
      <c r="E163" s="604" t="str">
        <f>IF(B163="","",IFERROR(VLOOKUP(B163,'SINAPI12-24'!$A$5:$H$17812,3,FALSE),VLOOKUP(ORÇAMENTO!B163,COMPOSIÇÕES!$A$9:$G$258,6,FALSE)))</f>
        <v>M2</v>
      </c>
      <c r="F163" s="103">
        <v>12.6</v>
      </c>
      <c r="G163" s="605"/>
      <c r="H163" s="123">
        <f t="shared" si="215"/>
        <v>0.28349999999999997</v>
      </c>
      <c r="I163" s="104">
        <f t="shared" si="219"/>
        <v>0</v>
      </c>
      <c r="J163" s="464">
        <f t="shared" si="220"/>
        <v>0</v>
      </c>
      <c r="K163" s="849"/>
      <c r="L163" s="255"/>
      <c r="M163" s="165"/>
      <c r="N163" s="334"/>
      <c r="O163" s="272"/>
      <c r="P163" s="255"/>
      <c r="Q163" s="165"/>
      <c r="R163" s="334"/>
      <c r="S163" s="325"/>
      <c r="T163" s="349"/>
      <c r="U163" s="165"/>
      <c r="V163" s="358"/>
      <c r="W163" s="21"/>
      <c r="X163" s="349"/>
      <c r="Y163" s="163"/>
      <c r="Z163" s="336"/>
      <c r="AA163" s="272"/>
      <c r="AB163" s="349"/>
      <c r="AC163" s="163"/>
      <c r="AD163" s="336"/>
      <c r="AE163" s="272"/>
      <c r="AF163" s="255"/>
      <c r="AG163" s="165"/>
      <c r="AH163" s="334"/>
      <c r="AI163" s="272"/>
      <c r="AJ163" s="255"/>
      <c r="AK163" s="165"/>
      <c r="AL163" s="334"/>
      <c r="AM163" s="146"/>
      <c r="AN163" s="255"/>
      <c r="AO163" s="165"/>
      <c r="AP163" s="334"/>
      <c r="AQ163" s="146"/>
      <c r="AR163" s="255"/>
      <c r="AS163" s="165"/>
      <c r="AT163" s="334"/>
      <c r="AU163" s="146"/>
      <c r="AV163" s="359"/>
      <c r="AW163" s="165"/>
      <c r="AX163" s="469"/>
      <c r="AY163" s="146"/>
      <c r="AZ163" s="292"/>
      <c r="BA163" s="165"/>
      <c r="BB163" s="469"/>
      <c r="BC163" s="146"/>
      <c r="BD163" s="255"/>
      <c r="BE163" s="165">
        <f t="shared" si="221"/>
        <v>0</v>
      </c>
      <c r="BF163" s="334">
        <f t="shared" si="222"/>
        <v>0</v>
      </c>
      <c r="BG163" s="158"/>
      <c r="BH163" s="255"/>
      <c r="BI163" s="165">
        <f t="shared" si="223"/>
        <v>0</v>
      </c>
      <c r="BJ163" s="334">
        <f t="shared" si="224"/>
        <v>0</v>
      </c>
      <c r="BL163" s="255"/>
      <c r="BM163" s="165">
        <f t="shared" si="225"/>
        <v>0</v>
      </c>
      <c r="BN163" s="334">
        <f t="shared" si="226"/>
        <v>0</v>
      </c>
      <c r="BP163" s="66">
        <f t="shared" si="227"/>
        <v>0</v>
      </c>
      <c r="BQ163" s="165">
        <f t="shared" si="228"/>
        <v>0</v>
      </c>
      <c r="BR163" s="334">
        <f t="shared" si="229"/>
        <v>0</v>
      </c>
      <c r="BT163" s="66"/>
      <c r="BU163" s="165">
        <f t="shared" si="230"/>
        <v>0</v>
      </c>
      <c r="BV163" s="334">
        <f t="shared" si="231"/>
        <v>0</v>
      </c>
      <c r="BX163" s="413">
        <f t="shared" si="232"/>
        <v>0</v>
      </c>
      <c r="BY163" s="165">
        <f t="shared" si="233"/>
        <v>0</v>
      </c>
      <c r="BZ163" s="334">
        <v>0</v>
      </c>
      <c r="CB163" s="413">
        <f t="shared" si="234"/>
        <v>0</v>
      </c>
      <c r="CC163" s="165">
        <f t="shared" si="235"/>
        <v>0</v>
      </c>
      <c r="CD163" s="334">
        <v>0</v>
      </c>
      <c r="CF163" s="413">
        <v>0</v>
      </c>
      <c r="CG163" s="165">
        <v>0</v>
      </c>
      <c r="CH163" s="334">
        <v>0</v>
      </c>
      <c r="CJ163" s="413">
        <v>0</v>
      </c>
      <c r="CK163" s="165">
        <v>0</v>
      </c>
      <c r="CL163" s="334">
        <v>0</v>
      </c>
    </row>
    <row r="164" spans="1:90" ht="15" customHeight="1" outlineLevel="2">
      <c r="A164" s="135" t="s">
        <v>15</v>
      </c>
      <c r="B164" s="106">
        <v>94569</v>
      </c>
      <c r="C164" s="13" t="s">
        <v>13516</v>
      </c>
      <c r="D164" s="583" t="str">
        <f>IF(B164="","",IFERROR(VLOOKUP(B164,'SINAPI12-24'!$A$5:$H$17812,2,FALSE),VLOOKUP(ORÇAMENTO!B164,COMPOSIÇÕES!$A$9:$G$258,5,FALSE)))</f>
        <v>JANELA DE ALUMÍNIO TIPO MAXIM-AR, COM VIDROS, BATENTE E FERRAGENS, EXCLUSIVE ALIZAR, ACABAMENTO E CONTRAMARCO, FIXAÇÃO COM PARAFUSO. FORNECIMENTO E INSTALAÇÃO. AF_11/2024</v>
      </c>
      <c r="E164" s="604" t="str">
        <f>IF(B164="","",IFERROR(VLOOKUP(B164,'SINAPI12-24'!$A$5:$H$17812,3,FALSE),VLOOKUP(ORÇAMENTO!B164,COMPOSIÇÕES!$A$9:$G$258,6,FALSE)))</f>
        <v>M2</v>
      </c>
      <c r="F164" s="103">
        <v>6.3</v>
      </c>
      <c r="G164" s="605"/>
      <c r="H164" s="123">
        <f t="shared" si="215"/>
        <v>0.28349999999999997</v>
      </c>
      <c r="I164" s="104">
        <f t="shared" si="219"/>
        <v>0</v>
      </c>
      <c r="J164" s="464">
        <f t="shared" si="220"/>
        <v>0</v>
      </c>
      <c r="K164" s="849"/>
      <c r="L164" s="255"/>
      <c r="M164" s="165"/>
      <c r="N164" s="334"/>
      <c r="O164" s="272"/>
      <c r="P164" s="255"/>
      <c r="Q164" s="165"/>
      <c r="R164" s="334"/>
      <c r="S164" s="325"/>
      <c r="T164" s="349"/>
      <c r="U164" s="165"/>
      <c r="V164" s="358"/>
      <c r="W164" s="21"/>
      <c r="X164" s="349"/>
      <c r="Y164" s="163"/>
      <c r="Z164" s="336"/>
      <c r="AA164" s="272"/>
      <c r="AB164" s="349"/>
      <c r="AC164" s="163"/>
      <c r="AD164" s="336"/>
      <c r="AE164" s="272"/>
      <c r="AF164" s="255"/>
      <c r="AG164" s="165"/>
      <c r="AH164" s="334"/>
      <c r="AI164" s="272"/>
      <c r="AJ164" s="255"/>
      <c r="AK164" s="165"/>
      <c r="AL164" s="334"/>
      <c r="AM164" s="146"/>
      <c r="AN164" s="255"/>
      <c r="AO164" s="165"/>
      <c r="AP164" s="334"/>
      <c r="AQ164" s="146"/>
      <c r="AR164" s="255"/>
      <c r="AS164" s="165"/>
      <c r="AT164" s="334"/>
      <c r="AU164" s="146"/>
      <c r="AV164" s="359"/>
      <c r="AW164" s="165"/>
      <c r="AX164" s="469"/>
      <c r="AY164" s="146"/>
      <c r="AZ164" s="292"/>
      <c r="BA164" s="165"/>
      <c r="BB164" s="469"/>
      <c r="BC164" s="146"/>
      <c r="BD164" s="255"/>
      <c r="BE164" s="165">
        <f t="shared" si="221"/>
        <v>0</v>
      </c>
      <c r="BF164" s="334">
        <f t="shared" si="222"/>
        <v>0</v>
      </c>
      <c r="BG164" s="158"/>
      <c r="BH164" s="255"/>
      <c r="BI164" s="165">
        <f t="shared" si="223"/>
        <v>0</v>
      </c>
      <c r="BJ164" s="334">
        <f t="shared" si="224"/>
        <v>0</v>
      </c>
      <c r="BL164" s="255"/>
      <c r="BM164" s="165">
        <f t="shared" si="225"/>
        <v>0</v>
      </c>
      <c r="BN164" s="334">
        <f t="shared" si="226"/>
        <v>0</v>
      </c>
      <c r="BP164" s="66">
        <f t="shared" si="227"/>
        <v>0</v>
      </c>
      <c r="BQ164" s="165">
        <f t="shared" si="228"/>
        <v>0</v>
      </c>
      <c r="BR164" s="334">
        <f t="shared" si="229"/>
        <v>0</v>
      </c>
      <c r="BT164" s="66"/>
      <c r="BU164" s="165">
        <f t="shared" si="230"/>
        <v>0</v>
      </c>
      <c r="BV164" s="334">
        <f t="shared" si="231"/>
        <v>0</v>
      </c>
      <c r="BX164" s="413">
        <f t="shared" si="232"/>
        <v>0</v>
      </c>
      <c r="BY164" s="165">
        <f t="shared" si="233"/>
        <v>0</v>
      </c>
      <c r="BZ164" s="334">
        <v>0</v>
      </c>
      <c r="CB164" s="413">
        <f t="shared" si="234"/>
        <v>0</v>
      </c>
      <c r="CC164" s="165">
        <f t="shared" si="235"/>
        <v>0</v>
      </c>
      <c r="CD164" s="334">
        <v>0</v>
      </c>
      <c r="CF164" s="413">
        <v>0</v>
      </c>
      <c r="CG164" s="165">
        <v>0</v>
      </c>
      <c r="CH164" s="334">
        <v>0</v>
      </c>
      <c r="CJ164" s="413">
        <v>0</v>
      </c>
      <c r="CK164" s="165">
        <v>0</v>
      </c>
      <c r="CL164" s="334">
        <v>0</v>
      </c>
    </row>
    <row r="165" spans="1:90" ht="15" customHeight="1" outlineLevel="2">
      <c r="A165" s="135" t="s">
        <v>15</v>
      </c>
      <c r="B165" s="106">
        <v>94569</v>
      </c>
      <c r="C165" s="13" t="s">
        <v>13517</v>
      </c>
      <c r="D165" s="583" t="str">
        <f>IF(B165="","",IFERROR(VLOOKUP(B165,'SINAPI12-24'!$A$5:$H$17812,2,FALSE),VLOOKUP(ORÇAMENTO!B165,COMPOSIÇÕES!$A$9:$G$258,5,FALSE)))</f>
        <v>JANELA DE ALUMÍNIO TIPO MAXIM-AR, COM VIDROS, BATENTE E FERRAGENS, EXCLUSIVE ALIZAR, ACABAMENTO E CONTRAMARCO, FIXAÇÃO COM PARAFUSO. FORNECIMENTO E INSTALAÇÃO. AF_11/2024</v>
      </c>
      <c r="E165" s="604" t="str">
        <f>IF(B165="","",IFERROR(VLOOKUP(B165,'SINAPI12-24'!$A$5:$H$17812,3,FALSE),VLOOKUP(ORÇAMENTO!B165,COMPOSIÇÕES!$A$9:$G$258,6,FALSE)))</f>
        <v>M2</v>
      </c>
      <c r="F165" s="103">
        <v>18.899999999999999</v>
      </c>
      <c r="G165" s="605"/>
      <c r="H165" s="123">
        <f t="shared" si="215"/>
        <v>0.28349999999999997</v>
      </c>
      <c r="I165" s="104">
        <f t="shared" si="219"/>
        <v>0</v>
      </c>
      <c r="J165" s="464">
        <f t="shared" si="220"/>
        <v>0</v>
      </c>
      <c r="K165" s="849"/>
      <c r="L165" s="255"/>
      <c r="M165" s="165"/>
      <c r="N165" s="334"/>
      <c r="O165" s="272"/>
      <c r="P165" s="255"/>
      <c r="Q165" s="165"/>
      <c r="R165" s="334"/>
      <c r="S165" s="325"/>
      <c r="T165" s="349"/>
      <c r="U165" s="165"/>
      <c r="V165" s="358"/>
      <c r="W165" s="21"/>
      <c r="X165" s="349"/>
      <c r="Y165" s="163"/>
      <c r="Z165" s="336"/>
      <c r="AA165" s="272"/>
      <c r="AB165" s="349"/>
      <c r="AC165" s="163"/>
      <c r="AD165" s="336"/>
      <c r="AE165" s="272"/>
      <c r="AF165" s="255"/>
      <c r="AG165" s="165"/>
      <c r="AH165" s="334"/>
      <c r="AI165" s="272"/>
      <c r="AJ165" s="255"/>
      <c r="AK165" s="165"/>
      <c r="AL165" s="334"/>
      <c r="AM165" s="146"/>
      <c r="AN165" s="255"/>
      <c r="AO165" s="165"/>
      <c r="AP165" s="334"/>
      <c r="AQ165" s="146"/>
      <c r="AR165" s="255"/>
      <c r="AS165" s="165"/>
      <c r="AT165" s="334"/>
      <c r="AU165" s="146"/>
      <c r="AV165" s="359"/>
      <c r="AW165" s="165"/>
      <c r="AX165" s="469"/>
      <c r="AY165" s="146"/>
      <c r="AZ165" s="292"/>
      <c r="BA165" s="165"/>
      <c r="BB165" s="469"/>
      <c r="BC165" s="146"/>
      <c r="BD165" s="255"/>
      <c r="BE165" s="165">
        <f t="shared" si="221"/>
        <v>0</v>
      </c>
      <c r="BF165" s="334">
        <f t="shared" si="222"/>
        <v>0</v>
      </c>
      <c r="BG165" s="158"/>
      <c r="BH165" s="255"/>
      <c r="BI165" s="165">
        <f t="shared" si="223"/>
        <v>0</v>
      </c>
      <c r="BJ165" s="334">
        <f t="shared" si="224"/>
        <v>0</v>
      </c>
      <c r="BL165" s="255"/>
      <c r="BM165" s="165">
        <f t="shared" si="225"/>
        <v>0</v>
      </c>
      <c r="BN165" s="334">
        <f t="shared" si="226"/>
        <v>0</v>
      </c>
      <c r="BP165" s="66">
        <f t="shared" si="227"/>
        <v>0</v>
      </c>
      <c r="BQ165" s="165">
        <f t="shared" si="228"/>
        <v>0</v>
      </c>
      <c r="BR165" s="334">
        <f t="shared" si="229"/>
        <v>0</v>
      </c>
      <c r="BT165" s="66"/>
      <c r="BU165" s="165">
        <f t="shared" si="230"/>
        <v>0</v>
      </c>
      <c r="BV165" s="334">
        <f t="shared" si="231"/>
        <v>0</v>
      </c>
      <c r="BX165" s="413">
        <f t="shared" si="232"/>
        <v>0</v>
      </c>
      <c r="BY165" s="165">
        <f t="shared" si="233"/>
        <v>0</v>
      </c>
      <c r="BZ165" s="334">
        <v>0</v>
      </c>
      <c r="CB165" s="413">
        <f t="shared" si="234"/>
        <v>0</v>
      </c>
      <c r="CC165" s="165">
        <f t="shared" si="235"/>
        <v>0</v>
      </c>
      <c r="CD165" s="334">
        <v>0</v>
      </c>
      <c r="CF165" s="413">
        <v>0</v>
      </c>
      <c r="CG165" s="165">
        <v>0</v>
      </c>
      <c r="CH165" s="334">
        <v>0</v>
      </c>
      <c r="CJ165" s="413">
        <v>0</v>
      </c>
      <c r="CK165" s="165">
        <v>0</v>
      </c>
      <c r="CL165" s="334">
        <v>0</v>
      </c>
    </row>
    <row r="166" spans="1:90" ht="15" customHeight="1" outlineLevel="2">
      <c r="A166" s="135" t="s">
        <v>15</v>
      </c>
      <c r="B166" s="106">
        <v>94569</v>
      </c>
      <c r="C166" s="13" t="s">
        <v>13518</v>
      </c>
      <c r="D166" s="583" t="str">
        <f>IF(B166="","",IFERROR(VLOOKUP(B166,'SINAPI12-24'!$A$5:$H$17812,2,FALSE),VLOOKUP(ORÇAMENTO!B166,COMPOSIÇÕES!$A$9:$G$258,5,FALSE)))</f>
        <v>JANELA DE ALUMÍNIO TIPO MAXIM-AR, COM VIDROS, BATENTE E FERRAGENS, EXCLUSIVE ALIZAR, ACABAMENTO E CONTRAMARCO, FIXAÇÃO COM PARAFUSO. FORNECIMENTO E INSTALAÇÃO. AF_11/2024</v>
      </c>
      <c r="E166" s="604" t="str">
        <f>IF(B166="","",IFERROR(VLOOKUP(B166,'SINAPI12-24'!$A$5:$H$17812,3,FALSE),VLOOKUP(ORÇAMENTO!B166,COMPOSIÇÕES!$A$9:$G$258,6,FALSE)))</f>
        <v>M2</v>
      </c>
      <c r="F166" s="103">
        <v>2.1</v>
      </c>
      <c r="G166" s="605"/>
      <c r="H166" s="123">
        <f t="shared" si="215"/>
        <v>0.28349999999999997</v>
      </c>
      <c r="I166" s="104">
        <f t="shared" si="219"/>
        <v>0</v>
      </c>
      <c r="J166" s="464">
        <f t="shared" si="220"/>
        <v>0</v>
      </c>
      <c r="K166" s="849"/>
      <c r="L166" s="255"/>
      <c r="M166" s="165"/>
      <c r="N166" s="334"/>
      <c r="O166" s="272"/>
      <c r="P166" s="255"/>
      <c r="Q166" s="165"/>
      <c r="R166" s="334"/>
      <c r="S166" s="325"/>
      <c r="T166" s="349"/>
      <c r="U166" s="165"/>
      <c r="V166" s="358"/>
      <c r="W166" s="21"/>
      <c r="X166" s="349"/>
      <c r="Y166" s="163"/>
      <c r="Z166" s="336"/>
      <c r="AA166" s="272"/>
      <c r="AB166" s="349"/>
      <c r="AC166" s="163"/>
      <c r="AD166" s="336"/>
      <c r="AE166" s="272"/>
      <c r="AF166" s="255"/>
      <c r="AG166" s="165"/>
      <c r="AH166" s="334"/>
      <c r="AI166" s="272"/>
      <c r="AJ166" s="255"/>
      <c r="AK166" s="165"/>
      <c r="AL166" s="334"/>
      <c r="AM166" s="146"/>
      <c r="AN166" s="255"/>
      <c r="AO166" s="165"/>
      <c r="AP166" s="334"/>
      <c r="AQ166" s="146"/>
      <c r="AR166" s="255"/>
      <c r="AS166" s="165"/>
      <c r="AT166" s="334"/>
      <c r="AU166" s="146"/>
      <c r="AV166" s="359"/>
      <c r="AW166" s="165"/>
      <c r="AX166" s="469"/>
      <c r="AY166" s="146"/>
      <c r="AZ166" s="292"/>
      <c r="BA166" s="165"/>
      <c r="BB166" s="469"/>
      <c r="BC166" s="146"/>
      <c r="BD166" s="255"/>
      <c r="BE166" s="165">
        <f t="shared" si="221"/>
        <v>0</v>
      </c>
      <c r="BF166" s="334">
        <f t="shared" si="222"/>
        <v>0</v>
      </c>
      <c r="BG166" s="158"/>
      <c r="BH166" s="255"/>
      <c r="BI166" s="165">
        <f t="shared" si="223"/>
        <v>0</v>
      </c>
      <c r="BJ166" s="334">
        <f t="shared" si="224"/>
        <v>0</v>
      </c>
      <c r="BL166" s="255"/>
      <c r="BM166" s="165">
        <f t="shared" si="225"/>
        <v>0</v>
      </c>
      <c r="BN166" s="334">
        <f t="shared" si="226"/>
        <v>0</v>
      </c>
      <c r="BP166" s="66">
        <f t="shared" si="227"/>
        <v>0</v>
      </c>
      <c r="BQ166" s="165">
        <f t="shared" si="228"/>
        <v>0</v>
      </c>
      <c r="BR166" s="334">
        <f t="shared" si="229"/>
        <v>0</v>
      </c>
      <c r="BT166" s="66"/>
      <c r="BU166" s="165">
        <f t="shared" si="230"/>
        <v>0</v>
      </c>
      <c r="BV166" s="334">
        <f t="shared" si="231"/>
        <v>0</v>
      </c>
      <c r="BX166" s="413">
        <f t="shared" si="232"/>
        <v>0</v>
      </c>
      <c r="BY166" s="165">
        <f t="shared" si="233"/>
        <v>0</v>
      </c>
      <c r="BZ166" s="334">
        <v>0</v>
      </c>
      <c r="CB166" s="413">
        <f t="shared" si="234"/>
        <v>0</v>
      </c>
      <c r="CC166" s="165">
        <f t="shared" si="235"/>
        <v>0</v>
      </c>
      <c r="CD166" s="334">
        <v>0</v>
      </c>
      <c r="CF166" s="413">
        <v>0</v>
      </c>
      <c r="CG166" s="165">
        <v>0</v>
      </c>
      <c r="CH166" s="334">
        <v>0</v>
      </c>
      <c r="CJ166" s="413">
        <v>0</v>
      </c>
      <c r="CK166" s="165">
        <v>0</v>
      </c>
      <c r="CL166" s="334">
        <v>0</v>
      </c>
    </row>
    <row r="167" spans="1:90" ht="15" customHeight="1" outlineLevel="2">
      <c r="A167" s="135" t="s">
        <v>15</v>
      </c>
      <c r="B167" s="106">
        <v>94569</v>
      </c>
      <c r="C167" s="13" t="s">
        <v>13519</v>
      </c>
      <c r="D167" s="583" t="str">
        <f>IF(B167="","",IFERROR(VLOOKUP(B167,'SINAPI12-24'!$A$5:$H$17812,2,FALSE),VLOOKUP(ORÇAMENTO!B167,COMPOSIÇÕES!$A$9:$G$258,5,FALSE)))</f>
        <v>JANELA DE ALUMÍNIO TIPO MAXIM-AR, COM VIDROS, BATENTE E FERRAGENS, EXCLUSIVE ALIZAR, ACABAMENTO E CONTRAMARCO, FIXAÇÃO COM PARAFUSO. FORNECIMENTO E INSTALAÇÃO. AF_11/2024</v>
      </c>
      <c r="E167" s="604" t="str">
        <f>IF(B167="","",IFERROR(VLOOKUP(B167,'SINAPI12-24'!$A$5:$H$17812,3,FALSE),VLOOKUP(ORÇAMENTO!B167,COMPOSIÇÕES!$A$9:$G$258,6,FALSE)))</f>
        <v>M2</v>
      </c>
      <c r="F167" s="103">
        <v>6.3</v>
      </c>
      <c r="G167" s="605"/>
      <c r="H167" s="123">
        <f t="shared" si="215"/>
        <v>0.28349999999999997</v>
      </c>
      <c r="I167" s="104">
        <f t="shared" si="219"/>
        <v>0</v>
      </c>
      <c r="J167" s="464">
        <f t="shared" si="220"/>
        <v>0</v>
      </c>
      <c r="K167" s="849"/>
      <c r="L167" s="255"/>
      <c r="M167" s="165"/>
      <c r="N167" s="334"/>
      <c r="O167" s="272"/>
      <c r="P167" s="255"/>
      <c r="Q167" s="165"/>
      <c r="R167" s="334"/>
      <c r="S167" s="325"/>
      <c r="T167" s="349"/>
      <c r="U167" s="165"/>
      <c r="V167" s="358"/>
      <c r="W167" s="21"/>
      <c r="X167" s="349"/>
      <c r="Y167" s="163"/>
      <c r="Z167" s="336"/>
      <c r="AA167" s="272"/>
      <c r="AB167" s="349"/>
      <c r="AC167" s="163"/>
      <c r="AD167" s="336"/>
      <c r="AE167" s="272"/>
      <c r="AF167" s="255"/>
      <c r="AG167" s="165"/>
      <c r="AH167" s="334"/>
      <c r="AI167" s="272"/>
      <c r="AJ167" s="255"/>
      <c r="AK167" s="165"/>
      <c r="AL167" s="334"/>
      <c r="AM167" s="146"/>
      <c r="AN167" s="255"/>
      <c r="AO167" s="165"/>
      <c r="AP167" s="334"/>
      <c r="AQ167" s="146"/>
      <c r="AR167" s="255"/>
      <c r="AS167" s="165"/>
      <c r="AT167" s="334"/>
      <c r="AU167" s="146"/>
      <c r="AV167" s="359"/>
      <c r="AW167" s="165"/>
      <c r="AX167" s="469"/>
      <c r="AY167" s="146"/>
      <c r="AZ167" s="292"/>
      <c r="BA167" s="165"/>
      <c r="BB167" s="469"/>
      <c r="BC167" s="146"/>
      <c r="BD167" s="255"/>
      <c r="BE167" s="165">
        <f t="shared" si="221"/>
        <v>0</v>
      </c>
      <c r="BF167" s="334">
        <f t="shared" si="222"/>
        <v>0</v>
      </c>
      <c r="BG167" s="158"/>
      <c r="BH167" s="255"/>
      <c r="BI167" s="165">
        <f t="shared" si="223"/>
        <v>0</v>
      </c>
      <c r="BJ167" s="334">
        <f t="shared" si="224"/>
        <v>0</v>
      </c>
      <c r="BL167" s="255"/>
      <c r="BM167" s="165">
        <f t="shared" si="225"/>
        <v>0</v>
      </c>
      <c r="BN167" s="334">
        <f t="shared" si="226"/>
        <v>0</v>
      </c>
      <c r="BP167" s="66">
        <f t="shared" si="227"/>
        <v>0</v>
      </c>
      <c r="BQ167" s="165">
        <f t="shared" si="228"/>
        <v>0</v>
      </c>
      <c r="BR167" s="334">
        <f t="shared" si="229"/>
        <v>0</v>
      </c>
      <c r="BT167" s="66"/>
      <c r="BU167" s="165">
        <f t="shared" si="230"/>
        <v>0</v>
      </c>
      <c r="BV167" s="334">
        <f t="shared" si="231"/>
        <v>0</v>
      </c>
      <c r="BX167" s="413">
        <f t="shared" si="232"/>
        <v>0</v>
      </c>
      <c r="BY167" s="165">
        <f t="shared" si="233"/>
        <v>0</v>
      </c>
      <c r="BZ167" s="334">
        <v>0</v>
      </c>
      <c r="CB167" s="413">
        <f t="shared" si="234"/>
        <v>0</v>
      </c>
      <c r="CC167" s="165">
        <f t="shared" si="235"/>
        <v>0</v>
      </c>
      <c r="CD167" s="334">
        <v>0</v>
      </c>
      <c r="CF167" s="413">
        <v>0</v>
      </c>
      <c r="CG167" s="165">
        <v>0</v>
      </c>
      <c r="CH167" s="334">
        <v>0</v>
      </c>
      <c r="CJ167" s="413">
        <v>0</v>
      </c>
      <c r="CK167" s="165">
        <v>0</v>
      </c>
      <c r="CL167" s="334">
        <v>0</v>
      </c>
    </row>
    <row r="168" spans="1:90" ht="15" customHeight="1" outlineLevel="2">
      <c r="A168" s="135" t="s">
        <v>15</v>
      </c>
      <c r="B168" s="106">
        <v>94569</v>
      </c>
      <c r="C168" s="13" t="s">
        <v>13520</v>
      </c>
      <c r="D168" s="583" t="str">
        <f>IF(B168="","",IFERROR(VLOOKUP(B168,'SINAPI12-24'!$A$5:$H$17812,2,FALSE),VLOOKUP(ORÇAMENTO!B168,COMPOSIÇÕES!$A$9:$G$258,5,FALSE)))</f>
        <v>JANELA DE ALUMÍNIO TIPO MAXIM-AR, COM VIDROS, BATENTE E FERRAGENS, EXCLUSIVE ALIZAR, ACABAMENTO E CONTRAMARCO, FIXAÇÃO COM PARAFUSO. FORNECIMENTO E INSTALAÇÃO. AF_11/2024</v>
      </c>
      <c r="E168" s="604" t="str">
        <f>IF(B168="","",IFERROR(VLOOKUP(B168,'SINAPI12-24'!$A$5:$H$17812,3,FALSE),VLOOKUP(ORÇAMENTO!B168,COMPOSIÇÕES!$A$9:$G$258,6,FALSE)))</f>
        <v>M2</v>
      </c>
      <c r="F168" s="103">
        <v>8.4</v>
      </c>
      <c r="G168" s="605"/>
      <c r="H168" s="123">
        <f t="shared" si="215"/>
        <v>0.28349999999999997</v>
      </c>
      <c r="I168" s="104">
        <f t="shared" si="219"/>
        <v>0</v>
      </c>
      <c r="J168" s="464">
        <f t="shared" si="220"/>
        <v>0</v>
      </c>
      <c r="K168" s="849"/>
      <c r="L168" s="255"/>
      <c r="M168" s="165"/>
      <c r="N168" s="334"/>
      <c r="O168" s="272"/>
      <c r="P168" s="255"/>
      <c r="Q168" s="165"/>
      <c r="R168" s="334"/>
      <c r="S168" s="325"/>
      <c r="T168" s="349"/>
      <c r="U168" s="165"/>
      <c r="V168" s="358"/>
      <c r="W168" s="21"/>
      <c r="X168" s="349"/>
      <c r="Y168" s="163"/>
      <c r="Z168" s="336"/>
      <c r="AA168" s="272"/>
      <c r="AB168" s="349"/>
      <c r="AC168" s="163"/>
      <c r="AD168" s="336"/>
      <c r="AE168" s="272"/>
      <c r="AF168" s="255"/>
      <c r="AG168" s="165"/>
      <c r="AH168" s="334"/>
      <c r="AI168" s="272"/>
      <c r="AJ168" s="255"/>
      <c r="AK168" s="165"/>
      <c r="AL168" s="334"/>
      <c r="AM168" s="146"/>
      <c r="AN168" s="255"/>
      <c r="AO168" s="165"/>
      <c r="AP168" s="334"/>
      <c r="AQ168" s="146"/>
      <c r="AR168" s="255"/>
      <c r="AS168" s="165"/>
      <c r="AT168" s="334"/>
      <c r="AU168" s="146"/>
      <c r="AV168" s="359"/>
      <c r="AW168" s="165"/>
      <c r="AX168" s="469"/>
      <c r="AY168" s="146"/>
      <c r="AZ168" s="292"/>
      <c r="BA168" s="165"/>
      <c r="BB168" s="469"/>
      <c r="BC168" s="146"/>
      <c r="BD168" s="255"/>
      <c r="BE168" s="165">
        <f t="shared" si="221"/>
        <v>0</v>
      </c>
      <c r="BF168" s="334">
        <f t="shared" si="222"/>
        <v>0</v>
      </c>
      <c r="BG168" s="158"/>
      <c r="BH168" s="255"/>
      <c r="BI168" s="165">
        <f t="shared" si="223"/>
        <v>0</v>
      </c>
      <c r="BJ168" s="334">
        <f t="shared" si="224"/>
        <v>0</v>
      </c>
      <c r="BL168" s="255"/>
      <c r="BM168" s="165">
        <f t="shared" si="225"/>
        <v>0</v>
      </c>
      <c r="BN168" s="334">
        <f t="shared" si="226"/>
        <v>0</v>
      </c>
      <c r="BP168" s="66">
        <f t="shared" si="227"/>
        <v>0</v>
      </c>
      <c r="BQ168" s="165">
        <f t="shared" si="228"/>
        <v>0</v>
      </c>
      <c r="BR168" s="334">
        <f t="shared" si="229"/>
        <v>0</v>
      </c>
      <c r="BT168" s="66"/>
      <c r="BU168" s="165">
        <f t="shared" si="230"/>
        <v>0</v>
      </c>
      <c r="BV168" s="334">
        <f t="shared" si="231"/>
        <v>0</v>
      </c>
      <c r="BX168" s="413">
        <f t="shared" si="232"/>
        <v>0</v>
      </c>
      <c r="BY168" s="165">
        <f t="shared" si="233"/>
        <v>0</v>
      </c>
      <c r="BZ168" s="334">
        <v>0</v>
      </c>
      <c r="CB168" s="413">
        <f t="shared" si="234"/>
        <v>0</v>
      </c>
      <c r="CC168" s="165">
        <f t="shared" si="235"/>
        <v>0</v>
      </c>
      <c r="CD168" s="334">
        <v>0</v>
      </c>
      <c r="CF168" s="413">
        <v>0</v>
      </c>
      <c r="CG168" s="165">
        <v>0</v>
      </c>
      <c r="CH168" s="334">
        <v>0</v>
      </c>
      <c r="CJ168" s="413">
        <v>0</v>
      </c>
      <c r="CK168" s="165">
        <v>0</v>
      </c>
      <c r="CL168" s="334">
        <v>0</v>
      </c>
    </row>
    <row r="169" spans="1:90" ht="15" customHeight="1" outlineLevel="2">
      <c r="A169" s="135" t="s">
        <v>15</v>
      </c>
      <c r="B169" s="106">
        <v>94569</v>
      </c>
      <c r="C169" s="13" t="s">
        <v>13521</v>
      </c>
      <c r="D169" s="583" t="str">
        <f>IF(B169="","",IFERROR(VLOOKUP(B169,'SINAPI12-24'!$A$5:$H$17812,2,FALSE),VLOOKUP(ORÇAMENTO!B169,COMPOSIÇÕES!$A$9:$G$258,5,FALSE)))</f>
        <v>JANELA DE ALUMÍNIO TIPO MAXIM-AR, COM VIDROS, BATENTE E FERRAGENS, EXCLUSIVE ALIZAR, ACABAMENTO E CONTRAMARCO, FIXAÇÃO COM PARAFUSO. FORNECIMENTO E INSTALAÇÃO. AF_11/2024</v>
      </c>
      <c r="E169" s="604" t="str">
        <f>IF(B169="","",IFERROR(VLOOKUP(B169,'SINAPI12-24'!$A$5:$H$17812,3,FALSE),VLOOKUP(ORÇAMENTO!B169,COMPOSIÇÕES!$A$9:$G$258,6,FALSE)))</f>
        <v>M2</v>
      </c>
      <c r="F169" s="103">
        <v>12.6</v>
      </c>
      <c r="G169" s="605"/>
      <c r="H169" s="123">
        <f t="shared" si="215"/>
        <v>0.28349999999999997</v>
      </c>
      <c r="I169" s="104">
        <f t="shared" si="219"/>
        <v>0</v>
      </c>
      <c r="J169" s="464">
        <f t="shared" si="220"/>
        <v>0</v>
      </c>
      <c r="K169" s="849"/>
      <c r="L169" s="255"/>
      <c r="M169" s="165"/>
      <c r="N169" s="334"/>
      <c r="O169" s="272"/>
      <c r="P169" s="255"/>
      <c r="Q169" s="165"/>
      <c r="R169" s="334"/>
      <c r="S169" s="325"/>
      <c r="T169" s="349"/>
      <c r="U169" s="165"/>
      <c r="V169" s="358"/>
      <c r="W169" s="21"/>
      <c r="X169" s="349"/>
      <c r="Y169" s="163"/>
      <c r="Z169" s="336"/>
      <c r="AA169" s="272"/>
      <c r="AB169" s="349"/>
      <c r="AC169" s="163"/>
      <c r="AD169" s="336"/>
      <c r="AE169" s="272"/>
      <c r="AF169" s="255"/>
      <c r="AG169" s="165"/>
      <c r="AH169" s="334"/>
      <c r="AI169" s="272"/>
      <c r="AJ169" s="255"/>
      <c r="AK169" s="165"/>
      <c r="AL169" s="334"/>
      <c r="AM169" s="146"/>
      <c r="AN169" s="255"/>
      <c r="AO169" s="165"/>
      <c r="AP169" s="334"/>
      <c r="AQ169" s="146"/>
      <c r="AR169" s="255"/>
      <c r="AS169" s="165"/>
      <c r="AT169" s="334"/>
      <c r="AU169" s="146"/>
      <c r="AV169" s="359"/>
      <c r="AW169" s="165"/>
      <c r="AX169" s="469"/>
      <c r="AY169" s="146"/>
      <c r="AZ169" s="292"/>
      <c r="BA169" s="165"/>
      <c r="BB169" s="469"/>
      <c r="BC169" s="146"/>
      <c r="BD169" s="255"/>
      <c r="BE169" s="165">
        <f t="shared" si="221"/>
        <v>0</v>
      </c>
      <c r="BF169" s="334">
        <f t="shared" si="222"/>
        <v>0</v>
      </c>
      <c r="BG169" s="158"/>
      <c r="BH169" s="255"/>
      <c r="BI169" s="165">
        <f t="shared" si="223"/>
        <v>0</v>
      </c>
      <c r="BJ169" s="334">
        <f t="shared" si="224"/>
        <v>0</v>
      </c>
      <c r="BL169" s="255"/>
      <c r="BM169" s="165">
        <f t="shared" si="225"/>
        <v>0</v>
      </c>
      <c r="BN169" s="334">
        <f t="shared" si="226"/>
        <v>0</v>
      </c>
      <c r="BP169" s="66">
        <f t="shared" si="227"/>
        <v>0</v>
      </c>
      <c r="BQ169" s="165">
        <f t="shared" si="228"/>
        <v>0</v>
      </c>
      <c r="BR169" s="334">
        <f t="shared" si="229"/>
        <v>0</v>
      </c>
      <c r="BT169" s="66"/>
      <c r="BU169" s="165">
        <f t="shared" si="230"/>
        <v>0</v>
      </c>
      <c r="BV169" s="334">
        <f t="shared" si="231"/>
        <v>0</v>
      </c>
      <c r="BX169" s="413">
        <f t="shared" si="232"/>
        <v>0</v>
      </c>
      <c r="BY169" s="165">
        <f t="shared" si="233"/>
        <v>0</v>
      </c>
      <c r="BZ169" s="334">
        <v>0</v>
      </c>
      <c r="CB169" s="413">
        <f t="shared" si="234"/>
        <v>0</v>
      </c>
      <c r="CC169" s="165">
        <f t="shared" si="235"/>
        <v>0</v>
      </c>
      <c r="CD169" s="334">
        <v>0</v>
      </c>
      <c r="CF169" s="413">
        <v>0</v>
      </c>
      <c r="CG169" s="165">
        <v>0</v>
      </c>
      <c r="CH169" s="334">
        <v>0</v>
      </c>
      <c r="CJ169" s="413">
        <v>0</v>
      </c>
      <c r="CK169" s="165">
        <v>0</v>
      </c>
      <c r="CL169" s="334">
        <v>0</v>
      </c>
    </row>
    <row r="170" spans="1:90" ht="15" customHeight="1" outlineLevel="2">
      <c r="A170" s="135" t="s">
        <v>15</v>
      </c>
      <c r="B170" s="106">
        <v>94569</v>
      </c>
      <c r="C170" s="13" t="s">
        <v>13522</v>
      </c>
      <c r="D170" s="583" t="str">
        <f>IF(B170="","",IFERROR(VLOOKUP(B170,'SINAPI12-24'!$A$5:$H$17812,2,FALSE),VLOOKUP(ORÇAMENTO!B170,COMPOSIÇÕES!$A$9:$G$258,5,FALSE)))</f>
        <v>JANELA DE ALUMÍNIO TIPO MAXIM-AR, COM VIDROS, BATENTE E FERRAGENS, EXCLUSIVE ALIZAR, ACABAMENTO E CONTRAMARCO, FIXAÇÃO COM PARAFUSO. FORNECIMENTO E INSTALAÇÃO. AF_11/2024</v>
      </c>
      <c r="E170" s="604" t="str">
        <f>IF(B170="","",IFERROR(VLOOKUP(B170,'SINAPI12-24'!$A$5:$H$17812,3,FALSE),VLOOKUP(ORÇAMENTO!B170,COMPOSIÇÕES!$A$9:$G$258,6,FALSE)))</f>
        <v>M2</v>
      </c>
      <c r="F170" s="103">
        <v>33.6</v>
      </c>
      <c r="G170" s="605"/>
      <c r="H170" s="123">
        <f t="shared" si="215"/>
        <v>0.28349999999999997</v>
      </c>
      <c r="I170" s="104">
        <f t="shared" si="219"/>
        <v>0</v>
      </c>
      <c r="J170" s="464">
        <f t="shared" si="220"/>
        <v>0</v>
      </c>
      <c r="K170" s="849"/>
      <c r="L170" s="255"/>
      <c r="M170" s="165"/>
      <c r="N170" s="334"/>
      <c r="O170" s="272"/>
      <c r="P170" s="255"/>
      <c r="Q170" s="165"/>
      <c r="R170" s="334"/>
      <c r="S170" s="325"/>
      <c r="T170" s="349"/>
      <c r="U170" s="165"/>
      <c r="V170" s="358"/>
      <c r="W170" s="21"/>
      <c r="X170" s="349"/>
      <c r="Y170" s="163"/>
      <c r="Z170" s="336"/>
      <c r="AA170" s="272"/>
      <c r="AB170" s="349"/>
      <c r="AC170" s="163"/>
      <c r="AD170" s="336"/>
      <c r="AE170" s="272"/>
      <c r="AF170" s="255"/>
      <c r="AG170" s="165"/>
      <c r="AH170" s="334"/>
      <c r="AI170" s="272"/>
      <c r="AJ170" s="255"/>
      <c r="AK170" s="165"/>
      <c r="AL170" s="334"/>
      <c r="AM170" s="146"/>
      <c r="AN170" s="255"/>
      <c r="AO170" s="165"/>
      <c r="AP170" s="334"/>
      <c r="AQ170" s="146"/>
      <c r="AR170" s="255"/>
      <c r="AS170" s="165"/>
      <c r="AT170" s="334"/>
      <c r="AU170" s="146"/>
      <c r="AV170" s="359"/>
      <c r="AW170" s="165"/>
      <c r="AX170" s="469"/>
      <c r="AY170" s="146"/>
      <c r="AZ170" s="292"/>
      <c r="BA170" s="165"/>
      <c r="BB170" s="469"/>
      <c r="BC170" s="146"/>
      <c r="BD170" s="255"/>
      <c r="BE170" s="165">
        <f t="shared" si="221"/>
        <v>0</v>
      </c>
      <c r="BF170" s="334">
        <f t="shared" si="222"/>
        <v>0</v>
      </c>
      <c r="BG170" s="158"/>
      <c r="BH170" s="255"/>
      <c r="BI170" s="165">
        <f t="shared" si="223"/>
        <v>0</v>
      </c>
      <c r="BJ170" s="334">
        <f t="shared" si="224"/>
        <v>0</v>
      </c>
      <c r="BL170" s="255"/>
      <c r="BM170" s="165">
        <f t="shared" si="225"/>
        <v>0</v>
      </c>
      <c r="BN170" s="334">
        <f t="shared" si="226"/>
        <v>0</v>
      </c>
      <c r="BP170" s="66">
        <f t="shared" si="227"/>
        <v>0</v>
      </c>
      <c r="BQ170" s="165">
        <f t="shared" si="228"/>
        <v>0</v>
      </c>
      <c r="BR170" s="334">
        <f t="shared" si="229"/>
        <v>0</v>
      </c>
      <c r="BT170" s="66"/>
      <c r="BU170" s="165">
        <f t="shared" si="230"/>
        <v>0</v>
      </c>
      <c r="BV170" s="334">
        <f t="shared" si="231"/>
        <v>0</v>
      </c>
      <c r="BX170" s="413">
        <f t="shared" si="232"/>
        <v>0</v>
      </c>
      <c r="BY170" s="165">
        <f t="shared" si="233"/>
        <v>0</v>
      </c>
      <c r="BZ170" s="334">
        <v>0</v>
      </c>
      <c r="CB170" s="413">
        <f t="shared" si="234"/>
        <v>0</v>
      </c>
      <c r="CC170" s="165">
        <f t="shared" si="235"/>
        <v>0</v>
      </c>
      <c r="CD170" s="334">
        <v>0</v>
      </c>
      <c r="CF170" s="413">
        <v>0</v>
      </c>
      <c r="CG170" s="165">
        <v>0</v>
      </c>
      <c r="CH170" s="334">
        <v>0</v>
      </c>
      <c r="CJ170" s="413">
        <v>0</v>
      </c>
      <c r="CK170" s="165">
        <v>0</v>
      </c>
      <c r="CL170" s="334">
        <v>0</v>
      </c>
    </row>
    <row r="171" spans="1:90" ht="15" customHeight="1" outlineLevel="2">
      <c r="A171" s="135" t="s">
        <v>15</v>
      </c>
      <c r="B171" s="106">
        <v>94569</v>
      </c>
      <c r="C171" s="13" t="s">
        <v>13523</v>
      </c>
      <c r="D171" s="583" t="str">
        <f>IF(B171="","",IFERROR(VLOOKUP(B171,'SINAPI12-24'!$A$5:$H$17812,2,FALSE),VLOOKUP(ORÇAMENTO!B171,COMPOSIÇÕES!$A$9:$G$258,5,FALSE)))</f>
        <v>JANELA DE ALUMÍNIO TIPO MAXIM-AR, COM VIDROS, BATENTE E FERRAGENS, EXCLUSIVE ALIZAR, ACABAMENTO E CONTRAMARCO, FIXAÇÃO COM PARAFUSO. FORNECIMENTO E INSTALAÇÃO. AF_11/2024</v>
      </c>
      <c r="E171" s="604" t="str">
        <f>IF(B171="","",IFERROR(VLOOKUP(B171,'SINAPI12-24'!$A$5:$H$17812,3,FALSE),VLOOKUP(ORÇAMENTO!B171,COMPOSIÇÕES!$A$9:$G$258,6,FALSE)))</f>
        <v>M2</v>
      </c>
      <c r="F171" s="103">
        <v>16.8</v>
      </c>
      <c r="G171" s="605"/>
      <c r="H171" s="123">
        <f t="shared" si="215"/>
        <v>0.28349999999999997</v>
      </c>
      <c r="I171" s="104">
        <f t="shared" si="219"/>
        <v>0</v>
      </c>
      <c r="J171" s="464">
        <f t="shared" si="220"/>
        <v>0</v>
      </c>
      <c r="K171" s="849"/>
      <c r="L171" s="255"/>
      <c r="M171" s="165"/>
      <c r="N171" s="334"/>
      <c r="O171" s="272"/>
      <c r="P171" s="255"/>
      <c r="Q171" s="165"/>
      <c r="R171" s="334"/>
      <c r="S171" s="325"/>
      <c r="T171" s="349"/>
      <c r="U171" s="165"/>
      <c r="V171" s="358"/>
      <c r="W171" s="21"/>
      <c r="X171" s="349"/>
      <c r="Y171" s="163"/>
      <c r="Z171" s="336"/>
      <c r="AA171" s="272"/>
      <c r="AB171" s="349"/>
      <c r="AC171" s="163"/>
      <c r="AD171" s="336"/>
      <c r="AE171" s="272"/>
      <c r="AF171" s="255"/>
      <c r="AG171" s="165"/>
      <c r="AH171" s="334"/>
      <c r="AI171" s="272"/>
      <c r="AJ171" s="255"/>
      <c r="AK171" s="165"/>
      <c r="AL171" s="334"/>
      <c r="AM171" s="146"/>
      <c r="AN171" s="255"/>
      <c r="AO171" s="165"/>
      <c r="AP171" s="334"/>
      <c r="AQ171" s="146"/>
      <c r="AR171" s="255"/>
      <c r="AS171" s="165"/>
      <c r="AT171" s="334"/>
      <c r="AU171" s="146"/>
      <c r="AV171" s="359"/>
      <c r="AW171" s="165"/>
      <c r="AX171" s="469"/>
      <c r="AY171" s="146"/>
      <c r="AZ171" s="292"/>
      <c r="BA171" s="165"/>
      <c r="BB171" s="469"/>
      <c r="BC171" s="146"/>
      <c r="BD171" s="255"/>
      <c r="BE171" s="165">
        <f t="shared" si="221"/>
        <v>0</v>
      </c>
      <c r="BF171" s="334">
        <f t="shared" si="222"/>
        <v>0</v>
      </c>
      <c r="BG171" s="158"/>
      <c r="BH171" s="255"/>
      <c r="BI171" s="165">
        <f t="shared" si="223"/>
        <v>0</v>
      </c>
      <c r="BJ171" s="334">
        <f t="shared" si="224"/>
        <v>0</v>
      </c>
      <c r="BL171" s="255"/>
      <c r="BM171" s="165">
        <f t="shared" si="225"/>
        <v>0</v>
      </c>
      <c r="BN171" s="334">
        <f t="shared" si="226"/>
        <v>0</v>
      </c>
      <c r="BP171" s="66">
        <f t="shared" si="227"/>
        <v>0</v>
      </c>
      <c r="BQ171" s="165">
        <f t="shared" si="228"/>
        <v>0</v>
      </c>
      <c r="BR171" s="334">
        <f t="shared" si="229"/>
        <v>0</v>
      </c>
      <c r="BT171" s="66"/>
      <c r="BU171" s="165">
        <f t="shared" si="230"/>
        <v>0</v>
      </c>
      <c r="BV171" s="334">
        <f t="shared" si="231"/>
        <v>0</v>
      </c>
      <c r="BX171" s="413">
        <f t="shared" si="232"/>
        <v>0</v>
      </c>
      <c r="BY171" s="165">
        <f t="shared" si="233"/>
        <v>0</v>
      </c>
      <c r="BZ171" s="334">
        <v>0</v>
      </c>
      <c r="CB171" s="413">
        <f t="shared" si="234"/>
        <v>0</v>
      </c>
      <c r="CC171" s="165">
        <f t="shared" si="235"/>
        <v>0</v>
      </c>
      <c r="CD171" s="334">
        <v>0</v>
      </c>
      <c r="CF171" s="413">
        <v>0</v>
      </c>
      <c r="CG171" s="165">
        <v>0</v>
      </c>
      <c r="CH171" s="334">
        <v>0</v>
      </c>
      <c r="CJ171" s="413">
        <v>0</v>
      </c>
      <c r="CK171" s="165">
        <v>0</v>
      </c>
      <c r="CL171" s="334">
        <v>0</v>
      </c>
    </row>
    <row r="172" spans="1:90" ht="15" customHeight="1" outlineLevel="2">
      <c r="A172" s="135" t="s">
        <v>15</v>
      </c>
      <c r="B172" s="106">
        <v>100674</v>
      </c>
      <c r="C172" s="13" t="s">
        <v>13524</v>
      </c>
      <c r="D172" s="583" t="str">
        <f>IF(B172="","",IFERROR(VLOOKUP(B172,'SINAPI12-24'!$A$5:$H$17812,2,FALSE),VLOOKUP(ORÇAMENTO!B172,COMPOSIÇÕES!$A$9:$G$258,5,FALSE)))</f>
        <v>JANELA FIXA DE ALUMÍNIO PARA VIDRO, COM VIDRO, BATENTE E FERRAGENS, EXCLUSIVE ACABAMENTO, ALIZAR E CONTRAMARCO, FIXAÇÃO COM PARAFUSO - FORNECIMENTO E INSTALAÇÃO. AF_11/2024</v>
      </c>
      <c r="E172" s="604" t="str">
        <f>IF(B172="","",IFERROR(VLOOKUP(B172,'SINAPI12-24'!$A$5:$H$17812,3,FALSE),VLOOKUP(ORÇAMENTO!B172,COMPOSIÇÕES!$A$9:$G$258,6,FALSE)))</f>
        <v>M2</v>
      </c>
      <c r="F172" s="103">
        <v>5.44</v>
      </c>
      <c r="G172" s="605"/>
      <c r="H172" s="123">
        <f t="shared" si="215"/>
        <v>0.28349999999999997</v>
      </c>
      <c r="I172" s="104">
        <f t="shared" si="219"/>
        <v>0</v>
      </c>
      <c r="J172" s="464">
        <f t="shared" si="220"/>
        <v>0</v>
      </c>
      <c r="K172" s="849"/>
      <c r="L172" s="255"/>
      <c r="M172" s="165"/>
      <c r="N172" s="334"/>
      <c r="O172" s="272"/>
      <c r="P172" s="255"/>
      <c r="Q172" s="165"/>
      <c r="R172" s="334"/>
      <c r="S172" s="325"/>
      <c r="T172" s="349"/>
      <c r="U172" s="165"/>
      <c r="V172" s="358"/>
      <c r="W172" s="21"/>
      <c r="X172" s="349"/>
      <c r="Y172" s="163"/>
      <c r="Z172" s="336"/>
      <c r="AA172" s="272"/>
      <c r="AB172" s="349"/>
      <c r="AC172" s="163"/>
      <c r="AD172" s="336"/>
      <c r="AE172" s="272"/>
      <c r="AF172" s="255"/>
      <c r="AG172" s="165"/>
      <c r="AH172" s="334"/>
      <c r="AI172" s="272"/>
      <c r="AJ172" s="255"/>
      <c r="AK172" s="165"/>
      <c r="AL172" s="334"/>
      <c r="AM172" s="146"/>
      <c r="AN172" s="255"/>
      <c r="AO172" s="165"/>
      <c r="AP172" s="334"/>
      <c r="AQ172" s="146"/>
      <c r="AR172" s="255"/>
      <c r="AS172" s="165"/>
      <c r="AT172" s="334"/>
      <c r="AU172" s="146"/>
      <c r="AV172" s="359"/>
      <c r="AW172" s="165"/>
      <c r="AX172" s="469"/>
      <c r="AY172" s="146"/>
      <c r="AZ172" s="292"/>
      <c r="BA172" s="165"/>
      <c r="BB172" s="469"/>
      <c r="BC172" s="146"/>
      <c r="BD172" s="255"/>
      <c r="BE172" s="165">
        <f t="shared" si="221"/>
        <v>0</v>
      </c>
      <c r="BF172" s="334">
        <f t="shared" si="222"/>
        <v>0</v>
      </c>
      <c r="BG172" s="158"/>
      <c r="BH172" s="255"/>
      <c r="BI172" s="165">
        <f t="shared" si="223"/>
        <v>0</v>
      </c>
      <c r="BJ172" s="334">
        <f t="shared" si="224"/>
        <v>0</v>
      </c>
      <c r="BL172" s="255"/>
      <c r="BM172" s="165">
        <f t="shared" si="225"/>
        <v>0</v>
      </c>
      <c r="BN172" s="334">
        <f t="shared" si="226"/>
        <v>0</v>
      </c>
      <c r="BP172" s="66">
        <f t="shared" si="227"/>
        <v>0</v>
      </c>
      <c r="BQ172" s="165">
        <f t="shared" si="228"/>
        <v>0</v>
      </c>
      <c r="BR172" s="334">
        <f t="shared" si="229"/>
        <v>0</v>
      </c>
      <c r="BT172" s="66"/>
      <c r="BU172" s="165">
        <f t="shared" si="230"/>
        <v>0</v>
      </c>
      <c r="BV172" s="334">
        <f t="shared" si="231"/>
        <v>0</v>
      </c>
      <c r="BX172" s="413">
        <f t="shared" si="232"/>
        <v>0</v>
      </c>
      <c r="BY172" s="165">
        <f t="shared" si="233"/>
        <v>0</v>
      </c>
      <c r="BZ172" s="334">
        <v>0</v>
      </c>
      <c r="CB172" s="413">
        <f t="shared" si="234"/>
        <v>0</v>
      </c>
      <c r="CC172" s="165">
        <f t="shared" si="235"/>
        <v>0</v>
      </c>
      <c r="CD172" s="334">
        <v>0</v>
      </c>
      <c r="CF172" s="413">
        <v>0</v>
      </c>
      <c r="CG172" s="165">
        <v>0</v>
      </c>
      <c r="CH172" s="334">
        <v>0</v>
      </c>
      <c r="CJ172" s="413">
        <v>0</v>
      </c>
      <c r="CK172" s="165">
        <v>0</v>
      </c>
      <c r="CL172" s="334">
        <v>0</v>
      </c>
    </row>
    <row r="173" spans="1:90" ht="15" customHeight="1" outlineLevel="2">
      <c r="A173" s="922" t="s">
        <v>106</v>
      </c>
      <c r="B173" s="107">
        <v>1897</v>
      </c>
      <c r="C173" s="13" t="s">
        <v>13525</v>
      </c>
      <c r="D173" s="583" t="s">
        <v>13436</v>
      </c>
      <c r="E173" s="604" t="s">
        <v>68</v>
      </c>
      <c r="F173" s="923">
        <v>19.38</v>
      </c>
      <c r="G173" s="605"/>
      <c r="H173" s="123">
        <f t="shared" si="215"/>
        <v>0.28349999999999997</v>
      </c>
      <c r="I173" s="104">
        <f t="shared" si="219"/>
        <v>0</v>
      </c>
      <c r="J173" s="464">
        <f t="shared" si="220"/>
        <v>0</v>
      </c>
      <c r="K173" s="849"/>
      <c r="L173" s="924"/>
      <c r="M173" s="925"/>
      <c r="N173" s="926"/>
      <c r="O173" s="775"/>
      <c r="P173" s="924"/>
      <c r="Q173" s="925"/>
      <c r="R173" s="926"/>
      <c r="S173" s="776"/>
      <c r="T173" s="927"/>
      <c r="U173" s="925"/>
      <c r="V173" s="928"/>
      <c r="W173" s="21"/>
      <c r="X173" s="927"/>
      <c r="Y173" s="929"/>
      <c r="Z173" s="930"/>
      <c r="AA173" s="775"/>
      <c r="AB173" s="927"/>
      <c r="AC173" s="929"/>
      <c r="AD173" s="930"/>
      <c r="AE173" s="775"/>
      <c r="AF173" s="924"/>
      <c r="AG173" s="925"/>
      <c r="AH173" s="926"/>
      <c r="AI173" s="775"/>
      <c r="AJ173" s="924"/>
      <c r="AK173" s="925"/>
      <c r="AL173" s="926"/>
      <c r="AM173" s="931"/>
      <c r="AN173" s="924"/>
      <c r="AO173" s="925"/>
      <c r="AP173" s="926"/>
      <c r="AQ173" s="931"/>
      <c r="AR173" s="924"/>
      <c r="AS173" s="925"/>
      <c r="AT173" s="926"/>
      <c r="AU173" s="931"/>
      <c r="AV173" s="927"/>
      <c r="AW173" s="925"/>
      <c r="AX173" s="932"/>
      <c r="AY173" s="931"/>
      <c r="AZ173" s="933"/>
      <c r="BA173" s="925"/>
      <c r="BB173" s="932"/>
      <c r="BC173" s="931"/>
      <c r="BD173" s="924"/>
      <c r="BE173" s="925">
        <f t="shared" si="221"/>
        <v>0</v>
      </c>
      <c r="BF173" s="926">
        <f t="shared" si="222"/>
        <v>0</v>
      </c>
      <c r="BG173" s="934"/>
      <c r="BH173" s="924"/>
      <c r="BI173" s="925">
        <f t="shared" si="223"/>
        <v>0</v>
      </c>
      <c r="BJ173" s="926">
        <f t="shared" si="224"/>
        <v>0</v>
      </c>
      <c r="BL173" s="924"/>
      <c r="BM173" s="925">
        <f t="shared" si="225"/>
        <v>0</v>
      </c>
      <c r="BN173" s="926">
        <f t="shared" si="226"/>
        <v>0</v>
      </c>
      <c r="BP173" s="924">
        <f t="shared" si="227"/>
        <v>0</v>
      </c>
      <c r="BQ173" s="925">
        <f t="shared" si="228"/>
        <v>0</v>
      </c>
      <c r="BR173" s="926">
        <f t="shared" si="229"/>
        <v>0</v>
      </c>
      <c r="BT173" s="924"/>
      <c r="BU173" s="925">
        <f t="shared" si="230"/>
        <v>0</v>
      </c>
      <c r="BV173" s="926">
        <f t="shared" si="231"/>
        <v>0</v>
      </c>
      <c r="BX173" s="933">
        <f t="shared" si="232"/>
        <v>0</v>
      </c>
      <c r="BY173" s="925">
        <f t="shared" si="233"/>
        <v>0</v>
      </c>
      <c r="BZ173" s="926">
        <v>0</v>
      </c>
      <c r="CB173" s="933">
        <f t="shared" si="234"/>
        <v>0</v>
      </c>
      <c r="CC173" s="925">
        <f t="shared" si="235"/>
        <v>0</v>
      </c>
      <c r="CD173" s="926">
        <v>0</v>
      </c>
      <c r="CF173" s="933">
        <v>0</v>
      </c>
      <c r="CG173" s="925">
        <v>0</v>
      </c>
      <c r="CH173" s="926">
        <v>0</v>
      </c>
      <c r="CJ173" s="933">
        <v>0</v>
      </c>
      <c r="CK173" s="925">
        <v>0</v>
      </c>
      <c r="CL173" s="926">
        <v>0</v>
      </c>
    </row>
    <row r="174" spans="1:90" ht="15" customHeight="1" outlineLevel="1">
      <c r="A174" s="425"/>
      <c r="B174" s="426"/>
      <c r="C174" s="427" t="s">
        <v>13493</v>
      </c>
      <c r="D174" s="581" t="s">
        <v>246</v>
      </c>
      <c r="E174" s="428"/>
      <c r="F174" s="429"/>
      <c r="G174" s="430"/>
      <c r="H174" s="431"/>
      <c r="I174" s="430"/>
      <c r="J174" s="432">
        <f>SUM(J175:J177)</f>
        <v>0</v>
      </c>
      <c r="K174" s="849"/>
      <c r="L174" s="261"/>
      <c r="M174" s="262"/>
      <c r="N174" s="351"/>
      <c r="O174" s="272"/>
      <c r="P174" s="261"/>
      <c r="Q174" s="262"/>
      <c r="R174" s="351"/>
      <c r="S174" s="325"/>
      <c r="T174" s="352"/>
      <c r="U174" s="262"/>
      <c r="V174" s="364"/>
      <c r="W174" s="21"/>
      <c r="X174" s="352"/>
      <c r="Y174" s="353"/>
      <c r="Z174" s="354"/>
      <c r="AA174" s="272"/>
      <c r="AB174" s="352"/>
      <c r="AC174" s="353"/>
      <c r="AD174" s="354"/>
      <c r="AE174" s="272"/>
      <c r="AF174" s="261"/>
      <c r="AG174" s="262"/>
      <c r="AH174" s="351"/>
      <c r="AI174" s="272"/>
      <c r="AJ174" s="261"/>
      <c r="AK174" s="262"/>
      <c r="AL174" s="351"/>
      <c r="AM174" s="146"/>
      <c r="AN174" s="261"/>
      <c r="AO174" s="262"/>
      <c r="AP174" s="351"/>
      <c r="AQ174" s="146"/>
      <c r="AR174" s="261"/>
      <c r="AS174" s="262"/>
      <c r="AT174" s="351"/>
      <c r="AU174" s="146"/>
      <c r="AV174" s="352"/>
      <c r="AW174" s="262"/>
      <c r="AX174" s="472"/>
      <c r="AY174" s="146"/>
      <c r="AZ174" s="295"/>
      <c r="BA174" s="262"/>
      <c r="BB174" s="472"/>
      <c r="BC174" s="146"/>
      <c r="BD174" s="261"/>
      <c r="BE174" s="262"/>
      <c r="BF174" s="351"/>
      <c r="BG174" s="158"/>
      <c r="BH174" s="261"/>
      <c r="BI174" s="262"/>
      <c r="BJ174" s="351"/>
      <c r="BL174" s="261"/>
      <c r="BM174" s="262"/>
      <c r="BN174" s="351"/>
      <c r="BP174" s="261"/>
      <c r="BQ174" s="262"/>
      <c r="BR174" s="351"/>
      <c r="BT174" s="261"/>
      <c r="BU174" s="262"/>
      <c r="BV174" s="351"/>
      <c r="BX174" s="295"/>
      <c r="BY174" s="262"/>
      <c r="BZ174" s="351"/>
      <c r="CB174" s="295"/>
      <c r="CC174" s="262"/>
      <c r="CD174" s="351"/>
      <c r="CF174" s="295"/>
      <c r="CG174" s="262"/>
      <c r="CH174" s="351"/>
      <c r="CJ174" s="295"/>
      <c r="CK174" s="262"/>
      <c r="CL174" s="351"/>
    </row>
    <row r="175" spans="1:90" ht="15" customHeight="1" outlineLevel="2">
      <c r="A175" s="135" t="s">
        <v>15</v>
      </c>
      <c r="B175" s="106">
        <v>102166</v>
      </c>
      <c r="C175" s="13" t="s">
        <v>13526</v>
      </c>
      <c r="D175" s="583" t="str">
        <f>IF(B175="","",IFERROR(VLOOKUP(B175,'SINAPI12-24'!$A$5:$H$17812,2,FALSE),VLOOKUP(ORÇAMENTO!B175,COMPOSIÇÕES!$A$9:$G$258,5,FALSE)))</f>
        <v>INSTALAÇÃO DE VIDRO LISO INCOLOR, E = 6 MM, EM ESQUADRIA DE ALUMÍNIO OU PVC, FIXADO COM BAGUETE. AF_01/2021_PS</v>
      </c>
      <c r="E175" s="604" t="str">
        <f>IF(B175="","",IFERROR(VLOOKUP(B175,'SINAPI12-24'!$A$5:$H$17812,3,FALSE),VLOOKUP(ORÇAMENTO!B175,COMPOSIÇÕES!$A$9:$G$258,6,FALSE)))</f>
        <v>M2</v>
      </c>
      <c r="F175" s="110">
        <v>16.2</v>
      </c>
      <c r="G175" s="605"/>
      <c r="H175" s="123">
        <f t="shared" si="215"/>
        <v>0.28349999999999997</v>
      </c>
      <c r="I175" s="104">
        <f t="shared" ref="I175:I177" si="236">G175*(1+H175)</f>
        <v>0</v>
      </c>
      <c r="J175" s="464">
        <f t="shared" ref="J175:J177" si="237">F175*I175</f>
        <v>0</v>
      </c>
      <c r="K175" s="849"/>
      <c r="L175" s="258"/>
      <c r="M175" s="112"/>
      <c r="N175" s="331"/>
      <c r="O175" s="272"/>
      <c r="P175" s="258"/>
      <c r="Q175" s="112"/>
      <c r="R175" s="331"/>
      <c r="S175" s="325"/>
      <c r="T175" s="348"/>
      <c r="U175" s="112"/>
      <c r="V175" s="356"/>
      <c r="W175" s="21"/>
      <c r="X175" s="348"/>
      <c r="Y175" s="162"/>
      <c r="Z175" s="333"/>
      <c r="AA175" s="272"/>
      <c r="AB175" s="348"/>
      <c r="AC175" s="162"/>
      <c r="AD175" s="333"/>
      <c r="AE175" s="272"/>
      <c r="AF175" s="258"/>
      <c r="AG175" s="112"/>
      <c r="AH175" s="331"/>
      <c r="AI175" s="272"/>
      <c r="AJ175" s="258"/>
      <c r="AK175" s="112"/>
      <c r="AL175" s="331"/>
      <c r="AM175" s="146"/>
      <c r="AN175" s="258"/>
      <c r="AO175" s="112"/>
      <c r="AP175" s="331"/>
      <c r="AQ175" s="146"/>
      <c r="AR175" s="258"/>
      <c r="AS175" s="112"/>
      <c r="AT175" s="331"/>
      <c r="AU175" s="146"/>
      <c r="AV175" s="357"/>
      <c r="AW175" s="112"/>
      <c r="AX175" s="468"/>
      <c r="AY175" s="146"/>
      <c r="AZ175" s="291"/>
      <c r="BA175" s="112"/>
      <c r="BB175" s="468"/>
      <c r="BC175" s="146"/>
      <c r="BD175" s="258"/>
      <c r="BE175" s="112">
        <f t="shared" si="221"/>
        <v>0</v>
      </c>
      <c r="BF175" s="331">
        <f>BD175/($F175-$X175-$AZ175)</f>
        <v>0</v>
      </c>
      <c r="BG175" s="158"/>
      <c r="BH175" s="258"/>
      <c r="BI175" s="112">
        <f t="shared" si="223"/>
        <v>0</v>
      </c>
      <c r="BJ175" s="331">
        <f>BH175/($F175-$X175-$AZ175)</f>
        <v>0</v>
      </c>
      <c r="BL175" s="258"/>
      <c r="BM175" s="112">
        <f t="shared" ref="BM175:BM177" si="238">TRUNC(BL175*M175,2)</f>
        <v>0</v>
      </c>
      <c r="BN175" s="331">
        <f>BL175/($F175-$X175-$AZ175)</f>
        <v>0</v>
      </c>
      <c r="BP175" s="69">
        <f t="shared" si="227"/>
        <v>0</v>
      </c>
      <c r="BQ175" s="112">
        <f t="shared" si="228"/>
        <v>0</v>
      </c>
      <c r="BR175" s="331">
        <f>BP175/($F175-$X175-$AZ175)</f>
        <v>0</v>
      </c>
      <c r="BT175" s="69"/>
      <c r="BU175" s="112">
        <f t="shared" si="230"/>
        <v>0</v>
      </c>
      <c r="BV175" s="331">
        <f>BT175/($F175-$X175-$AZ175)</f>
        <v>0</v>
      </c>
      <c r="BX175" s="304">
        <f t="shared" si="232"/>
        <v>0</v>
      </c>
      <c r="BY175" s="112">
        <f t="shared" si="233"/>
        <v>0</v>
      </c>
      <c r="BZ175" s="331">
        <v>0</v>
      </c>
      <c r="CB175" s="304">
        <f t="shared" si="234"/>
        <v>0</v>
      </c>
      <c r="CC175" s="112">
        <f t="shared" si="235"/>
        <v>0</v>
      </c>
      <c r="CD175" s="331">
        <v>0</v>
      </c>
      <c r="CF175" s="304">
        <v>0</v>
      </c>
      <c r="CG175" s="112">
        <v>0</v>
      </c>
      <c r="CH175" s="331">
        <v>0</v>
      </c>
      <c r="CJ175" s="304">
        <v>0</v>
      </c>
      <c r="CK175" s="112">
        <v>0</v>
      </c>
      <c r="CL175" s="331">
        <v>0</v>
      </c>
    </row>
    <row r="176" spans="1:90" ht="15" customHeight="1" outlineLevel="2">
      <c r="A176" s="188" t="s">
        <v>13403</v>
      </c>
      <c r="B176" s="107" t="s">
        <v>13367</v>
      </c>
      <c r="C176" s="13" t="s">
        <v>13527</v>
      </c>
      <c r="D176" s="583" t="str">
        <f>IF(B176="","",IFERROR(VLOOKUP(B176,'SINAPI12-24'!$A$5:$H$17812,2,FALSE),VLOOKUP(ORÇAMENTO!B176,COMPOSIÇÕES!$A$9:$G$340,3,FALSE)))</f>
        <v>VIDRO TEMPERADO INCOLOR, ESPESSURA 10MM, FORNECIMENTO E INSTALACAO, INCLUSIVE MASSA PARA VEDACAO( REF SINAPI (72120 1/2020))</v>
      </c>
      <c r="E176" s="604" t="str">
        <f>IF(B176="","",IFERROR(VLOOKUP(B176,'SINAPI12-24'!$A$5:$H$17812,3,FALSE),VLOOKUP(ORÇAMENTO!B176,COMPOSIÇÕES!$A$9:$G$340,4,FALSE)))</f>
        <v xml:space="preserve">M2    </v>
      </c>
      <c r="F176" s="110">
        <v>10.77</v>
      </c>
      <c r="G176" s="605"/>
      <c r="H176" s="123">
        <f t="shared" si="215"/>
        <v>0.28349999999999997</v>
      </c>
      <c r="I176" s="104">
        <f t="shared" si="236"/>
        <v>0</v>
      </c>
      <c r="J176" s="464">
        <f t="shared" si="237"/>
        <v>0</v>
      </c>
      <c r="K176" s="849"/>
      <c r="L176" s="255"/>
      <c r="M176" s="165"/>
      <c r="N176" s="334"/>
      <c r="O176" s="272"/>
      <c r="P176" s="255"/>
      <c r="Q176" s="165"/>
      <c r="R176" s="334"/>
      <c r="S176" s="325"/>
      <c r="T176" s="349"/>
      <c r="U176" s="165"/>
      <c r="V176" s="358"/>
      <c r="W176" s="21"/>
      <c r="X176" s="349"/>
      <c r="Y176" s="163"/>
      <c r="Z176" s="336"/>
      <c r="AA176" s="272"/>
      <c r="AB176" s="349"/>
      <c r="AC176" s="163"/>
      <c r="AD176" s="336"/>
      <c r="AE176" s="272"/>
      <c r="AF176" s="255"/>
      <c r="AG176" s="165"/>
      <c r="AH176" s="334"/>
      <c r="AI176" s="272"/>
      <c r="AJ176" s="255"/>
      <c r="AK176" s="165"/>
      <c r="AL176" s="334"/>
      <c r="AM176" s="146"/>
      <c r="AN176" s="255"/>
      <c r="AO176" s="165"/>
      <c r="AP176" s="334"/>
      <c r="AQ176" s="146"/>
      <c r="AR176" s="255"/>
      <c r="AS176" s="165"/>
      <c r="AT176" s="334"/>
      <c r="AU176" s="146"/>
      <c r="AV176" s="359"/>
      <c r="AW176" s="165"/>
      <c r="AX176" s="469"/>
      <c r="AY176" s="146"/>
      <c r="AZ176" s="292"/>
      <c r="BA176" s="165"/>
      <c r="BB176" s="469"/>
      <c r="BC176" s="146"/>
      <c r="BD176" s="255"/>
      <c r="BE176" s="165">
        <f t="shared" si="221"/>
        <v>0</v>
      </c>
      <c r="BF176" s="334">
        <f>BD176/($F176-$X176-$AZ176)</f>
        <v>0</v>
      </c>
      <c r="BG176" s="158"/>
      <c r="BH176" s="255"/>
      <c r="BI176" s="165">
        <f t="shared" si="223"/>
        <v>0</v>
      </c>
      <c r="BJ176" s="334">
        <f>BH176/($F176-$X176-$AZ176)</f>
        <v>0</v>
      </c>
      <c r="BL176" s="255"/>
      <c r="BM176" s="165">
        <f t="shared" si="238"/>
        <v>0</v>
      </c>
      <c r="BN176" s="334">
        <f>BL176/($F176-$X176-$AZ176)</f>
        <v>0</v>
      </c>
      <c r="BP176" s="66">
        <f t="shared" si="227"/>
        <v>0</v>
      </c>
      <c r="BQ176" s="165">
        <f t="shared" si="228"/>
        <v>0</v>
      </c>
      <c r="BR176" s="334">
        <f>BP176/($F176-$X176-$AZ176)</f>
        <v>0</v>
      </c>
      <c r="BT176" s="66"/>
      <c r="BU176" s="165">
        <f t="shared" si="230"/>
        <v>0</v>
      </c>
      <c r="BV176" s="334">
        <f>BT176/($F176-$X176-$AZ176)</f>
        <v>0</v>
      </c>
      <c r="BX176" s="413">
        <f t="shared" si="232"/>
        <v>0</v>
      </c>
      <c r="BY176" s="165">
        <f t="shared" si="233"/>
        <v>0</v>
      </c>
      <c r="BZ176" s="334">
        <v>0</v>
      </c>
      <c r="CB176" s="413">
        <f t="shared" si="234"/>
        <v>0</v>
      </c>
      <c r="CC176" s="165">
        <f t="shared" si="235"/>
        <v>0</v>
      </c>
      <c r="CD176" s="334">
        <v>0</v>
      </c>
      <c r="CF176" s="413">
        <v>0</v>
      </c>
      <c r="CG176" s="165">
        <v>0</v>
      </c>
      <c r="CH176" s="334">
        <v>0</v>
      </c>
      <c r="CJ176" s="413">
        <v>0</v>
      </c>
      <c r="CK176" s="165">
        <v>0</v>
      </c>
      <c r="CL176" s="334">
        <v>0</v>
      </c>
    </row>
    <row r="177" spans="1:90" ht="15" customHeight="1" outlineLevel="2">
      <c r="A177" s="188" t="s">
        <v>13403</v>
      </c>
      <c r="B177" s="107" t="s">
        <v>13368</v>
      </c>
      <c r="C177" s="13" t="s">
        <v>13528</v>
      </c>
      <c r="D177" s="583" t="str">
        <f>IF(B177="","",IFERROR(VLOOKUP(B177,'SINAPI12-24'!$A$5:$H$17812,2,FALSE),VLOOKUP(ORÇAMENTO!B177,COMPOSIÇÕES!$A$9:$G$340,3,FALSE)))</f>
        <v>ESPELHO CRISTAL, ESPESSURA 4MM, COM PARAFUSOS DE FIXACAO, SEM MOLDURA (REFERÊNCIA SINAPI 85005 12/2020)</v>
      </c>
      <c r="E177" s="604" t="str">
        <f>IF(B177="","",IFERROR(VLOOKUP(B177,'SINAPI12-24'!$A$5:$H$17812,3,FALSE),VLOOKUP(ORÇAMENTO!B177,COMPOSIÇÕES!$A$9:$G$340,4,FALSE)))</f>
        <v>M2</v>
      </c>
      <c r="F177" s="110">
        <v>16.899999999999999</v>
      </c>
      <c r="G177" s="605"/>
      <c r="H177" s="123">
        <f t="shared" si="215"/>
        <v>0.28349999999999997</v>
      </c>
      <c r="I177" s="104">
        <f t="shared" si="236"/>
        <v>0</v>
      </c>
      <c r="J177" s="464">
        <f t="shared" si="237"/>
        <v>0</v>
      </c>
      <c r="K177" s="849"/>
      <c r="L177" s="270"/>
      <c r="M177" s="132"/>
      <c r="N177" s="337"/>
      <c r="O177" s="272"/>
      <c r="P177" s="270"/>
      <c r="Q177" s="132"/>
      <c r="R177" s="337"/>
      <c r="S177" s="325"/>
      <c r="T177" s="350"/>
      <c r="U177" s="132"/>
      <c r="V177" s="360"/>
      <c r="W177" s="21"/>
      <c r="X177" s="350"/>
      <c r="Y177" s="323"/>
      <c r="Z177" s="339"/>
      <c r="AA177" s="272"/>
      <c r="AB177" s="350"/>
      <c r="AC177" s="323"/>
      <c r="AD177" s="339"/>
      <c r="AE177" s="272"/>
      <c r="AF177" s="270"/>
      <c r="AG177" s="132"/>
      <c r="AH177" s="337"/>
      <c r="AI177" s="272"/>
      <c r="AJ177" s="270"/>
      <c r="AK177" s="132"/>
      <c r="AL177" s="337"/>
      <c r="AM177" s="146"/>
      <c r="AN177" s="270"/>
      <c r="AO177" s="132"/>
      <c r="AP177" s="337"/>
      <c r="AQ177" s="146"/>
      <c r="AR177" s="270"/>
      <c r="AS177" s="132"/>
      <c r="AT177" s="337"/>
      <c r="AU177" s="146"/>
      <c r="AV177" s="361"/>
      <c r="AW177" s="132"/>
      <c r="AX177" s="470"/>
      <c r="AY177" s="146"/>
      <c r="AZ177" s="293"/>
      <c r="BA177" s="132"/>
      <c r="BB177" s="470"/>
      <c r="BC177" s="146"/>
      <c r="BD177" s="270"/>
      <c r="BE177" s="132">
        <f t="shared" si="221"/>
        <v>0</v>
      </c>
      <c r="BF177" s="337">
        <f>BD177/($F177-$X177-$AZ177)</f>
        <v>0</v>
      </c>
      <c r="BG177" s="158"/>
      <c r="BH177" s="270"/>
      <c r="BI177" s="132">
        <f t="shared" si="223"/>
        <v>0</v>
      </c>
      <c r="BJ177" s="337">
        <f>BH177/($F177-$X177-$AZ177)</f>
        <v>0</v>
      </c>
      <c r="BL177" s="270"/>
      <c r="BM177" s="132">
        <f t="shared" si="238"/>
        <v>0</v>
      </c>
      <c r="BN177" s="337">
        <f>BL177/($F177-$X177-$AZ177)</f>
        <v>0</v>
      </c>
      <c r="BP177" s="68">
        <f t="shared" si="227"/>
        <v>0</v>
      </c>
      <c r="BQ177" s="132">
        <f t="shared" si="228"/>
        <v>0</v>
      </c>
      <c r="BR177" s="337">
        <f>BP177/($F177-$X177-$AZ177)</f>
        <v>0</v>
      </c>
      <c r="BT177" s="68"/>
      <c r="BU177" s="132">
        <f t="shared" si="230"/>
        <v>0</v>
      </c>
      <c r="BV177" s="337">
        <f>BT177/($F177-$X177-$AZ177)</f>
        <v>0</v>
      </c>
      <c r="BX177" s="415">
        <f t="shared" si="232"/>
        <v>0</v>
      </c>
      <c r="BY177" s="132">
        <f t="shared" si="233"/>
        <v>0</v>
      </c>
      <c r="BZ177" s="337">
        <v>0</v>
      </c>
      <c r="CB177" s="415">
        <f t="shared" si="234"/>
        <v>0</v>
      </c>
      <c r="CC177" s="132">
        <f t="shared" si="235"/>
        <v>0</v>
      </c>
      <c r="CD177" s="337">
        <v>0</v>
      </c>
      <c r="CF177" s="415">
        <v>0</v>
      </c>
      <c r="CG177" s="132">
        <v>0</v>
      </c>
      <c r="CH177" s="337">
        <v>0</v>
      </c>
      <c r="CJ177" s="415">
        <v>0</v>
      </c>
      <c r="CK177" s="132">
        <v>0</v>
      </c>
      <c r="CL177" s="337">
        <v>0</v>
      </c>
    </row>
    <row r="178" spans="1:90" ht="15" customHeight="1" outlineLevel="1">
      <c r="A178" s="425"/>
      <c r="B178" s="426"/>
      <c r="C178" s="427" t="s">
        <v>13494</v>
      </c>
      <c r="D178" s="581" t="s">
        <v>247</v>
      </c>
      <c r="E178" s="428"/>
      <c r="F178" s="429"/>
      <c r="G178" s="430"/>
      <c r="H178" s="431"/>
      <c r="I178" s="430"/>
      <c r="J178" s="432">
        <f>SUM(J179:J182)</f>
        <v>0</v>
      </c>
      <c r="K178" s="849"/>
      <c r="L178" s="261"/>
      <c r="M178" s="262"/>
      <c r="N178" s="351"/>
      <c r="O178" s="272"/>
      <c r="P178" s="261"/>
      <c r="Q178" s="262"/>
      <c r="R178" s="351"/>
      <c r="S178" s="325"/>
      <c r="T178" s="352"/>
      <c r="U178" s="262"/>
      <c r="V178" s="364"/>
      <c r="W178" s="21"/>
      <c r="X178" s="352"/>
      <c r="Y178" s="353"/>
      <c r="Z178" s="354"/>
      <c r="AA178" s="272"/>
      <c r="AB178" s="352"/>
      <c r="AC178" s="353"/>
      <c r="AD178" s="354"/>
      <c r="AE178" s="272"/>
      <c r="AF178" s="261"/>
      <c r="AG178" s="262"/>
      <c r="AH178" s="351"/>
      <c r="AI178" s="272"/>
      <c r="AJ178" s="261"/>
      <c r="AK178" s="262"/>
      <c r="AL178" s="351"/>
      <c r="AM178" s="146"/>
      <c r="AN178" s="261"/>
      <c r="AO178" s="262"/>
      <c r="AP178" s="351"/>
      <c r="AQ178" s="146"/>
      <c r="AR178" s="261"/>
      <c r="AS178" s="262"/>
      <c r="AT178" s="351"/>
      <c r="AU178" s="146"/>
      <c r="AV178" s="352"/>
      <c r="AW178" s="262"/>
      <c r="AX178" s="472"/>
      <c r="AY178" s="146"/>
      <c r="AZ178" s="295"/>
      <c r="BA178" s="262"/>
      <c r="BB178" s="472"/>
      <c r="BC178" s="146"/>
      <c r="BD178" s="261"/>
      <c r="BE178" s="262"/>
      <c r="BF178" s="351"/>
      <c r="BG178" s="158"/>
      <c r="BH178" s="261"/>
      <c r="BI178" s="262"/>
      <c r="BJ178" s="351"/>
      <c r="BL178" s="261"/>
      <c r="BM178" s="262"/>
      <c r="BN178" s="351"/>
      <c r="BP178" s="261"/>
      <c r="BQ178" s="262"/>
      <c r="BR178" s="351"/>
      <c r="BT178" s="261"/>
      <c r="BU178" s="262"/>
      <c r="BV178" s="351"/>
      <c r="BX178" s="295"/>
      <c r="BY178" s="262"/>
      <c r="BZ178" s="351"/>
      <c r="CB178" s="295"/>
      <c r="CC178" s="262"/>
      <c r="CD178" s="351"/>
      <c r="CF178" s="295"/>
      <c r="CG178" s="262"/>
      <c r="CH178" s="351"/>
      <c r="CJ178" s="295"/>
      <c r="CK178" s="262"/>
      <c r="CL178" s="351"/>
    </row>
    <row r="179" spans="1:90" ht="15" customHeight="1" outlineLevel="2">
      <c r="A179" s="922" t="s">
        <v>106</v>
      </c>
      <c r="B179" s="107">
        <v>12105</v>
      </c>
      <c r="C179" s="13" t="s">
        <v>13529</v>
      </c>
      <c r="D179" s="583" t="s">
        <v>13437</v>
      </c>
      <c r="E179" s="604" t="s">
        <v>68</v>
      </c>
      <c r="F179" s="788">
        <v>69.790000000000006</v>
      </c>
      <c r="G179" s="605"/>
      <c r="H179" s="123">
        <f t="shared" si="215"/>
        <v>0.28349999999999997</v>
      </c>
      <c r="I179" s="104">
        <f t="shared" ref="I179:I182" si="239">G179*(1+H179)</f>
        <v>0</v>
      </c>
      <c r="J179" s="464">
        <f t="shared" ref="J179:J182" si="240">F179*I179</f>
        <v>0</v>
      </c>
      <c r="K179" s="849"/>
      <c r="L179" s="936"/>
      <c r="M179" s="937"/>
      <c r="N179" s="938"/>
      <c r="O179" s="775"/>
      <c r="P179" s="936"/>
      <c r="Q179" s="937"/>
      <c r="R179" s="938"/>
      <c r="S179" s="776"/>
      <c r="T179" s="939"/>
      <c r="U179" s="937"/>
      <c r="V179" s="940"/>
      <c r="W179" s="21"/>
      <c r="X179" s="939"/>
      <c r="Y179" s="941"/>
      <c r="Z179" s="942"/>
      <c r="AA179" s="775"/>
      <c r="AB179" s="939"/>
      <c r="AC179" s="941"/>
      <c r="AD179" s="942"/>
      <c r="AE179" s="775"/>
      <c r="AF179" s="936"/>
      <c r="AG179" s="937"/>
      <c r="AH179" s="938"/>
      <c r="AI179" s="775"/>
      <c r="AJ179" s="936"/>
      <c r="AK179" s="937"/>
      <c r="AL179" s="938"/>
      <c r="AM179" s="931"/>
      <c r="AN179" s="936"/>
      <c r="AO179" s="937"/>
      <c r="AP179" s="938"/>
      <c r="AQ179" s="931"/>
      <c r="AR179" s="936"/>
      <c r="AS179" s="937"/>
      <c r="AT179" s="938"/>
      <c r="AU179" s="931"/>
      <c r="AV179" s="939"/>
      <c r="AW179" s="937"/>
      <c r="AX179" s="943"/>
      <c r="AY179" s="931"/>
      <c r="AZ179" s="944"/>
      <c r="BA179" s="937"/>
      <c r="BB179" s="943"/>
      <c r="BC179" s="931"/>
      <c r="BD179" s="936"/>
      <c r="BE179" s="937">
        <f t="shared" si="221"/>
        <v>0</v>
      </c>
      <c r="BF179" s="938">
        <f>BD179/($F179-$X179-$AZ179)</f>
        <v>0</v>
      </c>
      <c r="BG179" s="934"/>
      <c r="BH179" s="936"/>
      <c r="BI179" s="937">
        <f t="shared" si="223"/>
        <v>0</v>
      </c>
      <c r="BJ179" s="938">
        <f>BH179/($F179-$X179-$AZ179)</f>
        <v>0</v>
      </c>
      <c r="BL179" s="936"/>
      <c r="BM179" s="937">
        <f t="shared" ref="BM179:BM182" si="241">TRUNC(BL179*M179,2)</f>
        <v>0</v>
      </c>
      <c r="BN179" s="938">
        <f>BL179/($F179-$X179-$AZ179)</f>
        <v>0</v>
      </c>
      <c r="BP179" s="936">
        <f t="shared" si="227"/>
        <v>0</v>
      </c>
      <c r="BQ179" s="937">
        <f t="shared" si="228"/>
        <v>0</v>
      </c>
      <c r="BR179" s="938">
        <f>BP179/($F179-$X179-$AZ179)</f>
        <v>0</v>
      </c>
      <c r="BT179" s="936"/>
      <c r="BU179" s="937">
        <f t="shared" si="230"/>
        <v>0</v>
      </c>
      <c r="BV179" s="938">
        <f>BT179/($F179-$X179-$AZ179)</f>
        <v>0</v>
      </c>
      <c r="BX179" s="944">
        <f t="shared" si="232"/>
        <v>0</v>
      </c>
      <c r="BY179" s="937">
        <f t="shared" si="233"/>
        <v>0</v>
      </c>
      <c r="BZ179" s="938">
        <v>0</v>
      </c>
      <c r="CB179" s="944">
        <f t="shared" si="234"/>
        <v>0</v>
      </c>
      <c r="CC179" s="937">
        <f t="shared" si="235"/>
        <v>0</v>
      </c>
      <c r="CD179" s="938">
        <v>0</v>
      </c>
      <c r="CF179" s="944">
        <v>0</v>
      </c>
      <c r="CG179" s="937">
        <v>0</v>
      </c>
      <c r="CH179" s="938">
        <v>0</v>
      </c>
      <c r="CJ179" s="944">
        <v>0</v>
      </c>
      <c r="CK179" s="937">
        <v>0</v>
      </c>
      <c r="CL179" s="938">
        <v>0</v>
      </c>
    </row>
    <row r="180" spans="1:90" ht="15" customHeight="1" outlineLevel="2">
      <c r="A180" s="922" t="s">
        <v>106</v>
      </c>
      <c r="B180" s="107">
        <v>11718</v>
      </c>
      <c r="C180" s="13" t="s">
        <v>13530</v>
      </c>
      <c r="D180" s="583" t="s">
        <v>13467</v>
      </c>
      <c r="E180" s="604" t="s">
        <v>68</v>
      </c>
      <c r="F180" s="788">
        <v>20.52</v>
      </c>
      <c r="G180" s="605"/>
      <c r="H180" s="123">
        <f t="shared" si="215"/>
        <v>0.28349999999999997</v>
      </c>
      <c r="I180" s="104">
        <f t="shared" si="239"/>
        <v>0</v>
      </c>
      <c r="J180" s="464">
        <f t="shared" si="240"/>
        <v>0</v>
      </c>
      <c r="K180" s="849"/>
      <c r="L180" s="935"/>
      <c r="M180" s="773"/>
      <c r="N180" s="774"/>
      <c r="O180" s="775"/>
      <c r="P180" s="935"/>
      <c r="Q180" s="773"/>
      <c r="R180" s="774"/>
      <c r="S180" s="776"/>
      <c r="T180" s="777"/>
      <c r="U180" s="773"/>
      <c r="V180" s="778"/>
      <c r="W180" s="21"/>
      <c r="X180" s="777"/>
      <c r="Y180" s="779"/>
      <c r="Z180" s="780"/>
      <c r="AA180" s="775"/>
      <c r="AB180" s="777"/>
      <c r="AC180" s="779"/>
      <c r="AD180" s="780"/>
      <c r="AE180" s="775"/>
      <c r="AF180" s="935"/>
      <c r="AG180" s="773"/>
      <c r="AH180" s="774"/>
      <c r="AI180" s="775"/>
      <c r="AJ180" s="935"/>
      <c r="AK180" s="773"/>
      <c r="AL180" s="774"/>
      <c r="AM180" s="931"/>
      <c r="AN180" s="935"/>
      <c r="AO180" s="773"/>
      <c r="AP180" s="774"/>
      <c r="AQ180" s="931"/>
      <c r="AR180" s="935"/>
      <c r="AS180" s="773"/>
      <c r="AT180" s="774"/>
      <c r="AU180" s="931"/>
      <c r="AV180" s="777"/>
      <c r="AW180" s="773"/>
      <c r="AX180" s="781"/>
      <c r="AY180" s="931"/>
      <c r="AZ180" s="782"/>
      <c r="BA180" s="773"/>
      <c r="BB180" s="781"/>
      <c r="BC180" s="931"/>
      <c r="BD180" s="935"/>
      <c r="BE180" s="773">
        <f t="shared" si="221"/>
        <v>0</v>
      </c>
      <c r="BF180" s="774">
        <f>BD180/($F180-$X180-$AZ180)</f>
        <v>0</v>
      </c>
      <c r="BG180" s="934"/>
      <c r="BH180" s="935"/>
      <c r="BI180" s="773">
        <f t="shared" si="223"/>
        <v>0</v>
      </c>
      <c r="BJ180" s="774">
        <f>BH180/($F180-$X180-$AZ180)</f>
        <v>0</v>
      </c>
      <c r="BL180" s="935"/>
      <c r="BM180" s="773">
        <f t="shared" si="241"/>
        <v>0</v>
      </c>
      <c r="BN180" s="774">
        <f>BL180/($F180-$X180-$AZ180)</f>
        <v>0</v>
      </c>
      <c r="BP180" s="935">
        <f t="shared" si="227"/>
        <v>0</v>
      </c>
      <c r="BQ180" s="773">
        <f t="shared" si="228"/>
        <v>0</v>
      </c>
      <c r="BR180" s="774">
        <f>BP180/($F180-$X180-$AZ180)</f>
        <v>0</v>
      </c>
      <c r="BT180" s="935"/>
      <c r="BU180" s="773">
        <f t="shared" si="230"/>
        <v>0</v>
      </c>
      <c r="BV180" s="774">
        <f>BT180/($F180-$X180-$AZ180)</f>
        <v>0</v>
      </c>
      <c r="BX180" s="782">
        <f t="shared" si="232"/>
        <v>0</v>
      </c>
      <c r="BY180" s="773">
        <f t="shared" si="233"/>
        <v>0</v>
      </c>
      <c r="BZ180" s="774">
        <v>0</v>
      </c>
      <c r="CB180" s="782">
        <f t="shared" si="234"/>
        <v>0</v>
      </c>
      <c r="CC180" s="773">
        <f t="shared" si="235"/>
        <v>0</v>
      </c>
      <c r="CD180" s="774">
        <v>0</v>
      </c>
      <c r="CF180" s="782">
        <v>0</v>
      </c>
      <c r="CG180" s="773">
        <v>0</v>
      </c>
      <c r="CH180" s="774">
        <v>0</v>
      </c>
      <c r="CJ180" s="782">
        <v>0</v>
      </c>
      <c r="CK180" s="773">
        <v>0</v>
      </c>
      <c r="CL180" s="774">
        <v>0</v>
      </c>
    </row>
    <row r="181" spans="1:90" ht="15" customHeight="1" outlineLevel="2">
      <c r="A181" s="922" t="s">
        <v>106</v>
      </c>
      <c r="B181" s="107">
        <v>10450</v>
      </c>
      <c r="C181" s="13" t="s">
        <v>13531</v>
      </c>
      <c r="D181" s="583" t="s">
        <v>13438</v>
      </c>
      <c r="E181" s="604" t="s">
        <v>68</v>
      </c>
      <c r="F181" s="788">
        <v>164.44</v>
      </c>
      <c r="G181" s="605"/>
      <c r="H181" s="123">
        <f t="shared" si="215"/>
        <v>0.28349999999999997</v>
      </c>
      <c r="I181" s="104">
        <f t="shared" si="239"/>
        <v>0</v>
      </c>
      <c r="J181" s="464">
        <f t="shared" si="240"/>
        <v>0</v>
      </c>
      <c r="K181" s="849"/>
      <c r="L181" s="935"/>
      <c r="M181" s="773"/>
      <c r="N181" s="774"/>
      <c r="O181" s="775"/>
      <c r="P181" s="935"/>
      <c r="Q181" s="773"/>
      <c r="R181" s="774"/>
      <c r="S181" s="776"/>
      <c r="T181" s="777"/>
      <c r="U181" s="773"/>
      <c r="V181" s="778"/>
      <c r="W181" s="21"/>
      <c r="X181" s="777"/>
      <c r="Y181" s="779"/>
      <c r="Z181" s="780"/>
      <c r="AA181" s="775"/>
      <c r="AB181" s="777"/>
      <c r="AC181" s="779"/>
      <c r="AD181" s="780"/>
      <c r="AE181" s="775"/>
      <c r="AF181" s="935"/>
      <c r="AG181" s="773"/>
      <c r="AH181" s="774"/>
      <c r="AI181" s="775"/>
      <c r="AJ181" s="935"/>
      <c r="AK181" s="773"/>
      <c r="AL181" s="774"/>
      <c r="AM181" s="931"/>
      <c r="AN181" s="935"/>
      <c r="AO181" s="773"/>
      <c r="AP181" s="774"/>
      <c r="AQ181" s="931"/>
      <c r="AR181" s="935"/>
      <c r="AS181" s="773"/>
      <c r="AT181" s="774"/>
      <c r="AU181" s="931"/>
      <c r="AV181" s="777"/>
      <c r="AW181" s="773"/>
      <c r="AX181" s="781"/>
      <c r="AY181" s="931"/>
      <c r="AZ181" s="782"/>
      <c r="BA181" s="773"/>
      <c r="BB181" s="781"/>
      <c r="BC181" s="931"/>
      <c r="BD181" s="935"/>
      <c r="BE181" s="773">
        <f t="shared" si="221"/>
        <v>0</v>
      </c>
      <c r="BF181" s="774">
        <f>BD181/($F181-$X181-$AZ181)</f>
        <v>0</v>
      </c>
      <c r="BG181" s="934"/>
      <c r="BH181" s="935"/>
      <c r="BI181" s="773">
        <f t="shared" si="223"/>
        <v>0</v>
      </c>
      <c r="BJ181" s="774">
        <f>BH181/($F181-$X181-$AZ181)</f>
        <v>0</v>
      </c>
      <c r="BL181" s="935"/>
      <c r="BM181" s="773">
        <f t="shared" si="241"/>
        <v>0</v>
      </c>
      <c r="BN181" s="774">
        <f>BL181/($F181-$X181-$AZ181)</f>
        <v>0</v>
      </c>
      <c r="BP181" s="935">
        <f t="shared" si="227"/>
        <v>0</v>
      </c>
      <c r="BQ181" s="773">
        <f t="shared" si="228"/>
        <v>0</v>
      </c>
      <c r="BR181" s="774">
        <f>BP181/($F181-$X181-$AZ181)</f>
        <v>0</v>
      </c>
      <c r="BT181" s="935"/>
      <c r="BU181" s="773">
        <f t="shared" si="230"/>
        <v>0</v>
      </c>
      <c r="BV181" s="774">
        <f>BT181/($F181-$X181-$AZ181)</f>
        <v>0</v>
      </c>
      <c r="BX181" s="782">
        <f t="shared" si="232"/>
        <v>0</v>
      </c>
      <c r="BY181" s="773">
        <f t="shared" si="233"/>
        <v>0</v>
      </c>
      <c r="BZ181" s="774">
        <v>0</v>
      </c>
      <c r="CB181" s="782">
        <f t="shared" si="234"/>
        <v>0</v>
      </c>
      <c r="CC181" s="773">
        <f t="shared" si="235"/>
        <v>0</v>
      </c>
      <c r="CD181" s="774">
        <v>0</v>
      </c>
      <c r="CF181" s="782">
        <v>0</v>
      </c>
      <c r="CG181" s="773">
        <v>0</v>
      </c>
      <c r="CH181" s="774">
        <v>0</v>
      </c>
      <c r="CJ181" s="782">
        <v>0</v>
      </c>
      <c r="CK181" s="773">
        <v>0</v>
      </c>
      <c r="CL181" s="774">
        <v>0</v>
      </c>
    </row>
    <row r="182" spans="1:90" ht="15" customHeight="1" outlineLevel="2">
      <c r="A182" s="922" t="s">
        <v>106</v>
      </c>
      <c r="B182" s="107">
        <v>12980</v>
      </c>
      <c r="C182" s="13" t="s">
        <v>13532</v>
      </c>
      <c r="D182" s="583" t="s">
        <v>13439</v>
      </c>
      <c r="E182" s="604" t="s">
        <v>68</v>
      </c>
      <c r="F182" s="788">
        <v>13.5</v>
      </c>
      <c r="G182" s="605"/>
      <c r="H182" s="123">
        <f t="shared" si="215"/>
        <v>0.28349999999999997</v>
      </c>
      <c r="I182" s="104">
        <f t="shared" si="239"/>
        <v>0</v>
      </c>
      <c r="J182" s="464">
        <f t="shared" si="240"/>
        <v>0</v>
      </c>
      <c r="K182" s="849"/>
      <c r="L182" s="924"/>
      <c r="M182" s="925"/>
      <c r="N182" s="926"/>
      <c r="O182" s="775"/>
      <c r="P182" s="924"/>
      <c r="Q182" s="925"/>
      <c r="R182" s="926"/>
      <c r="S182" s="776"/>
      <c r="T182" s="927"/>
      <c r="U182" s="925"/>
      <c r="V182" s="928"/>
      <c r="W182" s="21"/>
      <c r="X182" s="927"/>
      <c r="Y182" s="929"/>
      <c r="Z182" s="930"/>
      <c r="AA182" s="775"/>
      <c r="AB182" s="927"/>
      <c r="AC182" s="929"/>
      <c r="AD182" s="930"/>
      <c r="AE182" s="775"/>
      <c r="AF182" s="924"/>
      <c r="AG182" s="925"/>
      <c r="AH182" s="926"/>
      <c r="AI182" s="775"/>
      <c r="AJ182" s="924"/>
      <c r="AK182" s="925"/>
      <c r="AL182" s="926"/>
      <c r="AM182" s="931"/>
      <c r="AN182" s="924"/>
      <c r="AO182" s="925"/>
      <c r="AP182" s="926"/>
      <c r="AQ182" s="931"/>
      <c r="AR182" s="924"/>
      <c r="AS182" s="925"/>
      <c r="AT182" s="926"/>
      <c r="AU182" s="931"/>
      <c r="AV182" s="927"/>
      <c r="AW182" s="925"/>
      <c r="AX182" s="932"/>
      <c r="AY182" s="931"/>
      <c r="AZ182" s="933"/>
      <c r="BA182" s="925"/>
      <c r="BB182" s="932"/>
      <c r="BC182" s="931"/>
      <c r="BD182" s="924"/>
      <c r="BE182" s="925">
        <f t="shared" si="221"/>
        <v>0</v>
      </c>
      <c r="BF182" s="926">
        <f>BD182/($F182-$X182-$AZ182)</f>
        <v>0</v>
      </c>
      <c r="BG182" s="934"/>
      <c r="BH182" s="924"/>
      <c r="BI182" s="925">
        <f t="shared" si="223"/>
        <v>0</v>
      </c>
      <c r="BJ182" s="926">
        <f>BH182/($F182-$X182-$AZ182)</f>
        <v>0</v>
      </c>
      <c r="BL182" s="924"/>
      <c r="BM182" s="925">
        <f t="shared" si="241"/>
        <v>0</v>
      </c>
      <c r="BN182" s="926">
        <f>BL182/($F182-$X182-$AZ182)</f>
        <v>0</v>
      </c>
      <c r="BP182" s="924">
        <f t="shared" si="227"/>
        <v>0</v>
      </c>
      <c r="BQ182" s="925">
        <f t="shared" si="228"/>
        <v>0</v>
      </c>
      <c r="BR182" s="926">
        <f>BP182/($F182-$X182-$AZ182)</f>
        <v>0</v>
      </c>
      <c r="BT182" s="924"/>
      <c r="BU182" s="925">
        <f t="shared" si="230"/>
        <v>0</v>
      </c>
      <c r="BV182" s="926">
        <f>BT182/($F182-$X182-$AZ182)</f>
        <v>0</v>
      </c>
      <c r="BX182" s="933">
        <f t="shared" si="232"/>
        <v>0</v>
      </c>
      <c r="BY182" s="925">
        <f t="shared" si="233"/>
        <v>0</v>
      </c>
      <c r="BZ182" s="926">
        <v>0</v>
      </c>
      <c r="CB182" s="933">
        <f t="shared" si="234"/>
        <v>0</v>
      </c>
      <c r="CC182" s="925">
        <f t="shared" si="235"/>
        <v>0</v>
      </c>
      <c r="CD182" s="926">
        <v>0</v>
      </c>
      <c r="CF182" s="933">
        <v>0</v>
      </c>
      <c r="CG182" s="925">
        <v>0</v>
      </c>
      <c r="CH182" s="926">
        <v>0</v>
      </c>
      <c r="CJ182" s="933">
        <v>0</v>
      </c>
      <c r="CK182" s="925">
        <v>0</v>
      </c>
      <c r="CL182" s="926">
        <v>0</v>
      </c>
    </row>
    <row r="183" spans="1:90" ht="15" customHeight="1">
      <c r="A183" s="448"/>
      <c r="B183" s="449"/>
      <c r="C183" s="450">
        <v>9</v>
      </c>
      <c r="D183" s="582" t="s">
        <v>248</v>
      </c>
      <c r="E183" s="450"/>
      <c r="F183" s="450"/>
      <c r="G183" s="451"/>
      <c r="H183" s="452"/>
      <c r="I183" s="453"/>
      <c r="J183" s="454">
        <f>SUM(J184:J191)</f>
        <v>0</v>
      </c>
      <c r="K183" s="849"/>
      <c r="L183" s="259"/>
      <c r="M183" s="260"/>
      <c r="N183" s="324"/>
      <c r="O183" s="272"/>
      <c r="P183" s="259"/>
      <c r="Q183" s="260"/>
      <c r="R183" s="324"/>
      <c r="S183" s="346"/>
      <c r="T183" s="294"/>
      <c r="U183" s="362"/>
      <c r="V183" s="363"/>
      <c r="W183" s="21"/>
      <c r="X183" s="294"/>
      <c r="Y183" s="347"/>
      <c r="Z183" s="328"/>
      <c r="AA183" s="272"/>
      <c r="AB183" s="294"/>
      <c r="AC183" s="347"/>
      <c r="AD183" s="328"/>
      <c r="AE183" s="272"/>
      <c r="AF183" s="259"/>
      <c r="AG183" s="260"/>
      <c r="AH183" s="324"/>
      <c r="AI183" s="272"/>
      <c r="AJ183" s="259"/>
      <c r="AK183" s="260"/>
      <c r="AL183" s="324"/>
      <c r="AM183" s="146"/>
      <c r="AN183" s="259"/>
      <c r="AO183" s="260"/>
      <c r="AP183" s="324"/>
      <c r="AQ183" s="146"/>
      <c r="AR183" s="259"/>
      <c r="AS183" s="260"/>
      <c r="AT183" s="324"/>
      <c r="AU183" s="146"/>
      <c r="AV183" s="294" t="s">
        <v>516</v>
      </c>
      <c r="AW183" s="362"/>
      <c r="AX183" s="471"/>
      <c r="AY183" s="315"/>
      <c r="AZ183" s="294"/>
      <c r="BA183" s="362"/>
      <c r="BB183" s="471"/>
      <c r="BC183" s="315"/>
      <c r="BD183" s="259"/>
      <c r="BE183" s="260"/>
      <c r="BF183" s="324"/>
      <c r="BG183" s="158"/>
      <c r="BH183" s="259"/>
      <c r="BI183" s="260"/>
      <c r="BJ183" s="324"/>
      <c r="BL183" s="259"/>
      <c r="BM183" s="260"/>
      <c r="BN183" s="324"/>
      <c r="BP183" s="283"/>
      <c r="BQ183" s="284"/>
      <c r="BR183" s="330"/>
      <c r="BT183" s="283"/>
      <c r="BU183" s="284"/>
      <c r="BV183" s="330"/>
      <c r="BX183" s="294"/>
      <c r="BY183" s="362"/>
      <c r="BZ183" s="406"/>
      <c r="CB183" s="294"/>
      <c r="CC183" s="362"/>
      <c r="CD183" s="406"/>
      <c r="CF183" s="294"/>
      <c r="CG183" s="362"/>
      <c r="CH183" s="406"/>
      <c r="CJ183" s="294"/>
      <c r="CK183" s="362"/>
      <c r="CL183" s="406"/>
    </row>
    <row r="184" spans="1:90" ht="15" customHeight="1" outlineLevel="1">
      <c r="A184" s="922" t="s">
        <v>106</v>
      </c>
      <c r="B184" s="107">
        <v>254</v>
      </c>
      <c r="C184" s="13" t="s">
        <v>299</v>
      </c>
      <c r="D184" s="583" t="s">
        <v>13410</v>
      </c>
      <c r="E184" s="604" t="s">
        <v>67</v>
      </c>
      <c r="F184" s="788">
        <v>83.13</v>
      </c>
      <c r="G184" s="605"/>
      <c r="H184" s="123">
        <f t="shared" si="215"/>
        <v>0.28349999999999997</v>
      </c>
      <c r="I184" s="104">
        <f t="shared" ref="I184:I191" si="242">G184*(1+H184)</f>
        <v>0</v>
      </c>
      <c r="J184" s="464">
        <f t="shared" ref="J184:J191" si="243">F184*I184</f>
        <v>0</v>
      </c>
      <c r="K184" s="849"/>
      <c r="L184" s="936"/>
      <c r="M184" s="937"/>
      <c r="N184" s="938"/>
      <c r="O184" s="775"/>
      <c r="P184" s="936"/>
      <c r="Q184" s="937"/>
      <c r="R184" s="938"/>
      <c r="S184" s="776"/>
      <c r="T184" s="939"/>
      <c r="U184" s="937"/>
      <c r="V184" s="940"/>
      <c r="W184" s="21"/>
      <c r="X184" s="939"/>
      <c r="Y184" s="941"/>
      <c r="Z184" s="942"/>
      <c r="AA184" s="775"/>
      <c r="AB184" s="939"/>
      <c r="AC184" s="941"/>
      <c r="AD184" s="942"/>
      <c r="AE184" s="775"/>
      <c r="AF184" s="936"/>
      <c r="AG184" s="937"/>
      <c r="AH184" s="938"/>
      <c r="AI184" s="775"/>
      <c r="AJ184" s="936"/>
      <c r="AK184" s="937"/>
      <c r="AL184" s="938"/>
      <c r="AM184" s="931"/>
      <c r="AN184" s="936"/>
      <c r="AO184" s="937"/>
      <c r="AP184" s="938"/>
      <c r="AQ184" s="931"/>
      <c r="AR184" s="936"/>
      <c r="AS184" s="937"/>
      <c r="AT184" s="938"/>
      <c r="AU184" s="931"/>
      <c r="AV184" s="939"/>
      <c r="AW184" s="937"/>
      <c r="AX184" s="943"/>
      <c r="AY184" s="931"/>
      <c r="AZ184" s="944"/>
      <c r="BA184" s="937"/>
      <c r="BB184" s="943"/>
      <c r="BC184" s="931"/>
      <c r="BD184" s="936"/>
      <c r="BE184" s="937">
        <f t="shared" si="221"/>
        <v>0</v>
      </c>
      <c r="BF184" s="938">
        <f t="shared" ref="BF184:BF191" si="244">BD184/($F184-$X184-$AZ184)</f>
        <v>0</v>
      </c>
      <c r="BG184" s="934"/>
      <c r="BH184" s="936"/>
      <c r="BI184" s="937">
        <f t="shared" si="223"/>
        <v>0</v>
      </c>
      <c r="BJ184" s="938">
        <f t="shared" ref="BJ184:BJ191" si="245">BH184/($F184-$X184-$AZ184)</f>
        <v>0</v>
      </c>
      <c r="BL184" s="936"/>
      <c r="BM184" s="937">
        <f t="shared" ref="BM184:BM191" si="246">TRUNC(BL184*M184,2)</f>
        <v>0</v>
      </c>
      <c r="BN184" s="938">
        <f t="shared" ref="BN184:BN191" si="247">BL184/($F184-$X184-$AZ184)</f>
        <v>0</v>
      </c>
      <c r="BP184" s="936">
        <f t="shared" si="227"/>
        <v>0</v>
      </c>
      <c r="BQ184" s="937">
        <f t="shared" si="228"/>
        <v>0</v>
      </c>
      <c r="BR184" s="938">
        <f t="shared" ref="BR184:BR191" si="248">BP184/($F184-$X184-$AZ184)</f>
        <v>0</v>
      </c>
      <c r="BT184" s="936"/>
      <c r="BU184" s="937">
        <f t="shared" si="230"/>
        <v>0</v>
      </c>
      <c r="BV184" s="938">
        <f t="shared" ref="BV184:BV191" si="249">BT184/($F184-$X184-$AZ184)</f>
        <v>0</v>
      </c>
      <c r="BX184" s="944">
        <f t="shared" si="232"/>
        <v>0</v>
      </c>
      <c r="BY184" s="937">
        <f t="shared" si="233"/>
        <v>0</v>
      </c>
      <c r="BZ184" s="938">
        <v>0</v>
      </c>
      <c r="CB184" s="944">
        <f t="shared" si="234"/>
        <v>0</v>
      </c>
      <c r="CC184" s="937">
        <f t="shared" si="235"/>
        <v>0</v>
      </c>
      <c r="CD184" s="938">
        <v>0</v>
      </c>
      <c r="CF184" s="944">
        <v>0</v>
      </c>
      <c r="CG184" s="937">
        <v>0</v>
      </c>
      <c r="CH184" s="938">
        <v>0</v>
      </c>
      <c r="CJ184" s="944">
        <v>0</v>
      </c>
      <c r="CK184" s="937">
        <v>0</v>
      </c>
      <c r="CL184" s="938">
        <v>0</v>
      </c>
    </row>
    <row r="185" spans="1:90" ht="15" customHeight="1" outlineLevel="1">
      <c r="A185" s="135" t="s">
        <v>15</v>
      </c>
      <c r="B185" s="106">
        <v>94228</v>
      </c>
      <c r="C185" s="13" t="s">
        <v>300</v>
      </c>
      <c r="D185" s="583" t="str">
        <f>IF(B185="","",IFERROR(VLOOKUP(B185,'SINAPI12-24'!$A$5:$H$17812,2,FALSE),VLOOKUP(ORÇAMENTO!B185,COMPOSIÇÕES!$A$9:$G$258,5,FALSE)))</f>
        <v>CALHA EM CHAPA DE AÇO GALVANIZADO NÚMERO 24, DESENVOLVIMENTO DE 50 CM, INCLUSO TRANSPORTE VERTICAL. AF_07/2019</v>
      </c>
      <c r="E185" s="604" t="str">
        <f>IF(B185="","",IFERROR(VLOOKUP(B185,'SINAPI12-24'!$A$5:$H$17812,3,FALSE),VLOOKUP(ORÇAMENTO!B185,COMPOSIÇÕES!$A$9:$G$258,6,FALSE)))</f>
        <v>M</v>
      </c>
      <c r="F185" s="110">
        <v>115.14</v>
      </c>
      <c r="G185" s="605"/>
      <c r="H185" s="123">
        <f t="shared" si="215"/>
        <v>0.28349999999999997</v>
      </c>
      <c r="I185" s="104">
        <f t="shared" si="242"/>
        <v>0</v>
      </c>
      <c r="J185" s="464">
        <f t="shared" si="243"/>
        <v>0</v>
      </c>
      <c r="K185" s="849"/>
      <c r="L185" s="255"/>
      <c r="M185" s="165"/>
      <c r="N185" s="334"/>
      <c r="O185" s="272"/>
      <c r="P185" s="255"/>
      <c r="Q185" s="165"/>
      <c r="R185" s="334"/>
      <c r="S185" s="325"/>
      <c r="T185" s="349"/>
      <c r="U185" s="165"/>
      <c r="V185" s="358"/>
      <c r="W185" s="21"/>
      <c r="X185" s="349"/>
      <c r="Y185" s="163"/>
      <c r="Z185" s="336"/>
      <c r="AA185" s="272"/>
      <c r="AB185" s="349"/>
      <c r="AC185" s="163"/>
      <c r="AD185" s="336"/>
      <c r="AE185" s="272"/>
      <c r="AF185" s="255"/>
      <c r="AG185" s="165"/>
      <c r="AH185" s="334"/>
      <c r="AI185" s="272"/>
      <c r="AJ185" s="255"/>
      <c r="AK185" s="165"/>
      <c r="AL185" s="334"/>
      <c r="AM185" s="146"/>
      <c r="AN185" s="255"/>
      <c r="AO185" s="165"/>
      <c r="AP185" s="334"/>
      <c r="AQ185" s="146"/>
      <c r="AR185" s="255"/>
      <c r="AS185" s="165"/>
      <c r="AT185" s="334"/>
      <c r="AU185" s="146"/>
      <c r="AV185" s="359"/>
      <c r="AW185" s="165"/>
      <c r="AX185" s="469"/>
      <c r="AY185" s="146"/>
      <c r="AZ185" s="292"/>
      <c r="BA185" s="165"/>
      <c r="BB185" s="469"/>
      <c r="BC185" s="146"/>
      <c r="BD185" s="255"/>
      <c r="BE185" s="165">
        <f t="shared" si="221"/>
        <v>0</v>
      </c>
      <c r="BF185" s="334">
        <f t="shared" si="244"/>
        <v>0</v>
      </c>
      <c r="BG185" s="158"/>
      <c r="BH185" s="255"/>
      <c r="BI185" s="165">
        <f t="shared" si="223"/>
        <v>0</v>
      </c>
      <c r="BJ185" s="334">
        <f t="shared" si="245"/>
        <v>0</v>
      </c>
      <c r="BL185" s="255"/>
      <c r="BM185" s="165">
        <f t="shared" si="246"/>
        <v>0</v>
      </c>
      <c r="BN185" s="334">
        <f t="shared" si="247"/>
        <v>0</v>
      </c>
      <c r="BP185" s="66">
        <f t="shared" si="227"/>
        <v>0</v>
      </c>
      <c r="BQ185" s="165">
        <f t="shared" si="228"/>
        <v>0</v>
      </c>
      <c r="BR185" s="334">
        <f t="shared" si="248"/>
        <v>0</v>
      </c>
      <c r="BT185" s="66"/>
      <c r="BU185" s="165">
        <f t="shared" si="230"/>
        <v>0</v>
      </c>
      <c r="BV185" s="334">
        <f t="shared" si="249"/>
        <v>0</v>
      </c>
      <c r="BX185" s="413">
        <f t="shared" si="232"/>
        <v>0</v>
      </c>
      <c r="BY185" s="165">
        <f t="shared" si="233"/>
        <v>0</v>
      </c>
      <c r="BZ185" s="334">
        <v>0</v>
      </c>
      <c r="CB185" s="413">
        <f t="shared" si="234"/>
        <v>0</v>
      </c>
      <c r="CC185" s="165">
        <f t="shared" si="235"/>
        <v>0</v>
      </c>
      <c r="CD185" s="334">
        <v>0</v>
      </c>
      <c r="CF185" s="413">
        <v>0</v>
      </c>
      <c r="CG185" s="165">
        <v>0</v>
      </c>
      <c r="CH185" s="334">
        <v>0</v>
      </c>
      <c r="CJ185" s="413">
        <v>0</v>
      </c>
      <c r="CK185" s="165">
        <v>0</v>
      </c>
      <c r="CL185" s="334">
        <v>0</v>
      </c>
    </row>
    <row r="186" spans="1:90" ht="15" customHeight="1" outlineLevel="1">
      <c r="A186" s="135" t="s">
        <v>15</v>
      </c>
      <c r="B186" s="106">
        <v>94231</v>
      </c>
      <c r="C186" s="13" t="s">
        <v>301</v>
      </c>
      <c r="D186" s="583" t="str">
        <f>IF(B186="","",IFERROR(VLOOKUP(B186,'SINAPI12-24'!$A$5:$H$17812,2,FALSE),VLOOKUP(ORÇAMENTO!B186,COMPOSIÇÕES!$A$9:$G$258,5,FALSE)))</f>
        <v>RUFO EM CHAPA DE AÇO GALVANIZADO NÚMERO 24, CORTE DE 25 CM, INCLUSO TRANSPORTE VERTICAL. AF_07/2019</v>
      </c>
      <c r="E186" s="604" t="str">
        <f>IF(B186="","",IFERROR(VLOOKUP(B186,'SINAPI12-24'!$A$5:$H$17812,3,FALSE),VLOOKUP(ORÇAMENTO!B186,COMPOSIÇÕES!$A$9:$G$258,6,FALSE)))</f>
        <v>M</v>
      </c>
      <c r="F186" s="110">
        <v>139.80000000000001</v>
      </c>
      <c r="G186" s="605"/>
      <c r="H186" s="123">
        <f t="shared" si="215"/>
        <v>0.28349999999999997</v>
      </c>
      <c r="I186" s="104">
        <f t="shared" si="242"/>
        <v>0</v>
      </c>
      <c r="J186" s="464">
        <f t="shared" si="243"/>
        <v>0</v>
      </c>
      <c r="K186" s="849"/>
      <c r="L186" s="255"/>
      <c r="M186" s="165"/>
      <c r="N186" s="334"/>
      <c r="O186" s="272"/>
      <c r="P186" s="255"/>
      <c r="Q186" s="165"/>
      <c r="R186" s="334"/>
      <c r="S186" s="325"/>
      <c r="T186" s="349"/>
      <c r="U186" s="165"/>
      <c r="V186" s="358"/>
      <c r="W186" s="21"/>
      <c r="X186" s="349"/>
      <c r="Y186" s="163"/>
      <c r="Z186" s="336"/>
      <c r="AA186" s="272"/>
      <c r="AB186" s="349"/>
      <c r="AC186" s="163"/>
      <c r="AD186" s="336"/>
      <c r="AE186" s="272"/>
      <c r="AF186" s="255"/>
      <c r="AG186" s="165"/>
      <c r="AH186" s="334"/>
      <c r="AI186" s="272"/>
      <c r="AJ186" s="255"/>
      <c r="AK186" s="165"/>
      <c r="AL186" s="334"/>
      <c r="AM186" s="146"/>
      <c r="AN186" s="255"/>
      <c r="AO186" s="165"/>
      <c r="AP186" s="334"/>
      <c r="AQ186" s="146"/>
      <c r="AR186" s="255"/>
      <c r="AS186" s="165"/>
      <c r="AT186" s="334"/>
      <c r="AU186" s="146"/>
      <c r="AV186" s="359"/>
      <c r="AW186" s="165"/>
      <c r="AX186" s="469"/>
      <c r="AY186" s="146"/>
      <c r="AZ186" s="292"/>
      <c r="BA186" s="165"/>
      <c r="BB186" s="469"/>
      <c r="BC186" s="146"/>
      <c r="BD186" s="255"/>
      <c r="BE186" s="165">
        <f t="shared" si="221"/>
        <v>0</v>
      </c>
      <c r="BF186" s="334">
        <f t="shared" si="244"/>
        <v>0</v>
      </c>
      <c r="BG186" s="158"/>
      <c r="BH186" s="255"/>
      <c r="BI186" s="165">
        <f t="shared" si="223"/>
        <v>0</v>
      </c>
      <c r="BJ186" s="334">
        <f t="shared" si="245"/>
        <v>0</v>
      </c>
      <c r="BL186" s="255"/>
      <c r="BM186" s="165">
        <f t="shared" si="246"/>
        <v>0</v>
      </c>
      <c r="BN186" s="334">
        <f t="shared" si="247"/>
        <v>0</v>
      </c>
      <c r="BP186" s="66">
        <f t="shared" si="227"/>
        <v>0</v>
      </c>
      <c r="BQ186" s="165">
        <f t="shared" si="228"/>
        <v>0</v>
      </c>
      <c r="BR186" s="334">
        <f t="shared" si="248"/>
        <v>0</v>
      </c>
      <c r="BT186" s="66"/>
      <c r="BU186" s="165">
        <f t="shared" si="230"/>
        <v>0</v>
      </c>
      <c r="BV186" s="334">
        <f t="shared" si="249"/>
        <v>0</v>
      </c>
      <c r="BX186" s="413">
        <f t="shared" si="232"/>
        <v>0</v>
      </c>
      <c r="BY186" s="165">
        <f t="shared" si="233"/>
        <v>0</v>
      </c>
      <c r="BZ186" s="334">
        <v>0</v>
      </c>
      <c r="CB186" s="413">
        <f t="shared" si="234"/>
        <v>0</v>
      </c>
      <c r="CC186" s="165">
        <f t="shared" si="235"/>
        <v>0</v>
      </c>
      <c r="CD186" s="334">
        <v>0</v>
      </c>
      <c r="CF186" s="413">
        <v>0</v>
      </c>
      <c r="CG186" s="165">
        <v>0</v>
      </c>
      <c r="CH186" s="334">
        <v>0</v>
      </c>
      <c r="CJ186" s="413">
        <v>0</v>
      </c>
      <c r="CK186" s="165">
        <v>0</v>
      </c>
      <c r="CL186" s="334">
        <v>0</v>
      </c>
    </row>
    <row r="187" spans="1:90" ht="15" customHeight="1" outlineLevel="1">
      <c r="A187" s="135" t="s">
        <v>15</v>
      </c>
      <c r="B187" s="106">
        <v>94231</v>
      </c>
      <c r="C187" s="13" t="s">
        <v>302</v>
      </c>
      <c r="D187" s="583" t="str">
        <f>IF(B187="","",IFERROR(VLOOKUP(B187,'SINAPI12-24'!$A$5:$H$17812,2,FALSE),VLOOKUP(ORÇAMENTO!B187,COMPOSIÇÕES!$A$9:$G$258,5,FALSE)))</f>
        <v>RUFO EM CHAPA DE AÇO GALVANIZADO NÚMERO 24, CORTE DE 25 CM, INCLUSO TRANSPORTE VERTICAL. AF_07/2019</v>
      </c>
      <c r="E187" s="604" t="str">
        <f>IF(B187="","",IFERROR(VLOOKUP(B187,'SINAPI12-24'!$A$5:$H$17812,3,FALSE),VLOOKUP(ORÇAMENTO!B187,COMPOSIÇÕES!$A$9:$G$258,6,FALSE)))</f>
        <v>M</v>
      </c>
      <c r="F187" s="110">
        <v>66.150000000000006</v>
      </c>
      <c r="G187" s="605"/>
      <c r="H187" s="123">
        <f t="shared" si="215"/>
        <v>0.28349999999999997</v>
      </c>
      <c r="I187" s="104">
        <f t="shared" si="242"/>
        <v>0</v>
      </c>
      <c r="J187" s="464">
        <f t="shared" si="243"/>
        <v>0</v>
      </c>
      <c r="K187" s="849"/>
      <c r="L187" s="255"/>
      <c r="M187" s="165"/>
      <c r="N187" s="334"/>
      <c r="O187" s="272"/>
      <c r="P187" s="255"/>
      <c r="Q187" s="165"/>
      <c r="R187" s="334"/>
      <c r="S187" s="325"/>
      <c r="T187" s="349"/>
      <c r="U187" s="165"/>
      <c r="V187" s="358"/>
      <c r="W187" s="21"/>
      <c r="X187" s="349"/>
      <c r="Y187" s="163"/>
      <c r="Z187" s="336"/>
      <c r="AA187" s="272"/>
      <c r="AB187" s="349"/>
      <c r="AC187" s="163"/>
      <c r="AD187" s="336"/>
      <c r="AE187" s="272"/>
      <c r="AF187" s="255"/>
      <c r="AG187" s="165"/>
      <c r="AH187" s="334"/>
      <c r="AI187" s="272"/>
      <c r="AJ187" s="255"/>
      <c r="AK187" s="165"/>
      <c r="AL187" s="334"/>
      <c r="AM187" s="146"/>
      <c r="AN187" s="255"/>
      <c r="AO187" s="165"/>
      <c r="AP187" s="334"/>
      <c r="AQ187" s="146"/>
      <c r="AR187" s="255"/>
      <c r="AS187" s="165"/>
      <c r="AT187" s="334"/>
      <c r="AU187" s="146"/>
      <c r="AV187" s="359"/>
      <c r="AW187" s="165"/>
      <c r="AX187" s="469"/>
      <c r="AY187" s="146"/>
      <c r="AZ187" s="292"/>
      <c r="BA187" s="165"/>
      <c r="BB187" s="469"/>
      <c r="BC187" s="146"/>
      <c r="BD187" s="255"/>
      <c r="BE187" s="165">
        <f t="shared" si="221"/>
        <v>0</v>
      </c>
      <c r="BF187" s="334">
        <f t="shared" si="244"/>
        <v>0</v>
      </c>
      <c r="BG187" s="158"/>
      <c r="BH187" s="255"/>
      <c r="BI187" s="165">
        <f t="shared" si="223"/>
        <v>0</v>
      </c>
      <c r="BJ187" s="334">
        <f t="shared" si="245"/>
        <v>0</v>
      </c>
      <c r="BL187" s="255"/>
      <c r="BM187" s="165">
        <f t="shared" si="246"/>
        <v>0</v>
      </c>
      <c r="BN187" s="334">
        <f t="shared" si="247"/>
        <v>0</v>
      </c>
      <c r="BP187" s="66">
        <f t="shared" si="227"/>
        <v>0</v>
      </c>
      <c r="BQ187" s="165">
        <f t="shared" si="228"/>
        <v>0</v>
      </c>
      <c r="BR187" s="334">
        <f t="shared" si="248"/>
        <v>0</v>
      </c>
      <c r="BT187" s="66"/>
      <c r="BU187" s="165">
        <f t="shared" si="230"/>
        <v>0</v>
      </c>
      <c r="BV187" s="334">
        <f t="shared" si="249"/>
        <v>0</v>
      </c>
      <c r="BX187" s="413">
        <f t="shared" si="232"/>
        <v>0</v>
      </c>
      <c r="BY187" s="165">
        <f t="shared" si="233"/>
        <v>0</v>
      </c>
      <c r="BZ187" s="334">
        <v>0</v>
      </c>
      <c r="CB187" s="413">
        <f t="shared" si="234"/>
        <v>0</v>
      </c>
      <c r="CC187" s="165">
        <f t="shared" si="235"/>
        <v>0</v>
      </c>
      <c r="CD187" s="334">
        <v>0</v>
      </c>
      <c r="CF187" s="413">
        <v>0</v>
      </c>
      <c r="CG187" s="165">
        <v>0</v>
      </c>
      <c r="CH187" s="334">
        <v>0</v>
      </c>
      <c r="CJ187" s="413">
        <v>0</v>
      </c>
      <c r="CK187" s="165">
        <v>0</v>
      </c>
      <c r="CL187" s="334">
        <v>0</v>
      </c>
    </row>
    <row r="188" spans="1:90" ht="15" customHeight="1" outlineLevel="1">
      <c r="A188" s="135" t="s">
        <v>15</v>
      </c>
      <c r="B188" s="106">
        <v>94231</v>
      </c>
      <c r="C188" s="13" t="s">
        <v>303</v>
      </c>
      <c r="D188" s="583" t="str">
        <f>IF(B188="","",IFERROR(VLOOKUP(B188,'SINAPI12-24'!$A$5:$H$17812,2,FALSE),VLOOKUP(ORÇAMENTO!B188,COMPOSIÇÕES!$A$9:$G$258,5,FALSE)))</f>
        <v>RUFO EM CHAPA DE AÇO GALVANIZADO NÚMERO 24, CORTE DE 25 CM, INCLUSO TRANSPORTE VERTICAL. AF_07/2019</v>
      </c>
      <c r="E188" s="604" t="str">
        <f>IF(B188="","",IFERROR(VLOOKUP(B188,'SINAPI12-24'!$A$5:$H$17812,3,FALSE),VLOOKUP(ORÇAMENTO!B188,COMPOSIÇÕES!$A$9:$G$258,6,FALSE)))</f>
        <v>M</v>
      </c>
      <c r="F188" s="110">
        <v>108.8</v>
      </c>
      <c r="G188" s="605"/>
      <c r="H188" s="123">
        <f t="shared" si="215"/>
        <v>0.28349999999999997</v>
      </c>
      <c r="I188" s="104">
        <f t="shared" si="242"/>
        <v>0</v>
      </c>
      <c r="J188" s="464">
        <f t="shared" si="243"/>
        <v>0</v>
      </c>
      <c r="K188" s="849"/>
      <c r="L188" s="255"/>
      <c r="M188" s="165"/>
      <c r="N188" s="334"/>
      <c r="O188" s="272"/>
      <c r="P188" s="255"/>
      <c r="Q188" s="165"/>
      <c r="R188" s="334"/>
      <c r="S188" s="325"/>
      <c r="T188" s="349"/>
      <c r="U188" s="165"/>
      <c r="V188" s="358"/>
      <c r="W188" s="21"/>
      <c r="X188" s="349"/>
      <c r="Y188" s="163"/>
      <c r="Z188" s="336"/>
      <c r="AA188" s="272"/>
      <c r="AB188" s="349"/>
      <c r="AC188" s="163"/>
      <c r="AD188" s="336"/>
      <c r="AE188" s="272"/>
      <c r="AF188" s="255"/>
      <c r="AG188" s="165"/>
      <c r="AH188" s="334"/>
      <c r="AI188" s="272"/>
      <c r="AJ188" s="255"/>
      <c r="AK188" s="165"/>
      <c r="AL188" s="334"/>
      <c r="AM188" s="146"/>
      <c r="AN188" s="255"/>
      <c r="AO188" s="165"/>
      <c r="AP188" s="334"/>
      <c r="AQ188" s="146"/>
      <c r="AR188" s="255"/>
      <c r="AS188" s="165"/>
      <c r="AT188" s="334"/>
      <c r="AU188" s="146"/>
      <c r="AV188" s="359"/>
      <c r="AW188" s="165"/>
      <c r="AX188" s="469"/>
      <c r="AY188" s="146"/>
      <c r="AZ188" s="292"/>
      <c r="BA188" s="165"/>
      <c r="BB188" s="469"/>
      <c r="BC188" s="146"/>
      <c r="BD188" s="255"/>
      <c r="BE188" s="165">
        <f t="shared" si="221"/>
        <v>0</v>
      </c>
      <c r="BF188" s="334">
        <f t="shared" si="244"/>
        <v>0</v>
      </c>
      <c r="BG188" s="158"/>
      <c r="BH188" s="255"/>
      <c r="BI188" s="165">
        <f t="shared" si="223"/>
        <v>0</v>
      </c>
      <c r="BJ188" s="334">
        <f t="shared" si="245"/>
        <v>0</v>
      </c>
      <c r="BL188" s="255"/>
      <c r="BM188" s="165">
        <f t="shared" si="246"/>
        <v>0</v>
      </c>
      <c r="BN188" s="334">
        <f t="shared" si="247"/>
        <v>0</v>
      </c>
      <c r="BP188" s="66">
        <f t="shared" si="227"/>
        <v>0</v>
      </c>
      <c r="BQ188" s="165">
        <f t="shared" si="228"/>
        <v>0</v>
      </c>
      <c r="BR188" s="334">
        <f t="shared" si="248"/>
        <v>0</v>
      </c>
      <c r="BT188" s="66"/>
      <c r="BU188" s="165">
        <f t="shared" si="230"/>
        <v>0</v>
      </c>
      <c r="BV188" s="334">
        <f t="shared" si="249"/>
        <v>0</v>
      </c>
      <c r="BX188" s="413">
        <f t="shared" si="232"/>
        <v>0</v>
      </c>
      <c r="BY188" s="165">
        <f t="shared" si="233"/>
        <v>0</v>
      </c>
      <c r="BZ188" s="334">
        <v>0</v>
      </c>
      <c r="CB188" s="413">
        <f t="shared" si="234"/>
        <v>0</v>
      </c>
      <c r="CC188" s="165">
        <f t="shared" si="235"/>
        <v>0</v>
      </c>
      <c r="CD188" s="334">
        <v>0</v>
      </c>
      <c r="CF188" s="413">
        <v>0</v>
      </c>
      <c r="CG188" s="165">
        <v>0</v>
      </c>
      <c r="CH188" s="334">
        <v>0</v>
      </c>
      <c r="CJ188" s="413">
        <v>0</v>
      </c>
      <c r="CK188" s="165">
        <v>0</v>
      </c>
      <c r="CL188" s="334">
        <v>0</v>
      </c>
    </row>
    <row r="189" spans="1:90" ht="15" customHeight="1" outlineLevel="1">
      <c r="A189" s="188" t="s">
        <v>13403</v>
      </c>
      <c r="B189" s="107" t="s">
        <v>13372</v>
      </c>
      <c r="C189" s="13" t="s">
        <v>304</v>
      </c>
      <c r="D189" s="583" t="str">
        <f>IF(B189="","",IFERROR(VLOOKUP(B189,'SINAPI12-24'!$A$5:$H$17812,2,FALSE),VLOOKUP(ORÇAMENTO!B189,COMPOSIÇÕES!$A$9:$G$342,3,FALSE)))</f>
        <v>CHAPIM DE CONCRETO APARENTE COM ACABAMENTO DESEMPENADO, FORMA DE COMPENSADO PLASTIFICADO (MADEIRIT) DE 14 X 10 CM, FUNDIDO NO LOCAL. (REF. SINAPI (71623,1/2020))</v>
      </c>
      <c r="E189" s="604" t="str">
        <f>IF(B189="","",IFERROR(VLOOKUP(B189,'SINAPI12-24'!$A$5:$H$17812,3,FALSE),VLOOKUP(ORÇAMENTO!B189,COMPOSIÇÕES!$A$9:$G$342,4,FALSE)))</f>
        <v>M</v>
      </c>
      <c r="F189" s="110">
        <v>266</v>
      </c>
      <c r="G189" s="605"/>
      <c r="H189" s="123">
        <f t="shared" si="215"/>
        <v>0.28349999999999997</v>
      </c>
      <c r="I189" s="104">
        <f t="shared" si="242"/>
        <v>0</v>
      </c>
      <c r="J189" s="464">
        <f t="shared" si="243"/>
        <v>0</v>
      </c>
      <c r="K189" s="849"/>
      <c r="L189" s="255"/>
      <c r="M189" s="165"/>
      <c r="N189" s="334"/>
      <c r="O189" s="272"/>
      <c r="P189" s="255"/>
      <c r="Q189" s="165"/>
      <c r="R189" s="334"/>
      <c r="S189" s="325"/>
      <c r="T189" s="349"/>
      <c r="U189" s="165"/>
      <c r="V189" s="358"/>
      <c r="W189" s="21"/>
      <c r="X189" s="349"/>
      <c r="Y189" s="163"/>
      <c r="Z189" s="336"/>
      <c r="AA189" s="272"/>
      <c r="AB189" s="349"/>
      <c r="AC189" s="163"/>
      <c r="AD189" s="336"/>
      <c r="AE189" s="272"/>
      <c r="AF189" s="255"/>
      <c r="AG189" s="165"/>
      <c r="AH189" s="334"/>
      <c r="AI189" s="272"/>
      <c r="AJ189" s="255"/>
      <c r="AK189" s="165"/>
      <c r="AL189" s="334"/>
      <c r="AM189" s="146"/>
      <c r="AN189" s="255"/>
      <c r="AO189" s="165"/>
      <c r="AP189" s="334"/>
      <c r="AQ189" s="146"/>
      <c r="AR189" s="255"/>
      <c r="AS189" s="165"/>
      <c r="AT189" s="334"/>
      <c r="AU189" s="146"/>
      <c r="AV189" s="359"/>
      <c r="AW189" s="165"/>
      <c r="AX189" s="469"/>
      <c r="AY189" s="146"/>
      <c r="AZ189" s="292"/>
      <c r="BA189" s="165"/>
      <c r="BB189" s="469"/>
      <c r="BC189" s="146"/>
      <c r="BD189" s="255"/>
      <c r="BE189" s="165">
        <f t="shared" si="221"/>
        <v>0</v>
      </c>
      <c r="BF189" s="334">
        <f t="shared" si="244"/>
        <v>0</v>
      </c>
      <c r="BG189" s="158"/>
      <c r="BH189" s="255"/>
      <c r="BI189" s="165">
        <f t="shared" si="223"/>
        <v>0</v>
      </c>
      <c r="BJ189" s="334">
        <f t="shared" si="245"/>
        <v>0</v>
      </c>
      <c r="BL189" s="255"/>
      <c r="BM189" s="165">
        <f t="shared" si="246"/>
        <v>0</v>
      </c>
      <c r="BN189" s="334">
        <f t="shared" si="247"/>
        <v>0</v>
      </c>
      <c r="BP189" s="66">
        <f t="shared" si="227"/>
        <v>0</v>
      </c>
      <c r="BQ189" s="165">
        <f t="shared" si="228"/>
        <v>0</v>
      </c>
      <c r="BR189" s="334">
        <f t="shared" si="248"/>
        <v>0</v>
      </c>
      <c r="BT189" s="66"/>
      <c r="BU189" s="165">
        <f t="shared" si="230"/>
        <v>0</v>
      </c>
      <c r="BV189" s="334">
        <f t="shared" si="249"/>
        <v>0</v>
      </c>
      <c r="BX189" s="413">
        <f t="shared" si="232"/>
        <v>0</v>
      </c>
      <c r="BY189" s="165">
        <f t="shared" si="233"/>
        <v>0</v>
      </c>
      <c r="BZ189" s="334">
        <v>0</v>
      </c>
      <c r="CB189" s="413">
        <f t="shared" si="234"/>
        <v>0</v>
      </c>
      <c r="CC189" s="165">
        <f t="shared" si="235"/>
        <v>0</v>
      </c>
      <c r="CD189" s="334">
        <v>0</v>
      </c>
      <c r="CF189" s="413">
        <v>0</v>
      </c>
      <c r="CG189" s="165">
        <v>0</v>
      </c>
      <c r="CH189" s="334">
        <v>0</v>
      </c>
      <c r="CJ189" s="413">
        <v>0</v>
      </c>
      <c r="CK189" s="165">
        <v>0</v>
      </c>
      <c r="CL189" s="334">
        <v>0</v>
      </c>
    </row>
    <row r="190" spans="1:90" ht="15" customHeight="1" outlineLevel="1">
      <c r="A190" s="135" t="s">
        <v>15</v>
      </c>
      <c r="B190" s="107">
        <v>100778</v>
      </c>
      <c r="C190" s="13" t="s">
        <v>305</v>
      </c>
      <c r="D190" s="583" t="str">
        <f>IF(B190="","",IFERROR(VLOOKUP(B190,'SINAPI12-24'!$A$5:$H$17812,2,FALSE),VLOOKUP(ORÇAMENTO!B190,COMPOSIÇÕES!$A$9:$G$342,3,FALSE)))</f>
        <v>ESTRUTURA TRELIÇADA DE COBERTURA, TIPO FINK, COM LIGAÇÕES PARAFUSADAS, INCLUSOS PERFIS METÁLICOS, CHAPAS METÁLICAS, MÃO DE OBRA E TRANSPORTE COM GUINDASTE - FORNECIMENTO E INSTALAÇÃO. AF_01/2020_PSA</v>
      </c>
      <c r="E190" s="604" t="str">
        <f>IF(B190="","",IFERROR(VLOOKUP(B190,'SINAPI12-24'!$A$5:$H$17812,3,FALSE),VLOOKUP(ORÇAMENTO!B190,COMPOSIÇÕES!$A$9:$G$342,4,FALSE)))</f>
        <v>KG</v>
      </c>
      <c r="F190" s="110">
        <v>1451.75</v>
      </c>
      <c r="G190" s="605"/>
      <c r="H190" s="123">
        <f t="shared" si="215"/>
        <v>0.28349999999999997</v>
      </c>
      <c r="I190" s="104">
        <f t="shared" si="242"/>
        <v>0</v>
      </c>
      <c r="J190" s="464">
        <f t="shared" si="243"/>
        <v>0</v>
      </c>
      <c r="K190" s="849"/>
      <c r="L190" s="255"/>
      <c r="M190" s="165"/>
      <c r="N190" s="334"/>
      <c r="O190" s="272"/>
      <c r="P190" s="255"/>
      <c r="Q190" s="165"/>
      <c r="R190" s="334"/>
      <c r="S190" s="325"/>
      <c r="T190" s="349"/>
      <c r="U190" s="165"/>
      <c r="V190" s="358"/>
      <c r="W190" s="21"/>
      <c r="X190" s="349"/>
      <c r="Y190" s="163"/>
      <c r="Z190" s="336"/>
      <c r="AA190" s="272"/>
      <c r="AB190" s="349"/>
      <c r="AC190" s="163"/>
      <c r="AD190" s="336"/>
      <c r="AE190" s="272"/>
      <c r="AF190" s="255"/>
      <c r="AG190" s="165"/>
      <c r="AH190" s="334"/>
      <c r="AI190" s="272"/>
      <c r="AJ190" s="255"/>
      <c r="AK190" s="165"/>
      <c r="AL190" s="334"/>
      <c r="AM190" s="146"/>
      <c r="AN190" s="255"/>
      <c r="AO190" s="165"/>
      <c r="AP190" s="334"/>
      <c r="AQ190" s="146"/>
      <c r="AR190" s="255"/>
      <c r="AS190" s="165"/>
      <c r="AT190" s="334"/>
      <c r="AU190" s="146"/>
      <c r="AV190" s="359"/>
      <c r="AW190" s="165"/>
      <c r="AX190" s="469"/>
      <c r="AY190" s="146"/>
      <c r="AZ190" s="292"/>
      <c r="BA190" s="165"/>
      <c r="BB190" s="469"/>
      <c r="BC190" s="146"/>
      <c r="BD190" s="255"/>
      <c r="BE190" s="165">
        <f t="shared" si="221"/>
        <v>0</v>
      </c>
      <c r="BF190" s="334">
        <f t="shared" si="244"/>
        <v>0</v>
      </c>
      <c r="BG190" s="158"/>
      <c r="BH190" s="255"/>
      <c r="BI190" s="165">
        <f t="shared" si="223"/>
        <v>0</v>
      </c>
      <c r="BJ190" s="334">
        <f t="shared" si="245"/>
        <v>0</v>
      </c>
      <c r="BL190" s="255"/>
      <c r="BM190" s="165">
        <f t="shared" si="246"/>
        <v>0</v>
      </c>
      <c r="BN190" s="334">
        <f t="shared" si="247"/>
        <v>0</v>
      </c>
      <c r="BP190" s="66">
        <f t="shared" si="227"/>
        <v>0</v>
      </c>
      <c r="BQ190" s="165">
        <f t="shared" si="228"/>
        <v>0</v>
      </c>
      <c r="BR190" s="334">
        <f t="shared" si="248"/>
        <v>0</v>
      </c>
      <c r="BT190" s="66"/>
      <c r="BU190" s="165">
        <f t="shared" si="230"/>
        <v>0</v>
      </c>
      <c r="BV190" s="334">
        <f t="shared" si="249"/>
        <v>0</v>
      </c>
      <c r="BX190" s="413">
        <f t="shared" si="232"/>
        <v>0</v>
      </c>
      <c r="BY190" s="165">
        <f t="shared" si="233"/>
        <v>0</v>
      </c>
      <c r="BZ190" s="334">
        <v>0</v>
      </c>
      <c r="CB190" s="413">
        <f t="shared" si="234"/>
        <v>0</v>
      </c>
      <c r="CC190" s="165">
        <f t="shared" si="235"/>
        <v>0</v>
      </c>
      <c r="CD190" s="334">
        <v>0</v>
      </c>
      <c r="CF190" s="413">
        <v>0</v>
      </c>
      <c r="CG190" s="165">
        <v>0</v>
      </c>
      <c r="CH190" s="334">
        <v>0</v>
      </c>
      <c r="CJ190" s="413">
        <v>0</v>
      </c>
      <c r="CK190" s="165">
        <v>0</v>
      </c>
      <c r="CL190" s="334">
        <v>0</v>
      </c>
    </row>
    <row r="191" spans="1:90" ht="15" customHeight="1" outlineLevel="1">
      <c r="A191" s="135" t="s">
        <v>15</v>
      </c>
      <c r="B191" s="106">
        <v>94216</v>
      </c>
      <c r="C191" s="13" t="s">
        <v>306</v>
      </c>
      <c r="D191" s="583" t="str">
        <f>IF(B191="","",IFERROR(VLOOKUP(B191,'SINAPI12-24'!$A$5:$H$17812,2,FALSE),VLOOKUP(ORÇAMENTO!B191,COMPOSIÇÕES!$A$9:$G$258,5,FALSE)))</f>
        <v>TELHAMENTO COM TELHA METÁLICA TERMOACÚSTICA E = 30 MM, COM ATÉ 2 ÁGUAS, INCLUSO IÇAMENTO. AF_07/2019</v>
      </c>
      <c r="E191" s="604" t="str">
        <f>IF(B191="","",IFERROR(VLOOKUP(B191,'SINAPI12-24'!$A$5:$H$17812,3,FALSE),VLOOKUP(ORÇAMENTO!B191,COMPOSIÇÕES!$A$9:$G$258,6,FALSE)))</f>
        <v>M2</v>
      </c>
      <c r="F191" s="110">
        <v>1402.03</v>
      </c>
      <c r="G191" s="605"/>
      <c r="H191" s="123">
        <f t="shared" si="215"/>
        <v>0.28349999999999997</v>
      </c>
      <c r="I191" s="104">
        <f t="shared" si="242"/>
        <v>0</v>
      </c>
      <c r="J191" s="464">
        <f t="shared" si="243"/>
        <v>0</v>
      </c>
      <c r="K191" s="849"/>
      <c r="L191" s="270"/>
      <c r="M191" s="132"/>
      <c r="N191" s="337"/>
      <c r="O191" s="272"/>
      <c r="P191" s="270"/>
      <c r="Q191" s="132"/>
      <c r="R191" s="337"/>
      <c r="S191" s="325"/>
      <c r="T191" s="350"/>
      <c r="U191" s="132"/>
      <c r="V191" s="360"/>
      <c r="W191" s="21"/>
      <c r="X191" s="350"/>
      <c r="Y191" s="323"/>
      <c r="Z191" s="339"/>
      <c r="AA191" s="272"/>
      <c r="AB191" s="350"/>
      <c r="AC191" s="323"/>
      <c r="AD191" s="339"/>
      <c r="AE191" s="272"/>
      <c r="AF191" s="270"/>
      <c r="AG191" s="132"/>
      <c r="AH191" s="337"/>
      <c r="AI191" s="272"/>
      <c r="AJ191" s="270"/>
      <c r="AK191" s="132"/>
      <c r="AL191" s="337"/>
      <c r="AM191" s="146"/>
      <c r="AN191" s="270"/>
      <c r="AO191" s="132"/>
      <c r="AP191" s="337"/>
      <c r="AQ191" s="146"/>
      <c r="AR191" s="270"/>
      <c r="AS191" s="132"/>
      <c r="AT191" s="337"/>
      <c r="AU191" s="146"/>
      <c r="AV191" s="361"/>
      <c r="AW191" s="132"/>
      <c r="AX191" s="470"/>
      <c r="AY191" s="146"/>
      <c r="AZ191" s="293"/>
      <c r="BA191" s="132"/>
      <c r="BB191" s="470"/>
      <c r="BC191" s="146"/>
      <c r="BD191" s="270"/>
      <c r="BE191" s="132">
        <f t="shared" si="221"/>
        <v>0</v>
      </c>
      <c r="BF191" s="337">
        <f t="shared" si="244"/>
        <v>0</v>
      </c>
      <c r="BG191" s="158"/>
      <c r="BH191" s="270"/>
      <c r="BI191" s="132">
        <f t="shared" si="223"/>
        <v>0</v>
      </c>
      <c r="BJ191" s="337">
        <f t="shared" si="245"/>
        <v>0</v>
      </c>
      <c r="BL191" s="270"/>
      <c r="BM191" s="132">
        <f t="shared" si="246"/>
        <v>0</v>
      </c>
      <c r="BN191" s="337">
        <f t="shared" si="247"/>
        <v>0</v>
      </c>
      <c r="BP191" s="68">
        <f t="shared" si="227"/>
        <v>0</v>
      </c>
      <c r="BQ191" s="132">
        <f t="shared" si="228"/>
        <v>0</v>
      </c>
      <c r="BR191" s="337">
        <f t="shared" si="248"/>
        <v>0</v>
      </c>
      <c r="BT191" s="68"/>
      <c r="BU191" s="132">
        <f t="shared" si="230"/>
        <v>0</v>
      </c>
      <c r="BV191" s="337">
        <f t="shared" si="249"/>
        <v>0</v>
      </c>
      <c r="BX191" s="415">
        <f t="shared" si="232"/>
        <v>0</v>
      </c>
      <c r="BY191" s="132">
        <f t="shared" si="233"/>
        <v>0</v>
      </c>
      <c r="BZ191" s="337">
        <v>0</v>
      </c>
      <c r="CB191" s="415">
        <f t="shared" si="234"/>
        <v>0</v>
      </c>
      <c r="CC191" s="132">
        <f t="shared" si="235"/>
        <v>0</v>
      </c>
      <c r="CD191" s="337">
        <v>0</v>
      </c>
      <c r="CF191" s="415">
        <v>0</v>
      </c>
      <c r="CG191" s="132">
        <v>0</v>
      </c>
      <c r="CH191" s="337">
        <v>0</v>
      </c>
      <c r="CJ191" s="415">
        <v>0</v>
      </c>
      <c r="CK191" s="132">
        <v>0</v>
      </c>
      <c r="CL191" s="337">
        <v>0</v>
      </c>
    </row>
    <row r="192" spans="1:90" ht="15" customHeight="1">
      <c r="A192" s="448"/>
      <c r="B192" s="449"/>
      <c r="C192" s="450">
        <v>10</v>
      </c>
      <c r="D192" s="582" t="s">
        <v>252</v>
      </c>
      <c r="E192" s="450"/>
      <c r="F192" s="450"/>
      <c r="G192" s="451"/>
      <c r="H192" s="452"/>
      <c r="I192" s="453"/>
      <c r="J192" s="454">
        <f>SUM(J193:J193)</f>
        <v>0</v>
      </c>
      <c r="K192" s="849"/>
      <c r="L192" s="259"/>
      <c r="M192" s="260"/>
      <c r="N192" s="324"/>
      <c r="O192" s="272"/>
      <c r="P192" s="259"/>
      <c r="Q192" s="260"/>
      <c r="R192" s="324"/>
      <c r="S192" s="346"/>
      <c r="T192" s="294"/>
      <c r="U192" s="362"/>
      <c r="V192" s="363"/>
      <c r="W192" s="21"/>
      <c r="X192" s="294"/>
      <c r="Y192" s="347"/>
      <c r="Z192" s="328"/>
      <c r="AA192" s="272"/>
      <c r="AB192" s="294"/>
      <c r="AC192" s="347"/>
      <c r="AD192" s="328"/>
      <c r="AE192" s="272"/>
      <c r="AF192" s="259"/>
      <c r="AG192" s="260"/>
      <c r="AH192" s="324"/>
      <c r="AI192" s="272"/>
      <c r="AJ192" s="259"/>
      <c r="AK192" s="260"/>
      <c r="AL192" s="324"/>
      <c r="AM192" s="146"/>
      <c r="AN192" s="259"/>
      <c r="AO192" s="260"/>
      <c r="AP192" s="324"/>
      <c r="AQ192" s="146"/>
      <c r="AR192" s="259"/>
      <c r="AS192" s="260"/>
      <c r="AT192" s="324"/>
      <c r="AU192" s="146"/>
      <c r="AV192" s="294"/>
      <c r="AW192" s="362"/>
      <c r="AX192" s="471"/>
      <c r="AY192" s="315"/>
      <c r="AZ192" s="294"/>
      <c r="BA192" s="362"/>
      <c r="BB192" s="471"/>
      <c r="BC192" s="315"/>
      <c r="BD192" s="259"/>
      <c r="BE192" s="260"/>
      <c r="BF192" s="324"/>
      <c r="BG192" s="158"/>
      <c r="BH192" s="259"/>
      <c r="BI192" s="260"/>
      <c r="BJ192" s="324"/>
      <c r="BL192" s="259"/>
      <c r="BM192" s="260"/>
      <c r="BN192" s="324"/>
      <c r="BP192" s="283"/>
      <c r="BQ192" s="284"/>
      <c r="BR192" s="330"/>
      <c r="BT192" s="283"/>
      <c r="BU192" s="284"/>
      <c r="BV192" s="330"/>
      <c r="BX192" s="294"/>
      <c r="BY192" s="362"/>
      <c r="BZ192" s="406"/>
      <c r="CB192" s="294"/>
      <c r="CC192" s="362"/>
      <c r="CD192" s="406"/>
      <c r="CF192" s="294"/>
      <c r="CG192" s="362"/>
      <c r="CH192" s="406"/>
      <c r="CJ192" s="294"/>
      <c r="CK192" s="362"/>
      <c r="CL192" s="406"/>
    </row>
    <row r="193" spans="1:90" ht="15" customHeight="1" outlineLevel="1">
      <c r="A193" s="135" t="s">
        <v>15</v>
      </c>
      <c r="B193" s="107" t="s">
        <v>13373</v>
      </c>
      <c r="C193" s="13" t="s">
        <v>307</v>
      </c>
      <c r="D193" s="583" t="str">
        <f>IF(B193="","",IFERROR(VLOOKUP(B193,'SINAPI12-24'!$A$5:$H$17812,2,FALSE),VLOOKUP(ORÇAMENTO!B193,COMPOSIÇÕES!$A$9:$G$344,3,FALSE)))</f>
        <v>IMPERMEABILIZAÇÃO DE PISO COM ARGAMASSA DE CIMENTO E AREIA, COM ADITIVO IMPERMEABILIZANTE</v>
      </c>
      <c r="E193" s="604" t="str">
        <f>IF(B193="","",IFERROR(VLOOKUP(B193,'SINAPI12-24'!$A$5:$H$17812,3,FALSE),VLOOKUP(ORÇAMENTO!B193,COMPOSIÇÕES!$A$9:$G$344,4,FALSE)))</f>
        <v>M2</v>
      </c>
      <c r="F193" s="110">
        <v>211.5</v>
      </c>
      <c r="G193" s="605"/>
      <c r="H193" s="123">
        <f t="shared" si="215"/>
        <v>0.28349999999999997</v>
      </c>
      <c r="I193" s="104">
        <f t="shared" ref="I193" si="250">G193*(1+H193)</f>
        <v>0</v>
      </c>
      <c r="J193" s="464">
        <f t="shared" ref="J193" si="251">F193*I193</f>
        <v>0</v>
      </c>
      <c r="K193" s="849"/>
      <c r="L193" s="68"/>
      <c r="M193" s="16"/>
      <c r="N193" s="83"/>
      <c r="O193" s="272"/>
      <c r="P193" s="68"/>
      <c r="Q193" s="16"/>
      <c r="R193" s="83"/>
      <c r="S193" s="325"/>
      <c r="T193" s="350"/>
      <c r="U193" s="132"/>
      <c r="V193" s="360"/>
      <c r="W193" s="21"/>
      <c r="X193" s="350"/>
      <c r="Y193" s="323"/>
      <c r="Z193" s="339"/>
      <c r="AA193" s="272"/>
      <c r="AB193" s="350"/>
      <c r="AC193" s="323"/>
      <c r="AD193" s="339"/>
      <c r="AE193" s="272"/>
      <c r="AF193" s="68"/>
      <c r="AG193" s="16"/>
      <c r="AH193" s="83"/>
      <c r="AI193" s="272"/>
      <c r="AJ193" s="68"/>
      <c r="AK193" s="16"/>
      <c r="AL193" s="83"/>
      <c r="AM193" s="146"/>
      <c r="AN193" s="68"/>
      <c r="AO193" s="16"/>
      <c r="AP193" s="83"/>
      <c r="AQ193" s="146"/>
      <c r="AR193" s="68"/>
      <c r="AS193" s="16"/>
      <c r="AT193" s="83"/>
      <c r="AU193" s="146"/>
      <c r="AV193" s="361"/>
      <c r="AW193" s="132"/>
      <c r="AX193" s="470"/>
      <c r="AY193" s="146"/>
      <c r="AZ193" s="293"/>
      <c r="BA193" s="132"/>
      <c r="BB193" s="470"/>
      <c r="BC193" s="146"/>
      <c r="BD193" s="68"/>
      <c r="BE193" s="16">
        <f t="shared" si="221"/>
        <v>0</v>
      </c>
      <c r="BF193" s="83">
        <f>BD193/($F193-$X193-$AZ193)</f>
        <v>0</v>
      </c>
      <c r="BG193" s="158"/>
      <c r="BH193" s="68"/>
      <c r="BI193" s="16">
        <f t="shared" si="223"/>
        <v>0</v>
      </c>
      <c r="BJ193" s="83">
        <f>BH193/($F193-$X193-$AZ193)</f>
        <v>0</v>
      </c>
      <c r="BL193" s="68"/>
      <c r="BM193" s="16">
        <f t="shared" ref="BM193" si="252">TRUNC(BL193*M193,2)</f>
        <v>0</v>
      </c>
      <c r="BN193" s="83">
        <f>BL193/($F193-$X193-$AZ193)</f>
        <v>0</v>
      </c>
      <c r="BP193" s="68">
        <f t="shared" si="227"/>
        <v>0</v>
      </c>
      <c r="BQ193" s="132">
        <f t="shared" si="228"/>
        <v>0</v>
      </c>
      <c r="BR193" s="337">
        <f>BP193/($F193-$X193-$AZ193)</f>
        <v>0</v>
      </c>
      <c r="BT193" s="68"/>
      <c r="BU193" s="132">
        <f t="shared" si="230"/>
        <v>0</v>
      </c>
      <c r="BV193" s="337">
        <f>BT193/($F193-$X193-$AZ193)</f>
        <v>0</v>
      </c>
      <c r="BX193" s="415">
        <f t="shared" si="232"/>
        <v>0</v>
      </c>
      <c r="BY193" s="132">
        <f t="shared" si="233"/>
        <v>0</v>
      </c>
      <c r="BZ193" s="337">
        <v>0</v>
      </c>
      <c r="CB193" s="415">
        <f t="shared" si="234"/>
        <v>0</v>
      </c>
      <c r="CC193" s="132">
        <f t="shared" si="235"/>
        <v>0</v>
      </c>
      <c r="CD193" s="337">
        <v>0</v>
      </c>
      <c r="CF193" s="415">
        <v>0</v>
      </c>
      <c r="CG193" s="132">
        <v>0</v>
      </c>
      <c r="CH193" s="337">
        <v>0</v>
      </c>
      <c r="CJ193" s="415">
        <v>0</v>
      </c>
      <c r="CK193" s="132">
        <v>0</v>
      </c>
      <c r="CL193" s="337">
        <v>0</v>
      </c>
    </row>
    <row r="194" spans="1:90" ht="15" customHeight="1">
      <c r="A194" s="448"/>
      <c r="B194" s="449"/>
      <c r="C194" s="450">
        <v>11</v>
      </c>
      <c r="D194" s="582" t="s">
        <v>253</v>
      </c>
      <c r="E194" s="450"/>
      <c r="F194" s="450"/>
      <c r="G194" s="451"/>
      <c r="H194" s="452"/>
      <c r="I194" s="453"/>
      <c r="J194" s="454">
        <f>SUM(J195+J208)</f>
        <v>0</v>
      </c>
      <c r="K194" s="849"/>
      <c r="L194" s="259"/>
      <c r="M194" s="260"/>
      <c r="N194" s="324"/>
      <c r="O194" s="272"/>
      <c r="P194" s="259"/>
      <c r="Q194" s="260"/>
      <c r="R194" s="324"/>
      <c r="S194" s="346"/>
      <c r="T194" s="294"/>
      <c r="U194" s="362"/>
      <c r="V194" s="363"/>
      <c r="W194" s="21"/>
      <c r="X194" s="294"/>
      <c r="Y194" s="347"/>
      <c r="Z194" s="328"/>
      <c r="AA194" s="272"/>
      <c r="AB194" s="294"/>
      <c r="AC194" s="347"/>
      <c r="AD194" s="328"/>
      <c r="AE194" s="272"/>
      <c r="AF194" s="259"/>
      <c r="AG194" s="260"/>
      <c r="AH194" s="324"/>
      <c r="AI194" s="272"/>
      <c r="AJ194" s="259"/>
      <c r="AK194" s="260"/>
      <c r="AL194" s="324"/>
      <c r="AM194" s="146"/>
      <c r="AN194" s="259"/>
      <c r="AO194" s="260"/>
      <c r="AP194" s="324"/>
      <c r="AQ194" s="146"/>
      <c r="AR194" s="259"/>
      <c r="AS194" s="260"/>
      <c r="AT194" s="324"/>
      <c r="AU194" s="146"/>
      <c r="AV194" s="294"/>
      <c r="AW194" s="362"/>
      <c r="AX194" s="471"/>
      <c r="AY194" s="315"/>
      <c r="AZ194" s="294"/>
      <c r="BA194" s="362"/>
      <c r="BB194" s="471"/>
      <c r="BC194" s="315"/>
      <c r="BD194" s="259"/>
      <c r="BE194" s="260"/>
      <c r="BF194" s="324"/>
      <c r="BG194" s="158"/>
      <c r="BH194" s="259"/>
      <c r="BI194" s="260"/>
      <c r="BJ194" s="324"/>
      <c r="BL194" s="259"/>
      <c r="BM194" s="260"/>
      <c r="BN194" s="324"/>
      <c r="BP194" s="283"/>
      <c r="BQ194" s="284"/>
      <c r="BR194" s="330"/>
      <c r="BT194" s="283"/>
      <c r="BU194" s="284"/>
      <c r="BV194" s="330"/>
      <c r="BX194" s="294"/>
      <c r="BY194" s="362"/>
      <c r="BZ194" s="406"/>
      <c r="CB194" s="294"/>
      <c r="CC194" s="362"/>
      <c r="CD194" s="406"/>
      <c r="CF194" s="294"/>
      <c r="CG194" s="362"/>
      <c r="CH194" s="406"/>
      <c r="CJ194" s="294"/>
      <c r="CK194" s="362"/>
      <c r="CL194" s="406"/>
    </row>
    <row r="195" spans="1:90" ht="15" customHeight="1" outlineLevel="1">
      <c r="A195" s="425"/>
      <c r="B195" s="426"/>
      <c r="C195" s="427" t="s">
        <v>308</v>
      </c>
      <c r="D195" s="581" t="s">
        <v>211</v>
      </c>
      <c r="E195" s="428"/>
      <c r="F195" s="429"/>
      <c r="G195" s="430"/>
      <c r="H195" s="431"/>
      <c r="I195" s="430"/>
      <c r="J195" s="432">
        <f>SUM(J196:J207)</f>
        <v>0</v>
      </c>
      <c r="K195" s="849"/>
      <c r="L195" s="261"/>
      <c r="M195" s="262"/>
      <c r="N195" s="351"/>
      <c r="O195" s="272"/>
      <c r="P195" s="261"/>
      <c r="Q195" s="262"/>
      <c r="R195" s="351"/>
      <c r="S195" s="325"/>
      <c r="T195" s="352"/>
      <c r="U195" s="262"/>
      <c r="V195" s="364"/>
      <c r="W195" s="21"/>
      <c r="X195" s="352"/>
      <c r="Y195" s="353"/>
      <c r="Z195" s="354"/>
      <c r="AA195" s="272"/>
      <c r="AB195" s="352"/>
      <c r="AC195" s="353"/>
      <c r="AD195" s="354"/>
      <c r="AE195" s="272"/>
      <c r="AF195" s="261"/>
      <c r="AG195" s="262"/>
      <c r="AH195" s="351"/>
      <c r="AI195" s="272"/>
      <c r="AJ195" s="261"/>
      <c r="AK195" s="262"/>
      <c r="AL195" s="351"/>
      <c r="AM195" s="146"/>
      <c r="AN195" s="261"/>
      <c r="AO195" s="262"/>
      <c r="AP195" s="351"/>
      <c r="AQ195" s="146"/>
      <c r="AR195" s="261"/>
      <c r="AS195" s="262"/>
      <c r="AT195" s="351"/>
      <c r="AU195" s="146"/>
      <c r="AV195" s="352"/>
      <c r="AW195" s="262"/>
      <c r="AX195" s="472"/>
      <c r="AY195" s="146"/>
      <c r="AZ195" s="295"/>
      <c r="BA195" s="262"/>
      <c r="BB195" s="472"/>
      <c r="BC195" s="146"/>
      <c r="BD195" s="261"/>
      <c r="BE195" s="262"/>
      <c r="BF195" s="351"/>
      <c r="BG195" s="158"/>
      <c r="BH195" s="261"/>
      <c r="BI195" s="262"/>
      <c r="BJ195" s="351"/>
      <c r="BL195" s="261"/>
      <c r="BM195" s="262"/>
      <c r="BN195" s="351"/>
      <c r="BP195" s="261"/>
      <c r="BQ195" s="262"/>
      <c r="BR195" s="351"/>
      <c r="BT195" s="261"/>
      <c r="BU195" s="262"/>
      <c r="BV195" s="351"/>
      <c r="BX195" s="295"/>
      <c r="BY195" s="262"/>
      <c r="BZ195" s="351"/>
      <c r="CB195" s="295"/>
      <c r="CC195" s="262"/>
      <c r="CD195" s="351"/>
      <c r="CF195" s="295"/>
      <c r="CG195" s="262"/>
      <c r="CH195" s="351"/>
      <c r="CJ195" s="295"/>
      <c r="CK195" s="262"/>
      <c r="CL195" s="351"/>
    </row>
    <row r="196" spans="1:90" ht="72.75" customHeight="1" outlineLevel="2">
      <c r="A196" s="135" t="s">
        <v>15</v>
      </c>
      <c r="B196" s="106">
        <v>87878</v>
      </c>
      <c r="C196" s="13" t="s">
        <v>311</v>
      </c>
      <c r="D196" s="583" t="str">
        <f>IF(B196="","",IFERROR(VLOOKUP(B196,'SINAPI12-24'!$A$5:$H$17812,2,FALSE),VLOOKUP(ORÇAMENTO!B196,COMPOSIÇÕES!$A$9:$G$258,5,FALSE)))</f>
        <v>CHAPISCO APLICADO EM ALVENARIAS E ESTRUTURAS DE CONCRETO INTERNAS, COM COLHER DE PEDREIRO.  ARGAMASSA TRAÇO 1:3 COM PREPARO MANUAL. AF_10/2022</v>
      </c>
      <c r="E196" s="604" t="str">
        <f>IF(B196="","",IFERROR(VLOOKUP(B196,'SINAPI12-24'!$A$5:$H$17812,3,FALSE),VLOOKUP(ORÇAMENTO!B196,COMPOSIÇÕES!$A$9:$G$258,6,FALSE)))</f>
        <v>M2</v>
      </c>
      <c r="F196" s="110">
        <v>1532.58</v>
      </c>
      <c r="G196" s="605"/>
      <c r="H196" s="123">
        <f t="shared" ref="H196:H245" si="253">$G$6</f>
        <v>0.28349999999999997</v>
      </c>
      <c r="I196" s="104">
        <f t="shared" ref="I196:I207" si="254">G196*(1+H196)</f>
        <v>0</v>
      </c>
      <c r="J196" s="464">
        <f t="shared" ref="J196:J207" si="255">F196*I196</f>
        <v>0</v>
      </c>
      <c r="K196" s="849"/>
      <c r="L196" s="268"/>
      <c r="M196" s="112"/>
      <c r="N196" s="331"/>
      <c r="O196" s="272"/>
      <c r="P196" s="268"/>
      <c r="Q196" s="112"/>
      <c r="R196" s="331"/>
      <c r="S196" s="325"/>
      <c r="T196" s="348"/>
      <c r="U196" s="112"/>
      <c r="V196" s="356"/>
      <c r="W196" s="21"/>
      <c r="X196" s="348"/>
      <c r="Y196" s="162"/>
      <c r="Z196" s="333"/>
      <c r="AA196" s="272"/>
      <c r="AB196" s="348"/>
      <c r="AC196" s="162"/>
      <c r="AD196" s="333"/>
      <c r="AE196" s="272"/>
      <c r="AF196" s="268"/>
      <c r="AG196" s="112"/>
      <c r="AH196" s="331"/>
      <c r="AI196" s="272"/>
      <c r="AJ196" s="268"/>
      <c r="AK196" s="112"/>
      <c r="AL196" s="331"/>
      <c r="AM196" s="146"/>
      <c r="AN196" s="268"/>
      <c r="AO196" s="112"/>
      <c r="AP196" s="331"/>
      <c r="AQ196" s="146"/>
      <c r="AR196" s="268"/>
      <c r="AS196" s="112"/>
      <c r="AT196" s="331"/>
      <c r="AU196" s="146"/>
      <c r="AV196" s="357"/>
      <c r="AW196" s="112"/>
      <c r="AX196" s="468"/>
      <c r="AY196" s="146"/>
      <c r="AZ196" s="291"/>
      <c r="BA196" s="112"/>
      <c r="BB196" s="468"/>
      <c r="BC196" s="146"/>
      <c r="BD196" s="268">
        <v>2053.0940000000001</v>
      </c>
      <c r="BE196" s="112">
        <f t="shared" si="221"/>
        <v>0</v>
      </c>
      <c r="BF196" s="331">
        <f t="shared" ref="BF196:BF207" si="256">BD196/($F196-$X196-$AZ196)</f>
        <v>1.3395999999999999</v>
      </c>
      <c r="BG196" s="158"/>
      <c r="BH196" s="268">
        <v>272.52999999999997</v>
      </c>
      <c r="BI196" s="112">
        <f t="shared" si="223"/>
        <v>0</v>
      </c>
      <c r="BJ196" s="331">
        <f t="shared" ref="BJ196:BJ207" si="257">BH196/($F196-$X196-$AZ196)</f>
        <v>0.17780000000000001</v>
      </c>
      <c r="BL196" s="268">
        <v>226.75</v>
      </c>
      <c r="BM196" s="17">
        <f t="shared" ref="BM196:BM199" si="258">TRUNC(BL196*I196,2)</f>
        <v>0</v>
      </c>
      <c r="BN196" s="331">
        <f t="shared" ref="BN196:BN207" si="259">BL196/($F196-$X196-$AZ196)</f>
        <v>0.14799999999999999</v>
      </c>
      <c r="BP196" s="69">
        <f>L196+P196+AF196+AJ196+AN196+AR196+BD196+BH196+BL196</f>
        <v>2552.37</v>
      </c>
      <c r="BQ196" s="112">
        <f t="shared" si="228"/>
        <v>0</v>
      </c>
      <c r="BR196" s="331">
        <f t="shared" ref="BR196:BR207" si="260">BP196/($F196-$X196-$AZ196)</f>
        <v>1.6654</v>
      </c>
      <c r="BT196" s="69"/>
      <c r="BU196" s="112">
        <f t="shared" si="230"/>
        <v>0</v>
      </c>
      <c r="BV196" s="331">
        <f t="shared" ref="BV196:BV207" si="261">BT196/($F196-$X196-$AZ196)</f>
        <v>0</v>
      </c>
      <c r="BX196" s="304">
        <f t="shared" si="232"/>
        <v>0</v>
      </c>
      <c r="BY196" s="112">
        <f t="shared" si="233"/>
        <v>0</v>
      </c>
      <c r="BZ196" s="331">
        <v>0</v>
      </c>
      <c r="CB196" s="304">
        <f t="shared" si="234"/>
        <v>0</v>
      </c>
      <c r="CC196" s="112">
        <f t="shared" si="235"/>
        <v>0</v>
      </c>
      <c r="CD196" s="331">
        <v>0</v>
      </c>
      <c r="CF196" s="304">
        <v>0</v>
      </c>
      <c r="CG196" s="112">
        <v>0</v>
      </c>
      <c r="CH196" s="331">
        <v>0</v>
      </c>
      <c r="CJ196" s="304">
        <v>0</v>
      </c>
      <c r="CK196" s="112">
        <v>0</v>
      </c>
      <c r="CL196" s="331">
        <v>0</v>
      </c>
    </row>
    <row r="197" spans="1:90" ht="72.75" customHeight="1" outlineLevel="2">
      <c r="A197" s="135" t="s">
        <v>15</v>
      </c>
      <c r="B197" s="106">
        <v>87535</v>
      </c>
      <c r="C197" s="13" t="s">
        <v>312</v>
      </c>
      <c r="D197" s="583" t="str">
        <f>IF(B197="","",IFERROR(VLOOKUP(B197,'SINAPI12-24'!$A$5:$H$17812,2,FALSE),VLOOKUP(ORÇAMENTO!B197,COMPOSIÇÕES!$A$9:$G$258,5,FALSE)))</f>
        <v>EMBOÇO, EM ARGAMASSA TRAÇO 1:2:8, PREPARO MECÂNICO, APLICADO MANUALMENTE EM PAREDES INTERNAS DE AMBIENTES COM ÁREA MAIOR QUE 10M², E = 17,5MM, COM TALISCAS. AF_03/2024</v>
      </c>
      <c r="E197" s="604" t="str">
        <f>IF(B197="","",IFERROR(VLOOKUP(B197,'SINAPI12-24'!$A$5:$H$17812,3,FALSE),VLOOKUP(ORÇAMENTO!B197,COMPOSIÇÕES!$A$9:$G$258,6,FALSE)))</f>
        <v>M2</v>
      </c>
      <c r="F197" s="110">
        <v>2255.87</v>
      </c>
      <c r="G197" s="605"/>
      <c r="H197" s="123">
        <f t="shared" si="253"/>
        <v>0.28349999999999997</v>
      </c>
      <c r="I197" s="104">
        <f t="shared" si="254"/>
        <v>0</v>
      </c>
      <c r="J197" s="464">
        <f t="shared" si="255"/>
        <v>0</v>
      </c>
      <c r="K197" s="849"/>
      <c r="L197" s="66"/>
      <c r="M197" s="165"/>
      <c r="N197" s="334"/>
      <c r="O197" s="272"/>
      <c r="P197" s="66"/>
      <c r="Q197" s="165"/>
      <c r="R197" s="334"/>
      <c r="S197" s="325"/>
      <c r="T197" s="349"/>
      <c r="U197" s="165"/>
      <c r="V197" s="358"/>
      <c r="W197" s="21"/>
      <c r="X197" s="349"/>
      <c r="Y197" s="163"/>
      <c r="Z197" s="336"/>
      <c r="AA197" s="272"/>
      <c r="AB197" s="349"/>
      <c r="AC197" s="163"/>
      <c r="AD197" s="336"/>
      <c r="AE197" s="272"/>
      <c r="AF197" s="66"/>
      <c r="AG197" s="165"/>
      <c r="AH197" s="334"/>
      <c r="AI197" s="272"/>
      <c r="AJ197" s="66"/>
      <c r="AK197" s="165"/>
      <c r="AL197" s="334"/>
      <c r="AM197" s="146"/>
      <c r="AN197" s="66"/>
      <c r="AO197" s="165"/>
      <c r="AP197" s="334"/>
      <c r="AQ197" s="146"/>
      <c r="AR197" s="66"/>
      <c r="AS197" s="165"/>
      <c r="AT197" s="334"/>
      <c r="AU197" s="146"/>
      <c r="AV197" s="359"/>
      <c r="AW197" s="165"/>
      <c r="AX197" s="469"/>
      <c r="AY197" s="146"/>
      <c r="AZ197" s="292"/>
      <c r="BA197" s="165"/>
      <c r="BB197" s="469"/>
      <c r="BC197" s="146"/>
      <c r="BD197" s="66">
        <v>119.3</v>
      </c>
      <c r="BE197" s="165">
        <f t="shared" si="221"/>
        <v>0</v>
      </c>
      <c r="BF197" s="334">
        <f t="shared" si="256"/>
        <v>5.2900000000000003E-2</v>
      </c>
      <c r="BG197" s="158"/>
      <c r="BH197" s="66">
        <v>66.67</v>
      </c>
      <c r="BI197" s="165">
        <f t="shared" si="223"/>
        <v>0</v>
      </c>
      <c r="BJ197" s="334">
        <f t="shared" si="257"/>
        <v>2.9600000000000001E-2</v>
      </c>
      <c r="BL197" s="66">
        <v>341.16</v>
      </c>
      <c r="BM197" s="17">
        <f t="shared" si="258"/>
        <v>0</v>
      </c>
      <c r="BN197" s="334">
        <f t="shared" si="259"/>
        <v>0.1512</v>
      </c>
      <c r="BP197" s="66">
        <f>L197+P197+AF197+AJ197+AN197+AR197+BD197+BH197+BL197</f>
        <v>527.13</v>
      </c>
      <c r="BQ197" s="165">
        <f t="shared" si="228"/>
        <v>0</v>
      </c>
      <c r="BR197" s="334">
        <f t="shared" si="260"/>
        <v>0.23369999999999999</v>
      </c>
      <c r="BT197" s="66"/>
      <c r="BU197" s="165">
        <f t="shared" si="230"/>
        <v>0</v>
      </c>
      <c r="BV197" s="334">
        <f t="shared" si="261"/>
        <v>0</v>
      </c>
      <c r="BX197" s="413">
        <f t="shared" si="232"/>
        <v>0</v>
      </c>
      <c r="BY197" s="165">
        <f t="shared" si="233"/>
        <v>0</v>
      </c>
      <c r="BZ197" s="334">
        <v>0</v>
      </c>
      <c r="CB197" s="413">
        <f t="shared" si="234"/>
        <v>0</v>
      </c>
      <c r="CC197" s="165">
        <f t="shared" si="235"/>
        <v>0</v>
      </c>
      <c r="CD197" s="334">
        <v>0</v>
      </c>
      <c r="CF197" s="413">
        <v>0</v>
      </c>
      <c r="CG197" s="165">
        <v>0</v>
      </c>
      <c r="CH197" s="334">
        <v>0</v>
      </c>
      <c r="CJ197" s="413">
        <v>0</v>
      </c>
      <c r="CK197" s="165">
        <v>0</v>
      </c>
      <c r="CL197" s="334">
        <v>0</v>
      </c>
    </row>
    <row r="198" spans="1:90" ht="72.75" customHeight="1" outlineLevel="2">
      <c r="A198" s="135" t="s">
        <v>15</v>
      </c>
      <c r="B198" s="106">
        <v>87792</v>
      </c>
      <c r="C198" s="13" t="s">
        <v>313</v>
      </c>
      <c r="D198" s="583" t="str">
        <f>IF(B198="","",IFERROR(VLOOKUP(B198,'SINAPI12-24'!$A$5:$H$17812,2,FALSE),VLOOKUP(ORÇAMENTO!B198,COMPOSIÇÕES!$A$9:$G$258,5,FALSE)))</f>
        <v>EMBOÇO OU MASSA ÚNICA EM ARGAMASSA TRAÇO 1:2:8, PREPARO MECÂNICO COM BETONEIRA 400 L, APLICADA MANUALMENTE EM PANOS CEGOS DE FACHADA (SEM PRESENÇA DE VÃOS), ESPESSURA DE 25 MM. AF_08/2022</v>
      </c>
      <c r="E198" s="604" t="str">
        <f>IF(B198="","",IFERROR(VLOOKUP(B198,'SINAPI12-24'!$A$5:$H$17812,3,FALSE),VLOOKUP(ORÇAMENTO!B198,COMPOSIÇÕES!$A$9:$G$258,6,FALSE)))</f>
        <v>M2</v>
      </c>
      <c r="F198" s="110">
        <v>1301.95</v>
      </c>
      <c r="G198" s="605"/>
      <c r="H198" s="123">
        <f t="shared" si="253"/>
        <v>0.28349999999999997</v>
      </c>
      <c r="I198" s="104">
        <f t="shared" si="254"/>
        <v>0</v>
      </c>
      <c r="J198" s="464">
        <f t="shared" si="255"/>
        <v>0</v>
      </c>
      <c r="K198" s="849"/>
      <c r="L198" s="66"/>
      <c r="M198" s="43"/>
      <c r="N198" s="38"/>
      <c r="O198" s="272"/>
      <c r="P198" s="66"/>
      <c r="Q198" s="43"/>
      <c r="R198" s="38"/>
      <c r="S198" s="325"/>
      <c r="T198" s="349"/>
      <c r="U198" s="165"/>
      <c r="V198" s="358"/>
      <c r="W198" s="21"/>
      <c r="X198" s="349"/>
      <c r="Y198" s="163"/>
      <c r="Z198" s="336"/>
      <c r="AA198" s="272"/>
      <c r="AB198" s="349"/>
      <c r="AC198" s="163"/>
      <c r="AD198" s="336"/>
      <c r="AE198" s="272"/>
      <c r="AF198" s="66"/>
      <c r="AG198" s="43"/>
      <c r="AH198" s="38"/>
      <c r="AI198" s="272"/>
      <c r="AJ198" s="66"/>
      <c r="AK198" s="43"/>
      <c r="AL198" s="38"/>
      <c r="AM198" s="146"/>
      <c r="AN198" s="66"/>
      <c r="AO198" s="43"/>
      <c r="AP198" s="38"/>
      <c r="AQ198" s="146"/>
      <c r="AR198" s="66"/>
      <c r="AS198" s="43"/>
      <c r="AT198" s="38"/>
      <c r="AU198" s="146"/>
      <c r="AV198" s="359"/>
      <c r="AW198" s="165"/>
      <c r="AX198" s="469"/>
      <c r="AY198" s="146"/>
      <c r="AZ198" s="292"/>
      <c r="BA198" s="165"/>
      <c r="BB198" s="469"/>
      <c r="BC198" s="146"/>
      <c r="BD198" s="66"/>
      <c r="BE198" s="43">
        <f t="shared" si="221"/>
        <v>0</v>
      </c>
      <c r="BF198" s="38">
        <f t="shared" si="256"/>
        <v>0</v>
      </c>
      <c r="BG198" s="158"/>
      <c r="BH198" s="66"/>
      <c r="BI198" s="43">
        <f t="shared" si="223"/>
        <v>0</v>
      </c>
      <c r="BJ198" s="38">
        <f t="shared" si="257"/>
        <v>0</v>
      </c>
      <c r="BL198" s="566"/>
      <c r="BM198" s="17">
        <f t="shared" si="258"/>
        <v>0</v>
      </c>
      <c r="BN198" s="38">
        <f t="shared" si="259"/>
        <v>0</v>
      </c>
      <c r="BP198" s="66">
        <f t="shared" si="227"/>
        <v>0</v>
      </c>
      <c r="BQ198" s="165">
        <f t="shared" si="228"/>
        <v>0</v>
      </c>
      <c r="BR198" s="334">
        <f t="shared" si="260"/>
        <v>0</v>
      </c>
      <c r="BT198" s="66"/>
      <c r="BU198" s="165">
        <f t="shared" si="230"/>
        <v>0</v>
      </c>
      <c r="BV198" s="334">
        <f t="shared" si="261"/>
        <v>0</v>
      </c>
      <c r="BX198" s="413">
        <f t="shared" si="232"/>
        <v>0</v>
      </c>
      <c r="BY198" s="165">
        <f t="shared" si="233"/>
        <v>0</v>
      </c>
      <c r="BZ198" s="334">
        <v>0</v>
      </c>
      <c r="CB198" s="413">
        <f t="shared" si="234"/>
        <v>0</v>
      </c>
      <c r="CC198" s="165">
        <f t="shared" si="235"/>
        <v>0</v>
      </c>
      <c r="CD198" s="334">
        <v>0</v>
      </c>
      <c r="CF198" s="413">
        <v>0</v>
      </c>
      <c r="CG198" s="165">
        <v>0</v>
      </c>
      <c r="CH198" s="334">
        <v>0</v>
      </c>
      <c r="CJ198" s="413">
        <v>0</v>
      </c>
      <c r="CK198" s="165">
        <v>0</v>
      </c>
      <c r="CL198" s="334">
        <v>0</v>
      </c>
    </row>
    <row r="199" spans="1:90" ht="72.75" customHeight="1" outlineLevel="2">
      <c r="A199" s="135" t="s">
        <v>15</v>
      </c>
      <c r="B199" s="106">
        <v>87543</v>
      </c>
      <c r="C199" s="13" t="s">
        <v>314</v>
      </c>
      <c r="D199" s="583" t="str">
        <f>IF(B199="","",IFERROR(VLOOKUP(B199,'SINAPI12-24'!$A$5:$H$17812,2,FALSE),VLOOKUP(ORÇAMENTO!B199,COMPOSIÇÕES!$A$9:$G$258,5,FALSE)))</f>
        <v>MASSA ÚNICA, EM ARGAMASSA INDUSTRIALIZADA, PREPARO MECÂNICO, APLICADA COM EQUIPAMENTO DE MISTURA E PROJEÇÃO DE ARGAMASSA EM PAREDES INTERNAS, E = 5MM, SEM TALISCAS. AF_03/2024</v>
      </c>
      <c r="E199" s="604" t="str">
        <f>IF(B199="","",IFERROR(VLOOKUP(B199,'SINAPI12-24'!$A$5:$H$17812,3,FALSE),VLOOKUP(ORÇAMENTO!B199,COMPOSIÇÕES!$A$9:$G$258,6,FALSE)))</f>
        <v>M2</v>
      </c>
      <c r="F199" s="110">
        <v>1147.75</v>
      </c>
      <c r="G199" s="605"/>
      <c r="H199" s="123">
        <f t="shared" si="253"/>
        <v>0.28349999999999997</v>
      </c>
      <c r="I199" s="104">
        <f t="shared" si="254"/>
        <v>0</v>
      </c>
      <c r="J199" s="464">
        <f t="shared" si="255"/>
        <v>0</v>
      </c>
      <c r="K199" s="849"/>
      <c r="L199" s="66"/>
      <c r="M199" s="165"/>
      <c r="N199" s="334"/>
      <c r="O199" s="272"/>
      <c r="P199" s="66"/>
      <c r="Q199" s="165"/>
      <c r="R199" s="334"/>
      <c r="S199" s="325"/>
      <c r="T199" s="349"/>
      <c r="U199" s="165"/>
      <c r="V199" s="358"/>
      <c r="W199" s="21"/>
      <c r="X199" s="349"/>
      <c r="Y199" s="163"/>
      <c r="Z199" s="336"/>
      <c r="AA199" s="272"/>
      <c r="AB199" s="349"/>
      <c r="AC199" s="163"/>
      <c r="AD199" s="336"/>
      <c r="AE199" s="272"/>
      <c r="AF199" s="66"/>
      <c r="AG199" s="165"/>
      <c r="AH199" s="334"/>
      <c r="AI199" s="272"/>
      <c r="AJ199" s="66"/>
      <c r="AK199" s="165"/>
      <c r="AL199" s="334"/>
      <c r="AM199" s="146"/>
      <c r="AN199" s="66"/>
      <c r="AO199" s="165"/>
      <c r="AP199" s="334"/>
      <c r="AQ199" s="146"/>
      <c r="AR199" s="66"/>
      <c r="AS199" s="165"/>
      <c r="AT199" s="334"/>
      <c r="AU199" s="146"/>
      <c r="AV199" s="359"/>
      <c r="AW199" s="165"/>
      <c r="AX199" s="469"/>
      <c r="AY199" s="146"/>
      <c r="AZ199" s="292"/>
      <c r="BA199" s="165"/>
      <c r="BB199" s="469"/>
      <c r="BC199" s="146"/>
      <c r="BD199" s="66">
        <v>350.12</v>
      </c>
      <c r="BE199" s="165">
        <f t="shared" si="221"/>
        <v>0</v>
      </c>
      <c r="BF199" s="334">
        <f t="shared" si="256"/>
        <v>0.30499999999999999</v>
      </c>
      <c r="BG199" s="158"/>
      <c r="BH199" s="66">
        <v>25.37</v>
      </c>
      <c r="BI199" s="165">
        <f t="shared" si="223"/>
        <v>0</v>
      </c>
      <c r="BJ199" s="334">
        <f t="shared" si="257"/>
        <v>2.2100000000000002E-2</v>
      </c>
      <c r="BL199" s="66">
        <v>386.1</v>
      </c>
      <c r="BM199" s="17">
        <f t="shared" si="258"/>
        <v>0</v>
      </c>
      <c r="BN199" s="334">
        <f t="shared" si="259"/>
        <v>0.33639999999999998</v>
      </c>
      <c r="BP199" s="66">
        <f>L199+P199+AF199+AJ199+AN199+AR199+BD199+BH199+BL199</f>
        <v>761.59</v>
      </c>
      <c r="BQ199" s="165">
        <f t="shared" si="228"/>
        <v>0</v>
      </c>
      <c r="BR199" s="334">
        <f t="shared" si="260"/>
        <v>0.66359999999999997</v>
      </c>
      <c r="BT199" s="66"/>
      <c r="BU199" s="165">
        <f t="shared" si="230"/>
        <v>0</v>
      </c>
      <c r="BV199" s="334">
        <f t="shared" si="261"/>
        <v>0</v>
      </c>
      <c r="BX199" s="413">
        <f t="shared" si="232"/>
        <v>0</v>
      </c>
      <c r="BY199" s="165">
        <f t="shared" si="233"/>
        <v>0</v>
      </c>
      <c r="BZ199" s="334">
        <v>0</v>
      </c>
      <c r="CB199" s="413">
        <f t="shared" si="234"/>
        <v>0</v>
      </c>
      <c r="CC199" s="165">
        <f t="shared" si="235"/>
        <v>0</v>
      </c>
      <c r="CD199" s="334">
        <v>0</v>
      </c>
      <c r="CF199" s="413">
        <v>0</v>
      </c>
      <c r="CG199" s="165">
        <v>0</v>
      </c>
      <c r="CH199" s="334">
        <v>0</v>
      </c>
      <c r="CJ199" s="413">
        <v>0</v>
      </c>
      <c r="CK199" s="165">
        <v>0</v>
      </c>
      <c r="CL199" s="334">
        <v>0</v>
      </c>
    </row>
    <row r="200" spans="1:90" ht="54.75" customHeight="1" outlineLevel="3">
      <c r="A200" s="135" t="s">
        <v>15</v>
      </c>
      <c r="B200" s="106">
        <v>87273</v>
      </c>
      <c r="C200" s="13" t="s">
        <v>315</v>
      </c>
      <c r="D200" s="583" t="str">
        <f>IF(B200="","",IFERROR(VLOOKUP(B200,'SINAPI12-24'!$A$5:$H$17812,2,FALSE),VLOOKUP(ORÇAMENTO!B200,COMPOSIÇÕES!$A$9:$G$258,5,FALSE)))</f>
        <v>REVESTIMENTO CERÂMICO PARA PAREDES INTERNAS COM PLACAS TIPO ESMALTADA DE DIMENSÕES 33X45 CM APLICADAS NA ALTURA INTEIRA DAS PAREDES. AF_02/2023_PE</v>
      </c>
      <c r="E200" s="604" t="str">
        <f>IF(B200="","",IFERROR(VLOOKUP(B200,'SINAPI12-24'!$A$5:$H$17812,3,FALSE),VLOOKUP(ORÇAMENTO!B200,COMPOSIÇÕES!$A$9:$G$258,6,FALSE)))</f>
        <v>M2</v>
      </c>
      <c r="F200" s="110">
        <v>671.71</v>
      </c>
      <c r="G200" s="605"/>
      <c r="H200" s="123">
        <f t="shared" si="253"/>
        <v>0.28349999999999997</v>
      </c>
      <c r="I200" s="104">
        <f t="shared" si="254"/>
        <v>0</v>
      </c>
      <c r="J200" s="464">
        <f t="shared" si="255"/>
        <v>0</v>
      </c>
      <c r="K200" s="849"/>
      <c r="L200" s="66"/>
      <c r="M200" s="165"/>
      <c r="N200" s="334"/>
      <c r="O200" s="272"/>
      <c r="P200" s="66"/>
      <c r="Q200" s="165"/>
      <c r="R200" s="334"/>
      <c r="S200" s="325"/>
      <c r="T200" s="349"/>
      <c r="U200" s="165"/>
      <c r="V200" s="358"/>
      <c r="W200" s="21"/>
      <c r="X200" s="349"/>
      <c r="Y200" s="163"/>
      <c r="Z200" s="336"/>
      <c r="AA200" s="272"/>
      <c r="AB200" s="349"/>
      <c r="AC200" s="163"/>
      <c r="AD200" s="336"/>
      <c r="AE200" s="272"/>
      <c r="AF200" s="66"/>
      <c r="AG200" s="165"/>
      <c r="AH200" s="334"/>
      <c r="AI200" s="272"/>
      <c r="AJ200" s="66"/>
      <c r="AK200" s="165"/>
      <c r="AL200" s="334"/>
      <c r="AM200" s="146"/>
      <c r="AN200" s="66"/>
      <c r="AO200" s="165"/>
      <c r="AP200" s="334"/>
      <c r="AQ200" s="146"/>
      <c r="AR200" s="66"/>
      <c r="AS200" s="165"/>
      <c r="AT200" s="334"/>
      <c r="AU200" s="146"/>
      <c r="AV200" s="359"/>
      <c r="AW200" s="165"/>
      <c r="AX200" s="469"/>
      <c r="AY200" s="146"/>
      <c r="AZ200" s="292"/>
      <c r="BA200" s="165"/>
      <c r="BB200" s="469"/>
      <c r="BC200" s="146"/>
      <c r="BD200" s="66"/>
      <c r="BE200" s="165">
        <f t="shared" si="221"/>
        <v>0</v>
      </c>
      <c r="BF200" s="334">
        <f t="shared" si="256"/>
        <v>0</v>
      </c>
      <c r="BG200" s="158"/>
      <c r="BH200" s="66"/>
      <c r="BI200" s="165">
        <f t="shared" si="223"/>
        <v>0</v>
      </c>
      <c r="BJ200" s="334">
        <f t="shared" si="257"/>
        <v>0</v>
      </c>
      <c r="BL200" s="66"/>
      <c r="BM200" s="165">
        <f t="shared" ref="BM200:BM207" si="262">TRUNC(BL200*M200,2)</f>
        <v>0</v>
      </c>
      <c r="BN200" s="334">
        <f t="shared" si="259"/>
        <v>0</v>
      </c>
      <c r="BP200" s="66">
        <f t="shared" si="227"/>
        <v>0</v>
      </c>
      <c r="BQ200" s="165">
        <f t="shared" si="228"/>
        <v>0</v>
      </c>
      <c r="BR200" s="334">
        <f t="shared" si="260"/>
        <v>0</v>
      </c>
      <c r="BT200" s="66"/>
      <c r="BU200" s="165">
        <f t="shared" si="230"/>
        <v>0</v>
      </c>
      <c r="BV200" s="334">
        <f t="shared" si="261"/>
        <v>0</v>
      </c>
      <c r="BX200" s="413">
        <f t="shared" si="232"/>
        <v>0</v>
      </c>
      <c r="BY200" s="165">
        <f t="shared" si="233"/>
        <v>0</v>
      </c>
      <c r="BZ200" s="334">
        <v>0</v>
      </c>
      <c r="CB200" s="413">
        <f t="shared" si="234"/>
        <v>0</v>
      </c>
      <c r="CC200" s="165">
        <f t="shared" si="235"/>
        <v>0</v>
      </c>
      <c r="CD200" s="334">
        <v>0</v>
      </c>
      <c r="CF200" s="413">
        <v>0</v>
      </c>
      <c r="CG200" s="165">
        <v>0</v>
      </c>
      <c r="CH200" s="334">
        <v>0</v>
      </c>
      <c r="CJ200" s="413">
        <v>0</v>
      </c>
      <c r="CK200" s="165">
        <v>0</v>
      </c>
      <c r="CL200" s="334">
        <v>0</v>
      </c>
    </row>
    <row r="201" spans="1:90" ht="54.75" customHeight="1" outlineLevel="3">
      <c r="A201" s="135" t="s">
        <v>15</v>
      </c>
      <c r="B201" s="106">
        <v>87265</v>
      </c>
      <c r="C201" s="13" t="s">
        <v>13533</v>
      </c>
      <c r="D201" s="583" t="str">
        <f>IF(B201="","",IFERROR(VLOOKUP(B201,'SINAPI12-24'!$A$5:$H$17812,2,FALSE),VLOOKUP(ORÇAMENTO!B201,COMPOSIÇÕES!$A$9:$G$258,5,FALSE)))</f>
        <v>REVESTIMENTO CERÂMICO PARA PAREDES INTERNAS COM PLACAS TIPO ESMALTADA DE DIMENSÕES 20X20 CM APLICADAS NA ALTURA INTEIRA DAS PAREDES.  AF_02/2023_PE</v>
      </c>
      <c r="E201" s="604" t="str">
        <f>IF(B201="","",IFERROR(VLOOKUP(B201,'SINAPI12-24'!$A$5:$H$17812,3,FALSE),VLOOKUP(ORÇAMENTO!B201,COMPOSIÇÕES!$A$9:$G$258,6,FALSE)))</f>
        <v>M2</v>
      </c>
      <c r="F201" s="110">
        <v>8.3000000000000007</v>
      </c>
      <c r="G201" s="605"/>
      <c r="H201" s="123">
        <f t="shared" si="253"/>
        <v>0.28349999999999997</v>
      </c>
      <c r="I201" s="104">
        <f t="shared" si="254"/>
        <v>0</v>
      </c>
      <c r="J201" s="464">
        <f t="shared" si="255"/>
        <v>0</v>
      </c>
      <c r="K201" s="849"/>
      <c r="L201" s="66"/>
      <c r="M201" s="165"/>
      <c r="N201" s="334"/>
      <c r="O201" s="272"/>
      <c r="P201" s="66"/>
      <c r="Q201" s="165"/>
      <c r="R201" s="334"/>
      <c r="S201" s="325"/>
      <c r="T201" s="349"/>
      <c r="U201" s="165"/>
      <c r="V201" s="358"/>
      <c r="W201" s="21"/>
      <c r="X201" s="349"/>
      <c r="Y201" s="163"/>
      <c r="Z201" s="336"/>
      <c r="AA201" s="272"/>
      <c r="AB201" s="349"/>
      <c r="AC201" s="163"/>
      <c r="AD201" s="336"/>
      <c r="AE201" s="272"/>
      <c r="AF201" s="66"/>
      <c r="AG201" s="165"/>
      <c r="AH201" s="334"/>
      <c r="AI201" s="272"/>
      <c r="AJ201" s="66"/>
      <c r="AK201" s="165"/>
      <c r="AL201" s="334"/>
      <c r="AM201" s="146"/>
      <c r="AN201" s="66"/>
      <c r="AO201" s="165"/>
      <c r="AP201" s="334"/>
      <c r="AQ201" s="146"/>
      <c r="AR201" s="66"/>
      <c r="AS201" s="165"/>
      <c r="AT201" s="334"/>
      <c r="AU201" s="146"/>
      <c r="AV201" s="359"/>
      <c r="AW201" s="165"/>
      <c r="AX201" s="469"/>
      <c r="AY201" s="146"/>
      <c r="AZ201" s="292"/>
      <c r="BA201" s="165"/>
      <c r="BB201" s="469"/>
      <c r="BC201" s="146"/>
      <c r="BD201" s="66"/>
      <c r="BE201" s="165">
        <f t="shared" si="221"/>
        <v>0</v>
      </c>
      <c r="BF201" s="334">
        <f t="shared" si="256"/>
        <v>0</v>
      </c>
      <c r="BG201" s="158"/>
      <c r="BH201" s="66"/>
      <c r="BI201" s="165">
        <f t="shared" si="223"/>
        <v>0</v>
      </c>
      <c r="BJ201" s="334">
        <f t="shared" si="257"/>
        <v>0</v>
      </c>
      <c r="BL201" s="66"/>
      <c r="BM201" s="165">
        <f t="shared" si="262"/>
        <v>0</v>
      </c>
      <c r="BN201" s="334">
        <f t="shared" si="259"/>
        <v>0</v>
      </c>
      <c r="BP201" s="66">
        <f t="shared" si="227"/>
        <v>0</v>
      </c>
      <c r="BQ201" s="165">
        <f t="shared" si="228"/>
        <v>0</v>
      </c>
      <c r="BR201" s="334">
        <f t="shared" si="260"/>
        <v>0</v>
      </c>
      <c r="BT201" s="66"/>
      <c r="BU201" s="165">
        <f t="shared" si="230"/>
        <v>0</v>
      </c>
      <c r="BV201" s="334">
        <f t="shared" si="261"/>
        <v>0</v>
      </c>
      <c r="BX201" s="413">
        <f t="shared" si="232"/>
        <v>0</v>
      </c>
      <c r="BY201" s="165">
        <f t="shared" si="233"/>
        <v>0</v>
      </c>
      <c r="BZ201" s="334">
        <v>0</v>
      </c>
      <c r="CB201" s="413">
        <f t="shared" si="234"/>
        <v>0</v>
      </c>
      <c r="CC201" s="165">
        <f t="shared" si="235"/>
        <v>0</v>
      </c>
      <c r="CD201" s="334">
        <v>0</v>
      </c>
      <c r="CF201" s="413">
        <v>0</v>
      </c>
      <c r="CG201" s="165">
        <v>0</v>
      </c>
      <c r="CH201" s="334">
        <v>0</v>
      </c>
      <c r="CJ201" s="413">
        <v>0</v>
      </c>
      <c r="CK201" s="165">
        <v>0</v>
      </c>
      <c r="CL201" s="334">
        <v>0</v>
      </c>
    </row>
    <row r="202" spans="1:90" ht="54.75" customHeight="1" outlineLevel="3">
      <c r="A202" s="135" t="s">
        <v>15</v>
      </c>
      <c r="B202" s="106">
        <v>87265</v>
      </c>
      <c r="C202" s="13" t="s">
        <v>316</v>
      </c>
      <c r="D202" s="583" t="str">
        <f>IF(B202="","",IFERROR(VLOOKUP(B202,'SINAPI12-24'!$A$5:$H$17812,2,FALSE),VLOOKUP(ORÇAMENTO!B202,COMPOSIÇÕES!$A$9:$G$258,5,FALSE)))</f>
        <v>REVESTIMENTO CERÂMICO PARA PAREDES INTERNAS COM PLACAS TIPO ESMALTADA DE DIMENSÕES 20X20 CM APLICADAS NA ALTURA INTEIRA DAS PAREDES.  AF_02/2023_PE</v>
      </c>
      <c r="E202" s="604" t="str">
        <f>IF(B202="","",IFERROR(VLOOKUP(B202,'SINAPI12-24'!$A$5:$H$17812,3,FALSE),VLOOKUP(ORÇAMENTO!B202,COMPOSIÇÕES!$A$9:$G$258,6,FALSE)))</f>
        <v>M2</v>
      </c>
      <c r="F202" s="110">
        <v>8.7799999999999994</v>
      </c>
      <c r="G202" s="605"/>
      <c r="H202" s="123">
        <f t="shared" si="253"/>
        <v>0.28349999999999997</v>
      </c>
      <c r="I202" s="104">
        <f t="shared" si="254"/>
        <v>0</v>
      </c>
      <c r="J202" s="464">
        <f t="shared" si="255"/>
        <v>0</v>
      </c>
      <c r="K202" s="849"/>
      <c r="L202" s="66"/>
      <c r="M202" s="165"/>
      <c r="N202" s="334"/>
      <c r="O202" s="272"/>
      <c r="P202" s="66"/>
      <c r="Q202" s="165"/>
      <c r="R202" s="334"/>
      <c r="S202" s="325"/>
      <c r="T202" s="349"/>
      <c r="U202" s="165"/>
      <c r="V202" s="358"/>
      <c r="W202" s="21"/>
      <c r="X202" s="349"/>
      <c r="Y202" s="163"/>
      <c r="Z202" s="336"/>
      <c r="AA202" s="272"/>
      <c r="AB202" s="349"/>
      <c r="AC202" s="163"/>
      <c r="AD202" s="336"/>
      <c r="AE202" s="272"/>
      <c r="AF202" s="66"/>
      <c r="AG202" s="165"/>
      <c r="AH202" s="334"/>
      <c r="AI202" s="272"/>
      <c r="AJ202" s="66"/>
      <c r="AK202" s="165"/>
      <c r="AL202" s="334"/>
      <c r="AM202" s="146"/>
      <c r="AN202" s="66"/>
      <c r="AO202" s="165"/>
      <c r="AP202" s="334"/>
      <c r="AQ202" s="146"/>
      <c r="AR202" s="66"/>
      <c r="AS202" s="165"/>
      <c r="AT202" s="334"/>
      <c r="AU202" s="146"/>
      <c r="AV202" s="359"/>
      <c r="AW202" s="165"/>
      <c r="AX202" s="469"/>
      <c r="AY202" s="146"/>
      <c r="AZ202" s="292"/>
      <c r="BA202" s="165"/>
      <c r="BB202" s="469"/>
      <c r="BC202" s="146"/>
      <c r="BD202" s="66"/>
      <c r="BE202" s="165">
        <f t="shared" si="221"/>
        <v>0</v>
      </c>
      <c r="BF202" s="334">
        <f t="shared" si="256"/>
        <v>0</v>
      </c>
      <c r="BG202" s="158"/>
      <c r="BH202" s="66"/>
      <c r="BI202" s="165">
        <f t="shared" si="223"/>
        <v>0</v>
      </c>
      <c r="BJ202" s="334">
        <f t="shared" si="257"/>
        <v>0</v>
      </c>
      <c r="BL202" s="66"/>
      <c r="BM202" s="165">
        <f t="shared" si="262"/>
        <v>0</v>
      </c>
      <c r="BN202" s="334">
        <f t="shared" si="259"/>
        <v>0</v>
      </c>
      <c r="BP202" s="66">
        <f t="shared" si="227"/>
        <v>0</v>
      </c>
      <c r="BQ202" s="165">
        <f t="shared" si="228"/>
        <v>0</v>
      </c>
      <c r="BR202" s="334">
        <f t="shared" si="260"/>
        <v>0</v>
      </c>
      <c r="BT202" s="66"/>
      <c r="BU202" s="165">
        <f t="shared" si="230"/>
        <v>0</v>
      </c>
      <c r="BV202" s="334">
        <f t="shared" si="261"/>
        <v>0</v>
      </c>
      <c r="BX202" s="413">
        <f t="shared" si="232"/>
        <v>0</v>
      </c>
      <c r="BY202" s="165">
        <f t="shared" si="233"/>
        <v>0</v>
      </c>
      <c r="BZ202" s="334">
        <v>0</v>
      </c>
      <c r="CB202" s="413">
        <f t="shared" si="234"/>
        <v>0</v>
      </c>
      <c r="CC202" s="165">
        <f t="shared" si="235"/>
        <v>0</v>
      </c>
      <c r="CD202" s="334">
        <v>0</v>
      </c>
      <c r="CF202" s="413">
        <v>0</v>
      </c>
      <c r="CG202" s="165">
        <v>0</v>
      </c>
      <c r="CH202" s="334">
        <v>0</v>
      </c>
      <c r="CJ202" s="413">
        <v>0</v>
      </c>
      <c r="CK202" s="165">
        <v>0</v>
      </c>
      <c r="CL202" s="334">
        <v>0</v>
      </c>
    </row>
    <row r="203" spans="1:90" ht="54.75" customHeight="1" outlineLevel="3">
      <c r="A203" s="135" t="s">
        <v>15</v>
      </c>
      <c r="B203" s="106">
        <v>87265</v>
      </c>
      <c r="C203" s="13" t="s">
        <v>317</v>
      </c>
      <c r="D203" s="583" t="str">
        <f>IF(B203="","",IFERROR(VLOOKUP(B203,'SINAPI12-24'!$A$5:$H$17812,2,FALSE),VLOOKUP(ORÇAMENTO!B203,COMPOSIÇÕES!$A$9:$G$258,5,FALSE)))</f>
        <v>REVESTIMENTO CERÂMICO PARA PAREDES INTERNAS COM PLACAS TIPO ESMALTADA DE DIMENSÕES 20X20 CM APLICADAS NA ALTURA INTEIRA DAS PAREDES.  AF_02/2023_PE</v>
      </c>
      <c r="E203" s="604" t="str">
        <f>IF(B203="","",IFERROR(VLOOKUP(B203,'SINAPI12-24'!$A$5:$H$17812,3,FALSE),VLOOKUP(ORÇAMENTO!B203,COMPOSIÇÕES!$A$9:$G$258,6,FALSE)))</f>
        <v>M2</v>
      </c>
      <c r="F203" s="110">
        <v>17.25</v>
      </c>
      <c r="G203" s="605"/>
      <c r="H203" s="123">
        <f t="shared" si="253"/>
        <v>0.28349999999999997</v>
      </c>
      <c r="I203" s="104">
        <f t="shared" si="254"/>
        <v>0</v>
      </c>
      <c r="J203" s="464">
        <f t="shared" si="255"/>
        <v>0</v>
      </c>
      <c r="K203" s="849"/>
      <c r="L203" s="66"/>
      <c r="M203" s="165"/>
      <c r="N203" s="334"/>
      <c r="O203" s="272"/>
      <c r="P203" s="66"/>
      <c r="Q203" s="165"/>
      <c r="R203" s="334"/>
      <c r="S203" s="325"/>
      <c r="T203" s="349"/>
      <c r="U203" s="165"/>
      <c r="V203" s="358"/>
      <c r="W203" s="21"/>
      <c r="X203" s="349"/>
      <c r="Y203" s="163"/>
      <c r="Z203" s="336"/>
      <c r="AA203" s="272"/>
      <c r="AB203" s="349"/>
      <c r="AC203" s="163"/>
      <c r="AD203" s="336"/>
      <c r="AE203" s="272"/>
      <c r="AF203" s="66"/>
      <c r="AG203" s="165"/>
      <c r="AH203" s="334"/>
      <c r="AI203" s="272"/>
      <c r="AJ203" s="66"/>
      <c r="AK203" s="165"/>
      <c r="AL203" s="334"/>
      <c r="AM203" s="146"/>
      <c r="AN203" s="66"/>
      <c r="AO203" s="165"/>
      <c r="AP203" s="334"/>
      <c r="AQ203" s="146"/>
      <c r="AR203" s="66"/>
      <c r="AS203" s="165"/>
      <c r="AT203" s="334"/>
      <c r="AU203" s="146"/>
      <c r="AV203" s="359"/>
      <c r="AW203" s="165"/>
      <c r="AX203" s="469"/>
      <c r="AY203" s="146"/>
      <c r="AZ203" s="292"/>
      <c r="BA203" s="165"/>
      <c r="BB203" s="469"/>
      <c r="BC203" s="146"/>
      <c r="BD203" s="66"/>
      <c r="BE203" s="165">
        <f t="shared" si="221"/>
        <v>0</v>
      </c>
      <c r="BF203" s="334">
        <f t="shared" si="256"/>
        <v>0</v>
      </c>
      <c r="BG203" s="158"/>
      <c r="BH203" s="66"/>
      <c r="BI203" s="165">
        <f t="shared" si="223"/>
        <v>0</v>
      </c>
      <c r="BJ203" s="334">
        <f t="shared" si="257"/>
        <v>0</v>
      </c>
      <c r="BL203" s="66"/>
      <c r="BM203" s="165">
        <f t="shared" si="262"/>
        <v>0</v>
      </c>
      <c r="BN203" s="334">
        <f t="shared" si="259"/>
        <v>0</v>
      </c>
      <c r="BP203" s="66">
        <f t="shared" si="227"/>
        <v>0</v>
      </c>
      <c r="BQ203" s="165">
        <f t="shared" si="228"/>
        <v>0</v>
      </c>
      <c r="BR203" s="334">
        <f t="shared" si="260"/>
        <v>0</v>
      </c>
      <c r="BT203" s="66"/>
      <c r="BU203" s="165">
        <f t="shared" si="230"/>
        <v>0</v>
      </c>
      <c r="BV203" s="334">
        <f t="shared" si="261"/>
        <v>0</v>
      </c>
      <c r="BX203" s="413">
        <f t="shared" si="232"/>
        <v>0</v>
      </c>
      <c r="BY203" s="165">
        <f t="shared" si="233"/>
        <v>0</v>
      </c>
      <c r="BZ203" s="334">
        <v>0</v>
      </c>
      <c r="CB203" s="413">
        <f t="shared" si="234"/>
        <v>0</v>
      </c>
      <c r="CC203" s="165">
        <f t="shared" si="235"/>
        <v>0</v>
      </c>
      <c r="CD203" s="334">
        <v>0</v>
      </c>
      <c r="CF203" s="413">
        <v>0</v>
      </c>
      <c r="CG203" s="165">
        <v>0</v>
      </c>
      <c r="CH203" s="334">
        <v>0</v>
      </c>
      <c r="CJ203" s="413">
        <v>0</v>
      </c>
      <c r="CK203" s="165">
        <v>0</v>
      </c>
      <c r="CL203" s="334">
        <v>0</v>
      </c>
    </row>
    <row r="204" spans="1:90" ht="54.75" customHeight="1" outlineLevel="3">
      <c r="A204" s="135" t="s">
        <v>15</v>
      </c>
      <c r="B204" s="106">
        <v>87265</v>
      </c>
      <c r="C204" s="13" t="s">
        <v>318</v>
      </c>
      <c r="D204" s="583" t="str">
        <f>IF(B204="","",IFERROR(VLOOKUP(B204,'SINAPI12-24'!$A$5:$H$17812,2,FALSE),VLOOKUP(ORÇAMENTO!B204,COMPOSIÇÕES!$A$9:$G$258,5,FALSE)))</f>
        <v>REVESTIMENTO CERÂMICO PARA PAREDES INTERNAS COM PLACAS TIPO ESMALTADA DE DIMENSÕES 20X20 CM APLICADAS NA ALTURA INTEIRA DAS PAREDES.  AF_02/2023_PE</v>
      </c>
      <c r="E204" s="604" t="str">
        <f>IF(B204="","",IFERROR(VLOOKUP(B204,'SINAPI12-24'!$A$5:$H$17812,3,FALSE),VLOOKUP(ORÇAMENTO!B204,COMPOSIÇÕES!$A$9:$G$258,6,FALSE)))</f>
        <v>M2</v>
      </c>
      <c r="F204" s="110">
        <v>166.07</v>
      </c>
      <c r="G204" s="605"/>
      <c r="H204" s="123">
        <f t="shared" si="253"/>
        <v>0.28349999999999997</v>
      </c>
      <c r="I204" s="104">
        <f t="shared" si="254"/>
        <v>0</v>
      </c>
      <c r="J204" s="464">
        <f t="shared" si="255"/>
        <v>0</v>
      </c>
      <c r="K204" s="849"/>
      <c r="L204" s="66"/>
      <c r="M204" s="165"/>
      <c r="N204" s="334"/>
      <c r="O204" s="272"/>
      <c r="P204" s="66"/>
      <c r="Q204" s="165"/>
      <c r="R204" s="334"/>
      <c r="S204" s="325"/>
      <c r="T204" s="349"/>
      <c r="U204" s="165"/>
      <c r="V204" s="358"/>
      <c r="W204" s="21"/>
      <c r="X204" s="349"/>
      <c r="Y204" s="163"/>
      <c r="Z204" s="336"/>
      <c r="AA204" s="272"/>
      <c r="AB204" s="349"/>
      <c r="AC204" s="163"/>
      <c r="AD204" s="336"/>
      <c r="AE204" s="272"/>
      <c r="AF204" s="66"/>
      <c r="AG204" s="165"/>
      <c r="AH204" s="334"/>
      <c r="AI204" s="272"/>
      <c r="AJ204" s="66"/>
      <c r="AK204" s="165"/>
      <c r="AL204" s="334"/>
      <c r="AM204" s="146"/>
      <c r="AN204" s="66"/>
      <c r="AO204" s="165"/>
      <c r="AP204" s="334"/>
      <c r="AQ204" s="146"/>
      <c r="AR204" s="66"/>
      <c r="AS204" s="165"/>
      <c r="AT204" s="334"/>
      <c r="AU204" s="146"/>
      <c r="AV204" s="359"/>
      <c r="AW204" s="165"/>
      <c r="AX204" s="469"/>
      <c r="AY204" s="146"/>
      <c r="AZ204" s="292"/>
      <c r="BA204" s="165"/>
      <c r="BB204" s="469"/>
      <c r="BC204" s="146"/>
      <c r="BD204" s="66"/>
      <c r="BE204" s="165">
        <f t="shared" si="221"/>
        <v>0</v>
      </c>
      <c r="BF204" s="334">
        <f t="shared" si="256"/>
        <v>0</v>
      </c>
      <c r="BG204" s="158"/>
      <c r="BH204" s="66"/>
      <c r="BI204" s="165">
        <f t="shared" si="223"/>
        <v>0</v>
      </c>
      <c r="BJ204" s="334">
        <f t="shared" si="257"/>
        <v>0</v>
      </c>
      <c r="BL204" s="66"/>
      <c r="BM204" s="165">
        <f t="shared" si="262"/>
        <v>0</v>
      </c>
      <c r="BN204" s="334">
        <f t="shared" si="259"/>
        <v>0</v>
      </c>
      <c r="BP204" s="66">
        <f t="shared" si="227"/>
        <v>0</v>
      </c>
      <c r="BQ204" s="165">
        <f t="shared" si="228"/>
        <v>0</v>
      </c>
      <c r="BR204" s="334">
        <f t="shared" si="260"/>
        <v>0</v>
      </c>
      <c r="BT204" s="66"/>
      <c r="BU204" s="165">
        <f t="shared" si="230"/>
        <v>0</v>
      </c>
      <c r="BV204" s="334">
        <f t="shared" si="261"/>
        <v>0</v>
      </c>
      <c r="BX204" s="413">
        <f t="shared" si="232"/>
        <v>0</v>
      </c>
      <c r="BY204" s="165">
        <f t="shared" si="233"/>
        <v>0</v>
      </c>
      <c r="BZ204" s="334">
        <v>0</v>
      </c>
      <c r="CB204" s="413">
        <f t="shared" si="234"/>
        <v>0</v>
      </c>
      <c r="CC204" s="165">
        <f t="shared" si="235"/>
        <v>0</v>
      </c>
      <c r="CD204" s="334">
        <v>0</v>
      </c>
      <c r="CF204" s="413">
        <v>0</v>
      </c>
      <c r="CG204" s="165">
        <v>0</v>
      </c>
      <c r="CH204" s="334">
        <v>0</v>
      </c>
      <c r="CJ204" s="413">
        <v>0</v>
      </c>
      <c r="CK204" s="165">
        <v>0</v>
      </c>
      <c r="CL204" s="334">
        <v>0</v>
      </c>
    </row>
    <row r="205" spans="1:90" ht="54.75" customHeight="1" outlineLevel="3">
      <c r="A205" s="922" t="s">
        <v>106</v>
      </c>
      <c r="B205" s="107">
        <v>11492</v>
      </c>
      <c r="C205" s="13" t="s">
        <v>13534</v>
      </c>
      <c r="D205" s="583" t="s">
        <v>13411</v>
      </c>
      <c r="E205" s="604" t="s">
        <v>68</v>
      </c>
      <c r="F205" s="788">
        <v>495.39</v>
      </c>
      <c r="G205" s="605"/>
      <c r="H205" s="123">
        <f t="shared" si="253"/>
        <v>0.28349999999999997</v>
      </c>
      <c r="I205" s="104">
        <f t="shared" si="254"/>
        <v>0</v>
      </c>
      <c r="J205" s="464">
        <f t="shared" si="255"/>
        <v>0</v>
      </c>
      <c r="K205" s="849"/>
      <c r="L205" s="935"/>
      <c r="M205" s="773"/>
      <c r="N205" s="774"/>
      <c r="O205" s="775"/>
      <c r="P205" s="935"/>
      <c r="Q205" s="773"/>
      <c r="R205" s="774"/>
      <c r="S205" s="776"/>
      <c r="T205" s="777"/>
      <c r="U205" s="773"/>
      <c r="V205" s="778"/>
      <c r="W205" s="21"/>
      <c r="X205" s="777"/>
      <c r="Y205" s="779"/>
      <c r="Z205" s="780"/>
      <c r="AA205" s="775"/>
      <c r="AB205" s="777"/>
      <c r="AC205" s="779"/>
      <c r="AD205" s="780"/>
      <c r="AE205" s="775"/>
      <c r="AF205" s="935"/>
      <c r="AG205" s="773"/>
      <c r="AH205" s="774"/>
      <c r="AI205" s="775"/>
      <c r="AJ205" s="935"/>
      <c r="AK205" s="773"/>
      <c r="AL205" s="774"/>
      <c r="AM205" s="931"/>
      <c r="AN205" s="935"/>
      <c r="AO205" s="773"/>
      <c r="AP205" s="774"/>
      <c r="AQ205" s="931"/>
      <c r="AR205" s="935"/>
      <c r="AS205" s="773"/>
      <c r="AT205" s="774"/>
      <c r="AU205" s="931"/>
      <c r="AV205" s="777"/>
      <c r="AW205" s="773"/>
      <c r="AX205" s="781"/>
      <c r="AY205" s="931"/>
      <c r="AZ205" s="782"/>
      <c r="BA205" s="773"/>
      <c r="BB205" s="781"/>
      <c r="BC205" s="931"/>
      <c r="BD205" s="935"/>
      <c r="BE205" s="773">
        <f t="shared" si="221"/>
        <v>0</v>
      </c>
      <c r="BF205" s="774">
        <f t="shared" si="256"/>
        <v>0</v>
      </c>
      <c r="BG205" s="934"/>
      <c r="BH205" s="935"/>
      <c r="BI205" s="773">
        <f t="shared" si="223"/>
        <v>0</v>
      </c>
      <c r="BJ205" s="774">
        <f t="shared" si="257"/>
        <v>0</v>
      </c>
      <c r="BL205" s="935"/>
      <c r="BM205" s="773">
        <f t="shared" si="262"/>
        <v>0</v>
      </c>
      <c r="BN205" s="774">
        <f t="shared" si="259"/>
        <v>0</v>
      </c>
      <c r="BP205" s="935">
        <f t="shared" si="227"/>
        <v>0</v>
      </c>
      <c r="BQ205" s="773">
        <f t="shared" si="228"/>
        <v>0</v>
      </c>
      <c r="BR205" s="774">
        <f t="shared" si="260"/>
        <v>0</v>
      </c>
      <c r="BT205" s="935"/>
      <c r="BU205" s="773">
        <f t="shared" si="230"/>
        <v>0</v>
      </c>
      <c r="BV205" s="774">
        <f t="shared" si="261"/>
        <v>0</v>
      </c>
      <c r="BX205" s="782">
        <f t="shared" si="232"/>
        <v>0</v>
      </c>
      <c r="BY205" s="773">
        <f t="shared" si="233"/>
        <v>0</v>
      </c>
      <c r="BZ205" s="774">
        <v>0</v>
      </c>
      <c r="CB205" s="782">
        <f t="shared" si="234"/>
        <v>0</v>
      </c>
      <c r="CC205" s="773">
        <f t="shared" si="235"/>
        <v>0</v>
      </c>
      <c r="CD205" s="774">
        <v>0</v>
      </c>
      <c r="CF205" s="782">
        <v>0</v>
      </c>
      <c r="CG205" s="773">
        <v>0</v>
      </c>
      <c r="CH205" s="774">
        <v>0</v>
      </c>
      <c r="CJ205" s="782">
        <v>0</v>
      </c>
      <c r="CK205" s="773">
        <v>0</v>
      </c>
      <c r="CL205" s="774">
        <v>0</v>
      </c>
    </row>
    <row r="206" spans="1:90" ht="54.75" customHeight="1" outlineLevel="3">
      <c r="A206" s="922" t="s">
        <v>106</v>
      </c>
      <c r="B206" s="107">
        <v>9083</v>
      </c>
      <c r="C206" s="13" t="s">
        <v>13535</v>
      </c>
      <c r="D206" s="945" t="s">
        <v>13412</v>
      </c>
      <c r="E206" s="604" t="s">
        <v>68</v>
      </c>
      <c r="F206" s="788">
        <v>734.92</v>
      </c>
      <c r="G206" s="605"/>
      <c r="H206" s="123">
        <f t="shared" si="253"/>
        <v>0.28349999999999997</v>
      </c>
      <c r="I206" s="104">
        <f t="shared" si="254"/>
        <v>0</v>
      </c>
      <c r="J206" s="464">
        <f t="shared" si="255"/>
        <v>0</v>
      </c>
      <c r="K206" s="849"/>
      <c r="L206" s="935"/>
      <c r="M206" s="773"/>
      <c r="N206" s="774"/>
      <c r="O206" s="775"/>
      <c r="P206" s="935"/>
      <c r="Q206" s="773"/>
      <c r="R206" s="774"/>
      <c r="S206" s="776"/>
      <c r="T206" s="777"/>
      <c r="U206" s="773"/>
      <c r="V206" s="778"/>
      <c r="W206" s="21"/>
      <c r="X206" s="777"/>
      <c r="Y206" s="779"/>
      <c r="Z206" s="780"/>
      <c r="AA206" s="775"/>
      <c r="AB206" s="777"/>
      <c r="AC206" s="779"/>
      <c r="AD206" s="780"/>
      <c r="AE206" s="775"/>
      <c r="AF206" s="935"/>
      <c r="AG206" s="773"/>
      <c r="AH206" s="774"/>
      <c r="AI206" s="775"/>
      <c r="AJ206" s="935"/>
      <c r="AK206" s="773"/>
      <c r="AL206" s="774"/>
      <c r="AM206" s="931"/>
      <c r="AN206" s="935"/>
      <c r="AO206" s="773"/>
      <c r="AP206" s="774"/>
      <c r="AQ206" s="931"/>
      <c r="AR206" s="935"/>
      <c r="AS206" s="773"/>
      <c r="AT206" s="774"/>
      <c r="AU206" s="931"/>
      <c r="AV206" s="777"/>
      <c r="AW206" s="773"/>
      <c r="AX206" s="781"/>
      <c r="AY206" s="931"/>
      <c r="AZ206" s="782"/>
      <c r="BA206" s="773"/>
      <c r="BB206" s="781"/>
      <c r="BC206" s="931"/>
      <c r="BD206" s="935"/>
      <c r="BE206" s="773">
        <f t="shared" si="221"/>
        <v>0</v>
      </c>
      <c r="BF206" s="774">
        <f t="shared" si="256"/>
        <v>0</v>
      </c>
      <c r="BG206" s="934"/>
      <c r="BH206" s="935"/>
      <c r="BI206" s="773">
        <f t="shared" si="223"/>
        <v>0</v>
      </c>
      <c r="BJ206" s="774">
        <f t="shared" si="257"/>
        <v>0</v>
      </c>
      <c r="BL206" s="935"/>
      <c r="BM206" s="773">
        <f t="shared" si="262"/>
        <v>0</v>
      </c>
      <c r="BN206" s="774">
        <f t="shared" si="259"/>
        <v>0</v>
      </c>
      <c r="BP206" s="935">
        <f t="shared" si="227"/>
        <v>0</v>
      </c>
      <c r="BQ206" s="773">
        <f t="shared" si="228"/>
        <v>0</v>
      </c>
      <c r="BR206" s="774">
        <f t="shared" si="260"/>
        <v>0</v>
      </c>
      <c r="BT206" s="935"/>
      <c r="BU206" s="773">
        <f t="shared" si="230"/>
        <v>0</v>
      </c>
      <c r="BV206" s="774">
        <f t="shared" si="261"/>
        <v>0</v>
      </c>
      <c r="BX206" s="782">
        <f t="shared" si="232"/>
        <v>0</v>
      </c>
      <c r="BY206" s="773">
        <f t="shared" si="233"/>
        <v>0</v>
      </c>
      <c r="BZ206" s="774">
        <v>0</v>
      </c>
      <c r="CB206" s="782">
        <f t="shared" si="234"/>
        <v>0</v>
      </c>
      <c r="CC206" s="773">
        <f t="shared" si="235"/>
        <v>0</v>
      </c>
      <c r="CD206" s="774">
        <v>0</v>
      </c>
      <c r="CF206" s="782">
        <v>0</v>
      </c>
      <c r="CG206" s="773">
        <v>0</v>
      </c>
      <c r="CH206" s="774">
        <v>0</v>
      </c>
      <c r="CJ206" s="782">
        <v>0</v>
      </c>
      <c r="CK206" s="773">
        <v>0</v>
      </c>
      <c r="CL206" s="774">
        <v>0</v>
      </c>
    </row>
    <row r="207" spans="1:90" ht="54.75" customHeight="1" outlineLevel="3">
      <c r="A207" s="188" t="s">
        <v>13403</v>
      </c>
      <c r="B207" s="107" t="s">
        <v>13374</v>
      </c>
      <c r="C207" s="13" t="s">
        <v>13536</v>
      </c>
      <c r="D207" s="583" t="str">
        <f>IF(B207="","",IFERROR(VLOOKUP(B207,'SINAPI12-24'!$A$5:$H$17812,2,FALSE),VLOOKUP(ORÇAMENTO!B207,COMPOSIÇÕES!$A$9:$G$344,3,FALSE)))</f>
        <v>RODAPE EM MADEIRA, ALTURA 7CM, FIXADO EM PECAS DE MADEIRA (REF. SINAPI (73886/1,1/2020))</v>
      </c>
      <c r="E207" s="604" t="str">
        <f>IF(B207="","",IFERROR(VLOOKUP(B207,'SINAPI12-24'!$A$5:$H$17812,3,FALSE),VLOOKUP(ORÇAMENTO!B207,COMPOSIÇÕES!$A$9:$G$344,4,FALSE)))</f>
        <v>M</v>
      </c>
      <c r="F207" s="110">
        <v>238.6</v>
      </c>
      <c r="G207" s="605"/>
      <c r="H207" s="123">
        <f t="shared" si="253"/>
        <v>0.28349999999999997</v>
      </c>
      <c r="I207" s="104">
        <f t="shared" si="254"/>
        <v>0</v>
      </c>
      <c r="J207" s="464">
        <f t="shared" si="255"/>
        <v>0</v>
      </c>
      <c r="K207" s="849"/>
      <c r="L207" s="68"/>
      <c r="M207" s="132"/>
      <c r="N207" s="337"/>
      <c r="O207" s="272"/>
      <c r="P207" s="68"/>
      <c r="Q207" s="132"/>
      <c r="R207" s="337"/>
      <c r="S207" s="325"/>
      <c r="T207" s="350"/>
      <c r="U207" s="132"/>
      <c r="V207" s="360"/>
      <c r="W207" s="21"/>
      <c r="X207" s="350"/>
      <c r="Y207" s="323"/>
      <c r="Z207" s="339"/>
      <c r="AA207" s="272"/>
      <c r="AB207" s="350"/>
      <c r="AC207" s="323"/>
      <c r="AD207" s="339"/>
      <c r="AE207" s="272"/>
      <c r="AF207" s="68"/>
      <c r="AG207" s="132"/>
      <c r="AH207" s="337"/>
      <c r="AI207" s="272"/>
      <c r="AJ207" s="68"/>
      <c r="AK207" s="132"/>
      <c r="AL207" s="337"/>
      <c r="AM207" s="146"/>
      <c r="AN207" s="68"/>
      <c r="AO207" s="132"/>
      <c r="AP207" s="337"/>
      <c r="AQ207" s="146"/>
      <c r="AR207" s="68"/>
      <c r="AS207" s="132"/>
      <c r="AT207" s="337"/>
      <c r="AU207" s="146"/>
      <c r="AV207" s="361"/>
      <c r="AW207" s="132"/>
      <c r="AX207" s="470"/>
      <c r="AY207" s="146"/>
      <c r="AZ207" s="293"/>
      <c r="BA207" s="132"/>
      <c r="BB207" s="470"/>
      <c r="BC207" s="146"/>
      <c r="BD207" s="68"/>
      <c r="BE207" s="132">
        <f t="shared" si="221"/>
        <v>0</v>
      </c>
      <c r="BF207" s="337">
        <f t="shared" si="256"/>
        <v>0</v>
      </c>
      <c r="BG207" s="158"/>
      <c r="BH207" s="68"/>
      <c r="BI207" s="132">
        <f t="shared" si="223"/>
        <v>0</v>
      </c>
      <c r="BJ207" s="337">
        <f t="shared" si="257"/>
        <v>0</v>
      </c>
      <c r="BL207" s="68"/>
      <c r="BM207" s="132">
        <f t="shared" si="262"/>
        <v>0</v>
      </c>
      <c r="BN207" s="337">
        <f t="shared" si="259"/>
        <v>0</v>
      </c>
      <c r="BP207" s="68">
        <f t="shared" si="227"/>
        <v>0</v>
      </c>
      <c r="BQ207" s="132">
        <f t="shared" si="228"/>
        <v>0</v>
      </c>
      <c r="BR207" s="337">
        <f t="shared" si="260"/>
        <v>0</v>
      </c>
      <c r="BT207" s="68"/>
      <c r="BU207" s="132">
        <f t="shared" si="230"/>
        <v>0</v>
      </c>
      <c r="BV207" s="337">
        <f t="shared" si="261"/>
        <v>0</v>
      </c>
      <c r="BX207" s="415">
        <f t="shared" si="232"/>
        <v>0</v>
      </c>
      <c r="BY207" s="132">
        <f t="shared" si="233"/>
        <v>0</v>
      </c>
      <c r="BZ207" s="337">
        <v>0</v>
      </c>
      <c r="CB207" s="415">
        <f t="shared" si="234"/>
        <v>0</v>
      </c>
      <c r="CC207" s="132">
        <f t="shared" si="235"/>
        <v>0</v>
      </c>
      <c r="CD207" s="337">
        <v>0</v>
      </c>
      <c r="CF207" s="415">
        <v>0</v>
      </c>
      <c r="CG207" s="132">
        <v>0</v>
      </c>
      <c r="CH207" s="337">
        <v>0</v>
      </c>
      <c r="CJ207" s="415">
        <v>0</v>
      </c>
      <c r="CK207" s="132">
        <v>0</v>
      </c>
      <c r="CL207" s="337">
        <v>0</v>
      </c>
    </row>
    <row r="208" spans="1:90" ht="15" customHeight="1" outlineLevel="1">
      <c r="A208" s="425"/>
      <c r="B208" s="426"/>
      <c r="C208" s="427" t="s">
        <v>310</v>
      </c>
      <c r="D208" s="581" t="s">
        <v>254</v>
      </c>
      <c r="E208" s="428"/>
      <c r="F208" s="429"/>
      <c r="G208" s="430"/>
      <c r="H208" s="431"/>
      <c r="I208" s="430"/>
      <c r="J208" s="432">
        <f>SUM(J209:J210)</f>
        <v>0</v>
      </c>
      <c r="K208" s="849"/>
      <c r="L208" s="261"/>
      <c r="M208" s="262"/>
      <c r="N208" s="351"/>
      <c r="O208" s="272"/>
      <c r="P208" s="261"/>
      <c r="Q208" s="262"/>
      <c r="R208" s="351"/>
      <c r="S208" s="325"/>
      <c r="T208" s="352"/>
      <c r="U208" s="262"/>
      <c r="V208" s="364"/>
      <c r="W208" s="21"/>
      <c r="X208" s="352"/>
      <c r="Y208" s="353"/>
      <c r="Z208" s="354"/>
      <c r="AA208" s="272"/>
      <c r="AB208" s="352"/>
      <c r="AC208" s="353"/>
      <c r="AD208" s="354"/>
      <c r="AE208" s="272"/>
      <c r="AF208" s="261"/>
      <c r="AG208" s="262"/>
      <c r="AH208" s="351"/>
      <c r="AI208" s="272"/>
      <c r="AJ208" s="261"/>
      <c r="AK208" s="262"/>
      <c r="AL208" s="351"/>
      <c r="AM208" s="146"/>
      <c r="AN208" s="261"/>
      <c r="AO208" s="262"/>
      <c r="AP208" s="351"/>
      <c r="AQ208" s="146"/>
      <c r="AR208" s="261"/>
      <c r="AS208" s="262"/>
      <c r="AT208" s="351"/>
      <c r="AU208" s="146"/>
      <c r="AV208" s="352"/>
      <c r="AW208" s="262"/>
      <c r="AX208" s="472"/>
      <c r="AY208" s="146"/>
      <c r="AZ208" s="295"/>
      <c r="BA208" s="262"/>
      <c r="BB208" s="472"/>
      <c r="BC208" s="146"/>
      <c r="BD208" s="261"/>
      <c r="BE208" s="262"/>
      <c r="BF208" s="351"/>
      <c r="BG208" s="158"/>
      <c r="BH208" s="261"/>
      <c r="BI208" s="262"/>
      <c r="BJ208" s="351"/>
      <c r="BL208" s="261"/>
      <c r="BM208" s="262"/>
      <c r="BN208" s="351"/>
      <c r="BP208" s="261"/>
      <c r="BQ208" s="262"/>
      <c r="BR208" s="351"/>
      <c r="BT208" s="261"/>
      <c r="BU208" s="262"/>
      <c r="BV208" s="351"/>
      <c r="BX208" s="295"/>
      <c r="BY208" s="262"/>
      <c r="BZ208" s="351"/>
      <c r="CB208" s="295"/>
      <c r="CC208" s="262"/>
      <c r="CD208" s="351"/>
      <c r="CF208" s="295"/>
      <c r="CG208" s="262"/>
      <c r="CH208" s="351"/>
      <c r="CJ208" s="295"/>
      <c r="CK208" s="262"/>
      <c r="CL208" s="351"/>
    </row>
    <row r="209" spans="1:90" ht="15" customHeight="1" outlineLevel="2">
      <c r="A209" s="135" t="s">
        <v>15</v>
      </c>
      <c r="B209" s="106">
        <v>87878</v>
      </c>
      <c r="C209" s="13" t="s">
        <v>500</v>
      </c>
      <c r="D209" s="583" t="str">
        <f>IF(B209="","",IFERROR(VLOOKUP(B209,'SINAPI12-24'!$A$5:$H$17812,2,FALSE),VLOOKUP(ORÇAMENTO!B209,COMPOSIÇÕES!$A$9:$G$258,5,FALSE)))</f>
        <v>CHAPISCO APLICADO EM ALVENARIAS E ESTRUTURAS DE CONCRETO INTERNAS, COM COLHER DE PEDREIRO.  ARGAMASSA TRAÇO 1:3 COM PREPARO MANUAL. AF_10/2022</v>
      </c>
      <c r="E209" s="604" t="str">
        <f>IF(B209="","",IFERROR(VLOOKUP(B209,'SINAPI12-24'!$A$5:$H$17812,3,FALSE),VLOOKUP(ORÇAMENTO!B209,COMPOSIÇÕES!$A$9:$G$258,6,FALSE)))</f>
        <v>M2</v>
      </c>
      <c r="F209" s="110">
        <v>91.79</v>
      </c>
      <c r="G209" s="605"/>
      <c r="H209" s="123">
        <f t="shared" si="253"/>
        <v>0.28349999999999997</v>
      </c>
      <c r="I209" s="104">
        <f t="shared" ref="I209:I210" si="263">G209*(1+H209)</f>
        <v>0</v>
      </c>
      <c r="J209" s="464">
        <f t="shared" ref="J209:J210" si="264">F209*I209</f>
        <v>0</v>
      </c>
      <c r="K209" s="849"/>
      <c r="L209" s="69"/>
      <c r="M209" s="112"/>
      <c r="N209" s="331"/>
      <c r="O209" s="272"/>
      <c r="P209" s="69"/>
      <c r="Q209" s="112"/>
      <c r="R209" s="331"/>
      <c r="S209" s="325"/>
      <c r="T209" s="348"/>
      <c r="U209" s="112"/>
      <c r="V209" s="356"/>
      <c r="W209" s="21"/>
      <c r="X209" s="348"/>
      <c r="Y209" s="162"/>
      <c r="Z209" s="333"/>
      <c r="AA209" s="272"/>
      <c r="AB209" s="348"/>
      <c r="AC209" s="162"/>
      <c r="AD209" s="333"/>
      <c r="AE209" s="272"/>
      <c r="AF209" s="69"/>
      <c r="AG209" s="112"/>
      <c r="AH209" s="331"/>
      <c r="AI209" s="272"/>
      <c r="AJ209" s="69"/>
      <c r="AK209" s="112"/>
      <c r="AL209" s="331"/>
      <c r="AM209" s="146"/>
      <c r="AN209" s="69"/>
      <c r="AO209" s="112"/>
      <c r="AP209" s="331"/>
      <c r="AQ209" s="146"/>
      <c r="AR209" s="69"/>
      <c r="AS209" s="112"/>
      <c r="AT209" s="331"/>
      <c r="AU209" s="146"/>
      <c r="AV209" s="357"/>
      <c r="AW209" s="112"/>
      <c r="AX209" s="468"/>
      <c r="AY209" s="146"/>
      <c r="AZ209" s="291"/>
      <c r="BA209" s="112"/>
      <c r="BB209" s="468"/>
      <c r="BC209" s="146"/>
      <c r="BD209" s="69"/>
      <c r="BE209" s="112">
        <f t="shared" si="221"/>
        <v>0</v>
      </c>
      <c r="BF209" s="331">
        <f>BD209/($F209-$X209-$AZ209)</f>
        <v>0</v>
      </c>
      <c r="BG209" s="158"/>
      <c r="BH209" s="69"/>
      <c r="BI209" s="112">
        <f t="shared" si="223"/>
        <v>0</v>
      </c>
      <c r="BJ209" s="331">
        <f>BH209/($F209-$X209-$AZ209)</f>
        <v>0</v>
      </c>
      <c r="BL209" s="69"/>
      <c r="BM209" s="112">
        <f t="shared" ref="BM209:BM210" si="265">TRUNC(BL209*M209,2)</f>
        <v>0</v>
      </c>
      <c r="BN209" s="331">
        <f>BL209/($F209-$X209-$AZ209)</f>
        <v>0</v>
      </c>
      <c r="BP209" s="69">
        <f t="shared" si="227"/>
        <v>0</v>
      </c>
      <c r="BQ209" s="112">
        <f t="shared" si="228"/>
        <v>0</v>
      </c>
      <c r="BR209" s="331">
        <f>BP209/($F209-$X209-$AZ209)</f>
        <v>0</v>
      </c>
      <c r="BT209" s="69"/>
      <c r="BU209" s="112">
        <f t="shared" si="230"/>
        <v>0</v>
      </c>
      <c r="BV209" s="331">
        <f>BT209/($F209-$X209-$AZ209)</f>
        <v>0</v>
      </c>
      <c r="BX209" s="304">
        <f t="shared" si="232"/>
        <v>0</v>
      </c>
      <c r="BY209" s="112">
        <f t="shared" si="233"/>
        <v>0</v>
      </c>
      <c r="BZ209" s="331">
        <v>0</v>
      </c>
      <c r="CB209" s="304">
        <f t="shared" si="234"/>
        <v>0</v>
      </c>
      <c r="CC209" s="112">
        <f t="shared" si="235"/>
        <v>0</v>
      </c>
      <c r="CD209" s="331">
        <v>0</v>
      </c>
      <c r="CF209" s="304">
        <v>0</v>
      </c>
      <c r="CG209" s="112">
        <v>0</v>
      </c>
      <c r="CH209" s="331">
        <v>0</v>
      </c>
      <c r="CJ209" s="304">
        <v>0</v>
      </c>
      <c r="CK209" s="112">
        <v>0</v>
      </c>
      <c r="CL209" s="331">
        <v>0</v>
      </c>
    </row>
    <row r="210" spans="1:90" ht="15" customHeight="1" outlineLevel="2">
      <c r="A210" s="135" t="s">
        <v>15</v>
      </c>
      <c r="B210" s="106">
        <v>87792</v>
      </c>
      <c r="C210" s="13" t="s">
        <v>501</v>
      </c>
      <c r="D210" s="583" t="str">
        <f>IF(B210="","",IFERROR(VLOOKUP(B210,'SINAPI12-24'!$A$5:$H$17812,2,FALSE),VLOOKUP(ORÇAMENTO!B210,COMPOSIÇÕES!$A$9:$G$258,5,FALSE)))</f>
        <v>EMBOÇO OU MASSA ÚNICA EM ARGAMASSA TRAÇO 1:2:8, PREPARO MECÂNICO COM BETONEIRA 400 L, APLICADA MANUALMENTE EM PANOS CEGOS DE FACHADA (SEM PRESENÇA DE VÃOS), ESPESSURA DE 25 MM. AF_08/2022</v>
      </c>
      <c r="E210" s="604" t="str">
        <f>IF(B210="","",IFERROR(VLOOKUP(B210,'SINAPI12-24'!$A$5:$H$17812,3,FALSE),VLOOKUP(ORÇAMENTO!B210,COMPOSIÇÕES!$A$9:$G$258,6,FALSE)))</f>
        <v>M2</v>
      </c>
      <c r="F210" s="110">
        <v>91.79</v>
      </c>
      <c r="G210" s="605"/>
      <c r="H210" s="123">
        <f t="shared" si="253"/>
        <v>0.28349999999999997</v>
      </c>
      <c r="I210" s="104">
        <f t="shared" si="263"/>
        <v>0</v>
      </c>
      <c r="J210" s="464">
        <f t="shared" si="264"/>
        <v>0</v>
      </c>
      <c r="K210" s="849"/>
      <c r="L210" s="68"/>
      <c r="M210" s="132"/>
      <c r="N210" s="337"/>
      <c r="O210" s="272"/>
      <c r="P210" s="68"/>
      <c r="Q210" s="132"/>
      <c r="R210" s="337"/>
      <c r="S210" s="325"/>
      <c r="T210" s="350"/>
      <c r="U210" s="132"/>
      <c r="V210" s="360"/>
      <c r="W210" s="21"/>
      <c r="X210" s="350"/>
      <c r="Y210" s="323"/>
      <c r="Z210" s="339"/>
      <c r="AA210" s="272"/>
      <c r="AB210" s="350"/>
      <c r="AC210" s="323"/>
      <c r="AD210" s="339"/>
      <c r="AE210" s="272"/>
      <c r="AF210" s="68"/>
      <c r="AG210" s="132"/>
      <c r="AH210" s="337"/>
      <c r="AI210" s="272"/>
      <c r="AJ210" s="68"/>
      <c r="AK210" s="132"/>
      <c r="AL210" s="337"/>
      <c r="AM210" s="146"/>
      <c r="AN210" s="68"/>
      <c r="AO210" s="132"/>
      <c r="AP210" s="337"/>
      <c r="AQ210" s="146"/>
      <c r="AR210" s="68"/>
      <c r="AS210" s="132"/>
      <c r="AT210" s="337"/>
      <c r="AU210" s="146"/>
      <c r="AV210" s="361"/>
      <c r="AW210" s="132"/>
      <c r="AX210" s="470"/>
      <c r="AY210" s="146"/>
      <c r="AZ210" s="293"/>
      <c r="BA210" s="132"/>
      <c r="BB210" s="470"/>
      <c r="BC210" s="146"/>
      <c r="BD210" s="68"/>
      <c r="BE210" s="132">
        <f t="shared" si="221"/>
        <v>0</v>
      </c>
      <c r="BF210" s="337">
        <f>BD210/($F210-$X210-$AZ210)</f>
        <v>0</v>
      </c>
      <c r="BG210" s="158"/>
      <c r="BH210" s="68"/>
      <c r="BI210" s="132">
        <f t="shared" si="223"/>
        <v>0</v>
      </c>
      <c r="BJ210" s="337">
        <f>BH210/($F210-$X210-$AZ210)</f>
        <v>0</v>
      </c>
      <c r="BL210" s="68"/>
      <c r="BM210" s="132">
        <f t="shared" si="265"/>
        <v>0</v>
      </c>
      <c r="BN210" s="337">
        <f>BL210/($F210-$X210-$AZ210)</f>
        <v>0</v>
      </c>
      <c r="BP210" s="68">
        <f t="shared" si="227"/>
        <v>0</v>
      </c>
      <c r="BQ210" s="132">
        <f t="shared" si="228"/>
        <v>0</v>
      </c>
      <c r="BR210" s="337">
        <f>BP210/($F210-$X210-$AZ210)</f>
        <v>0</v>
      </c>
      <c r="BT210" s="68"/>
      <c r="BU210" s="132">
        <f t="shared" si="230"/>
        <v>0</v>
      </c>
      <c r="BV210" s="337">
        <f>BT210/($F210-$X210-$AZ210)</f>
        <v>0</v>
      </c>
      <c r="BX210" s="415">
        <f t="shared" si="232"/>
        <v>0</v>
      </c>
      <c r="BY210" s="132">
        <f t="shared" si="233"/>
        <v>0</v>
      </c>
      <c r="BZ210" s="337">
        <v>0</v>
      </c>
      <c r="CB210" s="415">
        <f t="shared" si="234"/>
        <v>0</v>
      </c>
      <c r="CC210" s="132">
        <f t="shared" si="235"/>
        <v>0</v>
      </c>
      <c r="CD210" s="337">
        <v>0</v>
      </c>
      <c r="CF210" s="415">
        <v>0</v>
      </c>
      <c r="CG210" s="132">
        <v>0</v>
      </c>
      <c r="CH210" s="337">
        <v>0</v>
      </c>
      <c r="CJ210" s="415">
        <v>0</v>
      </c>
      <c r="CK210" s="132">
        <v>0</v>
      </c>
      <c r="CL210" s="337">
        <v>0</v>
      </c>
    </row>
    <row r="211" spans="1:90" ht="15" customHeight="1">
      <c r="A211" s="448"/>
      <c r="B211" s="449"/>
      <c r="C211" s="450">
        <v>12</v>
      </c>
      <c r="D211" s="582" t="s">
        <v>255</v>
      </c>
      <c r="E211" s="450"/>
      <c r="F211" s="450"/>
      <c r="G211" s="451"/>
      <c r="H211" s="452"/>
      <c r="I211" s="453"/>
      <c r="J211" s="454">
        <f>SUM(J212+J213+J225)</f>
        <v>0</v>
      </c>
      <c r="K211" s="849"/>
      <c r="L211" s="259"/>
      <c r="M211" s="260"/>
      <c r="N211" s="324"/>
      <c r="O211" s="272"/>
      <c r="P211" s="259"/>
      <c r="Q211" s="260"/>
      <c r="R211" s="324"/>
      <c r="S211" s="346"/>
      <c r="T211" s="294"/>
      <c r="U211" s="362"/>
      <c r="V211" s="363"/>
      <c r="W211" s="21"/>
      <c r="X211" s="294"/>
      <c r="Y211" s="347"/>
      <c r="Z211" s="328"/>
      <c r="AA211" s="272"/>
      <c r="AB211" s="294"/>
      <c r="AC211" s="347"/>
      <c r="AD211" s="328"/>
      <c r="AE211" s="272"/>
      <c r="AF211" s="259"/>
      <c r="AG211" s="260"/>
      <c r="AH211" s="324"/>
      <c r="AI211" s="272"/>
      <c r="AJ211" s="259"/>
      <c r="AK211" s="260"/>
      <c r="AL211" s="324"/>
      <c r="AM211" s="146"/>
      <c r="AN211" s="259"/>
      <c r="AO211" s="260"/>
      <c r="AP211" s="324"/>
      <c r="AQ211" s="146"/>
      <c r="AR211" s="259"/>
      <c r="AS211" s="260"/>
      <c r="AT211" s="324"/>
      <c r="AU211" s="146"/>
      <c r="AV211" s="294"/>
      <c r="AW211" s="362"/>
      <c r="AX211" s="471"/>
      <c r="AY211" s="315"/>
      <c r="AZ211" s="294"/>
      <c r="BA211" s="362"/>
      <c r="BB211" s="471"/>
      <c r="BC211" s="315"/>
      <c r="BD211" s="259"/>
      <c r="BE211" s="260"/>
      <c r="BF211" s="324"/>
      <c r="BG211" s="158"/>
      <c r="BH211" s="259"/>
      <c r="BI211" s="260"/>
      <c r="BJ211" s="324"/>
      <c r="BL211" s="259"/>
      <c r="BM211" s="260"/>
      <c r="BN211" s="324"/>
      <c r="BP211" s="283"/>
      <c r="BQ211" s="284"/>
      <c r="BR211" s="330"/>
      <c r="BT211" s="283"/>
      <c r="BU211" s="284"/>
      <c r="BV211" s="330"/>
      <c r="BX211" s="294"/>
      <c r="BY211" s="362"/>
      <c r="BZ211" s="406"/>
      <c r="CB211" s="294"/>
      <c r="CC211" s="362"/>
      <c r="CD211" s="406"/>
      <c r="CF211" s="294"/>
      <c r="CG211" s="362"/>
      <c r="CH211" s="406"/>
      <c r="CJ211" s="294"/>
      <c r="CK211" s="362"/>
      <c r="CL211" s="406"/>
    </row>
    <row r="212" spans="1:90" ht="15" customHeight="1" outlineLevel="1">
      <c r="A212" s="135" t="s">
        <v>15</v>
      </c>
      <c r="B212" s="106">
        <v>88650</v>
      </c>
      <c r="C212" s="13" t="s">
        <v>323</v>
      </c>
      <c r="D212" s="583" t="str">
        <f>IF(B212="","",IFERROR(VLOOKUP(B212,'SINAPI12-24'!$A$5:$H$17812,2,FALSE),VLOOKUP(ORÇAMENTO!B212,COMPOSIÇÕES!$A$9:$G$258,5,FALSE)))</f>
        <v>RODAPÉ CERÂMICO DE 7CM DE ALTURA COM PLACAS TIPO ESMALTADA DE DIMENSÕES 60X60CM. AF_02/2023</v>
      </c>
      <c r="E212" s="604" t="str">
        <f>IF(B212="","",IFERROR(VLOOKUP(B212,'SINAPI12-24'!$A$5:$H$17812,3,FALSE),VLOOKUP(ORÇAMENTO!B212,COMPOSIÇÕES!$A$9:$G$258,6,FALSE)))</f>
        <v>M</v>
      </c>
      <c r="F212" s="110">
        <v>132.1</v>
      </c>
      <c r="G212" s="605"/>
      <c r="H212" s="123">
        <f t="shared" si="253"/>
        <v>0.28349999999999997</v>
      </c>
      <c r="I212" s="104">
        <f t="shared" ref="I212" si="266">G212*(1+H212)</f>
        <v>0</v>
      </c>
      <c r="J212" s="464">
        <f t="shared" ref="J212" si="267">F212*I212</f>
        <v>0</v>
      </c>
      <c r="K212" s="849"/>
      <c r="L212" s="269"/>
      <c r="M212" s="131"/>
      <c r="N212" s="342"/>
      <c r="O212" s="272"/>
      <c r="P212" s="269"/>
      <c r="Q212" s="131"/>
      <c r="R212" s="342"/>
      <c r="S212" s="325"/>
      <c r="T212" s="394"/>
      <c r="U212" s="131"/>
      <c r="V212" s="391"/>
      <c r="W212" s="21"/>
      <c r="X212" s="394"/>
      <c r="Y212" s="345"/>
      <c r="Z212" s="321"/>
      <c r="AA212" s="272"/>
      <c r="AB212" s="394"/>
      <c r="AC212" s="345"/>
      <c r="AD212" s="321"/>
      <c r="AE212" s="272"/>
      <c r="AF212" s="269"/>
      <c r="AG212" s="131"/>
      <c r="AH212" s="342"/>
      <c r="AI212" s="272"/>
      <c r="AJ212" s="269"/>
      <c r="AK212" s="131"/>
      <c r="AL212" s="342"/>
      <c r="AM212" s="146"/>
      <c r="AN212" s="269"/>
      <c r="AO212" s="131"/>
      <c r="AP212" s="342"/>
      <c r="AQ212" s="146"/>
      <c r="AR212" s="269"/>
      <c r="AS212" s="131"/>
      <c r="AT212" s="342"/>
      <c r="AU212" s="146"/>
      <c r="AV212" s="392"/>
      <c r="AW212" s="131"/>
      <c r="AX212" s="476"/>
      <c r="AY212" s="146"/>
      <c r="AZ212" s="299"/>
      <c r="BA212" s="131"/>
      <c r="BB212" s="476"/>
      <c r="BC212" s="146"/>
      <c r="BD212" s="269"/>
      <c r="BE212" s="131">
        <f t="shared" si="221"/>
        <v>0</v>
      </c>
      <c r="BF212" s="342">
        <f>BD212/($F212-$X212-$AZ212)</f>
        <v>0</v>
      </c>
      <c r="BG212" s="158"/>
      <c r="BH212" s="269"/>
      <c r="BI212" s="131">
        <f t="shared" si="223"/>
        <v>0</v>
      </c>
      <c r="BJ212" s="342">
        <f>BH212/($F212-$X212-$AZ212)</f>
        <v>0</v>
      </c>
      <c r="BL212" s="269"/>
      <c r="BM212" s="131">
        <f t="shared" ref="BM212" si="268">TRUNC(BL212*M212,2)</f>
        <v>0</v>
      </c>
      <c r="BN212" s="342">
        <f>BL212/($F212-$X212-$AZ212)</f>
        <v>0</v>
      </c>
      <c r="BP212" s="269">
        <f t="shared" si="227"/>
        <v>0</v>
      </c>
      <c r="BQ212" s="131">
        <f t="shared" si="228"/>
        <v>0</v>
      </c>
      <c r="BR212" s="342">
        <f>BP212/($F212-$X212-$AZ212)</f>
        <v>0</v>
      </c>
      <c r="BT212" s="269"/>
      <c r="BU212" s="131">
        <f t="shared" si="230"/>
        <v>0</v>
      </c>
      <c r="BV212" s="342">
        <f>BT212/($F212-$X212-$AZ212)</f>
        <v>0</v>
      </c>
      <c r="BX212" s="416">
        <f t="shared" si="232"/>
        <v>0</v>
      </c>
      <c r="BY212" s="131">
        <f t="shared" si="233"/>
        <v>0</v>
      </c>
      <c r="BZ212" s="342">
        <v>0</v>
      </c>
      <c r="CB212" s="416">
        <f t="shared" si="234"/>
        <v>0</v>
      </c>
      <c r="CC212" s="131">
        <f t="shared" si="235"/>
        <v>0</v>
      </c>
      <c r="CD212" s="342">
        <v>0</v>
      </c>
      <c r="CF212" s="416">
        <v>0</v>
      </c>
      <c r="CG212" s="131">
        <v>0</v>
      </c>
      <c r="CH212" s="342">
        <v>0</v>
      </c>
      <c r="CJ212" s="416">
        <v>0</v>
      </c>
      <c r="CK212" s="131">
        <v>0</v>
      </c>
      <c r="CL212" s="342">
        <v>0</v>
      </c>
    </row>
    <row r="213" spans="1:90" ht="15" customHeight="1" outlineLevel="1">
      <c r="A213" s="425"/>
      <c r="B213" s="426"/>
      <c r="C213" s="427" t="s">
        <v>325</v>
      </c>
      <c r="D213" s="581" t="s">
        <v>256</v>
      </c>
      <c r="E213" s="428"/>
      <c r="F213" s="429"/>
      <c r="G213" s="430"/>
      <c r="H213" s="431"/>
      <c r="I213" s="430"/>
      <c r="J213" s="432">
        <f>SUM(J214:J224)</f>
        <v>0</v>
      </c>
      <c r="K213" s="849"/>
      <c r="L213" s="261"/>
      <c r="M213" s="262"/>
      <c r="N213" s="351"/>
      <c r="O213" s="272"/>
      <c r="P213" s="261"/>
      <c r="Q213" s="262"/>
      <c r="R213" s="351"/>
      <c r="S213" s="325"/>
      <c r="T213" s="352"/>
      <c r="U213" s="262"/>
      <c r="V213" s="364"/>
      <c r="W213" s="21"/>
      <c r="X213" s="352"/>
      <c r="Y213" s="353"/>
      <c r="Z213" s="354"/>
      <c r="AA213" s="272"/>
      <c r="AB213" s="352"/>
      <c r="AC213" s="353"/>
      <c r="AD213" s="354"/>
      <c r="AE213" s="272"/>
      <c r="AF213" s="261"/>
      <c r="AG213" s="262"/>
      <c r="AH213" s="351"/>
      <c r="AI213" s="272"/>
      <c r="AJ213" s="261"/>
      <c r="AK213" s="262"/>
      <c r="AL213" s="351"/>
      <c r="AM213" s="146"/>
      <c r="AN213" s="261"/>
      <c r="AO213" s="262"/>
      <c r="AP213" s="351"/>
      <c r="AQ213" s="146"/>
      <c r="AR213" s="261"/>
      <c r="AS213" s="262"/>
      <c r="AT213" s="351"/>
      <c r="AU213" s="146"/>
      <c r="AV213" s="352"/>
      <c r="AW213" s="262"/>
      <c r="AX213" s="472"/>
      <c r="AY213" s="146"/>
      <c r="AZ213" s="295"/>
      <c r="BA213" s="262"/>
      <c r="BB213" s="472"/>
      <c r="BC213" s="146"/>
      <c r="BD213" s="261"/>
      <c r="BE213" s="262"/>
      <c r="BF213" s="351"/>
      <c r="BG213" s="158"/>
      <c r="BH213" s="261"/>
      <c r="BI213" s="262"/>
      <c r="BJ213" s="351"/>
      <c r="BL213" s="261"/>
      <c r="BM213" s="262"/>
      <c r="BN213" s="351"/>
      <c r="BP213" s="261"/>
      <c r="BQ213" s="262"/>
      <c r="BR213" s="351"/>
      <c r="BT213" s="261"/>
      <c r="BU213" s="262"/>
      <c r="BV213" s="351"/>
      <c r="BX213" s="295"/>
      <c r="BY213" s="262"/>
      <c r="BZ213" s="351"/>
      <c r="CB213" s="295"/>
      <c r="CC213" s="262"/>
      <c r="CD213" s="351"/>
      <c r="CF213" s="295"/>
      <c r="CG213" s="262"/>
      <c r="CH213" s="351"/>
      <c r="CJ213" s="295"/>
      <c r="CK213" s="262"/>
      <c r="CL213" s="351"/>
    </row>
    <row r="214" spans="1:90" ht="15" customHeight="1" outlineLevel="2">
      <c r="A214" s="135" t="s">
        <v>15</v>
      </c>
      <c r="B214" s="106">
        <v>87630</v>
      </c>
      <c r="C214" s="13" t="s">
        <v>327</v>
      </c>
      <c r="D214" s="583" t="str">
        <f>IF(B214="","",IFERROR(VLOOKUP(B214,'SINAPI12-24'!$A$5:$H$17812,2,FALSE),VLOOKUP(ORÇAMENTO!B214,COMPOSIÇÕES!$A$9:$G$258,5,FALSE)))</f>
        <v>CONTRAPISO EM ARGAMASSA TRAÇO 1:4 (CIMENTO E AREIA), PREPARO MECÂNICO COM BETONEIRA 400 L, APLICADO EM ÁREAS SECAS SOBRE LAJE, ADERIDO, ACABAMENTO NÃO REFORÇADO, ESPESSURA 3CM. AF_07/2021</v>
      </c>
      <c r="E214" s="604" t="str">
        <f>IF(B214="","",IFERROR(VLOOKUP(B214,'SINAPI12-24'!$A$5:$H$17812,3,FALSE),VLOOKUP(ORÇAMENTO!B214,COMPOSIÇÕES!$A$9:$G$258,6,FALSE)))</f>
        <v>M2</v>
      </c>
      <c r="F214" s="110">
        <v>954.7</v>
      </c>
      <c r="G214" s="605"/>
      <c r="H214" s="123">
        <f t="shared" si="253"/>
        <v>0.28349999999999997</v>
      </c>
      <c r="I214" s="104">
        <f t="shared" ref="I214:I224" si="269">G214*(1+H214)</f>
        <v>0</v>
      </c>
      <c r="J214" s="464">
        <f t="shared" ref="J214:J224" si="270">F214*I214</f>
        <v>0</v>
      </c>
      <c r="K214" s="849"/>
      <c r="L214" s="69"/>
      <c r="M214" s="112"/>
      <c r="N214" s="331"/>
      <c r="O214" s="272"/>
      <c r="P214" s="69"/>
      <c r="Q214" s="112"/>
      <c r="R214" s="331"/>
      <c r="S214" s="325"/>
      <c r="T214" s="348"/>
      <c r="U214" s="112"/>
      <c r="V214" s="356"/>
      <c r="W214" s="21"/>
      <c r="X214" s="348"/>
      <c r="Y214" s="162"/>
      <c r="Z214" s="333"/>
      <c r="AA214" s="272"/>
      <c r="AB214" s="348"/>
      <c r="AC214" s="162"/>
      <c r="AD214" s="333"/>
      <c r="AE214" s="272"/>
      <c r="AF214" s="69"/>
      <c r="AG214" s="112"/>
      <c r="AH214" s="331"/>
      <c r="AI214" s="272"/>
      <c r="AJ214" s="69"/>
      <c r="AK214" s="112"/>
      <c r="AL214" s="331"/>
      <c r="AM214" s="146"/>
      <c r="AN214" s="69"/>
      <c r="AO214" s="112"/>
      <c r="AP214" s="331"/>
      <c r="AQ214" s="146"/>
      <c r="AR214" s="69"/>
      <c r="AS214" s="112"/>
      <c r="AT214" s="331"/>
      <c r="AU214" s="146"/>
      <c r="AV214" s="357"/>
      <c r="AW214" s="112"/>
      <c r="AX214" s="468"/>
      <c r="AY214" s="146"/>
      <c r="AZ214" s="291"/>
      <c r="BA214" s="112"/>
      <c r="BB214" s="468"/>
      <c r="BC214" s="146"/>
      <c r="BD214" s="69"/>
      <c r="BE214" s="112">
        <f t="shared" si="221"/>
        <v>0</v>
      </c>
      <c r="BF214" s="331">
        <f t="shared" ref="BF214:BF224" si="271">BD214/($F214-$X214-$AZ214)</f>
        <v>0</v>
      </c>
      <c r="BG214" s="158"/>
      <c r="BH214" s="69"/>
      <c r="BI214" s="112">
        <f t="shared" si="223"/>
        <v>0</v>
      </c>
      <c r="BJ214" s="331">
        <f t="shared" ref="BJ214:BJ224" si="272">BH214/($F214-$X214-$AZ214)</f>
        <v>0</v>
      </c>
      <c r="BL214" s="69"/>
      <c r="BM214" s="112">
        <f t="shared" ref="BM214:BM224" si="273">TRUNC(BL214*M214,2)</f>
        <v>0</v>
      </c>
      <c r="BN214" s="331">
        <f t="shared" ref="BN214:BN224" si="274">BL214/($F214-$X214-$AZ214)</f>
        <v>0</v>
      </c>
      <c r="BP214" s="258">
        <f t="shared" si="227"/>
        <v>0</v>
      </c>
      <c r="BQ214" s="112">
        <f t="shared" si="228"/>
        <v>0</v>
      </c>
      <c r="BR214" s="331">
        <f t="shared" ref="BR214:BR224" si="275">BP214/($F214-$X214-$AZ214)</f>
        <v>0</v>
      </c>
      <c r="BT214" s="258"/>
      <c r="BU214" s="112">
        <f t="shared" si="230"/>
        <v>0</v>
      </c>
      <c r="BV214" s="331">
        <f t="shared" ref="BV214:BV224" si="276">BT214/($F214-$X214-$AZ214)</f>
        <v>0</v>
      </c>
      <c r="BX214" s="304">
        <f t="shared" si="232"/>
        <v>0</v>
      </c>
      <c r="BY214" s="112">
        <f t="shared" si="233"/>
        <v>0</v>
      </c>
      <c r="BZ214" s="331">
        <v>0</v>
      </c>
      <c r="CB214" s="304">
        <f t="shared" si="234"/>
        <v>0</v>
      </c>
      <c r="CC214" s="112">
        <f t="shared" si="235"/>
        <v>0</v>
      </c>
      <c r="CD214" s="331">
        <v>0</v>
      </c>
      <c r="CF214" s="304">
        <v>0</v>
      </c>
      <c r="CG214" s="112">
        <v>0</v>
      </c>
      <c r="CH214" s="331">
        <v>0</v>
      </c>
      <c r="CJ214" s="304">
        <v>0</v>
      </c>
      <c r="CK214" s="112">
        <v>0</v>
      </c>
      <c r="CL214" s="331">
        <v>0</v>
      </c>
    </row>
    <row r="215" spans="1:90" ht="15" customHeight="1" outlineLevel="2">
      <c r="A215" s="135" t="s">
        <v>15</v>
      </c>
      <c r="B215" s="106">
        <v>87620</v>
      </c>
      <c r="C215" s="13" t="s">
        <v>328</v>
      </c>
      <c r="D215" s="583" t="str">
        <f>IF(B215="","",IFERROR(VLOOKUP(B215,'SINAPI12-24'!$A$5:$H$17812,2,FALSE),VLOOKUP(ORÇAMENTO!B215,COMPOSIÇÕES!$A$9:$G$258,5,FALSE)))</f>
        <v>CONTRAPISO EM ARGAMASSA TRAÇO 1:4 (CIMENTO E AREIA), PREPARO MECÂNICO COM BETONEIRA 400 L, APLICADO EM ÁREAS SECAS SOBRE LAJE, ADERIDO, ACABAMENTO NÃO REFORÇADO, ESPESSURA 2CM. AF_07/2021</v>
      </c>
      <c r="E215" s="604" t="str">
        <f>IF(B215="","",IFERROR(VLOOKUP(B215,'SINAPI12-24'!$A$5:$H$17812,3,FALSE),VLOOKUP(ORÇAMENTO!B215,COMPOSIÇÕES!$A$9:$G$258,6,FALSE)))</f>
        <v>M2</v>
      </c>
      <c r="F215" s="110">
        <v>286.79000000000002</v>
      </c>
      <c r="G215" s="605"/>
      <c r="H215" s="123">
        <f t="shared" si="253"/>
        <v>0.28349999999999997</v>
      </c>
      <c r="I215" s="104">
        <f t="shared" si="269"/>
        <v>0</v>
      </c>
      <c r="J215" s="464">
        <f t="shared" si="270"/>
        <v>0</v>
      </c>
      <c r="K215" s="849"/>
      <c r="L215" s="66"/>
      <c r="M215" s="165"/>
      <c r="N215" s="334"/>
      <c r="O215" s="272"/>
      <c r="P215" s="66"/>
      <c r="Q215" s="165"/>
      <c r="R215" s="334"/>
      <c r="S215" s="325"/>
      <c r="T215" s="349"/>
      <c r="U215" s="165"/>
      <c r="V215" s="358"/>
      <c r="W215" s="21"/>
      <c r="X215" s="349"/>
      <c r="Y215" s="163"/>
      <c r="Z215" s="336"/>
      <c r="AA215" s="272"/>
      <c r="AB215" s="349"/>
      <c r="AC215" s="163"/>
      <c r="AD215" s="336"/>
      <c r="AE215" s="272"/>
      <c r="AF215" s="66"/>
      <c r="AG215" s="165"/>
      <c r="AH215" s="334"/>
      <c r="AI215" s="272"/>
      <c r="AJ215" s="66"/>
      <c r="AK215" s="165"/>
      <c r="AL215" s="334"/>
      <c r="AM215" s="146"/>
      <c r="AN215" s="66"/>
      <c r="AO215" s="165"/>
      <c r="AP215" s="334"/>
      <c r="AQ215" s="146"/>
      <c r="AR215" s="66"/>
      <c r="AS215" s="165"/>
      <c r="AT215" s="334"/>
      <c r="AU215" s="146"/>
      <c r="AV215" s="359"/>
      <c r="AW215" s="165"/>
      <c r="AX215" s="469"/>
      <c r="AY215" s="146"/>
      <c r="AZ215" s="292"/>
      <c r="BA215" s="165"/>
      <c r="BB215" s="469"/>
      <c r="BC215" s="146"/>
      <c r="BD215" s="66"/>
      <c r="BE215" s="165">
        <f t="shared" si="221"/>
        <v>0</v>
      </c>
      <c r="BF215" s="334">
        <f t="shared" si="271"/>
        <v>0</v>
      </c>
      <c r="BG215" s="158"/>
      <c r="BH215" s="66"/>
      <c r="BI215" s="165">
        <f t="shared" si="223"/>
        <v>0</v>
      </c>
      <c r="BJ215" s="334">
        <f t="shared" si="272"/>
        <v>0</v>
      </c>
      <c r="BL215" s="66"/>
      <c r="BM215" s="165">
        <f t="shared" si="273"/>
        <v>0</v>
      </c>
      <c r="BN215" s="334">
        <f t="shared" si="274"/>
        <v>0</v>
      </c>
      <c r="BP215" s="255">
        <f t="shared" si="227"/>
        <v>0</v>
      </c>
      <c r="BQ215" s="165">
        <f t="shared" si="228"/>
        <v>0</v>
      </c>
      <c r="BR215" s="334">
        <f t="shared" si="275"/>
        <v>0</v>
      </c>
      <c r="BT215" s="255"/>
      <c r="BU215" s="165">
        <f t="shared" si="230"/>
        <v>0</v>
      </c>
      <c r="BV215" s="334">
        <f t="shared" si="276"/>
        <v>0</v>
      </c>
      <c r="BX215" s="413">
        <f t="shared" si="232"/>
        <v>0</v>
      </c>
      <c r="BY215" s="165">
        <f t="shared" si="233"/>
        <v>0</v>
      </c>
      <c r="BZ215" s="334">
        <v>0</v>
      </c>
      <c r="CB215" s="413">
        <f t="shared" si="234"/>
        <v>0</v>
      </c>
      <c r="CC215" s="165">
        <f t="shared" si="235"/>
        <v>0</v>
      </c>
      <c r="CD215" s="334">
        <v>0</v>
      </c>
      <c r="CF215" s="413">
        <v>0</v>
      </c>
      <c r="CG215" s="165">
        <v>0</v>
      </c>
      <c r="CH215" s="334">
        <v>0</v>
      </c>
      <c r="CJ215" s="413">
        <v>0</v>
      </c>
      <c r="CK215" s="165">
        <v>0</v>
      </c>
      <c r="CL215" s="334">
        <v>0</v>
      </c>
    </row>
    <row r="216" spans="1:90" ht="15" customHeight="1" outlineLevel="2">
      <c r="A216" s="922" t="s">
        <v>106</v>
      </c>
      <c r="B216" s="107">
        <v>2266</v>
      </c>
      <c r="C216" s="13" t="s">
        <v>329</v>
      </c>
      <c r="D216" s="583" t="s">
        <v>13413</v>
      </c>
      <c r="E216" s="604" t="s">
        <v>67</v>
      </c>
      <c r="F216" s="788">
        <v>99.15</v>
      </c>
      <c r="G216" s="605"/>
      <c r="H216" s="123">
        <f t="shared" si="253"/>
        <v>0.28349999999999997</v>
      </c>
      <c r="I216" s="104">
        <f t="shared" si="269"/>
        <v>0</v>
      </c>
      <c r="J216" s="464">
        <f t="shared" si="270"/>
        <v>0</v>
      </c>
      <c r="K216" s="849"/>
      <c r="L216" s="935"/>
      <c r="M216" s="773"/>
      <c r="N216" s="774"/>
      <c r="O216" s="775"/>
      <c r="P216" s="935"/>
      <c r="Q216" s="773"/>
      <c r="R216" s="774"/>
      <c r="S216" s="776"/>
      <c r="T216" s="777"/>
      <c r="U216" s="773"/>
      <c r="V216" s="778"/>
      <c r="W216" s="21"/>
      <c r="X216" s="777"/>
      <c r="Y216" s="779"/>
      <c r="Z216" s="780"/>
      <c r="AA216" s="775"/>
      <c r="AB216" s="777"/>
      <c r="AC216" s="779"/>
      <c r="AD216" s="780"/>
      <c r="AE216" s="775"/>
      <c r="AF216" s="935"/>
      <c r="AG216" s="773"/>
      <c r="AH216" s="774"/>
      <c r="AI216" s="775"/>
      <c r="AJ216" s="935"/>
      <c r="AK216" s="773"/>
      <c r="AL216" s="774"/>
      <c r="AM216" s="931"/>
      <c r="AN216" s="935"/>
      <c r="AO216" s="773"/>
      <c r="AP216" s="774"/>
      <c r="AQ216" s="931"/>
      <c r="AR216" s="935"/>
      <c r="AS216" s="773"/>
      <c r="AT216" s="774"/>
      <c r="AU216" s="931"/>
      <c r="AV216" s="777"/>
      <c r="AW216" s="773"/>
      <c r="AX216" s="781"/>
      <c r="AY216" s="931"/>
      <c r="AZ216" s="782"/>
      <c r="BA216" s="773"/>
      <c r="BB216" s="781"/>
      <c r="BC216" s="931"/>
      <c r="BD216" s="935"/>
      <c r="BE216" s="773">
        <f t="shared" si="221"/>
        <v>0</v>
      </c>
      <c r="BF216" s="774">
        <f t="shared" si="271"/>
        <v>0</v>
      </c>
      <c r="BG216" s="934"/>
      <c r="BH216" s="935"/>
      <c r="BI216" s="773">
        <f t="shared" si="223"/>
        <v>0</v>
      </c>
      <c r="BJ216" s="774">
        <f t="shared" si="272"/>
        <v>0</v>
      </c>
      <c r="BL216" s="935"/>
      <c r="BM216" s="773">
        <f t="shared" si="273"/>
        <v>0</v>
      </c>
      <c r="BN216" s="774">
        <f t="shared" si="274"/>
        <v>0</v>
      </c>
      <c r="BP216" s="935">
        <f t="shared" si="227"/>
        <v>0</v>
      </c>
      <c r="BQ216" s="773">
        <f t="shared" si="228"/>
        <v>0</v>
      </c>
      <c r="BR216" s="774">
        <f t="shared" si="275"/>
        <v>0</v>
      </c>
      <c r="BT216" s="935"/>
      <c r="BU216" s="773">
        <f t="shared" si="230"/>
        <v>0</v>
      </c>
      <c r="BV216" s="774">
        <f t="shared" si="276"/>
        <v>0</v>
      </c>
      <c r="BX216" s="782">
        <f t="shared" si="232"/>
        <v>0</v>
      </c>
      <c r="BY216" s="773">
        <f t="shared" si="233"/>
        <v>0</v>
      </c>
      <c r="BZ216" s="774">
        <v>0</v>
      </c>
      <c r="CB216" s="782">
        <f t="shared" si="234"/>
        <v>0</v>
      </c>
      <c r="CC216" s="773">
        <f t="shared" si="235"/>
        <v>0</v>
      </c>
      <c r="CD216" s="774">
        <v>0</v>
      </c>
      <c r="CF216" s="782">
        <v>0</v>
      </c>
      <c r="CG216" s="773">
        <v>0</v>
      </c>
      <c r="CH216" s="774">
        <v>0</v>
      </c>
      <c r="CJ216" s="782">
        <v>0</v>
      </c>
      <c r="CK216" s="773">
        <v>0</v>
      </c>
      <c r="CL216" s="774">
        <v>0</v>
      </c>
    </row>
    <row r="217" spans="1:90" ht="15" customHeight="1" outlineLevel="2">
      <c r="A217" s="135" t="s">
        <v>15</v>
      </c>
      <c r="B217" s="106">
        <v>98679</v>
      </c>
      <c r="C217" s="13" t="s">
        <v>330</v>
      </c>
      <c r="D217" s="583" t="str">
        <f>IF(B217="","",IFERROR(VLOOKUP(B217,'SINAPI12-24'!$A$5:$H$17812,2,FALSE),VLOOKUP(ORÇAMENTO!B217,COMPOSIÇÕES!$A$9:$G$258,5,FALSE)))</f>
        <v>PISO CIMENTADO, TRAÇO 1:3 (CIMENTO E AREIA), ACABAMENTO LISO, ESPESSURA 2,0 CM, PREPARO MECÂNICO DA ARGAMASSA. AF_09/2020</v>
      </c>
      <c r="E217" s="604" t="str">
        <f>IF(B217="","",IFERROR(VLOOKUP(B217,'SINAPI12-24'!$A$5:$H$17812,3,FALSE),VLOOKUP(ORÇAMENTO!B217,COMPOSIÇÕES!$A$9:$G$258,6,FALSE)))</f>
        <v>M2</v>
      </c>
      <c r="F217" s="110">
        <v>382.52</v>
      </c>
      <c r="G217" s="605"/>
      <c r="H217" s="123">
        <f t="shared" si="253"/>
        <v>0.28349999999999997</v>
      </c>
      <c r="I217" s="104">
        <f t="shared" si="269"/>
        <v>0</v>
      </c>
      <c r="J217" s="464">
        <f t="shared" si="270"/>
        <v>0</v>
      </c>
      <c r="K217" s="849"/>
      <c r="L217" s="66"/>
      <c r="M217" s="165"/>
      <c r="N217" s="334"/>
      <c r="O217" s="272"/>
      <c r="P217" s="66"/>
      <c r="Q217" s="165"/>
      <c r="R217" s="334"/>
      <c r="S217" s="325"/>
      <c r="T217" s="349"/>
      <c r="U217" s="165"/>
      <c r="V217" s="358"/>
      <c r="W217" s="21"/>
      <c r="X217" s="349"/>
      <c r="Y217" s="163"/>
      <c r="Z217" s="336"/>
      <c r="AA217" s="272"/>
      <c r="AB217" s="349"/>
      <c r="AC217" s="163"/>
      <c r="AD217" s="336"/>
      <c r="AE217" s="272"/>
      <c r="AF217" s="66"/>
      <c r="AG217" s="165"/>
      <c r="AH217" s="334"/>
      <c r="AI217" s="272"/>
      <c r="AJ217" s="66"/>
      <c r="AK217" s="165"/>
      <c r="AL217" s="334"/>
      <c r="AM217" s="146"/>
      <c r="AN217" s="66"/>
      <c r="AO217" s="165"/>
      <c r="AP217" s="334"/>
      <c r="AQ217" s="146"/>
      <c r="AR217" s="66"/>
      <c r="AS217" s="165"/>
      <c r="AT217" s="334"/>
      <c r="AU217" s="146"/>
      <c r="AV217" s="359"/>
      <c r="AW217" s="165"/>
      <c r="AX217" s="469"/>
      <c r="AY217" s="146"/>
      <c r="AZ217" s="292"/>
      <c r="BA217" s="165"/>
      <c r="BB217" s="469"/>
      <c r="BC217" s="146"/>
      <c r="BD217" s="66"/>
      <c r="BE217" s="165">
        <f t="shared" si="221"/>
        <v>0</v>
      </c>
      <c r="BF217" s="334">
        <f t="shared" si="271"/>
        <v>0</v>
      </c>
      <c r="BG217" s="158"/>
      <c r="BH217" s="66"/>
      <c r="BI217" s="165">
        <f t="shared" si="223"/>
        <v>0</v>
      </c>
      <c r="BJ217" s="334">
        <f t="shared" si="272"/>
        <v>0</v>
      </c>
      <c r="BL217" s="66"/>
      <c r="BM217" s="165">
        <f t="shared" si="273"/>
        <v>0</v>
      </c>
      <c r="BN217" s="334">
        <f t="shared" si="274"/>
        <v>0</v>
      </c>
      <c r="BP217" s="255">
        <f t="shared" si="227"/>
        <v>0</v>
      </c>
      <c r="BQ217" s="165">
        <f t="shared" si="228"/>
        <v>0</v>
      </c>
      <c r="BR217" s="334">
        <f t="shared" si="275"/>
        <v>0</v>
      </c>
      <c r="BT217" s="255"/>
      <c r="BU217" s="165">
        <f t="shared" si="230"/>
        <v>0</v>
      </c>
      <c r="BV217" s="334">
        <f t="shared" si="276"/>
        <v>0</v>
      </c>
      <c r="BX217" s="413">
        <f t="shared" si="232"/>
        <v>0</v>
      </c>
      <c r="BY217" s="165">
        <f t="shared" si="233"/>
        <v>0</v>
      </c>
      <c r="BZ217" s="334">
        <v>0</v>
      </c>
      <c r="CB217" s="413">
        <f t="shared" si="234"/>
        <v>0</v>
      </c>
      <c r="CC217" s="165">
        <f t="shared" si="235"/>
        <v>0</v>
      </c>
      <c r="CD217" s="334">
        <v>0</v>
      </c>
      <c r="CF217" s="413">
        <v>0</v>
      </c>
      <c r="CG217" s="165">
        <v>0</v>
      </c>
      <c r="CH217" s="334">
        <v>0</v>
      </c>
      <c r="CJ217" s="413">
        <v>0</v>
      </c>
      <c r="CK217" s="165">
        <v>0</v>
      </c>
      <c r="CL217" s="334">
        <v>0</v>
      </c>
    </row>
    <row r="218" spans="1:90" ht="15" customHeight="1" outlineLevel="2">
      <c r="A218" s="922" t="s">
        <v>106</v>
      </c>
      <c r="B218" s="107">
        <v>4639</v>
      </c>
      <c r="C218" s="13" t="s">
        <v>331</v>
      </c>
      <c r="D218" s="583" t="s">
        <v>13414</v>
      </c>
      <c r="E218" s="604" t="s">
        <v>67</v>
      </c>
      <c r="F218" s="788">
        <v>1.75</v>
      </c>
      <c r="G218" s="605"/>
      <c r="H218" s="123">
        <f t="shared" si="253"/>
        <v>0.28349999999999997</v>
      </c>
      <c r="I218" s="104">
        <f t="shared" si="269"/>
        <v>0</v>
      </c>
      <c r="J218" s="464">
        <f t="shared" si="270"/>
        <v>0</v>
      </c>
      <c r="K218" s="849"/>
      <c r="L218" s="935"/>
      <c r="M218" s="773"/>
      <c r="N218" s="774"/>
      <c r="O218" s="775"/>
      <c r="P218" s="935"/>
      <c r="Q218" s="773"/>
      <c r="R218" s="774"/>
      <c r="S218" s="776"/>
      <c r="T218" s="777"/>
      <c r="U218" s="773"/>
      <c r="V218" s="778"/>
      <c r="W218" s="21"/>
      <c r="X218" s="777"/>
      <c r="Y218" s="779"/>
      <c r="Z218" s="780"/>
      <c r="AA218" s="775"/>
      <c r="AB218" s="777"/>
      <c r="AC218" s="779"/>
      <c r="AD218" s="780"/>
      <c r="AE218" s="775"/>
      <c r="AF218" s="935"/>
      <c r="AG218" s="773"/>
      <c r="AH218" s="774"/>
      <c r="AI218" s="775"/>
      <c r="AJ218" s="935"/>
      <c r="AK218" s="773"/>
      <c r="AL218" s="774"/>
      <c r="AM218" s="931"/>
      <c r="AN218" s="935"/>
      <c r="AO218" s="773"/>
      <c r="AP218" s="774"/>
      <c r="AQ218" s="931"/>
      <c r="AR218" s="935"/>
      <c r="AS218" s="773"/>
      <c r="AT218" s="774"/>
      <c r="AU218" s="931"/>
      <c r="AV218" s="777"/>
      <c r="AW218" s="773"/>
      <c r="AX218" s="781"/>
      <c r="AY218" s="931"/>
      <c r="AZ218" s="782"/>
      <c r="BA218" s="773"/>
      <c r="BB218" s="781"/>
      <c r="BC218" s="931"/>
      <c r="BD218" s="935"/>
      <c r="BE218" s="773">
        <f t="shared" ref="BE218:BE281" si="277">TRUNC(BD218*I218,2)</f>
        <v>0</v>
      </c>
      <c r="BF218" s="774">
        <f t="shared" si="271"/>
        <v>0</v>
      </c>
      <c r="BG218" s="934"/>
      <c r="BH218" s="935"/>
      <c r="BI218" s="773">
        <f t="shared" ref="BI218:BI281" si="278">TRUNC(BH218*I218,2)</f>
        <v>0</v>
      </c>
      <c r="BJ218" s="774">
        <f t="shared" si="272"/>
        <v>0</v>
      </c>
      <c r="BL218" s="935"/>
      <c r="BM218" s="773">
        <f t="shared" si="273"/>
        <v>0</v>
      </c>
      <c r="BN218" s="774">
        <f t="shared" si="274"/>
        <v>0</v>
      </c>
      <c r="BP218" s="935">
        <f t="shared" ref="BP218:BP281" si="279">L218+P218+AF218+AJ218+AN218+AR218+BD218+BH218</f>
        <v>0</v>
      </c>
      <c r="BQ218" s="773">
        <f t="shared" ref="BQ218:BQ281" si="280">M218+Q218+AG218+AK218+AO218+AS218+BE218+BI218</f>
        <v>0</v>
      </c>
      <c r="BR218" s="774">
        <f t="shared" si="275"/>
        <v>0</v>
      </c>
      <c r="BT218" s="935"/>
      <c r="BU218" s="773">
        <f t="shared" ref="BU218:BU281" si="281">TRUNC(BT218*I218,2)</f>
        <v>0</v>
      </c>
      <c r="BV218" s="774">
        <f t="shared" si="276"/>
        <v>0</v>
      </c>
      <c r="BX218" s="782">
        <f t="shared" si="232"/>
        <v>0</v>
      </c>
      <c r="BY218" s="773">
        <f t="shared" si="233"/>
        <v>0</v>
      </c>
      <c r="BZ218" s="774">
        <v>0</v>
      </c>
      <c r="CB218" s="782">
        <f t="shared" si="234"/>
        <v>0</v>
      </c>
      <c r="CC218" s="773">
        <f t="shared" si="235"/>
        <v>0</v>
      </c>
      <c r="CD218" s="774">
        <v>0</v>
      </c>
      <c r="CF218" s="782">
        <v>0</v>
      </c>
      <c r="CG218" s="773">
        <v>0</v>
      </c>
      <c r="CH218" s="774">
        <v>0</v>
      </c>
      <c r="CJ218" s="782">
        <v>0</v>
      </c>
      <c r="CK218" s="773">
        <v>0</v>
      </c>
      <c r="CL218" s="774">
        <v>0</v>
      </c>
    </row>
    <row r="219" spans="1:90" ht="15" customHeight="1" outlineLevel="2">
      <c r="A219" s="135" t="s">
        <v>15</v>
      </c>
      <c r="B219" s="106">
        <v>102494</v>
      </c>
      <c r="C219" s="13" t="s">
        <v>332</v>
      </c>
      <c r="D219" s="583" t="str">
        <f>IF(B219="","",IFERROR(VLOOKUP(B219,'SINAPI12-24'!$A$5:$H$17812,2,FALSE),VLOOKUP(ORÇAMENTO!B219,COMPOSIÇÕES!$A$9:$G$258,5,FALSE)))</f>
        <v>PINTURA DE PISO COM TINTA EPÓXI, APLICAÇÃO MANUAL, 2 DEMÃOS, INCLUSO PRIMER EPÓXI. AF_05/2021</v>
      </c>
      <c r="E219" s="604" t="str">
        <f>IF(B219="","",IFERROR(VLOOKUP(B219,'SINAPI12-24'!$A$5:$H$17812,3,FALSE),VLOOKUP(ORÇAMENTO!B219,COMPOSIÇÕES!$A$9:$G$258,6,FALSE)))</f>
        <v>M2</v>
      </c>
      <c r="F219" s="110">
        <v>23.72</v>
      </c>
      <c r="G219" s="605"/>
      <c r="H219" s="123">
        <f t="shared" si="253"/>
        <v>0.28349999999999997</v>
      </c>
      <c r="I219" s="104">
        <f t="shared" si="269"/>
        <v>0</v>
      </c>
      <c r="J219" s="464">
        <f t="shared" si="270"/>
        <v>0</v>
      </c>
      <c r="K219" s="849"/>
      <c r="L219" s="66"/>
      <c r="M219" s="165"/>
      <c r="N219" s="334"/>
      <c r="O219" s="272"/>
      <c r="P219" s="66"/>
      <c r="Q219" s="165"/>
      <c r="R219" s="334"/>
      <c r="S219" s="325"/>
      <c r="T219" s="349"/>
      <c r="U219" s="165"/>
      <c r="V219" s="358"/>
      <c r="W219" s="21"/>
      <c r="X219" s="349"/>
      <c r="Y219" s="163"/>
      <c r="Z219" s="336"/>
      <c r="AA219" s="272"/>
      <c r="AB219" s="349"/>
      <c r="AC219" s="163"/>
      <c r="AD219" s="336"/>
      <c r="AE219" s="272"/>
      <c r="AF219" s="66"/>
      <c r="AG219" s="165"/>
      <c r="AH219" s="334"/>
      <c r="AI219" s="272"/>
      <c r="AJ219" s="66"/>
      <c r="AK219" s="165"/>
      <c r="AL219" s="334"/>
      <c r="AM219" s="146"/>
      <c r="AN219" s="66"/>
      <c r="AO219" s="165"/>
      <c r="AP219" s="334"/>
      <c r="AQ219" s="146"/>
      <c r="AR219" s="66"/>
      <c r="AS219" s="165"/>
      <c r="AT219" s="334"/>
      <c r="AU219" s="146"/>
      <c r="AV219" s="359"/>
      <c r="AW219" s="165"/>
      <c r="AX219" s="469"/>
      <c r="AY219" s="146"/>
      <c r="AZ219" s="292"/>
      <c r="BA219" s="165"/>
      <c r="BB219" s="469"/>
      <c r="BC219" s="146"/>
      <c r="BD219" s="66"/>
      <c r="BE219" s="165">
        <f t="shared" si="277"/>
        <v>0</v>
      </c>
      <c r="BF219" s="334">
        <f t="shared" si="271"/>
        <v>0</v>
      </c>
      <c r="BG219" s="158"/>
      <c r="BH219" s="66"/>
      <c r="BI219" s="165">
        <f t="shared" si="278"/>
        <v>0</v>
      </c>
      <c r="BJ219" s="334">
        <f t="shared" si="272"/>
        <v>0</v>
      </c>
      <c r="BL219" s="66"/>
      <c r="BM219" s="165">
        <f t="shared" si="273"/>
        <v>0</v>
      </c>
      <c r="BN219" s="334">
        <f t="shared" si="274"/>
        <v>0</v>
      </c>
      <c r="BP219" s="255">
        <f t="shared" si="279"/>
        <v>0</v>
      </c>
      <c r="BQ219" s="165">
        <f t="shared" si="280"/>
        <v>0</v>
      </c>
      <c r="BR219" s="334">
        <f t="shared" si="275"/>
        <v>0</v>
      </c>
      <c r="BT219" s="255"/>
      <c r="BU219" s="165">
        <f t="shared" si="281"/>
        <v>0</v>
      </c>
      <c r="BV219" s="334">
        <f t="shared" si="276"/>
        <v>0</v>
      </c>
      <c r="BX219" s="413">
        <f t="shared" ref="BX219:BX282" si="282">AB219</f>
        <v>0</v>
      </c>
      <c r="BY219" s="165">
        <f t="shared" ref="BY219:BY282" si="283">AC219</f>
        <v>0</v>
      </c>
      <c r="BZ219" s="334">
        <v>0</v>
      </c>
      <c r="CB219" s="413">
        <f t="shared" ref="CB219:CB282" si="284">T219-BX219</f>
        <v>0</v>
      </c>
      <c r="CC219" s="165">
        <f t="shared" ref="CC219:CC282" si="285">TRUNC(CB219*I219,2)</f>
        <v>0</v>
      </c>
      <c r="CD219" s="334">
        <v>0</v>
      </c>
      <c r="CF219" s="413">
        <v>0</v>
      </c>
      <c r="CG219" s="165">
        <v>0</v>
      </c>
      <c r="CH219" s="334">
        <v>0</v>
      </c>
      <c r="CJ219" s="413">
        <v>0</v>
      </c>
      <c r="CK219" s="165">
        <v>0</v>
      </c>
      <c r="CL219" s="334">
        <v>0</v>
      </c>
    </row>
    <row r="220" spans="1:90" ht="15" customHeight="1" outlineLevel="2">
      <c r="A220" s="135" t="s">
        <v>15</v>
      </c>
      <c r="B220" s="106">
        <v>87251</v>
      </c>
      <c r="C220" s="13" t="s">
        <v>333</v>
      </c>
      <c r="D220" s="583" t="str">
        <f>IF(B220="","",IFERROR(VLOOKUP(B220,'SINAPI12-24'!$A$5:$H$17812,2,FALSE),VLOOKUP(ORÇAMENTO!B220,COMPOSIÇÕES!$A$9:$G$258,5,FALSE)))</f>
        <v>REVESTIMENTO CERÂMICO PARA PISO COM PLACAS TIPO ESMALTADA DE DIMENSÕES 45X45 CM APLICADA EM AMBIENTES DE ÁREA MAIOR QUE 10 M2. AF_02/2023_PE</v>
      </c>
      <c r="E220" s="604" t="str">
        <f>IF(B220="","",IFERROR(VLOOKUP(B220,'SINAPI12-24'!$A$5:$H$17812,3,FALSE),VLOOKUP(ORÇAMENTO!B220,COMPOSIÇÕES!$A$9:$G$258,6,FALSE)))</f>
        <v>M2</v>
      </c>
      <c r="F220" s="110">
        <v>228.05</v>
      </c>
      <c r="G220" s="605"/>
      <c r="H220" s="123">
        <f t="shared" si="253"/>
        <v>0.28349999999999997</v>
      </c>
      <c r="I220" s="104">
        <f t="shared" si="269"/>
        <v>0</v>
      </c>
      <c r="J220" s="464">
        <f t="shared" si="270"/>
        <v>0</v>
      </c>
      <c r="K220" s="849"/>
      <c r="L220" s="66"/>
      <c r="M220" s="165"/>
      <c r="N220" s="334"/>
      <c r="O220" s="272"/>
      <c r="P220" s="66"/>
      <c r="Q220" s="165"/>
      <c r="R220" s="334"/>
      <c r="S220" s="325"/>
      <c r="T220" s="349"/>
      <c r="U220" s="165"/>
      <c r="V220" s="358"/>
      <c r="W220" s="21"/>
      <c r="X220" s="349"/>
      <c r="Y220" s="163"/>
      <c r="Z220" s="336"/>
      <c r="AA220" s="272"/>
      <c r="AB220" s="349"/>
      <c r="AC220" s="163"/>
      <c r="AD220" s="336"/>
      <c r="AE220" s="272"/>
      <c r="AF220" s="66"/>
      <c r="AG220" s="165"/>
      <c r="AH220" s="334"/>
      <c r="AI220" s="272"/>
      <c r="AJ220" s="66"/>
      <c r="AK220" s="165"/>
      <c r="AL220" s="334"/>
      <c r="AM220" s="146"/>
      <c r="AN220" s="66"/>
      <c r="AO220" s="165"/>
      <c r="AP220" s="334"/>
      <c r="AQ220" s="146"/>
      <c r="AR220" s="66"/>
      <c r="AS220" s="165"/>
      <c r="AT220" s="334"/>
      <c r="AU220" s="146"/>
      <c r="AV220" s="359"/>
      <c r="AW220" s="165"/>
      <c r="AX220" s="469"/>
      <c r="AY220" s="146"/>
      <c r="AZ220" s="292"/>
      <c r="BA220" s="165"/>
      <c r="BB220" s="469"/>
      <c r="BC220" s="146"/>
      <c r="BD220" s="66"/>
      <c r="BE220" s="165">
        <f t="shared" si="277"/>
        <v>0</v>
      </c>
      <c r="BF220" s="334">
        <f t="shared" si="271"/>
        <v>0</v>
      </c>
      <c r="BG220" s="158"/>
      <c r="BH220" s="66"/>
      <c r="BI220" s="165">
        <f t="shared" si="278"/>
        <v>0</v>
      </c>
      <c r="BJ220" s="334">
        <f t="shared" si="272"/>
        <v>0</v>
      </c>
      <c r="BL220" s="66"/>
      <c r="BM220" s="165">
        <f t="shared" si="273"/>
        <v>0</v>
      </c>
      <c r="BN220" s="334">
        <f t="shared" si="274"/>
        <v>0</v>
      </c>
      <c r="BP220" s="255">
        <f t="shared" si="279"/>
        <v>0</v>
      </c>
      <c r="BQ220" s="165">
        <f t="shared" si="280"/>
        <v>0</v>
      </c>
      <c r="BR220" s="334">
        <f t="shared" si="275"/>
        <v>0</v>
      </c>
      <c r="BT220" s="255"/>
      <c r="BU220" s="165">
        <f t="shared" si="281"/>
        <v>0</v>
      </c>
      <c r="BV220" s="334">
        <f t="shared" si="276"/>
        <v>0</v>
      </c>
      <c r="BX220" s="413">
        <f t="shared" si="282"/>
        <v>0</v>
      </c>
      <c r="BY220" s="165">
        <f t="shared" si="283"/>
        <v>0</v>
      </c>
      <c r="BZ220" s="334">
        <v>0</v>
      </c>
      <c r="CB220" s="413">
        <f t="shared" si="284"/>
        <v>0</v>
      </c>
      <c r="CC220" s="165">
        <f t="shared" si="285"/>
        <v>0</v>
      </c>
      <c r="CD220" s="334">
        <v>0</v>
      </c>
      <c r="CF220" s="413">
        <v>0</v>
      </c>
      <c r="CG220" s="165">
        <v>0</v>
      </c>
      <c r="CH220" s="334">
        <v>0</v>
      </c>
      <c r="CJ220" s="413">
        <v>0</v>
      </c>
      <c r="CK220" s="165">
        <v>0</v>
      </c>
      <c r="CL220" s="334">
        <v>0</v>
      </c>
    </row>
    <row r="221" spans="1:90" ht="15" customHeight="1" outlineLevel="2">
      <c r="A221" s="135" t="s">
        <v>15</v>
      </c>
      <c r="B221" s="106">
        <v>87257</v>
      </c>
      <c r="C221" s="13" t="s">
        <v>334</v>
      </c>
      <c r="D221" s="583" t="str">
        <f>IF(B221="","",IFERROR(VLOOKUP(B221,'SINAPI12-24'!$A$5:$H$17812,2,FALSE),VLOOKUP(ORÇAMENTO!B221,COMPOSIÇÕES!$A$9:$G$258,5,FALSE)))</f>
        <v>REVESTIMENTO CERÂMICO PARA PISO COM PLACAS TIPO ESMALTADA DE DIMENSÕES 60X60 CM APLICADA EM AMBIENTES DE ÁREA MAIOR QUE 10 M2. AF_02/2023_PE</v>
      </c>
      <c r="E221" s="604" t="str">
        <f>IF(B221="","",IFERROR(VLOOKUP(B221,'SINAPI12-24'!$A$5:$H$17812,3,FALSE),VLOOKUP(ORÇAMENTO!B221,COMPOSIÇÕES!$A$9:$G$258,6,FALSE)))</f>
        <v>M2</v>
      </c>
      <c r="F221" s="110">
        <v>347.46</v>
      </c>
      <c r="G221" s="605"/>
      <c r="H221" s="123">
        <f t="shared" si="253"/>
        <v>0.28349999999999997</v>
      </c>
      <c r="I221" s="104">
        <f t="shared" si="269"/>
        <v>0</v>
      </c>
      <c r="J221" s="464">
        <f t="shared" si="270"/>
        <v>0</v>
      </c>
      <c r="K221" s="849"/>
      <c r="L221" s="66"/>
      <c r="M221" s="165"/>
      <c r="N221" s="334"/>
      <c r="O221" s="272"/>
      <c r="P221" s="66"/>
      <c r="Q221" s="165"/>
      <c r="R221" s="334"/>
      <c r="S221" s="325"/>
      <c r="T221" s="349"/>
      <c r="U221" s="165"/>
      <c r="V221" s="358"/>
      <c r="W221" s="21"/>
      <c r="X221" s="349"/>
      <c r="Y221" s="163"/>
      <c r="Z221" s="336"/>
      <c r="AA221" s="272"/>
      <c r="AB221" s="349"/>
      <c r="AC221" s="163"/>
      <c r="AD221" s="336"/>
      <c r="AE221" s="272"/>
      <c r="AF221" s="66"/>
      <c r="AG221" s="165"/>
      <c r="AH221" s="334"/>
      <c r="AI221" s="272"/>
      <c r="AJ221" s="66"/>
      <c r="AK221" s="165"/>
      <c r="AL221" s="334"/>
      <c r="AM221" s="146"/>
      <c r="AN221" s="66"/>
      <c r="AO221" s="165"/>
      <c r="AP221" s="334"/>
      <c r="AQ221" s="146"/>
      <c r="AR221" s="66"/>
      <c r="AS221" s="165"/>
      <c r="AT221" s="334"/>
      <c r="AU221" s="146"/>
      <c r="AV221" s="359"/>
      <c r="AW221" s="165"/>
      <c r="AX221" s="469"/>
      <c r="AY221" s="146"/>
      <c r="AZ221" s="292"/>
      <c r="BA221" s="165"/>
      <c r="BB221" s="469"/>
      <c r="BC221" s="146"/>
      <c r="BD221" s="66"/>
      <c r="BE221" s="165">
        <f t="shared" si="277"/>
        <v>0</v>
      </c>
      <c r="BF221" s="334">
        <f t="shared" si="271"/>
        <v>0</v>
      </c>
      <c r="BG221" s="158"/>
      <c r="BH221" s="66"/>
      <c r="BI221" s="165">
        <f t="shared" si="278"/>
        <v>0</v>
      </c>
      <c r="BJ221" s="334">
        <f t="shared" si="272"/>
        <v>0</v>
      </c>
      <c r="BL221" s="66"/>
      <c r="BM221" s="165">
        <f t="shared" si="273"/>
        <v>0</v>
      </c>
      <c r="BN221" s="334">
        <f t="shared" si="274"/>
        <v>0</v>
      </c>
      <c r="BP221" s="255">
        <f t="shared" si="279"/>
        <v>0</v>
      </c>
      <c r="BQ221" s="165">
        <f t="shared" si="280"/>
        <v>0</v>
      </c>
      <c r="BR221" s="334">
        <f t="shared" si="275"/>
        <v>0</v>
      </c>
      <c r="BT221" s="255"/>
      <c r="BU221" s="165">
        <f t="shared" si="281"/>
        <v>0</v>
      </c>
      <c r="BV221" s="334">
        <f t="shared" si="276"/>
        <v>0</v>
      </c>
      <c r="BX221" s="413">
        <f t="shared" si="282"/>
        <v>0</v>
      </c>
      <c r="BY221" s="165">
        <f t="shared" si="283"/>
        <v>0</v>
      </c>
      <c r="BZ221" s="334">
        <v>0</v>
      </c>
      <c r="CB221" s="413">
        <f t="shared" si="284"/>
        <v>0</v>
      </c>
      <c r="CC221" s="165">
        <f t="shared" si="285"/>
        <v>0</v>
      </c>
      <c r="CD221" s="334">
        <v>0</v>
      </c>
      <c r="CF221" s="413">
        <v>0</v>
      </c>
      <c r="CG221" s="165">
        <v>0</v>
      </c>
      <c r="CH221" s="334">
        <v>0</v>
      </c>
      <c r="CJ221" s="413">
        <v>0</v>
      </c>
      <c r="CK221" s="165">
        <v>0</v>
      </c>
      <c r="CL221" s="334">
        <v>0</v>
      </c>
    </row>
    <row r="222" spans="1:90" ht="15" customHeight="1" outlineLevel="2">
      <c r="A222" s="922" t="s">
        <v>106</v>
      </c>
      <c r="B222" s="107">
        <v>12705</v>
      </c>
      <c r="C222" s="13" t="s">
        <v>13537</v>
      </c>
      <c r="D222" s="583" t="s">
        <v>13440</v>
      </c>
      <c r="E222" s="604" t="s">
        <v>68</v>
      </c>
      <c r="F222" s="788">
        <v>394.65</v>
      </c>
      <c r="G222" s="605"/>
      <c r="H222" s="123">
        <f t="shared" si="253"/>
        <v>0.28349999999999997</v>
      </c>
      <c r="I222" s="104">
        <f t="shared" si="269"/>
        <v>0</v>
      </c>
      <c r="J222" s="464">
        <f t="shared" si="270"/>
        <v>0</v>
      </c>
      <c r="K222" s="849"/>
      <c r="L222" s="935"/>
      <c r="M222" s="773"/>
      <c r="N222" s="774"/>
      <c r="O222" s="775"/>
      <c r="P222" s="935"/>
      <c r="Q222" s="773"/>
      <c r="R222" s="774"/>
      <c r="S222" s="776"/>
      <c r="T222" s="777"/>
      <c r="U222" s="773"/>
      <c r="V222" s="778"/>
      <c r="W222" s="21"/>
      <c r="X222" s="777"/>
      <c r="Y222" s="779"/>
      <c r="Z222" s="780"/>
      <c r="AA222" s="775"/>
      <c r="AB222" s="777"/>
      <c r="AC222" s="779"/>
      <c r="AD222" s="780"/>
      <c r="AE222" s="775"/>
      <c r="AF222" s="935"/>
      <c r="AG222" s="773"/>
      <c r="AH222" s="774"/>
      <c r="AI222" s="775"/>
      <c r="AJ222" s="935"/>
      <c r="AK222" s="773"/>
      <c r="AL222" s="774"/>
      <c r="AM222" s="931"/>
      <c r="AN222" s="935"/>
      <c r="AO222" s="773"/>
      <c r="AP222" s="774"/>
      <c r="AQ222" s="931"/>
      <c r="AR222" s="935"/>
      <c r="AS222" s="773"/>
      <c r="AT222" s="774"/>
      <c r="AU222" s="931"/>
      <c r="AV222" s="777"/>
      <c r="AW222" s="773"/>
      <c r="AX222" s="781"/>
      <c r="AY222" s="931"/>
      <c r="AZ222" s="782"/>
      <c r="BA222" s="773"/>
      <c r="BB222" s="781"/>
      <c r="BC222" s="931"/>
      <c r="BD222" s="935"/>
      <c r="BE222" s="773">
        <f t="shared" si="277"/>
        <v>0</v>
      </c>
      <c r="BF222" s="774">
        <f t="shared" si="271"/>
        <v>0</v>
      </c>
      <c r="BG222" s="934"/>
      <c r="BH222" s="935"/>
      <c r="BI222" s="773">
        <f t="shared" si="278"/>
        <v>0</v>
      </c>
      <c r="BJ222" s="774">
        <f t="shared" si="272"/>
        <v>0</v>
      </c>
      <c r="BL222" s="935"/>
      <c r="BM222" s="773">
        <f t="shared" si="273"/>
        <v>0</v>
      </c>
      <c r="BN222" s="774">
        <f t="shared" si="274"/>
        <v>0</v>
      </c>
      <c r="BP222" s="935">
        <f t="shared" si="279"/>
        <v>0</v>
      </c>
      <c r="BQ222" s="773">
        <f t="shared" si="280"/>
        <v>0</v>
      </c>
      <c r="BR222" s="774">
        <f t="shared" si="275"/>
        <v>0</v>
      </c>
      <c r="BT222" s="935"/>
      <c r="BU222" s="773">
        <f t="shared" si="281"/>
        <v>0</v>
      </c>
      <c r="BV222" s="774">
        <f t="shared" si="276"/>
        <v>0</v>
      </c>
      <c r="BX222" s="782">
        <f t="shared" si="282"/>
        <v>0</v>
      </c>
      <c r="BY222" s="773">
        <f t="shared" si="283"/>
        <v>0</v>
      </c>
      <c r="BZ222" s="774">
        <v>0</v>
      </c>
      <c r="CB222" s="782">
        <f t="shared" si="284"/>
        <v>0</v>
      </c>
      <c r="CC222" s="773">
        <f t="shared" si="285"/>
        <v>0</v>
      </c>
      <c r="CD222" s="774">
        <v>0</v>
      </c>
      <c r="CF222" s="782">
        <v>0</v>
      </c>
      <c r="CG222" s="773">
        <v>0</v>
      </c>
      <c r="CH222" s="774">
        <v>0</v>
      </c>
      <c r="CJ222" s="782">
        <v>0</v>
      </c>
      <c r="CK222" s="773">
        <v>0</v>
      </c>
      <c r="CL222" s="774">
        <v>0</v>
      </c>
    </row>
    <row r="223" spans="1:90" ht="15" customHeight="1" outlineLevel="2">
      <c r="A223" s="922" t="s">
        <v>106</v>
      </c>
      <c r="B223" s="107">
        <v>10046</v>
      </c>
      <c r="C223" s="13" t="s">
        <v>13538</v>
      </c>
      <c r="D223" s="583" t="s">
        <v>13441</v>
      </c>
      <c r="E223" s="604" t="s">
        <v>67</v>
      </c>
      <c r="F223" s="788">
        <v>238.6</v>
      </c>
      <c r="G223" s="605"/>
      <c r="H223" s="123">
        <f t="shared" si="253"/>
        <v>0.28349999999999997</v>
      </c>
      <c r="I223" s="104">
        <f t="shared" si="269"/>
        <v>0</v>
      </c>
      <c r="J223" s="464">
        <f t="shared" si="270"/>
        <v>0</v>
      </c>
      <c r="K223" s="849"/>
      <c r="L223" s="935"/>
      <c r="M223" s="773"/>
      <c r="N223" s="774"/>
      <c r="O223" s="775"/>
      <c r="P223" s="935"/>
      <c r="Q223" s="773"/>
      <c r="R223" s="774"/>
      <c r="S223" s="776"/>
      <c r="T223" s="777"/>
      <c r="U223" s="773"/>
      <c r="V223" s="778"/>
      <c r="W223" s="21"/>
      <c r="X223" s="777"/>
      <c r="Y223" s="779"/>
      <c r="Z223" s="780"/>
      <c r="AA223" s="775"/>
      <c r="AB223" s="777"/>
      <c r="AC223" s="779"/>
      <c r="AD223" s="780"/>
      <c r="AE223" s="775"/>
      <c r="AF223" s="935"/>
      <c r="AG223" s="773"/>
      <c r="AH223" s="774"/>
      <c r="AI223" s="775"/>
      <c r="AJ223" s="935"/>
      <c r="AK223" s="773"/>
      <c r="AL223" s="774"/>
      <c r="AM223" s="931"/>
      <c r="AN223" s="935"/>
      <c r="AO223" s="773"/>
      <c r="AP223" s="774"/>
      <c r="AQ223" s="931"/>
      <c r="AR223" s="935"/>
      <c r="AS223" s="773"/>
      <c r="AT223" s="774"/>
      <c r="AU223" s="931"/>
      <c r="AV223" s="777"/>
      <c r="AW223" s="773"/>
      <c r="AX223" s="781"/>
      <c r="AY223" s="931"/>
      <c r="AZ223" s="782"/>
      <c r="BA223" s="773"/>
      <c r="BB223" s="781"/>
      <c r="BC223" s="931"/>
      <c r="BD223" s="935"/>
      <c r="BE223" s="773">
        <f t="shared" si="277"/>
        <v>0</v>
      </c>
      <c r="BF223" s="774">
        <f t="shared" si="271"/>
        <v>0</v>
      </c>
      <c r="BG223" s="934"/>
      <c r="BH223" s="935"/>
      <c r="BI223" s="773">
        <f t="shared" si="278"/>
        <v>0</v>
      </c>
      <c r="BJ223" s="774">
        <f t="shared" si="272"/>
        <v>0</v>
      </c>
      <c r="BL223" s="935"/>
      <c r="BM223" s="773">
        <f t="shared" si="273"/>
        <v>0</v>
      </c>
      <c r="BN223" s="774">
        <f t="shared" si="274"/>
        <v>0</v>
      </c>
      <c r="BP223" s="935">
        <f t="shared" si="279"/>
        <v>0</v>
      </c>
      <c r="BQ223" s="773">
        <f t="shared" si="280"/>
        <v>0</v>
      </c>
      <c r="BR223" s="774">
        <f t="shared" si="275"/>
        <v>0</v>
      </c>
      <c r="BT223" s="935"/>
      <c r="BU223" s="773">
        <f t="shared" si="281"/>
        <v>0</v>
      </c>
      <c r="BV223" s="774">
        <f t="shared" si="276"/>
        <v>0</v>
      </c>
      <c r="BX223" s="782">
        <f t="shared" si="282"/>
        <v>0</v>
      </c>
      <c r="BY223" s="773">
        <f t="shared" si="283"/>
        <v>0</v>
      </c>
      <c r="BZ223" s="774">
        <v>0</v>
      </c>
      <c r="CB223" s="782">
        <f t="shared" si="284"/>
        <v>0</v>
      </c>
      <c r="CC223" s="773">
        <f t="shared" si="285"/>
        <v>0</v>
      </c>
      <c r="CD223" s="774">
        <v>0</v>
      </c>
      <c r="CF223" s="782">
        <v>0</v>
      </c>
      <c r="CG223" s="773">
        <v>0</v>
      </c>
      <c r="CH223" s="774">
        <v>0</v>
      </c>
      <c r="CJ223" s="782">
        <v>0</v>
      </c>
      <c r="CK223" s="773">
        <v>0</v>
      </c>
      <c r="CL223" s="774">
        <v>0</v>
      </c>
    </row>
    <row r="224" spans="1:90" ht="15" customHeight="1" outlineLevel="2">
      <c r="A224" s="188" t="s">
        <v>13403</v>
      </c>
      <c r="B224" s="107" t="s">
        <v>13377</v>
      </c>
      <c r="C224" s="13" t="s">
        <v>13539</v>
      </c>
      <c r="D224" s="583" t="str">
        <f>IF(B224="","",IFERROR(VLOOKUP(B224,'SINAPI12-24'!$A$5:$H$17812,2,FALSE),VLOOKUP(ORÇAMENTO!B224,COMPOSIÇÕES!$A$9:$G$412,3,FALSE)))</f>
        <v>PISO PODOTÁTIL, DIRECIONAL OU ALERTA, ASSENTADO SOBRE ARGAMASSA (REF. 101094 SINAPI 05/2021)</v>
      </c>
      <c r="E224" s="604" t="str">
        <f>IF(B224="","",IFERROR(VLOOKUP(B224,'SINAPI12-24'!$A$5:$H$17812,3,FALSE),VLOOKUP(ORÇAMENTO!B224,COMPOSIÇÕES!$A$9:$G$412,4,FALSE)))</f>
        <v>M</v>
      </c>
      <c r="F224" s="110">
        <v>8.25</v>
      </c>
      <c r="G224" s="605"/>
      <c r="H224" s="123">
        <f t="shared" si="253"/>
        <v>0.28349999999999997</v>
      </c>
      <c r="I224" s="104">
        <f t="shared" si="269"/>
        <v>0</v>
      </c>
      <c r="J224" s="464">
        <f t="shared" si="270"/>
        <v>0</v>
      </c>
      <c r="K224" s="849"/>
      <c r="L224" s="68"/>
      <c r="M224" s="132"/>
      <c r="N224" s="337"/>
      <c r="O224" s="272"/>
      <c r="P224" s="68"/>
      <c r="Q224" s="132"/>
      <c r="R224" s="337"/>
      <c r="S224" s="325"/>
      <c r="T224" s="350"/>
      <c r="U224" s="132"/>
      <c r="V224" s="360"/>
      <c r="W224" s="21"/>
      <c r="X224" s="350"/>
      <c r="Y224" s="323"/>
      <c r="Z224" s="339"/>
      <c r="AA224" s="272"/>
      <c r="AB224" s="350"/>
      <c r="AC224" s="323"/>
      <c r="AD224" s="339"/>
      <c r="AE224" s="272"/>
      <c r="AF224" s="68"/>
      <c r="AG224" s="132"/>
      <c r="AH224" s="337"/>
      <c r="AI224" s="272"/>
      <c r="AJ224" s="68"/>
      <c r="AK224" s="132"/>
      <c r="AL224" s="337"/>
      <c r="AM224" s="146"/>
      <c r="AN224" s="68"/>
      <c r="AO224" s="132"/>
      <c r="AP224" s="337"/>
      <c r="AQ224" s="146"/>
      <c r="AR224" s="68"/>
      <c r="AS224" s="132"/>
      <c r="AT224" s="337"/>
      <c r="AU224" s="146"/>
      <c r="AV224" s="361"/>
      <c r="AW224" s="132"/>
      <c r="AX224" s="470"/>
      <c r="AY224" s="146"/>
      <c r="AZ224" s="293"/>
      <c r="BA224" s="132"/>
      <c r="BB224" s="470"/>
      <c r="BC224" s="146"/>
      <c r="BD224" s="68"/>
      <c r="BE224" s="132">
        <f t="shared" si="277"/>
        <v>0</v>
      </c>
      <c r="BF224" s="337">
        <f t="shared" si="271"/>
        <v>0</v>
      </c>
      <c r="BG224" s="158"/>
      <c r="BH224" s="68"/>
      <c r="BI224" s="132">
        <f t="shared" si="278"/>
        <v>0</v>
      </c>
      <c r="BJ224" s="337">
        <f t="shared" si="272"/>
        <v>0</v>
      </c>
      <c r="BL224" s="68"/>
      <c r="BM224" s="132">
        <f t="shared" si="273"/>
        <v>0</v>
      </c>
      <c r="BN224" s="337">
        <f t="shared" si="274"/>
        <v>0</v>
      </c>
      <c r="BP224" s="270">
        <f t="shared" si="279"/>
        <v>0</v>
      </c>
      <c r="BQ224" s="132">
        <f t="shared" si="280"/>
        <v>0</v>
      </c>
      <c r="BR224" s="337">
        <f t="shared" si="275"/>
        <v>0</v>
      </c>
      <c r="BT224" s="270"/>
      <c r="BU224" s="132">
        <f t="shared" si="281"/>
        <v>0</v>
      </c>
      <c r="BV224" s="337">
        <f t="shared" si="276"/>
        <v>0</v>
      </c>
      <c r="BX224" s="415">
        <f t="shared" si="282"/>
        <v>0</v>
      </c>
      <c r="BY224" s="132">
        <f t="shared" si="283"/>
        <v>0</v>
      </c>
      <c r="BZ224" s="337">
        <v>0</v>
      </c>
      <c r="CB224" s="415">
        <f t="shared" si="284"/>
        <v>0</v>
      </c>
      <c r="CC224" s="132">
        <f t="shared" si="285"/>
        <v>0</v>
      </c>
      <c r="CD224" s="337">
        <v>0</v>
      </c>
      <c r="CF224" s="415">
        <v>0</v>
      </c>
      <c r="CG224" s="132">
        <v>0</v>
      </c>
      <c r="CH224" s="337">
        <v>0</v>
      </c>
      <c r="CJ224" s="415">
        <v>0</v>
      </c>
      <c r="CK224" s="132">
        <v>0</v>
      </c>
      <c r="CL224" s="337">
        <v>0</v>
      </c>
    </row>
    <row r="225" spans="1:94" ht="15" customHeight="1" outlineLevel="1">
      <c r="A225" s="425"/>
      <c r="B225" s="426"/>
      <c r="C225" s="427" t="s">
        <v>13540</v>
      </c>
      <c r="D225" s="581" t="s">
        <v>259</v>
      </c>
      <c r="E225" s="428"/>
      <c r="F225" s="429"/>
      <c r="G225" s="430"/>
      <c r="H225" s="431"/>
      <c r="I225" s="430"/>
      <c r="J225" s="432">
        <f>SUM(J226:J231)</f>
        <v>0</v>
      </c>
      <c r="K225" s="849"/>
      <c r="L225" s="261"/>
      <c r="M225" s="262"/>
      <c r="N225" s="351"/>
      <c r="O225" s="272"/>
      <c r="P225" s="261"/>
      <c r="Q225" s="262"/>
      <c r="R225" s="351"/>
      <c r="S225" s="325"/>
      <c r="T225" s="352"/>
      <c r="U225" s="262"/>
      <c r="V225" s="364"/>
      <c r="W225" s="21"/>
      <c r="X225" s="352"/>
      <c r="Y225" s="353"/>
      <c r="Z225" s="354"/>
      <c r="AA225" s="272"/>
      <c r="AB225" s="352"/>
      <c r="AC225" s="353"/>
      <c r="AD225" s="354"/>
      <c r="AE225" s="272"/>
      <c r="AF225" s="261"/>
      <c r="AG225" s="262"/>
      <c r="AH225" s="351"/>
      <c r="AI225" s="272"/>
      <c r="AJ225" s="261"/>
      <c r="AK225" s="262"/>
      <c r="AL225" s="351"/>
      <c r="AM225" s="146"/>
      <c r="AN225" s="261"/>
      <c r="AO225" s="262"/>
      <c r="AP225" s="351"/>
      <c r="AQ225" s="146"/>
      <c r="AR225" s="261"/>
      <c r="AS225" s="262"/>
      <c r="AT225" s="351"/>
      <c r="AU225" s="146"/>
      <c r="AV225" s="352"/>
      <c r="AW225" s="262"/>
      <c r="AX225" s="472"/>
      <c r="AY225" s="146"/>
      <c r="AZ225" s="295"/>
      <c r="BA225" s="262"/>
      <c r="BB225" s="472"/>
      <c r="BC225" s="146"/>
      <c r="BD225" s="261"/>
      <c r="BE225" s="262"/>
      <c r="BF225" s="351"/>
      <c r="BG225" s="158"/>
      <c r="BH225" s="261"/>
      <c r="BI225" s="262"/>
      <c r="BJ225" s="351"/>
      <c r="BL225" s="261"/>
      <c r="BM225" s="262"/>
      <c r="BN225" s="351"/>
      <c r="BP225" s="261"/>
      <c r="BQ225" s="262"/>
      <c r="BR225" s="351"/>
      <c r="BT225" s="261"/>
      <c r="BU225" s="262"/>
      <c r="BV225" s="351"/>
      <c r="BX225" s="295">
        <f t="shared" si="282"/>
        <v>0</v>
      </c>
      <c r="BY225" s="262">
        <f t="shared" si="283"/>
        <v>0</v>
      </c>
      <c r="BZ225" s="351">
        <v>0</v>
      </c>
      <c r="CB225" s="295">
        <f t="shared" si="284"/>
        <v>0</v>
      </c>
      <c r="CC225" s="262">
        <f t="shared" si="285"/>
        <v>0</v>
      </c>
      <c r="CD225" s="351">
        <v>0</v>
      </c>
      <c r="CF225" s="295"/>
      <c r="CG225" s="262"/>
      <c r="CH225" s="351"/>
      <c r="CJ225" s="295"/>
      <c r="CK225" s="262"/>
      <c r="CL225" s="351"/>
    </row>
    <row r="226" spans="1:94" ht="15" customHeight="1" outlineLevel="2">
      <c r="A226" s="135" t="s">
        <v>15</v>
      </c>
      <c r="B226" s="107">
        <v>94994</v>
      </c>
      <c r="C226" s="13" t="s">
        <v>13541</v>
      </c>
      <c r="D226" s="583" t="str">
        <f>IF(B226="","",IFERROR(VLOOKUP(B226,'SINAPI12-24'!$A$5:$H$17812,2,FALSE),VLOOKUP(ORÇAMENTO!B226,COMPOSIÇÕES!$A$9:$G$412,3,FALSE)))</f>
        <v>EXECUÇÃO DE PASSEIO (CALÇADA) OU PISO DE CONCRETO COM CONCRETO MOLDADO IN LOCO, FEITO EM OBRA, ACABAMENTO CONVENCIONAL, ESPESSURA 8 CM, ARMADO. AF_08/2022</v>
      </c>
      <c r="E226" s="604" t="str">
        <f>IF(B226="","",IFERROR(VLOOKUP(B226,'SINAPI12-24'!$A$5:$H$17812,3,FALSE),VLOOKUP(ORÇAMENTO!B226,COMPOSIÇÕES!$A$9:$G$412,4,FALSE)))</f>
        <v>M2</v>
      </c>
      <c r="F226" s="110">
        <v>387.78</v>
      </c>
      <c r="G226" s="605"/>
      <c r="H226" s="123">
        <f t="shared" si="253"/>
        <v>0.28349999999999997</v>
      </c>
      <c r="I226" s="104">
        <f t="shared" ref="I226:I231" si="286">G226*(1+H226)</f>
        <v>0</v>
      </c>
      <c r="J226" s="464">
        <f t="shared" ref="J226:J231" si="287">F226*I226</f>
        <v>0</v>
      </c>
      <c r="K226" s="849"/>
      <c r="L226" s="69"/>
      <c r="M226" s="112"/>
      <c r="N226" s="331"/>
      <c r="O226" s="272"/>
      <c r="P226" s="69"/>
      <c r="Q226" s="112"/>
      <c r="R226" s="331"/>
      <c r="S226" s="325"/>
      <c r="T226" s="348"/>
      <c r="U226" s="112"/>
      <c r="V226" s="356"/>
      <c r="W226" s="21"/>
      <c r="X226" s="348"/>
      <c r="Y226" s="162"/>
      <c r="Z226" s="333"/>
      <c r="AA226" s="272"/>
      <c r="AB226" s="348"/>
      <c r="AC226" s="162"/>
      <c r="AD226" s="333"/>
      <c r="AE226" s="272"/>
      <c r="AF226" s="69"/>
      <c r="AG226" s="112"/>
      <c r="AH226" s="331"/>
      <c r="AI226" s="272"/>
      <c r="AJ226" s="69"/>
      <c r="AK226" s="112"/>
      <c r="AL226" s="331"/>
      <c r="AM226" s="146"/>
      <c r="AN226" s="69"/>
      <c r="AO226" s="112"/>
      <c r="AP226" s="331"/>
      <c r="AQ226" s="146"/>
      <c r="AR226" s="69"/>
      <c r="AS226" s="112"/>
      <c r="AT226" s="331"/>
      <c r="AU226" s="146"/>
      <c r="AV226" s="357"/>
      <c r="AW226" s="112"/>
      <c r="AX226" s="468"/>
      <c r="AY226" s="146"/>
      <c r="AZ226" s="291"/>
      <c r="BA226" s="112"/>
      <c r="BB226" s="468"/>
      <c r="BC226" s="146"/>
      <c r="BD226" s="69"/>
      <c r="BE226" s="112">
        <f t="shared" si="277"/>
        <v>0</v>
      </c>
      <c r="BF226" s="331">
        <f t="shared" ref="BF226:BF231" si="288">BD226/($F226-$X226-$AZ226)</f>
        <v>0</v>
      </c>
      <c r="BG226" s="158"/>
      <c r="BH226" s="69"/>
      <c r="BI226" s="112">
        <f t="shared" si="278"/>
        <v>0</v>
      </c>
      <c r="BJ226" s="331">
        <f t="shared" ref="BJ226:BJ231" si="289">BH226/($F226-$X226-$AZ226)</f>
        <v>0</v>
      </c>
      <c r="BL226" s="69"/>
      <c r="BM226" s="112">
        <f t="shared" ref="BM226:BM231" si="290">TRUNC(BL226*M226,2)</f>
        <v>0</v>
      </c>
      <c r="BN226" s="331">
        <f t="shared" ref="BN226:BN231" si="291">BL226/($F226-$X226-$AZ226)</f>
        <v>0</v>
      </c>
      <c r="BP226" s="258">
        <f t="shared" si="279"/>
        <v>0</v>
      </c>
      <c r="BQ226" s="112">
        <f t="shared" si="280"/>
        <v>0</v>
      </c>
      <c r="BR226" s="331">
        <f t="shared" ref="BR226:BR231" si="292">BP226/($F226-$X226-$AZ226)</f>
        <v>0</v>
      </c>
      <c r="BT226" s="258"/>
      <c r="BU226" s="112">
        <f t="shared" si="281"/>
        <v>0</v>
      </c>
      <c r="BV226" s="331">
        <f t="shared" ref="BV226:BV231" si="293">BT226/($F226-$X226-$AZ226)</f>
        <v>0</v>
      </c>
      <c r="BX226" s="304">
        <f t="shared" si="282"/>
        <v>0</v>
      </c>
      <c r="BY226" s="112">
        <f t="shared" si="283"/>
        <v>0</v>
      </c>
      <c r="BZ226" s="331">
        <v>0</v>
      </c>
      <c r="CB226" s="304">
        <f t="shared" si="284"/>
        <v>0</v>
      </c>
      <c r="CC226" s="112">
        <f t="shared" si="285"/>
        <v>0</v>
      </c>
      <c r="CD226" s="331">
        <v>0</v>
      </c>
      <c r="CF226" s="304">
        <v>0</v>
      </c>
      <c r="CG226" s="112">
        <v>0</v>
      </c>
      <c r="CH226" s="331">
        <v>0</v>
      </c>
      <c r="CJ226" s="304">
        <v>0</v>
      </c>
      <c r="CK226" s="112">
        <v>0</v>
      </c>
      <c r="CL226" s="331">
        <v>0</v>
      </c>
    </row>
    <row r="227" spans="1:94" ht="15" customHeight="1" outlineLevel="2">
      <c r="A227" s="135" t="s">
        <v>15</v>
      </c>
      <c r="B227" s="106">
        <v>94963</v>
      </c>
      <c r="C227" s="13" t="s">
        <v>13542</v>
      </c>
      <c r="D227" s="583" t="str">
        <f>IF(B227="","",IFERROR(VLOOKUP(B227,'SINAPI12-24'!$A$5:$H$17812,2,FALSE),VLOOKUP(ORÇAMENTO!B227,COMPOSIÇÕES!$A$9:$G$258,5,FALSE)))</f>
        <v>CONCRETO FCK = 15MPA, TRAÇO 1:3,4:3,5 (EM MASSA SECA DE CIMENTO/ AREIA MÉDIA/ BRITA 1) - PREPARO MECÂNICO COM BETONEIRA 400 L. AF_05/2021</v>
      </c>
      <c r="E227" s="604" t="str">
        <f>IF(B227="","",IFERROR(VLOOKUP(B227,'SINAPI12-24'!$A$5:$H$17812,3,FALSE),VLOOKUP(ORÇAMENTO!B227,COMPOSIÇÕES!$A$9:$G$258,6,FALSE)))</f>
        <v>M3</v>
      </c>
      <c r="F227" s="110">
        <v>22.06</v>
      </c>
      <c r="G227" s="605"/>
      <c r="H227" s="123">
        <f t="shared" si="253"/>
        <v>0.28349999999999997</v>
      </c>
      <c r="I227" s="104">
        <f t="shared" si="286"/>
        <v>0</v>
      </c>
      <c r="J227" s="464">
        <f t="shared" si="287"/>
        <v>0</v>
      </c>
      <c r="K227" s="849"/>
      <c r="L227" s="66"/>
      <c r="M227" s="165"/>
      <c r="N227" s="334"/>
      <c r="O227" s="272"/>
      <c r="P227" s="66"/>
      <c r="Q227" s="165"/>
      <c r="R227" s="334"/>
      <c r="S227" s="325"/>
      <c r="T227" s="349"/>
      <c r="U227" s="165"/>
      <c r="V227" s="358"/>
      <c r="W227" s="21"/>
      <c r="X227" s="349"/>
      <c r="Y227" s="163"/>
      <c r="Z227" s="336"/>
      <c r="AA227" s="272"/>
      <c r="AB227" s="349"/>
      <c r="AC227" s="163"/>
      <c r="AD227" s="336"/>
      <c r="AE227" s="272"/>
      <c r="AF227" s="66"/>
      <c r="AG227" s="165"/>
      <c r="AH227" s="334"/>
      <c r="AI227" s="272"/>
      <c r="AJ227" s="66"/>
      <c r="AK227" s="165"/>
      <c r="AL227" s="334"/>
      <c r="AM227" s="146"/>
      <c r="AN227" s="66"/>
      <c r="AO227" s="165"/>
      <c r="AP227" s="334"/>
      <c r="AQ227" s="146"/>
      <c r="AR227" s="66"/>
      <c r="AS227" s="165"/>
      <c r="AT227" s="334"/>
      <c r="AU227" s="146"/>
      <c r="AV227" s="359"/>
      <c r="AW227" s="165"/>
      <c r="AX227" s="469"/>
      <c r="AY227" s="146"/>
      <c r="AZ227" s="292"/>
      <c r="BA227" s="165"/>
      <c r="BB227" s="469"/>
      <c r="BC227" s="146"/>
      <c r="BD227" s="66"/>
      <c r="BE227" s="165">
        <f t="shared" si="277"/>
        <v>0</v>
      </c>
      <c r="BF227" s="334">
        <f t="shared" si="288"/>
        <v>0</v>
      </c>
      <c r="BG227" s="158"/>
      <c r="BH227" s="66"/>
      <c r="BI227" s="165">
        <f t="shared" si="278"/>
        <v>0</v>
      </c>
      <c r="BJ227" s="334">
        <f t="shared" si="289"/>
        <v>0</v>
      </c>
      <c r="BL227" s="66"/>
      <c r="BM227" s="165">
        <f t="shared" si="290"/>
        <v>0</v>
      </c>
      <c r="BN227" s="334">
        <f t="shared" si="291"/>
        <v>0</v>
      </c>
      <c r="BP227" s="255">
        <f t="shared" si="279"/>
        <v>0</v>
      </c>
      <c r="BQ227" s="165">
        <f t="shared" si="280"/>
        <v>0</v>
      </c>
      <c r="BR227" s="334">
        <f t="shared" si="292"/>
        <v>0</v>
      </c>
      <c r="BT227" s="255"/>
      <c r="BU227" s="165">
        <f t="shared" si="281"/>
        <v>0</v>
      </c>
      <c r="BV227" s="334">
        <f t="shared" si="293"/>
        <v>0</v>
      </c>
      <c r="BX227" s="413">
        <f t="shared" si="282"/>
        <v>0</v>
      </c>
      <c r="BY227" s="165">
        <f t="shared" si="283"/>
        <v>0</v>
      </c>
      <c r="BZ227" s="334">
        <v>0</v>
      </c>
      <c r="CB227" s="413">
        <f t="shared" si="284"/>
        <v>0</v>
      </c>
      <c r="CC227" s="165">
        <f t="shared" si="285"/>
        <v>0</v>
      </c>
      <c r="CD227" s="334">
        <v>0</v>
      </c>
      <c r="CF227" s="413">
        <v>0</v>
      </c>
      <c r="CG227" s="165">
        <v>0</v>
      </c>
      <c r="CH227" s="334">
        <v>0</v>
      </c>
      <c r="CJ227" s="413">
        <v>0</v>
      </c>
      <c r="CK227" s="165">
        <v>0</v>
      </c>
      <c r="CL227" s="334">
        <v>0</v>
      </c>
    </row>
    <row r="228" spans="1:94" ht="15" customHeight="1" outlineLevel="2">
      <c r="A228" s="135" t="s">
        <v>15</v>
      </c>
      <c r="B228" s="106">
        <v>92396</v>
      </c>
      <c r="C228" s="13" t="s">
        <v>13543</v>
      </c>
      <c r="D228" s="583" t="str">
        <f>IF(B228="","",IFERROR(VLOOKUP(B228,'SINAPI12-24'!$A$5:$H$17812,2,FALSE),VLOOKUP(ORÇAMENTO!B228,COMPOSIÇÕES!$A$9:$G$258,5,FALSE)))</f>
        <v>EXECUÇÃO DE PASSEIO EM PISO INTERTRAVADO, COM BLOCO RETANGULAR COR NATURAL DE 20 X 10 CM, ESPESSURA 6 CM. AF_10/2022</v>
      </c>
      <c r="E228" s="604" t="str">
        <f>IF(B228="","",IFERROR(VLOOKUP(B228,'SINAPI12-24'!$A$5:$H$17812,3,FALSE),VLOOKUP(ORÇAMENTO!B228,COMPOSIÇÕES!$A$9:$G$258,6,FALSE)))</f>
        <v>M2</v>
      </c>
      <c r="F228" s="110">
        <v>68.260000000000005</v>
      </c>
      <c r="G228" s="605"/>
      <c r="H228" s="123">
        <f t="shared" si="253"/>
        <v>0.28349999999999997</v>
      </c>
      <c r="I228" s="104">
        <f t="shared" si="286"/>
        <v>0</v>
      </c>
      <c r="J228" s="464">
        <f t="shared" si="287"/>
        <v>0</v>
      </c>
      <c r="K228" s="849"/>
      <c r="L228" s="66"/>
      <c r="M228" s="165"/>
      <c r="N228" s="334"/>
      <c r="O228" s="272"/>
      <c r="P228" s="66"/>
      <c r="Q228" s="165"/>
      <c r="R228" s="334"/>
      <c r="S228" s="325"/>
      <c r="T228" s="349"/>
      <c r="U228" s="165"/>
      <c r="V228" s="358"/>
      <c r="W228" s="21"/>
      <c r="X228" s="349"/>
      <c r="Y228" s="163"/>
      <c r="Z228" s="336"/>
      <c r="AA228" s="272"/>
      <c r="AB228" s="349"/>
      <c r="AC228" s="163"/>
      <c r="AD228" s="336"/>
      <c r="AE228" s="272"/>
      <c r="AF228" s="66"/>
      <c r="AG228" s="165"/>
      <c r="AH228" s="334"/>
      <c r="AI228" s="272"/>
      <c r="AJ228" s="66"/>
      <c r="AK228" s="165"/>
      <c r="AL228" s="334"/>
      <c r="AM228" s="146"/>
      <c r="AN228" s="66"/>
      <c r="AO228" s="165"/>
      <c r="AP228" s="334"/>
      <c r="AQ228" s="146"/>
      <c r="AR228" s="66"/>
      <c r="AS228" s="165"/>
      <c r="AT228" s="334"/>
      <c r="AU228" s="146"/>
      <c r="AV228" s="359"/>
      <c r="AW228" s="165"/>
      <c r="AX228" s="469"/>
      <c r="AY228" s="146"/>
      <c r="AZ228" s="292"/>
      <c r="BA228" s="165"/>
      <c r="BB228" s="469"/>
      <c r="BC228" s="146"/>
      <c r="BD228" s="66"/>
      <c r="BE228" s="165">
        <f t="shared" si="277"/>
        <v>0</v>
      </c>
      <c r="BF228" s="334">
        <f t="shared" si="288"/>
        <v>0</v>
      </c>
      <c r="BG228" s="158"/>
      <c r="BH228" s="66"/>
      <c r="BI228" s="165">
        <f t="shared" si="278"/>
        <v>0</v>
      </c>
      <c r="BJ228" s="334">
        <f t="shared" si="289"/>
        <v>0</v>
      </c>
      <c r="BL228" s="66"/>
      <c r="BM228" s="165">
        <f t="shared" si="290"/>
        <v>0</v>
      </c>
      <c r="BN228" s="334">
        <f t="shared" si="291"/>
        <v>0</v>
      </c>
      <c r="BP228" s="255">
        <f t="shared" si="279"/>
        <v>0</v>
      </c>
      <c r="BQ228" s="165">
        <f t="shared" si="280"/>
        <v>0</v>
      </c>
      <c r="BR228" s="334">
        <f t="shared" si="292"/>
        <v>0</v>
      </c>
      <c r="BT228" s="255"/>
      <c r="BU228" s="165">
        <f t="shared" si="281"/>
        <v>0</v>
      </c>
      <c r="BV228" s="334">
        <f t="shared" si="293"/>
        <v>0</v>
      </c>
      <c r="BX228" s="413">
        <f t="shared" si="282"/>
        <v>0</v>
      </c>
      <c r="BY228" s="165">
        <f t="shared" si="283"/>
        <v>0</v>
      </c>
      <c r="BZ228" s="334">
        <v>0</v>
      </c>
      <c r="CB228" s="413">
        <f t="shared" si="284"/>
        <v>0</v>
      </c>
      <c r="CC228" s="165">
        <f t="shared" si="285"/>
        <v>0</v>
      </c>
      <c r="CD228" s="334">
        <v>0</v>
      </c>
      <c r="CF228" s="413">
        <v>0</v>
      </c>
      <c r="CG228" s="165">
        <v>0</v>
      </c>
      <c r="CH228" s="334">
        <v>0</v>
      </c>
      <c r="CJ228" s="413">
        <v>0</v>
      </c>
      <c r="CK228" s="165">
        <v>0</v>
      </c>
      <c r="CL228" s="334">
        <v>0</v>
      </c>
      <c r="CO228"/>
      <c r="CP228"/>
    </row>
    <row r="229" spans="1:94" ht="15" customHeight="1" outlineLevel="2">
      <c r="A229" s="135" t="s">
        <v>13403</v>
      </c>
      <c r="B229" s="107" t="s">
        <v>13775</v>
      </c>
      <c r="C229" s="13" t="s">
        <v>13544</v>
      </c>
      <c r="D229" s="583" t="str">
        <f>IF(B229="","",IFERROR(VLOOKUP(B229,'SINAPI12-24'!$A$5:$H$17812,2,FALSE),VLOOKUP(ORÇAMENTO!B229,COMPOSIÇÕES!$A$9:$G$576,3,FALSE)))</f>
        <v>AREIA FINA ADQUIRIDA EM JAZIDA, INCLUSIVE CARGA E TRANSPORTE</v>
      </c>
      <c r="E229" s="604" t="str">
        <f>IF(B229="","",IFERROR(VLOOKUP(B229,'SINAPI12-24'!$A$5:$H$17812,3,FALSE),VLOOKUP(ORÇAMENTO!B229,COMPOSIÇÕES!$A$9:$G$576,4,FALSE)))</f>
        <v>M3</v>
      </c>
      <c r="F229" s="110">
        <v>27.24</v>
      </c>
      <c r="G229" s="605"/>
      <c r="H229" s="123">
        <f t="shared" si="253"/>
        <v>0.28349999999999997</v>
      </c>
      <c r="I229" s="104">
        <f t="shared" si="286"/>
        <v>0</v>
      </c>
      <c r="J229" s="464">
        <f t="shared" si="287"/>
        <v>0</v>
      </c>
      <c r="K229" s="849"/>
      <c r="L229" s="66"/>
      <c r="M229" s="165"/>
      <c r="N229" s="334"/>
      <c r="O229" s="272"/>
      <c r="P229" s="66"/>
      <c r="Q229" s="165"/>
      <c r="R229" s="334"/>
      <c r="S229" s="325"/>
      <c r="T229" s="349"/>
      <c r="U229" s="165"/>
      <c r="V229" s="358"/>
      <c r="W229" s="21"/>
      <c r="X229" s="349"/>
      <c r="Y229" s="163"/>
      <c r="Z229" s="336"/>
      <c r="AA229" s="272"/>
      <c r="AB229" s="349"/>
      <c r="AC229" s="163"/>
      <c r="AD229" s="336"/>
      <c r="AE229" s="272"/>
      <c r="AF229" s="66"/>
      <c r="AG229" s="165"/>
      <c r="AH229" s="334"/>
      <c r="AI229" s="272"/>
      <c r="AJ229" s="66"/>
      <c r="AK229" s="165"/>
      <c r="AL229" s="334"/>
      <c r="AM229" s="146"/>
      <c r="AN229" s="66"/>
      <c r="AO229" s="165"/>
      <c r="AP229" s="334"/>
      <c r="AQ229" s="146"/>
      <c r="AR229" s="66"/>
      <c r="AS229" s="165"/>
      <c r="AT229" s="334"/>
      <c r="AU229" s="146"/>
      <c r="AV229" s="359"/>
      <c r="AW229" s="165"/>
      <c r="AX229" s="469"/>
      <c r="AY229" s="146"/>
      <c r="AZ229" s="292"/>
      <c r="BA229" s="165"/>
      <c r="BB229" s="469"/>
      <c r="BC229" s="146"/>
      <c r="BD229" s="66"/>
      <c r="BE229" s="165">
        <f t="shared" si="277"/>
        <v>0</v>
      </c>
      <c r="BF229" s="334">
        <f t="shared" si="288"/>
        <v>0</v>
      </c>
      <c r="BG229" s="158"/>
      <c r="BH229" s="66"/>
      <c r="BI229" s="165">
        <f t="shared" si="278"/>
        <v>0</v>
      </c>
      <c r="BJ229" s="334">
        <f t="shared" si="289"/>
        <v>0</v>
      </c>
      <c r="BL229" s="66"/>
      <c r="BM229" s="165">
        <f t="shared" si="290"/>
        <v>0</v>
      </c>
      <c r="BN229" s="334">
        <f t="shared" si="291"/>
        <v>0</v>
      </c>
      <c r="BP229" s="255">
        <f t="shared" si="279"/>
        <v>0</v>
      </c>
      <c r="BQ229" s="165">
        <f t="shared" si="280"/>
        <v>0</v>
      </c>
      <c r="BR229" s="334">
        <f t="shared" si="292"/>
        <v>0</v>
      </c>
      <c r="BT229" s="255"/>
      <c r="BU229" s="165">
        <f t="shared" si="281"/>
        <v>0</v>
      </c>
      <c r="BV229" s="334">
        <f t="shared" si="293"/>
        <v>0</v>
      </c>
      <c r="BX229" s="413">
        <f t="shared" si="282"/>
        <v>0</v>
      </c>
      <c r="BY229" s="165">
        <f t="shared" si="283"/>
        <v>0</v>
      </c>
      <c r="BZ229" s="334">
        <v>0</v>
      </c>
      <c r="CB229" s="413">
        <f t="shared" si="284"/>
        <v>0</v>
      </c>
      <c r="CC229" s="165">
        <f t="shared" si="285"/>
        <v>0</v>
      </c>
      <c r="CD229" s="334">
        <v>0</v>
      </c>
      <c r="CF229" s="413">
        <v>0</v>
      </c>
      <c r="CG229" s="165">
        <v>0</v>
      </c>
      <c r="CH229" s="334">
        <v>0</v>
      </c>
      <c r="CJ229" s="413">
        <v>0</v>
      </c>
      <c r="CK229" s="165">
        <v>0</v>
      </c>
      <c r="CL229" s="334">
        <v>0</v>
      </c>
      <c r="CO229"/>
      <c r="CP229"/>
    </row>
    <row r="230" spans="1:94" ht="15" customHeight="1" outlineLevel="2">
      <c r="A230" s="135" t="s">
        <v>15</v>
      </c>
      <c r="B230" s="106">
        <v>98504</v>
      </c>
      <c r="C230" s="13" t="s">
        <v>13545</v>
      </c>
      <c r="D230" s="583" t="str">
        <f>IF(B230="","",IFERROR(VLOOKUP(B230,'SINAPI12-24'!$A$5:$H$17812,2,FALSE),VLOOKUP(ORÇAMENTO!B230,COMPOSIÇÕES!$A$9:$G$258,5,FALSE)))</f>
        <v>PLANTIO DE GRAMA BATATAIS EM PLACAS. AF_07/2024</v>
      </c>
      <c r="E230" s="604" t="str">
        <f>IF(B230="","",IFERROR(VLOOKUP(B230,'SINAPI12-24'!$A$5:$H$17812,3,FALSE),VLOOKUP(ORÇAMENTO!B230,COMPOSIÇÕES!$A$9:$G$258,6,FALSE)))</f>
        <v>M2</v>
      </c>
      <c r="F230" s="110">
        <v>354.18</v>
      </c>
      <c r="G230" s="605"/>
      <c r="H230" s="123">
        <f t="shared" si="253"/>
        <v>0.28349999999999997</v>
      </c>
      <c r="I230" s="104">
        <f t="shared" si="286"/>
        <v>0</v>
      </c>
      <c r="J230" s="464">
        <f t="shared" si="287"/>
        <v>0</v>
      </c>
      <c r="K230" s="849"/>
      <c r="L230" s="66"/>
      <c r="M230" s="165"/>
      <c r="N230" s="334"/>
      <c r="O230" s="272"/>
      <c r="P230" s="66"/>
      <c r="Q230" s="165"/>
      <c r="R230" s="334"/>
      <c r="S230" s="325"/>
      <c r="T230" s="349"/>
      <c r="U230" s="165"/>
      <c r="V230" s="358"/>
      <c r="W230" s="21"/>
      <c r="X230" s="349"/>
      <c r="Y230" s="163"/>
      <c r="Z230" s="336"/>
      <c r="AA230" s="272"/>
      <c r="AB230" s="349"/>
      <c r="AC230" s="163"/>
      <c r="AD230" s="336"/>
      <c r="AE230" s="272"/>
      <c r="AF230" s="66"/>
      <c r="AG230" s="165"/>
      <c r="AH230" s="334"/>
      <c r="AI230" s="272"/>
      <c r="AJ230" s="66"/>
      <c r="AK230" s="165"/>
      <c r="AL230" s="334"/>
      <c r="AM230" s="146"/>
      <c r="AN230" s="66"/>
      <c r="AO230" s="165"/>
      <c r="AP230" s="334"/>
      <c r="AQ230" s="146"/>
      <c r="AR230" s="66"/>
      <c r="AS230" s="165"/>
      <c r="AT230" s="334"/>
      <c r="AU230" s="146"/>
      <c r="AV230" s="359"/>
      <c r="AW230" s="165"/>
      <c r="AX230" s="469"/>
      <c r="AY230" s="146"/>
      <c r="AZ230" s="292"/>
      <c r="BA230" s="165"/>
      <c r="BB230" s="469"/>
      <c r="BC230" s="146"/>
      <c r="BD230" s="66"/>
      <c r="BE230" s="165">
        <f t="shared" si="277"/>
        <v>0</v>
      </c>
      <c r="BF230" s="334">
        <f t="shared" si="288"/>
        <v>0</v>
      </c>
      <c r="BG230" s="158"/>
      <c r="BH230" s="66"/>
      <c r="BI230" s="165">
        <f t="shared" si="278"/>
        <v>0</v>
      </c>
      <c r="BJ230" s="334">
        <f t="shared" si="289"/>
        <v>0</v>
      </c>
      <c r="BL230" s="66"/>
      <c r="BM230" s="165">
        <f t="shared" si="290"/>
        <v>0</v>
      </c>
      <c r="BN230" s="334">
        <f t="shared" si="291"/>
        <v>0</v>
      </c>
      <c r="BP230" s="255">
        <f t="shared" si="279"/>
        <v>0</v>
      </c>
      <c r="BQ230" s="165">
        <f t="shared" si="280"/>
        <v>0</v>
      </c>
      <c r="BR230" s="334">
        <f t="shared" si="292"/>
        <v>0</v>
      </c>
      <c r="BT230" s="255"/>
      <c r="BU230" s="165">
        <f t="shared" si="281"/>
        <v>0</v>
      </c>
      <c r="BV230" s="334">
        <f t="shared" si="293"/>
        <v>0</v>
      </c>
      <c r="BX230" s="413">
        <f t="shared" si="282"/>
        <v>0</v>
      </c>
      <c r="BY230" s="165">
        <f t="shared" si="283"/>
        <v>0</v>
      </c>
      <c r="BZ230" s="334">
        <v>0</v>
      </c>
      <c r="CB230" s="413">
        <f t="shared" si="284"/>
        <v>0</v>
      </c>
      <c r="CC230" s="165">
        <f t="shared" si="285"/>
        <v>0</v>
      </c>
      <c r="CD230" s="334">
        <v>0</v>
      </c>
      <c r="CF230" s="413">
        <v>0</v>
      </c>
      <c r="CG230" s="165">
        <v>0</v>
      </c>
      <c r="CH230" s="334">
        <v>0</v>
      </c>
      <c r="CJ230" s="413">
        <v>0</v>
      </c>
      <c r="CK230" s="165">
        <v>0</v>
      </c>
      <c r="CL230" s="334">
        <v>0</v>
      </c>
      <c r="CO230"/>
      <c r="CP230"/>
    </row>
    <row r="231" spans="1:94" ht="15" customHeight="1" outlineLevel="2">
      <c r="A231" s="135" t="s">
        <v>13403</v>
      </c>
      <c r="B231" s="107" t="s">
        <v>13377</v>
      </c>
      <c r="C231" s="13" t="s">
        <v>13546</v>
      </c>
      <c r="D231" s="583" t="str">
        <f>IF(B231="","",IFERROR(VLOOKUP(B231,'SINAPI12-24'!$A$5:$H$17812,2,FALSE),VLOOKUP(ORÇAMENTO!B231,COMPOSIÇÕES!$A$9:$G$412,3,FALSE)))</f>
        <v>PISO PODOTÁTIL, DIRECIONAL OU ALERTA, ASSENTADO SOBRE ARGAMASSA (REF. 101094 SINAPI 05/2021)</v>
      </c>
      <c r="E231" s="604" t="str">
        <f>IF(B231="","",IFERROR(VLOOKUP(B231,'SINAPI12-24'!$A$5:$H$17812,3,FALSE),VLOOKUP(ORÇAMENTO!B231,COMPOSIÇÕES!$A$9:$G$412,4,FALSE)))</f>
        <v>M</v>
      </c>
      <c r="F231" s="110">
        <v>9.01</v>
      </c>
      <c r="G231" s="605"/>
      <c r="H231" s="123">
        <f t="shared" si="253"/>
        <v>0.28349999999999997</v>
      </c>
      <c r="I231" s="104">
        <f t="shared" si="286"/>
        <v>0</v>
      </c>
      <c r="J231" s="464">
        <f t="shared" si="287"/>
        <v>0</v>
      </c>
      <c r="K231" s="849"/>
      <c r="L231" s="68"/>
      <c r="M231" s="132"/>
      <c r="N231" s="337"/>
      <c r="O231" s="272"/>
      <c r="P231" s="68"/>
      <c r="Q231" s="132"/>
      <c r="R231" s="337"/>
      <c r="S231" s="325"/>
      <c r="T231" s="350"/>
      <c r="U231" s="132"/>
      <c r="V231" s="360"/>
      <c r="W231" s="21"/>
      <c r="X231" s="350"/>
      <c r="Y231" s="323"/>
      <c r="Z231" s="339"/>
      <c r="AA231" s="272"/>
      <c r="AB231" s="350"/>
      <c r="AC231" s="323"/>
      <c r="AD231" s="339"/>
      <c r="AE231" s="272"/>
      <c r="AF231" s="68"/>
      <c r="AG231" s="132"/>
      <c r="AH231" s="337"/>
      <c r="AI231" s="272"/>
      <c r="AJ231" s="68"/>
      <c r="AK231" s="132"/>
      <c r="AL231" s="337"/>
      <c r="AM231" s="146"/>
      <c r="AN231" s="68"/>
      <c r="AO231" s="132"/>
      <c r="AP231" s="337"/>
      <c r="AQ231" s="146"/>
      <c r="AR231" s="68"/>
      <c r="AS231" s="132"/>
      <c r="AT231" s="337"/>
      <c r="AU231" s="146"/>
      <c r="AV231" s="361"/>
      <c r="AW231" s="132"/>
      <c r="AX231" s="470"/>
      <c r="AY231" s="146"/>
      <c r="AZ231" s="293"/>
      <c r="BA231" s="132"/>
      <c r="BB231" s="470"/>
      <c r="BC231" s="146"/>
      <c r="BD231" s="68"/>
      <c r="BE231" s="132">
        <f t="shared" si="277"/>
        <v>0</v>
      </c>
      <c r="BF231" s="337">
        <f t="shared" si="288"/>
        <v>0</v>
      </c>
      <c r="BG231" s="158"/>
      <c r="BH231" s="68"/>
      <c r="BI231" s="132">
        <f t="shared" si="278"/>
        <v>0</v>
      </c>
      <c r="BJ231" s="337">
        <f t="shared" si="289"/>
        <v>0</v>
      </c>
      <c r="BL231" s="68"/>
      <c r="BM231" s="132">
        <f t="shared" si="290"/>
        <v>0</v>
      </c>
      <c r="BN231" s="337">
        <f t="shared" si="291"/>
        <v>0</v>
      </c>
      <c r="BP231" s="270">
        <f t="shared" si="279"/>
        <v>0</v>
      </c>
      <c r="BQ231" s="132">
        <f t="shared" si="280"/>
        <v>0</v>
      </c>
      <c r="BR231" s="337">
        <f t="shared" si="292"/>
        <v>0</v>
      </c>
      <c r="BT231" s="270"/>
      <c r="BU231" s="132">
        <f t="shared" si="281"/>
        <v>0</v>
      </c>
      <c r="BV231" s="337">
        <f t="shared" si="293"/>
        <v>0</v>
      </c>
      <c r="BX231" s="415">
        <f t="shared" si="282"/>
        <v>0</v>
      </c>
      <c r="BY231" s="132">
        <f t="shared" si="283"/>
        <v>0</v>
      </c>
      <c r="BZ231" s="337">
        <v>0</v>
      </c>
      <c r="CB231" s="415">
        <f t="shared" si="284"/>
        <v>0</v>
      </c>
      <c r="CC231" s="132">
        <f t="shared" si="285"/>
        <v>0</v>
      </c>
      <c r="CD231" s="337">
        <v>0</v>
      </c>
      <c r="CF231" s="415">
        <v>0</v>
      </c>
      <c r="CG231" s="132">
        <v>0</v>
      </c>
      <c r="CH231" s="337">
        <v>0</v>
      </c>
      <c r="CJ231" s="415">
        <v>0</v>
      </c>
      <c r="CK231" s="132">
        <v>0</v>
      </c>
      <c r="CL231" s="337">
        <v>0</v>
      </c>
      <c r="CO231"/>
      <c r="CP231"/>
    </row>
    <row r="232" spans="1:94" ht="15" customHeight="1">
      <c r="A232" s="448"/>
      <c r="B232" s="449"/>
      <c r="C232" s="450">
        <v>13</v>
      </c>
      <c r="D232" s="582" t="s">
        <v>309</v>
      </c>
      <c r="E232" s="450"/>
      <c r="F232" s="450"/>
      <c r="G232" s="451"/>
      <c r="H232" s="452"/>
      <c r="I232" s="453"/>
      <c r="J232" s="454">
        <f>SUM(J233+J234+J243)</f>
        <v>0</v>
      </c>
      <c r="K232" s="849"/>
      <c r="L232" s="259"/>
      <c r="M232" s="260"/>
      <c r="N232" s="324"/>
      <c r="O232" s="272"/>
      <c r="P232" s="259"/>
      <c r="Q232" s="260"/>
      <c r="R232" s="324"/>
      <c r="S232" s="346"/>
      <c r="T232" s="294"/>
      <c r="U232" s="362"/>
      <c r="V232" s="363"/>
      <c r="W232" s="21"/>
      <c r="X232" s="294"/>
      <c r="Y232" s="347"/>
      <c r="Z232" s="328"/>
      <c r="AA232" s="272"/>
      <c r="AB232" s="294"/>
      <c r="AC232" s="347"/>
      <c r="AD232" s="328"/>
      <c r="AE232" s="272"/>
      <c r="AF232" s="259"/>
      <c r="AG232" s="260"/>
      <c r="AH232" s="324"/>
      <c r="AI232" s="272"/>
      <c r="AJ232" s="259"/>
      <c r="AK232" s="260"/>
      <c r="AL232" s="324"/>
      <c r="AM232" s="146"/>
      <c r="AN232" s="259"/>
      <c r="AO232" s="260"/>
      <c r="AP232" s="324"/>
      <c r="AQ232" s="146"/>
      <c r="AR232" s="259"/>
      <c r="AS232" s="260"/>
      <c r="AT232" s="324"/>
      <c r="AU232" s="146"/>
      <c r="AV232" s="294"/>
      <c r="AW232" s="362"/>
      <c r="AX232" s="471"/>
      <c r="AY232" s="315"/>
      <c r="AZ232" s="294"/>
      <c r="BA232" s="362"/>
      <c r="BB232" s="471"/>
      <c r="BC232" s="315"/>
      <c r="BD232" s="259"/>
      <c r="BE232" s="260"/>
      <c r="BF232" s="324"/>
      <c r="BG232" s="158"/>
      <c r="BH232" s="259"/>
      <c r="BI232" s="260"/>
      <c r="BJ232" s="324"/>
      <c r="BL232" s="259"/>
      <c r="BM232" s="260"/>
      <c r="BN232" s="324"/>
      <c r="BP232" s="283"/>
      <c r="BQ232" s="284"/>
      <c r="BR232" s="330"/>
      <c r="BT232" s="283"/>
      <c r="BU232" s="284"/>
      <c r="BV232" s="330"/>
      <c r="BX232" s="294"/>
      <c r="BY232" s="362"/>
      <c r="BZ232" s="406"/>
      <c r="CB232" s="294"/>
      <c r="CC232" s="362"/>
      <c r="CD232" s="406"/>
      <c r="CF232" s="294"/>
      <c r="CG232" s="362"/>
      <c r="CH232" s="406"/>
      <c r="CJ232" s="294"/>
      <c r="CK232" s="362"/>
      <c r="CL232" s="406"/>
    </row>
    <row r="233" spans="1:94" ht="15" customHeight="1" outlineLevel="3">
      <c r="A233" s="188" t="s">
        <v>13403</v>
      </c>
      <c r="B233" s="189" t="s">
        <v>13778</v>
      </c>
      <c r="C233" s="13" t="s">
        <v>335</v>
      </c>
      <c r="D233" s="583" t="str">
        <f>IF(B233="","",IFERROR(VLOOKUP(B233,'SINAPI12-24'!$A$5:$H$17812,2,FALSE),VLOOKUP(ORÇAMENTO!B233,COMPOSIÇÕES!$A$9:$G$576,3,FALSE)))</f>
        <v xml:space="preserve">MASSA CORRIDA PARA SUPERFICIES DE AMBIENTES INTERNOS                                                                                                                                                                                                           </v>
      </c>
      <c r="E233" s="604" t="str">
        <f>IF(B233="","",IFERROR(VLOOKUP(B233,'SINAPI12-24'!$A$5:$H$17812,3,FALSE),VLOOKUP(ORÇAMENTO!B233,COMPOSIÇÕES!$A$9:$G$576,4,FALSE)))</f>
        <v>M2</v>
      </c>
      <c r="F233" s="110">
        <v>500.86</v>
      </c>
      <c r="G233" s="605"/>
      <c r="H233" s="123">
        <f t="shared" si="253"/>
        <v>0.28349999999999997</v>
      </c>
      <c r="I233" s="104">
        <f t="shared" ref="I233" si="294">G233*(1+H233)</f>
        <v>0</v>
      </c>
      <c r="J233" s="464">
        <f t="shared" ref="J233" si="295">F233*I233</f>
        <v>0</v>
      </c>
      <c r="K233" s="849"/>
      <c r="L233" s="269"/>
      <c r="M233" s="131"/>
      <c r="N233" s="342"/>
      <c r="O233" s="272"/>
      <c r="P233" s="269"/>
      <c r="Q233" s="131"/>
      <c r="R233" s="342"/>
      <c r="S233" s="325"/>
      <c r="T233" s="394"/>
      <c r="U233" s="131"/>
      <c r="V233" s="391"/>
      <c r="W233" s="21"/>
      <c r="X233" s="394"/>
      <c r="Y233" s="345"/>
      <c r="Z233" s="321"/>
      <c r="AA233" s="272"/>
      <c r="AB233" s="394"/>
      <c r="AC233" s="345"/>
      <c r="AD233" s="321"/>
      <c r="AE233" s="272"/>
      <c r="AF233" s="269"/>
      <c r="AG233" s="131"/>
      <c r="AH233" s="342"/>
      <c r="AI233" s="272"/>
      <c r="AJ233" s="269"/>
      <c r="AK233" s="131"/>
      <c r="AL233" s="342"/>
      <c r="AM233" s="146"/>
      <c r="AN233" s="269"/>
      <c r="AO233" s="131"/>
      <c r="AP233" s="342"/>
      <c r="AQ233" s="146"/>
      <c r="AR233" s="269"/>
      <c r="AS233" s="131"/>
      <c r="AT233" s="342"/>
      <c r="AU233" s="146"/>
      <c r="AV233" s="392"/>
      <c r="AW233" s="131"/>
      <c r="AX233" s="476"/>
      <c r="AY233" s="146"/>
      <c r="AZ233" s="299"/>
      <c r="BA233" s="131"/>
      <c r="BB233" s="476"/>
      <c r="BC233" s="146"/>
      <c r="BD233" s="269"/>
      <c r="BE233" s="131">
        <f t="shared" si="277"/>
        <v>0</v>
      </c>
      <c r="BF233" s="342">
        <f>BD233/($F233-$X233-$AZ233)</f>
        <v>0</v>
      </c>
      <c r="BG233" s="158"/>
      <c r="BH233" s="269"/>
      <c r="BI233" s="131">
        <f t="shared" si="278"/>
        <v>0</v>
      </c>
      <c r="BJ233" s="342">
        <f>BH233/($F233-$X233-$AZ233)</f>
        <v>0</v>
      </c>
      <c r="BL233" s="269"/>
      <c r="BM233" s="131">
        <f t="shared" ref="BM233" si="296">TRUNC(BL233*M233,2)</f>
        <v>0</v>
      </c>
      <c r="BN233" s="342">
        <f>BL233/($F233-$X233-$AZ233)</f>
        <v>0</v>
      </c>
      <c r="BP233" s="269">
        <f t="shared" si="279"/>
        <v>0</v>
      </c>
      <c r="BQ233" s="131">
        <f t="shared" si="280"/>
        <v>0</v>
      </c>
      <c r="BR233" s="342">
        <f>BP233/($F233-$X233-$AZ233)</f>
        <v>0</v>
      </c>
      <c r="BT233" s="269"/>
      <c r="BU233" s="131">
        <f t="shared" si="281"/>
        <v>0</v>
      </c>
      <c r="BV233" s="342">
        <f>BT233/($F233-$X233-$AZ233)</f>
        <v>0</v>
      </c>
      <c r="BX233" s="416">
        <f t="shared" si="282"/>
        <v>0</v>
      </c>
      <c r="BY233" s="131">
        <f t="shared" si="283"/>
        <v>0</v>
      </c>
      <c r="BZ233" s="342">
        <v>0</v>
      </c>
      <c r="CB233" s="416">
        <f t="shared" si="284"/>
        <v>0</v>
      </c>
      <c r="CC233" s="131">
        <f t="shared" si="285"/>
        <v>0</v>
      </c>
      <c r="CD233" s="342">
        <v>0</v>
      </c>
      <c r="CF233" s="416">
        <v>0</v>
      </c>
      <c r="CG233" s="131">
        <v>0</v>
      </c>
      <c r="CH233" s="342">
        <v>0</v>
      </c>
      <c r="CJ233" s="416">
        <v>0</v>
      </c>
      <c r="CK233" s="131">
        <v>0</v>
      </c>
      <c r="CL233" s="342">
        <v>0</v>
      </c>
    </row>
    <row r="234" spans="1:94" ht="15" customHeight="1" outlineLevel="1">
      <c r="A234" s="425"/>
      <c r="B234" s="426"/>
      <c r="C234" s="427" t="s">
        <v>338</v>
      </c>
      <c r="D234" s="581" t="s">
        <v>211</v>
      </c>
      <c r="E234" s="428"/>
      <c r="F234" s="429"/>
      <c r="G234" s="430"/>
      <c r="H234" s="431"/>
      <c r="I234" s="430"/>
      <c r="J234" s="432">
        <f>SUM(J235:J242)</f>
        <v>0</v>
      </c>
      <c r="K234" s="849"/>
      <c r="L234" s="261"/>
      <c r="M234" s="262"/>
      <c r="N234" s="351"/>
      <c r="O234" s="272"/>
      <c r="P234" s="261"/>
      <c r="Q234" s="262"/>
      <c r="R234" s="351"/>
      <c r="S234" s="325"/>
      <c r="T234" s="352"/>
      <c r="U234" s="262"/>
      <c r="V234" s="364"/>
      <c r="W234" s="21"/>
      <c r="X234" s="352"/>
      <c r="Y234" s="353"/>
      <c r="Z234" s="354"/>
      <c r="AA234" s="272"/>
      <c r="AB234" s="352"/>
      <c r="AC234" s="353"/>
      <c r="AD234" s="354"/>
      <c r="AE234" s="272"/>
      <c r="AF234" s="261"/>
      <c r="AG234" s="262"/>
      <c r="AH234" s="351"/>
      <c r="AI234" s="272"/>
      <c r="AJ234" s="261"/>
      <c r="AK234" s="262"/>
      <c r="AL234" s="351"/>
      <c r="AM234" s="146"/>
      <c r="AN234" s="261"/>
      <c r="AO234" s="262"/>
      <c r="AP234" s="351"/>
      <c r="AQ234" s="146"/>
      <c r="AR234" s="261"/>
      <c r="AS234" s="262"/>
      <c r="AT234" s="351"/>
      <c r="AU234" s="146"/>
      <c r="AV234" s="352"/>
      <c r="AW234" s="262"/>
      <c r="AX234" s="472"/>
      <c r="AY234" s="146"/>
      <c r="AZ234" s="295"/>
      <c r="BA234" s="262"/>
      <c r="BB234" s="472"/>
      <c r="BC234" s="146"/>
      <c r="BD234" s="261"/>
      <c r="BE234" s="262"/>
      <c r="BF234" s="351"/>
      <c r="BG234" s="158"/>
      <c r="BH234" s="261"/>
      <c r="BI234" s="262"/>
      <c r="BJ234" s="351"/>
      <c r="BL234" s="261"/>
      <c r="BM234" s="262"/>
      <c r="BN234" s="351"/>
      <c r="BP234" s="261"/>
      <c r="BQ234" s="262"/>
      <c r="BR234" s="351"/>
      <c r="BT234" s="261"/>
      <c r="BU234" s="262"/>
      <c r="BV234" s="351"/>
      <c r="BX234" s="295"/>
      <c r="BY234" s="262"/>
      <c r="BZ234" s="351"/>
      <c r="CB234" s="295"/>
      <c r="CC234" s="262"/>
      <c r="CD234" s="351"/>
      <c r="CF234" s="295"/>
      <c r="CG234" s="262"/>
      <c r="CH234" s="351"/>
      <c r="CJ234" s="295"/>
      <c r="CK234" s="262"/>
      <c r="CL234" s="351"/>
    </row>
    <row r="235" spans="1:94" ht="15" customHeight="1" outlineLevel="2">
      <c r="A235" s="188" t="s">
        <v>15</v>
      </c>
      <c r="B235" s="187">
        <v>96132</v>
      </c>
      <c r="C235" s="13" t="s">
        <v>340</v>
      </c>
      <c r="D235" s="583" t="str">
        <f>IF(B235="","",IFERROR(VLOOKUP(B235,'SINAPI12-24'!$A$5:$H$17812,2,FALSE),VLOOKUP(ORÇAMENTO!B235,COMPOSIÇÕES!$A$9:$G$412,3,FALSE)))</f>
        <v>APLICAÇÃO MANUAL DE MASSA ACRÍLICA EM PANOS DE FACHADA SEM PRESENÇA DE VÃOS, DE EDIFÍCIOS DE MÚLTIPLOS PAVIMENTOS, DUAS DEMÃOS. AF_03/2024</v>
      </c>
      <c r="E235" s="604" t="str">
        <f>IF(B235="","",IFERROR(VLOOKUP(B235,'SINAPI12-24'!$A$5:$H$17812,3,FALSE),VLOOKUP(ORÇAMENTO!B235,COMPOSIÇÕES!$A$9:$G$412,4,FALSE)))</f>
        <v>M2</v>
      </c>
      <c r="F235" s="110">
        <v>3222.29</v>
      </c>
      <c r="G235" s="605"/>
      <c r="H235" s="123">
        <f t="shared" si="253"/>
        <v>0.28349999999999997</v>
      </c>
      <c r="I235" s="104">
        <f t="shared" ref="I235:I242" si="297">G235*(1+H235)</f>
        <v>0</v>
      </c>
      <c r="J235" s="464">
        <f t="shared" ref="J235:J242" si="298">F235*I235</f>
        <v>0</v>
      </c>
      <c r="K235" s="849"/>
      <c r="L235" s="69"/>
      <c r="M235" s="112"/>
      <c r="N235" s="331"/>
      <c r="O235" s="272"/>
      <c r="P235" s="69"/>
      <c r="Q235" s="112"/>
      <c r="R235" s="331"/>
      <c r="S235" s="325"/>
      <c r="T235" s="348"/>
      <c r="U235" s="112"/>
      <c r="V235" s="356"/>
      <c r="W235" s="21"/>
      <c r="X235" s="348"/>
      <c r="Y235" s="162"/>
      <c r="Z235" s="333"/>
      <c r="AA235" s="272"/>
      <c r="AB235" s="348"/>
      <c r="AC235" s="162"/>
      <c r="AD235" s="333"/>
      <c r="AE235" s="272"/>
      <c r="AF235" s="69"/>
      <c r="AG235" s="112"/>
      <c r="AH235" s="331"/>
      <c r="AI235" s="272"/>
      <c r="AJ235" s="69"/>
      <c r="AK235" s="112"/>
      <c r="AL235" s="331"/>
      <c r="AM235" s="146"/>
      <c r="AN235" s="69"/>
      <c r="AO235" s="112"/>
      <c r="AP235" s="331"/>
      <c r="AQ235" s="146"/>
      <c r="AR235" s="69"/>
      <c r="AS235" s="112"/>
      <c r="AT235" s="331"/>
      <c r="AU235" s="146"/>
      <c r="AV235" s="357"/>
      <c r="AW235" s="112"/>
      <c r="AX235" s="468"/>
      <c r="AY235" s="146"/>
      <c r="AZ235" s="291"/>
      <c r="BA235" s="112"/>
      <c r="BB235" s="468"/>
      <c r="BC235" s="146"/>
      <c r="BD235" s="69"/>
      <c r="BE235" s="112">
        <f t="shared" si="277"/>
        <v>0</v>
      </c>
      <c r="BF235" s="331">
        <f t="shared" ref="BF235:BF242" si="299">BD235/($F235-$X235-$AZ235)</f>
        <v>0</v>
      </c>
      <c r="BG235" s="158"/>
      <c r="BH235" s="69"/>
      <c r="BI235" s="112">
        <f t="shared" si="278"/>
        <v>0</v>
      </c>
      <c r="BJ235" s="331">
        <f t="shared" ref="BJ235:BJ242" si="300">BH235/($F235-$X235-$AZ235)</f>
        <v>0</v>
      </c>
      <c r="BL235" s="69"/>
      <c r="BM235" s="112">
        <f t="shared" ref="BM235:BM242" si="301">TRUNC(BL235*M235,2)</f>
        <v>0</v>
      </c>
      <c r="BN235" s="331">
        <f t="shared" ref="BN235:BN242" si="302">BL235/($F235-$X235-$AZ235)</f>
        <v>0</v>
      </c>
      <c r="BP235" s="258">
        <f t="shared" si="279"/>
        <v>0</v>
      </c>
      <c r="BQ235" s="112">
        <f t="shared" si="280"/>
        <v>0</v>
      </c>
      <c r="BR235" s="331">
        <f t="shared" ref="BR235:BR242" si="303">BP235/($F235-$X235-$AZ235)</f>
        <v>0</v>
      </c>
      <c r="BT235" s="258"/>
      <c r="BU235" s="112">
        <f t="shared" si="281"/>
        <v>0</v>
      </c>
      <c r="BV235" s="331">
        <f t="shared" ref="BV235:BV242" si="304">BT235/($F235-$X235-$AZ235)</f>
        <v>0</v>
      </c>
      <c r="BX235" s="304">
        <f t="shared" si="282"/>
        <v>0</v>
      </c>
      <c r="BY235" s="112">
        <f t="shared" si="283"/>
        <v>0</v>
      </c>
      <c r="BZ235" s="331">
        <v>0</v>
      </c>
      <c r="CB235" s="304">
        <f t="shared" si="284"/>
        <v>0</v>
      </c>
      <c r="CC235" s="112">
        <f t="shared" si="285"/>
        <v>0</v>
      </c>
      <c r="CD235" s="331">
        <v>0</v>
      </c>
      <c r="CF235" s="304">
        <v>0</v>
      </c>
      <c r="CG235" s="112">
        <v>0</v>
      </c>
      <c r="CH235" s="331">
        <v>0</v>
      </c>
      <c r="CJ235" s="304">
        <v>0</v>
      </c>
      <c r="CK235" s="112">
        <v>0</v>
      </c>
      <c r="CL235" s="331">
        <v>0</v>
      </c>
    </row>
    <row r="236" spans="1:94" ht="15" customHeight="1" outlineLevel="2">
      <c r="A236" s="188" t="s">
        <v>15</v>
      </c>
      <c r="B236" s="187">
        <v>88489</v>
      </c>
      <c r="C236" s="13" t="s">
        <v>341</v>
      </c>
      <c r="D236" s="583" t="str">
        <f>IF(B236="","",IFERROR(VLOOKUP(B236,'SINAPI12-24'!$A$5:$H$17812,2,FALSE),VLOOKUP(ORÇAMENTO!B236,COMPOSIÇÕES!$A$9:$G$412,3,FALSE)))</f>
        <v>PINTURA LÁTEX ACRÍLICA PREMIUM, APLICAÇÃO MANUAL EM PAREDES, DUAS DEMÃOS. AF_04/2023</v>
      </c>
      <c r="E236" s="604" t="str">
        <f>IF(B236="","",IFERROR(VLOOKUP(B236,'SINAPI12-24'!$A$5:$H$17812,3,FALSE),VLOOKUP(ORÇAMENTO!B236,COMPOSIÇÕES!$A$9:$G$412,4,FALSE)))</f>
        <v>M2</v>
      </c>
      <c r="F236" s="110">
        <v>3033.26</v>
      </c>
      <c r="G236" s="605"/>
      <c r="H236" s="123">
        <f t="shared" si="253"/>
        <v>0.28349999999999997</v>
      </c>
      <c r="I236" s="104">
        <f t="shared" si="297"/>
        <v>0</v>
      </c>
      <c r="J236" s="464">
        <f t="shared" si="298"/>
        <v>0</v>
      </c>
      <c r="K236" s="849"/>
      <c r="L236" s="66"/>
      <c r="M236" s="165"/>
      <c r="N236" s="334"/>
      <c r="O236" s="272"/>
      <c r="P236" s="66"/>
      <c r="Q236" s="165"/>
      <c r="R236" s="334"/>
      <c r="S236" s="325"/>
      <c r="T236" s="349"/>
      <c r="U236" s="165"/>
      <c r="V236" s="358"/>
      <c r="W236" s="21"/>
      <c r="X236" s="349"/>
      <c r="Y236" s="163"/>
      <c r="Z236" s="336"/>
      <c r="AA236" s="272"/>
      <c r="AB236" s="349"/>
      <c r="AC236" s="163"/>
      <c r="AD236" s="336"/>
      <c r="AE236" s="272"/>
      <c r="AF236" s="66"/>
      <c r="AG236" s="165"/>
      <c r="AH236" s="334"/>
      <c r="AI236" s="272"/>
      <c r="AJ236" s="66"/>
      <c r="AK236" s="165"/>
      <c r="AL236" s="334"/>
      <c r="AM236" s="146"/>
      <c r="AN236" s="66"/>
      <c r="AO236" s="165"/>
      <c r="AP236" s="334"/>
      <c r="AQ236" s="146"/>
      <c r="AR236" s="66"/>
      <c r="AS236" s="165"/>
      <c r="AT236" s="334"/>
      <c r="AU236" s="146"/>
      <c r="AV236" s="359"/>
      <c r="AW236" s="165"/>
      <c r="AX236" s="469"/>
      <c r="AY236" s="146"/>
      <c r="AZ236" s="292"/>
      <c r="BA236" s="165"/>
      <c r="BB236" s="469"/>
      <c r="BC236" s="146"/>
      <c r="BD236" s="66"/>
      <c r="BE236" s="165">
        <f t="shared" si="277"/>
        <v>0</v>
      </c>
      <c r="BF236" s="334">
        <f t="shared" si="299"/>
        <v>0</v>
      </c>
      <c r="BG236" s="158"/>
      <c r="BH236" s="66"/>
      <c r="BI236" s="165">
        <f t="shared" si="278"/>
        <v>0</v>
      </c>
      <c r="BJ236" s="334">
        <f t="shared" si="300"/>
        <v>0</v>
      </c>
      <c r="BL236" s="66"/>
      <c r="BM236" s="165">
        <f t="shared" si="301"/>
        <v>0</v>
      </c>
      <c r="BN236" s="334">
        <f t="shared" si="302"/>
        <v>0</v>
      </c>
      <c r="BP236" s="255">
        <f t="shared" si="279"/>
        <v>0</v>
      </c>
      <c r="BQ236" s="165">
        <f t="shared" si="280"/>
        <v>0</v>
      </c>
      <c r="BR236" s="334">
        <f t="shared" si="303"/>
        <v>0</v>
      </c>
      <c r="BT236" s="255"/>
      <c r="BU236" s="165">
        <f t="shared" si="281"/>
        <v>0</v>
      </c>
      <c r="BV236" s="334">
        <f t="shared" si="304"/>
        <v>0</v>
      </c>
      <c r="BX236" s="413">
        <f t="shared" si="282"/>
        <v>0</v>
      </c>
      <c r="BY236" s="165">
        <f t="shared" si="283"/>
        <v>0</v>
      </c>
      <c r="BZ236" s="334">
        <v>0</v>
      </c>
      <c r="CB236" s="413">
        <f t="shared" si="284"/>
        <v>0</v>
      </c>
      <c r="CC236" s="165">
        <f t="shared" si="285"/>
        <v>0</v>
      </c>
      <c r="CD236" s="334">
        <v>0</v>
      </c>
      <c r="CF236" s="413">
        <v>0</v>
      </c>
      <c r="CG236" s="165">
        <v>0</v>
      </c>
      <c r="CH236" s="334">
        <v>0</v>
      </c>
      <c r="CJ236" s="413">
        <v>0</v>
      </c>
      <c r="CK236" s="165">
        <v>0</v>
      </c>
      <c r="CL236" s="334">
        <v>0</v>
      </c>
    </row>
    <row r="237" spans="1:94" ht="15" customHeight="1" outlineLevel="2">
      <c r="A237" s="188" t="s">
        <v>15</v>
      </c>
      <c r="B237" s="187">
        <v>88488</v>
      </c>
      <c r="C237" s="13" t="s">
        <v>13547</v>
      </c>
      <c r="D237" s="583" t="str">
        <f>IF(B237="","",IFERROR(VLOOKUP(B237,'SINAPI12-24'!$A$5:$H$17812,2,FALSE),VLOOKUP(ORÇAMENTO!B237,COMPOSIÇÕES!$A$9:$G$412,3,FALSE)))</f>
        <v>PINTURA LÁTEX ACRÍLICA PREMIUM, APLICAÇÃO MANUAL EM TETO, DUAS DEMÃOS. AF_04/2023</v>
      </c>
      <c r="E237" s="604" t="str">
        <f>IF(B237="","",IFERROR(VLOOKUP(B237,'SINAPI12-24'!$A$5:$H$17812,3,FALSE),VLOOKUP(ORÇAMENTO!B237,COMPOSIÇÕES!$A$9:$G$412,4,FALSE)))</f>
        <v>M2</v>
      </c>
      <c r="F237" s="110">
        <v>500.86</v>
      </c>
      <c r="G237" s="605"/>
      <c r="H237" s="123">
        <f t="shared" si="253"/>
        <v>0.28349999999999997</v>
      </c>
      <c r="I237" s="104">
        <f t="shared" si="297"/>
        <v>0</v>
      </c>
      <c r="J237" s="464">
        <f t="shared" si="298"/>
        <v>0</v>
      </c>
      <c r="K237" s="849"/>
      <c r="L237" s="66"/>
      <c r="M237" s="165"/>
      <c r="N237" s="334"/>
      <c r="O237" s="272"/>
      <c r="P237" s="66"/>
      <c r="Q237" s="165"/>
      <c r="R237" s="334"/>
      <c r="S237" s="325"/>
      <c r="T237" s="349"/>
      <c r="U237" s="165"/>
      <c r="V237" s="358"/>
      <c r="W237" s="21"/>
      <c r="X237" s="349"/>
      <c r="Y237" s="163"/>
      <c r="Z237" s="336"/>
      <c r="AA237" s="272"/>
      <c r="AB237" s="349"/>
      <c r="AC237" s="163"/>
      <c r="AD237" s="336"/>
      <c r="AE237" s="272"/>
      <c r="AF237" s="66"/>
      <c r="AG237" s="165"/>
      <c r="AH237" s="334"/>
      <c r="AI237" s="272"/>
      <c r="AJ237" s="66"/>
      <c r="AK237" s="165"/>
      <c r="AL237" s="334"/>
      <c r="AM237" s="146"/>
      <c r="AN237" s="66"/>
      <c r="AO237" s="165"/>
      <c r="AP237" s="334"/>
      <c r="AQ237" s="146"/>
      <c r="AR237" s="66"/>
      <c r="AS237" s="165"/>
      <c r="AT237" s="334"/>
      <c r="AU237" s="146"/>
      <c r="AV237" s="359"/>
      <c r="AW237" s="165"/>
      <c r="AX237" s="469"/>
      <c r="AY237" s="146"/>
      <c r="AZ237" s="292"/>
      <c r="BA237" s="165"/>
      <c r="BB237" s="469"/>
      <c r="BC237" s="146"/>
      <c r="BD237" s="66"/>
      <c r="BE237" s="165">
        <f t="shared" si="277"/>
        <v>0</v>
      </c>
      <c r="BF237" s="334">
        <f t="shared" si="299"/>
        <v>0</v>
      </c>
      <c r="BG237" s="158"/>
      <c r="BH237" s="66"/>
      <c r="BI237" s="165">
        <f t="shared" si="278"/>
        <v>0</v>
      </c>
      <c r="BJ237" s="334">
        <f t="shared" si="300"/>
        <v>0</v>
      </c>
      <c r="BL237" s="66"/>
      <c r="BM237" s="165">
        <f t="shared" si="301"/>
        <v>0</v>
      </c>
      <c r="BN237" s="334">
        <f t="shared" si="302"/>
        <v>0</v>
      </c>
      <c r="BP237" s="255">
        <f t="shared" si="279"/>
        <v>0</v>
      </c>
      <c r="BQ237" s="165">
        <f t="shared" si="280"/>
        <v>0</v>
      </c>
      <c r="BR237" s="334">
        <f t="shared" si="303"/>
        <v>0</v>
      </c>
      <c r="BT237" s="255"/>
      <c r="BU237" s="165">
        <f t="shared" si="281"/>
        <v>0</v>
      </c>
      <c r="BV237" s="334">
        <f t="shared" si="304"/>
        <v>0</v>
      </c>
      <c r="BX237" s="413">
        <f t="shared" si="282"/>
        <v>0</v>
      </c>
      <c r="BY237" s="165">
        <f t="shared" si="283"/>
        <v>0</v>
      </c>
      <c r="BZ237" s="334">
        <v>0</v>
      </c>
      <c r="CB237" s="413">
        <f t="shared" si="284"/>
        <v>0</v>
      </c>
      <c r="CC237" s="165">
        <f t="shared" si="285"/>
        <v>0</v>
      </c>
      <c r="CD237" s="334">
        <v>0</v>
      </c>
      <c r="CF237" s="413">
        <v>0</v>
      </c>
      <c r="CG237" s="165">
        <v>0</v>
      </c>
      <c r="CH237" s="334">
        <v>0</v>
      </c>
      <c r="CJ237" s="413">
        <v>0</v>
      </c>
      <c r="CK237" s="165">
        <v>0</v>
      </c>
      <c r="CL237" s="334">
        <v>0</v>
      </c>
    </row>
    <row r="238" spans="1:94" ht="15" customHeight="1" outlineLevel="2">
      <c r="A238" s="188" t="s">
        <v>15</v>
      </c>
      <c r="B238" s="187">
        <v>102219</v>
      </c>
      <c r="C238" s="13" t="s">
        <v>13548</v>
      </c>
      <c r="D238" s="583" t="str">
        <f>IF(B238="","",IFERROR(VLOOKUP(B238,'SINAPI12-24'!$A$5:$H$17812,2,FALSE),VLOOKUP(ORÇAMENTO!B238,COMPOSIÇÕES!$A$9:$G$412,3,FALSE)))</f>
        <v>PINTURA TINTA DE ACABAMENTO (PIGMENTADA) ESMALTE SINTÉTICO ACETINADO EM MADEIRA, 2 DEMÃOS. AF_01/2021</v>
      </c>
      <c r="E238" s="604" t="str">
        <f>IF(B238="","",IFERROR(VLOOKUP(B238,'SINAPI12-24'!$A$5:$H$17812,3,FALSE),VLOOKUP(ORÇAMENTO!B238,COMPOSIÇÕES!$A$9:$G$412,4,FALSE)))</f>
        <v>M2</v>
      </c>
      <c r="F238" s="110">
        <v>188.92</v>
      </c>
      <c r="G238" s="605"/>
      <c r="H238" s="123">
        <f t="shared" si="253"/>
        <v>0.28349999999999997</v>
      </c>
      <c r="I238" s="104">
        <f t="shared" si="297"/>
        <v>0</v>
      </c>
      <c r="J238" s="464">
        <f t="shared" si="298"/>
        <v>0</v>
      </c>
      <c r="K238" s="849"/>
      <c r="L238" s="66"/>
      <c r="M238" s="165"/>
      <c r="N238" s="334"/>
      <c r="O238" s="272"/>
      <c r="P238" s="66"/>
      <c r="Q238" s="165"/>
      <c r="R238" s="334"/>
      <c r="S238" s="325"/>
      <c r="T238" s="349"/>
      <c r="U238" s="165"/>
      <c r="V238" s="358"/>
      <c r="W238" s="21"/>
      <c r="X238" s="349"/>
      <c r="Y238" s="163"/>
      <c r="Z238" s="336"/>
      <c r="AA238" s="272"/>
      <c r="AB238" s="349"/>
      <c r="AC238" s="163"/>
      <c r="AD238" s="336"/>
      <c r="AE238" s="272"/>
      <c r="AF238" s="66"/>
      <c r="AG238" s="165"/>
      <c r="AH238" s="334"/>
      <c r="AI238" s="272"/>
      <c r="AJ238" s="66"/>
      <c r="AK238" s="165"/>
      <c r="AL238" s="334"/>
      <c r="AM238" s="146"/>
      <c r="AN238" s="66"/>
      <c r="AO238" s="165"/>
      <c r="AP238" s="334"/>
      <c r="AQ238" s="146"/>
      <c r="AR238" s="66"/>
      <c r="AS238" s="165"/>
      <c r="AT238" s="334"/>
      <c r="AU238" s="146"/>
      <c r="AV238" s="359"/>
      <c r="AW238" s="165"/>
      <c r="AX238" s="469"/>
      <c r="AY238" s="146"/>
      <c r="AZ238" s="292"/>
      <c r="BA238" s="165"/>
      <c r="BB238" s="469"/>
      <c r="BC238" s="146"/>
      <c r="BD238" s="66"/>
      <c r="BE238" s="165">
        <f t="shared" si="277"/>
        <v>0</v>
      </c>
      <c r="BF238" s="334">
        <f t="shared" si="299"/>
        <v>0</v>
      </c>
      <c r="BG238" s="158"/>
      <c r="BH238" s="66"/>
      <c r="BI238" s="165">
        <f t="shared" si="278"/>
        <v>0</v>
      </c>
      <c r="BJ238" s="334">
        <f t="shared" si="300"/>
        <v>0</v>
      </c>
      <c r="BL238" s="66"/>
      <c r="BM238" s="165">
        <f t="shared" si="301"/>
        <v>0</v>
      </c>
      <c r="BN238" s="334">
        <f t="shared" si="302"/>
        <v>0</v>
      </c>
      <c r="BP238" s="255">
        <f t="shared" si="279"/>
        <v>0</v>
      </c>
      <c r="BQ238" s="165">
        <f t="shared" si="280"/>
        <v>0</v>
      </c>
      <c r="BR238" s="334">
        <f t="shared" si="303"/>
        <v>0</v>
      </c>
      <c r="BT238" s="255"/>
      <c r="BU238" s="165">
        <f t="shared" si="281"/>
        <v>0</v>
      </c>
      <c r="BV238" s="334">
        <f t="shared" si="304"/>
        <v>0</v>
      </c>
      <c r="BX238" s="413">
        <f t="shared" si="282"/>
        <v>0</v>
      </c>
      <c r="BY238" s="165">
        <f t="shared" si="283"/>
        <v>0</v>
      </c>
      <c r="BZ238" s="334">
        <v>0</v>
      </c>
      <c r="CB238" s="413">
        <f t="shared" si="284"/>
        <v>0</v>
      </c>
      <c r="CC238" s="165">
        <f t="shared" si="285"/>
        <v>0</v>
      </c>
      <c r="CD238" s="334">
        <v>0</v>
      </c>
      <c r="CF238" s="413">
        <v>0</v>
      </c>
      <c r="CG238" s="165">
        <v>0</v>
      </c>
      <c r="CH238" s="334">
        <v>0</v>
      </c>
      <c r="CJ238" s="413">
        <v>0</v>
      </c>
      <c r="CK238" s="165">
        <v>0</v>
      </c>
      <c r="CL238" s="334">
        <v>0</v>
      </c>
    </row>
    <row r="239" spans="1:94" ht="15" customHeight="1" outlineLevel="2">
      <c r="A239" s="188" t="s">
        <v>15</v>
      </c>
      <c r="B239" s="187">
        <v>102219</v>
      </c>
      <c r="C239" s="13" t="s">
        <v>13549</v>
      </c>
      <c r="D239" s="583" t="str">
        <f>IF(B239="","",IFERROR(VLOOKUP(B239,'SINAPI12-24'!$A$5:$H$17812,2,FALSE),VLOOKUP(ORÇAMENTO!B239,COMPOSIÇÕES!$A$9:$G$412,3,FALSE)))</f>
        <v>PINTURA TINTA DE ACABAMENTO (PIGMENTADA) ESMALTE SINTÉTICO ACETINADO EM MADEIRA, 2 DEMÃOS. AF_01/2021</v>
      </c>
      <c r="E239" s="604" t="str">
        <f>IF(B239="","",IFERROR(VLOOKUP(B239,'SINAPI12-24'!$A$5:$H$17812,3,FALSE),VLOOKUP(ORÇAMENTO!B239,COMPOSIÇÕES!$A$9:$G$412,4,FALSE)))</f>
        <v>M2</v>
      </c>
      <c r="F239" s="110">
        <v>23.86</v>
      </c>
      <c r="G239" s="605"/>
      <c r="H239" s="123">
        <f t="shared" si="253"/>
        <v>0.28349999999999997</v>
      </c>
      <c r="I239" s="104">
        <f t="shared" si="297"/>
        <v>0</v>
      </c>
      <c r="J239" s="464">
        <f t="shared" si="298"/>
        <v>0</v>
      </c>
      <c r="K239" s="849"/>
      <c r="L239" s="66"/>
      <c r="M239" s="165"/>
      <c r="N239" s="334"/>
      <c r="O239" s="272"/>
      <c r="P239" s="66"/>
      <c r="Q239" s="165"/>
      <c r="R239" s="334"/>
      <c r="S239" s="325"/>
      <c r="T239" s="349"/>
      <c r="U239" s="165"/>
      <c r="V239" s="358"/>
      <c r="W239" s="21"/>
      <c r="X239" s="349"/>
      <c r="Y239" s="163"/>
      <c r="Z239" s="336"/>
      <c r="AA239" s="272"/>
      <c r="AB239" s="349"/>
      <c r="AC239" s="163"/>
      <c r="AD239" s="336"/>
      <c r="AE239" s="272"/>
      <c r="AF239" s="66"/>
      <c r="AG239" s="165"/>
      <c r="AH239" s="334"/>
      <c r="AI239" s="272"/>
      <c r="AJ239" s="66"/>
      <c r="AK239" s="165"/>
      <c r="AL239" s="334"/>
      <c r="AM239" s="146"/>
      <c r="AN239" s="66"/>
      <c r="AO239" s="165"/>
      <c r="AP239" s="334"/>
      <c r="AQ239" s="146"/>
      <c r="AR239" s="66"/>
      <c r="AS239" s="165"/>
      <c r="AT239" s="334"/>
      <c r="AU239" s="146"/>
      <c r="AV239" s="359"/>
      <c r="AW239" s="165"/>
      <c r="AX239" s="469"/>
      <c r="AY239" s="146"/>
      <c r="AZ239" s="292"/>
      <c r="BA239" s="165"/>
      <c r="BB239" s="469"/>
      <c r="BC239" s="146"/>
      <c r="BD239" s="66"/>
      <c r="BE239" s="165">
        <f t="shared" si="277"/>
        <v>0</v>
      </c>
      <c r="BF239" s="334">
        <f t="shared" si="299"/>
        <v>0</v>
      </c>
      <c r="BG239" s="158"/>
      <c r="BH239" s="66"/>
      <c r="BI239" s="165">
        <f t="shared" si="278"/>
        <v>0</v>
      </c>
      <c r="BJ239" s="334">
        <f t="shared" si="300"/>
        <v>0</v>
      </c>
      <c r="BL239" s="66"/>
      <c r="BM239" s="165">
        <f t="shared" si="301"/>
        <v>0</v>
      </c>
      <c r="BN239" s="334">
        <f t="shared" si="302"/>
        <v>0</v>
      </c>
      <c r="BP239" s="255">
        <f t="shared" si="279"/>
        <v>0</v>
      </c>
      <c r="BQ239" s="165">
        <f t="shared" si="280"/>
        <v>0</v>
      </c>
      <c r="BR239" s="334">
        <f t="shared" si="303"/>
        <v>0</v>
      </c>
      <c r="BT239" s="255"/>
      <c r="BU239" s="165">
        <f t="shared" si="281"/>
        <v>0</v>
      </c>
      <c r="BV239" s="334">
        <f t="shared" si="304"/>
        <v>0</v>
      </c>
      <c r="BX239" s="413">
        <f t="shared" si="282"/>
        <v>0</v>
      </c>
      <c r="BY239" s="165">
        <f t="shared" si="283"/>
        <v>0</v>
      </c>
      <c r="BZ239" s="334">
        <v>0</v>
      </c>
      <c r="CB239" s="413">
        <f t="shared" si="284"/>
        <v>0</v>
      </c>
      <c r="CC239" s="165">
        <f t="shared" si="285"/>
        <v>0</v>
      </c>
      <c r="CD239" s="334">
        <v>0</v>
      </c>
      <c r="CF239" s="413">
        <v>0</v>
      </c>
      <c r="CG239" s="165">
        <v>0</v>
      </c>
      <c r="CH239" s="334">
        <v>0</v>
      </c>
      <c r="CJ239" s="413">
        <v>0</v>
      </c>
      <c r="CK239" s="165">
        <v>0</v>
      </c>
      <c r="CL239" s="334">
        <v>0</v>
      </c>
    </row>
    <row r="240" spans="1:94" ht="15" customHeight="1" outlineLevel="2">
      <c r="A240" s="188" t="s">
        <v>15</v>
      </c>
      <c r="B240" s="187">
        <v>100758</v>
      </c>
      <c r="C240" s="13" t="s">
        <v>13550</v>
      </c>
      <c r="D240" s="583" t="str">
        <f>IF(B240="","",IFERROR(VLOOKUP(B240,'SINAPI12-24'!$A$5:$H$17812,2,FALSE),VLOOKUP(ORÇAMENTO!B240,COMPOSIÇÕES!$A$9:$G$412,3,FALSE)))</f>
        <v>PINTURA COM TINTA ALQUÍDICA DE ACABAMENTO (ESMALTE SINTÉTICO ACETINADO) APLICADA A ROLO OU PINCEL SOBRE SUPERFÍCIES METÁLICAS (EXCETO PERFIL) EXECUTADO EM OBRA (02 DEMÃOS). AF_01/2020</v>
      </c>
      <c r="E240" s="604" t="str">
        <f>IF(B240="","",IFERROR(VLOOKUP(B240,'SINAPI12-24'!$A$5:$H$17812,3,FALSE),VLOOKUP(ORÇAMENTO!B240,COMPOSIÇÕES!$A$9:$G$412,4,FALSE)))</f>
        <v>M2</v>
      </c>
      <c r="F240" s="110">
        <v>515.99</v>
      </c>
      <c r="G240" s="605"/>
      <c r="H240" s="123">
        <f t="shared" si="253"/>
        <v>0.28349999999999997</v>
      </c>
      <c r="I240" s="104">
        <f t="shared" si="297"/>
        <v>0</v>
      </c>
      <c r="J240" s="464">
        <f t="shared" si="298"/>
        <v>0</v>
      </c>
      <c r="K240" s="849"/>
      <c r="L240" s="66"/>
      <c r="M240" s="165"/>
      <c r="N240" s="334"/>
      <c r="O240" s="272"/>
      <c r="P240" s="66"/>
      <c r="Q240" s="165"/>
      <c r="R240" s="334"/>
      <c r="S240" s="325"/>
      <c r="T240" s="349"/>
      <c r="U240" s="165"/>
      <c r="V240" s="358"/>
      <c r="W240" s="21"/>
      <c r="X240" s="349"/>
      <c r="Y240" s="163"/>
      <c r="Z240" s="336"/>
      <c r="AA240" s="272"/>
      <c r="AB240" s="349"/>
      <c r="AC240" s="163"/>
      <c r="AD240" s="336"/>
      <c r="AE240" s="272"/>
      <c r="AF240" s="66"/>
      <c r="AG240" s="165"/>
      <c r="AH240" s="334"/>
      <c r="AI240" s="272"/>
      <c r="AJ240" s="66"/>
      <c r="AK240" s="165"/>
      <c r="AL240" s="334"/>
      <c r="AM240" s="146"/>
      <c r="AN240" s="66"/>
      <c r="AO240" s="165"/>
      <c r="AP240" s="334"/>
      <c r="AQ240" s="146"/>
      <c r="AR240" s="66"/>
      <c r="AS240" s="165"/>
      <c r="AT240" s="334"/>
      <c r="AU240" s="146"/>
      <c r="AV240" s="359"/>
      <c r="AW240" s="165"/>
      <c r="AX240" s="469"/>
      <c r="AY240" s="146"/>
      <c r="AZ240" s="292"/>
      <c r="BA240" s="165"/>
      <c r="BB240" s="469"/>
      <c r="BC240" s="146"/>
      <c r="BD240" s="66"/>
      <c r="BE240" s="165">
        <f t="shared" si="277"/>
        <v>0</v>
      </c>
      <c r="BF240" s="334">
        <f t="shared" si="299"/>
        <v>0</v>
      </c>
      <c r="BG240" s="158"/>
      <c r="BH240" s="66"/>
      <c r="BI240" s="165">
        <f t="shared" si="278"/>
        <v>0</v>
      </c>
      <c r="BJ240" s="334">
        <f t="shared" si="300"/>
        <v>0</v>
      </c>
      <c r="BL240" s="66"/>
      <c r="BM240" s="165">
        <f t="shared" si="301"/>
        <v>0</v>
      </c>
      <c r="BN240" s="334">
        <f t="shared" si="302"/>
        <v>0</v>
      </c>
      <c r="BP240" s="255">
        <f t="shared" si="279"/>
        <v>0</v>
      </c>
      <c r="BQ240" s="165">
        <f t="shared" si="280"/>
        <v>0</v>
      </c>
      <c r="BR240" s="334">
        <f t="shared" si="303"/>
        <v>0</v>
      </c>
      <c r="BT240" s="255"/>
      <c r="BU240" s="165">
        <f t="shared" si="281"/>
        <v>0</v>
      </c>
      <c r="BV240" s="334">
        <f t="shared" si="304"/>
        <v>0</v>
      </c>
      <c r="BX240" s="413">
        <f t="shared" si="282"/>
        <v>0</v>
      </c>
      <c r="BY240" s="165">
        <f t="shared" si="283"/>
        <v>0</v>
      </c>
      <c r="BZ240" s="334">
        <v>0</v>
      </c>
      <c r="CB240" s="413">
        <f t="shared" si="284"/>
        <v>0</v>
      </c>
      <c r="CC240" s="165">
        <f t="shared" si="285"/>
        <v>0</v>
      </c>
      <c r="CD240" s="334">
        <v>0</v>
      </c>
      <c r="CF240" s="413">
        <v>0</v>
      </c>
      <c r="CG240" s="165">
        <v>0</v>
      </c>
      <c r="CH240" s="334">
        <v>0</v>
      </c>
      <c r="CJ240" s="413">
        <v>0</v>
      </c>
      <c r="CK240" s="165">
        <v>0</v>
      </c>
      <c r="CL240" s="334">
        <v>0</v>
      </c>
    </row>
    <row r="241" spans="1:90" ht="15" customHeight="1" outlineLevel="2">
      <c r="A241" s="188" t="s">
        <v>15</v>
      </c>
      <c r="B241" s="187">
        <v>102494</v>
      </c>
      <c r="C241" s="13" t="s">
        <v>13551</v>
      </c>
      <c r="D241" s="583" t="str">
        <f>IF(B241="","",IFERROR(VLOOKUP(B241,'SINAPI12-24'!$A$5:$H$17812,2,FALSE),VLOOKUP(ORÇAMENTO!B241,COMPOSIÇÕES!$A$9:$G$412,3,FALSE)))</f>
        <v>PINTURA DE PISO COM TINTA EPÓXI, APLICAÇÃO MANUAL, 2 DEMÃOS, INCLUSO PRIMER EPÓXI. AF_05/2021</v>
      </c>
      <c r="E241" s="604" t="str">
        <f>IF(B241="","",IFERROR(VLOOKUP(B241,'SINAPI12-24'!$A$5:$H$17812,3,FALSE),VLOOKUP(ORÇAMENTO!B241,COMPOSIÇÕES!$A$9:$G$412,4,FALSE)))</f>
        <v>M2</v>
      </c>
      <c r="F241" s="110">
        <v>189.04</v>
      </c>
      <c r="G241" s="605"/>
      <c r="H241" s="123">
        <f t="shared" si="253"/>
        <v>0.28349999999999997</v>
      </c>
      <c r="I241" s="104">
        <f t="shared" si="297"/>
        <v>0</v>
      </c>
      <c r="J241" s="464">
        <f t="shared" si="298"/>
        <v>0</v>
      </c>
      <c r="K241" s="849"/>
      <c r="L241" s="66"/>
      <c r="M241" s="165"/>
      <c r="N241" s="334"/>
      <c r="O241" s="272"/>
      <c r="P241" s="66"/>
      <c r="Q241" s="165"/>
      <c r="R241" s="334"/>
      <c r="S241" s="325"/>
      <c r="T241" s="349"/>
      <c r="U241" s="165"/>
      <c r="V241" s="358"/>
      <c r="W241" s="21"/>
      <c r="X241" s="349"/>
      <c r="Y241" s="163"/>
      <c r="Z241" s="336"/>
      <c r="AA241" s="272"/>
      <c r="AB241" s="349"/>
      <c r="AC241" s="163"/>
      <c r="AD241" s="336"/>
      <c r="AE241" s="272"/>
      <c r="AF241" s="66"/>
      <c r="AG241" s="165"/>
      <c r="AH241" s="334"/>
      <c r="AI241" s="272"/>
      <c r="AJ241" s="66"/>
      <c r="AK241" s="165"/>
      <c r="AL241" s="334"/>
      <c r="AM241" s="146"/>
      <c r="AN241" s="66"/>
      <c r="AO241" s="165"/>
      <c r="AP241" s="334"/>
      <c r="AQ241" s="146"/>
      <c r="AR241" s="66"/>
      <c r="AS241" s="165"/>
      <c r="AT241" s="334"/>
      <c r="AU241" s="146"/>
      <c r="AV241" s="359"/>
      <c r="AW241" s="165"/>
      <c r="AX241" s="469"/>
      <c r="AY241" s="146"/>
      <c r="AZ241" s="292"/>
      <c r="BA241" s="165"/>
      <c r="BB241" s="469"/>
      <c r="BC241" s="146"/>
      <c r="BD241" s="66"/>
      <c r="BE241" s="165">
        <f t="shared" si="277"/>
        <v>0</v>
      </c>
      <c r="BF241" s="334">
        <f t="shared" si="299"/>
        <v>0</v>
      </c>
      <c r="BG241" s="158"/>
      <c r="BH241" s="66"/>
      <c r="BI241" s="165">
        <f t="shared" si="278"/>
        <v>0</v>
      </c>
      <c r="BJ241" s="334">
        <f t="shared" si="300"/>
        <v>0</v>
      </c>
      <c r="BL241" s="66"/>
      <c r="BM241" s="165">
        <f t="shared" si="301"/>
        <v>0</v>
      </c>
      <c r="BN241" s="334">
        <f t="shared" si="302"/>
        <v>0</v>
      </c>
      <c r="BP241" s="255">
        <f t="shared" si="279"/>
        <v>0</v>
      </c>
      <c r="BQ241" s="165">
        <f t="shared" si="280"/>
        <v>0</v>
      </c>
      <c r="BR241" s="334">
        <f t="shared" si="303"/>
        <v>0</v>
      </c>
      <c r="BT241" s="255"/>
      <c r="BU241" s="165">
        <f t="shared" si="281"/>
        <v>0</v>
      </c>
      <c r="BV241" s="334">
        <f t="shared" si="304"/>
        <v>0</v>
      </c>
      <c r="BX241" s="413">
        <f t="shared" si="282"/>
        <v>0</v>
      </c>
      <c r="BY241" s="165">
        <f t="shared" si="283"/>
        <v>0</v>
      </c>
      <c r="BZ241" s="334">
        <v>0</v>
      </c>
      <c r="CB241" s="413">
        <f t="shared" si="284"/>
        <v>0</v>
      </c>
      <c r="CC241" s="165">
        <f t="shared" si="285"/>
        <v>0</v>
      </c>
      <c r="CD241" s="334">
        <v>0</v>
      </c>
      <c r="CF241" s="413">
        <v>0</v>
      </c>
      <c r="CG241" s="165">
        <v>0</v>
      </c>
      <c r="CH241" s="334">
        <v>0</v>
      </c>
      <c r="CJ241" s="413">
        <v>0</v>
      </c>
      <c r="CK241" s="165">
        <v>0</v>
      </c>
      <c r="CL241" s="334">
        <v>0</v>
      </c>
    </row>
    <row r="242" spans="1:90" ht="15" customHeight="1" outlineLevel="2">
      <c r="A242" s="188" t="s">
        <v>15</v>
      </c>
      <c r="B242" s="187">
        <v>100742</v>
      </c>
      <c r="C242" s="13" t="s">
        <v>13552</v>
      </c>
      <c r="D242" s="583" t="str">
        <f>IF(B242="","",IFERROR(VLOOKUP(B242,'SINAPI12-24'!$A$5:$H$17812,2,FALSE),VLOOKUP(ORÇAMENTO!B242,COMPOSIÇÕES!$A$9:$G$412,3,FALSE)))</f>
        <v>PINTURA COM TINTA ALQUÍDICA DE ACABAMENTO (ESMALTE SINTÉTICO ACETINADO) APLICADA A ROLO OU PINCEL SOBRE SUPERFÍCIES METÁLICAS (EXCETO PERFIL) EXECUTADO EM OBRA (POR DEMÃO). AF_01/2020</v>
      </c>
      <c r="E242" s="604" t="str">
        <f>IF(B242="","",IFERROR(VLOOKUP(B242,'SINAPI12-24'!$A$5:$H$17812,3,FALSE),VLOOKUP(ORÇAMENTO!B242,COMPOSIÇÕES!$A$9:$G$412,4,FALSE)))</f>
        <v>M2</v>
      </c>
      <c r="F242" s="110">
        <v>247.08</v>
      </c>
      <c r="G242" s="605"/>
      <c r="H242" s="123">
        <f t="shared" si="253"/>
        <v>0.28349999999999997</v>
      </c>
      <c r="I242" s="104">
        <f t="shared" si="297"/>
        <v>0</v>
      </c>
      <c r="J242" s="464">
        <f t="shared" si="298"/>
        <v>0</v>
      </c>
      <c r="K242" s="849"/>
      <c r="L242" s="68"/>
      <c r="M242" s="132"/>
      <c r="N242" s="337"/>
      <c r="O242" s="272"/>
      <c r="P242" s="68"/>
      <c r="Q242" s="132"/>
      <c r="R242" s="337"/>
      <c r="S242" s="325"/>
      <c r="T242" s="350"/>
      <c r="U242" s="132"/>
      <c r="V242" s="360"/>
      <c r="W242" s="21"/>
      <c r="X242" s="350"/>
      <c r="Y242" s="323"/>
      <c r="Z242" s="339"/>
      <c r="AA242" s="272"/>
      <c r="AB242" s="350"/>
      <c r="AC242" s="323"/>
      <c r="AD242" s="339"/>
      <c r="AE242" s="272"/>
      <c r="AF242" s="68"/>
      <c r="AG242" s="132"/>
      <c r="AH242" s="337"/>
      <c r="AI242" s="272"/>
      <c r="AJ242" s="68"/>
      <c r="AK242" s="132"/>
      <c r="AL242" s="337"/>
      <c r="AM242" s="146"/>
      <c r="AN242" s="68"/>
      <c r="AO242" s="132"/>
      <c r="AP242" s="337"/>
      <c r="AQ242" s="146"/>
      <c r="AR242" s="68"/>
      <c r="AS242" s="132"/>
      <c r="AT242" s="337"/>
      <c r="AU242" s="146"/>
      <c r="AV242" s="361"/>
      <c r="AW242" s="132"/>
      <c r="AX242" s="470"/>
      <c r="AY242" s="146"/>
      <c r="AZ242" s="293"/>
      <c r="BA242" s="132"/>
      <c r="BB242" s="470"/>
      <c r="BC242" s="146"/>
      <c r="BD242" s="68"/>
      <c r="BE242" s="132">
        <f t="shared" si="277"/>
        <v>0</v>
      </c>
      <c r="BF242" s="337">
        <f t="shared" si="299"/>
        <v>0</v>
      </c>
      <c r="BG242" s="158"/>
      <c r="BH242" s="68"/>
      <c r="BI242" s="132">
        <f t="shared" si="278"/>
        <v>0</v>
      </c>
      <c r="BJ242" s="337">
        <f t="shared" si="300"/>
        <v>0</v>
      </c>
      <c r="BL242" s="68"/>
      <c r="BM242" s="132">
        <f t="shared" si="301"/>
        <v>0</v>
      </c>
      <c r="BN242" s="337">
        <f t="shared" si="302"/>
        <v>0</v>
      </c>
      <c r="BP242" s="270">
        <f t="shared" si="279"/>
        <v>0</v>
      </c>
      <c r="BQ242" s="132">
        <f t="shared" si="280"/>
        <v>0</v>
      </c>
      <c r="BR242" s="337">
        <f t="shared" si="303"/>
        <v>0</v>
      </c>
      <c r="BT242" s="270"/>
      <c r="BU242" s="132">
        <f t="shared" si="281"/>
        <v>0</v>
      </c>
      <c r="BV242" s="337">
        <f t="shared" si="304"/>
        <v>0</v>
      </c>
      <c r="BX242" s="415">
        <f t="shared" si="282"/>
        <v>0</v>
      </c>
      <c r="BY242" s="132">
        <f t="shared" si="283"/>
        <v>0</v>
      </c>
      <c r="BZ242" s="337">
        <v>0</v>
      </c>
      <c r="CB242" s="415">
        <f t="shared" si="284"/>
        <v>0</v>
      </c>
      <c r="CC242" s="132">
        <f t="shared" si="285"/>
        <v>0</v>
      </c>
      <c r="CD242" s="337">
        <v>0</v>
      </c>
      <c r="CF242" s="415">
        <v>0</v>
      </c>
      <c r="CG242" s="132">
        <v>0</v>
      </c>
      <c r="CH242" s="337">
        <v>0</v>
      </c>
      <c r="CJ242" s="415">
        <v>0</v>
      </c>
      <c r="CK242" s="132">
        <v>0</v>
      </c>
      <c r="CL242" s="337">
        <v>0</v>
      </c>
    </row>
    <row r="243" spans="1:90" ht="15" customHeight="1" outlineLevel="1">
      <c r="A243" s="425"/>
      <c r="B243" s="426"/>
      <c r="C243" s="427" t="s">
        <v>13553</v>
      </c>
      <c r="D243" s="581" t="s">
        <v>254</v>
      </c>
      <c r="E243" s="428"/>
      <c r="F243" s="429"/>
      <c r="G243" s="430"/>
      <c r="H243" s="431"/>
      <c r="I243" s="430"/>
      <c r="J243" s="432">
        <f>SUM(J244:J245)</f>
        <v>0</v>
      </c>
      <c r="K243" s="849"/>
      <c r="L243" s="261"/>
      <c r="M243" s="262"/>
      <c r="N243" s="351"/>
      <c r="O243" s="272"/>
      <c r="P243" s="261"/>
      <c r="Q243" s="262"/>
      <c r="R243" s="351"/>
      <c r="S243" s="325"/>
      <c r="T243" s="352"/>
      <c r="U243" s="262"/>
      <c r="V243" s="364"/>
      <c r="W243" s="21"/>
      <c r="X243" s="352"/>
      <c r="Y243" s="353"/>
      <c r="Z243" s="354"/>
      <c r="AA243" s="272"/>
      <c r="AB243" s="352"/>
      <c r="AC243" s="353"/>
      <c r="AD243" s="354"/>
      <c r="AE243" s="272"/>
      <c r="AF243" s="261"/>
      <c r="AG243" s="262"/>
      <c r="AH243" s="351"/>
      <c r="AI243" s="272"/>
      <c r="AJ243" s="261"/>
      <c r="AK243" s="262"/>
      <c r="AL243" s="351"/>
      <c r="AM243" s="146"/>
      <c r="AN243" s="261"/>
      <c r="AO243" s="262"/>
      <c r="AP243" s="351"/>
      <c r="AQ243" s="146"/>
      <c r="AR243" s="261"/>
      <c r="AS243" s="262"/>
      <c r="AT243" s="351"/>
      <c r="AU243" s="146"/>
      <c r="AV243" s="352"/>
      <c r="AW243" s="262"/>
      <c r="AX243" s="472"/>
      <c r="AY243" s="146"/>
      <c r="AZ243" s="295"/>
      <c r="BA243" s="262"/>
      <c r="BB243" s="472"/>
      <c r="BC243" s="146"/>
      <c r="BD243" s="261"/>
      <c r="BE243" s="262"/>
      <c r="BF243" s="351"/>
      <c r="BG243" s="158"/>
      <c r="BH243" s="261"/>
      <c r="BI243" s="262"/>
      <c r="BJ243" s="351"/>
      <c r="BL243" s="261"/>
      <c r="BM243" s="262"/>
      <c r="BN243" s="351"/>
      <c r="BP243" s="261"/>
      <c r="BQ243" s="262"/>
      <c r="BR243" s="351"/>
      <c r="BT243" s="261"/>
      <c r="BU243" s="262"/>
      <c r="BV243" s="351"/>
      <c r="BX243" s="295"/>
      <c r="BY243" s="262"/>
      <c r="BZ243" s="351"/>
      <c r="CB243" s="295"/>
      <c r="CC243" s="262"/>
      <c r="CD243" s="351"/>
      <c r="CF243" s="295"/>
      <c r="CG243" s="262"/>
      <c r="CH243" s="351"/>
      <c r="CJ243" s="295"/>
      <c r="CK243" s="262"/>
      <c r="CL243" s="351"/>
    </row>
    <row r="244" spans="1:90" ht="15" customHeight="1" outlineLevel="2">
      <c r="A244" s="188" t="s">
        <v>15</v>
      </c>
      <c r="B244" s="187">
        <v>96135</v>
      </c>
      <c r="C244" s="13" t="s">
        <v>13554</v>
      </c>
      <c r="D244" s="583" t="str">
        <f>IF(B244="","",IFERROR(VLOOKUP(B244,'SINAPI12-24'!$A$5:$H$17812,2,FALSE),VLOOKUP(ORÇAMENTO!B244,COMPOSIÇÕES!$A$9:$G$412,3,FALSE)))</f>
        <v>APLICAÇÃO MANUAL DE MASSA ACRÍLICA EM PAREDES EXTERNAS DE CASAS, DUAS DEMÃOS. AF_03/2024</v>
      </c>
      <c r="E244" s="604" t="str">
        <f>IF(B244="","",IFERROR(VLOOKUP(B244,'SINAPI12-24'!$A$5:$H$17812,3,FALSE),VLOOKUP(ORÇAMENTO!B244,COMPOSIÇÕES!$A$9:$G$412,4,FALSE)))</f>
        <v>M2</v>
      </c>
      <c r="F244" s="190">
        <v>91.79</v>
      </c>
      <c r="G244" s="605"/>
      <c r="H244" s="123">
        <f t="shared" si="253"/>
        <v>0.28349999999999997</v>
      </c>
      <c r="I244" s="104">
        <f t="shared" ref="I244:I245" si="305">G244*(1+H244)</f>
        <v>0</v>
      </c>
      <c r="J244" s="464">
        <f t="shared" ref="J244:J245" si="306">F244*I244</f>
        <v>0</v>
      </c>
      <c r="K244" s="849"/>
      <c r="L244" s="69"/>
      <c r="M244" s="112"/>
      <c r="N244" s="331"/>
      <c r="O244" s="272"/>
      <c r="P244" s="69"/>
      <c r="Q244" s="112"/>
      <c r="R244" s="331"/>
      <c r="S244" s="325"/>
      <c r="T244" s="348"/>
      <c r="U244" s="112"/>
      <c r="V244" s="356"/>
      <c r="W244" s="21"/>
      <c r="X244" s="348"/>
      <c r="Y244" s="162"/>
      <c r="Z244" s="333"/>
      <c r="AA244" s="272"/>
      <c r="AB244" s="348"/>
      <c r="AC244" s="162"/>
      <c r="AD244" s="333"/>
      <c r="AE244" s="272"/>
      <c r="AF244" s="69"/>
      <c r="AG244" s="112"/>
      <c r="AH244" s="331"/>
      <c r="AI244" s="272"/>
      <c r="AJ244" s="69"/>
      <c r="AK244" s="112"/>
      <c r="AL244" s="331"/>
      <c r="AM244" s="146"/>
      <c r="AN244" s="69"/>
      <c r="AO244" s="112"/>
      <c r="AP244" s="331"/>
      <c r="AQ244" s="146"/>
      <c r="AR244" s="69"/>
      <c r="AS244" s="112"/>
      <c r="AT244" s="331"/>
      <c r="AU244" s="146"/>
      <c r="AV244" s="357"/>
      <c r="AW244" s="112"/>
      <c r="AX244" s="468"/>
      <c r="AY244" s="146"/>
      <c r="AZ244" s="291"/>
      <c r="BA244" s="112"/>
      <c r="BB244" s="468"/>
      <c r="BC244" s="146"/>
      <c r="BD244" s="69"/>
      <c r="BE244" s="112">
        <f t="shared" si="277"/>
        <v>0</v>
      </c>
      <c r="BF244" s="331">
        <f>BD244/($F244-$X244-$AZ244)</f>
        <v>0</v>
      </c>
      <c r="BG244" s="158"/>
      <c r="BH244" s="69"/>
      <c r="BI244" s="112">
        <f t="shared" si="278"/>
        <v>0</v>
      </c>
      <c r="BJ244" s="331">
        <f>BH244/($F244-$X244-$AZ244)</f>
        <v>0</v>
      </c>
      <c r="BL244" s="69"/>
      <c r="BM244" s="112">
        <f t="shared" ref="BM244:BM245" si="307">TRUNC(BL244*M244,2)</f>
        <v>0</v>
      </c>
      <c r="BN244" s="331">
        <f>BL244/($F244-$X244-$AZ244)</f>
        <v>0</v>
      </c>
      <c r="BP244" s="258">
        <f t="shared" si="279"/>
        <v>0</v>
      </c>
      <c r="BQ244" s="112">
        <f t="shared" si="280"/>
        <v>0</v>
      </c>
      <c r="BR244" s="331">
        <f>BP244/($F244-$X244-$AZ244)</f>
        <v>0</v>
      </c>
      <c r="BT244" s="258"/>
      <c r="BU244" s="112">
        <f t="shared" si="281"/>
        <v>0</v>
      </c>
      <c r="BV244" s="331">
        <f>BT244/($F244-$X244-$AZ244)</f>
        <v>0</v>
      </c>
      <c r="BX244" s="304">
        <f t="shared" si="282"/>
        <v>0</v>
      </c>
      <c r="BY244" s="112">
        <f t="shared" si="283"/>
        <v>0</v>
      </c>
      <c r="BZ244" s="331">
        <v>0</v>
      </c>
      <c r="CB244" s="304">
        <f t="shared" si="284"/>
        <v>0</v>
      </c>
      <c r="CC244" s="112">
        <f t="shared" si="285"/>
        <v>0</v>
      </c>
      <c r="CD244" s="331">
        <v>0</v>
      </c>
      <c r="CF244" s="304">
        <v>0</v>
      </c>
      <c r="CG244" s="112">
        <v>0</v>
      </c>
      <c r="CH244" s="331">
        <v>0</v>
      </c>
      <c r="CJ244" s="304">
        <v>0</v>
      </c>
      <c r="CK244" s="112">
        <v>0</v>
      </c>
      <c r="CL244" s="331">
        <v>0</v>
      </c>
    </row>
    <row r="245" spans="1:90" ht="15" customHeight="1" outlineLevel="2">
      <c r="A245" s="188" t="s">
        <v>15</v>
      </c>
      <c r="B245" s="187">
        <v>88489</v>
      </c>
      <c r="C245" s="13" t="s">
        <v>13555</v>
      </c>
      <c r="D245" s="583" t="str">
        <f>IF(B245="","",IFERROR(VLOOKUP(B245,'SINAPI12-24'!$A$5:$H$17812,2,FALSE),VLOOKUP(ORÇAMENTO!B245,COMPOSIÇÕES!$A$9:$G$412,3,FALSE)))</f>
        <v>PINTURA LÁTEX ACRÍLICA PREMIUM, APLICAÇÃO MANUAL EM PAREDES, DUAS DEMÃOS. AF_04/2023</v>
      </c>
      <c r="E245" s="604" t="str">
        <f>IF(B245="","",IFERROR(VLOOKUP(B245,'SINAPI12-24'!$A$5:$H$17812,3,FALSE),VLOOKUP(ORÇAMENTO!B245,COMPOSIÇÕES!$A$9:$G$412,4,FALSE)))</f>
        <v>M2</v>
      </c>
      <c r="F245" s="190">
        <v>91.79</v>
      </c>
      <c r="G245" s="605"/>
      <c r="H245" s="123">
        <f t="shared" si="253"/>
        <v>0.28349999999999997</v>
      </c>
      <c r="I245" s="104">
        <f t="shared" si="305"/>
        <v>0</v>
      </c>
      <c r="J245" s="464">
        <f t="shared" si="306"/>
        <v>0</v>
      </c>
      <c r="K245" s="849"/>
      <c r="L245" s="68"/>
      <c r="M245" s="132"/>
      <c r="N245" s="337"/>
      <c r="O245" s="272"/>
      <c r="P245" s="68"/>
      <c r="Q245" s="132"/>
      <c r="R245" s="337"/>
      <c r="S245" s="325"/>
      <c r="T245" s="350"/>
      <c r="U245" s="132"/>
      <c r="V245" s="360"/>
      <c r="W245" s="21"/>
      <c r="X245" s="350"/>
      <c r="Y245" s="323"/>
      <c r="Z245" s="339"/>
      <c r="AA245" s="272"/>
      <c r="AB245" s="350"/>
      <c r="AC245" s="323"/>
      <c r="AD245" s="339"/>
      <c r="AE245" s="272"/>
      <c r="AF245" s="68"/>
      <c r="AG245" s="132"/>
      <c r="AH245" s="337"/>
      <c r="AI245" s="272"/>
      <c r="AJ245" s="68"/>
      <c r="AK245" s="132"/>
      <c r="AL245" s="337"/>
      <c r="AM245" s="146"/>
      <c r="AN245" s="68"/>
      <c r="AO245" s="132"/>
      <c r="AP245" s="337"/>
      <c r="AQ245" s="146"/>
      <c r="AR245" s="68"/>
      <c r="AS245" s="132"/>
      <c r="AT245" s="337"/>
      <c r="AU245" s="146"/>
      <c r="AV245" s="361"/>
      <c r="AW245" s="132"/>
      <c r="AX245" s="470"/>
      <c r="AY245" s="146"/>
      <c r="AZ245" s="293"/>
      <c r="BA245" s="132"/>
      <c r="BB245" s="470"/>
      <c r="BC245" s="146"/>
      <c r="BD245" s="68"/>
      <c r="BE245" s="132">
        <f t="shared" si="277"/>
        <v>0</v>
      </c>
      <c r="BF245" s="337">
        <f>BD245/($F245-$X245-$AZ245)</f>
        <v>0</v>
      </c>
      <c r="BG245" s="158"/>
      <c r="BH245" s="68"/>
      <c r="BI245" s="132">
        <f t="shared" si="278"/>
        <v>0</v>
      </c>
      <c r="BJ245" s="337">
        <f>BH245/($F245-$X245-$AZ245)</f>
        <v>0</v>
      </c>
      <c r="BL245" s="68"/>
      <c r="BM245" s="132">
        <f t="shared" si="307"/>
        <v>0</v>
      </c>
      <c r="BN245" s="337">
        <f>BL245/($F245-$X245-$AZ245)</f>
        <v>0</v>
      </c>
      <c r="BP245" s="270">
        <f t="shared" si="279"/>
        <v>0</v>
      </c>
      <c r="BQ245" s="132">
        <f t="shared" si="280"/>
        <v>0</v>
      </c>
      <c r="BR245" s="337">
        <f>BP245/($F245-$X245-$AZ245)</f>
        <v>0</v>
      </c>
      <c r="BT245" s="270"/>
      <c r="BU245" s="132">
        <f t="shared" si="281"/>
        <v>0</v>
      </c>
      <c r="BV245" s="337">
        <f>BT245/($F245-$X245-$AZ245)</f>
        <v>0</v>
      </c>
      <c r="BX245" s="415">
        <f t="shared" si="282"/>
        <v>0</v>
      </c>
      <c r="BY245" s="132">
        <f t="shared" si="283"/>
        <v>0</v>
      </c>
      <c r="BZ245" s="337">
        <v>0</v>
      </c>
      <c r="CB245" s="415">
        <f t="shared" si="284"/>
        <v>0</v>
      </c>
      <c r="CC245" s="132">
        <f t="shared" si="285"/>
        <v>0</v>
      </c>
      <c r="CD245" s="337">
        <v>0</v>
      </c>
      <c r="CF245" s="415">
        <v>0</v>
      </c>
      <c r="CG245" s="132">
        <v>0</v>
      </c>
      <c r="CH245" s="337">
        <v>0</v>
      </c>
      <c r="CJ245" s="415">
        <v>0</v>
      </c>
      <c r="CK245" s="132">
        <v>0</v>
      </c>
      <c r="CL245" s="337">
        <v>0</v>
      </c>
    </row>
    <row r="246" spans="1:90" ht="15" customHeight="1">
      <c r="A246" s="448"/>
      <c r="B246" s="449"/>
      <c r="C246" s="450">
        <v>14</v>
      </c>
      <c r="D246" s="582" t="s">
        <v>322</v>
      </c>
      <c r="E246" s="450"/>
      <c r="F246" s="450"/>
      <c r="G246" s="451"/>
      <c r="H246" s="452"/>
      <c r="I246" s="453"/>
      <c r="J246" s="454">
        <f>SUM(J247+J308)</f>
        <v>0</v>
      </c>
      <c r="K246" s="849"/>
      <c r="L246" s="259"/>
      <c r="M246" s="260"/>
      <c r="N246" s="324"/>
      <c r="O246" s="272"/>
      <c r="P246" s="259"/>
      <c r="Q246" s="260"/>
      <c r="R246" s="324"/>
      <c r="S246" s="346"/>
      <c r="T246" s="294"/>
      <c r="U246" s="362"/>
      <c r="V246" s="363"/>
      <c r="W246" s="21"/>
      <c r="X246" s="294"/>
      <c r="Y246" s="347"/>
      <c r="Z246" s="328"/>
      <c r="AA246" s="272"/>
      <c r="AB246" s="294"/>
      <c r="AC246" s="347"/>
      <c r="AD246" s="328"/>
      <c r="AE246" s="272"/>
      <c r="AF246" s="259"/>
      <c r="AG246" s="260"/>
      <c r="AH246" s="324"/>
      <c r="AI246" s="272"/>
      <c r="AJ246" s="259"/>
      <c r="AK246" s="260"/>
      <c r="AL246" s="324"/>
      <c r="AM246" s="146"/>
      <c r="AN246" s="259"/>
      <c r="AO246" s="260"/>
      <c r="AP246" s="324"/>
      <c r="AQ246" s="146"/>
      <c r="AR246" s="259"/>
      <c r="AS246" s="260"/>
      <c r="AT246" s="324"/>
      <c r="AU246" s="146"/>
      <c r="AV246" s="294"/>
      <c r="AW246" s="362"/>
      <c r="AX246" s="471"/>
      <c r="AY246" s="315"/>
      <c r="AZ246" s="294"/>
      <c r="BA246" s="362"/>
      <c r="BB246" s="471"/>
      <c r="BC246" s="315"/>
      <c r="BD246" s="259"/>
      <c r="BE246" s="260"/>
      <c r="BF246" s="324"/>
      <c r="BG246" s="158"/>
      <c r="BH246" s="259"/>
      <c r="BI246" s="260"/>
      <c r="BJ246" s="324"/>
      <c r="BL246" s="259"/>
      <c r="BM246" s="260"/>
      <c r="BN246" s="324"/>
      <c r="BP246" s="283"/>
      <c r="BQ246" s="284"/>
      <c r="BR246" s="330"/>
      <c r="BT246" s="283"/>
      <c r="BU246" s="284"/>
      <c r="BV246" s="330"/>
      <c r="BX246" s="294"/>
      <c r="BY246" s="362"/>
      <c r="BZ246" s="406"/>
      <c r="CB246" s="294"/>
      <c r="CC246" s="362"/>
      <c r="CD246" s="406"/>
      <c r="CF246" s="294"/>
      <c r="CG246" s="362"/>
      <c r="CH246" s="406"/>
      <c r="CJ246" s="294"/>
      <c r="CK246" s="362"/>
      <c r="CL246" s="406"/>
    </row>
    <row r="247" spans="1:90" ht="15" customHeight="1" outlineLevel="1">
      <c r="A247" s="425"/>
      <c r="B247" s="426"/>
      <c r="C247" s="427" t="s">
        <v>343</v>
      </c>
      <c r="D247" s="581" t="s">
        <v>324</v>
      </c>
      <c r="E247" s="428"/>
      <c r="F247" s="429"/>
      <c r="G247" s="430"/>
      <c r="H247" s="431"/>
      <c r="I247" s="430"/>
      <c r="J247" s="432">
        <f>SUM(J248:J307)</f>
        <v>0</v>
      </c>
      <c r="K247" s="849"/>
      <c r="L247" s="261"/>
      <c r="M247" s="262"/>
      <c r="N247" s="351"/>
      <c r="O247" s="272"/>
      <c r="P247" s="261"/>
      <c r="Q247" s="262"/>
      <c r="R247" s="351"/>
      <c r="S247" s="325"/>
      <c r="T247" s="352"/>
      <c r="U247" s="262"/>
      <c r="V247" s="364"/>
      <c r="W247" s="21"/>
      <c r="X247" s="352"/>
      <c r="Y247" s="353"/>
      <c r="Z247" s="354"/>
      <c r="AA247" s="272"/>
      <c r="AB247" s="352"/>
      <c r="AC247" s="353"/>
      <c r="AD247" s="354"/>
      <c r="AE247" s="272"/>
      <c r="AF247" s="261"/>
      <c r="AG247" s="262"/>
      <c r="AH247" s="351"/>
      <c r="AI247" s="272"/>
      <c r="AJ247" s="261"/>
      <c r="AK247" s="262"/>
      <c r="AL247" s="351"/>
      <c r="AM247" s="146"/>
      <c r="AN247" s="261"/>
      <c r="AO247" s="262"/>
      <c r="AP247" s="351"/>
      <c r="AQ247" s="146"/>
      <c r="AR247" s="261"/>
      <c r="AS247" s="262"/>
      <c r="AT247" s="351"/>
      <c r="AU247" s="146"/>
      <c r="AV247" s="352"/>
      <c r="AW247" s="262"/>
      <c r="AX247" s="472"/>
      <c r="AY247" s="146"/>
      <c r="AZ247" s="295"/>
      <c r="BA247" s="262"/>
      <c r="BB247" s="472"/>
      <c r="BC247" s="146"/>
      <c r="BD247" s="261"/>
      <c r="BE247" s="262"/>
      <c r="BF247" s="351"/>
      <c r="BG247" s="158"/>
      <c r="BH247" s="261"/>
      <c r="BI247" s="262"/>
      <c r="BJ247" s="351"/>
      <c r="BL247" s="261"/>
      <c r="BM247" s="262"/>
      <c r="BN247" s="351"/>
      <c r="BP247" s="261"/>
      <c r="BQ247" s="262"/>
      <c r="BR247" s="351"/>
      <c r="BT247" s="261"/>
      <c r="BU247" s="262"/>
      <c r="BV247" s="351"/>
      <c r="BX247" s="295"/>
      <c r="BY247" s="262"/>
      <c r="BZ247" s="351"/>
      <c r="CB247" s="295"/>
      <c r="CC247" s="262"/>
      <c r="CD247" s="351"/>
      <c r="CF247" s="295"/>
      <c r="CG247" s="262"/>
      <c r="CH247" s="351"/>
      <c r="CJ247" s="295"/>
      <c r="CK247" s="262"/>
      <c r="CL247" s="351"/>
    </row>
    <row r="248" spans="1:90" ht="15" customHeight="1" outlineLevel="2">
      <c r="A248" s="188" t="s">
        <v>15</v>
      </c>
      <c r="B248" s="187">
        <v>89401</v>
      </c>
      <c r="C248" s="13" t="s">
        <v>13556</v>
      </c>
      <c r="D248" s="583" t="str">
        <f>IF(B248="","",IFERROR(VLOOKUP(B248,'SINAPI12-24'!$A$5:$H$17812,2,FALSE),VLOOKUP(ORÇAMENTO!B248,COMPOSIÇÕES!$A$9:$G$412,3,FALSE)))</f>
        <v>TUBO, PVC, SOLDÁVEL, DE 20MM, INSTALADO EM RAMAL DE DISTRIBUIÇÃO DE ÁGUA - FORNECIMENTO E INSTALAÇÃO. AF_06/2022</v>
      </c>
      <c r="E248" s="604" t="str">
        <f>IF(B248="","",IFERROR(VLOOKUP(B248,'SINAPI12-24'!$A$5:$H$17812,3,FALSE),VLOOKUP(ORÇAMENTO!B248,COMPOSIÇÕES!$A$9:$G$412,4,FALSE)))</f>
        <v>M</v>
      </c>
      <c r="F248" s="190">
        <v>49</v>
      </c>
      <c r="G248" s="605"/>
      <c r="H248" s="123">
        <f t="shared" ref="H248:H311" si="308">$G$6</f>
        <v>0.28349999999999997</v>
      </c>
      <c r="I248" s="104">
        <f t="shared" ref="I248:I307" si="309">G248*(1+H248)</f>
        <v>0</v>
      </c>
      <c r="J248" s="464">
        <f t="shared" ref="J248:J307" si="310">F248*I248</f>
        <v>0</v>
      </c>
      <c r="K248" s="849"/>
      <c r="L248" s="69"/>
      <c r="M248" s="112"/>
      <c r="N248" s="331"/>
      <c r="O248" s="272"/>
      <c r="P248" s="69"/>
      <c r="Q248" s="112"/>
      <c r="R248" s="331"/>
      <c r="S248" s="325"/>
      <c r="T248" s="348"/>
      <c r="U248" s="112"/>
      <c r="V248" s="356"/>
      <c r="W248" s="21"/>
      <c r="X248" s="348"/>
      <c r="Y248" s="162"/>
      <c r="Z248" s="333"/>
      <c r="AA248" s="272"/>
      <c r="AB248" s="348"/>
      <c r="AC248" s="162"/>
      <c r="AD248" s="333"/>
      <c r="AE248" s="272"/>
      <c r="AF248" s="69"/>
      <c r="AG248" s="112"/>
      <c r="AH248" s="331"/>
      <c r="AI248" s="272"/>
      <c r="AJ248" s="69"/>
      <c r="AK248" s="112"/>
      <c r="AL248" s="331"/>
      <c r="AM248" s="146"/>
      <c r="AN248" s="69"/>
      <c r="AO248" s="112"/>
      <c r="AP248" s="331"/>
      <c r="AQ248" s="146"/>
      <c r="AR248" s="69"/>
      <c r="AS248" s="112"/>
      <c r="AT248" s="331"/>
      <c r="AU248" s="146"/>
      <c r="AV248" s="357"/>
      <c r="AW248" s="112"/>
      <c r="AX248" s="468"/>
      <c r="AY248" s="146"/>
      <c r="AZ248" s="291"/>
      <c r="BA248" s="112"/>
      <c r="BB248" s="468"/>
      <c r="BC248" s="146"/>
      <c r="BD248" s="69"/>
      <c r="BE248" s="112">
        <f t="shared" si="277"/>
        <v>0</v>
      </c>
      <c r="BF248" s="331">
        <f t="shared" ref="BF248:BF279" si="311">BD248/($F248-$X248-$AZ248)</f>
        <v>0</v>
      </c>
      <c r="BG248" s="158"/>
      <c r="BH248" s="69"/>
      <c r="BI248" s="112">
        <f t="shared" si="278"/>
        <v>0</v>
      </c>
      <c r="BJ248" s="331">
        <f t="shared" ref="BJ248:BJ279" si="312">BH248/($F248-$X248-$AZ248)</f>
        <v>0</v>
      </c>
      <c r="BL248" s="69"/>
      <c r="BM248" s="112">
        <f t="shared" ref="BM248:BM307" si="313">TRUNC(BL248*M248,2)</f>
        <v>0</v>
      </c>
      <c r="BN248" s="331">
        <f t="shared" ref="BN248:BN279" si="314">BL248/($F248-$X248-$AZ248)</f>
        <v>0</v>
      </c>
      <c r="BP248" s="69">
        <f t="shared" si="279"/>
        <v>0</v>
      </c>
      <c r="BQ248" s="112">
        <f t="shared" si="280"/>
        <v>0</v>
      </c>
      <c r="BR248" s="331">
        <f t="shared" ref="BR248:BR279" si="315">BP248/($F248-$X248-$AZ248)</f>
        <v>0</v>
      </c>
      <c r="BT248" s="69"/>
      <c r="BU248" s="112">
        <f t="shared" si="281"/>
        <v>0</v>
      </c>
      <c r="BV248" s="331">
        <f t="shared" ref="BV248:BV279" si="316">BT248/($F248-$X248-$AZ248)</f>
        <v>0</v>
      </c>
      <c r="BX248" s="304">
        <f t="shared" si="282"/>
        <v>0</v>
      </c>
      <c r="BY248" s="112">
        <f t="shared" si="283"/>
        <v>0</v>
      </c>
      <c r="BZ248" s="331">
        <v>0</v>
      </c>
      <c r="CB248" s="304">
        <f t="shared" si="284"/>
        <v>0</v>
      </c>
      <c r="CC248" s="112">
        <f t="shared" si="285"/>
        <v>0</v>
      </c>
      <c r="CD248" s="331">
        <v>0</v>
      </c>
      <c r="CF248" s="304">
        <v>0</v>
      </c>
      <c r="CG248" s="112">
        <v>0</v>
      </c>
      <c r="CH248" s="331">
        <v>0</v>
      </c>
      <c r="CJ248" s="304">
        <v>0</v>
      </c>
      <c r="CK248" s="112">
        <v>0</v>
      </c>
      <c r="CL248" s="331">
        <v>0</v>
      </c>
    </row>
    <row r="249" spans="1:90" ht="15" customHeight="1" outlineLevel="2">
      <c r="A249" s="188" t="s">
        <v>15</v>
      </c>
      <c r="B249" s="187">
        <v>89446</v>
      </c>
      <c r="C249" s="13" t="s">
        <v>13557</v>
      </c>
      <c r="D249" s="583" t="str">
        <f>IF(B249="","",IFERROR(VLOOKUP(B249,'SINAPI12-24'!$A$5:$H$17812,2,FALSE),VLOOKUP(ORÇAMENTO!B249,COMPOSIÇÕES!$A$9:$G$412,3,FALSE)))</f>
        <v>TUBO, PVC, SOLDÁVEL, DE 25MM, INSTALADO EM PRUMADA DE ÁGUA - FORNECIMENTO E INSTALAÇÃO. AF_06/2022</v>
      </c>
      <c r="E249" s="604" t="str">
        <f>IF(B249="","",IFERROR(VLOOKUP(B249,'SINAPI12-24'!$A$5:$H$17812,3,FALSE),VLOOKUP(ORÇAMENTO!B249,COMPOSIÇÕES!$A$9:$G$412,4,FALSE)))</f>
        <v>M</v>
      </c>
      <c r="F249" s="190">
        <v>285</v>
      </c>
      <c r="G249" s="605"/>
      <c r="H249" s="123">
        <f t="shared" si="308"/>
        <v>0.28349999999999997</v>
      </c>
      <c r="I249" s="104">
        <f t="shared" si="309"/>
        <v>0</v>
      </c>
      <c r="J249" s="464">
        <f t="shared" si="310"/>
        <v>0</v>
      </c>
      <c r="K249" s="849"/>
      <c r="L249" s="66"/>
      <c r="M249" s="165"/>
      <c r="N249" s="334"/>
      <c r="O249" s="272"/>
      <c r="P249" s="66"/>
      <c r="Q249" s="165"/>
      <c r="R249" s="334"/>
      <c r="S249" s="325"/>
      <c r="T249" s="349"/>
      <c r="U249" s="165"/>
      <c r="V249" s="358"/>
      <c r="W249" s="21"/>
      <c r="X249" s="349"/>
      <c r="Y249" s="163"/>
      <c r="Z249" s="336"/>
      <c r="AA249" s="272"/>
      <c r="AB249" s="349"/>
      <c r="AC249" s="163"/>
      <c r="AD249" s="336"/>
      <c r="AE249" s="272"/>
      <c r="AF249" s="66"/>
      <c r="AG249" s="165"/>
      <c r="AH249" s="334"/>
      <c r="AI249" s="272"/>
      <c r="AJ249" s="66"/>
      <c r="AK249" s="165"/>
      <c r="AL249" s="334"/>
      <c r="AM249" s="146"/>
      <c r="AN249" s="66"/>
      <c r="AO249" s="165"/>
      <c r="AP249" s="334"/>
      <c r="AQ249" s="146"/>
      <c r="AR249" s="66"/>
      <c r="AS249" s="165"/>
      <c r="AT249" s="334"/>
      <c r="AU249" s="146"/>
      <c r="AV249" s="359"/>
      <c r="AW249" s="165"/>
      <c r="AX249" s="469"/>
      <c r="AY249" s="146"/>
      <c r="AZ249" s="292"/>
      <c r="BA249" s="165"/>
      <c r="BB249" s="469"/>
      <c r="BC249" s="146"/>
      <c r="BD249" s="66"/>
      <c r="BE249" s="165">
        <f t="shared" si="277"/>
        <v>0</v>
      </c>
      <c r="BF249" s="334">
        <f t="shared" si="311"/>
        <v>0</v>
      </c>
      <c r="BG249" s="158"/>
      <c r="BH249" s="66"/>
      <c r="BI249" s="165">
        <f t="shared" si="278"/>
        <v>0</v>
      </c>
      <c r="BJ249" s="334">
        <f t="shared" si="312"/>
        <v>0</v>
      </c>
      <c r="BL249" s="66"/>
      <c r="BM249" s="165">
        <f t="shared" si="313"/>
        <v>0</v>
      </c>
      <c r="BN249" s="334">
        <f t="shared" si="314"/>
        <v>0</v>
      </c>
      <c r="BP249" s="66">
        <f t="shared" si="279"/>
        <v>0</v>
      </c>
      <c r="BQ249" s="165">
        <f t="shared" si="280"/>
        <v>0</v>
      </c>
      <c r="BR249" s="334">
        <f t="shared" si="315"/>
        <v>0</v>
      </c>
      <c r="BT249" s="66"/>
      <c r="BU249" s="165">
        <f t="shared" si="281"/>
        <v>0</v>
      </c>
      <c r="BV249" s="334">
        <f t="shared" si="316"/>
        <v>0</v>
      </c>
      <c r="BX249" s="413">
        <f t="shared" si="282"/>
        <v>0</v>
      </c>
      <c r="BY249" s="165">
        <f t="shared" si="283"/>
        <v>0</v>
      </c>
      <c r="BZ249" s="334">
        <v>0</v>
      </c>
      <c r="CB249" s="413">
        <f t="shared" si="284"/>
        <v>0</v>
      </c>
      <c r="CC249" s="165">
        <f t="shared" si="285"/>
        <v>0</v>
      </c>
      <c r="CD249" s="334">
        <v>0</v>
      </c>
      <c r="CF249" s="413">
        <v>0</v>
      </c>
      <c r="CG249" s="165">
        <v>0</v>
      </c>
      <c r="CH249" s="334">
        <v>0</v>
      </c>
      <c r="CJ249" s="413">
        <v>0</v>
      </c>
      <c r="CK249" s="165">
        <v>0</v>
      </c>
      <c r="CL249" s="334">
        <v>0</v>
      </c>
    </row>
    <row r="250" spans="1:90" ht="15" customHeight="1" outlineLevel="2">
      <c r="A250" s="188" t="s">
        <v>15</v>
      </c>
      <c r="B250" s="187">
        <v>89447</v>
      </c>
      <c r="C250" s="13" t="s">
        <v>13558</v>
      </c>
      <c r="D250" s="583" t="str">
        <f>IF(B250="","",IFERROR(VLOOKUP(B250,'SINAPI12-24'!$A$5:$H$17812,2,FALSE),VLOOKUP(ORÇAMENTO!B250,COMPOSIÇÕES!$A$9:$G$412,3,FALSE)))</f>
        <v>TUBO, PVC, SOLDÁVEL, DE 32MM, INSTALADO EM PRUMADA DE ÁGUA - FORNECIMENTO E INSTALAÇÃO. AF_06/2022</v>
      </c>
      <c r="E250" s="604" t="str">
        <f>IF(B250="","",IFERROR(VLOOKUP(B250,'SINAPI12-24'!$A$5:$H$17812,3,FALSE),VLOOKUP(ORÇAMENTO!B250,COMPOSIÇÕES!$A$9:$G$412,4,FALSE)))</f>
        <v>M</v>
      </c>
      <c r="F250" s="190">
        <v>17</v>
      </c>
      <c r="G250" s="605"/>
      <c r="H250" s="123">
        <f t="shared" si="308"/>
        <v>0.28349999999999997</v>
      </c>
      <c r="I250" s="104">
        <f t="shared" si="309"/>
        <v>0</v>
      </c>
      <c r="J250" s="464">
        <f t="shared" si="310"/>
        <v>0</v>
      </c>
      <c r="K250" s="849"/>
      <c r="L250" s="66"/>
      <c r="M250" s="165"/>
      <c r="N250" s="334"/>
      <c r="O250" s="272"/>
      <c r="P250" s="66"/>
      <c r="Q250" s="165"/>
      <c r="R250" s="334"/>
      <c r="S250" s="325"/>
      <c r="T250" s="349"/>
      <c r="U250" s="165"/>
      <c r="V250" s="358"/>
      <c r="W250" s="21"/>
      <c r="X250" s="349"/>
      <c r="Y250" s="163"/>
      <c r="Z250" s="336"/>
      <c r="AA250" s="272"/>
      <c r="AB250" s="349"/>
      <c r="AC250" s="163"/>
      <c r="AD250" s="336"/>
      <c r="AE250" s="272"/>
      <c r="AF250" s="66"/>
      <c r="AG250" s="165"/>
      <c r="AH250" s="334"/>
      <c r="AI250" s="272"/>
      <c r="AJ250" s="66"/>
      <c r="AK250" s="165"/>
      <c r="AL250" s="334"/>
      <c r="AM250" s="146"/>
      <c r="AN250" s="66"/>
      <c r="AO250" s="165"/>
      <c r="AP250" s="334"/>
      <c r="AQ250" s="146"/>
      <c r="AR250" s="66"/>
      <c r="AS250" s="165"/>
      <c r="AT250" s="334"/>
      <c r="AU250" s="146"/>
      <c r="AV250" s="359"/>
      <c r="AW250" s="165"/>
      <c r="AX250" s="469"/>
      <c r="AY250" s="146"/>
      <c r="AZ250" s="292"/>
      <c r="BA250" s="165"/>
      <c r="BB250" s="469"/>
      <c r="BC250" s="146"/>
      <c r="BD250" s="66"/>
      <c r="BE250" s="165">
        <f t="shared" si="277"/>
        <v>0</v>
      </c>
      <c r="BF250" s="334">
        <f t="shared" si="311"/>
        <v>0</v>
      </c>
      <c r="BG250" s="158"/>
      <c r="BH250" s="66"/>
      <c r="BI250" s="165">
        <f t="shared" si="278"/>
        <v>0</v>
      </c>
      <c r="BJ250" s="334">
        <f t="shared" si="312"/>
        <v>0</v>
      </c>
      <c r="BL250" s="66"/>
      <c r="BM250" s="165">
        <f t="shared" si="313"/>
        <v>0</v>
      </c>
      <c r="BN250" s="334">
        <f t="shared" si="314"/>
        <v>0</v>
      </c>
      <c r="BP250" s="66">
        <f t="shared" si="279"/>
        <v>0</v>
      </c>
      <c r="BQ250" s="165">
        <f t="shared" si="280"/>
        <v>0</v>
      </c>
      <c r="BR250" s="334">
        <f t="shared" si="315"/>
        <v>0</v>
      </c>
      <c r="BT250" s="66"/>
      <c r="BU250" s="165">
        <f t="shared" si="281"/>
        <v>0</v>
      </c>
      <c r="BV250" s="334">
        <f t="shared" si="316"/>
        <v>0</v>
      </c>
      <c r="BX250" s="413">
        <f t="shared" si="282"/>
        <v>0</v>
      </c>
      <c r="BY250" s="165">
        <f t="shared" si="283"/>
        <v>0</v>
      </c>
      <c r="BZ250" s="334">
        <v>0</v>
      </c>
      <c r="CB250" s="413">
        <f t="shared" si="284"/>
        <v>0</v>
      </c>
      <c r="CC250" s="165">
        <f t="shared" si="285"/>
        <v>0</v>
      </c>
      <c r="CD250" s="334">
        <v>0</v>
      </c>
      <c r="CF250" s="413">
        <v>0</v>
      </c>
      <c r="CG250" s="165">
        <v>0</v>
      </c>
      <c r="CH250" s="334">
        <v>0</v>
      </c>
      <c r="CJ250" s="413">
        <v>0</v>
      </c>
      <c r="CK250" s="165">
        <v>0</v>
      </c>
      <c r="CL250" s="334">
        <v>0</v>
      </c>
    </row>
    <row r="251" spans="1:90" ht="15" customHeight="1" outlineLevel="2">
      <c r="A251" s="188" t="s">
        <v>15</v>
      </c>
      <c r="B251" s="187">
        <v>89449</v>
      </c>
      <c r="C251" s="13" t="s">
        <v>13559</v>
      </c>
      <c r="D251" s="583" t="str">
        <f>IF(B251="","",IFERROR(VLOOKUP(B251,'SINAPI12-24'!$A$5:$H$17812,2,FALSE),VLOOKUP(ORÇAMENTO!B251,COMPOSIÇÕES!$A$9:$G$412,3,FALSE)))</f>
        <v>TUBO, PVC, SOLDÁVEL, DE 50MM, INSTALADO EM PRUMADA DE ÁGUA - FORNECIMENTO E INSTALAÇÃO. AF_06/2022</v>
      </c>
      <c r="E251" s="604" t="str">
        <f>IF(B251="","",IFERROR(VLOOKUP(B251,'SINAPI12-24'!$A$5:$H$17812,3,FALSE),VLOOKUP(ORÇAMENTO!B251,COMPOSIÇÕES!$A$9:$G$412,4,FALSE)))</f>
        <v>M</v>
      </c>
      <c r="F251" s="190">
        <v>115</v>
      </c>
      <c r="G251" s="605"/>
      <c r="H251" s="123">
        <f t="shared" si="308"/>
        <v>0.28349999999999997</v>
      </c>
      <c r="I251" s="104">
        <f t="shared" si="309"/>
        <v>0</v>
      </c>
      <c r="J251" s="464">
        <f t="shared" si="310"/>
        <v>0</v>
      </c>
      <c r="K251" s="849"/>
      <c r="L251" s="66"/>
      <c r="M251" s="165"/>
      <c r="N251" s="334"/>
      <c r="O251" s="272"/>
      <c r="P251" s="66"/>
      <c r="Q251" s="165"/>
      <c r="R251" s="334"/>
      <c r="S251" s="325"/>
      <c r="T251" s="349"/>
      <c r="U251" s="165"/>
      <c r="V251" s="358"/>
      <c r="W251" s="21"/>
      <c r="X251" s="349"/>
      <c r="Y251" s="163"/>
      <c r="Z251" s="336"/>
      <c r="AA251" s="272"/>
      <c r="AB251" s="349"/>
      <c r="AC251" s="163"/>
      <c r="AD251" s="336"/>
      <c r="AE251" s="272"/>
      <c r="AF251" s="66"/>
      <c r="AG251" s="165"/>
      <c r="AH251" s="334"/>
      <c r="AI251" s="272"/>
      <c r="AJ251" s="66"/>
      <c r="AK251" s="165"/>
      <c r="AL251" s="334"/>
      <c r="AM251" s="146"/>
      <c r="AN251" s="66"/>
      <c r="AO251" s="165"/>
      <c r="AP251" s="334"/>
      <c r="AQ251" s="146"/>
      <c r="AR251" s="66"/>
      <c r="AS251" s="165"/>
      <c r="AT251" s="334"/>
      <c r="AU251" s="146"/>
      <c r="AV251" s="359"/>
      <c r="AW251" s="165"/>
      <c r="AX251" s="469"/>
      <c r="AY251" s="146"/>
      <c r="AZ251" s="292"/>
      <c r="BA251" s="165"/>
      <c r="BB251" s="469"/>
      <c r="BC251" s="146"/>
      <c r="BD251" s="66"/>
      <c r="BE251" s="165">
        <f t="shared" si="277"/>
        <v>0</v>
      </c>
      <c r="BF251" s="334">
        <f t="shared" si="311"/>
        <v>0</v>
      </c>
      <c r="BG251" s="158"/>
      <c r="BH251" s="66"/>
      <c r="BI251" s="165">
        <f t="shared" si="278"/>
        <v>0</v>
      </c>
      <c r="BJ251" s="334">
        <f t="shared" si="312"/>
        <v>0</v>
      </c>
      <c r="BL251" s="66"/>
      <c r="BM251" s="165">
        <f t="shared" si="313"/>
        <v>0</v>
      </c>
      <c r="BN251" s="334">
        <f t="shared" si="314"/>
        <v>0</v>
      </c>
      <c r="BP251" s="66">
        <f t="shared" si="279"/>
        <v>0</v>
      </c>
      <c r="BQ251" s="165">
        <f t="shared" si="280"/>
        <v>0</v>
      </c>
      <c r="BR251" s="334">
        <f t="shared" si="315"/>
        <v>0</v>
      </c>
      <c r="BT251" s="66"/>
      <c r="BU251" s="165">
        <f t="shared" si="281"/>
        <v>0</v>
      </c>
      <c r="BV251" s="334">
        <f t="shared" si="316"/>
        <v>0</v>
      </c>
      <c r="BX251" s="413">
        <f t="shared" si="282"/>
        <v>0</v>
      </c>
      <c r="BY251" s="165">
        <f t="shared" si="283"/>
        <v>0</v>
      </c>
      <c r="BZ251" s="334">
        <v>0</v>
      </c>
      <c r="CB251" s="413">
        <f t="shared" si="284"/>
        <v>0</v>
      </c>
      <c r="CC251" s="165">
        <f t="shared" si="285"/>
        <v>0</v>
      </c>
      <c r="CD251" s="334">
        <v>0</v>
      </c>
      <c r="CF251" s="413">
        <v>0</v>
      </c>
      <c r="CG251" s="165">
        <v>0</v>
      </c>
      <c r="CH251" s="334">
        <v>0</v>
      </c>
      <c r="CJ251" s="413">
        <v>0</v>
      </c>
      <c r="CK251" s="165">
        <v>0</v>
      </c>
      <c r="CL251" s="334">
        <v>0</v>
      </c>
    </row>
    <row r="252" spans="1:90" ht="15" customHeight="1" outlineLevel="2">
      <c r="A252" s="188" t="s">
        <v>15</v>
      </c>
      <c r="B252" s="187">
        <v>89450</v>
      </c>
      <c r="C252" s="13" t="s">
        <v>13560</v>
      </c>
      <c r="D252" s="583" t="str">
        <f>IF(B252="","",IFERROR(VLOOKUP(B252,'SINAPI12-24'!$A$5:$H$17812,2,FALSE),VLOOKUP(ORÇAMENTO!B252,COMPOSIÇÕES!$A$9:$G$412,3,FALSE)))</f>
        <v>TUBO, PVC, SOLDÁVEL, DE 60MM, INSTALADO EM PRUMADA DE ÁGUA - FORNECIMENTO E INSTALAÇÃO. AF_06/2022</v>
      </c>
      <c r="E252" s="604" t="str">
        <f>IF(B252="","",IFERROR(VLOOKUP(B252,'SINAPI12-24'!$A$5:$H$17812,3,FALSE),VLOOKUP(ORÇAMENTO!B252,COMPOSIÇÕES!$A$9:$G$412,4,FALSE)))</f>
        <v>M</v>
      </c>
      <c r="F252" s="190">
        <v>26</v>
      </c>
      <c r="G252" s="605"/>
      <c r="H252" s="123">
        <f t="shared" si="308"/>
        <v>0.28349999999999997</v>
      </c>
      <c r="I252" s="104">
        <f t="shared" si="309"/>
        <v>0</v>
      </c>
      <c r="J252" s="464">
        <f t="shared" si="310"/>
        <v>0</v>
      </c>
      <c r="K252" s="849"/>
      <c r="L252" s="66"/>
      <c r="M252" s="165"/>
      <c r="N252" s="334"/>
      <c r="O252" s="272"/>
      <c r="P252" s="66"/>
      <c r="Q252" s="165"/>
      <c r="R252" s="334"/>
      <c r="S252" s="325"/>
      <c r="T252" s="349"/>
      <c r="U252" s="165"/>
      <c r="V252" s="358"/>
      <c r="W252" s="21"/>
      <c r="X252" s="349"/>
      <c r="Y252" s="163"/>
      <c r="Z252" s="336"/>
      <c r="AA252" s="272"/>
      <c r="AB252" s="349"/>
      <c r="AC252" s="163"/>
      <c r="AD252" s="336"/>
      <c r="AE252" s="272"/>
      <c r="AF252" s="66"/>
      <c r="AG252" s="165"/>
      <c r="AH252" s="334"/>
      <c r="AI252" s="272"/>
      <c r="AJ252" s="66"/>
      <c r="AK252" s="165"/>
      <c r="AL252" s="334"/>
      <c r="AM252" s="146"/>
      <c r="AN252" s="66"/>
      <c r="AO252" s="165"/>
      <c r="AP252" s="334"/>
      <c r="AQ252" s="146"/>
      <c r="AR252" s="66"/>
      <c r="AS252" s="165"/>
      <c r="AT252" s="334"/>
      <c r="AU252" s="146"/>
      <c r="AV252" s="359"/>
      <c r="AW252" s="165"/>
      <c r="AX252" s="469"/>
      <c r="AY252" s="146"/>
      <c r="AZ252" s="292"/>
      <c r="BA252" s="165"/>
      <c r="BB252" s="469"/>
      <c r="BC252" s="146"/>
      <c r="BD252" s="66"/>
      <c r="BE252" s="165">
        <f t="shared" si="277"/>
        <v>0</v>
      </c>
      <c r="BF252" s="334">
        <f t="shared" si="311"/>
        <v>0</v>
      </c>
      <c r="BG252" s="158"/>
      <c r="BH252" s="66"/>
      <c r="BI252" s="165">
        <f t="shared" si="278"/>
        <v>0</v>
      </c>
      <c r="BJ252" s="334">
        <f t="shared" si="312"/>
        <v>0</v>
      </c>
      <c r="BL252" s="66"/>
      <c r="BM252" s="165">
        <f t="shared" si="313"/>
        <v>0</v>
      </c>
      <c r="BN252" s="334">
        <f t="shared" si="314"/>
        <v>0</v>
      </c>
      <c r="BP252" s="66">
        <f t="shared" si="279"/>
        <v>0</v>
      </c>
      <c r="BQ252" s="165">
        <f t="shared" si="280"/>
        <v>0</v>
      </c>
      <c r="BR252" s="334">
        <f t="shared" si="315"/>
        <v>0</v>
      </c>
      <c r="BT252" s="66"/>
      <c r="BU252" s="165">
        <f t="shared" si="281"/>
        <v>0</v>
      </c>
      <c r="BV252" s="334">
        <f t="shared" si="316"/>
        <v>0</v>
      </c>
      <c r="BX252" s="413">
        <f t="shared" si="282"/>
        <v>0</v>
      </c>
      <c r="BY252" s="165">
        <f t="shared" si="283"/>
        <v>0</v>
      </c>
      <c r="BZ252" s="334">
        <v>0</v>
      </c>
      <c r="CB252" s="413">
        <f t="shared" si="284"/>
        <v>0</v>
      </c>
      <c r="CC252" s="165">
        <f t="shared" si="285"/>
        <v>0</v>
      </c>
      <c r="CD252" s="334">
        <v>0</v>
      </c>
      <c r="CF252" s="413">
        <v>0</v>
      </c>
      <c r="CG252" s="165">
        <v>0</v>
      </c>
      <c r="CH252" s="334">
        <v>0</v>
      </c>
      <c r="CJ252" s="413">
        <v>0</v>
      </c>
      <c r="CK252" s="165">
        <v>0</v>
      </c>
      <c r="CL252" s="334">
        <v>0</v>
      </c>
    </row>
    <row r="253" spans="1:90" ht="15" customHeight="1" outlineLevel="2">
      <c r="A253" s="135" t="s">
        <v>15</v>
      </c>
      <c r="B253" s="106">
        <v>89452</v>
      </c>
      <c r="C253" s="13" t="s">
        <v>13561</v>
      </c>
      <c r="D253" s="583" t="str">
        <f>IF(B253="","",IFERROR(VLOOKUP(B253,'SINAPI12-24'!$A$5:$H$17812,2,FALSE),VLOOKUP(ORÇAMENTO!B253,COMPOSIÇÕES!$A$9:$G$412,3,FALSE)))</f>
        <v>TUBO, PVC, SOLDÁVEL, DE 85MM, INSTALADO EM PRUMADA DE ÁGUA - FORNECIMENTO E INSTALAÇÃO. AF_06/2022</v>
      </c>
      <c r="E253" s="604" t="str">
        <f>IF(B253="","",IFERROR(VLOOKUP(B253,'SINAPI12-24'!$A$5:$H$17812,3,FALSE),VLOOKUP(ORÇAMENTO!B253,COMPOSIÇÕES!$A$9:$G$412,4,FALSE)))</f>
        <v>M</v>
      </c>
      <c r="F253" s="191">
        <v>125</v>
      </c>
      <c r="G253" s="605"/>
      <c r="H253" s="123">
        <f t="shared" si="308"/>
        <v>0.28349999999999997</v>
      </c>
      <c r="I253" s="104">
        <f t="shared" si="309"/>
        <v>0</v>
      </c>
      <c r="J253" s="464">
        <f t="shared" si="310"/>
        <v>0</v>
      </c>
      <c r="K253" s="849"/>
      <c r="L253" s="66"/>
      <c r="M253" s="165"/>
      <c r="N253" s="334"/>
      <c r="O253" s="272"/>
      <c r="P253" s="66"/>
      <c r="Q253" s="165"/>
      <c r="R253" s="334"/>
      <c r="S253" s="325"/>
      <c r="T253" s="349"/>
      <c r="U253" s="165"/>
      <c r="V253" s="358"/>
      <c r="W253" s="21"/>
      <c r="X253" s="349"/>
      <c r="Y253" s="163"/>
      <c r="Z253" s="336"/>
      <c r="AA253" s="272"/>
      <c r="AB253" s="349"/>
      <c r="AC253" s="163"/>
      <c r="AD253" s="336"/>
      <c r="AE253" s="272"/>
      <c r="AF253" s="66"/>
      <c r="AG253" s="165"/>
      <c r="AH253" s="334"/>
      <c r="AI253" s="272"/>
      <c r="AJ253" s="66"/>
      <c r="AK253" s="165"/>
      <c r="AL253" s="334"/>
      <c r="AM253" s="146"/>
      <c r="AN253" s="66"/>
      <c r="AO253" s="165"/>
      <c r="AP253" s="334"/>
      <c r="AQ253" s="146"/>
      <c r="AR253" s="66"/>
      <c r="AS253" s="165"/>
      <c r="AT253" s="334"/>
      <c r="AU253" s="146"/>
      <c r="AV253" s="359"/>
      <c r="AW253" s="165"/>
      <c r="AX253" s="469"/>
      <c r="AY253" s="146"/>
      <c r="AZ253" s="292"/>
      <c r="BA253" s="165"/>
      <c r="BB253" s="469"/>
      <c r="BC253" s="146"/>
      <c r="BD253" s="66"/>
      <c r="BE253" s="165">
        <f t="shared" si="277"/>
        <v>0</v>
      </c>
      <c r="BF253" s="334">
        <f t="shared" si="311"/>
        <v>0</v>
      </c>
      <c r="BG253" s="158"/>
      <c r="BH253" s="66"/>
      <c r="BI253" s="165">
        <f t="shared" si="278"/>
        <v>0</v>
      </c>
      <c r="BJ253" s="334">
        <f t="shared" si="312"/>
        <v>0</v>
      </c>
      <c r="BL253" s="66"/>
      <c r="BM253" s="165">
        <f t="shared" si="313"/>
        <v>0</v>
      </c>
      <c r="BN253" s="334">
        <f t="shared" si="314"/>
        <v>0</v>
      </c>
      <c r="BP253" s="66">
        <f t="shared" si="279"/>
        <v>0</v>
      </c>
      <c r="BQ253" s="165">
        <f t="shared" si="280"/>
        <v>0</v>
      </c>
      <c r="BR253" s="334">
        <f t="shared" si="315"/>
        <v>0</v>
      </c>
      <c r="BT253" s="66"/>
      <c r="BU253" s="165">
        <f t="shared" si="281"/>
        <v>0</v>
      </c>
      <c r="BV253" s="334">
        <f t="shared" si="316"/>
        <v>0</v>
      </c>
      <c r="BX253" s="413">
        <f t="shared" si="282"/>
        <v>0</v>
      </c>
      <c r="BY253" s="165">
        <f t="shared" si="283"/>
        <v>0</v>
      </c>
      <c r="BZ253" s="334">
        <v>0</v>
      </c>
      <c r="CB253" s="413">
        <f t="shared" si="284"/>
        <v>0</v>
      </c>
      <c r="CC253" s="165">
        <f t="shared" si="285"/>
        <v>0</v>
      </c>
      <c r="CD253" s="334">
        <v>0</v>
      </c>
      <c r="CF253" s="413">
        <v>0</v>
      </c>
      <c r="CG253" s="165">
        <v>0</v>
      </c>
      <c r="CH253" s="334">
        <v>0</v>
      </c>
      <c r="CJ253" s="413">
        <v>0</v>
      </c>
      <c r="CK253" s="165">
        <v>0</v>
      </c>
      <c r="CL253" s="334">
        <v>0</v>
      </c>
    </row>
    <row r="254" spans="1:90" ht="15" customHeight="1" outlineLevel="2">
      <c r="A254" s="135" t="s">
        <v>15</v>
      </c>
      <c r="B254" s="106">
        <v>89714</v>
      </c>
      <c r="C254" s="13" t="s">
        <v>13562</v>
      </c>
      <c r="D254" s="583" t="str">
        <f>IF(B254="","",IFERROR(VLOOKUP(B254,'SINAPI12-24'!$A$5:$H$17812,2,FALSE),VLOOKUP(ORÇAMENTO!B254,COMPOSIÇÕES!$A$9:$G$412,3,FALSE)))</f>
        <v>TUBO PVC, SERIE NORMAL, ESGOTO PREDIAL, DN 100 MM, FORNECIDO E INSTALADO EM RAMAL DE DESCARGA OU RAMAL DE ESGOTO SANITÁRIO. AF_08/2022</v>
      </c>
      <c r="E254" s="604" t="str">
        <f>IF(B254="","",IFERROR(VLOOKUP(B254,'SINAPI12-24'!$A$5:$H$17812,3,FALSE),VLOOKUP(ORÇAMENTO!B254,COMPOSIÇÕES!$A$9:$G$412,4,FALSE)))</f>
        <v>M</v>
      </c>
      <c r="F254" s="191">
        <v>59</v>
      </c>
      <c r="G254" s="605"/>
      <c r="H254" s="123">
        <f t="shared" si="308"/>
        <v>0.28349999999999997</v>
      </c>
      <c r="I254" s="104">
        <f t="shared" si="309"/>
        <v>0</v>
      </c>
      <c r="J254" s="464">
        <f t="shared" si="310"/>
        <v>0</v>
      </c>
      <c r="K254" s="849"/>
      <c r="L254" s="66"/>
      <c r="M254" s="165"/>
      <c r="N254" s="334"/>
      <c r="O254" s="272"/>
      <c r="P254" s="66"/>
      <c r="Q254" s="165"/>
      <c r="R254" s="334"/>
      <c r="S254" s="325"/>
      <c r="T254" s="349"/>
      <c r="U254" s="165"/>
      <c r="V254" s="358"/>
      <c r="W254" s="21"/>
      <c r="X254" s="349"/>
      <c r="Y254" s="163"/>
      <c r="Z254" s="336"/>
      <c r="AA254" s="272"/>
      <c r="AB254" s="349"/>
      <c r="AC254" s="163"/>
      <c r="AD254" s="336"/>
      <c r="AE254" s="272"/>
      <c r="AF254" s="66"/>
      <c r="AG254" s="165"/>
      <c r="AH254" s="334"/>
      <c r="AI254" s="272"/>
      <c r="AJ254" s="66"/>
      <c r="AK254" s="165"/>
      <c r="AL254" s="334"/>
      <c r="AM254" s="146"/>
      <c r="AN254" s="66"/>
      <c r="AO254" s="165"/>
      <c r="AP254" s="334"/>
      <c r="AQ254" s="146"/>
      <c r="AR254" s="66"/>
      <c r="AS254" s="165"/>
      <c r="AT254" s="334"/>
      <c r="AU254" s="146"/>
      <c r="AV254" s="359"/>
      <c r="AW254" s="165"/>
      <c r="AX254" s="469"/>
      <c r="AY254" s="146"/>
      <c r="AZ254" s="292"/>
      <c r="BA254" s="165"/>
      <c r="BB254" s="469"/>
      <c r="BC254" s="146"/>
      <c r="BD254" s="66"/>
      <c r="BE254" s="165">
        <f t="shared" si="277"/>
        <v>0</v>
      </c>
      <c r="BF254" s="334">
        <f t="shared" si="311"/>
        <v>0</v>
      </c>
      <c r="BG254" s="158"/>
      <c r="BH254" s="66"/>
      <c r="BI254" s="165">
        <f t="shared" si="278"/>
        <v>0</v>
      </c>
      <c r="BJ254" s="334">
        <f t="shared" si="312"/>
        <v>0</v>
      </c>
      <c r="BL254" s="66"/>
      <c r="BM254" s="165">
        <f t="shared" si="313"/>
        <v>0</v>
      </c>
      <c r="BN254" s="334">
        <f t="shared" si="314"/>
        <v>0</v>
      </c>
      <c r="BP254" s="66">
        <f t="shared" si="279"/>
        <v>0</v>
      </c>
      <c r="BQ254" s="165">
        <f t="shared" si="280"/>
        <v>0</v>
      </c>
      <c r="BR254" s="334">
        <f t="shared" si="315"/>
        <v>0</v>
      </c>
      <c r="BT254" s="66"/>
      <c r="BU254" s="165">
        <f t="shared" si="281"/>
        <v>0</v>
      </c>
      <c r="BV254" s="334">
        <f t="shared" si="316"/>
        <v>0</v>
      </c>
      <c r="BX254" s="413">
        <f t="shared" si="282"/>
        <v>0</v>
      </c>
      <c r="BY254" s="165">
        <f t="shared" si="283"/>
        <v>0</v>
      </c>
      <c r="BZ254" s="334">
        <v>0</v>
      </c>
      <c r="CB254" s="413">
        <f t="shared" si="284"/>
        <v>0</v>
      </c>
      <c r="CC254" s="165">
        <f t="shared" si="285"/>
        <v>0</v>
      </c>
      <c r="CD254" s="334">
        <v>0</v>
      </c>
      <c r="CF254" s="413">
        <v>0</v>
      </c>
      <c r="CG254" s="165">
        <v>0</v>
      </c>
      <c r="CH254" s="334">
        <v>0</v>
      </c>
      <c r="CJ254" s="413">
        <v>0</v>
      </c>
      <c r="CK254" s="165">
        <v>0</v>
      </c>
      <c r="CL254" s="334">
        <v>0</v>
      </c>
    </row>
    <row r="255" spans="1:90" ht="15" customHeight="1" outlineLevel="2">
      <c r="A255" s="135" t="s">
        <v>15</v>
      </c>
      <c r="B255" s="106">
        <v>94715</v>
      </c>
      <c r="C255" s="13" t="s">
        <v>13563</v>
      </c>
      <c r="D255" s="583" t="str">
        <f>IF(B255="","",IFERROR(VLOOKUP(B255,'SINAPI12-24'!$A$5:$H$17812,2,FALSE),VLOOKUP(ORÇAMENTO!B255,COMPOSIÇÕES!$A$9:$G$412,3,FALSE)))</f>
        <v>ADAPTADOR COM FLANGES LIVRES, PVC, SOLDÁVEL, DN 110 MM X 4", INSTALADO EM RESERVAÇÃO PREDIAL DE ÁGUA - FORNECIMENTO E INSTALAÇÃO. AF_04/2024</v>
      </c>
      <c r="E255" s="604" t="str">
        <f>IF(B255="","",IFERROR(VLOOKUP(B255,'SINAPI12-24'!$A$5:$H$17812,3,FALSE),VLOOKUP(ORÇAMENTO!B255,COMPOSIÇÕES!$A$9:$G$412,4,FALSE)))</f>
        <v>UN</v>
      </c>
      <c r="F255" s="191">
        <v>4</v>
      </c>
      <c r="G255" s="605"/>
      <c r="H255" s="123">
        <f t="shared" si="308"/>
        <v>0.28349999999999997</v>
      </c>
      <c r="I255" s="104">
        <f t="shared" si="309"/>
        <v>0</v>
      </c>
      <c r="J255" s="464">
        <f t="shared" si="310"/>
        <v>0</v>
      </c>
      <c r="K255" s="849"/>
      <c r="L255" s="66"/>
      <c r="M255" s="165"/>
      <c r="N255" s="334"/>
      <c r="O255" s="272"/>
      <c r="P255" s="66"/>
      <c r="Q255" s="165"/>
      <c r="R255" s="334"/>
      <c r="S255" s="325"/>
      <c r="T255" s="349"/>
      <c r="U255" s="165"/>
      <c r="V255" s="358"/>
      <c r="W255" s="21"/>
      <c r="X255" s="349"/>
      <c r="Y255" s="163"/>
      <c r="Z255" s="336"/>
      <c r="AA255" s="272"/>
      <c r="AB255" s="349"/>
      <c r="AC255" s="163"/>
      <c r="AD255" s="336"/>
      <c r="AE255" s="272"/>
      <c r="AF255" s="66"/>
      <c r="AG255" s="165"/>
      <c r="AH255" s="334"/>
      <c r="AI255" s="272"/>
      <c r="AJ255" s="66"/>
      <c r="AK255" s="165"/>
      <c r="AL255" s="334"/>
      <c r="AM255" s="146"/>
      <c r="AN255" s="66"/>
      <c r="AO255" s="165"/>
      <c r="AP255" s="334"/>
      <c r="AQ255" s="146"/>
      <c r="AR255" s="66"/>
      <c r="AS255" s="165"/>
      <c r="AT255" s="334"/>
      <c r="AU255" s="146"/>
      <c r="AV255" s="359"/>
      <c r="AW255" s="165"/>
      <c r="AX255" s="469"/>
      <c r="AY255" s="146"/>
      <c r="AZ255" s="292"/>
      <c r="BA255" s="165"/>
      <c r="BB255" s="469"/>
      <c r="BC255" s="146"/>
      <c r="BD255" s="66"/>
      <c r="BE255" s="165">
        <f t="shared" si="277"/>
        <v>0</v>
      </c>
      <c r="BF255" s="334">
        <f t="shared" si="311"/>
        <v>0</v>
      </c>
      <c r="BG255" s="158"/>
      <c r="BH255" s="66"/>
      <c r="BI255" s="165">
        <f t="shared" si="278"/>
        <v>0</v>
      </c>
      <c r="BJ255" s="334">
        <f t="shared" si="312"/>
        <v>0</v>
      </c>
      <c r="BL255" s="66"/>
      <c r="BM255" s="165">
        <f t="shared" si="313"/>
        <v>0</v>
      </c>
      <c r="BN255" s="334">
        <f t="shared" si="314"/>
        <v>0</v>
      </c>
      <c r="BP255" s="66">
        <f t="shared" si="279"/>
        <v>0</v>
      </c>
      <c r="BQ255" s="165">
        <f t="shared" si="280"/>
        <v>0</v>
      </c>
      <c r="BR255" s="334">
        <f t="shared" si="315"/>
        <v>0</v>
      </c>
      <c r="BT255" s="66"/>
      <c r="BU255" s="165">
        <f t="shared" si="281"/>
        <v>0</v>
      </c>
      <c r="BV255" s="334">
        <f t="shared" si="316"/>
        <v>0</v>
      </c>
      <c r="BX255" s="413">
        <f t="shared" si="282"/>
        <v>0</v>
      </c>
      <c r="BY255" s="165">
        <f t="shared" si="283"/>
        <v>0</v>
      </c>
      <c r="BZ255" s="334">
        <v>0</v>
      </c>
      <c r="CB255" s="413">
        <f t="shared" si="284"/>
        <v>0</v>
      </c>
      <c r="CC255" s="165">
        <f t="shared" si="285"/>
        <v>0</v>
      </c>
      <c r="CD255" s="334">
        <v>0</v>
      </c>
      <c r="CF255" s="413">
        <v>0</v>
      </c>
      <c r="CG255" s="165">
        <v>0</v>
      </c>
      <c r="CH255" s="334">
        <v>0</v>
      </c>
      <c r="CJ255" s="413">
        <v>0</v>
      </c>
      <c r="CK255" s="165">
        <v>0</v>
      </c>
      <c r="CL255" s="334">
        <v>0</v>
      </c>
    </row>
    <row r="256" spans="1:90" ht="15" customHeight="1" outlineLevel="2">
      <c r="A256" s="135" t="s">
        <v>15</v>
      </c>
      <c r="B256" s="106">
        <v>94714</v>
      </c>
      <c r="C256" s="13" t="s">
        <v>13564</v>
      </c>
      <c r="D256" s="583" t="str">
        <f>IF(B256="","",IFERROR(VLOOKUP(B256,'SINAPI12-24'!$A$5:$H$17812,2,FALSE),VLOOKUP(ORÇAMENTO!B256,COMPOSIÇÕES!$A$9:$G$412,3,FALSE)))</f>
        <v>ADAPTADOR COM FLANGES LIVRES, PVC, SOLDÁVEL, DN 85 MM X 3", INSTALADO EM RESERVAÇÃO PREDIAL DE ÁGUA - FORNECIMENTO E INSTALAÇÃO. AF_04/2024</v>
      </c>
      <c r="E256" s="604" t="str">
        <f>IF(B256="","",IFERROR(VLOOKUP(B256,'SINAPI12-24'!$A$5:$H$17812,3,FALSE),VLOOKUP(ORÇAMENTO!B256,COMPOSIÇÕES!$A$9:$G$412,4,FALSE)))</f>
        <v>UN</v>
      </c>
      <c r="F256" s="191">
        <v>4</v>
      </c>
      <c r="G256" s="605"/>
      <c r="H256" s="123">
        <f t="shared" si="308"/>
        <v>0.28349999999999997</v>
      </c>
      <c r="I256" s="104">
        <f t="shared" si="309"/>
        <v>0</v>
      </c>
      <c r="J256" s="464">
        <f t="shared" si="310"/>
        <v>0</v>
      </c>
      <c r="K256" s="849"/>
      <c r="L256" s="66"/>
      <c r="M256" s="165"/>
      <c r="N256" s="334"/>
      <c r="O256" s="272"/>
      <c r="P256" s="66"/>
      <c r="Q256" s="165"/>
      <c r="R256" s="334"/>
      <c r="S256" s="325"/>
      <c r="T256" s="349"/>
      <c r="U256" s="165"/>
      <c r="V256" s="358"/>
      <c r="W256" s="21"/>
      <c r="X256" s="349"/>
      <c r="Y256" s="163"/>
      <c r="Z256" s="336"/>
      <c r="AA256" s="272"/>
      <c r="AB256" s="349"/>
      <c r="AC256" s="163"/>
      <c r="AD256" s="336"/>
      <c r="AE256" s="272"/>
      <c r="AF256" s="66"/>
      <c r="AG256" s="165"/>
      <c r="AH256" s="334"/>
      <c r="AI256" s="272"/>
      <c r="AJ256" s="66"/>
      <c r="AK256" s="165"/>
      <c r="AL256" s="334"/>
      <c r="AM256" s="146"/>
      <c r="AN256" s="66"/>
      <c r="AO256" s="165"/>
      <c r="AP256" s="334"/>
      <c r="AQ256" s="146"/>
      <c r="AR256" s="66"/>
      <c r="AS256" s="165"/>
      <c r="AT256" s="334"/>
      <c r="AU256" s="146"/>
      <c r="AV256" s="359"/>
      <c r="AW256" s="165"/>
      <c r="AX256" s="469"/>
      <c r="AY256" s="146"/>
      <c r="AZ256" s="292"/>
      <c r="BA256" s="165"/>
      <c r="BB256" s="469"/>
      <c r="BC256" s="146"/>
      <c r="BD256" s="66"/>
      <c r="BE256" s="165">
        <f t="shared" si="277"/>
        <v>0</v>
      </c>
      <c r="BF256" s="334">
        <f t="shared" si="311"/>
        <v>0</v>
      </c>
      <c r="BG256" s="158"/>
      <c r="BH256" s="66"/>
      <c r="BI256" s="165">
        <f t="shared" si="278"/>
        <v>0</v>
      </c>
      <c r="BJ256" s="334">
        <f t="shared" si="312"/>
        <v>0</v>
      </c>
      <c r="BL256" s="66"/>
      <c r="BM256" s="165">
        <f t="shared" si="313"/>
        <v>0</v>
      </c>
      <c r="BN256" s="334">
        <f t="shared" si="314"/>
        <v>0</v>
      </c>
      <c r="BP256" s="66">
        <f t="shared" si="279"/>
        <v>0</v>
      </c>
      <c r="BQ256" s="165">
        <f t="shared" si="280"/>
        <v>0</v>
      </c>
      <c r="BR256" s="334">
        <f t="shared" si="315"/>
        <v>0</v>
      </c>
      <c r="BT256" s="66"/>
      <c r="BU256" s="165">
        <f t="shared" si="281"/>
        <v>0</v>
      </c>
      <c r="BV256" s="334">
        <f t="shared" si="316"/>
        <v>0</v>
      </c>
      <c r="BX256" s="413">
        <f t="shared" si="282"/>
        <v>0</v>
      </c>
      <c r="BY256" s="165">
        <f t="shared" si="283"/>
        <v>0</v>
      </c>
      <c r="BZ256" s="334">
        <v>0</v>
      </c>
      <c r="CB256" s="413">
        <f t="shared" si="284"/>
        <v>0</v>
      </c>
      <c r="CC256" s="165">
        <f t="shared" si="285"/>
        <v>0</v>
      </c>
      <c r="CD256" s="334">
        <v>0</v>
      </c>
      <c r="CF256" s="413">
        <v>0</v>
      </c>
      <c r="CG256" s="165">
        <v>0</v>
      </c>
      <c r="CH256" s="334">
        <v>0</v>
      </c>
      <c r="CJ256" s="413">
        <v>0</v>
      </c>
      <c r="CK256" s="165">
        <v>0</v>
      </c>
      <c r="CL256" s="334">
        <v>0</v>
      </c>
    </row>
    <row r="257" spans="1:90" ht="15" customHeight="1" outlineLevel="2">
      <c r="A257" s="135" t="s">
        <v>13403</v>
      </c>
      <c r="B257" s="107" t="s">
        <v>13378</v>
      </c>
      <c r="C257" s="13" t="s">
        <v>13565</v>
      </c>
      <c r="D257" s="583" t="str">
        <f>IF(B257="","",IFERROR(VLOOKUP(B257,'SINAPI12-24'!$A$5:$H$17812,2,FALSE),VLOOKUP(ORÇAMENTO!B257,COMPOSIÇÕES!$A$9:$G$412,3,FALSE)))</f>
        <v>ADAPTADOR COM FLANGES LIVRES, PVC, SOLDÁVEL, DN 32 MM X 1 , INSTALADO EM RESERVAÇÃO DE ÁGUA DE EDIFICAÇÃO QUE POSSUA RESERVATÓRIO DE FIBRA/FIBROCIMENTO FORNECIMENTO E INSTALAÇÃO.</v>
      </c>
      <c r="E257" s="604" t="str">
        <f>IF(B257="","",IFERROR(VLOOKUP(B257,'SINAPI12-24'!$A$5:$H$17812,3,FALSE),VLOOKUP(ORÇAMENTO!B257,COMPOSIÇÕES!$A$9:$G$412,4,FALSE)))</f>
        <v xml:space="preserve">UN    </v>
      </c>
      <c r="F257" s="191">
        <v>3</v>
      </c>
      <c r="G257" s="605"/>
      <c r="H257" s="123">
        <f t="shared" si="308"/>
        <v>0.28349999999999997</v>
      </c>
      <c r="I257" s="104">
        <f t="shared" si="309"/>
        <v>0</v>
      </c>
      <c r="J257" s="464">
        <f t="shared" si="310"/>
        <v>0</v>
      </c>
      <c r="K257" s="849"/>
      <c r="L257" s="66"/>
      <c r="M257" s="165"/>
      <c r="N257" s="334"/>
      <c r="O257" s="272"/>
      <c r="P257" s="66"/>
      <c r="Q257" s="165"/>
      <c r="R257" s="334"/>
      <c r="S257" s="325"/>
      <c r="T257" s="349"/>
      <c r="U257" s="165"/>
      <c r="V257" s="358"/>
      <c r="W257" s="21"/>
      <c r="X257" s="349"/>
      <c r="Y257" s="163"/>
      <c r="Z257" s="336"/>
      <c r="AA257" s="272"/>
      <c r="AB257" s="349"/>
      <c r="AC257" s="163"/>
      <c r="AD257" s="336"/>
      <c r="AE257" s="272"/>
      <c r="AF257" s="66"/>
      <c r="AG257" s="165"/>
      <c r="AH257" s="334"/>
      <c r="AI257" s="272"/>
      <c r="AJ257" s="66"/>
      <c r="AK257" s="165"/>
      <c r="AL257" s="334"/>
      <c r="AM257" s="146"/>
      <c r="AN257" s="66"/>
      <c r="AO257" s="165"/>
      <c r="AP257" s="334"/>
      <c r="AQ257" s="146"/>
      <c r="AR257" s="66"/>
      <c r="AS257" s="165"/>
      <c r="AT257" s="334"/>
      <c r="AU257" s="146"/>
      <c r="AV257" s="359"/>
      <c r="AW257" s="165"/>
      <c r="AX257" s="469"/>
      <c r="AY257" s="146"/>
      <c r="AZ257" s="292"/>
      <c r="BA257" s="165"/>
      <c r="BB257" s="469"/>
      <c r="BC257" s="146"/>
      <c r="BD257" s="66"/>
      <c r="BE257" s="165">
        <f t="shared" si="277"/>
        <v>0</v>
      </c>
      <c r="BF257" s="334">
        <f t="shared" si="311"/>
        <v>0</v>
      </c>
      <c r="BG257" s="158"/>
      <c r="BH257" s="66"/>
      <c r="BI257" s="165">
        <f t="shared" si="278"/>
        <v>0</v>
      </c>
      <c r="BJ257" s="334">
        <f t="shared" si="312"/>
        <v>0</v>
      </c>
      <c r="BL257" s="66"/>
      <c r="BM257" s="165">
        <f t="shared" si="313"/>
        <v>0</v>
      </c>
      <c r="BN257" s="334">
        <f t="shared" si="314"/>
        <v>0</v>
      </c>
      <c r="BP257" s="66">
        <f t="shared" si="279"/>
        <v>0</v>
      </c>
      <c r="BQ257" s="165">
        <f t="shared" si="280"/>
        <v>0</v>
      </c>
      <c r="BR257" s="334">
        <f t="shared" si="315"/>
        <v>0</v>
      </c>
      <c r="BT257" s="66"/>
      <c r="BU257" s="165">
        <f t="shared" si="281"/>
        <v>0</v>
      </c>
      <c r="BV257" s="334">
        <f t="shared" si="316"/>
        <v>0</v>
      </c>
      <c r="BX257" s="413">
        <f t="shared" si="282"/>
        <v>0</v>
      </c>
      <c r="BY257" s="165">
        <f t="shared" si="283"/>
        <v>0</v>
      </c>
      <c r="BZ257" s="334">
        <v>0</v>
      </c>
      <c r="CB257" s="413">
        <f t="shared" si="284"/>
        <v>0</v>
      </c>
      <c r="CC257" s="165">
        <f t="shared" si="285"/>
        <v>0</v>
      </c>
      <c r="CD257" s="334">
        <v>0</v>
      </c>
      <c r="CF257" s="413">
        <v>0</v>
      </c>
      <c r="CG257" s="165">
        <v>0</v>
      </c>
      <c r="CH257" s="334">
        <v>0</v>
      </c>
      <c r="CJ257" s="413">
        <v>0</v>
      </c>
      <c r="CK257" s="165">
        <v>0</v>
      </c>
      <c r="CL257" s="334">
        <v>0</v>
      </c>
    </row>
    <row r="258" spans="1:90" ht="15" customHeight="1" outlineLevel="2">
      <c r="A258" s="188" t="s">
        <v>15</v>
      </c>
      <c r="B258" s="187">
        <v>89616</v>
      </c>
      <c r="C258" s="13" t="s">
        <v>13566</v>
      </c>
      <c r="D258" s="583" t="str">
        <f>IF(B258="","",IFERROR(VLOOKUP(B258,'SINAPI12-24'!$A$5:$H$17812,2,FALSE),VLOOKUP(ORÇAMENTO!B258,COMPOSIÇÕES!$A$9:$G$412,3,FALSE)))</f>
        <v>ADAPTADOR CURTO COM BOLSA E ROSCA PARA REGISTRO, PVC, SOLDÁVEL, DN 85MM X 3 , INSTALADO EM PRUMADA DE ÁGUA - FORNECIMENTO E INSTALAÇÃO. AF_06/2022</v>
      </c>
      <c r="E258" s="604" t="str">
        <f>IF(B258="","",IFERROR(VLOOKUP(B258,'SINAPI12-24'!$A$5:$H$17812,3,FALSE),VLOOKUP(ORÇAMENTO!B258,COMPOSIÇÕES!$A$9:$G$412,4,FALSE)))</f>
        <v>UN</v>
      </c>
      <c r="F258" s="191">
        <v>4</v>
      </c>
      <c r="G258" s="605"/>
      <c r="H258" s="123">
        <f t="shared" si="308"/>
        <v>0.28349999999999997</v>
      </c>
      <c r="I258" s="104">
        <f t="shared" si="309"/>
        <v>0</v>
      </c>
      <c r="J258" s="464">
        <f t="shared" si="310"/>
        <v>0</v>
      </c>
      <c r="K258" s="849"/>
      <c r="L258" s="66"/>
      <c r="M258" s="165"/>
      <c r="N258" s="334"/>
      <c r="O258" s="272"/>
      <c r="P258" s="66"/>
      <c r="Q258" s="165"/>
      <c r="R258" s="334"/>
      <c r="S258" s="325"/>
      <c r="T258" s="349"/>
      <c r="U258" s="165"/>
      <c r="V258" s="358"/>
      <c r="W258" s="21"/>
      <c r="X258" s="349"/>
      <c r="Y258" s="163"/>
      <c r="Z258" s="336"/>
      <c r="AA258" s="272"/>
      <c r="AB258" s="349"/>
      <c r="AC258" s="163"/>
      <c r="AD258" s="336"/>
      <c r="AE258" s="272"/>
      <c r="AF258" s="66"/>
      <c r="AG258" s="165"/>
      <c r="AH258" s="334"/>
      <c r="AI258" s="272"/>
      <c r="AJ258" s="66"/>
      <c r="AK258" s="165"/>
      <c r="AL258" s="334"/>
      <c r="AM258" s="146"/>
      <c r="AN258" s="66"/>
      <c r="AO258" s="165"/>
      <c r="AP258" s="334"/>
      <c r="AQ258" s="146"/>
      <c r="AR258" s="66"/>
      <c r="AS258" s="165"/>
      <c r="AT258" s="334"/>
      <c r="AU258" s="146"/>
      <c r="AV258" s="359"/>
      <c r="AW258" s="165"/>
      <c r="AX258" s="469"/>
      <c r="AY258" s="146"/>
      <c r="AZ258" s="292"/>
      <c r="BA258" s="165"/>
      <c r="BB258" s="469"/>
      <c r="BC258" s="146"/>
      <c r="BD258" s="66"/>
      <c r="BE258" s="165">
        <f t="shared" si="277"/>
        <v>0</v>
      </c>
      <c r="BF258" s="334">
        <f t="shared" si="311"/>
        <v>0</v>
      </c>
      <c r="BG258" s="158"/>
      <c r="BH258" s="66"/>
      <c r="BI258" s="165">
        <f t="shared" si="278"/>
        <v>0</v>
      </c>
      <c r="BJ258" s="334">
        <f t="shared" si="312"/>
        <v>0</v>
      </c>
      <c r="BL258" s="66"/>
      <c r="BM258" s="165">
        <f t="shared" si="313"/>
        <v>0</v>
      </c>
      <c r="BN258" s="334">
        <f t="shared" si="314"/>
        <v>0</v>
      </c>
      <c r="BP258" s="66">
        <f t="shared" si="279"/>
        <v>0</v>
      </c>
      <c r="BQ258" s="165">
        <f t="shared" si="280"/>
        <v>0</v>
      </c>
      <c r="BR258" s="334">
        <f t="shared" si="315"/>
        <v>0</v>
      </c>
      <c r="BT258" s="66"/>
      <c r="BU258" s="165">
        <f t="shared" si="281"/>
        <v>0</v>
      </c>
      <c r="BV258" s="334">
        <f t="shared" si="316"/>
        <v>0</v>
      </c>
      <c r="BX258" s="413">
        <f t="shared" si="282"/>
        <v>0</v>
      </c>
      <c r="BY258" s="165">
        <f t="shared" si="283"/>
        <v>0</v>
      </c>
      <c r="BZ258" s="334">
        <v>0</v>
      </c>
      <c r="CB258" s="413">
        <f t="shared" si="284"/>
        <v>0</v>
      </c>
      <c r="CC258" s="165">
        <f t="shared" si="285"/>
        <v>0</v>
      </c>
      <c r="CD258" s="334">
        <v>0</v>
      </c>
      <c r="CF258" s="413">
        <v>0</v>
      </c>
      <c r="CG258" s="165">
        <v>0</v>
      </c>
      <c r="CH258" s="334">
        <v>0</v>
      </c>
      <c r="CJ258" s="413">
        <v>0</v>
      </c>
      <c r="CK258" s="165">
        <v>0</v>
      </c>
      <c r="CL258" s="334">
        <v>0</v>
      </c>
    </row>
    <row r="259" spans="1:90" ht="15" customHeight="1" outlineLevel="2">
      <c r="A259" s="188" t="s">
        <v>15</v>
      </c>
      <c r="B259" s="189">
        <v>89376</v>
      </c>
      <c r="C259" s="13" t="s">
        <v>13567</v>
      </c>
      <c r="D259" s="583" t="str">
        <f>IF(B259="","",IFERROR(VLOOKUP(B259,'SINAPI12-24'!$A$5:$H$17812,2,FALSE),VLOOKUP(ORÇAMENTO!B259,COMPOSIÇÕES!$A$9:$G$412,3,FALSE)))</f>
        <v>ADAPTADOR CURTO COM BOLSA E ROSCA PARA REGISTRO, PVC, SOLDÁVEL, DN 20MM X 1/2 , INSTALADO EM RAMAL OU SUB-RAMAL DE ÁGUA - FORNECIMENTO E INSTALAÇÃO. AF_06/2022</v>
      </c>
      <c r="E259" s="604" t="str">
        <f>IF(B259="","",IFERROR(VLOOKUP(B259,'SINAPI12-24'!$A$5:$H$17812,3,FALSE),VLOOKUP(ORÇAMENTO!B259,COMPOSIÇÕES!$A$9:$G$412,4,FALSE)))</f>
        <v>UN</v>
      </c>
      <c r="F259" s="110">
        <v>4</v>
      </c>
      <c r="G259" s="605"/>
      <c r="H259" s="123">
        <f t="shared" si="308"/>
        <v>0.28349999999999997</v>
      </c>
      <c r="I259" s="104">
        <f t="shared" si="309"/>
        <v>0</v>
      </c>
      <c r="J259" s="464">
        <f t="shared" si="310"/>
        <v>0</v>
      </c>
      <c r="K259" s="849"/>
      <c r="L259" s="66"/>
      <c r="M259" s="165"/>
      <c r="N259" s="334"/>
      <c r="O259" s="272"/>
      <c r="P259" s="66"/>
      <c r="Q259" s="165"/>
      <c r="R259" s="334"/>
      <c r="S259" s="325"/>
      <c r="T259" s="349"/>
      <c r="U259" s="165"/>
      <c r="V259" s="358"/>
      <c r="W259" s="21"/>
      <c r="X259" s="349"/>
      <c r="Y259" s="163"/>
      <c r="Z259" s="336"/>
      <c r="AA259" s="272"/>
      <c r="AB259" s="349"/>
      <c r="AC259" s="163"/>
      <c r="AD259" s="336"/>
      <c r="AE259" s="272"/>
      <c r="AF259" s="66"/>
      <c r="AG259" s="165"/>
      <c r="AH259" s="334"/>
      <c r="AI259" s="272"/>
      <c r="AJ259" s="66"/>
      <c r="AK259" s="165"/>
      <c r="AL259" s="334"/>
      <c r="AM259" s="146"/>
      <c r="AN259" s="66"/>
      <c r="AO259" s="165"/>
      <c r="AP259" s="334"/>
      <c r="AQ259" s="146"/>
      <c r="AR259" s="66"/>
      <c r="AS259" s="165"/>
      <c r="AT259" s="334"/>
      <c r="AU259" s="146"/>
      <c r="AV259" s="359"/>
      <c r="AW259" s="165"/>
      <c r="AX259" s="469"/>
      <c r="AY259" s="146"/>
      <c r="AZ259" s="292"/>
      <c r="BA259" s="165"/>
      <c r="BB259" s="469"/>
      <c r="BC259" s="146"/>
      <c r="BD259" s="66"/>
      <c r="BE259" s="165">
        <f t="shared" si="277"/>
        <v>0</v>
      </c>
      <c r="BF259" s="334">
        <f t="shared" si="311"/>
        <v>0</v>
      </c>
      <c r="BG259" s="158"/>
      <c r="BH259" s="66"/>
      <c r="BI259" s="165">
        <f t="shared" si="278"/>
        <v>0</v>
      </c>
      <c r="BJ259" s="334">
        <f t="shared" si="312"/>
        <v>0</v>
      </c>
      <c r="BL259" s="66"/>
      <c r="BM259" s="165">
        <f t="shared" si="313"/>
        <v>0</v>
      </c>
      <c r="BN259" s="334">
        <f t="shared" si="314"/>
        <v>0</v>
      </c>
      <c r="BP259" s="66">
        <f t="shared" si="279"/>
        <v>0</v>
      </c>
      <c r="BQ259" s="165">
        <f t="shared" si="280"/>
        <v>0</v>
      </c>
      <c r="BR259" s="334">
        <f t="shared" si="315"/>
        <v>0</v>
      </c>
      <c r="BT259" s="66"/>
      <c r="BU259" s="165">
        <f t="shared" si="281"/>
        <v>0</v>
      </c>
      <c r="BV259" s="334">
        <f t="shared" si="316"/>
        <v>0</v>
      </c>
      <c r="BX259" s="413">
        <f t="shared" si="282"/>
        <v>0</v>
      </c>
      <c r="BY259" s="165">
        <f t="shared" si="283"/>
        <v>0</v>
      </c>
      <c r="BZ259" s="334">
        <v>0</v>
      </c>
      <c r="CB259" s="413">
        <f t="shared" si="284"/>
        <v>0</v>
      </c>
      <c r="CC259" s="165">
        <f t="shared" si="285"/>
        <v>0</v>
      </c>
      <c r="CD259" s="334">
        <v>0</v>
      </c>
      <c r="CF259" s="413">
        <v>0</v>
      </c>
      <c r="CG259" s="165">
        <v>0</v>
      </c>
      <c r="CH259" s="334">
        <v>0</v>
      </c>
      <c r="CJ259" s="413">
        <v>0</v>
      </c>
      <c r="CK259" s="165">
        <v>0</v>
      </c>
      <c r="CL259" s="334">
        <v>0</v>
      </c>
    </row>
    <row r="260" spans="1:90" ht="15" customHeight="1" outlineLevel="2">
      <c r="A260" s="188" t="s">
        <v>15</v>
      </c>
      <c r="B260" s="189">
        <v>89429</v>
      </c>
      <c r="C260" s="13" t="s">
        <v>13568</v>
      </c>
      <c r="D260" s="583" t="str">
        <f>IF(B260="","",IFERROR(VLOOKUP(B260,'SINAPI12-24'!$A$5:$H$17812,2,FALSE),VLOOKUP(ORÇAMENTO!B260,COMPOSIÇÕES!$A$9:$G$412,3,FALSE)))</f>
        <v>ADAPTADOR CURTO COM BOLSA E ROSCA PARA REGISTRO, PVC, SOLDÁVEL, DN 25MM X 3/4 , INSTALADO EM RAMAL DE DISTRIBUIÇÃO DE ÁGUA - FORNECIMENTO E INSTALAÇÃO. AF_06/2022</v>
      </c>
      <c r="E260" s="604" t="str">
        <f>IF(B260="","",IFERROR(VLOOKUP(B260,'SINAPI12-24'!$A$5:$H$17812,3,FALSE),VLOOKUP(ORÇAMENTO!B260,COMPOSIÇÕES!$A$9:$G$412,4,FALSE)))</f>
        <v>UN</v>
      </c>
      <c r="F260" s="110">
        <v>92</v>
      </c>
      <c r="G260" s="605"/>
      <c r="H260" s="123">
        <f t="shared" si="308"/>
        <v>0.28349999999999997</v>
      </c>
      <c r="I260" s="104">
        <f t="shared" si="309"/>
        <v>0</v>
      </c>
      <c r="J260" s="464">
        <f t="shared" si="310"/>
        <v>0</v>
      </c>
      <c r="K260" s="849"/>
      <c r="L260" s="66"/>
      <c r="M260" s="165"/>
      <c r="N260" s="334"/>
      <c r="O260" s="272"/>
      <c r="P260" s="66"/>
      <c r="Q260" s="165"/>
      <c r="R260" s="334"/>
      <c r="S260" s="325"/>
      <c r="T260" s="349"/>
      <c r="U260" s="165"/>
      <c r="V260" s="358"/>
      <c r="W260" s="21"/>
      <c r="X260" s="349"/>
      <c r="Y260" s="163"/>
      <c r="Z260" s="336"/>
      <c r="AA260" s="272"/>
      <c r="AB260" s="349"/>
      <c r="AC260" s="163"/>
      <c r="AD260" s="336"/>
      <c r="AE260" s="272"/>
      <c r="AF260" s="66"/>
      <c r="AG260" s="165"/>
      <c r="AH260" s="334"/>
      <c r="AI260" s="272"/>
      <c r="AJ260" s="66"/>
      <c r="AK260" s="165"/>
      <c r="AL260" s="334"/>
      <c r="AM260" s="146"/>
      <c r="AN260" s="66"/>
      <c r="AO260" s="165"/>
      <c r="AP260" s="334"/>
      <c r="AQ260" s="146"/>
      <c r="AR260" s="66"/>
      <c r="AS260" s="165"/>
      <c r="AT260" s="334"/>
      <c r="AU260" s="146"/>
      <c r="AV260" s="359"/>
      <c r="AW260" s="165"/>
      <c r="AX260" s="469"/>
      <c r="AY260" s="146"/>
      <c r="AZ260" s="292"/>
      <c r="BA260" s="165"/>
      <c r="BB260" s="469"/>
      <c r="BC260" s="146"/>
      <c r="BD260" s="66"/>
      <c r="BE260" s="165">
        <f t="shared" si="277"/>
        <v>0</v>
      </c>
      <c r="BF260" s="334">
        <f t="shared" si="311"/>
        <v>0</v>
      </c>
      <c r="BG260" s="158"/>
      <c r="BH260" s="66"/>
      <c r="BI260" s="165">
        <f t="shared" si="278"/>
        <v>0</v>
      </c>
      <c r="BJ260" s="334">
        <f t="shared" si="312"/>
        <v>0</v>
      </c>
      <c r="BL260" s="66"/>
      <c r="BM260" s="165">
        <f t="shared" si="313"/>
        <v>0</v>
      </c>
      <c r="BN260" s="334">
        <f t="shared" si="314"/>
        <v>0</v>
      </c>
      <c r="BP260" s="66">
        <f t="shared" si="279"/>
        <v>0</v>
      </c>
      <c r="BQ260" s="165">
        <f t="shared" si="280"/>
        <v>0</v>
      </c>
      <c r="BR260" s="334">
        <f t="shared" si="315"/>
        <v>0</v>
      </c>
      <c r="BT260" s="66"/>
      <c r="BU260" s="165">
        <f t="shared" si="281"/>
        <v>0</v>
      </c>
      <c r="BV260" s="334">
        <f t="shared" si="316"/>
        <v>0</v>
      </c>
      <c r="BX260" s="413">
        <f t="shared" si="282"/>
        <v>0</v>
      </c>
      <c r="BY260" s="165">
        <f t="shared" si="283"/>
        <v>0</v>
      </c>
      <c r="BZ260" s="334">
        <v>0</v>
      </c>
      <c r="CB260" s="413">
        <f t="shared" si="284"/>
        <v>0</v>
      </c>
      <c r="CC260" s="165">
        <f t="shared" si="285"/>
        <v>0</v>
      </c>
      <c r="CD260" s="334">
        <v>0</v>
      </c>
      <c r="CF260" s="413">
        <v>0</v>
      </c>
      <c r="CG260" s="165">
        <v>0</v>
      </c>
      <c r="CH260" s="334">
        <v>0</v>
      </c>
      <c r="CJ260" s="413">
        <v>0</v>
      </c>
      <c r="CK260" s="165">
        <v>0</v>
      </c>
      <c r="CL260" s="334">
        <v>0</v>
      </c>
    </row>
    <row r="261" spans="1:90" ht="15" customHeight="1" outlineLevel="2">
      <c r="A261" s="188" t="s">
        <v>15</v>
      </c>
      <c r="B261" s="187">
        <v>89553</v>
      </c>
      <c r="C261" s="13" t="s">
        <v>13569</v>
      </c>
      <c r="D261" s="583" t="str">
        <f>IF(B261="","",IFERROR(VLOOKUP(B261,'SINAPI12-24'!$A$5:$H$17812,2,FALSE),VLOOKUP(ORÇAMENTO!B261,COMPOSIÇÕES!$A$9:$G$412,3,FALSE)))</f>
        <v>ADAPTADOR CURTO COM BOLSA E ROSCA PARA REGISTRO, PVC, SOLDÁVEL, DN 32MM X 1 , INSTALADO EM PRUMADA DE ÁGUA - FORNECIMENTO E INSTALAÇÃO. AF_06/2022</v>
      </c>
      <c r="E261" s="604" t="str">
        <f>IF(B261="","",IFERROR(VLOOKUP(B261,'SINAPI12-24'!$A$5:$H$17812,3,FALSE),VLOOKUP(ORÇAMENTO!B261,COMPOSIÇÕES!$A$9:$G$412,4,FALSE)))</f>
        <v>UN</v>
      </c>
      <c r="F261" s="110">
        <v>2</v>
      </c>
      <c r="G261" s="605"/>
      <c r="H261" s="123">
        <f t="shared" si="308"/>
        <v>0.28349999999999997</v>
      </c>
      <c r="I261" s="104">
        <f t="shared" si="309"/>
        <v>0</v>
      </c>
      <c r="J261" s="464">
        <f t="shared" si="310"/>
        <v>0</v>
      </c>
      <c r="K261" s="849"/>
      <c r="L261" s="66"/>
      <c r="M261" s="165"/>
      <c r="N261" s="334"/>
      <c r="O261" s="272"/>
      <c r="P261" s="66"/>
      <c r="Q261" s="165"/>
      <c r="R261" s="334"/>
      <c r="S261" s="325"/>
      <c r="T261" s="349"/>
      <c r="U261" s="165"/>
      <c r="V261" s="358"/>
      <c r="W261" s="21"/>
      <c r="X261" s="349"/>
      <c r="Y261" s="163"/>
      <c r="Z261" s="336"/>
      <c r="AA261" s="272"/>
      <c r="AB261" s="349"/>
      <c r="AC261" s="163"/>
      <c r="AD261" s="336"/>
      <c r="AE261" s="272"/>
      <c r="AF261" s="66"/>
      <c r="AG261" s="165"/>
      <c r="AH261" s="334"/>
      <c r="AI261" s="272"/>
      <c r="AJ261" s="66"/>
      <c r="AK261" s="165"/>
      <c r="AL261" s="334"/>
      <c r="AM261" s="146"/>
      <c r="AN261" s="66"/>
      <c r="AO261" s="165"/>
      <c r="AP261" s="334"/>
      <c r="AQ261" s="146"/>
      <c r="AR261" s="66"/>
      <c r="AS261" s="165"/>
      <c r="AT261" s="334"/>
      <c r="AU261" s="146"/>
      <c r="AV261" s="359"/>
      <c r="AW261" s="165"/>
      <c r="AX261" s="469"/>
      <c r="AY261" s="146"/>
      <c r="AZ261" s="292"/>
      <c r="BA261" s="165"/>
      <c r="BB261" s="469"/>
      <c r="BC261" s="146"/>
      <c r="BD261" s="66"/>
      <c r="BE261" s="165">
        <f t="shared" si="277"/>
        <v>0</v>
      </c>
      <c r="BF261" s="334">
        <f t="shared" si="311"/>
        <v>0</v>
      </c>
      <c r="BG261" s="158"/>
      <c r="BH261" s="66"/>
      <c r="BI261" s="165">
        <f t="shared" si="278"/>
        <v>0</v>
      </c>
      <c r="BJ261" s="334">
        <f t="shared" si="312"/>
        <v>0</v>
      </c>
      <c r="BL261" s="66"/>
      <c r="BM261" s="165">
        <f t="shared" si="313"/>
        <v>0</v>
      </c>
      <c r="BN261" s="334">
        <f t="shared" si="314"/>
        <v>0</v>
      </c>
      <c r="BP261" s="66">
        <f t="shared" si="279"/>
        <v>0</v>
      </c>
      <c r="BQ261" s="165">
        <f t="shared" si="280"/>
        <v>0</v>
      </c>
      <c r="BR261" s="334">
        <f t="shared" si="315"/>
        <v>0</v>
      </c>
      <c r="BT261" s="66"/>
      <c r="BU261" s="165">
        <f t="shared" si="281"/>
        <v>0</v>
      </c>
      <c r="BV261" s="334">
        <f t="shared" si="316"/>
        <v>0</v>
      </c>
      <c r="BX261" s="413">
        <f t="shared" si="282"/>
        <v>0</v>
      </c>
      <c r="BY261" s="165">
        <f t="shared" si="283"/>
        <v>0</v>
      </c>
      <c r="BZ261" s="334">
        <v>0</v>
      </c>
      <c r="CB261" s="413">
        <f t="shared" si="284"/>
        <v>0</v>
      </c>
      <c r="CC261" s="165">
        <f t="shared" si="285"/>
        <v>0</v>
      </c>
      <c r="CD261" s="334">
        <v>0</v>
      </c>
      <c r="CF261" s="413">
        <v>0</v>
      </c>
      <c r="CG261" s="165">
        <v>0</v>
      </c>
      <c r="CH261" s="334">
        <v>0</v>
      </c>
      <c r="CJ261" s="413">
        <v>0</v>
      </c>
      <c r="CK261" s="165">
        <v>0</v>
      </c>
      <c r="CL261" s="334">
        <v>0</v>
      </c>
    </row>
    <row r="262" spans="1:90" ht="15" customHeight="1" outlineLevel="2">
      <c r="A262" s="188" t="s">
        <v>15</v>
      </c>
      <c r="B262" s="187">
        <v>89596</v>
      </c>
      <c r="C262" s="13" t="s">
        <v>13570</v>
      </c>
      <c r="D262" s="583" t="str">
        <f>IF(B262="","",IFERROR(VLOOKUP(B262,'SINAPI12-24'!$A$5:$H$17812,2,FALSE),VLOOKUP(ORÇAMENTO!B262,COMPOSIÇÕES!$A$9:$G$412,3,FALSE)))</f>
        <v>ADAPTADOR CURTO COM BOLSA E ROSCA PARA REGISTRO, PVC, SOLDÁVEL, DN 50MM X 1.1/2 , INSTALADO EM PRUMADA DE ÁGUA - FORNECIMENTO E INSTALAÇÃO. AF_06/2022</v>
      </c>
      <c r="E262" s="604" t="str">
        <f>IF(B262="","",IFERROR(VLOOKUP(B262,'SINAPI12-24'!$A$5:$H$17812,3,FALSE),VLOOKUP(ORÇAMENTO!B262,COMPOSIÇÕES!$A$9:$G$412,4,FALSE)))</f>
        <v>UN</v>
      </c>
      <c r="F262" s="110">
        <v>72</v>
      </c>
      <c r="G262" s="605"/>
      <c r="H262" s="123">
        <f t="shared" si="308"/>
        <v>0.28349999999999997</v>
      </c>
      <c r="I262" s="104">
        <f t="shared" si="309"/>
        <v>0</v>
      </c>
      <c r="J262" s="464">
        <f t="shared" si="310"/>
        <v>0</v>
      </c>
      <c r="K262" s="849"/>
      <c r="L262" s="66"/>
      <c r="M262" s="165"/>
      <c r="N262" s="334"/>
      <c r="O262" s="272"/>
      <c r="P262" s="66"/>
      <c r="Q262" s="165"/>
      <c r="R262" s="334"/>
      <c r="S262" s="325"/>
      <c r="T262" s="349"/>
      <c r="U262" s="165"/>
      <c r="V262" s="358"/>
      <c r="W262" s="21"/>
      <c r="X262" s="349"/>
      <c r="Y262" s="163"/>
      <c r="Z262" s="336"/>
      <c r="AA262" s="272"/>
      <c r="AB262" s="349"/>
      <c r="AC262" s="163"/>
      <c r="AD262" s="336"/>
      <c r="AE262" s="272"/>
      <c r="AF262" s="66"/>
      <c r="AG262" s="165"/>
      <c r="AH262" s="334"/>
      <c r="AI262" s="272"/>
      <c r="AJ262" s="66"/>
      <c r="AK262" s="165"/>
      <c r="AL262" s="334"/>
      <c r="AM262" s="146"/>
      <c r="AN262" s="66"/>
      <c r="AO262" s="165"/>
      <c r="AP262" s="334"/>
      <c r="AQ262" s="146"/>
      <c r="AR262" s="66"/>
      <c r="AS262" s="165"/>
      <c r="AT262" s="334"/>
      <c r="AU262" s="146"/>
      <c r="AV262" s="359"/>
      <c r="AW262" s="165"/>
      <c r="AX262" s="469"/>
      <c r="AY262" s="146"/>
      <c r="AZ262" s="292"/>
      <c r="BA262" s="165"/>
      <c r="BB262" s="469"/>
      <c r="BC262" s="146"/>
      <c r="BD262" s="66"/>
      <c r="BE262" s="165">
        <f t="shared" si="277"/>
        <v>0</v>
      </c>
      <c r="BF262" s="334">
        <f t="shared" si="311"/>
        <v>0</v>
      </c>
      <c r="BG262" s="158"/>
      <c r="BH262" s="66"/>
      <c r="BI262" s="165">
        <f t="shared" si="278"/>
        <v>0</v>
      </c>
      <c r="BJ262" s="334">
        <f t="shared" si="312"/>
        <v>0</v>
      </c>
      <c r="BL262" s="66"/>
      <c r="BM262" s="165">
        <f t="shared" si="313"/>
        <v>0</v>
      </c>
      <c r="BN262" s="334">
        <f t="shared" si="314"/>
        <v>0</v>
      </c>
      <c r="BP262" s="66">
        <f t="shared" si="279"/>
        <v>0</v>
      </c>
      <c r="BQ262" s="165">
        <f t="shared" si="280"/>
        <v>0</v>
      </c>
      <c r="BR262" s="334">
        <f t="shared" si="315"/>
        <v>0</v>
      </c>
      <c r="BT262" s="66"/>
      <c r="BU262" s="165">
        <f t="shared" si="281"/>
        <v>0</v>
      </c>
      <c r="BV262" s="334">
        <f t="shared" si="316"/>
        <v>0</v>
      </c>
      <c r="BX262" s="413">
        <f t="shared" si="282"/>
        <v>0</v>
      </c>
      <c r="BY262" s="165">
        <f t="shared" si="283"/>
        <v>0</v>
      </c>
      <c r="BZ262" s="334">
        <v>0</v>
      </c>
      <c r="CB262" s="413">
        <f t="shared" si="284"/>
        <v>0</v>
      </c>
      <c r="CC262" s="165">
        <f t="shared" si="285"/>
        <v>0</v>
      </c>
      <c r="CD262" s="334">
        <v>0</v>
      </c>
      <c r="CF262" s="413">
        <v>0</v>
      </c>
      <c r="CG262" s="165">
        <v>0</v>
      </c>
      <c r="CH262" s="334">
        <v>0</v>
      </c>
      <c r="CJ262" s="413">
        <v>0</v>
      </c>
      <c r="CK262" s="165">
        <v>0</v>
      </c>
      <c r="CL262" s="334">
        <v>0</v>
      </c>
    </row>
    <row r="263" spans="1:90" ht="15" customHeight="1" outlineLevel="2">
      <c r="A263" s="188" t="s">
        <v>15</v>
      </c>
      <c r="B263" s="187">
        <v>89610</v>
      </c>
      <c r="C263" s="13" t="s">
        <v>13571</v>
      </c>
      <c r="D263" s="583" t="str">
        <f>IF(B263="","",IFERROR(VLOOKUP(B263,'SINAPI12-24'!$A$5:$H$17812,2,FALSE),VLOOKUP(ORÇAMENTO!B263,COMPOSIÇÕES!$A$9:$G$412,3,FALSE)))</f>
        <v>ADAPTADOR CURTO COM BOLSA E ROSCA PARA REGISTRO, PVC, SOLDÁVEL, DN 60MM X 2 , INSTALADO EM PRUMADA DE ÁGUA - FORNECIMENTO E INSTALAÇÃO. AF_06/2022</v>
      </c>
      <c r="E263" s="604" t="str">
        <f>IF(B263="","",IFERROR(VLOOKUP(B263,'SINAPI12-24'!$A$5:$H$17812,3,FALSE),VLOOKUP(ORÇAMENTO!B263,COMPOSIÇÕES!$A$9:$G$412,4,FALSE)))</f>
        <v>UN</v>
      </c>
      <c r="F263" s="110">
        <v>4</v>
      </c>
      <c r="G263" s="605"/>
      <c r="H263" s="123">
        <f t="shared" si="308"/>
        <v>0.28349999999999997</v>
      </c>
      <c r="I263" s="104">
        <f t="shared" si="309"/>
        <v>0</v>
      </c>
      <c r="J263" s="464">
        <f t="shared" si="310"/>
        <v>0</v>
      </c>
      <c r="K263" s="849"/>
      <c r="L263" s="66"/>
      <c r="M263" s="165"/>
      <c r="N263" s="334"/>
      <c r="O263" s="272"/>
      <c r="P263" s="66"/>
      <c r="Q263" s="165"/>
      <c r="R263" s="334"/>
      <c r="S263" s="325"/>
      <c r="T263" s="349"/>
      <c r="U263" s="165"/>
      <c r="V263" s="358"/>
      <c r="W263" s="21"/>
      <c r="X263" s="349"/>
      <c r="Y263" s="163"/>
      <c r="Z263" s="336"/>
      <c r="AA263" s="272"/>
      <c r="AB263" s="349"/>
      <c r="AC263" s="163"/>
      <c r="AD263" s="336"/>
      <c r="AE263" s="272"/>
      <c r="AF263" s="66"/>
      <c r="AG263" s="165"/>
      <c r="AH263" s="334"/>
      <c r="AI263" s="272"/>
      <c r="AJ263" s="66"/>
      <c r="AK263" s="165"/>
      <c r="AL263" s="334"/>
      <c r="AM263" s="146"/>
      <c r="AN263" s="66"/>
      <c r="AO263" s="165"/>
      <c r="AP263" s="334"/>
      <c r="AQ263" s="146"/>
      <c r="AR263" s="66"/>
      <c r="AS263" s="165"/>
      <c r="AT263" s="334"/>
      <c r="AU263" s="146"/>
      <c r="AV263" s="359"/>
      <c r="AW263" s="165"/>
      <c r="AX263" s="469"/>
      <c r="AY263" s="146"/>
      <c r="AZ263" s="292"/>
      <c r="BA263" s="165"/>
      <c r="BB263" s="469"/>
      <c r="BC263" s="146"/>
      <c r="BD263" s="66"/>
      <c r="BE263" s="165">
        <f t="shared" si="277"/>
        <v>0</v>
      </c>
      <c r="BF263" s="334">
        <f t="shared" si="311"/>
        <v>0</v>
      </c>
      <c r="BG263" s="158"/>
      <c r="BH263" s="66"/>
      <c r="BI263" s="165">
        <f t="shared" si="278"/>
        <v>0</v>
      </c>
      <c r="BJ263" s="334">
        <f t="shared" si="312"/>
        <v>0</v>
      </c>
      <c r="BL263" s="66"/>
      <c r="BM263" s="165">
        <f t="shared" si="313"/>
        <v>0</v>
      </c>
      <c r="BN263" s="334">
        <f t="shared" si="314"/>
        <v>0</v>
      </c>
      <c r="BP263" s="66">
        <f t="shared" si="279"/>
        <v>0</v>
      </c>
      <c r="BQ263" s="165">
        <f t="shared" si="280"/>
        <v>0</v>
      </c>
      <c r="BR263" s="334">
        <f t="shared" si="315"/>
        <v>0</v>
      </c>
      <c r="BT263" s="66"/>
      <c r="BU263" s="165">
        <f t="shared" si="281"/>
        <v>0</v>
      </c>
      <c r="BV263" s="334">
        <f t="shared" si="316"/>
        <v>0</v>
      </c>
      <c r="BX263" s="413">
        <f t="shared" si="282"/>
        <v>0</v>
      </c>
      <c r="BY263" s="165">
        <f t="shared" si="283"/>
        <v>0</v>
      </c>
      <c r="BZ263" s="334">
        <v>0</v>
      </c>
      <c r="CB263" s="413">
        <f t="shared" si="284"/>
        <v>0</v>
      </c>
      <c r="CC263" s="165">
        <f t="shared" si="285"/>
        <v>0</v>
      </c>
      <c r="CD263" s="334">
        <v>0</v>
      </c>
      <c r="CF263" s="413">
        <v>0</v>
      </c>
      <c r="CG263" s="165">
        <v>0</v>
      </c>
      <c r="CH263" s="334">
        <v>0</v>
      </c>
      <c r="CJ263" s="413">
        <v>0</v>
      </c>
      <c r="CK263" s="165">
        <v>0</v>
      </c>
      <c r="CL263" s="334">
        <v>0</v>
      </c>
    </row>
    <row r="264" spans="1:90" ht="15" customHeight="1" outlineLevel="2">
      <c r="A264" s="188" t="s">
        <v>15</v>
      </c>
      <c r="B264" s="187">
        <v>89616</v>
      </c>
      <c r="C264" s="13" t="s">
        <v>13572</v>
      </c>
      <c r="D264" s="583" t="str">
        <f>IF(B264="","",IFERROR(VLOOKUP(B264,'SINAPI12-24'!$A$5:$H$17812,2,FALSE),VLOOKUP(ORÇAMENTO!B264,COMPOSIÇÕES!$A$9:$G$412,3,FALSE)))</f>
        <v>ADAPTADOR CURTO COM BOLSA E ROSCA PARA REGISTRO, PVC, SOLDÁVEL, DN 85MM X 3 , INSTALADO EM PRUMADA DE ÁGUA - FORNECIMENTO E INSTALAÇÃO. AF_06/2022</v>
      </c>
      <c r="E264" s="604" t="str">
        <f>IF(B264="","",IFERROR(VLOOKUP(B264,'SINAPI12-24'!$A$5:$H$17812,3,FALSE),VLOOKUP(ORÇAMENTO!B264,COMPOSIÇÕES!$A$9:$G$412,4,FALSE)))</f>
        <v>UN</v>
      </c>
      <c r="F264" s="190">
        <v>4</v>
      </c>
      <c r="G264" s="605"/>
      <c r="H264" s="123">
        <f t="shared" si="308"/>
        <v>0.28349999999999997</v>
      </c>
      <c r="I264" s="104">
        <f t="shared" si="309"/>
        <v>0</v>
      </c>
      <c r="J264" s="464">
        <f t="shared" si="310"/>
        <v>0</v>
      </c>
      <c r="K264" s="849"/>
      <c r="L264" s="66"/>
      <c r="M264" s="165"/>
      <c r="N264" s="334"/>
      <c r="O264" s="272"/>
      <c r="P264" s="66"/>
      <c r="Q264" s="165"/>
      <c r="R264" s="334"/>
      <c r="S264" s="325"/>
      <c r="T264" s="349"/>
      <c r="U264" s="165"/>
      <c r="V264" s="358"/>
      <c r="W264" s="21"/>
      <c r="X264" s="349"/>
      <c r="Y264" s="163"/>
      <c r="Z264" s="336"/>
      <c r="AA264" s="272"/>
      <c r="AB264" s="349"/>
      <c r="AC264" s="163"/>
      <c r="AD264" s="336"/>
      <c r="AE264" s="272"/>
      <c r="AF264" s="66"/>
      <c r="AG264" s="165"/>
      <c r="AH264" s="334"/>
      <c r="AI264" s="272"/>
      <c r="AJ264" s="66"/>
      <c r="AK264" s="165"/>
      <c r="AL264" s="334"/>
      <c r="AM264" s="146"/>
      <c r="AN264" s="66"/>
      <c r="AO264" s="165"/>
      <c r="AP264" s="334"/>
      <c r="AQ264" s="146"/>
      <c r="AR264" s="66"/>
      <c r="AS264" s="165"/>
      <c r="AT264" s="334"/>
      <c r="AU264" s="146"/>
      <c r="AV264" s="359"/>
      <c r="AW264" s="165"/>
      <c r="AX264" s="469"/>
      <c r="AY264" s="146"/>
      <c r="AZ264" s="292"/>
      <c r="BA264" s="165"/>
      <c r="BB264" s="469"/>
      <c r="BC264" s="146"/>
      <c r="BD264" s="66"/>
      <c r="BE264" s="165">
        <f t="shared" si="277"/>
        <v>0</v>
      </c>
      <c r="BF264" s="334">
        <f t="shared" si="311"/>
        <v>0</v>
      </c>
      <c r="BG264" s="158"/>
      <c r="BH264" s="66"/>
      <c r="BI264" s="165">
        <f t="shared" si="278"/>
        <v>0</v>
      </c>
      <c r="BJ264" s="334">
        <f t="shared" si="312"/>
        <v>0</v>
      </c>
      <c r="BL264" s="66"/>
      <c r="BM264" s="165">
        <f t="shared" si="313"/>
        <v>0</v>
      </c>
      <c r="BN264" s="334">
        <f t="shared" si="314"/>
        <v>0</v>
      </c>
      <c r="BP264" s="66">
        <f t="shared" si="279"/>
        <v>0</v>
      </c>
      <c r="BQ264" s="165">
        <f t="shared" si="280"/>
        <v>0</v>
      </c>
      <c r="BR264" s="334">
        <f t="shared" si="315"/>
        <v>0</v>
      </c>
      <c r="BT264" s="66"/>
      <c r="BU264" s="165">
        <f t="shared" si="281"/>
        <v>0</v>
      </c>
      <c r="BV264" s="334">
        <f t="shared" si="316"/>
        <v>0</v>
      </c>
      <c r="BX264" s="413">
        <f t="shared" si="282"/>
        <v>0</v>
      </c>
      <c r="BY264" s="165">
        <f t="shared" si="283"/>
        <v>0</v>
      </c>
      <c r="BZ264" s="334">
        <v>0</v>
      </c>
      <c r="CB264" s="413">
        <f t="shared" si="284"/>
        <v>0</v>
      </c>
      <c r="CC264" s="165">
        <f t="shared" si="285"/>
        <v>0</v>
      </c>
      <c r="CD264" s="334">
        <v>0</v>
      </c>
      <c r="CF264" s="413">
        <v>0</v>
      </c>
      <c r="CG264" s="165">
        <v>0</v>
      </c>
      <c r="CH264" s="334">
        <v>0</v>
      </c>
      <c r="CJ264" s="413">
        <v>0</v>
      </c>
      <c r="CK264" s="165">
        <v>0</v>
      </c>
      <c r="CL264" s="334">
        <v>0</v>
      </c>
    </row>
    <row r="265" spans="1:90" ht="15" customHeight="1" outlineLevel="2">
      <c r="A265" s="188" t="s">
        <v>15</v>
      </c>
      <c r="B265" s="187">
        <v>89380</v>
      </c>
      <c r="C265" s="13" t="s">
        <v>13573</v>
      </c>
      <c r="D265" s="583" t="str">
        <f>IF(B265="","",IFERROR(VLOOKUP(B265,'SINAPI12-24'!$A$5:$H$17812,2,FALSE),VLOOKUP(ORÇAMENTO!B265,COMPOSIÇÕES!$A$9:$G$412,3,FALSE)))</f>
        <v>LUVA DE REDUÇÃO, PVC, SOLDÁVEL, DN 32MM X 25MM, INSTALADO EM RAMAL OU SUB-RAMAL DE ÁGUA - FORNECIMENTO E INSTALAÇÃO. AF_06/2022</v>
      </c>
      <c r="E265" s="604" t="str">
        <f>IF(B265="","",IFERROR(VLOOKUP(B265,'SINAPI12-24'!$A$5:$H$17812,3,FALSE),VLOOKUP(ORÇAMENTO!B265,COMPOSIÇÕES!$A$9:$G$412,4,FALSE)))</f>
        <v>UN</v>
      </c>
      <c r="F265" s="190">
        <v>4</v>
      </c>
      <c r="G265" s="605"/>
      <c r="H265" s="123">
        <f t="shared" si="308"/>
        <v>0.28349999999999997</v>
      </c>
      <c r="I265" s="104">
        <f t="shared" si="309"/>
        <v>0</v>
      </c>
      <c r="J265" s="464">
        <f t="shared" si="310"/>
        <v>0</v>
      </c>
      <c r="K265" s="849"/>
      <c r="L265" s="66"/>
      <c r="M265" s="165"/>
      <c r="N265" s="334"/>
      <c r="O265" s="272"/>
      <c r="P265" s="66"/>
      <c r="Q265" s="165"/>
      <c r="R265" s="334"/>
      <c r="S265" s="325"/>
      <c r="T265" s="349"/>
      <c r="U265" s="165"/>
      <c r="V265" s="358"/>
      <c r="W265" s="21"/>
      <c r="X265" s="349"/>
      <c r="Y265" s="163"/>
      <c r="Z265" s="336"/>
      <c r="AA265" s="272"/>
      <c r="AB265" s="349"/>
      <c r="AC265" s="163"/>
      <c r="AD265" s="336"/>
      <c r="AE265" s="272"/>
      <c r="AF265" s="66"/>
      <c r="AG265" s="165"/>
      <c r="AH265" s="334"/>
      <c r="AI265" s="272"/>
      <c r="AJ265" s="66"/>
      <c r="AK265" s="165"/>
      <c r="AL265" s="334"/>
      <c r="AM265" s="146"/>
      <c r="AN265" s="66"/>
      <c r="AO265" s="165"/>
      <c r="AP265" s="334"/>
      <c r="AQ265" s="146"/>
      <c r="AR265" s="66"/>
      <c r="AS265" s="165"/>
      <c r="AT265" s="334"/>
      <c r="AU265" s="146"/>
      <c r="AV265" s="359"/>
      <c r="AW265" s="165"/>
      <c r="AX265" s="469"/>
      <c r="AY265" s="146"/>
      <c r="AZ265" s="292"/>
      <c r="BA265" s="165"/>
      <c r="BB265" s="469"/>
      <c r="BC265" s="146"/>
      <c r="BD265" s="66"/>
      <c r="BE265" s="165">
        <f t="shared" si="277"/>
        <v>0</v>
      </c>
      <c r="BF265" s="334">
        <f t="shared" si="311"/>
        <v>0</v>
      </c>
      <c r="BG265" s="158"/>
      <c r="BH265" s="66"/>
      <c r="BI265" s="165">
        <f t="shared" si="278"/>
        <v>0</v>
      </c>
      <c r="BJ265" s="334">
        <f t="shared" si="312"/>
        <v>0</v>
      </c>
      <c r="BL265" s="66"/>
      <c r="BM265" s="165">
        <f t="shared" si="313"/>
        <v>0</v>
      </c>
      <c r="BN265" s="334">
        <f t="shared" si="314"/>
        <v>0</v>
      </c>
      <c r="BP265" s="66">
        <f t="shared" si="279"/>
        <v>0</v>
      </c>
      <c r="BQ265" s="165">
        <f t="shared" si="280"/>
        <v>0</v>
      </c>
      <c r="BR265" s="334">
        <f t="shared" si="315"/>
        <v>0</v>
      </c>
      <c r="BT265" s="66"/>
      <c r="BU265" s="165">
        <f t="shared" si="281"/>
        <v>0</v>
      </c>
      <c r="BV265" s="334">
        <f t="shared" si="316"/>
        <v>0</v>
      </c>
      <c r="BX265" s="413">
        <f t="shared" si="282"/>
        <v>0</v>
      </c>
      <c r="BY265" s="165">
        <f t="shared" si="283"/>
        <v>0</v>
      </c>
      <c r="BZ265" s="334">
        <v>0</v>
      </c>
      <c r="CB265" s="413">
        <f t="shared" si="284"/>
        <v>0</v>
      </c>
      <c r="CC265" s="165">
        <f t="shared" si="285"/>
        <v>0</v>
      </c>
      <c r="CD265" s="334">
        <v>0</v>
      </c>
      <c r="CF265" s="413">
        <v>0</v>
      </c>
      <c r="CG265" s="165">
        <v>0</v>
      </c>
      <c r="CH265" s="334">
        <v>0</v>
      </c>
      <c r="CJ265" s="413">
        <v>0</v>
      </c>
      <c r="CK265" s="165">
        <v>0</v>
      </c>
      <c r="CL265" s="334">
        <v>0</v>
      </c>
    </row>
    <row r="266" spans="1:90" ht="15" customHeight="1" outlineLevel="2">
      <c r="A266" s="188" t="s">
        <v>15</v>
      </c>
      <c r="B266" s="187">
        <v>89605</v>
      </c>
      <c r="C266" s="13" t="s">
        <v>13574</v>
      </c>
      <c r="D266" s="583" t="str">
        <f>IF(B266="","",IFERROR(VLOOKUP(B266,'SINAPI12-24'!$A$5:$H$17812,2,FALSE),VLOOKUP(ORÇAMENTO!B266,COMPOSIÇÕES!$A$9:$G$412,3,FALSE)))</f>
        <v>LUVA DE REDUÇÃO, PVC, SOLDÁVEL, DN 60MM X 50MM, INSTALADO EM PRUMADA DE ÁGUA - FORNECIMENTO E INSTALAÇÃO. AF_06/2022</v>
      </c>
      <c r="E266" s="604" t="str">
        <f>IF(B266="","",IFERROR(VLOOKUP(B266,'SINAPI12-24'!$A$5:$H$17812,3,FALSE),VLOOKUP(ORÇAMENTO!B266,COMPOSIÇÕES!$A$9:$G$412,4,FALSE)))</f>
        <v>UN</v>
      </c>
      <c r="F266" s="190">
        <v>23</v>
      </c>
      <c r="G266" s="605"/>
      <c r="H266" s="123">
        <f t="shared" si="308"/>
        <v>0.28349999999999997</v>
      </c>
      <c r="I266" s="104">
        <f t="shared" si="309"/>
        <v>0</v>
      </c>
      <c r="J266" s="464">
        <f t="shared" si="310"/>
        <v>0</v>
      </c>
      <c r="K266" s="849"/>
      <c r="L266" s="66"/>
      <c r="M266" s="165"/>
      <c r="N266" s="334"/>
      <c r="O266" s="272"/>
      <c r="P266" s="66"/>
      <c r="Q266" s="165"/>
      <c r="R266" s="334"/>
      <c r="S266" s="325"/>
      <c r="T266" s="349"/>
      <c r="U266" s="165"/>
      <c r="V266" s="358"/>
      <c r="W266" s="21"/>
      <c r="X266" s="349"/>
      <c r="Y266" s="163"/>
      <c r="Z266" s="336"/>
      <c r="AA266" s="272"/>
      <c r="AB266" s="349"/>
      <c r="AC266" s="163"/>
      <c r="AD266" s="336"/>
      <c r="AE266" s="272"/>
      <c r="AF266" s="66"/>
      <c r="AG266" s="165"/>
      <c r="AH266" s="334"/>
      <c r="AI266" s="272"/>
      <c r="AJ266" s="66"/>
      <c r="AK266" s="165"/>
      <c r="AL266" s="334"/>
      <c r="AM266" s="146"/>
      <c r="AN266" s="66"/>
      <c r="AO266" s="165"/>
      <c r="AP266" s="334"/>
      <c r="AQ266" s="146"/>
      <c r="AR266" s="66"/>
      <c r="AS266" s="165"/>
      <c r="AT266" s="334"/>
      <c r="AU266" s="146"/>
      <c r="AV266" s="359"/>
      <c r="AW266" s="165"/>
      <c r="AX266" s="469"/>
      <c r="AY266" s="146"/>
      <c r="AZ266" s="292"/>
      <c r="BA266" s="165"/>
      <c r="BB266" s="469"/>
      <c r="BC266" s="146"/>
      <c r="BD266" s="66"/>
      <c r="BE266" s="165">
        <f t="shared" si="277"/>
        <v>0</v>
      </c>
      <c r="BF266" s="334">
        <f t="shared" si="311"/>
        <v>0</v>
      </c>
      <c r="BG266" s="158"/>
      <c r="BH266" s="66"/>
      <c r="BI266" s="165">
        <f t="shared" si="278"/>
        <v>0</v>
      </c>
      <c r="BJ266" s="334">
        <f t="shared" si="312"/>
        <v>0</v>
      </c>
      <c r="BL266" s="66"/>
      <c r="BM266" s="165">
        <f t="shared" si="313"/>
        <v>0</v>
      </c>
      <c r="BN266" s="334">
        <f t="shared" si="314"/>
        <v>0</v>
      </c>
      <c r="BP266" s="66">
        <f t="shared" si="279"/>
        <v>0</v>
      </c>
      <c r="BQ266" s="165">
        <f t="shared" si="280"/>
        <v>0</v>
      </c>
      <c r="BR266" s="334">
        <f t="shared" si="315"/>
        <v>0</v>
      </c>
      <c r="BT266" s="66"/>
      <c r="BU266" s="165">
        <f t="shared" si="281"/>
        <v>0</v>
      </c>
      <c r="BV266" s="334">
        <f t="shared" si="316"/>
        <v>0</v>
      </c>
      <c r="BX266" s="413">
        <f t="shared" si="282"/>
        <v>0</v>
      </c>
      <c r="BY266" s="165">
        <f t="shared" si="283"/>
        <v>0</v>
      </c>
      <c r="BZ266" s="334">
        <v>0</v>
      </c>
      <c r="CB266" s="413">
        <f t="shared" si="284"/>
        <v>0</v>
      </c>
      <c r="CC266" s="165">
        <f t="shared" si="285"/>
        <v>0</v>
      </c>
      <c r="CD266" s="334">
        <v>0</v>
      </c>
      <c r="CF266" s="413">
        <v>0</v>
      </c>
      <c r="CG266" s="165">
        <v>0</v>
      </c>
      <c r="CH266" s="334">
        <v>0</v>
      </c>
      <c r="CJ266" s="413">
        <v>0</v>
      </c>
      <c r="CK266" s="165">
        <v>0</v>
      </c>
      <c r="CL266" s="334">
        <v>0</v>
      </c>
    </row>
    <row r="267" spans="1:90" ht="15" customHeight="1" outlineLevel="2">
      <c r="A267" s="188" t="s">
        <v>15</v>
      </c>
      <c r="B267" s="187">
        <v>89605</v>
      </c>
      <c r="C267" s="13" t="s">
        <v>13575</v>
      </c>
      <c r="D267" s="583" t="str">
        <f>IF(B267="","",IFERROR(VLOOKUP(B267,'SINAPI12-24'!$A$5:$H$17812,2,FALSE),VLOOKUP(ORÇAMENTO!B267,COMPOSIÇÕES!$A$9:$G$412,3,FALSE)))</f>
        <v>LUVA DE REDUÇÃO, PVC, SOLDÁVEL, DN 60MM X 50MM, INSTALADO EM PRUMADA DE ÁGUA - FORNECIMENTO E INSTALAÇÃO. AF_06/2022</v>
      </c>
      <c r="E267" s="604" t="str">
        <f>IF(B267="","",IFERROR(VLOOKUP(B267,'SINAPI12-24'!$A$5:$H$17812,3,FALSE),VLOOKUP(ORÇAMENTO!B267,COMPOSIÇÕES!$A$9:$G$412,4,FALSE)))</f>
        <v>UN</v>
      </c>
      <c r="F267" s="190">
        <v>12</v>
      </c>
      <c r="G267" s="605"/>
      <c r="H267" s="123">
        <f t="shared" si="308"/>
        <v>0.28349999999999997</v>
      </c>
      <c r="I267" s="104">
        <f t="shared" si="309"/>
        <v>0</v>
      </c>
      <c r="J267" s="464">
        <f t="shared" si="310"/>
        <v>0</v>
      </c>
      <c r="K267" s="849"/>
      <c r="L267" s="66"/>
      <c r="M267" s="165"/>
      <c r="N267" s="334"/>
      <c r="O267" s="272"/>
      <c r="P267" s="66"/>
      <c r="Q267" s="165"/>
      <c r="R267" s="334"/>
      <c r="S267" s="325"/>
      <c r="T267" s="349"/>
      <c r="U267" s="165"/>
      <c r="V267" s="358"/>
      <c r="W267" s="21"/>
      <c r="X267" s="349"/>
      <c r="Y267" s="163"/>
      <c r="Z267" s="336"/>
      <c r="AA267" s="272"/>
      <c r="AB267" s="349"/>
      <c r="AC267" s="163"/>
      <c r="AD267" s="336"/>
      <c r="AE267" s="272"/>
      <c r="AF267" s="66"/>
      <c r="AG267" s="165"/>
      <c r="AH267" s="334"/>
      <c r="AI267" s="272"/>
      <c r="AJ267" s="66"/>
      <c r="AK267" s="165"/>
      <c r="AL267" s="334"/>
      <c r="AM267" s="146"/>
      <c r="AN267" s="66"/>
      <c r="AO267" s="165"/>
      <c r="AP267" s="334"/>
      <c r="AQ267" s="146"/>
      <c r="AR267" s="66"/>
      <c r="AS267" s="165"/>
      <c r="AT267" s="334"/>
      <c r="AU267" s="146"/>
      <c r="AV267" s="359"/>
      <c r="AW267" s="165"/>
      <c r="AX267" s="469"/>
      <c r="AY267" s="146"/>
      <c r="AZ267" s="292"/>
      <c r="BA267" s="165"/>
      <c r="BB267" s="469"/>
      <c r="BC267" s="146"/>
      <c r="BD267" s="66"/>
      <c r="BE267" s="165">
        <f t="shared" si="277"/>
        <v>0</v>
      </c>
      <c r="BF267" s="334">
        <f t="shared" si="311"/>
        <v>0</v>
      </c>
      <c r="BG267" s="158"/>
      <c r="BH267" s="66"/>
      <c r="BI267" s="165">
        <f t="shared" si="278"/>
        <v>0</v>
      </c>
      <c r="BJ267" s="334">
        <f t="shared" si="312"/>
        <v>0</v>
      </c>
      <c r="BL267" s="66"/>
      <c r="BM267" s="165">
        <f t="shared" si="313"/>
        <v>0</v>
      </c>
      <c r="BN267" s="334">
        <f t="shared" si="314"/>
        <v>0</v>
      </c>
      <c r="BP267" s="66">
        <f t="shared" si="279"/>
        <v>0</v>
      </c>
      <c r="BQ267" s="165">
        <f t="shared" si="280"/>
        <v>0</v>
      </c>
      <c r="BR267" s="334">
        <f t="shared" si="315"/>
        <v>0</v>
      </c>
      <c r="BT267" s="66"/>
      <c r="BU267" s="165">
        <f t="shared" si="281"/>
        <v>0</v>
      </c>
      <c r="BV267" s="334">
        <f t="shared" si="316"/>
        <v>0</v>
      </c>
      <c r="BX267" s="413">
        <f t="shared" si="282"/>
        <v>0</v>
      </c>
      <c r="BY267" s="165">
        <f t="shared" si="283"/>
        <v>0</v>
      </c>
      <c r="BZ267" s="334">
        <v>0</v>
      </c>
      <c r="CB267" s="413">
        <f t="shared" si="284"/>
        <v>0</v>
      </c>
      <c r="CC267" s="165">
        <f t="shared" si="285"/>
        <v>0</v>
      </c>
      <c r="CD267" s="334">
        <v>0</v>
      </c>
      <c r="CF267" s="413">
        <v>0</v>
      </c>
      <c r="CG267" s="165">
        <v>0</v>
      </c>
      <c r="CH267" s="334">
        <v>0</v>
      </c>
      <c r="CJ267" s="413">
        <v>0</v>
      </c>
      <c r="CK267" s="165">
        <v>0</v>
      </c>
      <c r="CL267" s="334">
        <v>0</v>
      </c>
    </row>
    <row r="268" spans="1:90" ht="15" customHeight="1" outlineLevel="2">
      <c r="A268" s="188" t="s">
        <v>13403</v>
      </c>
      <c r="B268" s="187" t="s">
        <v>13415</v>
      </c>
      <c r="C268" s="13" t="s">
        <v>13576</v>
      </c>
      <c r="D268" s="583" t="str">
        <f>IF(B268="","",IFERROR(VLOOKUP(B268,'SINAPI12-24'!$A$5:$H$17812,2,FALSE),VLOOKUP(ORÇAMENTO!B268,COMPOSIÇÕES!$A$9:$G$412,3,FALSE)))</f>
        <v>BUCHA REDUÇÃO PVC ROSC. D=3"X2 1/2" (85X75mm)</v>
      </c>
      <c r="E268" s="604" t="str">
        <f>IF(B268="","",IFERROR(VLOOKUP(B268,'SINAPI12-24'!$A$5:$H$17812,3,FALSE),VLOOKUP(ORÇAMENTO!B268,COMPOSIÇÕES!$A$9:$G$412,4,FALSE)))</f>
        <v>UN</v>
      </c>
      <c r="F268" s="190">
        <v>4</v>
      </c>
      <c r="G268" s="605"/>
      <c r="H268" s="123">
        <f t="shared" si="308"/>
        <v>0.28349999999999997</v>
      </c>
      <c r="I268" s="104">
        <f t="shared" si="309"/>
        <v>0</v>
      </c>
      <c r="J268" s="464">
        <f t="shared" si="310"/>
        <v>0</v>
      </c>
      <c r="K268" s="849"/>
      <c r="L268" s="66"/>
      <c r="M268" s="165"/>
      <c r="N268" s="334"/>
      <c r="O268" s="272"/>
      <c r="P268" s="66"/>
      <c r="Q268" s="165"/>
      <c r="R268" s="334"/>
      <c r="S268" s="325"/>
      <c r="T268" s="349"/>
      <c r="U268" s="165"/>
      <c r="V268" s="358"/>
      <c r="W268" s="21"/>
      <c r="X268" s="349"/>
      <c r="Y268" s="163"/>
      <c r="Z268" s="336"/>
      <c r="AA268" s="272"/>
      <c r="AB268" s="349"/>
      <c r="AC268" s="163"/>
      <c r="AD268" s="336"/>
      <c r="AE268" s="272"/>
      <c r="AF268" s="66"/>
      <c r="AG268" s="165"/>
      <c r="AH268" s="334"/>
      <c r="AI268" s="272"/>
      <c r="AJ268" s="66"/>
      <c r="AK268" s="165"/>
      <c r="AL268" s="334"/>
      <c r="AM268" s="146"/>
      <c r="AN268" s="66"/>
      <c r="AO268" s="165"/>
      <c r="AP268" s="334"/>
      <c r="AQ268" s="146"/>
      <c r="AR268" s="66"/>
      <c r="AS268" s="165"/>
      <c r="AT268" s="334"/>
      <c r="AU268" s="146"/>
      <c r="AV268" s="359"/>
      <c r="AW268" s="165"/>
      <c r="AX268" s="469"/>
      <c r="AY268" s="146"/>
      <c r="AZ268" s="292"/>
      <c r="BA268" s="165"/>
      <c r="BB268" s="469"/>
      <c r="BC268" s="146"/>
      <c r="BD268" s="66"/>
      <c r="BE268" s="165">
        <f t="shared" si="277"/>
        <v>0</v>
      </c>
      <c r="BF268" s="334">
        <f t="shared" si="311"/>
        <v>0</v>
      </c>
      <c r="BG268" s="158"/>
      <c r="BH268" s="66"/>
      <c r="BI268" s="165">
        <f t="shared" si="278"/>
        <v>0</v>
      </c>
      <c r="BJ268" s="334">
        <f t="shared" si="312"/>
        <v>0</v>
      </c>
      <c r="BL268" s="66"/>
      <c r="BM268" s="165">
        <f t="shared" si="313"/>
        <v>0</v>
      </c>
      <c r="BN268" s="334">
        <f t="shared" si="314"/>
        <v>0</v>
      </c>
      <c r="BP268" s="66">
        <f t="shared" si="279"/>
        <v>0</v>
      </c>
      <c r="BQ268" s="165">
        <f t="shared" si="280"/>
        <v>0</v>
      </c>
      <c r="BR268" s="334">
        <f t="shared" si="315"/>
        <v>0</v>
      </c>
      <c r="BT268" s="66"/>
      <c r="BU268" s="165">
        <f t="shared" si="281"/>
        <v>0</v>
      </c>
      <c r="BV268" s="334">
        <f t="shared" si="316"/>
        <v>0</v>
      </c>
      <c r="BX268" s="413">
        <f t="shared" si="282"/>
        <v>0</v>
      </c>
      <c r="BY268" s="165">
        <f t="shared" si="283"/>
        <v>0</v>
      </c>
      <c r="BZ268" s="334">
        <v>0</v>
      </c>
      <c r="CB268" s="413">
        <f t="shared" si="284"/>
        <v>0</v>
      </c>
      <c r="CC268" s="165">
        <f t="shared" si="285"/>
        <v>0</v>
      </c>
      <c r="CD268" s="334">
        <v>0</v>
      </c>
      <c r="CF268" s="413">
        <v>0</v>
      </c>
      <c r="CG268" s="165">
        <v>0</v>
      </c>
      <c r="CH268" s="334">
        <v>0</v>
      </c>
      <c r="CJ268" s="413">
        <v>0</v>
      </c>
      <c r="CK268" s="165">
        <v>0</v>
      </c>
      <c r="CL268" s="334">
        <v>0</v>
      </c>
    </row>
    <row r="269" spans="1:90" ht="15" customHeight="1" outlineLevel="2">
      <c r="A269" s="188" t="s">
        <v>13403</v>
      </c>
      <c r="B269" s="187" t="s">
        <v>13416</v>
      </c>
      <c r="C269" s="13" t="s">
        <v>13577</v>
      </c>
      <c r="D269" s="583" t="str">
        <f>IF(B269="","",IFERROR(VLOOKUP(B269,'SINAPI12-24'!$A$5:$H$17812,2,FALSE),VLOOKUP(ORÇAMENTO!B269,COMPOSIÇÕES!$A$9:$G$412,3,FALSE)))</f>
        <v>BUCHA REDUÇÃO PVC ROSC. D=4"X3" (110X85mm)</v>
      </c>
      <c r="E269" s="604" t="str">
        <f>IF(B269="","",IFERROR(VLOOKUP(B269,'SINAPI12-24'!$A$5:$H$17812,3,FALSE),VLOOKUP(ORÇAMENTO!B269,COMPOSIÇÕES!$A$9:$G$412,4,FALSE)))</f>
        <v>UN</v>
      </c>
      <c r="F269" s="190">
        <v>2</v>
      </c>
      <c r="G269" s="605"/>
      <c r="H269" s="123">
        <f t="shared" si="308"/>
        <v>0.28349999999999997</v>
      </c>
      <c r="I269" s="104">
        <f t="shared" si="309"/>
        <v>0</v>
      </c>
      <c r="J269" s="464">
        <f t="shared" si="310"/>
        <v>0</v>
      </c>
      <c r="K269" s="849"/>
      <c r="L269" s="66"/>
      <c r="M269" s="165"/>
      <c r="N269" s="334"/>
      <c r="O269" s="272"/>
      <c r="P269" s="66"/>
      <c r="Q269" s="165"/>
      <c r="R269" s="334"/>
      <c r="S269" s="325"/>
      <c r="T269" s="349"/>
      <c r="U269" s="165"/>
      <c r="V269" s="358"/>
      <c r="W269" s="21"/>
      <c r="X269" s="349"/>
      <c r="Y269" s="163"/>
      <c r="Z269" s="336"/>
      <c r="AA269" s="272"/>
      <c r="AB269" s="349"/>
      <c r="AC269" s="163"/>
      <c r="AD269" s="336"/>
      <c r="AE269" s="272"/>
      <c r="AF269" s="66"/>
      <c r="AG269" s="165"/>
      <c r="AH269" s="334"/>
      <c r="AI269" s="272"/>
      <c r="AJ269" s="66"/>
      <c r="AK269" s="165"/>
      <c r="AL269" s="334"/>
      <c r="AM269" s="146"/>
      <c r="AN269" s="66"/>
      <c r="AO269" s="165"/>
      <c r="AP269" s="334"/>
      <c r="AQ269" s="146"/>
      <c r="AR269" s="66"/>
      <c r="AS269" s="165"/>
      <c r="AT269" s="334"/>
      <c r="AU269" s="146"/>
      <c r="AV269" s="359"/>
      <c r="AW269" s="165"/>
      <c r="AX269" s="469"/>
      <c r="AY269" s="146"/>
      <c r="AZ269" s="292"/>
      <c r="BA269" s="165"/>
      <c r="BB269" s="469"/>
      <c r="BC269" s="146"/>
      <c r="BD269" s="66"/>
      <c r="BE269" s="165">
        <f t="shared" si="277"/>
        <v>0</v>
      </c>
      <c r="BF269" s="334">
        <f t="shared" si="311"/>
        <v>0</v>
      </c>
      <c r="BG269" s="158"/>
      <c r="BH269" s="66"/>
      <c r="BI269" s="165">
        <f t="shared" si="278"/>
        <v>0</v>
      </c>
      <c r="BJ269" s="334">
        <f t="shared" si="312"/>
        <v>0</v>
      </c>
      <c r="BL269" s="66"/>
      <c r="BM269" s="165">
        <f t="shared" si="313"/>
        <v>0</v>
      </c>
      <c r="BN269" s="334">
        <f t="shared" si="314"/>
        <v>0</v>
      </c>
      <c r="BP269" s="66">
        <f t="shared" si="279"/>
        <v>0</v>
      </c>
      <c r="BQ269" s="165">
        <f t="shared" si="280"/>
        <v>0</v>
      </c>
      <c r="BR269" s="334">
        <f t="shared" si="315"/>
        <v>0</v>
      </c>
      <c r="BT269" s="66"/>
      <c r="BU269" s="165">
        <f t="shared" si="281"/>
        <v>0</v>
      </c>
      <c r="BV269" s="334">
        <f t="shared" si="316"/>
        <v>0</v>
      </c>
      <c r="BX269" s="413">
        <f t="shared" si="282"/>
        <v>0</v>
      </c>
      <c r="BY269" s="165">
        <f t="shared" si="283"/>
        <v>0</v>
      </c>
      <c r="BZ269" s="334">
        <v>0</v>
      </c>
      <c r="CB269" s="413">
        <f t="shared" si="284"/>
        <v>0</v>
      </c>
      <c r="CC269" s="165">
        <f t="shared" si="285"/>
        <v>0</v>
      </c>
      <c r="CD269" s="334">
        <v>0</v>
      </c>
      <c r="CF269" s="413">
        <v>0</v>
      </c>
      <c r="CG269" s="165">
        <v>0</v>
      </c>
      <c r="CH269" s="334">
        <v>0</v>
      </c>
      <c r="CJ269" s="413">
        <v>0</v>
      </c>
      <c r="CK269" s="165">
        <v>0</v>
      </c>
      <c r="CL269" s="334">
        <v>0</v>
      </c>
    </row>
    <row r="270" spans="1:90" ht="15" customHeight="1" outlineLevel="2">
      <c r="A270" s="188" t="s">
        <v>15</v>
      </c>
      <c r="B270" s="187">
        <v>89579</v>
      </c>
      <c r="C270" s="13" t="s">
        <v>13578</v>
      </c>
      <c r="D270" s="583" t="str">
        <f>IF(B270="","",IFERROR(VLOOKUP(B270,'SINAPI12-24'!$A$5:$H$17812,2,FALSE),VLOOKUP(ORÇAMENTO!B270,COMPOSIÇÕES!$A$9:$G$412,3,FALSE)))</f>
        <v>LUVA DE REDUÇÃO, PVC, SOLDÁVEL, DN 50MM X 25MM, INSTALADO EM PRUMADA DE ÁGUA   FORNECIMENTO E INSTALAÇÃO. AF_06/2022</v>
      </c>
      <c r="E270" s="604" t="str">
        <f>IF(B270="","",IFERROR(VLOOKUP(B270,'SINAPI12-24'!$A$5:$H$17812,3,FALSE),VLOOKUP(ORÇAMENTO!B270,COMPOSIÇÕES!$A$9:$G$412,4,FALSE)))</f>
        <v>UN</v>
      </c>
      <c r="F270" s="110">
        <v>35</v>
      </c>
      <c r="G270" s="605"/>
      <c r="H270" s="123">
        <f t="shared" si="308"/>
        <v>0.28349999999999997</v>
      </c>
      <c r="I270" s="104">
        <f t="shared" si="309"/>
        <v>0</v>
      </c>
      <c r="J270" s="464">
        <f t="shared" si="310"/>
        <v>0</v>
      </c>
      <c r="K270" s="849"/>
      <c r="L270" s="66"/>
      <c r="M270" s="165"/>
      <c r="N270" s="334"/>
      <c r="O270" s="272"/>
      <c r="P270" s="66"/>
      <c r="Q270" s="165"/>
      <c r="R270" s="334"/>
      <c r="S270" s="325"/>
      <c r="T270" s="349"/>
      <c r="U270" s="165"/>
      <c r="V270" s="358"/>
      <c r="W270" s="21"/>
      <c r="X270" s="349"/>
      <c r="Y270" s="163"/>
      <c r="Z270" s="336"/>
      <c r="AA270" s="272"/>
      <c r="AB270" s="349"/>
      <c r="AC270" s="163"/>
      <c r="AD270" s="336"/>
      <c r="AE270" s="272"/>
      <c r="AF270" s="66"/>
      <c r="AG270" s="165"/>
      <c r="AH270" s="334"/>
      <c r="AI270" s="272"/>
      <c r="AJ270" s="66"/>
      <c r="AK270" s="165"/>
      <c r="AL270" s="334"/>
      <c r="AM270" s="146"/>
      <c r="AN270" s="66"/>
      <c r="AO270" s="165"/>
      <c r="AP270" s="334"/>
      <c r="AQ270" s="146"/>
      <c r="AR270" s="66"/>
      <c r="AS270" s="165"/>
      <c r="AT270" s="334"/>
      <c r="AU270" s="146"/>
      <c r="AV270" s="359"/>
      <c r="AW270" s="165"/>
      <c r="AX270" s="469"/>
      <c r="AY270" s="146"/>
      <c r="AZ270" s="292"/>
      <c r="BA270" s="165"/>
      <c r="BB270" s="469"/>
      <c r="BC270" s="146"/>
      <c r="BD270" s="66"/>
      <c r="BE270" s="165">
        <f t="shared" si="277"/>
        <v>0</v>
      </c>
      <c r="BF270" s="334">
        <f t="shared" si="311"/>
        <v>0</v>
      </c>
      <c r="BG270" s="158"/>
      <c r="BH270" s="66"/>
      <c r="BI270" s="165">
        <f t="shared" si="278"/>
        <v>0</v>
      </c>
      <c r="BJ270" s="334">
        <f t="shared" si="312"/>
        <v>0</v>
      </c>
      <c r="BL270" s="66"/>
      <c r="BM270" s="165">
        <f t="shared" si="313"/>
        <v>0</v>
      </c>
      <c r="BN270" s="334">
        <f t="shared" si="314"/>
        <v>0</v>
      </c>
      <c r="BP270" s="66">
        <f t="shared" si="279"/>
        <v>0</v>
      </c>
      <c r="BQ270" s="165">
        <f t="shared" si="280"/>
        <v>0</v>
      </c>
      <c r="BR270" s="334">
        <f t="shared" si="315"/>
        <v>0</v>
      </c>
      <c r="BT270" s="66"/>
      <c r="BU270" s="165">
        <f t="shared" si="281"/>
        <v>0</v>
      </c>
      <c r="BV270" s="334">
        <f t="shared" si="316"/>
        <v>0</v>
      </c>
      <c r="BX270" s="413">
        <f t="shared" si="282"/>
        <v>0</v>
      </c>
      <c r="BY270" s="165">
        <f t="shared" si="283"/>
        <v>0</v>
      </c>
      <c r="BZ270" s="334">
        <v>0</v>
      </c>
      <c r="CB270" s="413">
        <f t="shared" si="284"/>
        <v>0</v>
      </c>
      <c r="CC270" s="165">
        <f t="shared" si="285"/>
        <v>0</v>
      </c>
      <c r="CD270" s="334">
        <v>0</v>
      </c>
      <c r="CF270" s="413">
        <v>0</v>
      </c>
      <c r="CG270" s="165">
        <v>0</v>
      </c>
      <c r="CH270" s="334">
        <v>0</v>
      </c>
      <c r="CJ270" s="413">
        <v>0</v>
      </c>
      <c r="CK270" s="165">
        <v>0</v>
      </c>
      <c r="CL270" s="334">
        <v>0</v>
      </c>
    </row>
    <row r="271" spans="1:90" ht="15" customHeight="1" outlineLevel="2">
      <c r="A271" s="188" t="s">
        <v>13403</v>
      </c>
      <c r="B271" s="187" t="s">
        <v>13417</v>
      </c>
      <c r="C271" s="13" t="s">
        <v>13579</v>
      </c>
      <c r="D271" s="583" t="str">
        <f>IF(B271="","",IFERROR(VLOOKUP(B271,'SINAPI12-24'!$A$5:$H$17812,2,FALSE),VLOOKUP(ORÇAMENTO!B271,COMPOSIÇÕES!$A$9:$G$412,3,FALSE)))</f>
        <v>BUCHA REDUÇÃO PVC ROSC. D=1 1/2"X1" (50X32mm)</v>
      </c>
      <c r="E271" s="604" t="str">
        <f>IF(B271="","",IFERROR(VLOOKUP(B271,'SINAPI12-24'!$A$5:$H$17812,3,FALSE),VLOOKUP(ORÇAMENTO!B271,COMPOSIÇÕES!$A$9:$G$412,4,FALSE)))</f>
        <v>UN</v>
      </c>
      <c r="F271" s="110">
        <v>2</v>
      </c>
      <c r="G271" s="605"/>
      <c r="H271" s="123">
        <f t="shared" si="308"/>
        <v>0.28349999999999997</v>
      </c>
      <c r="I271" s="104">
        <f t="shared" si="309"/>
        <v>0</v>
      </c>
      <c r="J271" s="464">
        <f t="shared" si="310"/>
        <v>0</v>
      </c>
      <c r="K271" s="849"/>
      <c r="L271" s="66"/>
      <c r="M271" s="165"/>
      <c r="N271" s="334"/>
      <c r="O271" s="272"/>
      <c r="P271" s="66"/>
      <c r="Q271" s="165"/>
      <c r="R271" s="334"/>
      <c r="S271" s="325"/>
      <c r="T271" s="349"/>
      <c r="U271" s="165"/>
      <c r="V271" s="358"/>
      <c r="W271" s="21"/>
      <c r="X271" s="349"/>
      <c r="Y271" s="163"/>
      <c r="Z271" s="336"/>
      <c r="AA271" s="272"/>
      <c r="AB271" s="349"/>
      <c r="AC271" s="163"/>
      <c r="AD271" s="336"/>
      <c r="AE271" s="272"/>
      <c r="AF271" s="66"/>
      <c r="AG271" s="165"/>
      <c r="AH271" s="334"/>
      <c r="AI271" s="272"/>
      <c r="AJ271" s="66"/>
      <c r="AK271" s="165"/>
      <c r="AL271" s="334"/>
      <c r="AM271" s="146"/>
      <c r="AN271" s="66"/>
      <c r="AO271" s="165"/>
      <c r="AP271" s="334"/>
      <c r="AQ271" s="146"/>
      <c r="AR271" s="66"/>
      <c r="AS271" s="165"/>
      <c r="AT271" s="334"/>
      <c r="AU271" s="146"/>
      <c r="AV271" s="359"/>
      <c r="AW271" s="165"/>
      <c r="AX271" s="469"/>
      <c r="AY271" s="146"/>
      <c r="AZ271" s="292"/>
      <c r="BA271" s="165"/>
      <c r="BB271" s="469"/>
      <c r="BC271" s="146"/>
      <c r="BD271" s="66"/>
      <c r="BE271" s="165">
        <f t="shared" si="277"/>
        <v>0</v>
      </c>
      <c r="BF271" s="334">
        <f t="shared" si="311"/>
        <v>0</v>
      </c>
      <c r="BG271" s="158"/>
      <c r="BH271" s="66"/>
      <c r="BI271" s="165">
        <f t="shared" si="278"/>
        <v>0</v>
      </c>
      <c r="BJ271" s="334">
        <f t="shared" si="312"/>
        <v>0</v>
      </c>
      <c r="BL271" s="66"/>
      <c r="BM271" s="165">
        <f t="shared" si="313"/>
        <v>0</v>
      </c>
      <c r="BN271" s="334">
        <f t="shared" si="314"/>
        <v>0</v>
      </c>
      <c r="BP271" s="66">
        <f t="shared" si="279"/>
        <v>0</v>
      </c>
      <c r="BQ271" s="165">
        <f t="shared" si="280"/>
        <v>0</v>
      </c>
      <c r="BR271" s="334">
        <f t="shared" si="315"/>
        <v>0</v>
      </c>
      <c r="BT271" s="66"/>
      <c r="BU271" s="165">
        <f t="shared" si="281"/>
        <v>0</v>
      </c>
      <c r="BV271" s="334">
        <f t="shared" si="316"/>
        <v>0</v>
      </c>
      <c r="BX271" s="413">
        <f t="shared" si="282"/>
        <v>0</v>
      </c>
      <c r="BY271" s="165">
        <f t="shared" si="283"/>
        <v>0</v>
      </c>
      <c r="BZ271" s="334">
        <v>0</v>
      </c>
      <c r="CB271" s="413">
        <f t="shared" si="284"/>
        <v>0</v>
      </c>
      <c r="CC271" s="165">
        <f t="shared" si="285"/>
        <v>0</v>
      </c>
      <c r="CD271" s="334">
        <v>0</v>
      </c>
      <c r="CF271" s="413">
        <v>0</v>
      </c>
      <c r="CG271" s="165">
        <v>0</v>
      </c>
      <c r="CH271" s="334">
        <v>0</v>
      </c>
      <c r="CJ271" s="413">
        <v>0</v>
      </c>
      <c r="CK271" s="165">
        <v>0</v>
      </c>
      <c r="CL271" s="334">
        <v>0</v>
      </c>
    </row>
    <row r="272" spans="1:90" ht="15" customHeight="1" outlineLevel="2">
      <c r="A272" s="188" t="s">
        <v>15</v>
      </c>
      <c r="B272" s="187">
        <v>89579</v>
      </c>
      <c r="C272" s="13" t="s">
        <v>13580</v>
      </c>
      <c r="D272" s="583" t="str">
        <f>IF(B272="","",IFERROR(VLOOKUP(B272,'SINAPI12-24'!$A$5:$H$17812,2,FALSE),VLOOKUP(ORÇAMENTO!B272,COMPOSIÇÕES!$A$9:$G$412,3,FALSE)))</f>
        <v>LUVA DE REDUÇÃO, PVC, SOLDÁVEL, DN 50MM X 25MM, INSTALADO EM PRUMADA DE ÁGUA   FORNECIMENTO E INSTALAÇÃO. AF_06/2022</v>
      </c>
      <c r="E272" s="604" t="str">
        <f>IF(B272="","",IFERROR(VLOOKUP(B272,'SINAPI12-24'!$A$5:$H$17812,3,FALSE),VLOOKUP(ORÇAMENTO!B272,COMPOSIÇÕES!$A$9:$G$412,4,FALSE)))</f>
        <v>UN</v>
      </c>
      <c r="F272" s="110">
        <v>4</v>
      </c>
      <c r="G272" s="605"/>
      <c r="H272" s="123">
        <f t="shared" si="308"/>
        <v>0.28349999999999997</v>
      </c>
      <c r="I272" s="104">
        <f t="shared" si="309"/>
        <v>0</v>
      </c>
      <c r="J272" s="464">
        <f t="shared" si="310"/>
        <v>0</v>
      </c>
      <c r="K272" s="849"/>
      <c r="L272" s="66"/>
      <c r="M272" s="165"/>
      <c r="N272" s="334"/>
      <c r="O272" s="272"/>
      <c r="P272" s="66"/>
      <c r="Q272" s="165"/>
      <c r="R272" s="334"/>
      <c r="S272" s="325"/>
      <c r="T272" s="349"/>
      <c r="U272" s="165"/>
      <c r="V272" s="358"/>
      <c r="W272" s="21"/>
      <c r="X272" s="349"/>
      <c r="Y272" s="163"/>
      <c r="Z272" s="336"/>
      <c r="AA272" s="272"/>
      <c r="AB272" s="349"/>
      <c r="AC272" s="163"/>
      <c r="AD272" s="336"/>
      <c r="AE272" s="272"/>
      <c r="AF272" s="66"/>
      <c r="AG272" s="165"/>
      <c r="AH272" s="334"/>
      <c r="AI272" s="272"/>
      <c r="AJ272" s="66"/>
      <c r="AK272" s="165"/>
      <c r="AL272" s="334"/>
      <c r="AM272" s="146"/>
      <c r="AN272" s="66"/>
      <c r="AO272" s="165"/>
      <c r="AP272" s="334"/>
      <c r="AQ272" s="146"/>
      <c r="AR272" s="66"/>
      <c r="AS272" s="165"/>
      <c r="AT272" s="334"/>
      <c r="AU272" s="146"/>
      <c r="AV272" s="359"/>
      <c r="AW272" s="165"/>
      <c r="AX272" s="469"/>
      <c r="AY272" s="146"/>
      <c r="AZ272" s="292"/>
      <c r="BA272" s="165"/>
      <c r="BB272" s="469"/>
      <c r="BC272" s="146"/>
      <c r="BD272" s="66"/>
      <c r="BE272" s="165">
        <f t="shared" si="277"/>
        <v>0</v>
      </c>
      <c r="BF272" s="334">
        <f t="shared" si="311"/>
        <v>0</v>
      </c>
      <c r="BG272" s="158"/>
      <c r="BH272" s="66"/>
      <c r="BI272" s="165">
        <f t="shared" si="278"/>
        <v>0</v>
      </c>
      <c r="BJ272" s="334">
        <f t="shared" si="312"/>
        <v>0</v>
      </c>
      <c r="BL272" s="66"/>
      <c r="BM272" s="165">
        <f t="shared" si="313"/>
        <v>0</v>
      </c>
      <c r="BN272" s="334">
        <f t="shared" si="314"/>
        <v>0</v>
      </c>
      <c r="BP272" s="66">
        <f t="shared" si="279"/>
        <v>0</v>
      </c>
      <c r="BQ272" s="165">
        <f t="shared" si="280"/>
        <v>0</v>
      </c>
      <c r="BR272" s="334">
        <f t="shared" si="315"/>
        <v>0</v>
      </c>
      <c r="BT272" s="66"/>
      <c r="BU272" s="165">
        <f t="shared" si="281"/>
        <v>0</v>
      </c>
      <c r="BV272" s="334">
        <f t="shared" si="316"/>
        <v>0</v>
      </c>
      <c r="BX272" s="413">
        <f t="shared" si="282"/>
        <v>0</v>
      </c>
      <c r="BY272" s="165">
        <f t="shared" si="283"/>
        <v>0</v>
      </c>
      <c r="BZ272" s="334">
        <v>0</v>
      </c>
      <c r="CB272" s="413">
        <f t="shared" si="284"/>
        <v>0</v>
      </c>
      <c r="CC272" s="165">
        <f t="shared" si="285"/>
        <v>0</v>
      </c>
      <c r="CD272" s="334">
        <v>0</v>
      </c>
      <c r="CF272" s="413">
        <v>0</v>
      </c>
      <c r="CG272" s="165">
        <v>0</v>
      </c>
      <c r="CH272" s="334">
        <v>0</v>
      </c>
      <c r="CJ272" s="413">
        <v>0</v>
      </c>
      <c r="CK272" s="165">
        <v>0</v>
      </c>
      <c r="CL272" s="334">
        <v>0</v>
      </c>
    </row>
    <row r="273" spans="1:90" ht="15" customHeight="1" outlineLevel="2">
      <c r="A273" s="188" t="s">
        <v>15</v>
      </c>
      <c r="B273" s="189">
        <v>89549</v>
      </c>
      <c r="C273" s="13" t="s">
        <v>13581</v>
      </c>
      <c r="D273" s="583" t="str">
        <f>IF(B273="","",IFERROR(VLOOKUP(B273,'SINAPI12-24'!$A$5:$H$17812,2,FALSE),VLOOKUP(ORÇAMENTO!B273,COMPOSIÇÕES!$A$9:$G$412,3,FALSE)))</f>
        <v>REDUÇÃO EXCÊNTRICA, PVC, SERIE R, ÁGUA PLUVIAL, DN 75 X 50 MM, JUNTA ELÁSTICA, FORNECIDO E INSTALADO EM RAMAL DE ENCAMINHAMENTO. AF_06/2022</v>
      </c>
      <c r="E273" s="604" t="str">
        <f>IF(B273="","",IFERROR(VLOOKUP(B273,'SINAPI12-24'!$A$5:$H$17812,3,FALSE),VLOOKUP(ORÇAMENTO!B273,COMPOSIÇÕES!$A$9:$G$412,4,FALSE)))</f>
        <v>UN</v>
      </c>
      <c r="F273" s="110">
        <v>2</v>
      </c>
      <c r="G273" s="605"/>
      <c r="H273" s="123">
        <f t="shared" si="308"/>
        <v>0.28349999999999997</v>
      </c>
      <c r="I273" s="104">
        <f t="shared" si="309"/>
        <v>0</v>
      </c>
      <c r="J273" s="464">
        <f t="shared" si="310"/>
        <v>0</v>
      </c>
      <c r="K273" s="849"/>
      <c r="L273" s="66"/>
      <c r="M273" s="165"/>
      <c r="N273" s="334"/>
      <c r="O273" s="272"/>
      <c r="P273" s="66"/>
      <c r="Q273" s="165"/>
      <c r="R273" s="334"/>
      <c r="S273" s="325"/>
      <c r="T273" s="349"/>
      <c r="U273" s="165"/>
      <c r="V273" s="358"/>
      <c r="W273" s="21"/>
      <c r="X273" s="349"/>
      <c r="Y273" s="163"/>
      <c r="Z273" s="336"/>
      <c r="AA273" s="272"/>
      <c r="AB273" s="349"/>
      <c r="AC273" s="163"/>
      <c r="AD273" s="336"/>
      <c r="AE273" s="272"/>
      <c r="AF273" s="66"/>
      <c r="AG273" s="165"/>
      <c r="AH273" s="334"/>
      <c r="AI273" s="272"/>
      <c r="AJ273" s="66"/>
      <c r="AK273" s="165"/>
      <c r="AL273" s="334"/>
      <c r="AM273" s="146"/>
      <c r="AN273" s="66"/>
      <c r="AO273" s="165"/>
      <c r="AP273" s="334"/>
      <c r="AQ273" s="146"/>
      <c r="AR273" s="66"/>
      <c r="AS273" s="165"/>
      <c r="AT273" s="334"/>
      <c r="AU273" s="146"/>
      <c r="AV273" s="359"/>
      <c r="AW273" s="165"/>
      <c r="AX273" s="469"/>
      <c r="AY273" s="146"/>
      <c r="AZ273" s="292"/>
      <c r="BA273" s="165"/>
      <c r="BB273" s="469"/>
      <c r="BC273" s="146"/>
      <c r="BD273" s="66"/>
      <c r="BE273" s="165">
        <f t="shared" si="277"/>
        <v>0</v>
      </c>
      <c r="BF273" s="334">
        <f t="shared" si="311"/>
        <v>0</v>
      </c>
      <c r="BG273" s="158"/>
      <c r="BH273" s="66"/>
      <c r="BI273" s="165">
        <f t="shared" si="278"/>
        <v>0</v>
      </c>
      <c r="BJ273" s="334">
        <f t="shared" si="312"/>
        <v>0</v>
      </c>
      <c r="BL273" s="66"/>
      <c r="BM273" s="165">
        <f t="shared" si="313"/>
        <v>0</v>
      </c>
      <c r="BN273" s="334">
        <f t="shared" si="314"/>
        <v>0</v>
      </c>
      <c r="BP273" s="66">
        <f t="shared" si="279"/>
        <v>0</v>
      </c>
      <c r="BQ273" s="165">
        <f t="shared" si="280"/>
        <v>0</v>
      </c>
      <c r="BR273" s="334">
        <f t="shared" si="315"/>
        <v>0</v>
      </c>
      <c r="BT273" s="66"/>
      <c r="BU273" s="165">
        <f t="shared" si="281"/>
        <v>0</v>
      </c>
      <c r="BV273" s="334">
        <f t="shared" si="316"/>
        <v>0</v>
      </c>
      <c r="BX273" s="413">
        <f t="shared" si="282"/>
        <v>0</v>
      </c>
      <c r="BY273" s="165">
        <f t="shared" si="283"/>
        <v>0</v>
      </c>
      <c r="BZ273" s="334">
        <v>0</v>
      </c>
      <c r="CB273" s="413">
        <f t="shared" si="284"/>
        <v>0</v>
      </c>
      <c r="CC273" s="165">
        <f t="shared" si="285"/>
        <v>0</v>
      </c>
      <c r="CD273" s="334">
        <v>0</v>
      </c>
      <c r="CF273" s="413">
        <v>0</v>
      </c>
      <c r="CG273" s="165">
        <v>0</v>
      </c>
      <c r="CH273" s="334">
        <v>0</v>
      </c>
      <c r="CJ273" s="413">
        <v>0</v>
      </c>
      <c r="CK273" s="165">
        <v>0</v>
      </c>
      <c r="CL273" s="334">
        <v>0</v>
      </c>
    </row>
    <row r="274" spans="1:90" ht="15" customHeight="1" outlineLevel="2">
      <c r="A274" s="188" t="s">
        <v>13403</v>
      </c>
      <c r="B274" s="187" t="s">
        <v>13418</v>
      </c>
      <c r="C274" s="13" t="s">
        <v>13582</v>
      </c>
      <c r="D274" s="583" t="str">
        <f>IF(B274="","",IFERROR(VLOOKUP(B274,'SINAPI12-24'!$A$5:$H$17812,2,FALSE),VLOOKUP(ORÇAMENTO!B274,COMPOSIÇÕES!$A$9:$G$412,3,FALSE)))</f>
        <v>BUCHA REDUÇÃO PVC ROSC. D=3"X1 1/2" (85X50mm)</v>
      </c>
      <c r="E274" s="604" t="str">
        <f>IF(B274="","",IFERROR(VLOOKUP(B274,'SINAPI12-24'!$A$5:$H$17812,3,FALSE),VLOOKUP(ORÇAMENTO!B274,COMPOSIÇÕES!$A$9:$G$412,4,FALSE)))</f>
        <v>UN</v>
      </c>
      <c r="F274" s="110">
        <v>6</v>
      </c>
      <c r="G274" s="605"/>
      <c r="H274" s="123">
        <f t="shared" si="308"/>
        <v>0.28349999999999997</v>
      </c>
      <c r="I274" s="104">
        <f t="shared" si="309"/>
        <v>0</v>
      </c>
      <c r="J274" s="464">
        <f t="shared" si="310"/>
        <v>0</v>
      </c>
      <c r="K274" s="849"/>
      <c r="L274" s="66"/>
      <c r="M274" s="165"/>
      <c r="N274" s="334"/>
      <c r="O274" s="272"/>
      <c r="P274" s="66"/>
      <c r="Q274" s="165"/>
      <c r="R274" s="334"/>
      <c r="S274" s="325"/>
      <c r="T274" s="349"/>
      <c r="U274" s="165"/>
      <c r="V274" s="358"/>
      <c r="W274" s="21"/>
      <c r="X274" s="349"/>
      <c r="Y274" s="163"/>
      <c r="Z274" s="336"/>
      <c r="AA274" s="272"/>
      <c r="AB274" s="349"/>
      <c r="AC274" s="163"/>
      <c r="AD274" s="336"/>
      <c r="AE274" s="272"/>
      <c r="AF274" s="66"/>
      <c r="AG274" s="165"/>
      <c r="AH274" s="334"/>
      <c r="AI274" s="272"/>
      <c r="AJ274" s="66"/>
      <c r="AK274" s="165"/>
      <c r="AL274" s="334"/>
      <c r="AM274" s="146"/>
      <c r="AN274" s="66"/>
      <c r="AO274" s="165"/>
      <c r="AP274" s="334"/>
      <c r="AQ274" s="146"/>
      <c r="AR274" s="66"/>
      <c r="AS274" s="165"/>
      <c r="AT274" s="334"/>
      <c r="AU274" s="146"/>
      <c r="AV274" s="359"/>
      <c r="AW274" s="165"/>
      <c r="AX274" s="469"/>
      <c r="AY274" s="146"/>
      <c r="AZ274" s="292"/>
      <c r="BA274" s="165"/>
      <c r="BB274" s="469"/>
      <c r="BC274" s="146"/>
      <c r="BD274" s="66"/>
      <c r="BE274" s="165">
        <f t="shared" si="277"/>
        <v>0</v>
      </c>
      <c r="BF274" s="334">
        <f t="shared" si="311"/>
        <v>0</v>
      </c>
      <c r="BG274" s="158"/>
      <c r="BH274" s="66"/>
      <c r="BI274" s="165">
        <f t="shared" si="278"/>
        <v>0</v>
      </c>
      <c r="BJ274" s="334">
        <f t="shared" si="312"/>
        <v>0</v>
      </c>
      <c r="BL274" s="66"/>
      <c r="BM274" s="165">
        <f t="shared" si="313"/>
        <v>0</v>
      </c>
      <c r="BN274" s="334">
        <f t="shared" si="314"/>
        <v>0</v>
      </c>
      <c r="BP274" s="66">
        <f t="shared" si="279"/>
        <v>0</v>
      </c>
      <c r="BQ274" s="165">
        <f t="shared" si="280"/>
        <v>0</v>
      </c>
      <c r="BR274" s="334">
        <f t="shared" si="315"/>
        <v>0</v>
      </c>
      <c r="BT274" s="66"/>
      <c r="BU274" s="165">
        <f t="shared" si="281"/>
        <v>0</v>
      </c>
      <c r="BV274" s="334">
        <f t="shared" si="316"/>
        <v>0</v>
      </c>
      <c r="BX274" s="413">
        <f t="shared" si="282"/>
        <v>0</v>
      </c>
      <c r="BY274" s="165">
        <f t="shared" si="283"/>
        <v>0</v>
      </c>
      <c r="BZ274" s="334">
        <v>0</v>
      </c>
      <c r="CB274" s="413">
        <f t="shared" si="284"/>
        <v>0</v>
      </c>
      <c r="CC274" s="165">
        <f t="shared" si="285"/>
        <v>0</v>
      </c>
      <c r="CD274" s="334">
        <v>0</v>
      </c>
      <c r="CF274" s="413">
        <v>0</v>
      </c>
      <c r="CG274" s="165">
        <v>0</v>
      </c>
      <c r="CH274" s="334">
        <v>0</v>
      </c>
      <c r="CJ274" s="413">
        <v>0</v>
      </c>
      <c r="CK274" s="165">
        <v>0</v>
      </c>
      <c r="CL274" s="334">
        <v>0</v>
      </c>
    </row>
    <row r="275" spans="1:90" ht="15" customHeight="1" outlineLevel="2">
      <c r="A275" s="188" t="s">
        <v>15</v>
      </c>
      <c r="B275" s="187">
        <v>89493</v>
      </c>
      <c r="C275" s="13" t="s">
        <v>13583</v>
      </c>
      <c r="D275" s="583" t="str">
        <f>IF(B275="","",IFERROR(VLOOKUP(B275,'SINAPI12-24'!$A$5:$H$17812,2,FALSE),VLOOKUP(ORÇAMENTO!B275,COMPOSIÇÕES!$A$9:$G$412,3,FALSE)))</f>
        <v>JOELHO 45 GRAUS, PVC, SOLDÁVEL, DN 32MM, INSTALADO EM PRUMADA DE ÁGUA - FORNECIMENTO E INSTALAÇÃO. AF_06/2022</v>
      </c>
      <c r="E275" s="604" t="str">
        <f>IF(B275="","",IFERROR(VLOOKUP(B275,'SINAPI12-24'!$A$5:$H$17812,3,FALSE),VLOOKUP(ORÇAMENTO!B275,COMPOSIÇÕES!$A$9:$G$412,4,FALSE)))</f>
        <v>UN</v>
      </c>
      <c r="F275" s="110">
        <v>2</v>
      </c>
      <c r="G275" s="605"/>
      <c r="H275" s="123">
        <f t="shared" si="308"/>
        <v>0.28349999999999997</v>
      </c>
      <c r="I275" s="104">
        <f t="shared" si="309"/>
        <v>0</v>
      </c>
      <c r="J275" s="464">
        <f t="shared" si="310"/>
        <v>0</v>
      </c>
      <c r="K275" s="849"/>
      <c r="L275" s="66"/>
      <c r="M275" s="165"/>
      <c r="N275" s="334"/>
      <c r="O275" s="272"/>
      <c r="P275" s="66"/>
      <c r="Q275" s="165"/>
      <c r="R275" s="334"/>
      <c r="S275" s="325"/>
      <c r="T275" s="349"/>
      <c r="U275" s="165"/>
      <c r="V275" s="358"/>
      <c r="W275" s="21"/>
      <c r="X275" s="349"/>
      <c r="Y275" s="163"/>
      <c r="Z275" s="336"/>
      <c r="AA275" s="272"/>
      <c r="AB275" s="349"/>
      <c r="AC275" s="163"/>
      <c r="AD275" s="336"/>
      <c r="AE275" s="272"/>
      <c r="AF275" s="66"/>
      <c r="AG275" s="165"/>
      <c r="AH275" s="334"/>
      <c r="AI275" s="272"/>
      <c r="AJ275" s="66"/>
      <c r="AK275" s="165"/>
      <c r="AL275" s="334"/>
      <c r="AM275" s="146"/>
      <c r="AN275" s="66"/>
      <c r="AO275" s="165"/>
      <c r="AP275" s="334"/>
      <c r="AQ275" s="146"/>
      <c r="AR275" s="66"/>
      <c r="AS275" s="165"/>
      <c r="AT275" s="334"/>
      <c r="AU275" s="146"/>
      <c r="AV275" s="359"/>
      <c r="AW275" s="165"/>
      <c r="AX275" s="469"/>
      <c r="AY275" s="146"/>
      <c r="AZ275" s="292"/>
      <c r="BA275" s="165"/>
      <c r="BB275" s="469"/>
      <c r="BC275" s="146"/>
      <c r="BD275" s="66"/>
      <c r="BE275" s="165">
        <f t="shared" si="277"/>
        <v>0</v>
      </c>
      <c r="BF275" s="334">
        <f t="shared" si="311"/>
        <v>0</v>
      </c>
      <c r="BG275" s="158"/>
      <c r="BH275" s="66"/>
      <c r="BI275" s="165">
        <f t="shared" si="278"/>
        <v>0</v>
      </c>
      <c r="BJ275" s="334">
        <f t="shared" si="312"/>
        <v>0</v>
      </c>
      <c r="BL275" s="66"/>
      <c r="BM275" s="165">
        <f t="shared" si="313"/>
        <v>0</v>
      </c>
      <c r="BN275" s="334">
        <f t="shared" si="314"/>
        <v>0</v>
      </c>
      <c r="BP275" s="66">
        <f t="shared" si="279"/>
        <v>0</v>
      </c>
      <c r="BQ275" s="165">
        <f t="shared" si="280"/>
        <v>0</v>
      </c>
      <c r="BR275" s="334">
        <f t="shared" si="315"/>
        <v>0</v>
      </c>
      <c r="BT275" s="66"/>
      <c r="BU275" s="165">
        <f t="shared" si="281"/>
        <v>0</v>
      </c>
      <c r="BV275" s="334">
        <f t="shared" si="316"/>
        <v>0</v>
      </c>
      <c r="BX275" s="413">
        <f t="shared" si="282"/>
        <v>0</v>
      </c>
      <c r="BY275" s="165">
        <f t="shared" si="283"/>
        <v>0</v>
      </c>
      <c r="BZ275" s="334">
        <v>0</v>
      </c>
      <c r="CB275" s="413">
        <f t="shared" si="284"/>
        <v>0</v>
      </c>
      <c r="CC275" s="165">
        <f t="shared" si="285"/>
        <v>0</v>
      </c>
      <c r="CD275" s="334">
        <v>0</v>
      </c>
      <c r="CF275" s="413">
        <v>0</v>
      </c>
      <c r="CG275" s="165">
        <v>0</v>
      </c>
      <c r="CH275" s="334">
        <v>0</v>
      </c>
      <c r="CJ275" s="413">
        <v>0</v>
      </c>
      <c r="CK275" s="165">
        <v>0</v>
      </c>
      <c r="CL275" s="334">
        <v>0</v>
      </c>
    </row>
    <row r="276" spans="1:90" ht="15" customHeight="1" outlineLevel="2">
      <c r="A276" s="188" t="s">
        <v>15</v>
      </c>
      <c r="B276" s="187">
        <v>89502</v>
      </c>
      <c r="C276" s="13" t="s">
        <v>13584</v>
      </c>
      <c r="D276" s="583" t="str">
        <f>IF(B276="","",IFERROR(VLOOKUP(B276,'SINAPI12-24'!$A$5:$H$17812,2,FALSE),VLOOKUP(ORÇAMENTO!B276,COMPOSIÇÕES!$A$9:$G$412,3,FALSE)))</f>
        <v>JOELHO 45 GRAUS, PVC, SOLDÁVEL, DN 50MM, INSTALADO EM PRUMADA DE ÁGUA - FORNECIMENTO E INSTALAÇÃO. AF_06/2022</v>
      </c>
      <c r="E276" s="604" t="str">
        <f>IF(B276="","",IFERROR(VLOOKUP(B276,'SINAPI12-24'!$A$5:$H$17812,3,FALSE),VLOOKUP(ORÇAMENTO!B276,COMPOSIÇÕES!$A$9:$G$412,4,FALSE)))</f>
        <v>UN</v>
      </c>
      <c r="F276" s="110">
        <v>6</v>
      </c>
      <c r="G276" s="605"/>
      <c r="H276" s="123">
        <f t="shared" si="308"/>
        <v>0.28349999999999997</v>
      </c>
      <c r="I276" s="104">
        <f t="shared" si="309"/>
        <v>0</v>
      </c>
      <c r="J276" s="464">
        <f t="shared" si="310"/>
        <v>0</v>
      </c>
      <c r="K276" s="849"/>
      <c r="L276" s="66"/>
      <c r="M276" s="165"/>
      <c r="N276" s="334"/>
      <c r="O276" s="272"/>
      <c r="P276" s="66"/>
      <c r="Q276" s="165"/>
      <c r="R276" s="334"/>
      <c r="S276" s="325"/>
      <c r="T276" s="349"/>
      <c r="U276" s="165"/>
      <c r="V276" s="358"/>
      <c r="W276" s="21"/>
      <c r="X276" s="349"/>
      <c r="Y276" s="163"/>
      <c r="Z276" s="336"/>
      <c r="AA276" s="272"/>
      <c r="AB276" s="349"/>
      <c r="AC276" s="163"/>
      <c r="AD276" s="336"/>
      <c r="AE276" s="272"/>
      <c r="AF276" s="66"/>
      <c r="AG276" s="165"/>
      <c r="AH276" s="334"/>
      <c r="AI276" s="272"/>
      <c r="AJ276" s="66"/>
      <c r="AK276" s="165"/>
      <c r="AL276" s="334"/>
      <c r="AM276" s="146"/>
      <c r="AN276" s="66"/>
      <c r="AO276" s="165"/>
      <c r="AP276" s="334"/>
      <c r="AQ276" s="146"/>
      <c r="AR276" s="66"/>
      <c r="AS276" s="165"/>
      <c r="AT276" s="334"/>
      <c r="AU276" s="146"/>
      <c r="AV276" s="359"/>
      <c r="AW276" s="165"/>
      <c r="AX276" s="469"/>
      <c r="AY276" s="146"/>
      <c r="AZ276" s="292"/>
      <c r="BA276" s="165"/>
      <c r="BB276" s="469"/>
      <c r="BC276" s="146"/>
      <c r="BD276" s="66"/>
      <c r="BE276" s="165">
        <f t="shared" si="277"/>
        <v>0</v>
      </c>
      <c r="BF276" s="334">
        <f t="shared" si="311"/>
        <v>0</v>
      </c>
      <c r="BG276" s="158"/>
      <c r="BH276" s="66"/>
      <c r="BI276" s="165">
        <f t="shared" si="278"/>
        <v>0</v>
      </c>
      <c r="BJ276" s="334">
        <f t="shared" si="312"/>
        <v>0</v>
      </c>
      <c r="BL276" s="66"/>
      <c r="BM276" s="165">
        <f t="shared" si="313"/>
        <v>0</v>
      </c>
      <c r="BN276" s="334">
        <f t="shared" si="314"/>
        <v>0</v>
      </c>
      <c r="BP276" s="66">
        <f t="shared" si="279"/>
        <v>0</v>
      </c>
      <c r="BQ276" s="165">
        <f t="shared" si="280"/>
        <v>0</v>
      </c>
      <c r="BR276" s="334">
        <f t="shared" si="315"/>
        <v>0</v>
      </c>
      <c r="BT276" s="66"/>
      <c r="BU276" s="165">
        <f t="shared" si="281"/>
        <v>0</v>
      </c>
      <c r="BV276" s="334">
        <f t="shared" si="316"/>
        <v>0</v>
      </c>
      <c r="BX276" s="413">
        <f t="shared" si="282"/>
        <v>0</v>
      </c>
      <c r="BY276" s="165">
        <f t="shared" si="283"/>
        <v>0</v>
      </c>
      <c r="BZ276" s="334">
        <v>0</v>
      </c>
      <c r="CB276" s="413">
        <f t="shared" si="284"/>
        <v>0</v>
      </c>
      <c r="CC276" s="165">
        <f t="shared" si="285"/>
        <v>0</v>
      </c>
      <c r="CD276" s="334">
        <v>0</v>
      </c>
      <c r="CF276" s="413">
        <v>0</v>
      </c>
      <c r="CG276" s="165">
        <v>0</v>
      </c>
      <c r="CH276" s="334">
        <v>0</v>
      </c>
      <c r="CJ276" s="413">
        <v>0</v>
      </c>
      <c r="CK276" s="165">
        <v>0</v>
      </c>
      <c r="CL276" s="334">
        <v>0</v>
      </c>
    </row>
    <row r="277" spans="1:90" ht="15" customHeight="1" outlineLevel="2">
      <c r="A277" s="188" t="s">
        <v>15</v>
      </c>
      <c r="B277" s="187">
        <v>89523</v>
      </c>
      <c r="C277" s="13" t="s">
        <v>13585</v>
      </c>
      <c r="D277" s="583" t="str">
        <f>IF(B277="","",IFERROR(VLOOKUP(B277,'SINAPI12-24'!$A$5:$H$17812,2,FALSE),VLOOKUP(ORÇAMENTO!B277,COMPOSIÇÕES!$A$9:$G$412,3,FALSE)))</f>
        <v>JOELHO 45 GRAUS, PVC, SOLDÁVEL, DN 85MM, INSTALADO EM PRUMADA DE ÁGUA - FORNECIMENTO E INSTALAÇÃO. AF_06/2022</v>
      </c>
      <c r="E277" s="604" t="str">
        <f>IF(B277="","",IFERROR(VLOOKUP(B277,'SINAPI12-24'!$A$5:$H$17812,3,FALSE),VLOOKUP(ORÇAMENTO!B277,COMPOSIÇÕES!$A$9:$G$412,4,FALSE)))</f>
        <v>UN</v>
      </c>
      <c r="F277" s="110">
        <v>1</v>
      </c>
      <c r="G277" s="605"/>
      <c r="H277" s="123">
        <f t="shared" si="308"/>
        <v>0.28349999999999997</v>
      </c>
      <c r="I277" s="104">
        <f t="shared" si="309"/>
        <v>0</v>
      </c>
      <c r="J277" s="464">
        <f t="shared" si="310"/>
        <v>0</v>
      </c>
      <c r="K277" s="849"/>
      <c r="L277" s="66"/>
      <c r="M277" s="165"/>
      <c r="N277" s="334"/>
      <c r="O277" s="272"/>
      <c r="P277" s="66"/>
      <c r="Q277" s="165"/>
      <c r="R277" s="334"/>
      <c r="S277" s="325"/>
      <c r="T277" s="349"/>
      <c r="U277" s="165"/>
      <c r="V277" s="358"/>
      <c r="W277" s="21"/>
      <c r="X277" s="349"/>
      <c r="Y277" s="163"/>
      <c r="Z277" s="336"/>
      <c r="AA277" s="272"/>
      <c r="AB277" s="349"/>
      <c r="AC277" s="163"/>
      <c r="AD277" s="336"/>
      <c r="AE277" s="272"/>
      <c r="AF277" s="66"/>
      <c r="AG277" s="165"/>
      <c r="AH277" s="334"/>
      <c r="AI277" s="272"/>
      <c r="AJ277" s="66"/>
      <c r="AK277" s="165"/>
      <c r="AL277" s="334"/>
      <c r="AM277" s="146"/>
      <c r="AN277" s="66"/>
      <c r="AO277" s="165"/>
      <c r="AP277" s="334"/>
      <c r="AQ277" s="146"/>
      <c r="AR277" s="66"/>
      <c r="AS277" s="165"/>
      <c r="AT277" s="334"/>
      <c r="AU277" s="146"/>
      <c r="AV277" s="359"/>
      <c r="AW277" s="165"/>
      <c r="AX277" s="469"/>
      <c r="AY277" s="146"/>
      <c r="AZ277" s="292"/>
      <c r="BA277" s="165"/>
      <c r="BB277" s="469"/>
      <c r="BC277" s="146"/>
      <c r="BD277" s="66"/>
      <c r="BE277" s="165">
        <f t="shared" si="277"/>
        <v>0</v>
      </c>
      <c r="BF277" s="334">
        <f t="shared" si="311"/>
        <v>0</v>
      </c>
      <c r="BG277" s="158"/>
      <c r="BH277" s="66"/>
      <c r="BI277" s="165">
        <f t="shared" si="278"/>
        <v>0</v>
      </c>
      <c r="BJ277" s="334">
        <f t="shared" si="312"/>
        <v>0</v>
      </c>
      <c r="BL277" s="66"/>
      <c r="BM277" s="165">
        <f t="shared" si="313"/>
        <v>0</v>
      </c>
      <c r="BN277" s="334">
        <f t="shared" si="314"/>
        <v>0</v>
      </c>
      <c r="BP277" s="66">
        <f t="shared" si="279"/>
        <v>0</v>
      </c>
      <c r="BQ277" s="165">
        <f t="shared" si="280"/>
        <v>0</v>
      </c>
      <c r="BR277" s="334">
        <f t="shared" si="315"/>
        <v>0</v>
      </c>
      <c r="BT277" s="66"/>
      <c r="BU277" s="165">
        <f t="shared" si="281"/>
        <v>0</v>
      </c>
      <c r="BV277" s="334">
        <f t="shared" si="316"/>
        <v>0</v>
      </c>
      <c r="BX277" s="413">
        <f t="shared" si="282"/>
        <v>0</v>
      </c>
      <c r="BY277" s="165">
        <f t="shared" si="283"/>
        <v>0</v>
      </c>
      <c r="BZ277" s="334">
        <v>0</v>
      </c>
      <c r="CB277" s="413">
        <f t="shared" si="284"/>
        <v>0</v>
      </c>
      <c r="CC277" s="165">
        <f t="shared" si="285"/>
        <v>0</v>
      </c>
      <c r="CD277" s="334">
        <v>0</v>
      </c>
      <c r="CF277" s="413">
        <v>0</v>
      </c>
      <c r="CG277" s="165">
        <v>0</v>
      </c>
      <c r="CH277" s="334">
        <v>0</v>
      </c>
      <c r="CJ277" s="413">
        <v>0</v>
      </c>
      <c r="CK277" s="165">
        <v>0</v>
      </c>
      <c r="CL277" s="334">
        <v>0</v>
      </c>
    </row>
    <row r="278" spans="1:90" ht="15" customHeight="1" outlineLevel="2">
      <c r="A278" s="188" t="s">
        <v>15</v>
      </c>
      <c r="B278" s="187">
        <v>89358</v>
      </c>
      <c r="C278" s="13" t="s">
        <v>13586</v>
      </c>
      <c r="D278" s="583" t="str">
        <f>IF(B278="","",IFERROR(VLOOKUP(B278,'SINAPI12-24'!$A$5:$H$17812,2,FALSE),VLOOKUP(ORÇAMENTO!B278,COMPOSIÇÕES!$A$9:$G$412,3,FALSE)))</f>
        <v>JOELHO 90 GRAUS, PVC, SOLDÁVEL, DN 20MM, INSTALADO EM RAMAL OU SUB-RAMAL DE ÁGUA - FORNECIMENTO E INSTALAÇÃO. AF_06/2022</v>
      </c>
      <c r="E278" s="604" t="str">
        <f>IF(B278="","",IFERROR(VLOOKUP(B278,'SINAPI12-24'!$A$5:$H$17812,3,FALSE),VLOOKUP(ORÇAMENTO!B278,COMPOSIÇÕES!$A$9:$G$412,4,FALSE)))</f>
        <v>UN</v>
      </c>
      <c r="F278" s="110">
        <v>4</v>
      </c>
      <c r="G278" s="605"/>
      <c r="H278" s="123">
        <f t="shared" si="308"/>
        <v>0.28349999999999997</v>
      </c>
      <c r="I278" s="104">
        <f t="shared" si="309"/>
        <v>0</v>
      </c>
      <c r="J278" s="464">
        <f t="shared" si="310"/>
        <v>0</v>
      </c>
      <c r="K278" s="849"/>
      <c r="L278" s="66"/>
      <c r="M278" s="165"/>
      <c r="N278" s="334"/>
      <c r="O278" s="272"/>
      <c r="P278" s="66"/>
      <c r="Q278" s="165"/>
      <c r="R278" s="334"/>
      <c r="S278" s="325"/>
      <c r="T278" s="349"/>
      <c r="U278" s="165"/>
      <c r="V278" s="358"/>
      <c r="W278" s="21"/>
      <c r="X278" s="349"/>
      <c r="Y278" s="163"/>
      <c r="Z278" s="336"/>
      <c r="AA278" s="272"/>
      <c r="AB278" s="349"/>
      <c r="AC278" s="163"/>
      <c r="AD278" s="336"/>
      <c r="AE278" s="272"/>
      <c r="AF278" s="66"/>
      <c r="AG278" s="165"/>
      <c r="AH278" s="334"/>
      <c r="AI278" s="272"/>
      <c r="AJ278" s="66"/>
      <c r="AK278" s="165"/>
      <c r="AL278" s="334"/>
      <c r="AM278" s="146"/>
      <c r="AN278" s="66"/>
      <c r="AO278" s="165"/>
      <c r="AP278" s="334"/>
      <c r="AQ278" s="146"/>
      <c r="AR278" s="66"/>
      <c r="AS278" s="165"/>
      <c r="AT278" s="334"/>
      <c r="AU278" s="146"/>
      <c r="AV278" s="359"/>
      <c r="AW278" s="165"/>
      <c r="AX278" s="469"/>
      <c r="AY278" s="146"/>
      <c r="AZ278" s="292"/>
      <c r="BA278" s="165"/>
      <c r="BB278" s="469"/>
      <c r="BC278" s="146"/>
      <c r="BD278" s="66"/>
      <c r="BE278" s="165">
        <f t="shared" si="277"/>
        <v>0</v>
      </c>
      <c r="BF278" s="334">
        <f t="shared" si="311"/>
        <v>0</v>
      </c>
      <c r="BG278" s="158"/>
      <c r="BH278" s="66"/>
      <c r="BI278" s="165">
        <f t="shared" si="278"/>
        <v>0</v>
      </c>
      <c r="BJ278" s="334">
        <f t="shared" si="312"/>
        <v>0</v>
      </c>
      <c r="BL278" s="66"/>
      <c r="BM278" s="165">
        <f t="shared" si="313"/>
        <v>0</v>
      </c>
      <c r="BN278" s="334">
        <f t="shared" si="314"/>
        <v>0</v>
      </c>
      <c r="BP278" s="66">
        <f t="shared" si="279"/>
        <v>0</v>
      </c>
      <c r="BQ278" s="165">
        <f t="shared" si="280"/>
        <v>0</v>
      </c>
      <c r="BR278" s="334">
        <f t="shared" si="315"/>
        <v>0</v>
      </c>
      <c r="BT278" s="66"/>
      <c r="BU278" s="165">
        <f t="shared" si="281"/>
        <v>0</v>
      </c>
      <c r="BV278" s="334">
        <f t="shared" si="316"/>
        <v>0</v>
      </c>
      <c r="BX278" s="413">
        <f t="shared" si="282"/>
        <v>0</v>
      </c>
      <c r="BY278" s="165">
        <f t="shared" si="283"/>
        <v>0</v>
      </c>
      <c r="BZ278" s="334">
        <v>0</v>
      </c>
      <c r="CB278" s="413">
        <f t="shared" si="284"/>
        <v>0</v>
      </c>
      <c r="CC278" s="165">
        <f t="shared" si="285"/>
        <v>0</v>
      </c>
      <c r="CD278" s="334">
        <v>0</v>
      </c>
      <c r="CF278" s="413">
        <v>0</v>
      </c>
      <c r="CG278" s="165">
        <v>0</v>
      </c>
      <c r="CH278" s="334">
        <v>0</v>
      </c>
      <c r="CJ278" s="413">
        <v>0</v>
      </c>
      <c r="CK278" s="165">
        <v>0</v>
      </c>
      <c r="CL278" s="334">
        <v>0</v>
      </c>
    </row>
    <row r="279" spans="1:90" ht="15" customHeight="1" outlineLevel="2">
      <c r="A279" s="188" t="s">
        <v>15</v>
      </c>
      <c r="B279" s="187">
        <v>89362</v>
      </c>
      <c r="C279" s="13" t="s">
        <v>13587</v>
      </c>
      <c r="D279" s="583" t="str">
        <f>IF(B279="","",IFERROR(VLOOKUP(B279,'SINAPI12-24'!$A$5:$H$17812,2,FALSE),VLOOKUP(ORÇAMENTO!B279,COMPOSIÇÕES!$A$9:$G$412,3,FALSE)))</f>
        <v>JOELHO 90 GRAUS, PVC, SOLDÁVEL, DN 25MM, INSTALADO EM RAMAL OU SUB-RAMAL DE ÁGUA - FORNECIMENTO E INSTALAÇÃO. AF_06/2022</v>
      </c>
      <c r="E279" s="604" t="str">
        <f>IF(B279="","",IFERROR(VLOOKUP(B279,'SINAPI12-24'!$A$5:$H$17812,3,FALSE),VLOOKUP(ORÇAMENTO!B279,COMPOSIÇÕES!$A$9:$G$412,4,FALSE)))</f>
        <v>UN</v>
      </c>
      <c r="F279" s="110">
        <v>155</v>
      </c>
      <c r="G279" s="605"/>
      <c r="H279" s="123">
        <f t="shared" si="308"/>
        <v>0.28349999999999997</v>
      </c>
      <c r="I279" s="104">
        <f t="shared" si="309"/>
        <v>0</v>
      </c>
      <c r="J279" s="464">
        <f t="shared" si="310"/>
        <v>0</v>
      </c>
      <c r="K279" s="849"/>
      <c r="L279" s="66"/>
      <c r="M279" s="165"/>
      <c r="N279" s="334"/>
      <c r="O279" s="272"/>
      <c r="P279" s="66"/>
      <c r="Q279" s="165"/>
      <c r="R279" s="334"/>
      <c r="S279" s="325"/>
      <c r="T279" s="349"/>
      <c r="U279" s="165"/>
      <c r="V279" s="358"/>
      <c r="W279" s="21"/>
      <c r="X279" s="349"/>
      <c r="Y279" s="163"/>
      <c r="Z279" s="336"/>
      <c r="AA279" s="272"/>
      <c r="AB279" s="349"/>
      <c r="AC279" s="163"/>
      <c r="AD279" s="336"/>
      <c r="AE279" s="272"/>
      <c r="AF279" s="66"/>
      <c r="AG279" s="165"/>
      <c r="AH279" s="334"/>
      <c r="AI279" s="272"/>
      <c r="AJ279" s="66"/>
      <c r="AK279" s="165"/>
      <c r="AL279" s="334"/>
      <c r="AM279" s="146"/>
      <c r="AN279" s="66"/>
      <c r="AO279" s="165"/>
      <c r="AP279" s="334"/>
      <c r="AQ279" s="146"/>
      <c r="AR279" s="66"/>
      <c r="AS279" s="165"/>
      <c r="AT279" s="334"/>
      <c r="AU279" s="146"/>
      <c r="AV279" s="359"/>
      <c r="AW279" s="165"/>
      <c r="AX279" s="469"/>
      <c r="AY279" s="146"/>
      <c r="AZ279" s="292"/>
      <c r="BA279" s="165"/>
      <c r="BB279" s="469"/>
      <c r="BC279" s="146"/>
      <c r="BD279" s="66"/>
      <c r="BE279" s="165">
        <f t="shared" si="277"/>
        <v>0</v>
      </c>
      <c r="BF279" s="334">
        <f t="shared" si="311"/>
        <v>0</v>
      </c>
      <c r="BG279" s="158"/>
      <c r="BH279" s="66"/>
      <c r="BI279" s="165">
        <f t="shared" si="278"/>
        <v>0</v>
      </c>
      <c r="BJ279" s="334">
        <f t="shared" si="312"/>
        <v>0</v>
      </c>
      <c r="BL279" s="66"/>
      <c r="BM279" s="165">
        <f t="shared" si="313"/>
        <v>0</v>
      </c>
      <c r="BN279" s="334">
        <f t="shared" si="314"/>
        <v>0</v>
      </c>
      <c r="BP279" s="66">
        <f t="shared" si="279"/>
        <v>0</v>
      </c>
      <c r="BQ279" s="165">
        <f t="shared" si="280"/>
        <v>0</v>
      </c>
      <c r="BR279" s="334">
        <f t="shared" si="315"/>
        <v>0</v>
      </c>
      <c r="BT279" s="66"/>
      <c r="BU279" s="165">
        <f t="shared" si="281"/>
        <v>0</v>
      </c>
      <c r="BV279" s="334">
        <f t="shared" si="316"/>
        <v>0</v>
      </c>
      <c r="BX279" s="413">
        <f t="shared" si="282"/>
        <v>0</v>
      </c>
      <c r="BY279" s="165">
        <f t="shared" si="283"/>
        <v>0</v>
      </c>
      <c r="BZ279" s="334">
        <v>0</v>
      </c>
      <c r="CB279" s="413">
        <f t="shared" si="284"/>
        <v>0</v>
      </c>
      <c r="CC279" s="165">
        <f t="shared" si="285"/>
        <v>0</v>
      </c>
      <c r="CD279" s="334">
        <v>0</v>
      </c>
      <c r="CF279" s="413">
        <v>0</v>
      </c>
      <c r="CG279" s="165">
        <v>0</v>
      </c>
      <c r="CH279" s="334">
        <v>0</v>
      </c>
      <c r="CJ279" s="413">
        <v>0</v>
      </c>
      <c r="CK279" s="165">
        <v>0</v>
      </c>
      <c r="CL279" s="334">
        <v>0</v>
      </c>
    </row>
    <row r="280" spans="1:90" ht="15" customHeight="1" outlineLevel="2">
      <c r="A280" s="188" t="s">
        <v>15</v>
      </c>
      <c r="B280" s="187">
        <v>89367</v>
      </c>
      <c r="C280" s="13" t="s">
        <v>13588</v>
      </c>
      <c r="D280" s="583" t="str">
        <f>IF(B280="","",IFERROR(VLOOKUP(B280,'SINAPI12-24'!$A$5:$H$17812,2,FALSE),VLOOKUP(ORÇAMENTO!B280,COMPOSIÇÕES!$A$9:$G$412,3,FALSE)))</f>
        <v>JOELHO 90 GRAUS, PVC, SOLDÁVEL, DN 32MM, INSTALADO EM RAMAL OU SUB-RAMAL DE ÁGUA - FORNECIMENTO E INSTALAÇÃO. AF_06/2022</v>
      </c>
      <c r="E280" s="604" t="str">
        <f>IF(B280="","",IFERROR(VLOOKUP(B280,'SINAPI12-24'!$A$5:$H$17812,3,FALSE),VLOOKUP(ORÇAMENTO!B280,COMPOSIÇÕES!$A$9:$G$412,4,FALSE)))</f>
        <v>UN</v>
      </c>
      <c r="F280" s="110">
        <v>3</v>
      </c>
      <c r="G280" s="605"/>
      <c r="H280" s="123">
        <f t="shared" si="308"/>
        <v>0.28349999999999997</v>
      </c>
      <c r="I280" s="104">
        <f t="shared" si="309"/>
        <v>0</v>
      </c>
      <c r="J280" s="464">
        <f t="shared" si="310"/>
        <v>0</v>
      </c>
      <c r="K280" s="849"/>
      <c r="L280" s="66"/>
      <c r="M280" s="165"/>
      <c r="N280" s="334"/>
      <c r="O280" s="272"/>
      <c r="P280" s="66"/>
      <c r="Q280" s="165"/>
      <c r="R280" s="334"/>
      <c r="S280" s="325"/>
      <c r="T280" s="349"/>
      <c r="U280" s="165"/>
      <c r="V280" s="358"/>
      <c r="W280" s="21"/>
      <c r="X280" s="349"/>
      <c r="Y280" s="163"/>
      <c r="Z280" s="336"/>
      <c r="AA280" s="272"/>
      <c r="AB280" s="349"/>
      <c r="AC280" s="163"/>
      <c r="AD280" s="336"/>
      <c r="AE280" s="272"/>
      <c r="AF280" s="66"/>
      <c r="AG280" s="165"/>
      <c r="AH280" s="334"/>
      <c r="AI280" s="272"/>
      <c r="AJ280" s="66"/>
      <c r="AK280" s="165"/>
      <c r="AL280" s="334"/>
      <c r="AM280" s="146"/>
      <c r="AN280" s="66"/>
      <c r="AO280" s="165"/>
      <c r="AP280" s="334"/>
      <c r="AQ280" s="146"/>
      <c r="AR280" s="66"/>
      <c r="AS280" s="165"/>
      <c r="AT280" s="334"/>
      <c r="AU280" s="146"/>
      <c r="AV280" s="359"/>
      <c r="AW280" s="165"/>
      <c r="AX280" s="469"/>
      <c r="AY280" s="146"/>
      <c r="AZ280" s="292"/>
      <c r="BA280" s="165"/>
      <c r="BB280" s="469"/>
      <c r="BC280" s="146"/>
      <c r="BD280" s="66"/>
      <c r="BE280" s="165">
        <f t="shared" si="277"/>
        <v>0</v>
      </c>
      <c r="BF280" s="334">
        <f t="shared" ref="BF280:BF307" si="317">BD280/($F280-$X280-$AZ280)</f>
        <v>0</v>
      </c>
      <c r="BG280" s="158"/>
      <c r="BH280" s="66"/>
      <c r="BI280" s="165">
        <f t="shared" si="278"/>
        <v>0</v>
      </c>
      <c r="BJ280" s="334">
        <f t="shared" ref="BJ280:BJ307" si="318">BH280/($F280-$X280-$AZ280)</f>
        <v>0</v>
      </c>
      <c r="BL280" s="66"/>
      <c r="BM280" s="165">
        <f t="shared" si="313"/>
        <v>0</v>
      </c>
      <c r="BN280" s="334">
        <f t="shared" ref="BN280:BN307" si="319">BL280/($F280-$X280-$AZ280)</f>
        <v>0</v>
      </c>
      <c r="BP280" s="66">
        <f t="shared" si="279"/>
        <v>0</v>
      </c>
      <c r="BQ280" s="165">
        <f t="shared" si="280"/>
        <v>0</v>
      </c>
      <c r="BR280" s="334">
        <f t="shared" ref="BR280:BR307" si="320">BP280/($F280-$X280-$AZ280)</f>
        <v>0</v>
      </c>
      <c r="BT280" s="66"/>
      <c r="BU280" s="165">
        <f t="shared" si="281"/>
        <v>0</v>
      </c>
      <c r="BV280" s="334">
        <f t="shared" ref="BV280:BV307" si="321">BT280/($F280-$X280-$AZ280)</f>
        <v>0</v>
      </c>
      <c r="BX280" s="413">
        <f t="shared" si="282"/>
        <v>0</v>
      </c>
      <c r="BY280" s="165">
        <f t="shared" si="283"/>
        <v>0</v>
      </c>
      <c r="BZ280" s="334">
        <v>0</v>
      </c>
      <c r="CB280" s="413">
        <f t="shared" si="284"/>
        <v>0</v>
      </c>
      <c r="CC280" s="165">
        <f t="shared" si="285"/>
        <v>0</v>
      </c>
      <c r="CD280" s="334">
        <v>0</v>
      </c>
      <c r="CF280" s="413">
        <v>0</v>
      </c>
      <c r="CG280" s="165">
        <v>0</v>
      </c>
      <c r="CH280" s="334">
        <v>0</v>
      </c>
      <c r="CJ280" s="413">
        <v>0</v>
      </c>
      <c r="CK280" s="165">
        <v>0</v>
      </c>
      <c r="CL280" s="334">
        <v>0</v>
      </c>
    </row>
    <row r="281" spans="1:90" ht="15" customHeight="1" outlineLevel="2">
      <c r="A281" s="188" t="s">
        <v>15</v>
      </c>
      <c r="B281" s="187">
        <v>89501</v>
      </c>
      <c r="C281" s="13" t="s">
        <v>13589</v>
      </c>
      <c r="D281" s="583" t="str">
        <f>IF(B281="","",IFERROR(VLOOKUP(B281,'SINAPI12-24'!$A$5:$H$17812,2,FALSE),VLOOKUP(ORÇAMENTO!B281,COMPOSIÇÕES!$A$9:$G$412,3,FALSE)))</f>
        <v>JOELHO 90 GRAUS, PVC, SOLDÁVEL, DN 50MM, INSTALADO EM PRUMADA DE ÁGUA - FORNECIMENTO E INSTALAÇÃO. AF_06/2022</v>
      </c>
      <c r="E281" s="604" t="str">
        <f>IF(B281="","",IFERROR(VLOOKUP(B281,'SINAPI12-24'!$A$5:$H$17812,3,FALSE),VLOOKUP(ORÇAMENTO!B281,COMPOSIÇÕES!$A$9:$G$412,4,FALSE)))</f>
        <v>UN</v>
      </c>
      <c r="F281" s="110">
        <v>30</v>
      </c>
      <c r="G281" s="605"/>
      <c r="H281" s="123">
        <f t="shared" si="308"/>
        <v>0.28349999999999997</v>
      </c>
      <c r="I281" s="104">
        <f t="shared" si="309"/>
        <v>0</v>
      </c>
      <c r="J281" s="464">
        <f t="shared" si="310"/>
        <v>0</v>
      </c>
      <c r="K281" s="849"/>
      <c r="L281" s="66"/>
      <c r="M281" s="165"/>
      <c r="N281" s="334"/>
      <c r="O281" s="272"/>
      <c r="P281" s="66"/>
      <c r="Q281" s="165"/>
      <c r="R281" s="334"/>
      <c r="S281" s="325"/>
      <c r="T281" s="349"/>
      <c r="U281" s="165"/>
      <c r="V281" s="358"/>
      <c r="W281" s="21"/>
      <c r="X281" s="349"/>
      <c r="Y281" s="163"/>
      <c r="Z281" s="336"/>
      <c r="AA281" s="272"/>
      <c r="AB281" s="349"/>
      <c r="AC281" s="163"/>
      <c r="AD281" s="336"/>
      <c r="AE281" s="272"/>
      <c r="AF281" s="66"/>
      <c r="AG281" s="165"/>
      <c r="AH281" s="334"/>
      <c r="AI281" s="272"/>
      <c r="AJ281" s="66"/>
      <c r="AK281" s="165"/>
      <c r="AL281" s="334"/>
      <c r="AM281" s="146"/>
      <c r="AN281" s="66"/>
      <c r="AO281" s="165"/>
      <c r="AP281" s="334"/>
      <c r="AQ281" s="146"/>
      <c r="AR281" s="66"/>
      <c r="AS281" s="165"/>
      <c r="AT281" s="334"/>
      <c r="AU281" s="146"/>
      <c r="AV281" s="359"/>
      <c r="AW281" s="165"/>
      <c r="AX281" s="469"/>
      <c r="AY281" s="146"/>
      <c r="AZ281" s="292"/>
      <c r="BA281" s="165"/>
      <c r="BB281" s="469"/>
      <c r="BC281" s="146"/>
      <c r="BD281" s="66"/>
      <c r="BE281" s="165">
        <f t="shared" si="277"/>
        <v>0</v>
      </c>
      <c r="BF281" s="334">
        <f t="shared" si="317"/>
        <v>0</v>
      </c>
      <c r="BG281" s="158"/>
      <c r="BH281" s="66"/>
      <c r="BI281" s="165">
        <f t="shared" si="278"/>
        <v>0</v>
      </c>
      <c r="BJ281" s="334">
        <f t="shared" si="318"/>
        <v>0</v>
      </c>
      <c r="BL281" s="66"/>
      <c r="BM281" s="165">
        <f t="shared" si="313"/>
        <v>0</v>
      </c>
      <c r="BN281" s="334">
        <f t="shared" si="319"/>
        <v>0</v>
      </c>
      <c r="BP281" s="66">
        <f t="shared" si="279"/>
        <v>0</v>
      </c>
      <c r="BQ281" s="165">
        <f t="shared" si="280"/>
        <v>0</v>
      </c>
      <c r="BR281" s="334">
        <f t="shared" si="320"/>
        <v>0</v>
      </c>
      <c r="BT281" s="66"/>
      <c r="BU281" s="165">
        <f t="shared" si="281"/>
        <v>0</v>
      </c>
      <c r="BV281" s="334">
        <f t="shared" si="321"/>
        <v>0</v>
      </c>
      <c r="BX281" s="413">
        <f t="shared" si="282"/>
        <v>0</v>
      </c>
      <c r="BY281" s="165">
        <f t="shared" si="283"/>
        <v>0</v>
      </c>
      <c r="BZ281" s="334">
        <v>0</v>
      </c>
      <c r="CB281" s="413">
        <f t="shared" si="284"/>
        <v>0</v>
      </c>
      <c r="CC281" s="165">
        <f t="shared" si="285"/>
        <v>0</v>
      </c>
      <c r="CD281" s="334">
        <v>0</v>
      </c>
      <c r="CF281" s="413">
        <v>0</v>
      </c>
      <c r="CG281" s="165">
        <v>0</v>
      </c>
      <c r="CH281" s="334">
        <v>0</v>
      </c>
      <c r="CJ281" s="413">
        <v>0</v>
      </c>
      <c r="CK281" s="165">
        <v>0</v>
      </c>
      <c r="CL281" s="334">
        <v>0</v>
      </c>
    </row>
    <row r="282" spans="1:90" ht="15" customHeight="1" outlineLevel="2">
      <c r="A282" s="188" t="s">
        <v>15</v>
      </c>
      <c r="B282" s="187">
        <v>89505</v>
      </c>
      <c r="C282" s="13" t="s">
        <v>13590</v>
      </c>
      <c r="D282" s="583" t="str">
        <f>IF(B282="","",IFERROR(VLOOKUP(B282,'SINAPI12-24'!$A$5:$H$17812,2,FALSE),VLOOKUP(ORÇAMENTO!B282,COMPOSIÇÕES!$A$9:$G$412,3,FALSE)))</f>
        <v>JOELHO 90 GRAUS, PVC, SOLDÁVEL, DN 60MM, INSTALADO EM PRUMADA DE ÁGUA - FORNECIMENTO E INSTALAÇÃO. AF_06/2022</v>
      </c>
      <c r="E282" s="604" t="str">
        <f>IF(B282="","",IFERROR(VLOOKUP(B282,'SINAPI12-24'!$A$5:$H$17812,3,FALSE),VLOOKUP(ORÇAMENTO!B282,COMPOSIÇÕES!$A$9:$G$412,4,FALSE)))</f>
        <v>UN</v>
      </c>
      <c r="F282" s="110">
        <v>15</v>
      </c>
      <c r="G282" s="605"/>
      <c r="H282" s="123">
        <f t="shared" si="308"/>
        <v>0.28349999999999997</v>
      </c>
      <c r="I282" s="104">
        <f t="shared" si="309"/>
        <v>0</v>
      </c>
      <c r="J282" s="464">
        <f t="shared" si="310"/>
        <v>0</v>
      </c>
      <c r="K282" s="849"/>
      <c r="L282" s="66"/>
      <c r="M282" s="165"/>
      <c r="N282" s="334"/>
      <c r="O282" s="272"/>
      <c r="P282" s="66"/>
      <c r="Q282" s="165"/>
      <c r="R282" s="334"/>
      <c r="S282" s="325"/>
      <c r="T282" s="349"/>
      <c r="U282" s="165"/>
      <c r="V282" s="358"/>
      <c r="W282" s="21"/>
      <c r="X282" s="349"/>
      <c r="Y282" s="163"/>
      <c r="Z282" s="336"/>
      <c r="AA282" s="272"/>
      <c r="AB282" s="349"/>
      <c r="AC282" s="163"/>
      <c r="AD282" s="336"/>
      <c r="AE282" s="272"/>
      <c r="AF282" s="66"/>
      <c r="AG282" s="165"/>
      <c r="AH282" s="334"/>
      <c r="AI282" s="272"/>
      <c r="AJ282" s="66"/>
      <c r="AK282" s="165"/>
      <c r="AL282" s="334"/>
      <c r="AM282" s="146"/>
      <c r="AN282" s="66"/>
      <c r="AO282" s="165"/>
      <c r="AP282" s="334"/>
      <c r="AQ282" s="146"/>
      <c r="AR282" s="66"/>
      <c r="AS282" s="165"/>
      <c r="AT282" s="334"/>
      <c r="AU282" s="146"/>
      <c r="AV282" s="359"/>
      <c r="AW282" s="165"/>
      <c r="AX282" s="469"/>
      <c r="AY282" s="146"/>
      <c r="AZ282" s="292"/>
      <c r="BA282" s="165"/>
      <c r="BB282" s="469"/>
      <c r="BC282" s="146"/>
      <c r="BD282" s="66"/>
      <c r="BE282" s="165">
        <f t="shared" ref="BE282:BE344" si="322">TRUNC(BD282*I282,2)</f>
        <v>0</v>
      </c>
      <c r="BF282" s="334">
        <f t="shared" si="317"/>
        <v>0</v>
      </c>
      <c r="BG282" s="158"/>
      <c r="BH282" s="66"/>
      <c r="BI282" s="165">
        <f t="shared" ref="BI282:BI344" si="323">TRUNC(BH282*I282,2)</f>
        <v>0</v>
      </c>
      <c r="BJ282" s="334">
        <f t="shared" si="318"/>
        <v>0</v>
      </c>
      <c r="BL282" s="66"/>
      <c r="BM282" s="165">
        <f t="shared" si="313"/>
        <v>0</v>
      </c>
      <c r="BN282" s="334">
        <f t="shared" si="319"/>
        <v>0</v>
      </c>
      <c r="BP282" s="66">
        <f t="shared" ref="BP282:BP344" si="324">L282+P282+AF282+AJ282+AN282+AR282+BD282+BH282</f>
        <v>0</v>
      </c>
      <c r="BQ282" s="165">
        <f t="shared" ref="BQ282:BQ344" si="325">M282+Q282+AG282+AK282+AO282+AS282+BE282+BI282</f>
        <v>0</v>
      </c>
      <c r="BR282" s="334">
        <f t="shared" si="320"/>
        <v>0</v>
      </c>
      <c r="BT282" s="66"/>
      <c r="BU282" s="165">
        <f t="shared" ref="BU282:BU344" si="326">TRUNC(BT282*I282,2)</f>
        <v>0</v>
      </c>
      <c r="BV282" s="334">
        <f t="shared" si="321"/>
        <v>0</v>
      </c>
      <c r="BX282" s="413">
        <f t="shared" si="282"/>
        <v>0</v>
      </c>
      <c r="BY282" s="165">
        <f t="shared" si="283"/>
        <v>0</v>
      </c>
      <c r="BZ282" s="334">
        <v>0</v>
      </c>
      <c r="CB282" s="413">
        <f t="shared" si="284"/>
        <v>0</v>
      </c>
      <c r="CC282" s="165">
        <f t="shared" si="285"/>
        <v>0</v>
      </c>
      <c r="CD282" s="334">
        <v>0</v>
      </c>
      <c r="CF282" s="413">
        <v>0</v>
      </c>
      <c r="CG282" s="165">
        <v>0</v>
      </c>
      <c r="CH282" s="334">
        <v>0</v>
      </c>
      <c r="CJ282" s="413">
        <v>0</v>
      </c>
      <c r="CK282" s="165">
        <v>0</v>
      </c>
      <c r="CL282" s="334">
        <v>0</v>
      </c>
    </row>
    <row r="283" spans="1:90" ht="15" customHeight="1" outlineLevel="2">
      <c r="A283" s="188" t="s">
        <v>15</v>
      </c>
      <c r="B283" s="187">
        <v>89521</v>
      </c>
      <c r="C283" s="13" t="s">
        <v>13591</v>
      </c>
      <c r="D283" s="583" t="str">
        <f>IF(B283="","",IFERROR(VLOOKUP(B283,'SINAPI12-24'!$A$5:$H$17812,2,FALSE),VLOOKUP(ORÇAMENTO!B283,COMPOSIÇÕES!$A$9:$G$412,3,FALSE)))</f>
        <v>JOELHO 90 GRAUS, PVC, SOLDÁVEL, DN 85MM, INSTALADO EM PRUMADA DE ÁGUA - FORNECIMENTO E INSTALAÇÃO. AF_06/2022</v>
      </c>
      <c r="E283" s="604" t="str">
        <f>IF(B283="","",IFERROR(VLOOKUP(B283,'SINAPI12-24'!$A$5:$H$17812,3,FALSE),VLOOKUP(ORÇAMENTO!B283,COMPOSIÇÕES!$A$9:$G$412,4,FALSE)))</f>
        <v>UN</v>
      </c>
      <c r="F283" s="110">
        <v>7</v>
      </c>
      <c r="G283" s="605"/>
      <c r="H283" s="123">
        <f t="shared" si="308"/>
        <v>0.28349999999999997</v>
      </c>
      <c r="I283" s="104">
        <f t="shared" si="309"/>
        <v>0</v>
      </c>
      <c r="J283" s="464">
        <f t="shared" si="310"/>
        <v>0</v>
      </c>
      <c r="K283" s="849"/>
      <c r="L283" s="66"/>
      <c r="M283" s="165"/>
      <c r="N283" s="334"/>
      <c r="O283" s="272"/>
      <c r="P283" s="66"/>
      <c r="Q283" s="165"/>
      <c r="R283" s="334"/>
      <c r="S283" s="325"/>
      <c r="T283" s="349"/>
      <c r="U283" s="165"/>
      <c r="V283" s="358"/>
      <c r="W283" s="21"/>
      <c r="X283" s="349"/>
      <c r="Y283" s="163"/>
      <c r="Z283" s="336"/>
      <c r="AA283" s="272"/>
      <c r="AB283" s="349"/>
      <c r="AC283" s="163"/>
      <c r="AD283" s="336"/>
      <c r="AE283" s="272"/>
      <c r="AF283" s="66"/>
      <c r="AG283" s="165"/>
      <c r="AH283" s="334"/>
      <c r="AI283" s="272"/>
      <c r="AJ283" s="66"/>
      <c r="AK283" s="165"/>
      <c r="AL283" s="334"/>
      <c r="AM283" s="146"/>
      <c r="AN283" s="66"/>
      <c r="AO283" s="165"/>
      <c r="AP283" s="334"/>
      <c r="AQ283" s="146"/>
      <c r="AR283" s="66"/>
      <c r="AS283" s="165"/>
      <c r="AT283" s="334"/>
      <c r="AU283" s="146"/>
      <c r="AV283" s="359"/>
      <c r="AW283" s="165"/>
      <c r="AX283" s="469"/>
      <c r="AY283" s="146"/>
      <c r="AZ283" s="292"/>
      <c r="BA283" s="165"/>
      <c r="BB283" s="469"/>
      <c r="BC283" s="146"/>
      <c r="BD283" s="66"/>
      <c r="BE283" s="165">
        <f t="shared" si="322"/>
        <v>0</v>
      </c>
      <c r="BF283" s="334">
        <f t="shared" si="317"/>
        <v>0</v>
      </c>
      <c r="BG283" s="158"/>
      <c r="BH283" s="66"/>
      <c r="BI283" s="165">
        <f t="shared" si="323"/>
        <v>0</v>
      </c>
      <c r="BJ283" s="334">
        <f t="shared" si="318"/>
        <v>0</v>
      </c>
      <c r="BL283" s="66"/>
      <c r="BM283" s="165">
        <f t="shared" si="313"/>
        <v>0</v>
      </c>
      <c r="BN283" s="334">
        <f t="shared" si="319"/>
        <v>0</v>
      </c>
      <c r="BP283" s="66">
        <f t="shared" si="324"/>
        <v>0</v>
      </c>
      <c r="BQ283" s="165">
        <f t="shared" si="325"/>
        <v>0</v>
      </c>
      <c r="BR283" s="334">
        <f t="shared" si="320"/>
        <v>0</v>
      </c>
      <c r="BT283" s="66"/>
      <c r="BU283" s="165">
        <f t="shared" si="326"/>
        <v>0</v>
      </c>
      <c r="BV283" s="334">
        <f t="shared" si="321"/>
        <v>0</v>
      </c>
      <c r="BX283" s="413">
        <f t="shared" ref="BX283:BX345" si="327">AB283</f>
        <v>0</v>
      </c>
      <c r="BY283" s="165">
        <f t="shared" ref="BY283:BY345" si="328">AC283</f>
        <v>0</v>
      </c>
      <c r="BZ283" s="334">
        <v>0</v>
      </c>
      <c r="CB283" s="413">
        <f t="shared" ref="CB283:CB345" si="329">T283-BX283</f>
        <v>0</v>
      </c>
      <c r="CC283" s="165">
        <f t="shared" ref="CC283:CC345" si="330">TRUNC(CB283*I283,2)</f>
        <v>0</v>
      </c>
      <c r="CD283" s="334">
        <v>0</v>
      </c>
      <c r="CF283" s="413">
        <v>0</v>
      </c>
      <c r="CG283" s="165">
        <v>0</v>
      </c>
      <c r="CH283" s="334">
        <v>0</v>
      </c>
      <c r="CJ283" s="413">
        <v>0</v>
      </c>
      <c r="CK283" s="165">
        <v>0</v>
      </c>
      <c r="CL283" s="334">
        <v>0</v>
      </c>
    </row>
    <row r="284" spans="1:90" ht="15" customHeight="1" outlineLevel="2">
      <c r="A284" s="188" t="s">
        <v>15</v>
      </c>
      <c r="B284" s="187">
        <v>89521</v>
      </c>
      <c r="C284" s="13" t="s">
        <v>13592</v>
      </c>
      <c r="D284" s="583" t="str">
        <f>IF(B284="","",IFERROR(VLOOKUP(B284,'SINAPI12-24'!$A$5:$H$17812,2,FALSE),VLOOKUP(ORÇAMENTO!B284,COMPOSIÇÕES!$A$9:$G$412,3,FALSE)))</f>
        <v>JOELHO 90 GRAUS, PVC, SOLDÁVEL, DN 85MM, INSTALADO EM PRUMADA DE ÁGUA - FORNECIMENTO E INSTALAÇÃO. AF_06/2022</v>
      </c>
      <c r="E284" s="604" t="str">
        <f>IF(B284="","",IFERROR(VLOOKUP(B284,'SINAPI12-24'!$A$5:$H$17812,3,FALSE),VLOOKUP(ORÇAMENTO!B284,COMPOSIÇÕES!$A$9:$G$412,4,FALSE)))</f>
        <v>UN</v>
      </c>
      <c r="F284" s="110">
        <v>14</v>
      </c>
      <c r="G284" s="605"/>
      <c r="H284" s="123">
        <f t="shared" si="308"/>
        <v>0.28349999999999997</v>
      </c>
      <c r="I284" s="104">
        <f t="shared" si="309"/>
        <v>0</v>
      </c>
      <c r="J284" s="464">
        <f t="shared" si="310"/>
        <v>0</v>
      </c>
      <c r="K284" s="849"/>
      <c r="L284" s="66"/>
      <c r="M284" s="165"/>
      <c r="N284" s="334"/>
      <c r="O284" s="272"/>
      <c r="P284" s="66"/>
      <c r="Q284" s="165"/>
      <c r="R284" s="334"/>
      <c r="S284" s="325"/>
      <c r="T284" s="349"/>
      <c r="U284" s="165"/>
      <c r="V284" s="358"/>
      <c r="W284" s="21"/>
      <c r="X284" s="349"/>
      <c r="Y284" s="163"/>
      <c r="Z284" s="336"/>
      <c r="AA284" s="272"/>
      <c r="AB284" s="349"/>
      <c r="AC284" s="163"/>
      <c r="AD284" s="336"/>
      <c r="AE284" s="272"/>
      <c r="AF284" s="66"/>
      <c r="AG284" s="165"/>
      <c r="AH284" s="334"/>
      <c r="AI284" s="272"/>
      <c r="AJ284" s="66"/>
      <c r="AK284" s="165"/>
      <c r="AL284" s="334"/>
      <c r="AM284" s="146"/>
      <c r="AN284" s="66"/>
      <c r="AO284" s="165"/>
      <c r="AP284" s="334"/>
      <c r="AQ284" s="146"/>
      <c r="AR284" s="66"/>
      <c r="AS284" s="165"/>
      <c r="AT284" s="334"/>
      <c r="AU284" s="146"/>
      <c r="AV284" s="359"/>
      <c r="AW284" s="165"/>
      <c r="AX284" s="469"/>
      <c r="AY284" s="146"/>
      <c r="AZ284" s="292"/>
      <c r="BA284" s="165"/>
      <c r="BB284" s="469"/>
      <c r="BC284" s="146"/>
      <c r="BD284" s="66"/>
      <c r="BE284" s="165">
        <f t="shared" si="322"/>
        <v>0</v>
      </c>
      <c r="BF284" s="334">
        <f t="shared" si="317"/>
        <v>0</v>
      </c>
      <c r="BG284" s="158"/>
      <c r="BH284" s="66"/>
      <c r="BI284" s="165">
        <f t="shared" si="323"/>
        <v>0</v>
      </c>
      <c r="BJ284" s="334">
        <f t="shared" si="318"/>
        <v>0</v>
      </c>
      <c r="BL284" s="66"/>
      <c r="BM284" s="165">
        <f t="shared" si="313"/>
        <v>0</v>
      </c>
      <c r="BN284" s="334">
        <f t="shared" si="319"/>
        <v>0</v>
      </c>
      <c r="BP284" s="66">
        <f t="shared" si="324"/>
        <v>0</v>
      </c>
      <c r="BQ284" s="165">
        <f t="shared" si="325"/>
        <v>0</v>
      </c>
      <c r="BR284" s="334">
        <f t="shared" si="320"/>
        <v>0</v>
      </c>
      <c r="BT284" s="66"/>
      <c r="BU284" s="165">
        <f t="shared" si="326"/>
        <v>0</v>
      </c>
      <c r="BV284" s="334">
        <f t="shared" si="321"/>
        <v>0</v>
      </c>
      <c r="BX284" s="413">
        <f t="shared" si="327"/>
        <v>0</v>
      </c>
      <c r="BY284" s="165">
        <f t="shared" si="328"/>
        <v>0</v>
      </c>
      <c r="BZ284" s="334">
        <v>0</v>
      </c>
      <c r="CB284" s="413">
        <f t="shared" si="329"/>
        <v>0</v>
      </c>
      <c r="CC284" s="165">
        <f t="shared" si="330"/>
        <v>0</v>
      </c>
      <c r="CD284" s="334">
        <v>0</v>
      </c>
      <c r="CF284" s="413">
        <v>0</v>
      </c>
      <c r="CG284" s="165">
        <v>0</v>
      </c>
      <c r="CH284" s="334">
        <v>0</v>
      </c>
      <c r="CJ284" s="413">
        <v>0</v>
      </c>
      <c r="CK284" s="165">
        <v>0</v>
      </c>
      <c r="CL284" s="334">
        <v>0</v>
      </c>
    </row>
    <row r="285" spans="1:90" ht="15" customHeight="1" outlineLevel="2">
      <c r="A285" s="188" t="s">
        <v>15</v>
      </c>
      <c r="B285" s="187">
        <v>89529</v>
      </c>
      <c r="C285" s="13" t="s">
        <v>13593</v>
      </c>
      <c r="D285" s="583" t="str">
        <f>IF(B285="","",IFERROR(VLOOKUP(B285,'SINAPI12-24'!$A$5:$H$17812,2,FALSE),VLOOKUP(ORÇAMENTO!B285,COMPOSIÇÕES!$A$9:$G$412,3,FALSE)))</f>
        <v>JOELHO 90 GRAUS, PVC, SERIE R, ÁGUA PLUVIAL, DN 100 MM, JUNTA ELÁSTICA, FORNECIDO E INSTALADO EM RAMAL DE ENCAMINHAMENTO. AF_06/2022</v>
      </c>
      <c r="E285" s="604" t="str">
        <f>IF(B285="","",IFERROR(VLOOKUP(B285,'SINAPI12-24'!$A$5:$H$17812,3,FALSE),VLOOKUP(ORÇAMENTO!B285,COMPOSIÇÕES!$A$9:$G$412,4,FALSE)))</f>
        <v>UN</v>
      </c>
      <c r="F285" s="110">
        <v>8</v>
      </c>
      <c r="G285" s="605"/>
      <c r="H285" s="123">
        <f t="shared" si="308"/>
        <v>0.28349999999999997</v>
      </c>
      <c r="I285" s="104">
        <f t="shared" si="309"/>
        <v>0</v>
      </c>
      <c r="J285" s="464">
        <f t="shared" si="310"/>
        <v>0</v>
      </c>
      <c r="K285" s="849"/>
      <c r="L285" s="66"/>
      <c r="M285" s="165"/>
      <c r="N285" s="334"/>
      <c r="O285" s="272"/>
      <c r="P285" s="66"/>
      <c r="Q285" s="165"/>
      <c r="R285" s="334"/>
      <c r="S285" s="325"/>
      <c r="T285" s="349"/>
      <c r="U285" s="165"/>
      <c r="V285" s="358"/>
      <c r="W285" s="21"/>
      <c r="X285" s="349"/>
      <c r="Y285" s="163"/>
      <c r="Z285" s="336"/>
      <c r="AA285" s="272"/>
      <c r="AB285" s="349"/>
      <c r="AC285" s="163"/>
      <c r="AD285" s="336"/>
      <c r="AE285" s="272"/>
      <c r="AF285" s="66"/>
      <c r="AG285" s="165"/>
      <c r="AH285" s="334"/>
      <c r="AI285" s="272"/>
      <c r="AJ285" s="66"/>
      <c r="AK285" s="165"/>
      <c r="AL285" s="334"/>
      <c r="AM285" s="146"/>
      <c r="AN285" s="66"/>
      <c r="AO285" s="165"/>
      <c r="AP285" s="334"/>
      <c r="AQ285" s="146"/>
      <c r="AR285" s="66"/>
      <c r="AS285" s="165"/>
      <c r="AT285" s="334"/>
      <c r="AU285" s="146"/>
      <c r="AV285" s="359"/>
      <c r="AW285" s="165"/>
      <c r="AX285" s="469"/>
      <c r="AY285" s="146"/>
      <c r="AZ285" s="292"/>
      <c r="BA285" s="165"/>
      <c r="BB285" s="469"/>
      <c r="BC285" s="146"/>
      <c r="BD285" s="66"/>
      <c r="BE285" s="165">
        <f t="shared" si="322"/>
        <v>0</v>
      </c>
      <c r="BF285" s="334">
        <f t="shared" si="317"/>
        <v>0</v>
      </c>
      <c r="BG285" s="158"/>
      <c r="BH285" s="66"/>
      <c r="BI285" s="165">
        <f t="shared" si="323"/>
        <v>0</v>
      </c>
      <c r="BJ285" s="334">
        <f t="shared" si="318"/>
        <v>0</v>
      </c>
      <c r="BL285" s="66"/>
      <c r="BM285" s="165">
        <f t="shared" si="313"/>
        <v>0</v>
      </c>
      <c r="BN285" s="334">
        <f t="shared" si="319"/>
        <v>0</v>
      </c>
      <c r="BP285" s="66">
        <f t="shared" si="324"/>
        <v>0</v>
      </c>
      <c r="BQ285" s="165">
        <f t="shared" si="325"/>
        <v>0</v>
      </c>
      <c r="BR285" s="334">
        <f t="shared" si="320"/>
        <v>0</v>
      </c>
      <c r="BT285" s="66"/>
      <c r="BU285" s="165">
        <f t="shared" si="326"/>
        <v>0</v>
      </c>
      <c r="BV285" s="334">
        <f t="shared" si="321"/>
        <v>0</v>
      </c>
      <c r="BX285" s="413">
        <f t="shared" si="327"/>
        <v>0</v>
      </c>
      <c r="BY285" s="165">
        <f t="shared" si="328"/>
        <v>0</v>
      </c>
      <c r="BZ285" s="334">
        <v>0</v>
      </c>
      <c r="CB285" s="413">
        <f t="shared" si="329"/>
        <v>0</v>
      </c>
      <c r="CC285" s="165">
        <f t="shared" si="330"/>
        <v>0</v>
      </c>
      <c r="CD285" s="334">
        <v>0</v>
      </c>
      <c r="CF285" s="413">
        <v>0</v>
      </c>
      <c r="CG285" s="165">
        <v>0</v>
      </c>
      <c r="CH285" s="334">
        <v>0</v>
      </c>
      <c r="CJ285" s="413">
        <v>0</v>
      </c>
      <c r="CK285" s="165">
        <v>0</v>
      </c>
      <c r="CL285" s="334">
        <v>0</v>
      </c>
    </row>
    <row r="286" spans="1:90" ht="15" customHeight="1" outlineLevel="2">
      <c r="A286" s="188" t="s">
        <v>15</v>
      </c>
      <c r="B286" s="187">
        <v>89645</v>
      </c>
      <c r="C286" s="13" t="s">
        <v>13594</v>
      </c>
      <c r="D286" s="583" t="str">
        <f>IF(B286="","",IFERROR(VLOOKUP(B286,'SINAPI12-24'!$A$5:$H$17812,2,FALSE),VLOOKUP(ORÇAMENTO!B286,COMPOSIÇÕES!$A$9:$G$412,3,FALSE)))</f>
        <v>JOELHO DE TRANSIÇÃO, 90 GRAUS, CPVC, SOLDÁVEL, DN 22MM X 3/4", INSTALADO EM RAMAL OU SUB-RAMAL DE ÁGUA - FORNECIMENTO E INSTALAÇÃO. AF_06/2022</v>
      </c>
      <c r="E286" s="604" t="str">
        <f>IF(B286="","",IFERROR(VLOOKUP(B286,'SINAPI12-24'!$A$5:$H$17812,3,FALSE),VLOOKUP(ORÇAMENTO!B286,COMPOSIÇÕES!$A$9:$G$412,4,FALSE)))</f>
        <v>UN</v>
      </c>
      <c r="F286" s="110">
        <v>2</v>
      </c>
      <c r="G286" s="605"/>
      <c r="H286" s="123">
        <f t="shared" si="308"/>
        <v>0.28349999999999997</v>
      </c>
      <c r="I286" s="104">
        <f t="shared" si="309"/>
        <v>0</v>
      </c>
      <c r="J286" s="464">
        <f t="shared" si="310"/>
        <v>0</v>
      </c>
      <c r="K286" s="849"/>
      <c r="L286" s="66"/>
      <c r="M286" s="165"/>
      <c r="N286" s="334"/>
      <c r="O286" s="272"/>
      <c r="P286" s="66"/>
      <c r="Q286" s="165"/>
      <c r="R286" s="334"/>
      <c r="S286" s="325"/>
      <c r="T286" s="349"/>
      <c r="U286" s="165"/>
      <c r="V286" s="358"/>
      <c r="W286" s="21"/>
      <c r="X286" s="349"/>
      <c r="Y286" s="163"/>
      <c r="Z286" s="336"/>
      <c r="AA286" s="272"/>
      <c r="AB286" s="349"/>
      <c r="AC286" s="163"/>
      <c r="AD286" s="336"/>
      <c r="AE286" s="272"/>
      <c r="AF286" s="66"/>
      <c r="AG286" s="165"/>
      <c r="AH286" s="334"/>
      <c r="AI286" s="272"/>
      <c r="AJ286" s="66"/>
      <c r="AK286" s="165"/>
      <c r="AL286" s="334"/>
      <c r="AM286" s="146"/>
      <c r="AN286" s="66"/>
      <c r="AO286" s="165"/>
      <c r="AP286" s="334"/>
      <c r="AQ286" s="146"/>
      <c r="AR286" s="66"/>
      <c r="AS286" s="165"/>
      <c r="AT286" s="334"/>
      <c r="AU286" s="146"/>
      <c r="AV286" s="359"/>
      <c r="AW286" s="165"/>
      <c r="AX286" s="469"/>
      <c r="AY286" s="146"/>
      <c r="AZ286" s="292"/>
      <c r="BA286" s="165"/>
      <c r="BB286" s="469"/>
      <c r="BC286" s="146"/>
      <c r="BD286" s="66"/>
      <c r="BE286" s="165">
        <f t="shared" si="322"/>
        <v>0</v>
      </c>
      <c r="BF286" s="334">
        <f t="shared" si="317"/>
        <v>0</v>
      </c>
      <c r="BG286" s="158"/>
      <c r="BH286" s="66"/>
      <c r="BI286" s="165">
        <f t="shared" si="323"/>
        <v>0</v>
      </c>
      <c r="BJ286" s="334">
        <f t="shared" si="318"/>
        <v>0</v>
      </c>
      <c r="BL286" s="66"/>
      <c r="BM286" s="165">
        <f t="shared" si="313"/>
        <v>0</v>
      </c>
      <c r="BN286" s="334">
        <f t="shared" si="319"/>
        <v>0</v>
      </c>
      <c r="BP286" s="66">
        <f t="shared" si="324"/>
        <v>0</v>
      </c>
      <c r="BQ286" s="165">
        <f t="shared" si="325"/>
        <v>0</v>
      </c>
      <c r="BR286" s="334">
        <f t="shared" si="320"/>
        <v>0</v>
      </c>
      <c r="BT286" s="66"/>
      <c r="BU286" s="165">
        <f t="shared" si="326"/>
        <v>0</v>
      </c>
      <c r="BV286" s="334">
        <f t="shared" si="321"/>
        <v>0</v>
      </c>
      <c r="BX286" s="413">
        <f t="shared" si="327"/>
        <v>0</v>
      </c>
      <c r="BY286" s="165">
        <f t="shared" si="328"/>
        <v>0</v>
      </c>
      <c r="BZ286" s="334">
        <v>0</v>
      </c>
      <c r="CB286" s="413">
        <f t="shared" si="329"/>
        <v>0</v>
      </c>
      <c r="CC286" s="165">
        <f t="shared" si="330"/>
        <v>0</v>
      </c>
      <c r="CD286" s="334">
        <v>0</v>
      </c>
      <c r="CF286" s="413">
        <v>0</v>
      </c>
      <c r="CG286" s="165">
        <v>0</v>
      </c>
      <c r="CH286" s="334">
        <v>0</v>
      </c>
      <c r="CJ286" s="413">
        <v>0</v>
      </c>
      <c r="CK286" s="165">
        <v>0</v>
      </c>
      <c r="CL286" s="334">
        <v>0</v>
      </c>
    </row>
    <row r="287" spans="1:90" ht="15" customHeight="1" outlineLevel="2">
      <c r="A287" s="188" t="s">
        <v>15</v>
      </c>
      <c r="B287" s="187">
        <v>90373</v>
      </c>
      <c r="C287" s="13" t="s">
        <v>13595</v>
      </c>
      <c r="D287" s="583" t="str">
        <f>IF(B287="","",IFERROR(VLOOKUP(B287,'SINAPI12-24'!$A$5:$H$17812,2,FALSE),VLOOKUP(ORÇAMENTO!B287,COMPOSIÇÕES!$A$9:$G$412,3,FALSE)))</f>
        <v>JOELHO 90 GRAUS COM BUCHA DE LATÃO, PVC, SOLDÁVEL, DN 25MM, X 1/2  INSTALADO EM RAMAL OU SUB-RAMAL DE ÁGUA - FORNECIMENTO E INSTALAÇÃO. AF_06/2022</v>
      </c>
      <c r="E287" s="604" t="str">
        <f>IF(B287="","",IFERROR(VLOOKUP(B287,'SINAPI12-24'!$A$5:$H$17812,3,FALSE),VLOOKUP(ORÇAMENTO!B287,COMPOSIÇÕES!$A$9:$G$412,4,FALSE)))</f>
        <v>UN</v>
      </c>
      <c r="F287" s="110">
        <v>20</v>
      </c>
      <c r="G287" s="605"/>
      <c r="H287" s="123">
        <f t="shared" si="308"/>
        <v>0.28349999999999997</v>
      </c>
      <c r="I287" s="104">
        <f t="shared" si="309"/>
        <v>0</v>
      </c>
      <c r="J287" s="464">
        <f t="shared" si="310"/>
        <v>0</v>
      </c>
      <c r="K287" s="849"/>
      <c r="L287" s="66"/>
      <c r="M287" s="165"/>
      <c r="N287" s="334"/>
      <c r="O287" s="272"/>
      <c r="P287" s="66"/>
      <c r="Q287" s="165"/>
      <c r="R287" s="334"/>
      <c r="S287" s="325"/>
      <c r="T287" s="349"/>
      <c r="U287" s="165"/>
      <c r="V287" s="358"/>
      <c r="W287" s="21"/>
      <c r="X287" s="349"/>
      <c r="Y287" s="163"/>
      <c r="Z287" s="336"/>
      <c r="AA287" s="272"/>
      <c r="AB287" s="349"/>
      <c r="AC287" s="163"/>
      <c r="AD287" s="336"/>
      <c r="AE287" s="272"/>
      <c r="AF287" s="66"/>
      <c r="AG287" s="165"/>
      <c r="AH287" s="334"/>
      <c r="AI287" s="272"/>
      <c r="AJ287" s="66"/>
      <c r="AK287" s="165"/>
      <c r="AL287" s="334"/>
      <c r="AM287" s="146"/>
      <c r="AN287" s="66"/>
      <c r="AO287" s="165"/>
      <c r="AP287" s="334"/>
      <c r="AQ287" s="146"/>
      <c r="AR287" s="66"/>
      <c r="AS287" s="165"/>
      <c r="AT287" s="334"/>
      <c r="AU287" s="146"/>
      <c r="AV287" s="359"/>
      <c r="AW287" s="165"/>
      <c r="AX287" s="469"/>
      <c r="AY287" s="146"/>
      <c r="AZ287" s="292"/>
      <c r="BA287" s="165"/>
      <c r="BB287" s="469"/>
      <c r="BC287" s="146"/>
      <c r="BD287" s="66"/>
      <c r="BE287" s="165">
        <f t="shared" si="322"/>
        <v>0</v>
      </c>
      <c r="BF287" s="334">
        <f t="shared" si="317"/>
        <v>0</v>
      </c>
      <c r="BG287" s="158"/>
      <c r="BH287" s="66"/>
      <c r="BI287" s="165">
        <f t="shared" si="323"/>
        <v>0</v>
      </c>
      <c r="BJ287" s="334">
        <f t="shared" si="318"/>
        <v>0</v>
      </c>
      <c r="BL287" s="66"/>
      <c r="BM287" s="165">
        <f t="shared" si="313"/>
        <v>0</v>
      </c>
      <c r="BN287" s="334">
        <f t="shared" si="319"/>
        <v>0</v>
      </c>
      <c r="BP287" s="66">
        <f t="shared" si="324"/>
        <v>0</v>
      </c>
      <c r="BQ287" s="165">
        <f t="shared" si="325"/>
        <v>0</v>
      </c>
      <c r="BR287" s="334">
        <f t="shared" si="320"/>
        <v>0</v>
      </c>
      <c r="BT287" s="66"/>
      <c r="BU287" s="165">
        <f t="shared" si="326"/>
        <v>0</v>
      </c>
      <c r="BV287" s="334">
        <f t="shared" si="321"/>
        <v>0</v>
      </c>
      <c r="BX287" s="413">
        <f t="shared" si="327"/>
        <v>0</v>
      </c>
      <c r="BY287" s="165">
        <f t="shared" si="328"/>
        <v>0</v>
      </c>
      <c r="BZ287" s="334">
        <v>0</v>
      </c>
      <c r="CB287" s="413">
        <f t="shared" si="329"/>
        <v>0</v>
      </c>
      <c r="CC287" s="165">
        <f t="shared" si="330"/>
        <v>0</v>
      </c>
      <c r="CD287" s="334">
        <v>0</v>
      </c>
      <c r="CF287" s="413">
        <v>0</v>
      </c>
      <c r="CG287" s="165">
        <v>0</v>
      </c>
      <c r="CH287" s="334">
        <v>0</v>
      </c>
      <c r="CJ287" s="413">
        <v>0</v>
      </c>
      <c r="CK287" s="165">
        <v>0</v>
      </c>
      <c r="CL287" s="334">
        <v>0</v>
      </c>
    </row>
    <row r="288" spans="1:90" ht="15" customHeight="1" outlineLevel="2">
      <c r="A288" s="188" t="s">
        <v>15</v>
      </c>
      <c r="B288" s="187">
        <v>89645</v>
      </c>
      <c r="C288" s="13" t="s">
        <v>13596</v>
      </c>
      <c r="D288" s="583" t="str">
        <f>IF(B288="","",IFERROR(VLOOKUP(B288,'SINAPI12-24'!$A$5:$H$17812,2,FALSE),VLOOKUP(ORÇAMENTO!B288,COMPOSIÇÕES!$A$9:$G$412,3,FALSE)))</f>
        <v>JOELHO DE TRANSIÇÃO, 90 GRAUS, CPVC, SOLDÁVEL, DN 22MM X 3/4", INSTALADO EM RAMAL OU SUB-RAMAL DE ÁGUA - FORNECIMENTO E INSTALAÇÃO. AF_06/2022</v>
      </c>
      <c r="E288" s="604" t="str">
        <f>IF(B288="","",IFERROR(VLOOKUP(B288,'SINAPI12-24'!$A$5:$H$17812,3,FALSE),VLOOKUP(ORÇAMENTO!B288,COMPOSIÇÕES!$A$9:$G$412,4,FALSE)))</f>
        <v>UN</v>
      </c>
      <c r="F288" s="110">
        <v>86</v>
      </c>
      <c r="G288" s="605"/>
      <c r="H288" s="123">
        <f t="shared" si="308"/>
        <v>0.28349999999999997</v>
      </c>
      <c r="I288" s="104">
        <f t="shared" si="309"/>
        <v>0</v>
      </c>
      <c r="J288" s="464">
        <f t="shared" si="310"/>
        <v>0</v>
      </c>
      <c r="K288" s="849"/>
      <c r="L288" s="66"/>
      <c r="M288" s="165"/>
      <c r="N288" s="334"/>
      <c r="O288" s="272"/>
      <c r="P288" s="66"/>
      <c r="Q288" s="165"/>
      <c r="R288" s="334"/>
      <c r="S288" s="325"/>
      <c r="T288" s="349"/>
      <c r="U288" s="165"/>
      <c r="V288" s="358"/>
      <c r="W288" s="21"/>
      <c r="X288" s="349"/>
      <c r="Y288" s="163"/>
      <c r="Z288" s="336"/>
      <c r="AA288" s="272"/>
      <c r="AB288" s="349"/>
      <c r="AC288" s="163"/>
      <c r="AD288" s="336"/>
      <c r="AE288" s="272"/>
      <c r="AF288" s="66"/>
      <c r="AG288" s="165"/>
      <c r="AH288" s="334"/>
      <c r="AI288" s="272"/>
      <c r="AJ288" s="66"/>
      <c r="AK288" s="165"/>
      <c r="AL288" s="334"/>
      <c r="AM288" s="146"/>
      <c r="AN288" s="66"/>
      <c r="AO288" s="165"/>
      <c r="AP288" s="334"/>
      <c r="AQ288" s="146"/>
      <c r="AR288" s="66"/>
      <c r="AS288" s="165"/>
      <c r="AT288" s="334"/>
      <c r="AU288" s="146"/>
      <c r="AV288" s="359"/>
      <c r="AW288" s="165"/>
      <c r="AX288" s="469"/>
      <c r="AY288" s="146"/>
      <c r="AZ288" s="292"/>
      <c r="BA288" s="165"/>
      <c r="BB288" s="469"/>
      <c r="BC288" s="146"/>
      <c r="BD288" s="66"/>
      <c r="BE288" s="165">
        <f t="shared" si="322"/>
        <v>0</v>
      </c>
      <c r="BF288" s="334">
        <f t="shared" si="317"/>
        <v>0</v>
      </c>
      <c r="BG288" s="158"/>
      <c r="BH288" s="66"/>
      <c r="BI288" s="165">
        <f t="shared" si="323"/>
        <v>0</v>
      </c>
      <c r="BJ288" s="334">
        <f t="shared" si="318"/>
        <v>0</v>
      </c>
      <c r="BL288" s="66"/>
      <c r="BM288" s="165">
        <f t="shared" si="313"/>
        <v>0</v>
      </c>
      <c r="BN288" s="334">
        <f t="shared" si="319"/>
        <v>0</v>
      </c>
      <c r="BP288" s="66">
        <f t="shared" si="324"/>
        <v>0</v>
      </c>
      <c r="BQ288" s="165">
        <f t="shared" si="325"/>
        <v>0</v>
      </c>
      <c r="BR288" s="334">
        <f t="shared" si="320"/>
        <v>0</v>
      </c>
      <c r="BT288" s="66"/>
      <c r="BU288" s="165">
        <f t="shared" si="326"/>
        <v>0</v>
      </c>
      <c r="BV288" s="334">
        <f t="shared" si="321"/>
        <v>0</v>
      </c>
      <c r="BX288" s="413">
        <f t="shared" si="327"/>
        <v>0</v>
      </c>
      <c r="BY288" s="165">
        <f t="shared" si="328"/>
        <v>0</v>
      </c>
      <c r="BZ288" s="334">
        <v>0</v>
      </c>
      <c r="CB288" s="413">
        <f t="shared" si="329"/>
        <v>0</v>
      </c>
      <c r="CC288" s="165">
        <f t="shared" si="330"/>
        <v>0</v>
      </c>
      <c r="CD288" s="334">
        <v>0</v>
      </c>
      <c r="CF288" s="413">
        <v>0</v>
      </c>
      <c r="CG288" s="165">
        <v>0</v>
      </c>
      <c r="CH288" s="334">
        <v>0</v>
      </c>
      <c r="CJ288" s="413">
        <v>0</v>
      </c>
      <c r="CK288" s="165">
        <v>0</v>
      </c>
      <c r="CL288" s="334">
        <v>0</v>
      </c>
    </row>
    <row r="289" spans="1:90" ht="15" customHeight="1" outlineLevel="2">
      <c r="A289" s="188" t="s">
        <v>15</v>
      </c>
      <c r="B289" s="187">
        <v>89395</v>
      </c>
      <c r="C289" s="13" t="s">
        <v>13597</v>
      </c>
      <c r="D289" s="583" t="str">
        <f>IF(B289="","",IFERROR(VLOOKUP(B289,'SINAPI12-24'!$A$5:$H$17812,2,FALSE),VLOOKUP(ORÇAMENTO!B289,COMPOSIÇÕES!$A$9:$G$412,3,FALSE)))</f>
        <v>TE, PVC, SOLDÁVEL, DN 25MM, INSTALADO EM RAMAL OU SUB-RAMAL DE ÁGUA - FORNECIMENTO E INSTALAÇÃO. AF_06/2022</v>
      </c>
      <c r="E289" s="604" t="str">
        <f>IF(B289="","",IFERROR(VLOOKUP(B289,'SINAPI12-24'!$A$5:$H$17812,3,FALSE),VLOOKUP(ORÇAMENTO!B289,COMPOSIÇÕES!$A$9:$G$412,4,FALSE)))</f>
        <v>UN</v>
      </c>
      <c r="F289" s="110">
        <v>38</v>
      </c>
      <c r="G289" s="605"/>
      <c r="H289" s="123">
        <f t="shared" si="308"/>
        <v>0.28349999999999997</v>
      </c>
      <c r="I289" s="104">
        <f t="shared" si="309"/>
        <v>0</v>
      </c>
      <c r="J289" s="464">
        <f t="shared" si="310"/>
        <v>0</v>
      </c>
      <c r="K289" s="849"/>
      <c r="L289" s="66"/>
      <c r="M289" s="165"/>
      <c r="N289" s="334"/>
      <c r="O289" s="272"/>
      <c r="P289" s="66"/>
      <c r="Q289" s="165"/>
      <c r="R289" s="334"/>
      <c r="S289" s="325"/>
      <c r="T289" s="349"/>
      <c r="U289" s="165"/>
      <c r="V289" s="358"/>
      <c r="W289" s="21"/>
      <c r="X289" s="349"/>
      <c r="Y289" s="163"/>
      <c r="Z289" s="336"/>
      <c r="AA289" s="272"/>
      <c r="AB289" s="349"/>
      <c r="AC289" s="163"/>
      <c r="AD289" s="336"/>
      <c r="AE289" s="272"/>
      <c r="AF289" s="66"/>
      <c r="AG289" s="165"/>
      <c r="AH289" s="334"/>
      <c r="AI289" s="272"/>
      <c r="AJ289" s="66"/>
      <c r="AK289" s="165"/>
      <c r="AL289" s="334"/>
      <c r="AM289" s="146"/>
      <c r="AN289" s="66"/>
      <c r="AO289" s="165"/>
      <c r="AP289" s="334"/>
      <c r="AQ289" s="146"/>
      <c r="AR289" s="66"/>
      <c r="AS289" s="165"/>
      <c r="AT289" s="334"/>
      <c r="AU289" s="146"/>
      <c r="AV289" s="359"/>
      <c r="AW289" s="165"/>
      <c r="AX289" s="469"/>
      <c r="AY289" s="146"/>
      <c r="AZ289" s="292"/>
      <c r="BA289" s="165"/>
      <c r="BB289" s="469"/>
      <c r="BC289" s="146"/>
      <c r="BD289" s="66"/>
      <c r="BE289" s="165">
        <f t="shared" si="322"/>
        <v>0</v>
      </c>
      <c r="BF289" s="334">
        <f t="shared" si="317"/>
        <v>0</v>
      </c>
      <c r="BG289" s="158"/>
      <c r="BH289" s="66"/>
      <c r="BI289" s="165">
        <f t="shared" si="323"/>
        <v>0</v>
      </c>
      <c r="BJ289" s="334">
        <f t="shared" si="318"/>
        <v>0</v>
      </c>
      <c r="BL289" s="66"/>
      <c r="BM289" s="165">
        <f t="shared" si="313"/>
        <v>0</v>
      </c>
      <c r="BN289" s="334">
        <f t="shared" si="319"/>
        <v>0</v>
      </c>
      <c r="BP289" s="66">
        <f t="shared" si="324"/>
        <v>0</v>
      </c>
      <c r="BQ289" s="165">
        <f t="shared" si="325"/>
        <v>0</v>
      </c>
      <c r="BR289" s="334">
        <f t="shared" si="320"/>
        <v>0</v>
      </c>
      <c r="BT289" s="66"/>
      <c r="BU289" s="165">
        <f t="shared" si="326"/>
        <v>0</v>
      </c>
      <c r="BV289" s="334">
        <f t="shared" si="321"/>
        <v>0</v>
      </c>
      <c r="BX289" s="413">
        <f t="shared" si="327"/>
        <v>0</v>
      </c>
      <c r="BY289" s="165">
        <f t="shared" si="328"/>
        <v>0</v>
      </c>
      <c r="BZ289" s="334">
        <v>0</v>
      </c>
      <c r="CB289" s="413">
        <f t="shared" si="329"/>
        <v>0</v>
      </c>
      <c r="CC289" s="165">
        <f t="shared" si="330"/>
        <v>0</v>
      </c>
      <c r="CD289" s="334">
        <v>0</v>
      </c>
      <c r="CF289" s="413">
        <v>0</v>
      </c>
      <c r="CG289" s="165">
        <v>0</v>
      </c>
      <c r="CH289" s="334">
        <v>0</v>
      </c>
      <c r="CJ289" s="413">
        <v>0</v>
      </c>
      <c r="CK289" s="165">
        <v>0</v>
      </c>
      <c r="CL289" s="334">
        <v>0</v>
      </c>
    </row>
    <row r="290" spans="1:90" ht="15" customHeight="1" outlineLevel="2">
      <c r="A290" s="188" t="s">
        <v>15</v>
      </c>
      <c r="B290" s="187">
        <v>89443</v>
      </c>
      <c r="C290" s="13" t="s">
        <v>13598</v>
      </c>
      <c r="D290" s="583" t="str">
        <f>IF(B290="","",IFERROR(VLOOKUP(B290,'SINAPI12-24'!$A$5:$H$17812,2,FALSE),VLOOKUP(ORÇAMENTO!B290,COMPOSIÇÕES!$A$9:$G$412,3,FALSE)))</f>
        <v>TE, PVC, SOLDÁVEL, DN 32MM, INSTALADO EM RAMAL DE DISTRIBUIÇÃO DE ÁGUA - FORNECIMENTO E INSTALAÇÃO. AF_06/2022</v>
      </c>
      <c r="E290" s="604" t="str">
        <f>IF(B290="","",IFERROR(VLOOKUP(B290,'SINAPI12-24'!$A$5:$H$17812,3,FALSE),VLOOKUP(ORÇAMENTO!B290,COMPOSIÇÕES!$A$9:$G$412,4,FALSE)))</f>
        <v>UN</v>
      </c>
      <c r="F290" s="110">
        <v>3</v>
      </c>
      <c r="G290" s="605"/>
      <c r="H290" s="123">
        <f t="shared" si="308"/>
        <v>0.28349999999999997</v>
      </c>
      <c r="I290" s="104">
        <f t="shared" si="309"/>
        <v>0</v>
      </c>
      <c r="J290" s="464">
        <f t="shared" si="310"/>
        <v>0</v>
      </c>
      <c r="K290" s="849"/>
      <c r="L290" s="66"/>
      <c r="M290" s="165"/>
      <c r="N290" s="334"/>
      <c r="O290" s="272"/>
      <c r="P290" s="66"/>
      <c r="Q290" s="165"/>
      <c r="R290" s="334"/>
      <c r="S290" s="325"/>
      <c r="T290" s="349"/>
      <c r="U290" s="165"/>
      <c r="V290" s="358"/>
      <c r="W290" s="21"/>
      <c r="X290" s="349"/>
      <c r="Y290" s="163"/>
      <c r="Z290" s="336"/>
      <c r="AA290" s="272"/>
      <c r="AB290" s="349"/>
      <c r="AC290" s="163"/>
      <c r="AD290" s="336"/>
      <c r="AE290" s="272"/>
      <c r="AF290" s="66"/>
      <c r="AG290" s="165"/>
      <c r="AH290" s="334"/>
      <c r="AI290" s="272"/>
      <c r="AJ290" s="66"/>
      <c r="AK290" s="165"/>
      <c r="AL290" s="334"/>
      <c r="AM290" s="146"/>
      <c r="AN290" s="66"/>
      <c r="AO290" s="165"/>
      <c r="AP290" s="334"/>
      <c r="AQ290" s="146"/>
      <c r="AR290" s="66"/>
      <c r="AS290" s="165"/>
      <c r="AT290" s="334"/>
      <c r="AU290" s="146"/>
      <c r="AV290" s="359"/>
      <c r="AW290" s="165"/>
      <c r="AX290" s="469"/>
      <c r="AY290" s="146"/>
      <c r="AZ290" s="292"/>
      <c r="BA290" s="165"/>
      <c r="BB290" s="469"/>
      <c r="BC290" s="146"/>
      <c r="BD290" s="66"/>
      <c r="BE290" s="165">
        <f t="shared" si="322"/>
        <v>0</v>
      </c>
      <c r="BF290" s="334">
        <f t="shared" si="317"/>
        <v>0</v>
      </c>
      <c r="BG290" s="158"/>
      <c r="BH290" s="66"/>
      <c r="BI290" s="165">
        <f t="shared" si="323"/>
        <v>0</v>
      </c>
      <c r="BJ290" s="334">
        <f t="shared" si="318"/>
        <v>0</v>
      </c>
      <c r="BL290" s="66"/>
      <c r="BM290" s="165">
        <f t="shared" si="313"/>
        <v>0</v>
      </c>
      <c r="BN290" s="334">
        <f t="shared" si="319"/>
        <v>0</v>
      </c>
      <c r="BP290" s="66">
        <f t="shared" si="324"/>
        <v>0</v>
      </c>
      <c r="BQ290" s="165">
        <f t="shared" si="325"/>
        <v>0</v>
      </c>
      <c r="BR290" s="334">
        <f t="shared" si="320"/>
        <v>0</v>
      </c>
      <c r="BT290" s="66"/>
      <c r="BU290" s="165">
        <f t="shared" si="326"/>
        <v>0</v>
      </c>
      <c r="BV290" s="334">
        <f t="shared" si="321"/>
        <v>0</v>
      </c>
      <c r="BX290" s="413">
        <f t="shared" si="327"/>
        <v>0</v>
      </c>
      <c r="BY290" s="165">
        <f t="shared" si="328"/>
        <v>0</v>
      </c>
      <c r="BZ290" s="334">
        <v>0</v>
      </c>
      <c r="CB290" s="413">
        <f t="shared" si="329"/>
        <v>0</v>
      </c>
      <c r="CC290" s="165">
        <f t="shared" si="330"/>
        <v>0</v>
      </c>
      <c r="CD290" s="334">
        <v>0</v>
      </c>
      <c r="CF290" s="413">
        <v>0</v>
      </c>
      <c r="CG290" s="165">
        <v>0</v>
      </c>
      <c r="CH290" s="334">
        <v>0</v>
      </c>
      <c r="CJ290" s="413">
        <v>0</v>
      </c>
      <c r="CK290" s="165">
        <v>0</v>
      </c>
      <c r="CL290" s="334">
        <v>0</v>
      </c>
    </row>
    <row r="291" spans="1:90" ht="15" customHeight="1" outlineLevel="2">
      <c r="A291" s="188" t="s">
        <v>15</v>
      </c>
      <c r="B291" s="187">
        <v>89625</v>
      </c>
      <c r="C291" s="13" t="s">
        <v>13599</v>
      </c>
      <c r="D291" s="583" t="str">
        <f>IF(B291="","",IFERROR(VLOOKUP(B291,'SINAPI12-24'!$A$5:$H$17812,2,FALSE),VLOOKUP(ORÇAMENTO!B291,COMPOSIÇÕES!$A$9:$G$412,3,FALSE)))</f>
        <v>TE, PVC, SOLDÁVEL, DN 50MM, INSTALADO EM PRUMADA DE ÁGUA - FORNECIMENTO E INSTALAÇÃO. AF_06/2022</v>
      </c>
      <c r="E291" s="604" t="str">
        <f>IF(B291="","",IFERROR(VLOOKUP(B291,'SINAPI12-24'!$A$5:$H$17812,3,FALSE),VLOOKUP(ORÇAMENTO!B291,COMPOSIÇÕES!$A$9:$G$412,4,FALSE)))</f>
        <v>UN</v>
      </c>
      <c r="F291" s="110">
        <v>19</v>
      </c>
      <c r="G291" s="605"/>
      <c r="H291" s="123">
        <f t="shared" si="308"/>
        <v>0.28349999999999997</v>
      </c>
      <c r="I291" s="104">
        <f t="shared" si="309"/>
        <v>0</v>
      </c>
      <c r="J291" s="464">
        <f t="shared" si="310"/>
        <v>0</v>
      </c>
      <c r="K291" s="849"/>
      <c r="L291" s="66"/>
      <c r="M291" s="165"/>
      <c r="N291" s="334"/>
      <c r="O291" s="272"/>
      <c r="P291" s="66"/>
      <c r="Q291" s="165"/>
      <c r="R291" s="334"/>
      <c r="S291" s="325"/>
      <c r="T291" s="349"/>
      <c r="U291" s="165"/>
      <c r="V291" s="358"/>
      <c r="W291" s="21"/>
      <c r="X291" s="349"/>
      <c r="Y291" s="163"/>
      <c r="Z291" s="336"/>
      <c r="AA291" s="272"/>
      <c r="AB291" s="349"/>
      <c r="AC291" s="163"/>
      <c r="AD291" s="336"/>
      <c r="AE291" s="272"/>
      <c r="AF291" s="66"/>
      <c r="AG291" s="165"/>
      <c r="AH291" s="334"/>
      <c r="AI291" s="272"/>
      <c r="AJ291" s="66"/>
      <c r="AK291" s="165"/>
      <c r="AL291" s="334"/>
      <c r="AM291" s="146"/>
      <c r="AN291" s="66"/>
      <c r="AO291" s="165"/>
      <c r="AP291" s="334"/>
      <c r="AQ291" s="146"/>
      <c r="AR291" s="66"/>
      <c r="AS291" s="165"/>
      <c r="AT291" s="334"/>
      <c r="AU291" s="146"/>
      <c r="AV291" s="359"/>
      <c r="AW291" s="165"/>
      <c r="AX291" s="469"/>
      <c r="AY291" s="146"/>
      <c r="AZ291" s="292"/>
      <c r="BA291" s="165"/>
      <c r="BB291" s="469"/>
      <c r="BC291" s="146"/>
      <c r="BD291" s="66"/>
      <c r="BE291" s="165">
        <f t="shared" si="322"/>
        <v>0</v>
      </c>
      <c r="BF291" s="334">
        <f t="shared" si="317"/>
        <v>0</v>
      </c>
      <c r="BG291" s="158"/>
      <c r="BH291" s="66"/>
      <c r="BI291" s="165">
        <f t="shared" si="323"/>
        <v>0</v>
      </c>
      <c r="BJ291" s="334">
        <f t="shared" si="318"/>
        <v>0</v>
      </c>
      <c r="BL291" s="66"/>
      <c r="BM291" s="165">
        <f t="shared" si="313"/>
        <v>0</v>
      </c>
      <c r="BN291" s="334">
        <f t="shared" si="319"/>
        <v>0</v>
      </c>
      <c r="BP291" s="66">
        <f t="shared" si="324"/>
        <v>0</v>
      </c>
      <c r="BQ291" s="165">
        <f t="shared" si="325"/>
        <v>0</v>
      </c>
      <c r="BR291" s="334">
        <f t="shared" si="320"/>
        <v>0</v>
      </c>
      <c r="BT291" s="66"/>
      <c r="BU291" s="165">
        <f t="shared" si="326"/>
        <v>0</v>
      </c>
      <c r="BV291" s="334">
        <f t="shared" si="321"/>
        <v>0</v>
      </c>
      <c r="BX291" s="413">
        <f t="shared" si="327"/>
        <v>0</v>
      </c>
      <c r="BY291" s="165">
        <f t="shared" si="328"/>
        <v>0</v>
      </c>
      <c r="BZ291" s="334">
        <v>0</v>
      </c>
      <c r="CB291" s="413">
        <f t="shared" si="329"/>
        <v>0</v>
      </c>
      <c r="CC291" s="165">
        <f t="shared" si="330"/>
        <v>0</v>
      </c>
      <c r="CD291" s="334">
        <v>0</v>
      </c>
      <c r="CF291" s="413">
        <v>0</v>
      </c>
      <c r="CG291" s="165">
        <v>0</v>
      </c>
      <c r="CH291" s="334">
        <v>0</v>
      </c>
      <c r="CJ291" s="413">
        <v>0</v>
      </c>
      <c r="CK291" s="165">
        <v>0</v>
      </c>
      <c r="CL291" s="334">
        <v>0</v>
      </c>
    </row>
    <row r="292" spans="1:90" ht="15" customHeight="1" outlineLevel="2">
      <c r="A292" s="188" t="s">
        <v>15</v>
      </c>
      <c r="B292" s="187">
        <v>89566</v>
      </c>
      <c r="C292" s="13" t="s">
        <v>13600</v>
      </c>
      <c r="D292" s="583" t="str">
        <f>IF(B292="","",IFERROR(VLOOKUP(B292,'SINAPI12-24'!$A$5:$H$17812,2,FALSE),VLOOKUP(ORÇAMENTO!B292,COMPOSIÇÕES!$A$9:$G$412,3,FALSE)))</f>
        <v>TÊ, PVC, SERIE R, ÁGUA PLUVIAL, DN 75 MM, JUNTA ELÁSTICA, FORNECIDO E INSTALADO EM RAMAL DE ENCAMINHAMENTO. AF_06/2022</v>
      </c>
      <c r="E292" s="604" t="str">
        <f>IF(B292="","",IFERROR(VLOOKUP(B292,'SINAPI12-24'!$A$5:$H$17812,3,FALSE),VLOOKUP(ORÇAMENTO!B292,COMPOSIÇÕES!$A$9:$G$412,4,FALSE)))</f>
        <v>UN</v>
      </c>
      <c r="F292" s="110">
        <v>6</v>
      </c>
      <c r="G292" s="605"/>
      <c r="H292" s="123">
        <f t="shared" si="308"/>
        <v>0.28349999999999997</v>
      </c>
      <c r="I292" s="104">
        <f t="shared" si="309"/>
        <v>0</v>
      </c>
      <c r="J292" s="464">
        <f t="shared" si="310"/>
        <v>0</v>
      </c>
      <c r="K292" s="849"/>
      <c r="L292" s="66"/>
      <c r="M292" s="165"/>
      <c r="N292" s="334"/>
      <c r="O292" s="272"/>
      <c r="P292" s="66"/>
      <c r="Q292" s="165"/>
      <c r="R292" s="334"/>
      <c r="S292" s="325"/>
      <c r="T292" s="349"/>
      <c r="U292" s="165"/>
      <c r="V292" s="358"/>
      <c r="W292" s="21"/>
      <c r="X292" s="349"/>
      <c r="Y292" s="163"/>
      <c r="Z292" s="336"/>
      <c r="AA292" s="272"/>
      <c r="AB292" s="349"/>
      <c r="AC292" s="163"/>
      <c r="AD292" s="336"/>
      <c r="AE292" s="272"/>
      <c r="AF292" s="66"/>
      <c r="AG292" s="165"/>
      <c r="AH292" s="334"/>
      <c r="AI292" s="272"/>
      <c r="AJ292" s="66"/>
      <c r="AK292" s="165"/>
      <c r="AL292" s="334"/>
      <c r="AM292" s="146"/>
      <c r="AN292" s="66"/>
      <c r="AO292" s="165"/>
      <c r="AP292" s="334"/>
      <c r="AQ292" s="146"/>
      <c r="AR292" s="66"/>
      <c r="AS292" s="165"/>
      <c r="AT292" s="334"/>
      <c r="AU292" s="146"/>
      <c r="AV292" s="359"/>
      <c r="AW292" s="165"/>
      <c r="AX292" s="469"/>
      <c r="AY292" s="146"/>
      <c r="AZ292" s="292"/>
      <c r="BA292" s="165"/>
      <c r="BB292" s="469"/>
      <c r="BC292" s="146"/>
      <c r="BD292" s="66"/>
      <c r="BE292" s="165">
        <f t="shared" si="322"/>
        <v>0</v>
      </c>
      <c r="BF292" s="334">
        <f t="shared" si="317"/>
        <v>0</v>
      </c>
      <c r="BG292" s="158"/>
      <c r="BH292" s="66"/>
      <c r="BI292" s="165">
        <f t="shared" si="323"/>
        <v>0</v>
      </c>
      <c r="BJ292" s="334">
        <f t="shared" si="318"/>
        <v>0</v>
      </c>
      <c r="BL292" s="66"/>
      <c r="BM292" s="165">
        <f t="shared" si="313"/>
        <v>0</v>
      </c>
      <c r="BN292" s="334">
        <f t="shared" si="319"/>
        <v>0</v>
      </c>
      <c r="BP292" s="66">
        <f t="shared" si="324"/>
        <v>0</v>
      </c>
      <c r="BQ292" s="165">
        <f t="shared" si="325"/>
        <v>0</v>
      </c>
      <c r="BR292" s="334">
        <f t="shared" si="320"/>
        <v>0</v>
      </c>
      <c r="BT292" s="66"/>
      <c r="BU292" s="165">
        <f t="shared" si="326"/>
        <v>0</v>
      </c>
      <c r="BV292" s="334">
        <f t="shared" si="321"/>
        <v>0</v>
      </c>
      <c r="BX292" s="413">
        <f t="shared" si="327"/>
        <v>0</v>
      </c>
      <c r="BY292" s="165">
        <f t="shared" si="328"/>
        <v>0</v>
      </c>
      <c r="BZ292" s="334">
        <v>0</v>
      </c>
      <c r="CB292" s="413">
        <f t="shared" si="329"/>
        <v>0</v>
      </c>
      <c r="CC292" s="165">
        <f t="shared" si="330"/>
        <v>0</v>
      </c>
      <c r="CD292" s="334">
        <v>0</v>
      </c>
      <c r="CF292" s="413">
        <v>0</v>
      </c>
      <c r="CG292" s="165">
        <v>0</v>
      </c>
      <c r="CH292" s="334">
        <v>0</v>
      </c>
      <c r="CJ292" s="413">
        <v>0</v>
      </c>
      <c r="CK292" s="165">
        <v>0</v>
      </c>
      <c r="CL292" s="334">
        <v>0</v>
      </c>
    </row>
    <row r="293" spans="1:90" ht="15" customHeight="1" outlineLevel="2">
      <c r="A293" s="188" t="s">
        <v>15</v>
      </c>
      <c r="B293" s="187">
        <v>89566</v>
      </c>
      <c r="C293" s="13" t="s">
        <v>13601</v>
      </c>
      <c r="D293" s="583" t="str">
        <f>IF(B293="","",IFERROR(VLOOKUP(B293,'SINAPI12-24'!$A$5:$H$17812,2,FALSE),VLOOKUP(ORÇAMENTO!B293,COMPOSIÇÕES!$A$9:$G$412,3,FALSE)))</f>
        <v>TÊ, PVC, SERIE R, ÁGUA PLUVIAL, DN 75 MM, JUNTA ELÁSTICA, FORNECIDO E INSTALADO EM RAMAL DE ENCAMINHAMENTO. AF_06/2022</v>
      </c>
      <c r="E293" s="604" t="str">
        <f>IF(B293="","",IFERROR(VLOOKUP(B293,'SINAPI12-24'!$A$5:$H$17812,3,FALSE),VLOOKUP(ORÇAMENTO!B293,COMPOSIÇÕES!$A$9:$G$412,4,FALSE)))</f>
        <v>UN</v>
      </c>
      <c r="F293" s="110">
        <v>10</v>
      </c>
      <c r="G293" s="605"/>
      <c r="H293" s="123">
        <f t="shared" si="308"/>
        <v>0.28349999999999997</v>
      </c>
      <c r="I293" s="104">
        <f t="shared" si="309"/>
        <v>0</v>
      </c>
      <c r="J293" s="464">
        <f t="shared" si="310"/>
        <v>0</v>
      </c>
      <c r="K293" s="849"/>
      <c r="L293" s="66"/>
      <c r="M293" s="165"/>
      <c r="N293" s="334"/>
      <c r="O293" s="272"/>
      <c r="P293" s="66"/>
      <c r="Q293" s="165"/>
      <c r="R293" s="334"/>
      <c r="S293" s="325"/>
      <c r="T293" s="349"/>
      <c r="U293" s="165"/>
      <c r="V293" s="358"/>
      <c r="W293" s="21"/>
      <c r="X293" s="349"/>
      <c r="Y293" s="163"/>
      <c r="Z293" s="336"/>
      <c r="AA293" s="272"/>
      <c r="AB293" s="349"/>
      <c r="AC293" s="163"/>
      <c r="AD293" s="336"/>
      <c r="AE293" s="272"/>
      <c r="AF293" s="66"/>
      <c r="AG293" s="165"/>
      <c r="AH293" s="334"/>
      <c r="AI293" s="272"/>
      <c r="AJ293" s="66"/>
      <c r="AK293" s="165"/>
      <c r="AL293" s="334"/>
      <c r="AM293" s="146"/>
      <c r="AN293" s="66"/>
      <c r="AO293" s="165"/>
      <c r="AP293" s="334"/>
      <c r="AQ293" s="146"/>
      <c r="AR293" s="66"/>
      <c r="AS293" s="165"/>
      <c r="AT293" s="334"/>
      <c r="AU293" s="146"/>
      <c r="AV293" s="359"/>
      <c r="AW293" s="165"/>
      <c r="AX293" s="469"/>
      <c r="AY293" s="146"/>
      <c r="AZ293" s="292"/>
      <c r="BA293" s="165"/>
      <c r="BB293" s="469"/>
      <c r="BC293" s="146"/>
      <c r="BD293" s="66"/>
      <c r="BE293" s="165">
        <f t="shared" si="322"/>
        <v>0</v>
      </c>
      <c r="BF293" s="334">
        <f t="shared" si="317"/>
        <v>0</v>
      </c>
      <c r="BG293" s="158"/>
      <c r="BH293" s="66"/>
      <c r="BI293" s="165">
        <f t="shared" si="323"/>
        <v>0</v>
      </c>
      <c r="BJ293" s="334">
        <f t="shared" si="318"/>
        <v>0</v>
      </c>
      <c r="BL293" s="66"/>
      <c r="BM293" s="165">
        <f t="shared" si="313"/>
        <v>0</v>
      </c>
      <c r="BN293" s="334">
        <f t="shared" si="319"/>
        <v>0</v>
      </c>
      <c r="BP293" s="66">
        <f t="shared" si="324"/>
        <v>0</v>
      </c>
      <c r="BQ293" s="165">
        <f t="shared" si="325"/>
        <v>0</v>
      </c>
      <c r="BR293" s="334">
        <f t="shared" si="320"/>
        <v>0</v>
      </c>
      <c r="BT293" s="66"/>
      <c r="BU293" s="165">
        <f t="shared" si="326"/>
        <v>0</v>
      </c>
      <c r="BV293" s="334">
        <f t="shared" si="321"/>
        <v>0</v>
      </c>
      <c r="BX293" s="413">
        <f t="shared" si="327"/>
        <v>0</v>
      </c>
      <c r="BY293" s="165">
        <f t="shared" si="328"/>
        <v>0</v>
      </c>
      <c r="BZ293" s="334">
        <v>0</v>
      </c>
      <c r="CB293" s="413">
        <f t="shared" si="329"/>
        <v>0</v>
      </c>
      <c r="CC293" s="165">
        <f t="shared" si="330"/>
        <v>0</v>
      </c>
      <c r="CD293" s="334">
        <v>0</v>
      </c>
      <c r="CF293" s="413">
        <v>0</v>
      </c>
      <c r="CG293" s="165">
        <v>0</v>
      </c>
      <c r="CH293" s="334">
        <v>0</v>
      </c>
      <c r="CJ293" s="413">
        <v>0</v>
      </c>
      <c r="CK293" s="165">
        <v>0</v>
      </c>
      <c r="CL293" s="334">
        <v>0</v>
      </c>
    </row>
    <row r="294" spans="1:90" ht="15" customHeight="1" outlineLevel="2">
      <c r="A294" s="188" t="s">
        <v>15</v>
      </c>
      <c r="B294" s="187">
        <v>89559</v>
      </c>
      <c r="C294" s="13" t="s">
        <v>13602</v>
      </c>
      <c r="D294" s="583" t="str">
        <f>IF(B294="","",IFERROR(VLOOKUP(B294,'SINAPI12-24'!$A$5:$H$17812,2,FALSE),VLOOKUP(ORÇAMENTO!B294,COMPOSIÇÕES!$A$9:$G$412,3,FALSE)))</f>
        <v>TÊ DE INSPEÇÃO, PVC, SERIE R, ÁGUA PLUVIAL, DN 100 MM, JUNTA ELÁSTICA, FORNECIDO E INSTALADO EM RAMAL DE ENCAMINHAMENTO. AF_06/2022</v>
      </c>
      <c r="E294" s="604" t="str">
        <f>IF(B294="","",IFERROR(VLOOKUP(B294,'SINAPI12-24'!$A$5:$H$17812,3,FALSE),VLOOKUP(ORÇAMENTO!B294,COMPOSIÇÕES!$A$9:$G$412,4,FALSE)))</f>
        <v>UN</v>
      </c>
      <c r="F294" s="110">
        <v>2</v>
      </c>
      <c r="G294" s="605"/>
      <c r="H294" s="123">
        <f t="shared" si="308"/>
        <v>0.28349999999999997</v>
      </c>
      <c r="I294" s="104">
        <f t="shared" si="309"/>
        <v>0</v>
      </c>
      <c r="J294" s="464">
        <f t="shared" si="310"/>
        <v>0</v>
      </c>
      <c r="K294" s="849"/>
      <c r="L294" s="66"/>
      <c r="M294" s="165"/>
      <c r="N294" s="334"/>
      <c r="O294" s="272"/>
      <c r="P294" s="66"/>
      <c r="Q294" s="165"/>
      <c r="R294" s="334"/>
      <c r="S294" s="325"/>
      <c r="T294" s="349"/>
      <c r="U294" s="165"/>
      <c r="V294" s="358"/>
      <c r="W294" s="21"/>
      <c r="X294" s="349"/>
      <c r="Y294" s="163"/>
      <c r="Z294" s="336"/>
      <c r="AA294" s="272"/>
      <c r="AB294" s="349"/>
      <c r="AC294" s="163"/>
      <c r="AD294" s="336"/>
      <c r="AE294" s="272"/>
      <c r="AF294" s="66"/>
      <c r="AG294" s="165"/>
      <c r="AH294" s="334"/>
      <c r="AI294" s="272"/>
      <c r="AJ294" s="66"/>
      <c r="AK294" s="165"/>
      <c r="AL294" s="334"/>
      <c r="AM294" s="146"/>
      <c r="AN294" s="66"/>
      <c r="AO294" s="165"/>
      <c r="AP294" s="334"/>
      <c r="AQ294" s="146"/>
      <c r="AR294" s="66"/>
      <c r="AS294" s="165"/>
      <c r="AT294" s="334"/>
      <c r="AU294" s="146"/>
      <c r="AV294" s="359"/>
      <c r="AW294" s="165"/>
      <c r="AX294" s="469"/>
      <c r="AY294" s="146"/>
      <c r="AZ294" s="292"/>
      <c r="BA294" s="165"/>
      <c r="BB294" s="469"/>
      <c r="BC294" s="146"/>
      <c r="BD294" s="66"/>
      <c r="BE294" s="165">
        <f t="shared" si="322"/>
        <v>0</v>
      </c>
      <c r="BF294" s="334">
        <f t="shared" si="317"/>
        <v>0</v>
      </c>
      <c r="BG294" s="158"/>
      <c r="BH294" s="66"/>
      <c r="BI294" s="165">
        <f t="shared" si="323"/>
        <v>0</v>
      </c>
      <c r="BJ294" s="334">
        <f t="shared" si="318"/>
        <v>0</v>
      </c>
      <c r="BL294" s="66"/>
      <c r="BM294" s="165">
        <f t="shared" si="313"/>
        <v>0</v>
      </c>
      <c r="BN294" s="334">
        <f t="shared" si="319"/>
        <v>0</v>
      </c>
      <c r="BP294" s="66">
        <f t="shared" si="324"/>
        <v>0</v>
      </c>
      <c r="BQ294" s="165">
        <f t="shared" si="325"/>
        <v>0</v>
      </c>
      <c r="BR294" s="334">
        <f t="shared" si="320"/>
        <v>0</v>
      </c>
      <c r="BT294" s="66"/>
      <c r="BU294" s="165">
        <f t="shared" si="326"/>
        <v>0</v>
      </c>
      <c r="BV294" s="334">
        <f t="shared" si="321"/>
        <v>0</v>
      </c>
      <c r="BX294" s="413">
        <f t="shared" si="327"/>
        <v>0</v>
      </c>
      <c r="BY294" s="165">
        <f t="shared" si="328"/>
        <v>0</v>
      </c>
      <c r="BZ294" s="334">
        <v>0</v>
      </c>
      <c r="CB294" s="413">
        <f t="shared" si="329"/>
        <v>0</v>
      </c>
      <c r="CC294" s="165">
        <f t="shared" si="330"/>
        <v>0</v>
      </c>
      <c r="CD294" s="334">
        <v>0</v>
      </c>
      <c r="CF294" s="413">
        <v>0</v>
      </c>
      <c r="CG294" s="165">
        <v>0</v>
      </c>
      <c r="CH294" s="334">
        <v>0</v>
      </c>
      <c r="CJ294" s="413">
        <v>0</v>
      </c>
      <c r="CK294" s="165">
        <v>0</v>
      </c>
      <c r="CL294" s="334">
        <v>0</v>
      </c>
    </row>
    <row r="295" spans="1:90" ht="15" customHeight="1" outlineLevel="2">
      <c r="A295" s="188" t="s">
        <v>15</v>
      </c>
      <c r="B295" s="187">
        <v>89622</v>
      </c>
      <c r="C295" s="13" t="s">
        <v>13603</v>
      </c>
      <c r="D295" s="583" t="str">
        <f>IF(B295="","",IFERROR(VLOOKUP(B295,'SINAPI12-24'!$A$5:$H$17812,2,FALSE),VLOOKUP(ORÇAMENTO!B295,COMPOSIÇÕES!$A$9:$G$412,3,FALSE)))</f>
        <v>TÊ DE REDUÇÃO, PVC, SOLDÁVEL, DN 32MM X 25MM, INSTALADO EM PRUMADA DE ÁGUA - FORNECIMENTO E INSTALAÇÃO. AF_06/2022</v>
      </c>
      <c r="E295" s="604" t="str">
        <f>IF(B295="","",IFERROR(VLOOKUP(B295,'SINAPI12-24'!$A$5:$H$17812,3,FALSE),VLOOKUP(ORÇAMENTO!B295,COMPOSIÇÕES!$A$9:$G$412,4,FALSE)))</f>
        <v>UN</v>
      </c>
      <c r="F295" s="110">
        <v>1</v>
      </c>
      <c r="G295" s="605"/>
      <c r="H295" s="123">
        <f t="shared" si="308"/>
        <v>0.28349999999999997</v>
      </c>
      <c r="I295" s="104">
        <f t="shared" si="309"/>
        <v>0</v>
      </c>
      <c r="J295" s="464">
        <f t="shared" si="310"/>
        <v>0</v>
      </c>
      <c r="K295" s="849"/>
      <c r="L295" s="66"/>
      <c r="M295" s="165"/>
      <c r="N295" s="334"/>
      <c r="O295" s="272"/>
      <c r="P295" s="66"/>
      <c r="Q295" s="165"/>
      <c r="R295" s="334"/>
      <c r="S295" s="325"/>
      <c r="T295" s="349"/>
      <c r="U295" s="165"/>
      <c r="V295" s="358"/>
      <c r="W295" s="21"/>
      <c r="X295" s="349"/>
      <c r="Y295" s="163"/>
      <c r="Z295" s="336"/>
      <c r="AA295" s="272"/>
      <c r="AB295" s="349"/>
      <c r="AC295" s="163"/>
      <c r="AD295" s="336"/>
      <c r="AE295" s="272"/>
      <c r="AF295" s="66"/>
      <c r="AG295" s="165"/>
      <c r="AH295" s="334"/>
      <c r="AI295" s="272"/>
      <c r="AJ295" s="66"/>
      <c r="AK295" s="165"/>
      <c r="AL295" s="334"/>
      <c r="AM295" s="146"/>
      <c r="AN295" s="66"/>
      <c r="AO295" s="165"/>
      <c r="AP295" s="334"/>
      <c r="AQ295" s="146"/>
      <c r="AR295" s="66"/>
      <c r="AS295" s="165"/>
      <c r="AT295" s="334"/>
      <c r="AU295" s="146"/>
      <c r="AV295" s="359"/>
      <c r="AW295" s="165"/>
      <c r="AX295" s="469"/>
      <c r="AY295" s="146"/>
      <c r="AZ295" s="292"/>
      <c r="BA295" s="165"/>
      <c r="BB295" s="469"/>
      <c r="BC295" s="146"/>
      <c r="BD295" s="66"/>
      <c r="BE295" s="165">
        <f t="shared" si="322"/>
        <v>0</v>
      </c>
      <c r="BF295" s="334">
        <f t="shared" si="317"/>
        <v>0</v>
      </c>
      <c r="BG295" s="158"/>
      <c r="BH295" s="66"/>
      <c r="BI295" s="165">
        <f t="shared" si="323"/>
        <v>0</v>
      </c>
      <c r="BJ295" s="334">
        <f t="shared" si="318"/>
        <v>0</v>
      </c>
      <c r="BL295" s="66"/>
      <c r="BM295" s="165">
        <f t="shared" si="313"/>
        <v>0</v>
      </c>
      <c r="BN295" s="334">
        <f t="shared" si="319"/>
        <v>0</v>
      </c>
      <c r="BP295" s="66">
        <f t="shared" si="324"/>
        <v>0</v>
      </c>
      <c r="BQ295" s="165">
        <f t="shared" si="325"/>
        <v>0</v>
      </c>
      <c r="BR295" s="334">
        <f t="shared" si="320"/>
        <v>0</v>
      </c>
      <c r="BT295" s="66"/>
      <c r="BU295" s="165">
        <f t="shared" si="326"/>
        <v>0</v>
      </c>
      <c r="BV295" s="334">
        <f t="shared" si="321"/>
        <v>0</v>
      </c>
      <c r="BX295" s="413">
        <f t="shared" si="327"/>
        <v>0</v>
      </c>
      <c r="BY295" s="165">
        <f t="shared" si="328"/>
        <v>0</v>
      </c>
      <c r="BZ295" s="334">
        <v>0</v>
      </c>
      <c r="CB295" s="413">
        <f t="shared" si="329"/>
        <v>0</v>
      </c>
      <c r="CC295" s="165">
        <f t="shared" si="330"/>
        <v>0</v>
      </c>
      <c r="CD295" s="334">
        <v>0</v>
      </c>
      <c r="CF295" s="413">
        <v>0</v>
      </c>
      <c r="CG295" s="165">
        <v>0</v>
      </c>
      <c r="CH295" s="334">
        <v>0</v>
      </c>
      <c r="CJ295" s="413">
        <v>0</v>
      </c>
      <c r="CK295" s="165">
        <v>0</v>
      </c>
      <c r="CL295" s="334">
        <v>0</v>
      </c>
    </row>
    <row r="296" spans="1:90" ht="15" customHeight="1" outlineLevel="2">
      <c r="A296" s="188" t="s">
        <v>15</v>
      </c>
      <c r="B296" s="187">
        <v>89627</v>
      </c>
      <c r="C296" s="13" t="s">
        <v>13604</v>
      </c>
      <c r="D296" s="583" t="str">
        <f>IF(B296="","",IFERROR(VLOOKUP(B296,'SINAPI12-24'!$A$5:$H$17812,2,FALSE),VLOOKUP(ORÇAMENTO!B296,COMPOSIÇÕES!$A$9:$G$412,3,FALSE)))</f>
        <v>TÊ DE REDUÇÃO, PVC, SOLDÁVEL, DN 50MM X 25MM, INSTALADO EM PRUMADA DE ÁGUA - FORNECIMENTO E INSTALAÇÃO. AF_06/2022</v>
      </c>
      <c r="E296" s="604" t="str">
        <f>IF(B296="","",IFERROR(VLOOKUP(B296,'SINAPI12-24'!$A$5:$H$17812,3,FALSE),VLOOKUP(ORÇAMENTO!B296,COMPOSIÇÕES!$A$9:$G$412,4,FALSE)))</f>
        <v>UN</v>
      </c>
      <c r="F296" s="110">
        <v>23</v>
      </c>
      <c r="G296" s="605"/>
      <c r="H296" s="123">
        <f t="shared" si="308"/>
        <v>0.28349999999999997</v>
      </c>
      <c r="I296" s="104">
        <f t="shared" si="309"/>
        <v>0</v>
      </c>
      <c r="J296" s="464">
        <f t="shared" si="310"/>
        <v>0</v>
      </c>
      <c r="K296" s="849"/>
      <c r="L296" s="66"/>
      <c r="M296" s="165"/>
      <c r="N296" s="334"/>
      <c r="O296" s="272"/>
      <c r="P296" s="66"/>
      <c r="Q296" s="165"/>
      <c r="R296" s="334"/>
      <c r="S296" s="325"/>
      <c r="T296" s="349"/>
      <c r="U296" s="165"/>
      <c r="V296" s="358"/>
      <c r="W296" s="21"/>
      <c r="X296" s="349"/>
      <c r="Y296" s="163"/>
      <c r="Z296" s="336"/>
      <c r="AA296" s="272"/>
      <c r="AB296" s="349"/>
      <c r="AC296" s="163"/>
      <c r="AD296" s="336"/>
      <c r="AE296" s="272"/>
      <c r="AF296" s="66"/>
      <c r="AG296" s="165"/>
      <c r="AH296" s="334"/>
      <c r="AI296" s="272"/>
      <c r="AJ296" s="66"/>
      <c r="AK296" s="165"/>
      <c r="AL296" s="334"/>
      <c r="AM296" s="146"/>
      <c r="AN296" s="66"/>
      <c r="AO296" s="165"/>
      <c r="AP296" s="334"/>
      <c r="AQ296" s="146"/>
      <c r="AR296" s="66"/>
      <c r="AS296" s="165"/>
      <c r="AT296" s="334"/>
      <c r="AU296" s="146"/>
      <c r="AV296" s="359"/>
      <c r="AW296" s="165"/>
      <c r="AX296" s="469"/>
      <c r="AY296" s="146"/>
      <c r="AZ296" s="292"/>
      <c r="BA296" s="165"/>
      <c r="BB296" s="469"/>
      <c r="BC296" s="146"/>
      <c r="BD296" s="66"/>
      <c r="BE296" s="165">
        <f t="shared" si="322"/>
        <v>0</v>
      </c>
      <c r="BF296" s="334">
        <f t="shared" si="317"/>
        <v>0</v>
      </c>
      <c r="BG296" s="158"/>
      <c r="BH296" s="66"/>
      <c r="BI296" s="165">
        <f t="shared" si="323"/>
        <v>0</v>
      </c>
      <c r="BJ296" s="334">
        <f t="shared" si="318"/>
        <v>0</v>
      </c>
      <c r="BL296" s="66"/>
      <c r="BM296" s="165">
        <f t="shared" si="313"/>
        <v>0</v>
      </c>
      <c r="BN296" s="334">
        <f t="shared" si="319"/>
        <v>0</v>
      </c>
      <c r="BP296" s="66">
        <f t="shared" si="324"/>
        <v>0</v>
      </c>
      <c r="BQ296" s="165">
        <f t="shared" si="325"/>
        <v>0</v>
      </c>
      <c r="BR296" s="334">
        <f t="shared" si="320"/>
        <v>0</v>
      </c>
      <c r="BT296" s="66"/>
      <c r="BU296" s="165">
        <f t="shared" si="326"/>
        <v>0</v>
      </c>
      <c r="BV296" s="334">
        <f t="shared" si="321"/>
        <v>0</v>
      </c>
      <c r="BX296" s="413">
        <f t="shared" si="327"/>
        <v>0</v>
      </c>
      <c r="BY296" s="165">
        <f t="shared" si="328"/>
        <v>0</v>
      </c>
      <c r="BZ296" s="334">
        <v>0</v>
      </c>
      <c r="CB296" s="413">
        <f t="shared" si="329"/>
        <v>0</v>
      </c>
      <c r="CC296" s="165">
        <f t="shared" si="330"/>
        <v>0</v>
      </c>
      <c r="CD296" s="334">
        <v>0</v>
      </c>
      <c r="CF296" s="413">
        <v>0</v>
      </c>
      <c r="CG296" s="165">
        <v>0</v>
      </c>
      <c r="CH296" s="334">
        <v>0</v>
      </c>
      <c r="CJ296" s="413">
        <v>0</v>
      </c>
      <c r="CK296" s="165">
        <v>0</v>
      </c>
      <c r="CL296" s="334">
        <v>0</v>
      </c>
    </row>
    <row r="297" spans="1:90" ht="15" customHeight="1" outlineLevel="2">
      <c r="A297" s="188" t="s">
        <v>15</v>
      </c>
      <c r="B297" s="187">
        <v>89626</v>
      </c>
      <c r="C297" s="13" t="s">
        <v>13605</v>
      </c>
      <c r="D297" s="583" t="str">
        <f>IF(B297="","",IFERROR(VLOOKUP(B297,'SINAPI12-24'!$A$5:$H$17812,2,FALSE),VLOOKUP(ORÇAMENTO!B297,COMPOSIÇÕES!$A$9:$G$412,3,FALSE)))</f>
        <v>TÊ DE REDUÇÃO, PVC, SOLDÁVEL, DN 50MM X 40MM, INSTALADO EM PRUMADA DE ÁGUA - FORNECIMENTO E INSTALAÇÃO. AF_06/2022</v>
      </c>
      <c r="E297" s="604" t="str">
        <f>IF(B297="","",IFERROR(VLOOKUP(B297,'SINAPI12-24'!$A$5:$H$17812,3,FALSE),VLOOKUP(ORÇAMENTO!B297,COMPOSIÇÕES!$A$9:$G$412,4,FALSE)))</f>
        <v>UN</v>
      </c>
      <c r="F297" s="110">
        <v>1</v>
      </c>
      <c r="G297" s="605"/>
      <c r="H297" s="123">
        <f t="shared" si="308"/>
        <v>0.28349999999999997</v>
      </c>
      <c r="I297" s="104">
        <f t="shared" si="309"/>
        <v>0</v>
      </c>
      <c r="J297" s="464">
        <f t="shared" si="310"/>
        <v>0</v>
      </c>
      <c r="K297" s="849"/>
      <c r="L297" s="66"/>
      <c r="M297" s="165"/>
      <c r="N297" s="334"/>
      <c r="O297" s="272"/>
      <c r="P297" s="66"/>
      <c r="Q297" s="165"/>
      <c r="R297" s="334"/>
      <c r="S297" s="325"/>
      <c r="T297" s="349"/>
      <c r="U297" s="165"/>
      <c r="V297" s="358"/>
      <c r="W297" s="21"/>
      <c r="X297" s="349"/>
      <c r="Y297" s="163"/>
      <c r="Z297" s="336"/>
      <c r="AA297" s="272"/>
      <c r="AB297" s="349"/>
      <c r="AC297" s="163"/>
      <c r="AD297" s="336"/>
      <c r="AE297" s="272"/>
      <c r="AF297" s="66"/>
      <c r="AG297" s="165"/>
      <c r="AH297" s="334"/>
      <c r="AI297" s="272"/>
      <c r="AJ297" s="66"/>
      <c r="AK297" s="165"/>
      <c r="AL297" s="334"/>
      <c r="AM297" s="146"/>
      <c r="AN297" s="66"/>
      <c r="AO297" s="165"/>
      <c r="AP297" s="334"/>
      <c r="AQ297" s="146"/>
      <c r="AR297" s="66"/>
      <c r="AS297" s="165"/>
      <c r="AT297" s="334"/>
      <c r="AU297" s="146"/>
      <c r="AV297" s="359"/>
      <c r="AW297" s="165"/>
      <c r="AX297" s="469"/>
      <c r="AY297" s="146"/>
      <c r="AZ297" s="292"/>
      <c r="BA297" s="165"/>
      <c r="BB297" s="469"/>
      <c r="BC297" s="146"/>
      <c r="BD297" s="66"/>
      <c r="BE297" s="165">
        <f t="shared" si="322"/>
        <v>0</v>
      </c>
      <c r="BF297" s="334">
        <f t="shared" si="317"/>
        <v>0</v>
      </c>
      <c r="BG297" s="158"/>
      <c r="BH297" s="66"/>
      <c r="BI297" s="165">
        <f t="shared" si="323"/>
        <v>0</v>
      </c>
      <c r="BJ297" s="334">
        <f t="shared" si="318"/>
        <v>0</v>
      </c>
      <c r="BL297" s="66"/>
      <c r="BM297" s="165">
        <f t="shared" si="313"/>
        <v>0</v>
      </c>
      <c r="BN297" s="334">
        <f t="shared" si="319"/>
        <v>0</v>
      </c>
      <c r="BP297" s="66">
        <f t="shared" si="324"/>
        <v>0</v>
      </c>
      <c r="BQ297" s="165">
        <f t="shared" si="325"/>
        <v>0</v>
      </c>
      <c r="BR297" s="334">
        <f t="shared" si="320"/>
        <v>0</v>
      </c>
      <c r="BT297" s="66"/>
      <c r="BU297" s="165">
        <f t="shared" si="326"/>
        <v>0</v>
      </c>
      <c r="BV297" s="334">
        <f t="shared" si="321"/>
        <v>0</v>
      </c>
      <c r="BX297" s="413">
        <f t="shared" si="327"/>
        <v>0</v>
      </c>
      <c r="BY297" s="165">
        <f t="shared" si="328"/>
        <v>0</v>
      </c>
      <c r="BZ297" s="334">
        <v>0</v>
      </c>
      <c r="CB297" s="413">
        <f t="shared" si="329"/>
        <v>0</v>
      </c>
      <c r="CC297" s="165">
        <f t="shared" si="330"/>
        <v>0</v>
      </c>
      <c r="CD297" s="334">
        <v>0</v>
      </c>
      <c r="CF297" s="413">
        <v>0</v>
      </c>
      <c r="CG297" s="165">
        <v>0</v>
      </c>
      <c r="CH297" s="334">
        <v>0</v>
      </c>
      <c r="CJ297" s="413">
        <v>0</v>
      </c>
      <c r="CK297" s="165">
        <v>0</v>
      </c>
      <c r="CL297" s="334">
        <v>0</v>
      </c>
    </row>
    <row r="298" spans="1:90" ht="15" customHeight="1" outlineLevel="2">
      <c r="A298" s="188" t="s">
        <v>15</v>
      </c>
      <c r="B298" s="187">
        <v>89630</v>
      </c>
      <c r="C298" s="13" t="s">
        <v>13606</v>
      </c>
      <c r="D298" s="583" t="str">
        <f>IF(B298="","",IFERROR(VLOOKUP(B298,'SINAPI12-24'!$A$5:$H$17812,2,FALSE),VLOOKUP(ORÇAMENTO!B298,COMPOSIÇÕES!$A$9:$G$412,3,FALSE)))</f>
        <v>TE DE REDUÇÃO, PVC, SOLDÁVEL, DN 75MM X 50MM, INSTALADO EM PRUMADA DE ÁGUA - FORNECIMENTO E INSTALAÇÃO. AF_06/2022</v>
      </c>
      <c r="E298" s="604" t="str">
        <f>IF(B298="","",IFERROR(VLOOKUP(B298,'SINAPI12-24'!$A$5:$H$17812,3,FALSE),VLOOKUP(ORÇAMENTO!B298,COMPOSIÇÕES!$A$9:$G$412,4,FALSE)))</f>
        <v>UN</v>
      </c>
      <c r="F298" s="110">
        <v>7</v>
      </c>
      <c r="G298" s="605"/>
      <c r="H298" s="123">
        <f t="shared" si="308"/>
        <v>0.28349999999999997</v>
      </c>
      <c r="I298" s="104">
        <f t="shared" si="309"/>
        <v>0</v>
      </c>
      <c r="J298" s="464">
        <f t="shared" si="310"/>
        <v>0</v>
      </c>
      <c r="K298" s="849"/>
      <c r="L298" s="66"/>
      <c r="M298" s="165"/>
      <c r="N298" s="334"/>
      <c r="O298" s="272"/>
      <c r="P298" s="66"/>
      <c r="Q298" s="165"/>
      <c r="R298" s="334"/>
      <c r="S298" s="325"/>
      <c r="T298" s="349"/>
      <c r="U298" s="165"/>
      <c r="V298" s="358"/>
      <c r="W298" s="21"/>
      <c r="X298" s="349"/>
      <c r="Y298" s="163"/>
      <c r="Z298" s="336"/>
      <c r="AA298" s="272"/>
      <c r="AB298" s="349"/>
      <c r="AC298" s="163"/>
      <c r="AD298" s="336"/>
      <c r="AE298" s="272"/>
      <c r="AF298" s="66"/>
      <c r="AG298" s="165"/>
      <c r="AH298" s="334"/>
      <c r="AI298" s="272"/>
      <c r="AJ298" s="66"/>
      <c r="AK298" s="165"/>
      <c r="AL298" s="334"/>
      <c r="AM298" s="146"/>
      <c r="AN298" s="66"/>
      <c r="AO298" s="165"/>
      <c r="AP298" s="334"/>
      <c r="AQ298" s="146"/>
      <c r="AR298" s="66"/>
      <c r="AS298" s="165"/>
      <c r="AT298" s="334"/>
      <c r="AU298" s="146"/>
      <c r="AV298" s="359"/>
      <c r="AW298" s="165"/>
      <c r="AX298" s="469"/>
      <c r="AY298" s="146"/>
      <c r="AZ298" s="292"/>
      <c r="BA298" s="165"/>
      <c r="BB298" s="469"/>
      <c r="BC298" s="146"/>
      <c r="BD298" s="66"/>
      <c r="BE298" s="165">
        <f t="shared" si="322"/>
        <v>0</v>
      </c>
      <c r="BF298" s="334">
        <f t="shared" si="317"/>
        <v>0</v>
      </c>
      <c r="BG298" s="158"/>
      <c r="BH298" s="66"/>
      <c r="BI298" s="165">
        <f t="shared" si="323"/>
        <v>0</v>
      </c>
      <c r="BJ298" s="334">
        <f t="shared" si="318"/>
        <v>0</v>
      </c>
      <c r="BL298" s="66"/>
      <c r="BM298" s="165">
        <f t="shared" si="313"/>
        <v>0</v>
      </c>
      <c r="BN298" s="334">
        <f t="shared" si="319"/>
        <v>0</v>
      </c>
      <c r="BP298" s="66">
        <f t="shared" si="324"/>
        <v>0</v>
      </c>
      <c r="BQ298" s="165">
        <f t="shared" si="325"/>
        <v>0</v>
      </c>
      <c r="BR298" s="334">
        <f t="shared" si="320"/>
        <v>0</v>
      </c>
      <c r="BT298" s="66"/>
      <c r="BU298" s="165">
        <f t="shared" si="326"/>
        <v>0</v>
      </c>
      <c r="BV298" s="334">
        <f t="shared" si="321"/>
        <v>0</v>
      </c>
      <c r="BX298" s="413">
        <f t="shared" si="327"/>
        <v>0</v>
      </c>
      <c r="BY298" s="165">
        <f t="shared" si="328"/>
        <v>0</v>
      </c>
      <c r="BZ298" s="334">
        <v>0</v>
      </c>
      <c r="CB298" s="413">
        <f t="shared" si="329"/>
        <v>0</v>
      </c>
      <c r="CC298" s="165">
        <f t="shared" si="330"/>
        <v>0</v>
      </c>
      <c r="CD298" s="334">
        <v>0</v>
      </c>
      <c r="CF298" s="413">
        <v>0</v>
      </c>
      <c r="CG298" s="165">
        <v>0</v>
      </c>
      <c r="CH298" s="334">
        <v>0</v>
      </c>
      <c r="CJ298" s="413">
        <v>0</v>
      </c>
      <c r="CK298" s="165">
        <v>0</v>
      </c>
      <c r="CL298" s="334">
        <v>0</v>
      </c>
    </row>
    <row r="299" spans="1:90" ht="15" customHeight="1" outlineLevel="2">
      <c r="A299" s="188" t="s">
        <v>15</v>
      </c>
      <c r="B299" s="187">
        <v>89630</v>
      </c>
      <c r="C299" s="13" t="s">
        <v>13607</v>
      </c>
      <c r="D299" s="583" t="str">
        <f>IF(B299="","",IFERROR(VLOOKUP(B299,'SINAPI12-24'!$A$5:$H$17812,2,FALSE),VLOOKUP(ORÇAMENTO!B299,COMPOSIÇÕES!$A$9:$G$412,3,FALSE)))</f>
        <v>TE DE REDUÇÃO, PVC, SOLDÁVEL, DN 75MM X 50MM, INSTALADO EM PRUMADA DE ÁGUA - FORNECIMENTO E INSTALAÇÃO. AF_06/2022</v>
      </c>
      <c r="E299" s="604" t="str">
        <f>IF(B299="","",IFERROR(VLOOKUP(B299,'SINAPI12-24'!$A$5:$H$17812,3,FALSE),VLOOKUP(ORÇAMENTO!B299,COMPOSIÇÕES!$A$9:$G$412,4,FALSE)))</f>
        <v>UN</v>
      </c>
      <c r="F299" s="110">
        <v>10</v>
      </c>
      <c r="G299" s="605"/>
      <c r="H299" s="123">
        <f t="shared" si="308"/>
        <v>0.28349999999999997</v>
      </c>
      <c r="I299" s="104">
        <f t="shared" si="309"/>
        <v>0</v>
      </c>
      <c r="J299" s="464">
        <f t="shared" si="310"/>
        <v>0</v>
      </c>
      <c r="K299" s="849"/>
      <c r="L299" s="66"/>
      <c r="M299" s="165"/>
      <c r="N299" s="334"/>
      <c r="O299" s="272"/>
      <c r="P299" s="66"/>
      <c r="Q299" s="165"/>
      <c r="R299" s="334"/>
      <c r="S299" s="325"/>
      <c r="T299" s="349"/>
      <c r="U299" s="165"/>
      <c r="V299" s="358"/>
      <c r="W299" s="21"/>
      <c r="X299" s="349"/>
      <c r="Y299" s="163"/>
      <c r="Z299" s="336"/>
      <c r="AA299" s="272"/>
      <c r="AB299" s="349"/>
      <c r="AC299" s="163"/>
      <c r="AD299" s="336"/>
      <c r="AE299" s="272"/>
      <c r="AF299" s="66"/>
      <c r="AG299" s="165"/>
      <c r="AH299" s="334"/>
      <c r="AI299" s="272"/>
      <c r="AJ299" s="66"/>
      <c r="AK299" s="165"/>
      <c r="AL299" s="334"/>
      <c r="AM299" s="146"/>
      <c r="AN299" s="66"/>
      <c r="AO299" s="165"/>
      <c r="AP299" s="334"/>
      <c r="AQ299" s="146"/>
      <c r="AR299" s="66"/>
      <c r="AS299" s="165"/>
      <c r="AT299" s="334"/>
      <c r="AU299" s="146"/>
      <c r="AV299" s="359"/>
      <c r="AW299" s="165"/>
      <c r="AX299" s="469"/>
      <c r="AY299" s="146"/>
      <c r="AZ299" s="292"/>
      <c r="BA299" s="165"/>
      <c r="BB299" s="469"/>
      <c r="BC299" s="146"/>
      <c r="BD299" s="66"/>
      <c r="BE299" s="165">
        <f t="shared" si="322"/>
        <v>0</v>
      </c>
      <c r="BF299" s="334">
        <f t="shared" si="317"/>
        <v>0</v>
      </c>
      <c r="BG299" s="158"/>
      <c r="BH299" s="66"/>
      <c r="BI299" s="165">
        <f t="shared" si="323"/>
        <v>0</v>
      </c>
      <c r="BJ299" s="334">
        <f t="shared" si="318"/>
        <v>0</v>
      </c>
      <c r="BL299" s="66"/>
      <c r="BM299" s="165">
        <f t="shared" si="313"/>
        <v>0</v>
      </c>
      <c r="BN299" s="334">
        <f t="shared" si="319"/>
        <v>0</v>
      </c>
      <c r="BP299" s="66">
        <f t="shared" si="324"/>
        <v>0</v>
      </c>
      <c r="BQ299" s="165">
        <f t="shared" si="325"/>
        <v>0</v>
      </c>
      <c r="BR299" s="334">
        <f t="shared" si="320"/>
        <v>0</v>
      </c>
      <c r="BT299" s="66"/>
      <c r="BU299" s="165">
        <f t="shared" si="326"/>
        <v>0</v>
      </c>
      <c r="BV299" s="334">
        <f t="shared" si="321"/>
        <v>0</v>
      </c>
      <c r="BX299" s="413">
        <f t="shared" si="327"/>
        <v>0</v>
      </c>
      <c r="BY299" s="165">
        <f t="shared" si="328"/>
        <v>0</v>
      </c>
      <c r="BZ299" s="334">
        <v>0</v>
      </c>
      <c r="CB299" s="413">
        <f t="shared" si="329"/>
        <v>0</v>
      </c>
      <c r="CC299" s="165">
        <f t="shared" si="330"/>
        <v>0</v>
      </c>
      <c r="CD299" s="334">
        <v>0</v>
      </c>
      <c r="CF299" s="413">
        <v>0</v>
      </c>
      <c r="CG299" s="165">
        <v>0</v>
      </c>
      <c r="CH299" s="334">
        <v>0</v>
      </c>
      <c r="CJ299" s="413">
        <v>0</v>
      </c>
      <c r="CK299" s="165">
        <v>0</v>
      </c>
      <c r="CL299" s="334">
        <v>0</v>
      </c>
    </row>
    <row r="300" spans="1:90" ht="15" customHeight="1" outlineLevel="2">
      <c r="A300" s="188" t="s">
        <v>15</v>
      </c>
      <c r="B300" s="187">
        <v>89630</v>
      </c>
      <c r="C300" s="13" t="s">
        <v>13608</v>
      </c>
      <c r="D300" s="583" t="str">
        <f>IF(B300="","",IFERROR(VLOOKUP(B300,'SINAPI12-24'!$A$5:$H$17812,2,FALSE),VLOOKUP(ORÇAMENTO!B300,COMPOSIÇÕES!$A$9:$G$412,3,FALSE)))</f>
        <v>TE DE REDUÇÃO, PVC, SOLDÁVEL, DN 75MM X 50MM, INSTALADO EM PRUMADA DE ÁGUA - FORNECIMENTO E INSTALAÇÃO. AF_06/2022</v>
      </c>
      <c r="E300" s="604" t="str">
        <f>IF(B300="","",IFERROR(VLOOKUP(B300,'SINAPI12-24'!$A$5:$H$17812,3,FALSE),VLOOKUP(ORÇAMENTO!B300,COMPOSIÇÕES!$A$9:$G$412,4,FALSE)))</f>
        <v>UN</v>
      </c>
      <c r="F300" s="110">
        <v>4</v>
      </c>
      <c r="G300" s="605"/>
      <c r="H300" s="123">
        <f t="shared" si="308"/>
        <v>0.28349999999999997</v>
      </c>
      <c r="I300" s="104">
        <f t="shared" si="309"/>
        <v>0</v>
      </c>
      <c r="J300" s="464">
        <f t="shared" si="310"/>
        <v>0</v>
      </c>
      <c r="K300" s="849"/>
      <c r="L300" s="66"/>
      <c r="M300" s="165"/>
      <c r="N300" s="334"/>
      <c r="O300" s="272"/>
      <c r="P300" s="66"/>
      <c r="Q300" s="165"/>
      <c r="R300" s="334"/>
      <c r="S300" s="325"/>
      <c r="T300" s="349"/>
      <c r="U300" s="165"/>
      <c r="V300" s="358"/>
      <c r="W300" s="21"/>
      <c r="X300" s="349"/>
      <c r="Y300" s="163"/>
      <c r="Z300" s="336"/>
      <c r="AA300" s="272"/>
      <c r="AB300" s="349"/>
      <c r="AC300" s="163"/>
      <c r="AD300" s="336"/>
      <c r="AE300" s="272"/>
      <c r="AF300" s="66"/>
      <c r="AG300" s="165"/>
      <c r="AH300" s="334"/>
      <c r="AI300" s="272"/>
      <c r="AJ300" s="66"/>
      <c r="AK300" s="165"/>
      <c r="AL300" s="334"/>
      <c r="AM300" s="146"/>
      <c r="AN300" s="66"/>
      <c r="AO300" s="165"/>
      <c r="AP300" s="334"/>
      <c r="AQ300" s="146"/>
      <c r="AR300" s="66"/>
      <c r="AS300" s="165"/>
      <c r="AT300" s="334"/>
      <c r="AU300" s="146"/>
      <c r="AV300" s="359"/>
      <c r="AW300" s="165"/>
      <c r="AX300" s="469"/>
      <c r="AY300" s="146"/>
      <c r="AZ300" s="292"/>
      <c r="BA300" s="165"/>
      <c r="BB300" s="469"/>
      <c r="BC300" s="146"/>
      <c r="BD300" s="66"/>
      <c r="BE300" s="165">
        <f t="shared" si="322"/>
        <v>0</v>
      </c>
      <c r="BF300" s="334">
        <f t="shared" si="317"/>
        <v>0</v>
      </c>
      <c r="BG300" s="158"/>
      <c r="BH300" s="66"/>
      <c r="BI300" s="165">
        <f t="shared" si="323"/>
        <v>0</v>
      </c>
      <c r="BJ300" s="334">
        <f t="shared" si="318"/>
        <v>0</v>
      </c>
      <c r="BL300" s="66"/>
      <c r="BM300" s="165">
        <f t="shared" si="313"/>
        <v>0</v>
      </c>
      <c r="BN300" s="334">
        <f t="shared" si="319"/>
        <v>0</v>
      </c>
      <c r="BP300" s="66">
        <f t="shared" si="324"/>
        <v>0</v>
      </c>
      <c r="BQ300" s="165">
        <f t="shared" si="325"/>
        <v>0</v>
      </c>
      <c r="BR300" s="334">
        <f t="shared" si="320"/>
        <v>0</v>
      </c>
      <c r="BT300" s="66"/>
      <c r="BU300" s="165">
        <f t="shared" si="326"/>
        <v>0</v>
      </c>
      <c r="BV300" s="334">
        <f t="shared" si="321"/>
        <v>0</v>
      </c>
      <c r="BX300" s="413">
        <f t="shared" si="327"/>
        <v>0</v>
      </c>
      <c r="BY300" s="165">
        <f t="shared" si="328"/>
        <v>0</v>
      </c>
      <c r="BZ300" s="334">
        <v>0</v>
      </c>
      <c r="CB300" s="413">
        <f t="shared" si="329"/>
        <v>0</v>
      </c>
      <c r="CC300" s="165">
        <f t="shared" si="330"/>
        <v>0</v>
      </c>
      <c r="CD300" s="334">
        <v>0</v>
      </c>
      <c r="CF300" s="413">
        <v>0</v>
      </c>
      <c r="CG300" s="165">
        <v>0</v>
      </c>
      <c r="CH300" s="334">
        <v>0</v>
      </c>
      <c r="CJ300" s="413">
        <v>0</v>
      </c>
      <c r="CK300" s="165">
        <v>0</v>
      </c>
      <c r="CL300" s="334">
        <v>0</v>
      </c>
    </row>
    <row r="301" spans="1:90" ht="15" customHeight="1" outlineLevel="2">
      <c r="A301" s="188" t="s">
        <v>15</v>
      </c>
      <c r="B301" s="187">
        <v>89632</v>
      </c>
      <c r="C301" s="13" t="s">
        <v>13609</v>
      </c>
      <c r="D301" s="583" t="str">
        <f>IF(B301="","",IFERROR(VLOOKUP(B301,'SINAPI12-24'!$A$5:$H$17812,2,FALSE),VLOOKUP(ORÇAMENTO!B301,COMPOSIÇÕES!$A$9:$G$412,3,FALSE)))</f>
        <v>TE DE REDUÇÃO, PVC, SOLDÁVEL, DN 85MM X 60MM, INSTALADO EM PRUMADA DE ÁGUA - FORNECIMENTO E INSTALAÇÃO. AF_06/2022</v>
      </c>
      <c r="E301" s="604" t="str">
        <f>IF(B301="","",IFERROR(VLOOKUP(B301,'SINAPI12-24'!$A$5:$H$17812,3,FALSE),VLOOKUP(ORÇAMENTO!B301,COMPOSIÇÕES!$A$9:$G$412,4,FALSE)))</f>
        <v>UN</v>
      </c>
      <c r="F301" s="110">
        <v>5</v>
      </c>
      <c r="G301" s="605"/>
      <c r="H301" s="123">
        <f t="shared" si="308"/>
        <v>0.28349999999999997</v>
      </c>
      <c r="I301" s="104">
        <f t="shared" si="309"/>
        <v>0</v>
      </c>
      <c r="J301" s="464">
        <f t="shared" si="310"/>
        <v>0</v>
      </c>
      <c r="K301" s="849"/>
      <c r="L301" s="66"/>
      <c r="M301" s="165"/>
      <c r="N301" s="334"/>
      <c r="O301" s="272"/>
      <c r="P301" s="66"/>
      <c r="Q301" s="165"/>
      <c r="R301" s="334"/>
      <c r="S301" s="325"/>
      <c r="T301" s="349"/>
      <c r="U301" s="165"/>
      <c r="V301" s="358"/>
      <c r="W301" s="21"/>
      <c r="X301" s="349"/>
      <c r="Y301" s="163"/>
      <c r="Z301" s="336"/>
      <c r="AA301" s="272"/>
      <c r="AB301" s="349"/>
      <c r="AC301" s="163"/>
      <c r="AD301" s="336"/>
      <c r="AE301" s="272"/>
      <c r="AF301" s="66"/>
      <c r="AG301" s="165"/>
      <c r="AH301" s="334"/>
      <c r="AI301" s="272"/>
      <c r="AJ301" s="66"/>
      <c r="AK301" s="165"/>
      <c r="AL301" s="334"/>
      <c r="AM301" s="146"/>
      <c r="AN301" s="66"/>
      <c r="AO301" s="165"/>
      <c r="AP301" s="334"/>
      <c r="AQ301" s="146"/>
      <c r="AR301" s="66"/>
      <c r="AS301" s="165"/>
      <c r="AT301" s="334"/>
      <c r="AU301" s="146"/>
      <c r="AV301" s="359"/>
      <c r="AW301" s="165"/>
      <c r="AX301" s="469"/>
      <c r="AY301" s="146"/>
      <c r="AZ301" s="292"/>
      <c r="BA301" s="165"/>
      <c r="BB301" s="469"/>
      <c r="BC301" s="146"/>
      <c r="BD301" s="66"/>
      <c r="BE301" s="165">
        <f t="shared" si="322"/>
        <v>0</v>
      </c>
      <c r="BF301" s="334">
        <f t="shared" si="317"/>
        <v>0</v>
      </c>
      <c r="BG301" s="158"/>
      <c r="BH301" s="66"/>
      <c r="BI301" s="165">
        <f t="shared" si="323"/>
        <v>0</v>
      </c>
      <c r="BJ301" s="334">
        <f t="shared" si="318"/>
        <v>0</v>
      </c>
      <c r="BL301" s="66"/>
      <c r="BM301" s="165">
        <f t="shared" si="313"/>
        <v>0</v>
      </c>
      <c r="BN301" s="334">
        <f t="shared" si="319"/>
        <v>0</v>
      </c>
      <c r="BP301" s="66">
        <f t="shared" si="324"/>
        <v>0</v>
      </c>
      <c r="BQ301" s="165">
        <f t="shared" si="325"/>
        <v>0</v>
      </c>
      <c r="BR301" s="334">
        <f t="shared" si="320"/>
        <v>0</v>
      </c>
      <c r="BT301" s="66"/>
      <c r="BU301" s="165">
        <f t="shared" si="326"/>
        <v>0</v>
      </c>
      <c r="BV301" s="334">
        <f t="shared" si="321"/>
        <v>0</v>
      </c>
      <c r="BX301" s="413">
        <f t="shared" si="327"/>
        <v>0</v>
      </c>
      <c r="BY301" s="165">
        <f t="shared" si="328"/>
        <v>0</v>
      </c>
      <c r="BZ301" s="334">
        <v>0</v>
      </c>
      <c r="CB301" s="413">
        <f t="shared" si="329"/>
        <v>0</v>
      </c>
      <c r="CC301" s="165">
        <f t="shared" si="330"/>
        <v>0</v>
      </c>
      <c r="CD301" s="334">
        <v>0</v>
      </c>
      <c r="CF301" s="413">
        <v>0</v>
      </c>
      <c r="CG301" s="165">
        <v>0</v>
      </c>
      <c r="CH301" s="334">
        <v>0</v>
      </c>
      <c r="CJ301" s="413">
        <v>0</v>
      </c>
      <c r="CK301" s="165">
        <v>0</v>
      </c>
      <c r="CL301" s="334">
        <v>0</v>
      </c>
    </row>
    <row r="302" spans="1:90" ht="15" customHeight="1" outlineLevel="2">
      <c r="A302" s="188" t="s">
        <v>15</v>
      </c>
      <c r="B302" s="187">
        <v>89632</v>
      </c>
      <c r="C302" s="13" t="s">
        <v>13610</v>
      </c>
      <c r="D302" s="583" t="str">
        <f>IF(B302="","",IFERROR(VLOOKUP(B302,'SINAPI12-24'!$A$5:$H$17812,2,FALSE),VLOOKUP(ORÇAMENTO!B302,COMPOSIÇÕES!$A$9:$G$412,3,FALSE)))</f>
        <v>TE DE REDUÇÃO, PVC, SOLDÁVEL, DN 85MM X 60MM, INSTALADO EM PRUMADA DE ÁGUA - FORNECIMENTO E INSTALAÇÃO. AF_06/2022</v>
      </c>
      <c r="E302" s="604" t="str">
        <f>IF(B302="","",IFERROR(VLOOKUP(B302,'SINAPI12-24'!$A$5:$H$17812,3,FALSE),VLOOKUP(ORÇAMENTO!B302,COMPOSIÇÕES!$A$9:$G$412,4,FALSE)))</f>
        <v>UN</v>
      </c>
      <c r="F302" s="110">
        <v>2</v>
      </c>
      <c r="G302" s="605"/>
      <c r="H302" s="123">
        <f t="shared" si="308"/>
        <v>0.28349999999999997</v>
      </c>
      <c r="I302" s="104">
        <f t="shared" si="309"/>
        <v>0</v>
      </c>
      <c r="J302" s="464">
        <f t="shared" si="310"/>
        <v>0</v>
      </c>
      <c r="K302" s="849"/>
      <c r="L302" s="66"/>
      <c r="M302" s="165"/>
      <c r="N302" s="334"/>
      <c r="O302" s="272"/>
      <c r="P302" s="66"/>
      <c r="Q302" s="165"/>
      <c r="R302" s="334"/>
      <c r="S302" s="325"/>
      <c r="T302" s="349"/>
      <c r="U302" s="165"/>
      <c r="V302" s="358"/>
      <c r="W302" s="21"/>
      <c r="X302" s="349"/>
      <c r="Y302" s="163"/>
      <c r="Z302" s="336"/>
      <c r="AA302" s="272"/>
      <c r="AB302" s="349"/>
      <c r="AC302" s="163"/>
      <c r="AD302" s="336"/>
      <c r="AE302" s="272"/>
      <c r="AF302" s="66"/>
      <c r="AG302" s="165"/>
      <c r="AH302" s="334"/>
      <c r="AI302" s="272"/>
      <c r="AJ302" s="66"/>
      <c r="AK302" s="165"/>
      <c r="AL302" s="334"/>
      <c r="AM302" s="146"/>
      <c r="AN302" s="66"/>
      <c r="AO302" s="165"/>
      <c r="AP302" s="334"/>
      <c r="AQ302" s="146"/>
      <c r="AR302" s="66"/>
      <c r="AS302" s="165"/>
      <c r="AT302" s="334"/>
      <c r="AU302" s="146"/>
      <c r="AV302" s="359"/>
      <c r="AW302" s="165"/>
      <c r="AX302" s="469"/>
      <c r="AY302" s="146"/>
      <c r="AZ302" s="292"/>
      <c r="BA302" s="165"/>
      <c r="BB302" s="469"/>
      <c r="BC302" s="146"/>
      <c r="BD302" s="66"/>
      <c r="BE302" s="165">
        <f t="shared" si="322"/>
        <v>0</v>
      </c>
      <c r="BF302" s="334">
        <f t="shared" si="317"/>
        <v>0</v>
      </c>
      <c r="BG302" s="158"/>
      <c r="BH302" s="66"/>
      <c r="BI302" s="165">
        <f t="shared" si="323"/>
        <v>0</v>
      </c>
      <c r="BJ302" s="334">
        <f t="shared" si="318"/>
        <v>0</v>
      </c>
      <c r="BL302" s="66"/>
      <c r="BM302" s="165">
        <f t="shared" si="313"/>
        <v>0</v>
      </c>
      <c r="BN302" s="334">
        <f t="shared" si="319"/>
        <v>0</v>
      </c>
      <c r="BP302" s="66">
        <f t="shared" si="324"/>
        <v>0</v>
      </c>
      <c r="BQ302" s="165">
        <f t="shared" si="325"/>
        <v>0</v>
      </c>
      <c r="BR302" s="334">
        <f t="shared" si="320"/>
        <v>0</v>
      </c>
      <c r="BT302" s="66"/>
      <c r="BU302" s="165">
        <f t="shared" si="326"/>
        <v>0</v>
      </c>
      <c r="BV302" s="334">
        <f t="shared" si="321"/>
        <v>0</v>
      </c>
      <c r="BX302" s="413">
        <f t="shared" si="327"/>
        <v>0</v>
      </c>
      <c r="BY302" s="165">
        <f t="shared" si="328"/>
        <v>0</v>
      </c>
      <c r="BZ302" s="334">
        <v>0</v>
      </c>
      <c r="CB302" s="413">
        <f t="shared" si="329"/>
        <v>0</v>
      </c>
      <c r="CC302" s="165">
        <f t="shared" si="330"/>
        <v>0</v>
      </c>
      <c r="CD302" s="334">
        <v>0</v>
      </c>
      <c r="CF302" s="413">
        <v>0</v>
      </c>
      <c r="CG302" s="165">
        <v>0</v>
      </c>
      <c r="CH302" s="334">
        <v>0</v>
      </c>
      <c r="CJ302" s="413">
        <v>0</v>
      </c>
      <c r="CK302" s="165">
        <v>0</v>
      </c>
      <c r="CL302" s="334">
        <v>0</v>
      </c>
    </row>
    <row r="303" spans="1:90" ht="15" customHeight="1" outlineLevel="2">
      <c r="A303" s="188" t="s">
        <v>15</v>
      </c>
      <c r="B303" s="187">
        <v>89394</v>
      </c>
      <c r="C303" s="13" t="s">
        <v>13611</v>
      </c>
      <c r="D303" s="583" t="str">
        <f>IF(B303="","",IFERROR(VLOOKUP(B303,'SINAPI12-24'!$A$5:$H$17812,2,FALSE),VLOOKUP(ORÇAMENTO!B303,COMPOSIÇÕES!$A$9:$G$412,3,FALSE)))</f>
        <v>TÊ COM BUCHA DE LATÃO NA BOLSA CENTRAL, PVC, SOLDÁVEL, DN 20MM X 1/2 , INSTALADO EM RAMAL OU SUB-RAMAL DE ÁGUA - FORNECIMENTO E INSTALAÇÃO. AF_06/2022</v>
      </c>
      <c r="E303" s="604" t="str">
        <f>IF(B303="","",IFERROR(VLOOKUP(B303,'SINAPI12-24'!$A$5:$H$17812,3,FALSE),VLOOKUP(ORÇAMENTO!B303,COMPOSIÇÕES!$A$9:$G$412,4,FALSE)))</f>
        <v>UN</v>
      </c>
      <c r="F303" s="110">
        <v>20</v>
      </c>
      <c r="G303" s="605"/>
      <c r="H303" s="123">
        <f t="shared" si="308"/>
        <v>0.28349999999999997</v>
      </c>
      <c r="I303" s="104">
        <f t="shared" si="309"/>
        <v>0</v>
      </c>
      <c r="J303" s="464">
        <f t="shared" si="310"/>
        <v>0</v>
      </c>
      <c r="K303" s="849"/>
      <c r="L303" s="66"/>
      <c r="M303" s="165"/>
      <c r="N303" s="334"/>
      <c r="O303" s="272"/>
      <c r="P303" s="66"/>
      <c r="Q303" s="165"/>
      <c r="R303" s="334"/>
      <c r="S303" s="325"/>
      <c r="T303" s="349"/>
      <c r="U303" s="165"/>
      <c r="V303" s="358"/>
      <c r="W303" s="21"/>
      <c r="X303" s="349"/>
      <c r="Y303" s="163"/>
      <c r="Z303" s="336"/>
      <c r="AA303" s="272"/>
      <c r="AB303" s="349"/>
      <c r="AC303" s="163"/>
      <c r="AD303" s="336"/>
      <c r="AE303" s="272"/>
      <c r="AF303" s="66"/>
      <c r="AG303" s="165"/>
      <c r="AH303" s="334"/>
      <c r="AI303" s="272"/>
      <c r="AJ303" s="66"/>
      <c r="AK303" s="165"/>
      <c r="AL303" s="334"/>
      <c r="AM303" s="146"/>
      <c r="AN303" s="66"/>
      <c r="AO303" s="165"/>
      <c r="AP303" s="334"/>
      <c r="AQ303" s="146"/>
      <c r="AR303" s="66"/>
      <c r="AS303" s="165"/>
      <c r="AT303" s="334"/>
      <c r="AU303" s="146"/>
      <c r="AV303" s="359"/>
      <c r="AW303" s="165"/>
      <c r="AX303" s="469"/>
      <c r="AY303" s="146"/>
      <c r="AZ303" s="292"/>
      <c r="BA303" s="165"/>
      <c r="BB303" s="469"/>
      <c r="BC303" s="146"/>
      <c r="BD303" s="66"/>
      <c r="BE303" s="165">
        <f t="shared" si="322"/>
        <v>0</v>
      </c>
      <c r="BF303" s="334">
        <f t="shared" si="317"/>
        <v>0</v>
      </c>
      <c r="BG303" s="158"/>
      <c r="BH303" s="66"/>
      <c r="BI303" s="165">
        <f t="shared" si="323"/>
        <v>0</v>
      </c>
      <c r="BJ303" s="334">
        <f t="shared" si="318"/>
        <v>0</v>
      </c>
      <c r="BL303" s="66"/>
      <c r="BM303" s="165">
        <f t="shared" si="313"/>
        <v>0</v>
      </c>
      <c r="BN303" s="334">
        <f t="shared" si="319"/>
        <v>0</v>
      </c>
      <c r="BP303" s="66">
        <f t="shared" si="324"/>
        <v>0</v>
      </c>
      <c r="BQ303" s="165">
        <f t="shared" si="325"/>
        <v>0</v>
      </c>
      <c r="BR303" s="334">
        <f t="shared" si="320"/>
        <v>0</v>
      </c>
      <c r="BT303" s="66"/>
      <c r="BU303" s="165">
        <f t="shared" si="326"/>
        <v>0</v>
      </c>
      <c r="BV303" s="334">
        <f t="shared" si="321"/>
        <v>0</v>
      </c>
      <c r="BX303" s="413">
        <f t="shared" si="327"/>
        <v>0</v>
      </c>
      <c r="BY303" s="165">
        <f t="shared" si="328"/>
        <v>0</v>
      </c>
      <c r="BZ303" s="334">
        <v>0</v>
      </c>
      <c r="CB303" s="413">
        <f t="shared" si="329"/>
        <v>0</v>
      </c>
      <c r="CC303" s="165">
        <f t="shared" si="330"/>
        <v>0</v>
      </c>
      <c r="CD303" s="334">
        <v>0</v>
      </c>
      <c r="CF303" s="413">
        <v>0</v>
      </c>
      <c r="CG303" s="165">
        <v>0</v>
      </c>
      <c r="CH303" s="334">
        <v>0</v>
      </c>
      <c r="CJ303" s="413">
        <v>0</v>
      </c>
      <c r="CK303" s="165">
        <v>0</v>
      </c>
      <c r="CL303" s="334">
        <v>0</v>
      </c>
    </row>
    <row r="304" spans="1:90" ht="15" customHeight="1" outlineLevel="2">
      <c r="A304" s="188" t="s">
        <v>15</v>
      </c>
      <c r="B304" s="187">
        <v>90374</v>
      </c>
      <c r="C304" s="13" t="s">
        <v>13612</v>
      </c>
      <c r="D304" s="583" t="str">
        <f>IF(B304="","",IFERROR(VLOOKUP(B304,'SINAPI12-24'!$A$5:$H$17812,2,FALSE),VLOOKUP(ORÇAMENTO!B304,COMPOSIÇÕES!$A$9:$G$412,3,FALSE)))</f>
        <v>TÊ COM BUCHA DE LATÃO NA BOLSA CENTRAL, PVC, SOLDÁVEL, DN 25MM X 3/4 , INSTALADO EM RAMAL OU SUB-RAMAL DE ÁGUA - FORNECIMENTO E INSTALAÇÃO. AF_06/2022</v>
      </c>
      <c r="E304" s="604" t="str">
        <f>IF(B304="","",IFERROR(VLOOKUP(B304,'SINAPI12-24'!$A$5:$H$17812,3,FALSE),VLOOKUP(ORÇAMENTO!B304,COMPOSIÇÕES!$A$9:$G$412,4,FALSE)))</f>
        <v>UN</v>
      </c>
      <c r="F304" s="110">
        <v>2</v>
      </c>
      <c r="G304" s="605"/>
      <c r="H304" s="123">
        <f t="shared" si="308"/>
        <v>0.28349999999999997</v>
      </c>
      <c r="I304" s="104">
        <f t="shared" si="309"/>
        <v>0</v>
      </c>
      <c r="J304" s="464">
        <f t="shared" si="310"/>
        <v>0</v>
      </c>
      <c r="K304" s="849"/>
      <c r="L304" s="66"/>
      <c r="M304" s="165"/>
      <c r="N304" s="334"/>
      <c r="O304" s="272"/>
      <c r="P304" s="66"/>
      <c r="Q304" s="165"/>
      <c r="R304" s="334"/>
      <c r="S304" s="325"/>
      <c r="T304" s="349"/>
      <c r="U304" s="165"/>
      <c r="V304" s="358"/>
      <c r="W304" s="21"/>
      <c r="X304" s="349"/>
      <c r="Y304" s="163"/>
      <c r="Z304" s="336"/>
      <c r="AA304" s="272"/>
      <c r="AB304" s="349"/>
      <c r="AC304" s="163"/>
      <c r="AD304" s="336"/>
      <c r="AE304" s="272"/>
      <c r="AF304" s="66"/>
      <c r="AG304" s="165"/>
      <c r="AH304" s="334"/>
      <c r="AI304" s="272"/>
      <c r="AJ304" s="66"/>
      <c r="AK304" s="165"/>
      <c r="AL304" s="334"/>
      <c r="AM304" s="146"/>
      <c r="AN304" s="66"/>
      <c r="AO304" s="165"/>
      <c r="AP304" s="334"/>
      <c r="AQ304" s="146"/>
      <c r="AR304" s="66"/>
      <c r="AS304" s="165"/>
      <c r="AT304" s="334"/>
      <c r="AU304" s="146"/>
      <c r="AV304" s="359"/>
      <c r="AW304" s="165"/>
      <c r="AX304" s="469"/>
      <c r="AY304" s="146"/>
      <c r="AZ304" s="292"/>
      <c r="BA304" s="165"/>
      <c r="BB304" s="469"/>
      <c r="BC304" s="146"/>
      <c r="BD304" s="66"/>
      <c r="BE304" s="165">
        <f t="shared" si="322"/>
        <v>0</v>
      </c>
      <c r="BF304" s="334">
        <f t="shared" si="317"/>
        <v>0</v>
      </c>
      <c r="BG304" s="158"/>
      <c r="BH304" s="66"/>
      <c r="BI304" s="165">
        <f t="shared" si="323"/>
        <v>0</v>
      </c>
      <c r="BJ304" s="334">
        <f t="shared" si="318"/>
        <v>0</v>
      </c>
      <c r="BL304" s="66"/>
      <c r="BM304" s="165">
        <f t="shared" si="313"/>
        <v>0</v>
      </c>
      <c r="BN304" s="334">
        <f t="shared" si="319"/>
        <v>0</v>
      </c>
      <c r="BP304" s="66">
        <f t="shared" si="324"/>
        <v>0</v>
      </c>
      <c r="BQ304" s="165">
        <f t="shared" si="325"/>
        <v>0</v>
      </c>
      <c r="BR304" s="334">
        <f t="shared" si="320"/>
        <v>0</v>
      </c>
      <c r="BT304" s="66"/>
      <c r="BU304" s="165">
        <f t="shared" si="326"/>
        <v>0</v>
      </c>
      <c r="BV304" s="334">
        <f t="shared" si="321"/>
        <v>0</v>
      </c>
      <c r="BX304" s="413">
        <f t="shared" si="327"/>
        <v>0</v>
      </c>
      <c r="BY304" s="165">
        <f t="shared" si="328"/>
        <v>0</v>
      </c>
      <c r="BZ304" s="334">
        <v>0</v>
      </c>
      <c r="CB304" s="413">
        <f t="shared" si="329"/>
        <v>0</v>
      </c>
      <c r="CC304" s="165">
        <f t="shared" si="330"/>
        <v>0</v>
      </c>
      <c r="CD304" s="334">
        <v>0</v>
      </c>
      <c r="CF304" s="413">
        <v>0</v>
      </c>
      <c r="CG304" s="165">
        <v>0</v>
      </c>
      <c r="CH304" s="334">
        <v>0</v>
      </c>
      <c r="CJ304" s="413">
        <v>0</v>
      </c>
      <c r="CK304" s="165">
        <v>0</v>
      </c>
      <c r="CL304" s="334">
        <v>0</v>
      </c>
    </row>
    <row r="305" spans="1:90" ht="15" customHeight="1" outlineLevel="2">
      <c r="A305" s="188" t="s">
        <v>15</v>
      </c>
      <c r="B305" s="187">
        <v>89451</v>
      </c>
      <c r="C305" s="13" t="s">
        <v>13613</v>
      </c>
      <c r="D305" s="583" t="str">
        <f>IF(B305="","",IFERROR(VLOOKUP(B305,'SINAPI12-24'!$A$5:$H$17812,2,FALSE),VLOOKUP(ORÇAMENTO!B305,COMPOSIÇÕES!$A$9:$G$412,3,FALSE)))</f>
        <v>TUBO, PVC, SOLDÁVEL, DE 75MM, INSTALADO EM PRUMADA DE ÁGUA - FORNECIMENTO E INSTALAÇÃO. AF_06/2022</v>
      </c>
      <c r="E305" s="604" t="str">
        <f>IF(B305="","",IFERROR(VLOOKUP(B305,'SINAPI12-24'!$A$5:$H$17812,3,FALSE),VLOOKUP(ORÇAMENTO!B305,COMPOSIÇÕES!$A$9:$G$412,4,FALSE)))</f>
        <v>M</v>
      </c>
      <c r="F305" s="110">
        <v>64</v>
      </c>
      <c r="G305" s="605"/>
      <c r="H305" s="123">
        <f t="shared" si="308"/>
        <v>0.28349999999999997</v>
      </c>
      <c r="I305" s="104">
        <f t="shared" si="309"/>
        <v>0</v>
      </c>
      <c r="J305" s="464">
        <f t="shared" si="310"/>
        <v>0</v>
      </c>
      <c r="K305" s="849"/>
      <c r="L305" s="66"/>
      <c r="M305" s="165"/>
      <c r="N305" s="334"/>
      <c r="O305" s="272"/>
      <c r="P305" s="66"/>
      <c r="Q305" s="165"/>
      <c r="R305" s="334"/>
      <c r="S305" s="325"/>
      <c r="T305" s="349"/>
      <c r="U305" s="165"/>
      <c r="V305" s="358"/>
      <c r="W305" s="21"/>
      <c r="X305" s="349"/>
      <c r="Y305" s="163"/>
      <c r="Z305" s="336"/>
      <c r="AA305" s="272"/>
      <c r="AB305" s="349"/>
      <c r="AC305" s="163"/>
      <c r="AD305" s="336"/>
      <c r="AE305" s="272"/>
      <c r="AF305" s="66"/>
      <c r="AG305" s="165"/>
      <c r="AH305" s="334"/>
      <c r="AI305" s="272"/>
      <c r="AJ305" s="66"/>
      <c r="AK305" s="165"/>
      <c r="AL305" s="334"/>
      <c r="AM305" s="146"/>
      <c r="AN305" s="66"/>
      <c r="AO305" s="165"/>
      <c r="AP305" s="334"/>
      <c r="AQ305" s="146"/>
      <c r="AR305" s="66"/>
      <c r="AS305" s="165"/>
      <c r="AT305" s="334"/>
      <c r="AU305" s="146"/>
      <c r="AV305" s="359"/>
      <c r="AW305" s="165"/>
      <c r="AX305" s="469"/>
      <c r="AY305" s="146"/>
      <c r="AZ305" s="292"/>
      <c r="BA305" s="165"/>
      <c r="BB305" s="469"/>
      <c r="BC305" s="146"/>
      <c r="BD305" s="66"/>
      <c r="BE305" s="165">
        <f t="shared" si="322"/>
        <v>0</v>
      </c>
      <c r="BF305" s="334">
        <f t="shared" si="317"/>
        <v>0</v>
      </c>
      <c r="BG305" s="158"/>
      <c r="BH305" s="66"/>
      <c r="BI305" s="165">
        <f t="shared" si="323"/>
        <v>0</v>
      </c>
      <c r="BJ305" s="334">
        <f t="shared" si="318"/>
        <v>0</v>
      </c>
      <c r="BL305" s="66"/>
      <c r="BM305" s="165">
        <f t="shared" si="313"/>
        <v>0</v>
      </c>
      <c r="BN305" s="334">
        <f t="shared" si="319"/>
        <v>0</v>
      </c>
      <c r="BP305" s="66">
        <f t="shared" si="324"/>
        <v>0</v>
      </c>
      <c r="BQ305" s="165">
        <f t="shared" si="325"/>
        <v>0</v>
      </c>
      <c r="BR305" s="334">
        <f t="shared" si="320"/>
        <v>0</v>
      </c>
      <c r="BT305" s="66"/>
      <c r="BU305" s="165">
        <f t="shared" si="326"/>
        <v>0</v>
      </c>
      <c r="BV305" s="334">
        <f t="shared" si="321"/>
        <v>0</v>
      </c>
      <c r="BX305" s="413">
        <f t="shared" si="327"/>
        <v>0</v>
      </c>
      <c r="BY305" s="165">
        <f t="shared" si="328"/>
        <v>0</v>
      </c>
      <c r="BZ305" s="334">
        <v>0</v>
      </c>
      <c r="CB305" s="413">
        <f t="shared" si="329"/>
        <v>0</v>
      </c>
      <c r="CC305" s="165">
        <f t="shared" si="330"/>
        <v>0</v>
      </c>
      <c r="CD305" s="334">
        <v>0</v>
      </c>
      <c r="CF305" s="413">
        <v>0</v>
      </c>
      <c r="CG305" s="165">
        <v>0</v>
      </c>
      <c r="CH305" s="334">
        <v>0</v>
      </c>
      <c r="CJ305" s="413">
        <v>0</v>
      </c>
      <c r="CK305" s="165">
        <v>0</v>
      </c>
      <c r="CL305" s="334">
        <v>0</v>
      </c>
    </row>
    <row r="306" spans="1:90" ht="15" customHeight="1" outlineLevel="2">
      <c r="A306" s="188" t="s">
        <v>15</v>
      </c>
      <c r="B306" s="187">
        <v>89485</v>
      </c>
      <c r="C306" s="13" t="s">
        <v>13614</v>
      </c>
      <c r="D306" s="583" t="str">
        <f>IF(B306="","",IFERROR(VLOOKUP(B306,'SINAPI12-24'!$A$5:$H$17812,2,FALSE),VLOOKUP(ORÇAMENTO!B306,COMPOSIÇÕES!$A$9:$G$412,3,FALSE)))</f>
        <v>JOELHO 45 GRAUS, PVC, SOLDÁVEL, DN 25MM, INSTALADO EM PRUMADA DE ÁGUA - FORNECIMENTO E INSTALAÇÃO. AF_06/2022</v>
      </c>
      <c r="E306" s="604" t="str">
        <f>IF(B306="","",IFERROR(VLOOKUP(B306,'SINAPI12-24'!$A$5:$H$17812,3,FALSE),VLOOKUP(ORÇAMENTO!B306,COMPOSIÇÕES!$A$9:$G$412,4,FALSE)))</f>
        <v>UN</v>
      </c>
      <c r="F306" s="110">
        <v>6</v>
      </c>
      <c r="G306" s="605"/>
      <c r="H306" s="123">
        <f t="shared" si="308"/>
        <v>0.28349999999999997</v>
      </c>
      <c r="I306" s="104">
        <f t="shared" si="309"/>
        <v>0</v>
      </c>
      <c r="J306" s="464">
        <f t="shared" si="310"/>
        <v>0</v>
      </c>
      <c r="K306" s="849"/>
      <c r="L306" s="66"/>
      <c r="M306" s="165"/>
      <c r="N306" s="334"/>
      <c r="O306" s="272"/>
      <c r="P306" s="66"/>
      <c r="Q306" s="165"/>
      <c r="R306" s="334"/>
      <c r="S306" s="325"/>
      <c r="T306" s="349"/>
      <c r="U306" s="165"/>
      <c r="V306" s="358"/>
      <c r="W306" s="21"/>
      <c r="X306" s="349"/>
      <c r="Y306" s="163"/>
      <c r="Z306" s="336"/>
      <c r="AA306" s="272"/>
      <c r="AB306" s="349"/>
      <c r="AC306" s="163"/>
      <c r="AD306" s="336"/>
      <c r="AE306" s="272"/>
      <c r="AF306" s="66"/>
      <c r="AG306" s="165"/>
      <c r="AH306" s="334"/>
      <c r="AI306" s="272"/>
      <c r="AJ306" s="66"/>
      <c r="AK306" s="165"/>
      <c r="AL306" s="334"/>
      <c r="AM306" s="146"/>
      <c r="AN306" s="66"/>
      <c r="AO306" s="165"/>
      <c r="AP306" s="334"/>
      <c r="AQ306" s="146"/>
      <c r="AR306" s="66"/>
      <c r="AS306" s="165"/>
      <c r="AT306" s="334"/>
      <c r="AU306" s="146"/>
      <c r="AV306" s="359"/>
      <c r="AW306" s="165"/>
      <c r="AX306" s="469"/>
      <c r="AY306" s="146"/>
      <c r="AZ306" s="292"/>
      <c r="BA306" s="165"/>
      <c r="BB306" s="469"/>
      <c r="BC306" s="146"/>
      <c r="BD306" s="66"/>
      <c r="BE306" s="165">
        <f t="shared" si="322"/>
        <v>0</v>
      </c>
      <c r="BF306" s="334">
        <f t="shared" si="317"/>
        <v>0</v>
      </c>
      <c r="BG306" s="158"/>
      <c r="BH306" s="66"/>
      <c r="BI306" s="165">
        <f t="shared" si="323"/>
        <v>0</v>
      </c>
      <c r="BJ306" s="334">
        <f t="shared" si="318"/>
        <v>0</v>
      </c>
      <c r="BL306" s="66"/>
      <c r="BM306" s="165">
        <f t="shared" si="313"/>
        <v>0</v>
      </c>
      <c r="BN306" s="334">
        <f t="shared" si="319"/>
        <v>0</v>
      </c>
      <c r="BP306" s="66">
        <f t="shared" si="324"/>
        <v>0</v>
      </c>
      <c r="BQ306" s="165">
        <f t="shared" si="325"/>
        <v>0</v>
      </c>
      <c r="BR306" s="334">
        <f t="shared" si="320"/>
        <v>0</v>
      </c>
      <c r="BT306" s="66"/>
      <c r="BU306" s="165">
        <f t="shared" si="326"/>
        <v>0</v>
      </c>
      <c r="BV306" s="334">
        <f t="shared" si="321"/>
        <v>0</v>
      </c>
      <c r="BX306" s="413">
        <f t="shared" si="327"/>
        <v>0</v>
      </c>
      <c r="BY306" s="165">
        <f t="shared" si="328"/>
        <v>0</v>
      </c>
      <c r="BZ306" s="334">
        <v>0</v>
      </c>
      <c r="CB306" s="413">
        <f t="shared" si="329"/>
        <v>0</v>
      </c>
      <c r="CC306" s="165">
        <f t="shared" si="330"/>
        <v>0</v>
      </c>
      <c r="CD306" s="334">
        <v>0</v>
      </c>
      <c r="CF306" s="413">
        <v>0</v>
      </c>
      <c r="CG306" s="165">
        <v>0</v>
      </c>
      <c r="CH306" s="334">
        <v>0</v>
      </c>
      <c r="CJ306" s="413">
        <v>0</v>
      </c>
      <c r="CK306" s="165">
        <v>0</v>
      </c>
      <c r="CL306" s="334">
        <v>0</v>
      </c>
    </row>
    <row r="307" spans="1:90" ht="15" customHeight="1" outlineLevel="2">
      <c r="A307" s="188" t="s">
        <v>15</v>
      </c>
      <c r="B307" s="187">
        <v>89515</v>
      </c>
      <c r="C307" s="13" t="s">
        <v>13615</v>
      </c>
      <c r="D307" s="583" t="str">
        <f>IF(B307="","",IFERROR(VLOOKUP(B307,'SINAPI12-24'!$A$5:$H$17812,2,FALSE),VLOOKUP(ORÇAMENTO!B307,COMPOSIÇÕES!$A$9:$G$412,3,FALSE)))</f>
        <v>JOELHO 45 GRAUS, PVC, SOLDÁVEL, DN 75MM, INSTALADO EM PRUMADA DE ÁGUA - FORNECIMENTO E INSTALAÇÃO. AF_06/2022</v>
      </c>
      <c r="E307" s="604" t="str">
        <f>IF(B307="","",IFERROR(VLOOKUP(B307,'SINAPI12-24'!$A$5:$H$17812,3,FALSE),VLOOKUP(ORÇAMENTO!B307,COMPOSIÇÕES!$A$9:$G$412,4,FALSE)))</f>
        <v>UN</v>
      </c>
      <c r="F307" s="110">
        <v>5</v>
      </c>
      <c r="G307" s="605"/>
      <c r="H307" s="123">
        <f t="shared" si="308"/>
        <v>0.28349999999999997</v>
      </c>
      <c r="I307" s="104">
        <f t="shared" si="309"/>
        <v>0</v>
      </c>
      <c r="J307" s="464">
        <f t="shared" si="310"/>
        <v>0</v>
      </c>
      <c r="K307" s="849"/>
      <c r="L307" s="68"/>
      <c r="M307" s="132"/>
      <c r="N307" s="337"/>
      <c r="O307" s="272"/>
      <c r="P307" s="68"/>
      <c r="Q307" s="132"/>
      <c r="R307" s="337"/>
      <c r="S307" s="325"/>
      <c r="T307" s="350"/>
      <c r="U307" s="132"/>
      <c r="V307" s="360"/>
      <c r="W307" s="21"/>
      <c r="X307" s="350"/>
      <c r="Y307" s="323"/>
      <c r="Z307" s="339"/>
      <c r="AA307" s="272"/>
      <c r="AB307" s="350"/>
      <c r="AC307" s="323"/>
      <c r="AD307" s="339"/>
      <c r="AE307" s="272"/>
      <c r="AF307" s="68"/>
      <c r="AG307" s="132"/>
      <c r="AH307" s="337"/>
      <c r="AI307" s="272"/>
      <c r="AJ307" s="68"/>
      <c r="AK307" s="132"/>
      <c r="AL307" s="337"/>
      <c r="AM307" s="146"/>
      <c r="AN307" s="68"/>
      <c r="AO307" s="132"/>
      <c r="AP307" s="337"/>
      <c r="AQ307" s="146"/>
      <c r="AR307" s="68"/>
      <c r="AS307" s="132"/>
      <c r="AT307" s="337"/>
      <c r="AU307" s="146"/>
      <c r="AV307" s="361"/>
      <c r="AW307" s="132"/>
      <c r="AX307" s="470"/>
      <c r="AY307" s="146"/>
      <c r="AZ307" s="293"/>
      <c r="BA307" s="132"/>
      <c r="BB307" s="470"/>
      <c r="BC307" s="146"/>
      <c r="BD307" s="68"/>
      <c r="BE307" s="132">
        <f t="shared" si="322"/>
        <v>0</v>
      </c>
      <c r="BF307" s="337">
        <f t="shared" si="317"/>
        <v>0</v>
      </c>
      <c r="BG307" s="158"/>
      <c r="BH307" s="68"/>
      <c r="BI307" s="132">
        <f t="shared" si="323"/>
        <v>0</v>
      </c>
      <c r="BJ307" s="337">
        <f t="shared" si="318"/>
        <v>0</v>
      </c>
      <c r="BL307" s="68"/>
      <c r="BM307" s="132">
        <f t="shared" si="313"/>
        <v>0</v>
      </c>
      <c r="BN307" s="337">
        <f t="shared" si="319"/>
        <v>0</v>
      </c>
      <c r="BP307" s="68">
        <f t="shared" si="324"/>
        <v>0</v>
      </c>
      <c r="BQ307" s="132">
        <f t="shared" si="325"/>
        <v>0</v>
      </c>
      <c r="BR307" s="337">
        <f t="shared" si="320"/>
        <v>0</v>
      </c>
      <c r="BT307" s="68"/>
      <c r="BU307" s="132">
        <f t="shared" si="326"/>
        <v>0</v>
      </c>
      <c r="BV307" s="337">
        <f t="shared" si="321"/>
        <v>0</v>
      </c>
      <c r="BX307" s="415">
        <f t="shared" si="327"/>
        <v>0</v>
      </c>
      <c r="BY307" s="132">
        <f t="shared" si="328"/>
        <v>0</v>
      </c>
      <c r="BZ307" s="337">
        <v>0</v>
      </c>
      <c r="CB307" s="415">
        <f t="shared" si="329"/>
        <v>0</v>
      </c>
      <c r="CC307" s="132">
        <f t="shared" si="330"/>
        <v>0</v>
      </c>
      <c r="CD307" s="337">
        <v>0</v>
      </c>
      <c r="CF307" s="415">
        <v>0</v>
      </c>
      <c r="CG307" s="132">
        <v>0</v>
      </c>
      <c r="CH307" s="337">
        <v>0</v>
      </c>
      <c r="CJ307" s="415">
        <v>0</v>
      </c>
      <c r="CK307" s="132">
        <v>0</v>
      </c>
      <c r="CL307" s="337">
        <v>0</v>
      </c>
    </row>
    <row r="308" spans="1:90" ht="15" customHeight="1" outlineLevel="1">
      <c r="A308" s="425"/>
      <c r="B308" s="426"/>
      <c r="C308" s="427" t="s">
        <v>344</v>
      </c>
      <c r="D308" s="581" t="s">
        <v>326</v>
      </c>
      <c r="E308" s="428"/>
      <c r="F308" s="429"/>
      <c r="G308" s="430"/>
      <c r="H308" s="431"/>
      <c r="I308" s="430"/>
      <c r="J308" s="432">
        <f>SUM(J309:J316)</f>
        <v>0</v>
      </c>
      <c r="K308" s="849"/>
      <c r="L308" s="261"/>
      <c r="M308" s="262"/>
      <c r="N308" s="351"/>
      <c r="O308" s="272"/>
      <c r="P308" s="261"/>
      <c r="Q308" s="262"/>
      <c r="R308" s="351"/>
      <c r="S308" s="325"/>
      <c r="T308" s="352"/>
      <c r="U308" s="262"/>
      <c r="V308" s="364"/>
      <c r="W308" s="21"/>
      <c r="X308" s="352"/>
      <c r="Y308" s="353"/>
      <c r="Z308" s="354"/>
      <c r="AA308" s="272"/>
      <c r="AB308" s="352"/>
      <c r="AC308" s="353"/>
      <c r="AD308" s="354"/>
      <c r="AE308" s="272"/>
      <c r="AF308" s="261"/>
      <c r="AG308" s="262"/>
      <c r="AH308" s="351"/>
      <c r="AI308" s="272"/>
      <c r="AJ308" s="261"/>
      <c r="AK308" s="262"/>
      <c r="AL308" s="351"/>
      <c r="AM308" s="146"/>
      <c r="AN308" s="261"/>
      <c r="AO308" s="262"/>
      <c r="AP308" s="351"/>
      <c r="AQ308" s="146"/>
      <c r="AR308" s="261"/>
      <c r="AS308" s="262"/>
      <c r="AT308" s="351"/>
      <c r="AU308" s="146"/>
      <c r="AV308" s="352"/>
      <c r="AW308" s="262"/>
      <c r="AX308" s="472"/>
      <c r="AY308" s="146"/>
      <c r="AZ308" s="295"/>
      <c r="BA308" s="262"/>
      <c r="BB308" s="472"/>
      <c r="BC308" s="146"/>
      <c r="BD308" s="261"/>
      <c r="BE308" s="262"/>
      <c r="BF308" s="351"/>
      <c r="BG308" s="158"/>
      <c r="BH308" s="261"/>
      <c r="BI308" s="262"/>
      <c r="BJ308" s="351"/>
      <c r="BL308" s="261"/>
      <c r="BM308" s="262"/>
      <c r="BN308" s="351"/>
      <c r="BP308" s="261"/>
      <c r="BQ308" s="262"/>
      <c r="BR308" s="351"/>
      <c r="BT308" s="261"/>
      <c r="BU308" s="262"/>
      <c r="BV308" s="351"/>
      <c r="BX308" s="295"/>
      <c r="BY308" s="262"/>
      <c r="BZ308" s="351"/>
      <c r="CB308" s="295"/>
      <c r="CC308" s="262"/>
      <c r="CD308" s="351"/>
      <c r="CF308" s="295"/>
      <c r="CG308" s="262"/>
      <c r="CH308" s="351"/>
      <c r="CJ308" s="295"/>
      <c r="CK308" s="262"/>
      <c r="CL308" s="351"/>
    </row>
    <row r="309" spans="1:90" ht="15" customHeight="1" outlineLevel="2">
      <c r="A309" s="188" t="s">
        <v>15</v>
      </c>
      <c r="B309" s="187">
        <v>95248</v>
      </c>
      <c r="C309" s="189" t="s">
        <v>13616</v>
      </c>
      <c r="D309" s="583" t="str">
        <f>IF(B309="","",IFERROR(VLOOKUP(B309,'SINAPI12-24'!$A$5:$H$17812,2,FALSE),VLOOKUP(ORÇAMENTO!B309,COMPOSIÇÕES!$A$9:$G$412,3,FALSE)))</f>
        <v>VÁLVULA DE ESFERA BRUTA, BRONZE, ROSCÁVEL, 1/2" - FORNECIMENTO E INSTALAÇÃO. AF_08/2021</v>
      </c>
      <c r="E309" s="604" t="str">
        <f>IF(B309="","",IFERROR(VLOOKUP(B309,'SINAPI12-24'!$A$5:$H$17812,3,FALSE),VLOOKUP(ORÇAMENTO!B309,COMPOSIÇÕES!$A$9:$G$412,4,FALSE)))</f>
        <v>UN</v>
      </c>
      <c r="F309" s="110">
        <v>2</v>
      </c>
      <c r="G309" s="605"/>
      <c r="H309" s="123">
        <f t="shared" si="308"/>
        <v>0.28349999999999997</v>
      </c>
      <c r="I309" s="104">
        <f t="shared" ref="I309:I316" si="331">G309*(1+H309)</f>
        <v>0</v>
      </c>
      <c r="J309" s="464">
        <f t="shared" ref="J309:J316" si="332">F309*I309</f>
        <v>0</v>
      </c>
      <c r="K309" s="849"/>
      <c r="L309" s="69"/>
      <c r="M309" s="112"/>
      <c r="N309" s="331"/>
      <c r="O309" s="272"/>
      <c r="P309" s="69"/>
      <c r="Q309" s="112"/>
      <c r="R309" s="331"/>
      <c r="S309" s="325"/>
      <c r="T309" s="348"/>
      <c r="U309" s="112"/>
      <c r="V309" s="356"/>
      <c r="W309" s="21"/>
      <c r="X309" s="348"/>
      <c r="Y309" s="162"/>
      <c r="Z309" s="333"/>
      <c r="AA309" s="272"/>
      <c r="AB309" s="348"/>
      <c r="AC309" s="162"/>
      <c r="AD309" s="333"/>
      <c r="AE309" s="272"/>
      <c r="AF309" s="69"/>
      <c r="AG309" s="112"/>
      <c r="AH309" s="331"/>
      <c r="AI309" s="272"/>
      <c r="AJ309" s="69"/>
      <c r="AK309" s="112"/>
      <c r="AL309" s="331"/>
      <c r="AM309" s="146"/>
      <c r="AN309" s="69"/>
      <c r="AO309" s="112"/>
      <c r="AP309" s="331"/>
      <c r="AQ309" s="146"/>
      <c r="AR309" s="69"/>
      <c r="AS309" s="112"/>
      <c r="AT309" s="331"/>
      <c r="AU309" s="146"/>
      <c r="AV309" s="357"/>
      <c r="AW309" s="112"/>
      <c r="AX309" s="468"/>
      <c r="AY309" s="146"/>
      <c r="AZ309" s="291"/>
      <c r="BA309" s="112"/>
      <c r="BB309" s="468"/>
      <c r="BC309" s="146"/>
      <c r="BD309" s="69"/>
      <c r="BE309" s="112">
        <f t="shared" si="322"/>
        <v>0</v>
      </c>
      <c r="BF309" s="331">
        <f t="shared" ref="BF309:BF316" si="333">BD309/($F309-$X309-$AZ309)</f>
        <v>0</v>
      </c>
      <c r="BG309" s="158"/>
      <c r="BH309" s="69"/>
      <c r="BI309" s="112">
        <f t="shared" si="323"/>
        <v>0</v>
      </c>
      <c r="BJ309" s="331">
        <f t="shared" ref="BJ309:BJ316" si="334">BH309/($F309-$X309-$AZ309)</f>
        <v>0</v>
      </c>
      <c r="BL309" s="69"/>
      <c r="BM309" s="112">
        <f t="shared" ref="BM309:BM316" si="335">TRUNC(BL309*M309,2)</f>
        <v>0</v>
      </c>
      <c r="BN309" s="331">
        <f t="shared" ref="BN309:BN316" si="336">BL309/($F309-$X309-$AZ309)</f>
        <v>0</v>
      </c>
      <c r="BP309" s="69">
        <f t="shared" si="324"/>
        <v>0</v>
      </c>
      <c r="BQ309" s="112">
        <f t="shared" si="325"/>
        <v>0</v>
      </c>
      <c r="BR309" s="331">
        <f t="shared" ref="BR309:BR316" si="337">BP309/($F309-$X309-$AZ309)</f>
        <v>0</v>
      </c>
      <c r="BT309" s="69"/>
      <c r="BU309" s="112">
        <f t="shared" si="326"/>
        <v>0</v>
      </c>
      <c r="BV309" s="331">
        <f t="shared" ref="BV309:BV316" si="338">BT309/($F309-$X309-$AZ309)</f>
        <v>0</v>
      </c>
      <c r="BX309" s="304">
        <f t="shared" si="327"/>
        <v>0</v>
      </c>
      <c r="BY309" s="112">
        <f t="shared" si="328"/>
        <v>0</v>
      </c>
      <c r="BZ309" s="331">
        <v>0</v>
      </c>
      <c r="CB309" s="304">
        <f t="shared" si="329"/>
        <v>0</v>
      </c>
      <c r="CC309" s="112">
        <f t="shared" si="330"/>
        <v>0</v>
      </c>
      <c r="CD309" s="331">
        <v>0</v>
      </c>
      <c r="CF309" s="304">
        <v>0</v>
      </c>
      <c r="CG309" s="112">
        <v>0</v>
      </c>
      <c r="CH309" s="331">
        <v>0</v>
      </c>
      <c r="CJ309" s="304">
        <v>0</v>
      </c>
      <c r="CK309" s="112">
        <v>0</v>
      </c>
      <c r="CL309" s="331">
        <v>0</v>
      </c>
    </row>
    <row r="310" spans="1:90" ht="15" customHeight="1" outlineLevel="2">
      <c r="A310" s="188" t="s">
        <v>15</v>
      </c>
      <c r="B310" s="187">
        <v>94498</v>
      </c>
      <c r="C310" s="189" t="s">
        <v>13617</v>
      </c>
      <c r="D310" s="583" t="str">
        <f>IF(B310="","",IFERROR(VLOOKUP(B310,'SINAPI12-24'!$A$5:$H$17812,2,FALSE),VLOOKUP(ORÇAMENTO!B310,COMPOSIÇÕES!$A$9:$G$412,3,FALSE)))</f>
        <v>REGISTRO DE GAVETA BRUTO, LATÃO, ROSCÁVEL, 2" - FORNECIMENTO E INSTALAÇÃO. AF_08/2021</v>
      </c>
      <c r="E310" s="604" t="str">
        <f>IF(B310="","",IFERROR(VLOOKUP(B310,'SINAPI12-24'!$A$5:$H$17812,3,FALSE),VLOOKUP(ORÇAMENTO!B310,COMPOSIÇÕES!$A$9:$G$412,4,FALSE)))</f>
        <v>UN</v>
      </c>
      <c r="F310" s="110">
        <v>2</v>
      </c>
      <c r="G310" s="605"/>
      <c r="H310" s="123">
        <f t="shared" si="308"/>
        <v>0.28349999999999997</v>
      </c>
      <c r="I310" s="104">
        <f t="shared" si="331"/>
        <v>0</v>
      </c>
      <c r="J310" s="464">
        <f t="shared" si="332"/>
        <v>0</v>
      </c>
      <c r="K310" s="849"/>
      <c r="L310" s="66"/>
      <c r="M310" s="165"/>
      <c r="N310" s="334"/>
      <c r="O310" s="272"/>
      <c r="P310" s="66"/>
      <c r="Q310" s="165"/>
      <c r="R310" s="334"/>
      <c r="S310" s="325"/>
      <c r="T310" s="349"/>
      <c r="U310" s="165"/>
      <c r="V310" s="358"/>
      <c r="W310" s="21"/>
      <c r="X310" s="349"/>
      <c r="Y310" s="163"/>
      <c r="Z310" s="336"/>
      <c r="AA310" s="272"/>
      <c r="AB310" s="349"/>
      <c r="AC310" s="163"/>
      <c r="AD310" s="336"/>
      <c r="AE310" s="272"/>
      <c r="AF310" s="66"/>
      <c r="AG310" s="165"/>
      <c r="AH310" s="334"/>
      <c r="AI310" s="272"/>
      <c r="AJ310" s="66"/>
      <c r="AK310" s="165"/>
      <c r="AL310" s="334"/>
      <c r="AM310" s="146"/>
      <c r="AN310" s="66"/>
      <c r="AO310" s="165"/>
      <c r="AP310" s="334"/>
      <c r="AQ310" s="146"/>
      <c r="AR310" s="66"/>
      <c r="AS310" s="165"/>
      <c r="AT310" s="334"/>
      <c r="AU310" s="146"/>
      <c r="AV310" s="359"/>
      <c r="AW310" s="165"/>
      <c r="AX310" s="469"/>
      <c r="AY310" s="146"/>
      <c r="AZ310" s="292"/>
      <c r="BA310" s="165"/>
      <c r="BB310" s="469"/>
      <c r="BC310" s="146"/>
      <c r="BD310" s="66"/>
      <c r="BE310" s="165">
        <f t="shared" si="322"/>
        <v>0</v>
      </c>
      <c r="BF310" s="334">
        <f t="shared" si="333"/>
        <v>0</v>
      </c>
      <c r="BG310" s="158"/>
      <c r="BH310" s="66"/>
      <c r="BI310" s="165">
        <f t="shared" si="323"/>
        <v>0</v>
      </c>
      <c r="BJ310" s="334">
        <f t="shared" si="334"/>
        <v>0</v>
      </c>
      <c r="BL310" s="66"/>
      <c r="BM310" s="165">
        <f t="shared" si="335"/>
        <v>0</v>
      </c>
      <c r="BN310" s="334">
        <f t="shared" si="336"/>
        <v>0</v>
      </c>
      <c r="BP310" s="66">
        <f t="shared" si="324"/>
        <v>0</v>
      </c>
      <c r="BQ310" s="165">
        <f t="shared" si="325"/>
        <v>0</v>
      </c>
      <c r="BR310" s="334">
        <f t="shared" si="337"/>
        <v>0</v>
      </c>
      <c r="BT310" s="66"/>
      <c r="BU310" s="165">
        <f t="shared" si="326"/>
        <v>0</v>
      </c>
      <c r="BV310" s="334">
        <f t="shared" si="338"/>
        <v>0</v>
      </c>
      <c r="BX310" s="413">
        <f t="shared" si="327"/>
        <v>0</v>
      </c>
      <c r="BY310" s="165">
        <f t="shared" si="328"/>
        <v>0</v>
      </c>
      <c r="BZ310" s="334">
        <v>0</v>
      </c>
      <c r="CB310" s="413">
        <f t="shared" si="329"/>
        <v>0</v>
      </c>
      <c r="CC310" s="165">
        <f t="shared" si="330"/>
        <v>0</v>
      </c>
      <c r="CD310" s="334">
        <v>0</v>
      </c>
      <c r="CF310" s="413">
        <v>0</v>
      </c>
      <c r="CG310" s="165">
        <v>0</v>
      </c>
      <c r="CH310" s="334">
        <v>0</v>
      </c>
      <c r="CJ310" s="413">
        <v>0</v>
      </c>
      <c r="CK310" s="165">
        <v>0</v>
      </c>
      <c r="CL310" s="334">
        <v>0</v>
      </c>
    </row>
    <row r="311" spans="1:90" ht="15" customHeight="1" outlineLevel="2">
      <c r="A311" s="188" t="s">
        <v>15</v>
      </c>
      <c r="B311" s="187">
        <v>94500</v>
      </c>
      <c r="C311" s="189" t="s">
        <v>13618</v>
      </c>
      <c r="D311" s="583" t="str">
        <f>IF(B311="","",IFERROR(VLOOKUP(B311,'SINAPI12-24'!$A$5:$H$17812,2,FALSE),VLOOKUP(ORÇAMENTO!B311,COMPOSIÇÕES!$A$9:$G$412,3,FALSE)))</f>
        <v>REGISTRO DE GAVETA BRUTO, LATÃO, ROSCÁVEL, 3" - FORNECIMENTO E INSTALAÇÃO. AF_08/2021</v>
      </c>
      <c r="E311" s="604" t="str">
        <f>IF(B311="","",IFERROR(VLOOKUP(B311,'SINAPI12-24'!$A$5:$H$17812,3,FALSE),VLOOKUP(ORÇAMENTO!B311,COMPOSIÇÕES!$A$9:$G$412,4,FALSE)))</f>
        <v>UN</v>
      </c>
      <c r="F311" s="110">
        <v>2</v>
      </c>
      <c r="G311" s="605"/>
      <c r="H311" s="123">
        <f t="shared" si="308"/>
        <v>0.28349999999999997</v>
      </c>
      <c r="I311" s="104">
        <f t="shared" si="331"/>
        <v>0</v>
      </c>
      <c r="J311" s="464">
        <f t="shared" si="332"/>
        <v>0</v>
      </c>
      <c r="K311" s="849"/>
      <c r="L311" s="66"/>
      <c r="M311" s="165"/>
      <c r="N311" s="334"/>
      <c r="O311" s="272"/>
      <c r="P311" s="66"/>
      <c r="Q311" s="165"/>
      <c r="R311" s="334"/>
      <c r="S311" s="325"/>
      <c r="T311" s="349"/>
      <c r="U311" s="165"/>
      <c r="V311" s="358"/>
      <c r="W311" s="21"/>
      <c r="X311" s="349"/>
      <c r="Y311" s="163"/>
      <c r="Z311" s="336"/>
      <c r="AA311" s="272"/>
      <c r="AB311" s="349"/>
      <c r="AC311" s="163"/>
      <c r="AD311" s="336"/>
      <c r="AE311" s="272"/>
      <c r="AF311" s="66"/>
      <c r="AG311" s="165"/>
      <c r="AH311" s="334"/>
      <c r="AI311" s="272"/>
      <c r="AJ311" s="66"/>
      <c r="AK311" s="165"/>
      <c r="AL311" s="334"/>
      <c r="AM311" s="146"/>
      <c r="AN311" s="66"/>
      <c r="AO311" s="165"/>
      <c r="AP311" s="334"/>
      <c r="AQ311" s="146"/>
      <c r="AR311" s="66"/>
      <c r="AS311" s="165"/>
      <c r="AT311" s="334"/>
      <c r="AU311" s="146"/>
      <c r="AV311" s="359"/>
      <c r="AW311" s="165"/>
      <c r="AX311" s="469"/>
      <c r="AY311" s="146"/>
      <c r="AZ311" s="292"/>
      <c r="BA311" s="165"/>
      <c r="BB311" s="469"/>
      <c r="BC311" s="146"/>
      <c r="BD311" s="66"/>
      <c r="BE311" s="165">
        <f t="shared" si="322"/>
        <v>0</v>
      </c>
      <c r="BF311" s="334">
        <f t="shared" si="333"/>
        <v>0</v>
      </c>
      <c r="BG311" s="158"/>
      <c r="BH311" s="66"/>
      <c r="BI311" s="165">
        <f t="shared" si="323"/>
        <v>0</v>
      </c>
      <c r="BJ311" s="334">
        <f t="shared" si="334"/>
        <v>0</v>
      </c>
      <c r="BL311" s="66"/>
      <c r="BM311" s="165">
        <f t="shared" si="335"/>
        <v>0</v>
      </c>
      <c r="BN311" s="334">
        <f t="shared" si="336"/>
        <v>0</v>
      </c>
      <c r="BP311" s="66">
        <f t="shared" si="324"/>
        <v>0</v>
      </c>
      <c r="BQ311" s="165">
        <f t="shared" si="325"/>
        <v>0</v>
      </c>
      <c r="BR311" s="334">
        <f t="shared" si="337"/>
        <v>0</v>
      </c>
      <c r="BT311" s="66"/>
      <c r="BU311" s="165">
        <f t="shared" si="326"/>
        <v>0</v>
      </c>
      <c r="BV311" s="334">
        <f t="shared" si="338"/>
        <v>0</v>
      </c>
      <c r="BX311" s="413">
        <f t="shared" si="327"/>
        <v>0</v>
      </c>
      <c r="BY311" s="165">
        <f t="shared" si="328"/>
        <v>0</v>
      </c>
      <c r="BZ311" s="334">
        <v>0</v>
      </c>
      <c r="CB311" s="413">
        <f t="shared" si="329"/>
        <v>0</v>
      </c>
      <c r="CC311" s="165">
        <f t="shared" si="330"/>
        <v>0</v>
      </c>
      <c r="CD311" s="334">
        <v>0</v>
      </c>
      <c r="CF311" s="413">
        <v>0</v>
      </c>
      <c r="CG311" s="165">
        <v>0</v>
      </c>
      <c r="CH311" s="334">
        <v>0</v>
      </c>
      <c r="CJ311" s="413">
        <v>0</v>
      </c>
      <c r="CK311" s="165">
        <v>0</v>
      </c>
      <c r="CL311" s="334">
        <v>0</v>
      </c>
    </row>
    <row r="312" spans="1:90" ht="15" customHeight="1" outlineLevel="2">
      <c r="A312" s="188" t="s">
        <v>15</v>
      </c>
      <c r="B312" s="187">
        <v>94501</v>
      </c>
      <c r="C312" s="189" t="s">
        <v>13619</v>
      </c>
      <c r="D312" s="583" t="str">
        <f>IF(B312="","",IFERROR(VLOOKUP(B312,'SINAPI12-24'!$A$5:$H$17812,2,FALSE),VLOOKUP(ORÇAMENTO!B312,COMPOSIÇÕES!$A$9:$G$412,3,FALSE)))</f>
        <v>REGISTRO DE GAVETA BRUTO, LATÃO, ROSCÁVEL, 4" - FORNECIMENTO E INSTALAÇÃO. AF_08/2021</v>
      </c>
      <c r="E312" s="604" t="str">
        <f>IF(B312="","",IFERROR(VLOOKUP(B312,'SINAPI12-24'!$A$5:$H$17812,3,FALSE),VLOOKUP(ORÇAMENTO!B312,COMPOSIÇÕES!$A$9:$G$412,4,FALSE)))</f>
        <v>UN</v>
      </c>
      <c r="F312" s="110">
        <v>2</v>
      </c>
      <c r="G312" s="605"/>
      <c r="H312" s="123">
        <f t="shared" ref="H312:H316" si="339">$G$6</f>
        <v>0.28349999999999997</v>
      </c>
      <c r="I312" s="104">
        <f t="shared" si="331"/>
        <v>0</v>
      </c>
      <c r="J312" s="464">
        <f t="shared" si="332"/>
        <v>0</v>
      </c>
      <c r="K312" s="849"/>
      <c r="L312" s="66"/>
      <c r="M312" s="165"/>
      <c r="N312" s="334"/>
      <c r="O312" s="272"/>
      <c r="P312" s="66"/>
      <c r="Q312" s="165"/>
      <c r="R312" s="334"/>
      <c r="S312" s="325"/>
      <c r="T312" s="349"/>
      <c r="U312" s="165"/>
      <c r="V312" s="358"/>
      <c r="W312" s="21"/>
      <c r="X312" s="349"/>
      <c r="Y312" s="163"/>
      <c r="Z312" s="336"/>
      <c r="AA312" s="272"/>
      <c r="AB312" s="349"/>
      <c r="AC312" s="163"/>
      <c r="AD312" s="336"/>
      <c r="AE312" s="272"/>
      <c r="AF312" s="66"/>
      <c r="AG312" s="165"/>
      <c r="AH312" s="334"/>
      <c r="AI312" s="272"/>
      <c r="AJ312" s="66"/>
      <c r="AK312" s="165"/>
      <c r="AL312" s="334"/>
      <c r="AM312" s="146"/>
      <c r="AN312" s="66"/>
      <c r="AO312" s="165"/>
      <c r="AP312" s="334"/>
      <c r="AQ312" s="146"/>
      <c r="AR312" s="66"/>
      <c r="AS312" s="165"/>
      <c r="AT312" s="334"/>
      <c r="AU312" s="146"/>
      <c r="AV312" s="359"/>
      <c r="AW312" s="165"/>
      <c r="AX312" s="469"/>
      <c r="AY312" s="146"/>
      <c r="AZ312" s="292"/>
      <c r="BA312" s="165"/>
      <c r="BB312" s="469"/>
      <c r="BC312" s="146"/>
      <c r="BD312" s="66"/>
      <c r="BE312" s="165">
        <f t="shared" si="322"/>
        <v>0</v>
      </c>
      <c r="BF312" s="334">
        <f t="shared" si="333"/>
        <v>0</v>
      </c>
      <c r="BG312" s="158"/>
      <c r="BH312" s="66"/>
      <c r="BI312" s="165">
        <f t="shared" si="323"/>
        <v>0</v>
      </c>
      <c r="BJ312" s="334">
        <f t="shared" si="334"/>
        <v>0</v>
      </c>
      <c r="BL312" s="66"/>
      <c r="BM312" s="165">
        <f t="shared" si="335"/>
        <v>0</v>
      </c>
      <c r="BN312" s="334">
        <f t="shared" si="336"/>
        <v>0</v>
      </c>
      <c r="BP312" s="66">
        <f t="shared" si="324"/>
        <v>0</v>
      </c>
      <c r="BQ312" s="165">
        <f t="shared" si="325"/>
        <v>0</v>
      </c>
      <c r="BR312" s="334">
        <f t="shared" si="337"/>
        <v>0</v>
      </c>
      <c r="BT312" s="66"/>
      <c r="BU312" s="165">
        <f t="shared" si="326"/>
        <v>0</v>
      </c>
      <c r="BV312" s="334">
        <f t="shared" si="338"/>
        <v>0</v>
      </c>
      <c r="BX312" s="413">
        <f t="shared" si="327"/>
        <v>0</v>
      </c>
      <c r="BY312" s="165">
        <f t="shared" si="328"/>
        <v>0</v>
      </c>
      <c r="BZ312" s="334">
        <v>0</v>
      </c>
      <c r="CB312" s="413">
        <f t="shared" si="329"/>
        <v>0</v>
      </c>
      <c r="CC312" s="165">
        <f t="shared" si="330"/>
        <v>0</v>
      </c>
      <c r="CD312" s="334">
        <v>0</v>
      </c>
      <c r="CF312" s="413">
        <v>0</v>
      </c>
      <c r="CG312" s="165">
        <v>0</v>
      </c>
      <c r="CH312" s="334">
        <v>0</v>
      </c>
      <c r="CJ312" s="413">
        <v>0</v>
      </c>
      <c r="CK312" s="165">
        <v>0</v>
      </c>
      <c r="CL312" s="334">
        <v>0</v>
      </c>
    </row>
    <row r="313" spans="1:90" ht="15" customHeight="1" outlineLevel="2">
      <c r="A313" s="188" t="s">
        <v>15</v>
      </c>
      <c r="B313" s="187">
        <v>94792</v>
      </c>
      <c r="C313" s="189" t="s">
        <v>13620</v>
      </c>
      <c r="D313" s="583" t="str">
        <f>IF(B313="","",IFERROR(VLOOKUP(B313,'SINAPI12-24'!$A$5:$H$17812,2,FALSE),VLOOKUP(ORÇAMENTO!B313,COMPOSIÇÕES!$A$9:$G$412,3,FALSE)))</f>
        <v>REGISTRO DE GAVETA BRUTO, LATÃO, ROSCÁVEL, 1", COM ACABAMENTO E CANOPLA CROMADOS - FORNECIMENTO E INSTALAÇÃO. AF_08/2021</v>
      </c>
      <c r="E313" s="604" t="str">
        <f>IF(B313="","",IFERROR(VLOOKUP(B313,'SINAPI12-24'!$A$5:$H$17812,3,FALSE),VLOOKUP(ORÇAMENTO!B313,COMPOSIÇÕES!$A$9:$G$412,4,FALSE)))</f>
        <v>UN</v>
      </c>
      <c r="F313" s="110">
        <v>1</v>
      </c>
      <c r="G313" s="605"/>
      <c r="H313" s="123">
        <f t="shared" si="339"/>
        <v>0.28349999999999997</v>
      </c>
      <c r="I313" s="104">
        <f t="shared" si="331"/>
        <v>0</v>
      </c>
      <c r="J313" s="464">
        <f t="shared" si="332"/>
        <v>0</v>
      </c>
      <c r="K313" s="849"/>
      <c r="L313" s="66"/>
      <c r="M313" s="165"/>
      <c r="N313" s="334"/>
      <c r="O313" s="272"/>
      <c r="P313" s="66"/>
      <c r="Q313" s="165"/>
      <c r="R313" s="334"/>
      <c r="S313" s="325"/>
      <c r="T313" s="349"/>
      <c r="U313" s="165"/>
      <c r="V313" s="358"/>
      <c r="W313" s="21"/>
      <c r="X313" s="349"/>
      <c r="Y313" s="163"/>
      <c r="Z313" s="336"/>
      <c r="AA313" s="272"/>
      <c r="AB313" s="349"/>
      <c r="AC313" s="163"/>
      <c r="AD313" s="336"/>
      <c r="AE313" s="272"/>
      <c r="AF313" s="66"/>
      <c r="AG313" s="165"/>
      <c r="AH313" s="334"/>
      <c r="AI313" s="272"/>
      <c r="AJ313" s="66"/>
      <c r="AK313" s="165"/>
      <c r="AL313" s="334"/>
      <c r="AM313" s="146"/>
      <c r="AN313" s="66"/>
      <c r="AO313" s="165"/>
      <c r="AP313" s="334"/>
      <c r="AQ313" s="146"/>
      <c r="AR313" s="66"/>
      <c r="AS313" s="165"/>
      <c r="AT313" s="334"/>
      <c r="AU313" s="146"/>
      <c r="AV313" s="359"/>
      <c r="AW313" s="165"/>
      <c r="AX313" s="469"/>
      <c r="AY313" s="146"/>
      <c r="AZ313" s="292"/>
      <c r="BA313" s="165"/>
      <c r="BB313" s="469"/>
      <c r="BC313" s="146"/>
      <c r="BD313" s="66"/>
      <c r="BE313" s="165">
        <f t="shared" si="322"/>
        <v>0</v>
      </c>
      <c r="BF313" s="334">
        <f t="shared" si="333"/>
        <v>0</v>
      </c>
      <c r="BG313" s="158"/>
      <c r="BH313" s="66"/>
      <c r="BI313" s="165">
        <f t="shared" si="323"/>
        <v>0</v>
      </c>
      <c r="BJ313" s="334">
        <f t="shared" si="334"/>
        <v>0</v>
      </c>
      <c r="BL313" s="66"/>
      <c r="BM313" s="165">
        <f t="shared" si="335"/>
        <v>0</v>
      </c>
      <c r="BN313" s="334">
        <f t="shared" si="336"/>
        <v>0</v>
      </c>
      <c r="BP313" s="66">
        <f t="shared" si="324"/>
        <v>0</v>
      </c>
      <c r="BQ313" s="165">
        <f t="shared" si="325"/>
        <v>0</v>
      </c>
      <c r="BR313" s="334">
        <f t="shared" si="337"/>
        <v>0</v>
      </c>
      <c r="BT313" s="66"/>
      <c r="BU313" s="165">
        <f t="shared" si="326"/>
        <v>0</v>
      </c>
      <c r="BV313" s="334">
        <f t="shared" si="338"/>
        <v>0</v>
      </c>
      <c r="BX313" s="413">
        <f t="shared" si="327"/>
        <v>0</v>
      </c>
      <c r="BY313" s="165">
        <f t="shared" si="328"/>
        <v>0</v>
      </c>
      <c r="BZ313" s="334">
        <v>0</v>
      </c>
      <c r="CB313" s="413">
        <f t="shared" si="329"/>
        <v>0</v>
      </c>
      <c r="CC313" s="165">
        <f t="shared" si="330"/>
        <v>0</v>
      </c>
      <c r="CD313" s="334">
        <v>0</v>
      </c>
      <c r="CF313" s="413">
        <v>0</v>
      </c>
      <c r="CG313" s="165">
        <v>0</v>
      </c>
      <c r="CH313" s="334">
        <v>0</v>
      </c>
      <c r="CJ313" s="413">
        <v>0</v>
      </c>
      <c r="CK313" s="165">
        <v>0</v>
      </c>
      <c r="CL313" s="334">
        <v>0</v>
      </c>
    </row>
    <row r="314" spans="1:90" ht="15" customHeight="1" outlineLevel="2">
      <c r="A314" s="188" t="s">
        <v>15</v>
      </c>
      <c r="B314" s="187">
        <v>94794</v>
      </c>
      <c r="C314" s="189" t="s">
        <v>13621</v>
      </c>
      <c r="D314" s="583" t="str">
        <f>IF(B314="","",IFERROR(VLOOKUP(B314,'SINAPI12-24'!$A$5:$H$17812,2,FALSE),VLOOKUP(ORÇAMENTO!B314,COMPOSIÇÕES!$A$9:$G$412,3,FALSE)))</f>
        <v>REGISTRO DE GAVETA BRUTO, LATÃO, ROSCÁVEL, 1 1/2", COM ACABAMENTO E CANOPLA CROMADOS - FORNECIMENTO E INSTALAÇÃO. AF_08/2021</v>
      </c>
      <c r="E314" s="604" t="str">
        <f>IF(B314="","",IFERROR(VLOOKUP(B314,'SINAPI12-24'!$A$5:$H$17812,3,FALSE),VLOOKUP(ORÇAMENTO!B314,COMPOSIÇÕES!$A$9:$G$412,4,FALSE)))</f>
        <v>UN</v>
      </c>
      <c r="F314" s="110">
        <v>12</v>
      </c>
      <c r="G314" s="605"/>
      <c r="H314" s="123">
        <f t="shared" si="339"/>
        <v>0.28349999999999997</v>
      </c>
      <c r="I314" s="104">
        <f t="shared" si="331"/>
        <v>0</v>
      </c>
      <c r="J314" s="464">
        <f t="shared" si="332"/>
        <v>0</v>
      </c>
      <c r="K314" s="849"/>
      <c r="L314" s="66"/>
      <c r="M314" s="165"/>
      <c r="N314" s="334"/>
      <c r="O314" s="272"/>
      <c r="P314" s="66"/>
      <c r="Q314" s="165"/>
      <c r="R314" s="334"/>
      <c r="S314" s="325"/>
      <c r="T314" s="349"/>
      <c r="U314" s="165"/>
      <c r="V314" s="358"/>
      <c r="W314" s="21"/>
      <c r="X314" s="349"/>
      <c r="Y314" s="163"/>
      <c r="Z314" s="336"/>
      <c r="AA314" s="272"/>
      <c r="AB314" s="349"/>
      <c r="AC314" s="163"/>
      <c r="AD314" s="336"/>
      <c r="AE314" s="272"/>
      <c r="AF314" s="66"/>
      <c r="AG314" s="165"/>
      <c r="AH314" s="334"/>
      <c r="AI314" s="272"/>
      <c r="AJ314" s="66"/>
      <c r="AK314" s="165"/>
      <c r="AL314" s="334"/>
      <c r="AM314" s="146"/>
      <c r="AN314" s="66"/>
      <c r="AO314" s="165"/>
      <c r="AP314" s="334"/>
      <c r="AQ314" s="146"/>
      <c r="AR314" s="66"/>
      <c r="AS314" s="165"/>
      <c r="AT314" s="334"/>
      <c r="AU314" s="146"/>
      <c r="AV314" s="359"/>
      <c r="AW314" s="165"/>
      <c r="AX314" s="469"/>
      <c r="AY314" s="146"/>
      <c r="AZ314" s="292"/>
      <c r="BA314" s="165"/>
      <c r="BB314" s="469"/>
      <c r="BC314" s="146"/>
      <c r="BD314" s="66"/>
      <c r="BE314" s="165">
        <f t="shared" si="322"/>
        <v>0</v>
      </c>
      <c r="BF314" s="334">
        <f t="shared" si="333"/>
        <v>0</v>
      </c>
      <c r="BG314" s="158"/>
      <c r="BH314" s="66"/>
      <c r="BI314" s="165">
        <f t="shared" si="323"/>
        <v>0</v>
      </c>
      <c r="BJ314" s="334">
        <f t="shared" si="334"/>
        <v>0</v>
      </c>
      <c r="BL314" s="66"/>
      <c r="BM314" s="165">
        <f t="shared" si="335"/>
        <v>0</v>
      </c>
      <c r="BN314" s="334">
        <f t="shared" si="336"/>
        <v>0</v>
      </c>
      <c r="BP314" s="66">
        <f t="shared" si="324"/>
        <v>0</v>
      </c>
      <c r="BQ314" s="165">
        <f t="shared" si="325"/>
        <v>0</v>
      </c>
      <c r="BR314" s="334">
        <f t="shared" si="337"/>
        <v>0</v>
      </c>
      <c r="BT314" s="66"/>
      <c r="BU314" s="165">
        <f t="shared" si="326"/>
        <v>0</v>
      </c>
      <c r="BV314" s="334">
        <f t="shared" si="338"/>
        <v>0</v>
      </c>
      <c r="BX314" s="413">
        <f t="shared" si="327"/>
        <v>0</v>
      </c>
      <c r="BY314" s="165">
        <f t="shared" si="328"/>
        <v>0</v>
      </c>
      <c r="BZ314" s="334">
        <v>0</v>
      </c>
      <c r="CB314" s="413">
        <f t="shared" si="329"/>
        <v>0</v>
      </c>
      <c r="CC314" s="165">
        <f t="shared" si="330"/>
        <v>0</v>
      </c>
      <c r="CD314" s="334">
        <v>0</v>
      </c>
      <c r="CF314" s="413">
        <v>0</v>
      </c>
      <c r="CG314" s="165">
        <v>0</v>
      </c>
      <c r="CH314" s="334">
        <v>0</v>
      </c>
      <c r="CJ314" s="413">
        <v>0</v>
      </c>
      <c r="CK314" s="165">
        <v>0</v>
      </c>
      <c r="CL314" s="334">
        <v>0</v>
      </c>
    </row>
    <row r="315" spans="1:90" ht="15" customHeight="1" outlineLevel="2">
      <c r="A315" s="188" t="s">
        <v>15</v>
      </c>
      <c r="B315" s="187">
        <v>89987</v>
      </c>
      <c r="C315" s="189" t="s">
        <v>13622</v>
      </c>
      <c r="D315" s="583" t="str">
        <f>IF(B315="","",IFERROR(VLOOKUP(B315,'SINAPI12-24'!$A$5:$H$17812,2,FALSE),VLOOKUP(ORÇAMENTO!B315,COMPOSIÇÕES!$A$9:$G$412,3,FALSE)))</f>
        <v>REGISTRO DE GAVETA BRUTO, LATÃO, ROSCÁVEL, 3/4", COM ACABAMENTO E CANOPLA CROMADOS - FORNECIMENTO E INSTALAÇÃO. AF_08/2021</v>
      </c>
      <c r="E315" s="604" t="str">
        <f>IF(B315="","",IFERROR(VLOOKUP(B315,'SINAPI12-24'!$A$5:$H$17812,3,FALSE),VLOOKUP(ORÇAMENTO!B315,COMPOSIÇÕES!$A$9:$G$412,4,FALSE)))</f>
        <v>UN</v>
      </c>
      <c r="F315" s="110">
        <v>33</v>
      </c>
      <c r="G315" s="605"/>
      <c r="H315" s="123">
        <f t="shared" si="339"/>
        <v>0.28349999999999997</v>
      </c>
      <c r="I315" s="104">
        <f t="shared" si="331"/>
        <v>0</v>
      </c>
      <c r="J315" s="464">
        <f t="shared" si="332"/>
        <v>0</v>
      </c>
      <c r="K315" s="849"/>
      <c r="L315" s="66"/>
      <c r="M315" s="165"/>
      <c r="N315" s="334"/>
      <c r="O315" s="272"/>
      <c r="P315" s="66"/>
      <c r="Q315" s="165"/>
      <c r="R315" s="334"/>
      <c r="S315" s="325"/>
      <c r="T315" s="349"/>
      <c r="U315" s="165"/>
      <c r="V315" s="358"/>
      <c r="W315" s="21"/>
      <c r="X315" s="349"/>
      <c r="Y315" s="163"/>
      <c r="Z315" s="336"/>
      <c r="AA315" s="272"/>
      <c r="AB315" s="349"/>
      <c r="AC315" s="163"/>
      <c r="AD315" s="336"/>
      <c r="AE315" s="272"/>
      <c r="AF315" s="66"/>
      <c r="AG315" s="165"/>
      <c r="AH315" s="334"/>
      <c r="AI315" s="272"/>
      <c r="AJ315" s="66"/>
      <c r="AK315" s="165"/>
      <c r="AL315" s="334"/>
      <c r="AM315" s="146"/>
      <c r="AN315" s="66"/>
      <c r="AO315" s="165"/>
      <c r="AP315" s="334"/>
      <c r="AQ315" s="146"/>
      <c r="AR315" s="66"/>
      <c r="AS315" s="165"/>
      <c r="AT315" s="334"/>
      <c r="AU315" s="146"/>
      <c r="AV315" s="359"/>
      <c r="AW315" s="165"/>
      <c r="AX315" s="469"/>
      <c r="AY315" s="146"/>
      <c r="AZ315" s="292"/>
      <c r="BA315" s="165"/>
      <c r="BB315" s="469"/>
      <c r="BC315" s="146"/>
      <c r="BD315" s="66"/>
      <c r="BE315" s="165">
        <f t="shared" si="322"/>
        <v>0</v>
      </c>
      <c r="BF315" s="334">
        <f t="shared" si="333"/>
        <v>0</v>
      </c>
      <c r="BG315" s="158"/>
      <c r="BH315" s="66"/>
      <c r="BI315" s="165">
        <f t="shared" si="323"/>
        <v>0</v>
      </c>
      <c r="BJ315" s="334">
        <f t="shared" si="334"/>
        <v>0</v>
      </c>
      <c r="BL315" s="66"/>
      <c r="BM315" s="165">
        <f t="shared" si="335"/>
        <v>0</v>
      </c>
      <c r="BN315" s="334">
        <f t="shared" si="336"/>
        <v>0</v>
      </c>
      <c r="BP315" s="66">
        <f t="shared" si="324"/>
        <v>0</v>
      </c>
      <c r="BQ315" s="165">
        <f t="shared" si="325"/>
        <v>0</v>
      </c>
      <c r="BR315" s="334">
        <f t="shared" si="337"/>
        <v>0</v>
      </c>
      <c r="BT315" s="66"/>
      <c r="BU315" s="165">
        <f t="shared" si="326"/>
        <v>0</v>
      </c>
      <c r="BV315" s="334">
        <f t="shared" si="338"/>
        <v>0</v>
      </c>
      <c r="BX315" s="413">
        <f t="shared" si="327"/>
        <v>0</v>
      </c>
      <c r="BY315" s="165">
        <f t="shared" si="328"/>
        <v>0</v>
      </c>
      <c r="BZ315" s="334">
        <v>0</v>
      </c>
      <c r="CB315" s="413">
        <f t="shared" si="329"/>
        <v>0</v>
      </c>
      <c r="CC315" s="165">
        <f t="shared" si="330"/>
        <v>0</v>
      </c>
      <c r="CD315" s="334">
        <v>0</v>
      </c>
      <c r="CF315" s="413">
        <v>0</v>
      </c>
      <c r="CG315" s="165">
        <v>0</v>
      </c>
      <c r="CH315" s="334">
        <v>0</v>
      </c>
      <c r="CJ315" s="413">
        <v>0</v>
      </c>
      <c r="CK315" s="165">
        <v>0</v>
      </c>
      <c r="CL315" s="334">
        <v>0</v>
      </c>
    </row>
    <row r="316" spans="1:90" ht="15" customHeight="1" outlineLevel="2">
      <c r="A316" s="188" t="s">
        <v>15</v>
      </c>
      <c r="B316" s="187">
        <v>89985</v>
      </c>
      <c r="C316" s="189" t="s">
        <v>13623</v>
      </c>
      <c r="D316" s="583" t="str">
        <f>IF(B316="","",IFERROR(VLOOKUP(B316,'SINAPI12-24'!$A$5:$H$17812,2,FALSE),VLOOKUP(ORÇAMENTO!B316,COMPOSIÇÕES!$A$9:$G$412,3,FALSE)))</f>
        <v>REGISTRO DE PRESSÃO BRUTO, LATÃO, ROSCÁVEL, 3/4", COM ACABAMENTO E CANOPLA CROMADOS - FORNECIMENTO E INSTALAÇÃO. AF_08/2021</v>
      </c>
      <c r="E316" s="604" t="str">
        <f>IF(B316="","",IFERROR(VLOOKUP(B316,'SINAPI12-24'!$A$5:$H$17812,3,FALSE),VLOOKUP(ORÇAMENTO!B316,COMPOSIÇÕES!$A$9:$G$412,4,FALSE)))</f>
        <v>UN</v>
      </c>
      <c r="F316" s="110">
        <v>13</v>
      </c>
      <c r="G316" s="605"/>
      <c r="H316" s="123">
        <f t="shared" si="339"/>
        <v>0.28349999999999997</v>
      </c>
      <c r="I316" s="104">
        <f t="shared" si="331"/>
        <v>0</v>
      </c>
      <c r="J316" s="464">
        <f t="shared" si="332"/>
        <v>0</v>
      </c>
      <c r="K316" s="849"/>
      <c r="L316" s="68"/>
      <c r="M316" s="132"/>
      <c r="N316" s="337"/>
      <c r="O316" s="272"/>
      <c r="P316" s="68"/>
      <c r="Q316" s="132"/>
      <c r="R316" s="337"/>
      <c r="S316" s="325"/>
      <c r="T316" s="350"/>
      <c r="U316" s="132"/>
      <c r="V316" s="360"/>
      <c r="W316" s="21"/>
      <c r="X316" s="350"/>
      <c r="Y316" s="323"/>
      <c r="Z316" s="339"/>
      <c r="AA316" s="272"/>
      <c r="AB316" s="350"/>
      <c r="AC316" s="323"/>
      <c r="AD316" s="339"/>
      <c r="AE316" s="272"/>
      <c r="AF316" s="68"/>
      <c r="AG316" s="132"/>
      <c r="AH316" s="337"/>
      <c r="AI316" s="272"/>
      <c r="AJ316" s="68"/>
      <c r="AK316" s="132"/>
      <c r="AL316" s="337"/>
      <c r="AM316" s="146"/>
      <c r="AN316" s="68"/>
      <c r="AO316" s="132"/>
      <c r="AP316" s="337"/>
      <c r="AQ316" s="146"/>
      <c r="AR316" s="68"/>
      <c r="AS316" s="132"/>
      <c r="AT316" s="337"/>
      <c r="AU316" s="146"/>
      <c r="AV316" s="361"/>
      <c r="AW316" s="132"/>
      <c r="AX316" s="470"/>
      <c r="AY316" s="146"/>
      <c r="AZ316" s="293"/>
      <c r="BA316" s="132"/>
      <c r="BB316" s="470"/>
      <c r="BC316" s="146"/>
      <c r="BD316" s="68"/>
      <c r="BE316" s="132">
        <f t="shared" si="322"/>
        <v>0</v>
      </c>
      <c r="BF316" s="337">
        <f t="shared" si="333"/>
        <v>0</v>
      </c>
      <c r="BG316" s="158"/>
      <c r="BH316" s="68"/>
      <c r="BI316" s="132">
        <f t="shared" si="323"/>
        <v>0</v>
      </c>
      <c r="BJ316" s="337">
        <f t="shared" si="334"/>
        <v>0</v>
      </c>
      <c r="BL316" s="68"/>
      <c r="BM316" s="132">
        <f t="shared" si="335"/>
        <v>0</v>
      </c>
      <c r="BN316" s="337">
        <f t="shared" si="336"/>
        <v>0</v>
      </c>
      <c r="BP316" s="68">
        <f t="shared" si="324"/>
        <v>0</v>
      </c>
      <c r="BQ316" s="132">
        <f t="shared" si="325"/>
        <v>0</v>
      </c>
      <c r="BR316" s="337">
        <f t="shared" si="337"/>
        <v>0</v>
      </c>
      <c r="BT316" s="68"/>
      <c r="BU316" s="132">
        <f t="shared" si="326"/>
        <v>0</v>
      </c>
      <c r="BV316" s="337">
        <f t="shared" si="338"/>
        <v>0</v>
      </c>
      <c r="BX316" s="415">
        <f t="shared" si="327"/>
        <v>0</v>
      </c>
      <c r="BY316" s="132">
        <f t="shared" si="328"/>
        <v>0</v>
      </c>
      <c r="BZ316" s="337">
        <v>0</v>
      </c>
      <c r="CB316" s="415">
        <f t="shared" si="329"/>
        <v>0</v>
      </c>
      <c r="CC316" s="132">
        <f t="shared" si="330"/>
        <v>0</v>
      </c>
      <c r="CD316" s="337">
        <v>0</v>
      </c>
      <c r="CF316" s="415">
        <v>0</v>
      </c>
      <c r="CG316" s="132">
        <v>0</v>
      </c>
      <c r="CH316" s="337">
        <v>0</v>
      </c>
      <c r="CJ316" s="415">
        <v>0</v>
      </c>
      <c r="CK316" s="132">
        <v>0</v>
      </c>
      <c r="CL316" s="337">
        <v>0</v>
      </c>
    </row>
    <row r="317" spans="1:90" ht="15" customHeight="1">
      <c r="A317" s="448"/>
      <c r="B317" s="449"/>
      <c r="C317" s="450">
        <v>15</v>
      </c>
      <c r="D317" s="582" t="s">
        <v>336</v>
      </c>
      <c r="E317" s="450"/>
      <c r="F317" s="450"/>
      <c r="G317" s="451"/>
      <c r="H317" s="452"/>
      <c r="I317" s="453"/>
      <c r="J317" s="454">
        <f>SUM(J318+J324)</f>
        <v>0</v>
      </c>
      <c r="K317" s="849"/>
      <c r="L317" s="259"/>
      <c r="M317" s="260"/>
      <c r="N317" s="324"/>
      <c r="O317" s="272"/>
      <c r="P317" s="259"/>
      <c r="Q317" s="260"/>
      <c r="R317" s="324"/>
      <c r="S317" s="346"/>
      <c r="T317" s="294"/>
      <c r="U317" s="362"/>
      <c r="V317" s="363"/>
      <c r="W317" s="21"/>
      <c r="X317" s="294"/>
      <c r="Y317" s="347"/>
      <c r="Z317" s="328"/>
      <c r="AA317" s="272"/>
      <c r="AB317" s="294"/>
      <c r="AC317" s="347"/>
      <c r="AD317" s="328"/>
      <c r="AE317" s="272"/>
      <c r="AF317" s="259"/>
      <c r="AG317" s="260"/>
      <c r="AH317" s="324"/>
      <c r="AI317" s="272"/>
      <c r="AJ317" s="259"/>
      <c r="AK317" s="260"/>
      <c r="AL317" s="324"/>
      <c r="AM317" s="146"/>
      <c r="AN317" s="259"/>
      <c r="AO317" s="260"/>
      <c r="AP317" s="324"/>
      <c r="AQ317" s="146"/>
      <c r="AR317" s="259"/>
      <c r="AS317" s="260"/>
      <c r="AT317" s="324"/>
      <c r="AU317" s="146"/>
      <c r="AV317" s="362"/>
      <c r="AW317" s="362"/>
      <c r="AX317" s="471"/>
      <c r="AY317" s="315"/>
      <c r="AZ317" s="300"/>
      <c r="BA317" s="362"/>
      <c r="BB317" s="471"/>
      <c r="BC317" s="315"/>
      <c r="BD317" s="259"/>
      <c r="BE317" s="260"/>
      <c r="BF317" s="324"/>
      <c r="BG317" s="158"/>
      <c r="BH317" s="259"/>
      <c r="BI317" s="260"/>
      <c r="BJ317" s="324"/>
      <c r="BL317" s="259"/>
      <c r="BM317" s="260"/>
      <c r="BN317" s="324"/>
      <c r="BP317" s="283"/>
      <c r="BQ317" s="284"/>
      <c r="BR317" s="330"/>
      <c r="BT317" s="283"/>
      <c r="BU317" s="284"/>
      <c r="BV317" s="330"/>
      <c r="BX317" s="294"/>
      <c r="BY317" s="362"/>
      <c r="BZ317" s="406"/>
      <c r="CB317" s="294"/>
      <c r="CC317" s="362"/>
      <c r="CD317" s="406"/>
      <c r="CF317" s="294"/>
      <c r="CG317" s="362"/>
      <c r="CH317" s="406"/>
      <c r="CJ317" s="294"/>
      <c r="CK317" s="362"/>
      <c r="CL317" s="406"/>
    </row>
    <row r="318" spans="1:90" ht="15" customHeight="1" outlineLevel="1">
      <c r="A318" s="425"/>
      <c r="B318" s="426"/>
      <c r="C318" s="427" t="s">
        <v>346</v>
      </c>
      <c r="D318" s="581" t="s">
        <v>337</v>
      </c>
      <c r="E318" s="428"/>
      <c r="F318" s="429"/>
      <c r="G318" s="430"/>
      <c r="H318" s="431"/>
      <c r="I318" s="430"/>
      <c r="J318" s="432">
        <f>SUM(J319:J323)</f>
        <v>0</v>
      </c>
      <c r="K318" s="849"/>
      <c r="L318" s="261"/>
      <c r="M318" s="262"/>
      <c r="N318" s="351"/>
      <c r="O318" s="272"/>
      <c r="P318" s="261"/>
      <c r="Q318" s="262"/>
      <c r="R318" s="351"/>
      <c r="S318" s="325"/>
      <c r="T318" s="352"/>
      <c r="U318" s="262"/>
      <c r="V318" s="364"/>
      <c r="W318" s="21"/>
      <c r="X318" s="352"/>
      <c r="Y318" s="353"/>
      <c r="Z318" s="354"/>
      <c r="AA318" s="272"/>
      <c r="AB318" s="352"/>
      <c r="AC318" s="353"/>
      <c r="AD318" s="354"/>
      <c r="AE318" s="272"/>
      <c r="AF318" s="261"/>
      <c r="AG318" s="262"/>
      <c r="AH318" s="351"/>
      <c r="AI318" s="272"/>
      <c r="AJ318" s="261"/>
      <c r="AK318" s="262"/>
      <c r="AL318" s="351"/>
      <c r="AM318" s="146"/>
      <c r="AN318" s="261"/>
      <c r="AO318" s="262"/>
      <c r="AP318" s="351"/>
      <c r="AQ318" s="146"/>
      <c r="AR318" s="261"/>
      <c r="AS318" s="262"/>
      <c r="AT318" s="351"/>
      <c r="AU318" s="146"/>
      <c r="AV318" s="262"/>
      <c r="AW318" s="262"/>
      <c r="AX318" s="472"/>
      <c r="AY318" s="146"/>
      <c r="AZ318" s="301"/>
      <c r="BA318" s="262"/>
      <c r="BB318" s="472"/>
      <c r="BC318" s="146"/>
      <c r="BD318" s="261"/>
      <c r="BE318" s="262"/>
      <c r="BF318" s="351"/>
      <c r="BG318" s="158"/>
      <c r="BH318" s="261"/>
      <c r="BI318" s="262"/>
      <c r="BJ318" s="351"/>
      <c r="BL318" s="261"/>
      <c r="BM318" s="262"/>
      <c r="BN318" s="351"/>
      <c r="BP318" s="261"/>
      <c r="BQ318" s="262"/>
      <c r="BR318" s="351"/>
      <c r="BT318" s="261"/>
      <c r="BU318" s="262"/>
      <c r="BV318" s="351"/>
      <c r="BX318" s="295"/>
      <c r="BY318" s="262"/>
      <c r="BZ318" s="351"/>
      <c r="CB318" s="295"/>
      <c r="CC318" s="262"/>
      <c r="CD318" s="351"/>
      <c r="CF318" s="295"/>
      <c r="CG318" s="262"/>
      <c r="CH318" s="351"/>
      <c r="CJ318" s="295"/>
      <c r="CK318" s="262"/>
      <c r="CL318" s="351"/>
    </row>
    <row r="319" spans="1:90" ht="15" customHeight="1" outlineLevel="2">
      <c r="A319" s="188" t="s">
        <v>15</v>
      </c>
      <c r="B319" s="187">
        <v>89848</v>
      </c>
      <c r="C319" s="13" t="s">
        <v>13624</v>
      </c>
      <c r="D319" s="583" t="str">
        <f>IF(B319="","",IFERROR(VLOOKUP(B319,'SINAPI12-24'!$A$5:$H$17812,2,FALSE),VLOOKUP(ORÇAMENTO!B319,COMPOSIÇÕES!$A$9:$G$412,3,FALSE)))</f>
        <v>TUBO PVC, SERIE NORMAL, ESGOTO PREDIAL, DN 100 MM, FORNECIDO E INSTALADO EM SUBCOLETOR AÉREO DE ESGOTO SANITÁRIO. AF_08/2022</v>
      </c>
      <c r="E319" s="604" t="str">
        <f>IF(B319="","",IFERROR(VLOOKUP(B319,'SINAPI12-24'!$A$5:$H$17812,3,FALSE),VLOOKUP(ORÇAMENTO!B319,COMPOSIÇÕES!$A$9:$G$412,4,FALSE)))</f>
        <v>M</v>
      </c>
      <c r="F319" s="110">
        <v>296</v>
      </c>
      <c r="G319" s="605"/>
      <c r="H319" s="123">
        <f t="shared" ref="H319:H323" si="340">$G$6</f>
        <v>0.28349999999999997</v>
      </c>
      <c r="I319" s="104">
        <f t="shared" ref="I319:I323" si="341">G319*(1+H319)</f>
        <v>0</v>
      </c>
      <c r="J319" s="464">
        <f t="shared" ref="J319:J323" si="342">F319*I319</f>
        <v>0</v>
      </c>
      <c r="K319" s="849"/>
      <c r="L319" s="69"/>
      <c r="M319" s="112"/>
      <c r="N319" s="331"/>
      <c r="O319" s="272"/>
      <c r="P319" s="69"/>
      <c r="Q319" s="112"/>
      <c r="R319" s="331"/>
      <c r="S319" s="325"/>
      <c r="T319" s="348"/>
      <c r="U319" s="112"/>
      <c r="V319" s="356"/>
      <c r="W319" s="21"/>
      <c r="X319" s="348"/>
      <c r="Y319" s="162"/>
      <c r="Z319" s="333"/>
      <c r="AA319" s="272"/>
      <c r="AB319" s="348"/>
      <c r="AC319" s="162"/>
      <c r="AD319" s="333"/>
      <c r="AE319" s="272"/>
      <c r="AF319" s="69"/>
      <c r="AG319" s="112"/>
      <c r="AH319" s="331"/>
      <c r="AI319" s="272"/>
      <c r="AJ319" s="69"/>
      <c r="AK319" s="112"/>
      <c r="AL319" s="331"/>
      <c r="AM319" s="146"/>
      <c r="AN319" s="69"/>
      <c r="AO319" s="112"/>
      <c r="AP319" s="331"/>
      <c r="AQ319" s="146"/>
      <c r="AR319" s="69"/>
      <c r="AS319" s="112"/>
      <c r="AT319" s="331"/>
      <c r="AU319" s="146"/>
      <c r="AV319" s="357"/>
      <c r="AW319" s="112"/>
      <c r="AX319" s="468"/>
      <c r="AY319" s="146"/>
      <c r="AZ319" s="291"/>
      <c r="BA319" s="112"/>
      <c r="BB319" s="468"/>
      <c r="BC319" s="146"/>
      <c r="BD319" s="69"/>
      <c r="BE319" s="112">
        <f t="shared" si="322"/>
        <v>0</v>
      </c>
      <c r="BF319" s="337">
        <f>BD319/($F319-$X319-$AZ319)</f>
        <v>0</v>
      </c>
      <c r="BG319" s="158"/>
      <c r="BH319" s="69"/>
      <c r="BI319" s="112">
        <f t="shared" si="323"/>
        <v>0</v>
      </c>
      <c r="BJ319" s="331">
        <f>BH319/($F319-$X319-$AZ319)</f>
        <v>0</v>
      </c>
      <c r="BL319" s="69"/>
      <c r="BM319" s="112">
        <f t="shared" ref="BM319:BM323" si="343">TRUNC(BL319*M319,2)</f>
        <v>0</v>
      </c>
      <c r="BN319" s="331">
        <f>BL319/($F319-$X319-$AZ319)</f>
        <v>0</v>
      </c>
      <c r="BP319" s="69">
        <f t="shared" si="324"/>
        <v>0</v>
      </c>
      <c r="BQ319" s="112">
        <f t="shared" si="325"/>
        <v>0</v>
      </c>
      <c r="BR319" s="331">
        <f>BP319/($F319-$X319-$AZ319)</f>
        <v>0</v>
      </c>
      <c r="BT319" s="69"/>
      <c r="BU319" s="112">
        <f t="shared" si="326"/>
        <v>0</v>
      </c>
      <c r="BV319" s="331">
        <f>BT319/($F319-$X319-$AZ319)</f>
        <v>0</v>
      </c>
      <c r="BX319" s="304">
        <f t="shared" si="327"/>
        <v>0</v>
      </c>
      <c r="BY319" s="112">
        <f t="shared" si="328"/>
        <v>0</v>
      </c>
      <c r="BZ319" s="331">
        <v>0</v>
      </c>
      <c r="CB319" s="304">
        <f t="shared" si="329"/>
        <v>0</v>
      </c>
      <c r="CC319" s="112">
        <f t="shared" si="330"/>
        <v>0</v>
      </c>
      <c r="CD319" s="331">
        <v>0</v>
      </c>
      <c r="CF319" s="304">
        <v>0</v>
      </c>
      <c r="CG319" s="112">
        <v>0</v>
      </c>
      <c r="CH319" s="331">
        <v>0</v>
      </c>
      <c r="CJ319" s="304">
        <v>0</v>
      </c>
      <c r="CK319" s="112">
        <v>0</v>
      </c>
      <c r="CL319" s="331">
        <v>0</v>
      </c>
    </row>
    <row r="320" spans="1:90" ht="15" customHeight="1" outlineLevel="2">
      <c r="A320" s="188" t="s">
        <v>15</v>
      </c>
      <c r="B320" s="187">
        <v>89849</v>
      </c>
      <c r="C320" s="13" t="s">
        <v>13625</v>
      </c>
      <c r="D320" s="583" t="str">
        <f>IF(B320="","",IFERROR(VLOOKUP(B320,'SINAPI12-24'!$A$5:$H$17812,2,FALSE),VLOOKUP(ORÇAMENTO!B320,COMPOSIÇÕES!$A$9:$G$412,3,FALSE)))</f>
        <v>TUBO PVC, SERIE NORMAL, ESGOTO PREDIAL, DN 150 MM, FORNECIDO E INSTALADO EM SUBCOLETOR AÉREO DE ESGOTO SANITÁRIO. AF_08/2022</v>
      </c>
      <c r="E320" s="604" t="str">
        <f>IF(B320="","",IFERROR(VLOOKUP(B320,'SINAPI12-24'!$A$5:$H$17812,3,FALSE),VLOOKUP(ORÇAMENTO!B320,COMPOSIÇÕES!$A$9:$G$412,4,FALSE)))</f>
        <v>M</v>
      </c>
      <c r="F320" s="110">
        <v>98</v>
      </c>
      <c r="G320" s="605"/>
      <c r="H320" s="123">
        <f t="shared" si="340"/>
        <v>0.28349999999999997</v>
      </c>
      <c r="I320" s="104">
        <f t="shared" si="341"/>
        <v>0</v>
      </c>
      <c r="J320" s="464">
        <f t="shared" si="342"/>
        <v>0</v>
      </c>
      <c r="K320" s="849"/>
      <c r="L320" s="66"/>
      <c r="M320" s="165"/>
      <c r="N320" s="334"/>
      <c r="O320" s="272"/>
      <c r="P320" s="66"/>
      <c r="Q320" s="165"/>
      <c r="R320" s="334"/>
      <c r="S320" s="325"/>
      <c r="T320" s="349"/>
      <c r="U320" s="165"/>
      <c r="V320" s="358"/>
      <c r="W320" s="21"/>
      <c r="X320" s="349"/>
      <c r="Y320" s="163"/>
      <c r="Z320" s="336"/>
      <c r="AA320" s="272"/>
      <c r="AB320" s="349"/>
      <c r="AC320" s="163"/>
      <c r="AD320" s="336"/>
      <c r="AE320" s="272"/>
      <c r="AF320" s="66"/>
      <c r="AG320" s="165"/>
      <c r="AH320" s="334"/>
      <c r="AI320" s="272"/>
      <c r="AJ320" s="66"/>
      <c r="AK320" s="165"/>
      <c r="AL320" s="334"/>
      <c r="AM320" s="146"/>
      <c r="AN320" s="66"/>
      <c r="AO320" s="165"/>
      <c r="AP320" s="334"/>
      <c r="AQ320" s="146"/>
      <c r="AR320" s="66"/>
      <c r="AS320" s="165"/>
      <c r="AT320" s="334"/>
      <c r="AU320" s="146"/>
      <c r="AV320" s="359"/>
      <c r="AW320" s="165"/>
      <c r="AX320" s="469"/>
      <c r="AY320" s="146"/>
      <c r="AZ320" s="292"/>
      <c r="BA320" s="165"/>
      <c r="BB320" s="469"/>
      <c r="BC320" s="146"/>
      <c r="BD320" s="66"/>
      <c r="BE320" s="165">
        <f t="shared" si="322"/>
        <v>0</v>
      </c>
      <c r="BF320" s="337">
        <f>BD320/($F320-$X320-$AZ320)</f>
        <v>0</v>
      </c>
      <c r="BG320" s="158"/>
      <c r="BH320" s="66"/>
      <c r="BI320" s="165">
        <f t="shared" si="323"/>
        <v>0</v>
      </c>
      <c r="BJ320" s="334">
        <f>BH320/($F320-$X320-$AZ320)</f>
        <v>0</v>
      </c>
      <c r="BL320" s="66"/>
      <c r="BM320" s="165">
        <f t="shared" si="343"/>
        <v>0</v>
      </c>
      <c r="BN320" s="334">
        <f>BL320/($F320-$X320-$AZ320)</f>
        <v>0</v>
      </c>
      <c r="BP320" s="66">
        <f t="shared" si="324"/>
        <v>0</v>
      </c>
      <c r="BQ320" s="165">
        <f t="shared" si="325"/>
        <v>0</v>
      </c>
      <c r="BR320" s="334">
        <f>BP320/($F320-$X320-$AZ320)</f>
        <v>0</v>
      </c>
      <c r="BT320" s="66"/>
      <c r="BU320" s="165">
        <f t="shared" si="326"/>
        <v>0</v>
      </c>
      <c r="BV320" s="334">
        <f>BT320/($F320-$X320-$AZ320)</f>
        <v>0</v>
      </c>
      <c r="BX320" s="413">
        <f t="shared" si="327"/>
        <v>0</v>
      </c>
      <c r="BY320" s="165">
        <f t="shared" si="328"/>
        <v>0</v>
      </c>
      <c r="BZ320" s="334">
        <v>0</v>
      </c>
      <c r="CB320" s="413">
        <f t="shared" si="329"/>
        <v>0</v>
      </c>
      <c r="CC320" s="165">
        <f t="shared" si="330"/>
        <v>0</v>
      </c>
      <c r="CD320" s="334">
        <v>0</v>
      </c>
      <c r="CF320" s="413">
        <v>0</v>
      </c>
      <c r="CG320" s="165">
        <v>0</v>
      </c>
      <c r="CH320" s="334">
        <v>0</v>
      </c>
      <c r="CJ320" s="413">
        <v>0</v>
      </c>
      <c r="CK320" s="165">
        <v>0</v>
      </c>
      <c r="CL320" s="334">
        <v>0</v>
      </c>
    </row>
    <row r="321" spans="1:90" ht="15" customHeight="1" outlineLevel="2">
      <c r="A321" s="188" t="s">
        <v>15</v>
      </c>
      <c r="B321" s="187">
        <v>89746</v>
      </c>
      <c r="C321" s="13" t="s">
        <v>13626</v>
      </c>
      <c r="D321" s="583" t="str">
        <f>IF(B321="","",IFERROR(VLOOKUP(B321,'SINAPI12-24'!$A$5:$H$17812,2,FALSE),VLOOKUP(ORÇAMENTO!B321,COMPOSIÇÕES!$A$9:$G$412,3,FALSE)))</f>
        <v>JOELHO 45 GRAUS, PVC, SERIE NORMAL, ESGOTO PREDIAL, DN 100 MM, JUNTA ELÁSTICA, FORNECIDO E INSTALADO EM RAMAL DE DESCARGA OU RAMAL DE ESGOTO SANITÁRIO. AF_08/2022</v>
      </c>
      <c r="E321" s="604" t="str">
        <f>IF(B321="","",IFERROR(VLOOKUP(B321,'SINAPI12-24'!$A$5:$H$17812,3,FALSE),VLOOKUP(ORÇAMENTO!B321,COMPOSIÇÕES!$A$9:$G$412,4,FALSE)))</f>
        <v>UN</v>
      </c>
      <c r="F321" s="110">
        <v>20</v>
      </c>
      <c r="G321" s="605"/>
      <c r="H321" s="123">
        <f t="shared" si="340"/>
        <v>0.28349999999999997</v>
      </c>
      <c r="I321" s="104">
        <f t="shared" si="341"/>
        <v>0</v>
      </c>
      <c r="J321" s="464">
        <f t="shared" si="342"/>
        <v>0</v>
      </c>
      <c r="K321" s="849"/>
      <c r="L321" s="66"/>
      <c r="M321" s="165"/>
      <c r="N321" s="334"/>
      <c r="O321" s="272"/>
      <c r="P321" s="66"/>
      <c r="Q321" s="165"/>
      <c r="R321" s="334"/>
      <c r="S321" s="325"/>
      <c r="T321" s="349"/>
      <c r="U321" s="165"/>
      <c r="V321" s="358"/>
      <c r="W321" s="21"/>
      <c r="X321" s="349"/>
      <c r="Y321" s="163"/>
      <c r="Z321" s="336"/>
      <c r="AA321" s="272"/>
      <c r="AB321" s="349"/>
      <c r="AC321" s="163"/>
      <c r="AD321" s="336"/>
      <c r="AE321" s="272"/>
      <c r="AF321" s="66"/>
      <c r="AG321" s="165"/>
      <c r="AH321" s="334"/>
      <c r="AI321" s="272"/>
      <c r="AJ321" s="66"/>
      <c r="AK321" s="165"/>
      <c r="AL321" s="334"/>
      <c r="AM321" s="146"/>
      <c r="AN321" s="66"/>
      <c r="AO321" s="165"/>
      <c r="AP321" s="334"/>
      <c r="AQ321" s="146"/>
      <c r="AR321" s="66"/>
      <c r="AS321" s="165"/>
      <c r="AT321" s="334"/>
      <c r="AU321" s="146"/>
      <c r="AV321" s="359"/>
      <c r="AW321" s="165"/>
      <c r="AX321" s="469"/>
      <c r="AY321" s="146"/>
      <c r="AZ321" s="292"/>
      <c r="BA321" s="165"/>
      <c r="BB321" s="469"/>
      <c r="BC321" s="146"/>
      <c r="BD321" s="66"/>
      <c r="BE321" s="165">
        <f t="shared" si="322"/>
        <v>0</v>
      </c>
      <c r="BF321" s="337">
        <f>BD321/($F321-$X321-$AZ321)</f>
        <v>0</v>
      </c>
      <c r="BG321" s="158"/>
      <c r="BH321" s="66"/>
      <c r="BI321" s="165">
        <f t="shared" si="323"/>
        <v>0</v>
      </c>
      <c r="BJ321" s="334">
        <f>BH321/($F321-$X321-$AZ321)</f>
        <v>0</v>
      </c>
      <c r="BL321" s="66"/>
      <c r="BM321" s="165">
        <f t="shared" si="343"/>
        <v>0</v>
      </c>
      <c r="BN321" s="334">
        <f>BL321/($F321-$X321-$AZ321)</f>
        <v>0</v>
      </c>
      <c r="BP321" s="66">
        <f t="shared" si="324"/>
        <v>0</v>
      </c>
      <c r="BQ321" s="165">
        <f t="shared" si="325"/>
        <v>0</v>
      </c>
      <c r="BR321" s="334">
        <f>BP321/($F321-$X321-$AZ321)</f>
        <v>0</v>
      </c>
      <c r="BT321" s="66"/>
      <c r="BU321" s="165">
        <f t="shared" si="326"/>
        <v>0</v>
      </c>
      <c r="BV321" s="334">
        <f>BT321/($F321-$X321-$AZ321)</f>
        <v>0</v>
      </c>
      <c r="BX321" s="413">
        <f t="shared" si="327"/>
        <v>0</v>
      </c>
      <c r="BY321" s="165">
        <f t="shared" si="328"/>
        <v>0</v>
      </c>
      <c r="BZ321" s="334">
        <v>0</v>
      </c>
      <c r="CB321" s="413">
        <f t="shared" si="329"/>
        <v>0</v>
      </c>
      <c r="CC321" s="165">
        <f t="shared" si="330"/>
        <v>0</v>
      </c>
      <c r="CD321" s="334">
        <v>0</v>
      </c>
      <c r="CF321" s="413">
        <v>0</v>
      </c>
      <c r="CG321" s="165">
        <v>0</v>
      </c>
      <c r="CH321" s="334">
        <v>0</v>
      </c>
      <c r="CJ321" s="413">
        <v>0</v>
      </c>
      <c r="CK321" s="165">
        <v>0</v>
      </c>
      <c r="CL321" s="334">
        <v>0</v>
      </c>
    </row>
    <row r="322" spans="1:90" ht="15" customHeight="1" outlineLevel="2">
      <c r="A322" s="188" t="s">
        <v>15</v>
      </c>
      <c r="B322" s="187">
        <v>89744</v>
      </c>
      <c r="C322" s="13" t="s">
        <v>13627</v>
      </c>
      <c r="D322" s="583" t="str">
        <f>IF(B322="","",IFERROR(VLOOKUP(B322,'SINAPI12-24'!$A$5:$H$17812,2,FALSE),VLOOKUP(ORÇAMENTO!B322,COMPOSIÇÕES!$A$9:$G$412,3,FALSE)))</f>
        <v>JOELHO 90 GRAUS, PVC, SERIE NORMAL, ESGOTO PREDIAL, DN 100 MM, JUNTA ELÁSTICA, FORNECIDO E INSTALADO EM RAMAL DE DESCARGA OU RAMAL DE ESGOTO SANITÁRIO. AF_08/2022</v>
      </c>
      <c r="E322" s="604" t="str">
        <f>IF(B322="","",IFERROR(VLOOKUP(B322,'SINAPI12-24'!$A$5:$H$17812,3,FALSE),VLOOKUP(ORÇAMENTO!B322,COMPOSIÇÕES!$A$9:$G$412,4,FALSE)))</f>
        <v>UN</v>
      </c>
      <c r="F322" s="110">
        <v>71</v>
      </c>
      <c r="G322" s="605"/>
      <c r="H322" s="123">
        <f t="shared" si="340"/>
        <v>0.28349999999999997</v>
      </c>
      <c r="I322" s="104">
        <f t="shared" si="341"/>
        <v>0</v>
      </c>
      <c r="J322" s="464">
        <f t="shared" si="342"/>
        <v>0</v>
      </c>
      <c r="K322" s="849"/>
      <c r="L322" s="66"/>
      <c r="M322" s="165"/>
      <c r="N322" s="334"/>
      <c r="O322" s="272"/>
      <c r="P322" s="66"/>
      <c r="Q322" s="165"/>
      <c r="R322" s="334"/>
      <c r="S322" s="325"/>
      <c r="T322" s="349"/>
      <c r="U322" s="165"/>
      <c r="V322" s="358"/>
      <c r="W322" s="21"/>
      <c r="X322" s="349"/>
      <c r="Y322" s="163"/>
      <c r="Z322" s="336"/>
      <c r="AA322" s="272"/>
      <c r="AB322" s="349"/>
      <c r="AC322" s="163"/>
      <c r="AD322" s="336"/>
      <c r="AE322" s="272"/>
      <c r="AF322" s="66"/>
      <c r="AG322" s="165"/>
      <c r="AH322" s="334"/>
      <c r="AI322" s="272"/>
      <c r="AJ322" s="66"/>
      <c r="AK322" s="165"/>
      <c r="AL322" s="334"/>
      <c r="AM322" s="146"/>
      <c r="AN322" s="66"/>
      <c r="AO322" s="165"/>
      <c r="AP322" s="334"/>
      <c r="AQ322" s="146"/>
      <c r="AR322" s="66"/>
      <c r="AS322" s="165"/>
      <c r="AT322" s="334"/>
      <c r="AU322" s="146"/>
      <c r="AV322" s="359"/>
      <c r="AW322" s="165"/>
      <c r="AX322" s="469"/>
      <c r="AY322" s="146"/>
      <c r="AZ322" s="292"/>
      <c r="BA322" s="165"/>
      <c r="BB322" s="469"/>
      <c r="BC322" s="146"/>
      <c r="BD322" s="66"/>
      <c r="BE322" s="165">
        <f t="shared" si="322"/>
        <v>0</v>
      </c>
      <c r="BF322" s="337">
        <f>BD322/($F322-$X322-$AZ322)</f>
        <v>0</v>
      </c>
      <c r="BG322" s="158"/>
      <c r="BH322" s="66"/>
      <c r="BI322" s="165">
        <f t="shared" si="323"/>
        <v>0</v>
      </c>
      <c r="BJ322" s="334">
        <f>BH322/($F322-$X322-$AZ322)</f>
        <v>0</v>
      </c>
      <c r="BL322" s="66"/>
      <c r="BM322" s="165">
        <f t="shared" si="343"/>
        <v>0</v>
      </c>
      <c r="BN322" s="334">
        <f>BL322/($F322-$X322-$AZ322)</f>
        <v>0</v>
      </c>
      <c r="BP322" s="66">
        <f t="shared" si="324"/>
        <v>0</v>
      </c>
      <c r="BQ322" s="165">
        <f t="shared" si="325"/>
        <v>0</v>
      </c>
      <c r="BR322" s="334">
        <f>BP322/($F322-$X322-$AZ322)</f>
        <v>0</v>
      </c>
      <c r="BT322" s="66"/>
      <c r="BU322" s="165">
        <f t="shared" si="326"/>
        <v>0</v>
      </c>
      <c r="BV322" s="334">
        <f>BT322/($F322-$X322-$AZ322)</f>
        <v>0</v>
      </c>
      <c r="BX322" s="413">
        <f t="shared" si="327"/>
        <v>0</v>
      </c>
      <c r="BY322" s="165">
        <f t="shared" si="328"/>
        <v>0</v>
      </c>
      <c r="BZ322" s="334">
        <v>0</v>
      </c>
      <c r="CB322" s="413">
        <f t="shared" si="329"/>
        <v>0</v>
      </c>
      <c r="CC322" s="165">
        <f t="shared" si="330"/>
        <v>0</v>
      </c>
      <c r="CD322" s="334">
        <v>0</v>
      </c>
      <c r="CF322" s="413">
        <v>0</v>
      </c>
      <c r="CG322" s="165">
        <v>0</v>
      </c>
      <c r="CH322" s="334">
        <v>0</v>
      </c>
      <c r="CJ322" s="413">
        <v>0</v>
      </c>
      <c r="CK322" s="165">
        <v>0</v>
      </c>
      <c r="CL322" s="334">
        <v>0</v>
      </c>
    </row>
    <row r="323" spans="1:90" ht="15" customHeight="1" outlineLevel="2">
      <c r="A323" s="188" t="s">
        <v>15</v>
      </c>
      <c r="B323" s="187">
        <v>89567</v>
      </c>
      <c r="C323" s="13" t="s">
        <v>13628</v>
      </c>
      <c r="D323" s="583" t="str">
        <f>IF(B323="","",IFERROR(VLOOKUP(B323,'SINAPI12-24'!$A$5:$H$17812,2,FALSE),VLOOKUP(ORÇAMENTO!B323,COMPOSIÇÕES!$A$9:$G$412,3,FALSE)))</f>
        <v>JUNÇÃO SIMPLES, PVC, SERIE R, ÁGUA PLUVIAL, DN 100 X 100 MM, JUNTA ELÁSTICA, FORNECIDO E INSTALADO EM RAMAL DE ENCAMINHAMENTO. AF_06/2022</v>
      </c>
      <c r="E323" s="604" t="str">
        <f>IF(B323="","",IFERROR(VLOOKUP(B323,'SINAPI12-24'!$A$5:$H$17812,3,FALSE),VLOOKUP(ORÇAMENTO!B323,COMPOSIÇÕES!$A$9:$G$412,4,FALSE)))</f>
        <v>UN</v>
      </c>
      <c r="F323" s="110">
        <v>7</v>
      </c>
      <c r="G323" s="605"/>
      <c r="H323" s="123">
        <f t="shared" si="340"/>
        <v>0.28349999999999997</v>
      </c>
      <c r="I323" s="104">
        <f t="shared" si="341"/>
        <v>0</v>
      </c>
      <c r="J323" s="464">
        <f t="shared" si="342"/>
        <v>0</v>
      </c>
      <c r="K323" s="849"/>
      <c r="L323" s="68"/>
      <c r="M323" s="132"/>
      <c r="N323" s="337"/>
      <c r="O323" s="272"/>
      <c r="P323" s="68"/>
      <c r="Q323" s="132"/>
      <c r="R323" s="337"/>
      <c r="S323" s="325"/>
      <c r="T323" s="350"/>
      <c r="U323" s="132"/>
      <c r="V323" s="360"/>
      <c r="W323" s="21"/>
      <c r="X323" s="350"/>
      <c r="Y323" s="323"/>
      <c r="Z323" s="339"/>
      <c r="AA323" s="272"/>
      <c r="AB323" s="350"/>
      <c r="AC323" s="323"/>
      <c r="AD323" s="339"/>
      <c r="AE323" s="272"/>
      <c r="AF323" s="68"/>
      <c r="AG323" s="132"/>
      <c r="AH323" s="337"/>
      <c r="AI323" s="272"/>
      <c r="AJ323" s="68"/>
      <c r="AK323" s="132"/>
      <c r="AL323" s="337"/>
      <c r="AM323" s="146"/>
      <c r="AN323" s="68"/>
      <c r="AO323" s="132"/>
      <c r="AP323" s="337"/>
      <c r="AQ323" s="146"/>
      <c r="AR323" s="68"/>
      <c r="AS323" s="132"/>
      <c r="AT323" s="337"/>
      <c r="AU323" s="146"/>
      <c r="AV323" s="361"/>
      <c r="AW323" s="132"/>
      <c r="AX323" s="470"/>
      <c r="AY323" s="146"/>
      <c r="AZ323" s="293"/>
      <c r="BA323" s="132"/>
      <c r="BB323" s="470"/>
      <c r="BC323" s="146"/>
      <c r="BD323" s="68"/>
      <c r="BE323" s="132">
        <f t="shared" si="322"/>
        <v>0</v>
      </c>
      <c r="BF323" s="337">
        <f>BD323/($F323-$X323-$AZ323)</f>
        <v>0</v>
      </c>
      <c r="BG323" s="158"/>
      <c r="BH323" s="68"/>
      <c r="BI323" s="132">
        <f t="shared" si="323"/>
        <v>0</v>
      </c>
      <c r="BJ323" s="337">
        <f>BH323/($F323-$X323-$AZ323)</f>
        <v>0</v>
      </c>
      <c r="BL323" s="68"/>
      <c r="BM323" s="132">
        <f t="shared" si="343"/>
        <v>0</v>
      </c>
      <c r="BN323" s="337">
        <f>BL323/($F323-$X323-$AZ323)</f>
        <v>0</v>
      </c>
      <c r="BP323" s="68">
        <f t="shared" si="324"/>
        <v>0</v>
      </c>
      <c r="BQ323" s="132">
        <f t="shared" si="325"/>
        <v>0</v>
      </c>
      <c r="BR323" s="337">
        <f>BP323/($F323-$X323-$AZ323)</f>
        <v>0</v>
      </c>
      <c r="BT323" s="68"/>
      <c r="BU323" s="132">
        <f t="shared" si="326"/>
        <v>0</v>
      </c>
      <c r="BV323" s="337">
        <f>BT323/($F323-$X323-$AZ323)</f>
        <v>0</v>
      </c>
      <c r="BX323" s="415">
        <f t="shared" si="327"/>
        <v>0</v>
      </c>
      <c r="BY323" s="132">
        <f t="shared" si="328"/>
        <v>0</v>
      </c>
      <c r="BZ323" s="337">
        <v>0</v>
      </c>
      <c r="CB323" s="415">
        <f t="shared" si="329"/>
        <v>0</v>
      </c>
      <c r="CC323" s="132">
        <f t="shared" si="330"/>
        <v>0</v>
      </c>
      <c r="CD323" s="337">
        <v>0</v>
      </c>
      <c r="CF323" s="415">
        <v>0</v>
      </c>
      <c r="CG323" s="132">
        <v>0</v>
      </c>
      <c r="CH323" s="337">
        <v>0</v>
      </c>
      <c r="CJ323" s="415">
        <v>0</v>
      </c>
      <c r="CK323" s="132">
        <v>0</v>
      </c>
      <c r="CL323" s="337">
        <v>0</v>
      </c>
    </row>
    <row r="324" spans="1:90" ht="15" customHeight="1" outlineLevel="1">
      <c r="A324" s="425"/>
      <c r="B324" s="426"/>
      <c r="C324" s="427" t="s">
        <v>347</v>
      </c>
      <c r="D324" s="581" t="s">
        <v>339</v>
      </c>
      <c r="E324" s="428"/>
      <c r="F324" s="429"/>
      <c r="G324" s="430"/>
      <c r="H324" s="431"/>
      <c r="I324" s="430"/>
      <c r="J324" s="432">
        <f>SUM(J325:J326)</f>
        <v>0</v>
      </c>
      <c r="K324" s="849"/>
      <c r="L324" s="261"/>
      <c r="M324" s="262"/>
      <c r="N324" s="351"/>
      <c r="O324" s="272"/>
      <c r="P324" s="261"/>
      <c r="Q324" s="262"/>
      <c r="R324" s="351"/>
      <c r="S324" s="325"/>
      <c r="T324" s="352"/>
      <c r="U324" s="262"/>
      <c r="V324" s="364"/>
      <c r="W324" s="21"/>
      <c r="X324" s="352"/>
      <c r="Y324" s="353"/>
      <c r="Z324" s="354"/>
      <c r="AA324" s="272"/>
      <c r="AB324" s="352"/>
      <c r="AC324" s="353"/>
      <c r="AD324" s="354"/>
      <c r="AE324" s="272"/>
      <c r="AF324" s="261"/>
      <c r="AG324" s="262"/>
      <c r="AH324" s="351"/>
      <c r="AI324" s="272"/>
      <c r="AJ324" s="261"/>
      <c r="AK324" s="262"/>
      <c r="AL324" s="351"/>
      <c r="AM324" s="146"/>
      <c r="AN324" s="261"/>
      <c r="AO324" s="262"/>
      <c r="AP324" s="351"/>
      <c r="AQ324" s="146"/>
      <c r="AR324" s="261"/>
      <c r="AS324" s="262"/>
      <c r="AT324" s="351"/>
      <c r="AU324" s="146"/>
      <c r="AV324" s="262"/>
      <c r="AW324" s="262"/>
      <c r="AX324" s="472"/>
      <c r="AY324" s="146"/>
      <c r="AZ324" s="301"/>
      <c r="BA324" s="262"/>
      <c r="BB324" s="472"/>
      <c r="BC324" s="146"/>
      <c r="BD324" s="261"/>
      <c r="BE324" s="262"/>
      <c r="BF324" s="351"/>
      <c r="BG324" s="158"/>
      <c r="BH324" s="261"/>
      <c r="BI324" s="262"/>
      <c r="BJ324" s="351"/>
      <c r="BL324" s="261"/>
      <c r="BM324" s="262"/>
      <c r="BN324" s="351"/>
      <c r="BP324" s="261"/>
      <c r="BQ324" s="262"/>
      <c r="BR324" s="351"/>
      <c r="BT324" s="261"/>
      <c r="BU324" s="262"/>
      <c r="BV324" s="351"/>
      <c r="BX324" s="295"/>
      <c r="BY324" s="262"/>
      <c r="BZ324" s="351"/>
      <c r="CB324" s="295"/>
      <c r="CC324" s="262"/>
      <c r="CD324" s="351"/>
      <c r="CF324" s="295"/>
      <c r="CG324" s="262"/>
      <c r="CH324" s="351"/>
      <c r="CJ324" s="295"/>
      <c r="CK324" s="262"/>
      <c r="CL324" s="351"/>
    </row>
    <row r="325" spans="1:90" ht="15" customHeight="1" outlineLevel="2">
      <c r="A325" s="188" t="s">
        <v>13403</v>
      </c>
      <c r="B325" s="107" t="s">
        <v>13379</v>
      </c>
      <c r="C325" s="13" t="s">
        <v>13629</v>
      </c>
      <c r="D325" s="583" t="str">
        <f>IF(B325="","",IFERROR(VLOOKUP(B325,'SINAPI12-24'!$A$5:$H$17812,2,FALSE),VLOOKUP(ORÇAMENTO!B325,COMPOSIÇÕES!$A$9:$G$412,3,FALSE)))</f>
        <v>CAIXA DE AREIA 40X40X40CM EM ALVENARIA - EXECUÇÃO (REF. SINAPI (72285,1/2020))</v>
      </c>
      <c r="E325" s="604" t="str">
        <f>IF(B325="","",IFERROR(VLOOKUP(B325,'SINAPI12-24'!$A$5:$H$17812,3,FALSE),VLOOKUP(ORÇAMENTO!B325,COMPOSIÇÕES!$A$9:$G$412,4,FALSE)))</f>
        <v xml:space="preserve">UN    </v>
      </c>
      <c r="F325" s="110">
        <v>16</v>
      </c>
      <c r="G325" s="605"/>
      <c r="H325" s="123">
        <f t="shared" ref="H325:H326" si="344">$G$6</f>
        <v>0.28349999999999997</v>
      </c>
      <c r="I325" s="104">
        <f t="shared" ref="I325:I326" si="345">G325*(1+H325)</f>
        <v>0</v>
      </c>
      <c r="J325" s="464">
        <f t="shared" ref="J325:J326" si="346">F325*I325</f>
        <v>0</v>
      </c>
      <c r="K325" s="849"/>
      <c r="L325" s="69"/>
      <c r="M325" s="112"/>
      <c r="N325" s="331"/>
      <c r="O325" s="272"/>
      <c r="P325" s="69"/>
      <c r="Q325" s="112"/>
      <c r="R325" s="331"/>
      <c r="S325" s="325"/>
      <c r="T325" s="348"/>
      <c r="U325" s="112"/>
      <c r="V325" s="356"/>
      <c r="W325" s="21"/>
      <c r="X325" s="348"/>
      <c r="Y325" s="162"/>
      <c r="Z325" s="333"/>
      <c r="AA325" s="272"/>
      <c r="AB325" s="348"/>
      <c r="AC325" s="162"/>
      <c r="AD325" s="333"/>
      <c r="AE325" s="272"/>
      <c r="AF325" s="69"/>
      <c r="AG325" s="112"/>
      <c r="AH325" s="331"/>
      <c r="AI325" s="272"/>
      <c r="AJ325" s="69"/>
      <c r="AK325" s="112"/>
      <c r="AL325" s="331"/>
      <c r="AM325" s="146"/>
      <c r="AN325" s="69"/>
      <c r="AO325" s="112"/>
      <c r="AP325" s="331"/>
      <c r="AQ325" s="146"/>
      <c r="AR325" s="69"/>
      <c r="AS325" s="112"/>
      <c r="AT325" s="331"/>
      <c r="AU325" s="146"/>
      <c r="AV325" s="357"/>
      <c r="AW325" s="112"/>
      <c r="AX325" s="468"/>
      <c r="AY325" s="146"/>
      <c r="AZ325" s="291"/>
      <c r="BA325" s="112"/>
      <c r="BB325" s="468"/>
      <c r="BC325" s="146"/>
      <c r="BD325" s="69"/>
      <c r="BE325" s="112">
        <f t="shared" si="322"/>
        <v>0</v>
      </c>
      <c r="BF325" s="331">
        <f>BD325/($F325-$X325-$AZ325)</f>
        <v>0</v>
      </c>
      <c r="BG325" s="158"/>
      <c r="BH325" s="69"/>
      <c r="BI325" s="112">
        <f t="shared" si="323"/>
        <v>0</v>
      </c>
      <c r="BJ325" s="331">
        <f>BH325/($F325-$X325-$AZ325)</f>
        <v>0</v>
      </c>
      <c r="BL325" s="69"/>
      <c r="BM325" s="112">
        <f t="shared" ref="BM325:BM326" si="347">TRUNC(BL325*M325,2)</f>
        <v>0</v>
      </c>
      <c r="BN325" s="331">
        <f>BL325/($F325-$X325-$AZ325)</f>
        <v>0</v>
      </c>
      <c r="BP325" s="69">
        <f t="shared" si="324"/>
        <v>0</v>
      </c>
      <c r="BQ325" s="112">
        <f t="shared" si="325"/>
        <v>0</v>
      </c>
      <c r="BR325" s="331">
        <f>BP325/($F325-$X325-$AZ325)</f>
        <v>0</v>
      </c>
      <c r="BT325" s="69"/>
      <c r="BU325" s="112">
        <f t="shared" si="326"/>
        <v>0</v>
      </c>
      <c r="BV325" s="331">
        <f>BT325/($F325-$X325-$AZ325)</f>
        <v>0</v>
      </c>
      <c r="BX325" s="304">
        <f t="shared" si="327"/>
        <v>0</v>
      </c>
      <c r="BY325" s="112">
        <f t="shared" si="328"/>
        <v>0</v>
      </c>
      <c r="BZ325" s="331">
        <v>0</v>
      </c>
      <c r="CB325" s="304">
        <f t="shared" si="329"/>
        <v>0</v>
      </c>
      <c r="CC325" s="112">
        <f t="shared" si="330"/>
        <v>0</v>
      </c>
      <c r="CD325" s="331">
        <v>0</v>
      </c>
      <c r="CF325" s="304">
        <v>0</v>
      </c>
      <c r="CG325" s="112">
        <v>0</v>
      </c>
      <c r="CH325" s="331">
        <v>0</v>
      </c>
      <c r="CJ325" s="304">
        <v>0</v>
      </c>
      <c r="CK325" s="112">
        <v>0</v>
      </c>
      <c r="CL325" s="331">
        <v>0</v>
      </c>
    </row>
    <row r="326" spans="1:90" ht="15" customHeight="1" outlineLevel="2">
      <c r="A326" s="922" t="s">
        <v>106</v>
      </c>
      <c r="B326" s="107">
        <v>4283</v>
      </c>
      <c r="C326" s="13" t="s">
        <v>13630</v>
      </c>
      <c r="D326" s="583" t="s">
        <v>13442</v>
      </c>
      <c r="E326" s="604" t="s">
        <v>123</v>
      </c>
      <c r="F326" s="788">
        <v>23</v>
      </c>
      <c r="G326" s="605"/>
      <c r="H326" s="123">
        <f t="shared" si="344"/>
        <v>0.28349999999999997</v>
      </c>
      <c r="I326" s="104">
        <f t="shared" si="345"/>
        <v>0</v>
      </c>
      <c r="J326" s="464">
        <f t="shared" si="346"/>
        <v>0</v>
      </c>
      <c r="K326" s="849"/>
      <c r="L326" s="924"/>
      <c r="M326" s="925"/>
      <c r="N326" s="926"/>
      <c r="O326" s="775"/>
      <c r="P326" s="924"/>
      <c r="Q326" s="925"/>
      <c r="R326" s="926"/>
      <c r="S326" s="776"/>
      <c r="T326" s="927"/>
      <c r="U326" s="925"/>
      <c r="V326" s="928"/>
      <c r="W326" s="21"/>
      <c r="X326" s="927"/>
      <c r="Y326" s="929"/>
      <c r="Z326" s="930"/>
      <c r="AA326" s="775"/>
      <c r="AB326" s="927"/>
      <c r="AC326" s="929"/>
      <c r="AD326" s="930"/>
      <c r="AE326" s="775"/>
      <c r="AF326" s="924"/>
      <c r="AG326" s="925"/>
      <c r="AH326" s="926"/>
      <c r="AI326" s="775"/>
      <c r="AJ326" s="924"/>
      <c r="AK326" s="925"/>
      <c r="AL326" s="926"/>
      <c r="AM326" s="931"/>
      <c r="AN326" s="924"/>
      <c r="AO326" s="925"/>
      <c r="AP326" s="926"/>
      <c r="AQ326" s="931"/>
      <c r="AR326" s="924"/>
      <c r="AS326" s="925"/>
      <c r="AT326" s="926"/>
      <c r="AU326" s="931"/>
      <c r="AV326" s="927"/>
      <c r="AW326" s="925"/>
      <c r="AX326" s="932"/>
      <c r="AY326" s="931"/>
      <c r="AZ326" s="933"/>
      <c r="BA326" s="925"/>
      <c r="BB326" s="932"/>
      <c r="BC326" s="931"/>
      <c r="BD326" s="924"/>
      <c r="BE326" s="925">
        <f t="shared" si="322"/>
        <v>0</v>
      </c>
      <c r="BF326" s="926">
        <f>BD326/($F326-$X326-$AZ326)</f>
        <v>0</v>
      </c>
      <c r="BG326" s="934"/>
      <c r="BH326" s="924"/>
      <c r="BI326" s="925">
        <f t="shared" si="323"/>
        <v>0</v>
      </c>
      <c r="BJ326" s="926">
        <f>BH326/($F326-$X326-$AZ326)</f>
        <v>0</v>
      </c>
      <c r="BL326" s="924"/>
      <c r="BM326" s="925">
        <f t="shared" si="347"/>
        <v>0</v>
      </c>
      <c r="BN326" s="926">
        <f>BL326/($F326-$X326-$AZ326)</f>
        <v>0</v>
      </c>
      <c r="BP326" s="924">
        <f t="shared" si="324"/>
        <v>0</v>
      </c>
      <c r="BQ326" s="925">
        <f t="shared" si="325"/>
        <v>0</v>
      </c>
      <c r="BR326" s="926">
        <f>BP326/($F326-$X326-$AZ326)</f>
        <v>0</v>
      </c>
      <c r="BT326" s="924"/>
      <c r="BU326" s="925">
        <f t="shared" si="326"/>
        <v>0</v>
      </c>
      <c r="BV326" s="926">
        <f>BT326/($F326-$X326-$AZ326)</f>
        <v>0</v>
      </c>
      <c r="BX326" s="933">
        <f t="shared" si="327"/>
        <v>0</v>
      </c>
      <c r="BY326" s="925">
        <f t="shared" si="328"/>
        <v>0</v>
      </c>
      <c r="BZ326" s="926">
        <v>0</v>
      </c>
      <c r="CB326" s="933">
        <f t="shared" si="329"/>
        <v>0</v>
      </c>
      <c r="CC326" s="925">
        <f t="shared" si="330"/>
        <v>0</v>
      </c>
      <c r="CD326" s="926">
        <v>0</v>
      </c>
      <c r="CF326" s="933">
        <v>0</v>
      </c>
      <c r="CG326" s="925">
        <v>0</v>
      </c>
      <c r="CH326" s="926">
        <v>0</v>
      </c>
      <c r="CJ326" s="933">
        <v>0</v>
      </c>
      <c r="CK326" s="925">
        <v>0</v>
      </c>
      <c r="CL326" s="926">
        <v>0</v>
      </c>
    </row>
    <row r="327" spans="1:90" ht="15" customHeight="1">
      <c r="A327" s="448"/>
      <c r="B327" s="449"/>
      <c r="C327" s="450">
        <v>16</v>
      </c>
      <c r="D327" s="582" t="s">
        <v>342</v>
      </c>
      <c r="E327" s="450"/>
      <c r="F327" s="450"/>
      <c r="G327" s="451"/>
      <c r="H327" s="452"/>
      <c r="I327" s="453"/>
      <c r="J327" s="454">
        <f>SUM(J328:J367)</f>
        <v>0</v>
      </c>
      <c r="K327" s="849"/>
      <c r="L327" s="259"/>
      <c r="M327" s="260"/>
      <c r="N327" s="324"/>
      <c r="O327" s="272"/>
      <c r="P327" s="259"/>
      <c r="Q327" s="260"/>
      <c r="R327" s="324"/>
      <c r="S327" s="346"/>
      <c r="T327" s="294"/>
      <c r="U327" s="362"/>
      <c r="V327" s="363"/>
      <c r="W327" s="21"/>
      <c r="X327" s="294"/>
      <c r="Y327" s="347"/>
      <c r="Z327" s="328"/>
      <c r="AA327" s="272"/>
      <c r="AB327" s="294"/>
      <c r="AC327" s="347"/>
      <c r="AD327" s="328"/>
      <c r="AE327" s="272"/>
      <c r="AF327" s="259"/>
      <c r="AG327" s="260"/>
      <c r="AH327" s="324"/>
      <c r="AI327" s="272"/>
      <c r="AJ327" s="259"/>
      <c r="AK327" s="260"/>
      <c r="AL327" s="324"/>
      <c r="AM327" s="146"/>
      <c r="AN327" s="259"/>
      <c r="AO327" s="260"/>
      <c r="AP327" s="324"/>
      <c r="AQ327" s="146"/>
      <c r="AR327" s="259"/>
      <c r="AS327" s="260"/>
      <c r="AT327" s="324"/>
      <c r="AU327" s="146"/>
      <c r="AV327" s="362"/>
      <c r="AW327" s="362"/>
      <c r="AX327" s="471"/>
      <c r="AY327" s="315"/>
      <c r="AZ327" s="300"/>
      <c r="BA327" s="362"/>
      <c r="BB327" s="471"/>
      <c r="BC327" s="315"/>
      <c r="BD327" s="259"/>
      <c r="BE327" s="260"/>
      <c r="BF327" s="324"/>
      <c r="BG327" s="158"/>
      <c r="BH327" s="259"/>
      <c r="BI327" s="260"/>
      <c r="BJ327" s="324"/>
      <c r="BL327" s="259"/>
      <c r="BM327" s="260"/>
      <c r="BN327" s="324"/>
      <c r="BP327" s="283"/>
      <c r="BQ327" s="284"/>
      <c r="BR327" s="330"/>
      <c r="BT327" s="283"/>
      <c r="BU327" s="284"/>
      <c r="BV327" s="330"/>
      <c r="BX327" s="294"/>
      <c r="BY327" s="362"/>
      <c r="BZ327" s="406"/>
      <c r="CB327" s="294"/>
      <c r="CC327" s="362"/>
      <c r="CD327" s="406"/>
      <c r="CF327" s="294"/>
      <c r="CG327" s="362"/>
      <c r="CH327" s="406"/>
      <c r="CJ327" s="294"/>
      <c r="CK327" s="362"/>
      <c r="CL327" s="406"/>
    </row>
    <row r="328" spans="1:90" ht="15" customHeight="1" outlineLevel="1">
      <c r="A328" s="135" t="s">
        <v>15</v>
      </c>
      <c r="B328" s="106">
        <v>89714</v>
      </c>
      <c r="C328" s="13" t="s">
        <v>360</v>
      </c>
      <c r="D328" s="583" t="str">
        <f>IF(B328="","",IFERROR(VLOOKUP(B328,'SINAPI12-24'!$A$5:$H$17812,2,FALSE),VLOOKUP(ORÇAMENTO!B328,COMPOSIÇÕES!$A$9:$G$412,3,FALSE)))</f>
        <v>TUBO PVC, SERIE NORMAL, ESGOTO PREDIAL, DN 100 MM, FORNECIDO E INSTALADO EM RAMAL DE DESCARGA OU RAMAL DE ESGOTO SANITÁRIO. AF_08/2022</v>
      </c>
      <c r="E328" s="604" t="str">
        <f>IF(B328="","",IFERROR(VLOOKUP(B328,'SINAPI12-24'!$A$5:$H$17812,3,FALSE),VLOOKUP(ORÇAMENTO!B328,COMPOSIÇÕES!$A$9:$G$412,4,FALSE)))</f>
        <v>M</v>
      </c>
      <c r="F328" s="110">
        <v>146</v>
      </c>
      <c r="G328" s="605"/>
      <c r="H328" s="123">
        <f t="shared" ref="H328:H391" si="348">$G$6</f>
        <v>0.28349999999999997</v>
      </c>
      <c r="I328" s="104">
        <f t="shared" ref="I328:I367" si="349">G328*(1+H328)</f>
        <v>0</v>
      </c>
      <c r="J328" s="464">
        <f t="shared" ref="J328:J367" si="350">F328*I328</f>
        <v>0</v>
      </c>
      <c r="K328" s="849"/>
      <c r="L328" s="69"/>
      <c r="M328" s="112"/>
      <c r="N328" s="331"/>
      <c r="O328" s="272"/>
      <c r="P328" s="69"/>
      <c r="Q328" s="112"/>
      <c r="R328" s="331"/>
      <c r="S328" s="325"/>
      <c r="T328" s="348"/>
      <c r="U328" s="112"/>
      <c r="V328" s="356"/>
      <c r="W328" s="21"/>
      <c r="X328" s="348"/>
      <c r="Y328" s="162"/>
      <c r="Z328" s="333"/>
      <c r="AA328" s="272"/>
      <c r="AB328" s="348"/>
      <c r="AC328" s="162"/>
      <c r="AD328" s="333"/>
      <c r="AE328" s="272"/>
      <c r="AF328" s="69"/>
      <c r="AG328" s="112"/>
      <c r="AH328" s="331"/>
      <c r="AI328" s="272"/>
      <c r="AJ328" s="69"/>
      <c r="AK328" s="112"/>
      <c r="AL328" s="331"/>
      <c r="AM328" s="146"/>
      <c r="AN328" s="69"/>
      <c r="AO328" s="112"/>
      <c r="AP328" s="331"/>
      <c r="AQ328" s="146"/>
      <c r="AR328" s="69"/>
      <c r="AS328" s="112"/>
      <c r="AT328" s="331"/>
      <c r="AU328" s="146"/>
      <c r="AV328" s="357"/>
      <c r="AW328" s="112"/>
      <c r="AX328" s="468"/>
      <c r="AY328" s="146"/>
      <c r="AZ328" s="291"/>
      <c r="BA328" s="112"/>
      <c r="BB328" s="468"/>
      <c r="BC328" s="146"/>
      <c r="BD328" s="69">
        <v>80</v>
      </c>
      <c r="BE328" s="112">
        <f t="shared" si="322"/>
        <v>0</v>
      </c>
      <c r="BF328" s="331">
        <f t="shared" ref="BF328:BF367" si="351">BD328/($F328-$X328-$AZ328)</f>
        <v>0.54790000000000005</v>
      </c>
      <c r="BG328" s="158"/>
      <c r="BH328" s="69"/>
      <c r="BI328" s="112">
        <f t="shared" si="323"/>
        <v>0</v>
      </c>
      <c r="BJ328" s="331">
        <f t="shared" ref="BJ328:BJ367" si="352">BH328/($F328-$X328-$AZ328)</f>
        <v>0</v>
      </c>
      <c r="BL328" s="69"/>
      <c r="BM328" s="112">
        <f t="shared" ref="BM328:BM367" si="353">TRUNC(BL328*M328,2)</f>
        <v>0</v>
      </c>
      <c r="BN328" s="331">
        <f t="shared" ref="BN328:BN367" si="354">BL328/($F328-$X328-$AZ328)</f>
        <v>0</v>
      </c>
      <c r="BP328" s="69">
        <f t="shared" si="324"/>
        <v>80</v>
      </c>
      <c r="BQ328" s="112">
        <f t="shared" si="325"/>
        <v>0</v>
      </c>
      <c r="BR328" s="331">
        <f t="shared" ref="BR328:BR367" si="355">BP328/($F328-$X328-$AZ328)</f>
        <v>0.54790000000000005</v>
      </c>
      <c r="BT328" s="69"/>
      <c r="BU328" s="112">
        <f t="shared" si="326"/>
        <v>0</v>
      </c>
      <c r="BV328" s="331">
        <f t="shared" ref="BV328:BV367" si="356">BT328/($F328-$X328-$AZ328)</f>
        <v>0</v>
      </c>
      <c r="BX328" s="304">
        <f t="shared" si="327"/>
        <v>0</v>
      </c>
      <c r="BY328" s="112">
        <f t="shared" si="328"/>
        <v>0</v>
      </c>
      <c r="BZ328" s="331">
        <v>0</v>
      </c>
      <c r="CB328" s="304">
        <f t="shared" si="329"/>
        <v>0</v>
      </c>
      <c r="CC328" s="112">
        <f t="shared" si="330"/>
        <v>0</v>
      </c>
      <c r="CD328" s="331">
        <v>0</v>
      </c>
      <c r="CF328" s="304">
        <v>0</v>
      </c>
      <c r="CG328" s="112">
        <v>0</v>
      </c>
      <c r="CH328" s="331">
        <v>0</v>
      </c>
      <c r="CJ328" s="304">
        <v>0</v>
      </c>
      <c r="CK328" s="112">
        <v>0</v>
      </c>
      <c r="CL328" s="331">
        <v>0</v>
      </c>
    </row>
    <row r="329" spans="1:90" ht="15" customHeight="1" outlineLevel="1">
      <c r="A329" s="135" t="s">
        <v>15</v>
      </c>
      <c r="B329" s="106">
        <v>89711</v>
      </c>
      <c r="C329" s="13" t="s">
        <v>361</v>
      </c>
      <c r="D329" s="583" t="str">
        <f>IF(B329="","",IFERROR(VLOOKUP(B329,'SINAPI12-24'!$A$5:$H$17812,2,FALSE),VLOOKUP(ORÇAMENTO!B329,COMPOSIÇÕES!$A$9:$G$412,3,FALSE)))</f>
        <v>TUBO PVC, SERIE NORMAL, ESGOTO PREDIAL, DN 40 MM, FORNECIDO E INSTALADO EM RAMAL DE DESCARGA OU RAMAL DE ESGOTO SANITÁRIO. AF_08/2022</v>
      </c>
      <c r="E329" s="604" t="str">
        <f>IF(B329="","",IFERROR(VLOOKUP(B329,'SINAPI12-24'!$A$5:$H$17812,3,FALSE),VLOOKUP(ORÇAMENTO!B329,COMPOSIÇÕES!$A$9:$G$412,4,FALSE)))</f>
        <v>M</v>
      </c>
      <c r="F329" s="110">
        <v>100</v>
      </c>
      <c r="G329" s="605"/>
      <c r="H329" s="123">
        <f t="shared" si="348"/>
        <v>0.28349999999999997</v>
      </c>
      <c r="I329" s="104">
        <f t="shared" si="349"/>
        <v>0</v>
      </c>
      <c r="J329" s="464">
        <f t="shared" si="350"/>
        <v>0</v>
      </c>
      <c r="K329" s="849"/>
      <c r="L329" s="66"/>
      <c r="M329" s="165"/>
      <c r="N329" s="334"/>
      <c r="O329" s="272"/>
      <c r="P329" s="66"/>
      <c r="Q329" s="165"/>
      <c r="R329" s="334"/>
      <c r="S329" s="325"/>
      <c r="T329" s="349"/>
      <c r="U329" s="165"/>
      <c r="V329" s="358"/>
      <c r="W329" s="21"/>
      <c r="X329" s="349"/>
      <c r="Y329" s="163"/>
      <c r="Z329" s="336"/>
      <c r="AA329" s="272"/>
      <c r="AB329" s="349"/>
      <c r="AC329" s="163"/>
      <c r="AD329" s="336"/>
      <c r="AE329" s="272"/>
      <c r="AF329" s="66"/>
      <c r="AG329" s="165"/>
      <c r="AH329" s="334"/>
      <c r="AI329" s="272"/>
      <c r="AJ329" s="66"/>
      <c r="AK329" s="165"/>
      <c r="AL329" s="334"/>
      <c r="AM329" s="146"/>
      <c r="AN329" s="66"/>
      <c r="AO329" s="165"/>
      <c r="AP329" s="334"/>
      <c r="AQ329" s="146"/>
      <c r="AR329" s="66"/>
      <c r="AS329" s="165"/>
      <c r="AT329" s="334"/>
      <c r="AU329" s="146"/>
      <c r="AV329" s="359"/>
      <c r="AW329" s="165"/>
      <c r="AX329" s="469"/>
      <c r="AY329" s="146"/>
      <c r="AZ329" s="292"/>
      <c r="BA329" s="165"/>
      <c r="BB329" s="469"/>
      <c r="BC329" s="146"/>
      <c r="BD329" s="66">
        <v>86</v>
      </c>
      <c r="BE329" s="165">
        <f t="shared" si="322"/>
        <v>0</v>
      </c>
      <c r="BF329" s="334">
        <f t="shared" si="351"/>
        <v>0.86</v>
      </c>
      <c r="BG329" s="158"/>
      <c r="BH329" s="66"/>
      <c r="BI329" s="165">
        <f t="shared" si="323"/>
        <v>0</v>
      </c>
      <c r="BJ329" s="334">
        <f t="shared" si="352"/>
        <v>0</v>
      </c>
      <c r="BL329" s="66"/>
      <c r="BM329" s="165">
        <f t="shared" si="353"/>
        <v>0</v>
      </c>
      <c r="BN329" s="334">
        <f t="shared" si="354"/>
        <v>0</v>
      </c>
      <c r="BP329" s="66">
        <f t="shared" si="324"/>
        <v>86</v>
      </c>
      <c r="BQ329" s="165">
        <f t="shared" si="325"/>
        <v>0</v>
      </c>
      <c r="BR329" s="334">
        <f t="shared" si="355"/>
        <v>0.86</v>
      </c>
      <c r="BT329" s="66"/>
      <c r="BU329" s="165">
        <f t="shared" si="326"/>
        <v>0</v>
      </c>
      <c r="BV329" s="334">
        <f t="shared" si="356"/>
        <v>0</v>
      </c>
      <c r="BX329" s="413">
        <f t="shared" si="327"/>
        <v>0</v>
      </c>
      <c r="BY329" s="165">
        <f t="shared" si="328"/>
        <v>0</v>
      </c>
      <c r="BZ329" s="334">
        <v>0</v>
      </c>
      <c r="CB329" s="413">
        <f t="shared" si="329"/>
        <v>0</v>
      </c>
      <c r="CC329" s="165">
        <f t="shared" si="330"/>
        <v>0</v>
      </c>
      <c r="CD329" s="334">
        <v>0</v>
      </c>
      <c r="CF329" s="413">
        <v>0</v>
      </c>
      <c r="CG329" s="165">
        <v>0</v>
      </c>
      <c r="CH329" s="334">
        <v>0</v>
      </c>
      <c r="CJ329" s="413">
        <v>0</v>
      </c>
      <c r="CK329" s="165">
        <v>0</v>
      </c>
      <c r="CL329" s="334">
        <v>0</v>
      </c>
    </row>
    <row r="330" spans="1:90" ht="15" customHeight="1" outlineLevel="1">
      <c r="A330" s="135" t="s">
        <v>15</v>
      </c>
      <c r="B330" s="106">
        <v>89712</v>
      </c>
      <c r="C330" s="13" t="s">
        <v>362</v>
      </c>
      <c r="D330" s="583" t="str">
        <f>IF(B330="","",IFERROR(VLOOKUP(B330,'SINAPI12-24'!$A$5:$H$17812,2,FALSE),VLOOKUP(ORÇAMENTO!B330,COMPOSIÇÕES!$A$9:$G$412,3,FALSE)))</f>
        <v>TUBO PVC, SERIE NORMAL, ESGOTO PREDIAL, DN 50 MM, FORNECIDO E INSTALADO EM RAMAL DE DESCARGA OU RAMAL DE ESGOTO SANITÁRIO. AF_08/2022</v>
      </c>
      <c r="E330" s="604" t="str">
        <f>IF(B330="","",IFERROR(VLOOKUP(B330,'SINAPI12-24'!$A$5:$H$17812,3,FALSE),VLOOKUP(ORÇAMENTO!B330,COMPOSIÇÕES!$A$9:$G$412,4,FALSE)))</f>
        <v>M</v>
      </c>
      <c r="F330" s="110">
        <v>110</v>
      </c>
      <c r="G330" s="605"/>
      <c r="H330" s="123">
        <f t="shared" si="348"/>
        <v>0.28349999999999997</v>
      </c>
      <c r="I330" s="104">
        <f t="shared" si="349"/>
        <v>0</v>
      </c>
      <c r="J330" s="464">
        <f t="shared" si="350"/>
        <v>0</v>
      </c>
      <c r="K330" s="849"/>
      <c r="L330" s="66"/>
      <c r="M330" s="165"/>
      <c r="N330" s="334"/>
      <c r="O330" s="272"/>
      <c r="P330" s="66"/>
      <c r="Q330" s="165"/>
      <c r="R330" s="334"/>
      <c r="S330" s="325"/>
      <c r="T330" s="349"/>
      <c r="U330" s="165"/>
      <c r="V330" s="358"/>
      <c r="W330" s="21"/>
      <c r="X330" s="349"/>
      <c r="Y330" s="163"/>
      <c r="Z330" s="336"/>
      <c r="AA330" s="272"/>
      <c r="AB330" s="349"/>
      <c r="AC330" s="163"/>
      <c r="AD330" s="336"/>
      <c r="AE330" s="272"/>
      <c r="AF330" s="66"/>
      <c r="AG330" s="165"/>
      <c r="AH330" s="334"/>
      <c r="AI330" s="272"/>
      <c r="AJ330" s="66"/>
      <c r="AK330" s="165"/>
      <c r="AL330" s="334"/>
      <c r="AM330" s="146"/>
      <c r="AN330" s="66"/>
      <c r="AO330" s="165"/>
      <c r="AP330" s="334"/>
      <c r="AQ330" s="146"/>
      <c r="AR330" s="66"/>
      <c r="AS330" s="165"/>
      <c r="AT330" s="334"/>
      <c r="AU330" s="146"/>
      <c r="AV330" s="359"/>
      <c r="AW330" s="165"/>
      <c r="AX330" s="469"/>
      <c r="AY330" s="146"/>
      <c r="AZ330" s="292"/>
      <c r="BA330" s="165"/>
      <c r="BB330" s="469"/>
      <c r="BC330" s="146"/>
      <c r="BD330" s="66">
        <v>50</v>
      </c>
      <c r="BE330" s="165">
        <f t="shared" si="322"/>
        <v>0</v>
      </c>
      <c r="BF330" s="334">
        <f t="shared" si="351"/>
        <v>0.45450000000000002</v>
      </c>
      <c r="BG330" s="158"/>
      <c r="BH330" s="66"/>
      <c r="BI330" s="165">
        <f t="shared" si="323"/>
        <v>0</v>
      </c>
      <c r="BJ330" s="334">
        <f t="shared" si="352"/>
        <v>0</v>
      </c>
      <c r="BL330" s="66"/>
      <c r="BM330" s="165">
        <f t="shared" si="353"/>
        <v>0</v>
      </c>
      <c r="BN330" s="334">
        <f t="shared" si="354"/>
        <v>0</v>
      </c>
      <c r="BP330" s="66">
        <f t="shared" si="324"/>
        <v>50</v>
      </c>
      <c r="BQ330" s="165">
        <f t="shared" si="325"/>
        <v>0</v>
      </c>
      <c r="BR330" s="334">
        <f t="shared" si="355"/>
        <v>0.45450000000000002</v>
      </c>
      <c r="BT330" s="66"/>
      <c r="BU330" s="165">
        <f t="shared" si="326"/>
        <v>0</v>
      </c>
      <c r="BV330" s="334">
        <f t="shared" si="356"/>
        <v>0</v>
      </c>
      <c r="BX330" s="413">
        <f t="shared" si="327"/>
        <v>0</v>
      </c>
      <c r="BY330" s="165">
        <f t="shared" si="328"/>
        <v>0</v>
      </c>
      <c r="BZ330" s="334">
        <v>0</v>
      </c>
      <c r="CB330" s="413">
        <f t="shared" si="329"/>
        <v>0</v>
      </c>
      <c r="CC330" s="165">
        <f t="shared" si="330"/>
        <v>0</v>
      </c>
      <c r="CD330" s="334">
        <v>0</v>
      </c>
      <c r="CF330" s="413">
        <v>0</v>
      </c>
      <c r="CG330" s="165">
        <v>0</v>
      </c>
      <c r="CH330" s="334">
        <v>0</v>
      </c>
      <c r="CJ330" s="413">
        <v>0</v>
      </c>
      <c r="CK330" s="165">
        <v>0</v>
      </c>
      <c r="CL330" s="334">
        <v>0</v>
      </c>
    </row>
    <row r="331" spans="1:90" ht="15" customHeight="1" outlineLevel="1">
      <c r="A331" s="135" t="s">
        <v>15</v>
      </c>
      <c r="B331" s="106">
        <v>89511</v>
      </c>
      <c r="C331" s="13" t="s">
        <v>363</v>
      </c>
      <c r="D331" s="583" t="str">
        <f>IF(B331="","",IFERROR(VLOOKUP(B331,'SINAPI12-24'!$A$5:$H$17812,2,FALSE),VLOOKUP(ORÇAMENTO!B331,COMPOSIÇÕES!$A$9:$G$412,3,FALSE)))</f>
        <v>TUBO PVC, SÉRIE R, ÁGUA PLUVIAL, DN 75 MM, FORNECIDO E INSTALADO EM RAMAL DE ENCAMINHAMENTO. AF_06/2022</v>
      </c>
      <c r="E331" s="604" t="str">
        <f>IF(B331="","",IFERROR(VLOOKUP(B331,'SINAPI12-24'!$A$5:$H$17812,3,FALSE),VLOOKUP(ORÇAMENTO!B331,COMPOSIÇÕES!$A$9:$G$412,4,FALSE)))</f>
        <v>M</v>
      </c>
      <c r="F331" s="110">
        <v>100</v>
      </c>
      <c r="G331" s="605"/>
      <c r="H331" s="123">
        <f t="shared" si="348"/>
        <v>0.28349999999999997</v>
      </c>
      <c r="I331" s="104">
        <f t="shared" si="349"/>
        <v>0</v>
      </c>
      <c r="J331" s="464">
        <f t="shared" si="350"/>
        <v>0</v>
      </c>
      <c r="K331" s="849"/>
      <c r="L331" s="66"/>
      <c r="M331" s="165"/>
      <c r="N331" s="334"/>
      <c r="O331" s="272"/>
      <c r="P331" s="66"/>
      <c r="Q331" s="165"/>
      <c r="R331" s="334"/>
      <c r="S331" s="325"/>
      <c r="T331" s="349"/>
      <c r="U331" s="165"/>
      <c r="V331" s="358"/>
      <c r="W331" s="21"/>
      <c r="X331" s="349"/>
      <c r="Y331" s="163"/>
      <c r="Z331" s="336"/>
      <c r="AA331" s="272"/>
      <c r="AB331" s="349"/>
      <c r="AC331" s="163"/>
      <c r="AD331" s="336"/>
      <c r="AE331" s="272"/>
      <c r="AF331" s="66"/>
      <c r="AG331" s="165"/>
      <c r="AH331" s="334"/>
      <c r="AI331" s="272"/>
      <c r="AJ331" s="66"/>
      <c r="AK331" s="165"/>
      <c r="AL331" s="334"/>
      <c r="AM331" s="146"/>
      <c r="AN331" s="66"/>
      <c r="AO331" s="165"/>
      <c r="AP331" s="334"/>
      <c r="AQ331" s="146"/>
      <c r="AR331" s="66"/>
      <c r="AS331" s="165"/>
      <c r="AT331" s="334"/>
      <c r="AU331" s="146"/>
      <c r="AV331" s="359"/>
      <c r="AW331" s="165"/>
      <c r="AX331" s="469"/>
      <c r="AY331" s="146"/>
      <c r="AZ331" s="292"/>
      <c r="BA331" s="165"/>
      <c r="BB331" s="469"/>
      <c r="BC331" s="146"/>
      <c r="BD331" s="66">
        <v>54</v>
      </c>
      <c r="BE331" s="165">
        <f t="shared" si="322"/>
        <v>0</v>
      </c>
      <c r="BF331" s="334">
        <f t="shared" si="351"/>
        <v>0.54</v>
      </c>
      <c r="BG331" s="158"/>
      <c r="BH331" s="66"/>
      <c r="BI331" s="165">
        <f t="shared" si="323"/>
        <v>0</v>
      </c>
      <c r="BJ331" s="334">
        <f t="shared" si="352"/>
        <v>0</v>
      </c>
      <c r="BL331" s="66"/>
      <c r="BM331" s="165">
        <f t="shared" si="353"/>
        <v>0</v>
      </c>
      <c r="BN331" s="334">
        <f t="shared" si="354"/>
        <v>0</v>
      </c>
      <c r="BP331" s="66">
        <f t="shared" si="324"/>
        <v>54</v>
      </c>
      <c r="BQ331" s="165">
        <f t="shared" si="325"/>
        <v>0</v>
      </c>
      <c r="BR331" s="334">
        <f t="shared" si="355"/>
        <v>0.54</v>
      </c>
      <c r="BT331" s="66"/>
      <c r="BU331" s="165">
        <f t="shared" si="326"/>
        <v>0</v>
      </c>
      <c r="BV331" s="334">
        <f t="shared" si="356"/>
        <v>0</v>
      </c>
      <c r="BX331" s="413">
        <f t="shared" si="327"/>
        <v>0</v>
      </c>
      <c r="BY331" s="165">
        <f t="shared" si="328"/>
        <v>0</v>
      </c>
      <c r="BZ331" s="334">
        <v>0</v>
      </c>
      <c r="CB331" s="413">
        <f t="shared" si="329"/>
        <v>0</v>
      </c>
      <c r="CC331" s="165">
        <f t="shared" si="330"/>
        <v>0</v>
      </c>
      <c r="CD331" s="334">
        <v>0</v>
      </c>
      <c r="CF331" s="413">
        <v>0</v>
      </c>
      <c r="CG331" s="165">
        <v>0</v>
      </c>
      <c r="CH331" s="334">
        <v>0</v>
      </c>
      <c r="CJ331" s="413">
        <v>0</v>
      </c>
      <c r="CK331" s="165">
        <v>0</v>
      </c>
      <c r="CL331" s="334">
        <v>0</v>
      </c>
    </row>
    <row r="332" spans="1:90" ht="15" customHeight="1" outlineLevel="1">
      <c r="A332" s="135" t="s">
        <v>15</v>
      </c>
      <c r="B332" s="106">
        <v>89849</v>
      </c>
      <c r="C332" s="13" t="s">
        <v>364</v>
      </c>
      <c r="D332" s="583" t="str">
        <f>IF(B332="","",IFERROR(VLOOKUP(B332,'SINAPI12-24'!$A$5:$H$17812,2,FALSE),VLOOKUP(ORÇAMENTO!B332,COMPOSIÇÕES!$A$9:$G$412,3,FALSE)))</f>
        <v>TUBO PVC, SERIE NORMAL, ESGOTO PREDIAL, DN 150 MM, FORNECIDO E INSTALADO EM SUBCOLETOR AÉREO DE ESGOTO SANITÁRIO. AF_08/2022</v>
      </c>
      <c r="E332" s="604" t="str">
        <f>IF(B332="","",IFERROR(VLOOKUP(B332,'SINAPI12-24'!$A$5:$H$17812,3,FALSE),VLOOKUP(ORÇAMENTO!B332,COMPOSIÇÕES!$A$9:$G$412,4,FALSE)))</f>
        <v>M</v>
      </c>
      <c r="F332" s="110">
        <v>38</v>
      </c>
      <c r="G332" s="605"/>
      <c r="H332" s="123">
        <f t="shared" si="348"/>
        <v>0.28349999999999997</v>
      </c>
      <c r="I332" s="104">
        <f t="shared" si="349"/>
        <v>0</v>
      </c>
      <c r="J332" s="464">
        <f t="shared" si="350"/>
        <v>0</v>
      </c>
      <c r="K332" s="849"/>
      <c r="L332" s="66"/>
      <c r="M332" s="165"/>
      <c r="N332" s="334"/>
      <c r="O332" s="272"/>
      <c r="P332" s="66"/>
      <c r="Q332" s="165"/>
      <c r="R332" s="334"/>
      <c r="S332" s="325"/>
      <c r="T332" s="349"/>
      <c r="U332" s="165"/>
      <c r="V332" s="358"/>
      <c r="W332" s="21"/>
      <c r="X332" s="349"/>
      <c r="Y332" s="163"/>
      <c r="Z332" s="336"/>
      <c r="AA332" s="272"/>
      <c r="AB332" s="349"/>
      <c r="AC332" s="163"/>
      <c r="AD332" s="336"/>
      <c r="AE332" s="272"/>
      <c r="AF332" s="66"/>
      <c r="AG332" s="165"/>
      <c r="AH332" s="334"/>
      <c r="AI332" s="272"/>
      <c r="AJ332" s="66"/>
      <c r="AK332" s="165"/>
      <c r="AL332" s="334"/>
      <c r="AM332" s="146"/>
      <c r="AN332" s="66"/>
      <c r="AO332" s="165"/>
      <c r="AP332" s="334"/>
      <c r="AQ332" s="146"/>
      <c r="AR332" s="66"/>
      <c r="AS332" s="165"/>
      <c r="AT332" s="334"/>
      <c r="AU332" s="146"/>
      <c r="AV332" s="359"/>
      <c r="AW332" s="165"/>
      <c r="AX332" s="469"/>
      <c r="AY332" s="146"/>
      <c r="AZ332" s="292"/>
      <c r="BA332" s="165"/>
      <c r="BB332" s="469"/>
      <c r="BC332" s="146"/>
      <c r="BD332" s="66"/>
      <c r="BE332" s="165">
        <f t="shared" si="322"/>
        <v>0</v>
      </c>
      <c r="BF332" s="334">
        <f t="shared" si="351"/>
        <v>0</v>
      </c>
      <c r="BG332" s="158"/>
      <c r="BH332" s="66"/>
      <c r="BI332" s="165">
        <f t="shared" si="323"/>
        <v>0</v>
      </c>
      <c r="BJ332" s="334">
        <f t="shared" si="352"/>
        <v>0</v>
      </c>
      <c r="BL332" s="66"/>
      <c r="BM332" s="165">
        <f t="shared" si="353"/>
        <v>0</v>
      </c>
      <c r="BN332" s="334">
        <f t="shared" si="354"/>
        <v>0</v>
      </c>
      <c r="BP332" s="66">
        <f t="shared" si="324"/>
        <v>0</v>
      </c>
      <c r="BQ332" s="165">
        <f t="shared" si="325"/>
        <v>0</v>
      </c>
      <c r="BR332" s="334">
        <f t="shared" si="355"/>
        <v>0</v>
      </c>
      <c r="BT332" s="66"/>
      <c r="BU332" s="165">
        <f t="shared" si="326"/>
        <v>0</v>
      </c>
      <c r="BV332" s="334">
        <f t="shared" si="356"/>
        <v>0</v>
      </c>
      <c r="BX332" s="413">
        <f t="shared" si="327"/>
        <v>0</v>
      </c>
      <c r="BY332" s="165">
        <f t="shared" si="328"/>
        <v>0</v>
      </c>
      <c r="BZ332" s="334">
        <v>0</v>
      </c>
      <c r="CB332" s="413">
        <f t="shared" si="329"/>
        <v>0</v>
      </c>
      <c r="CC332" s="165">
        <f t="shared" si="330"/>
        <v>0</v>
      </c>
      <c r="CD332" s="334">
        <v>0</v>
      </c>
      <c r="CF332" s="413">
        <v>0</v>
      </c>
      <c r="CG332" s="165">
        <v>0</v>
      </c>
      <c r="CH332" s="334">
        <v>0</v>
      </c>
      <c r="CJ332" s="413">
        <v>0</v>
      </c>
      <c r="CK332" s="165">
        <v>0</v>
      </c>
      <c r="CL332" s="334">
        <v>0</v>
      </c>
    </row>
    <row r="333" spans="1:90" ht="15" customHeight="1" outlineLevel="1">
      <c r="A333" s="135" t="s">
        <v>15</v>
      </c>
      <c r="B333" s="107">
        <v>103993</v>
      </c>
      <c r="C333" s="13" t="s">
        <v>365</v>
      </c>
      <c r="D333" s="583" t="str">
        <f>IF(B333="","",IFERROR(VLOOKUP(B333,'SINAPI12-24'!$A$5:$H$17812,2,FALSE),VLOOKUP(ORÇAMENTO!B333,COMPOSIÇÕES!$A$9:$G$412,3,FALSE)))</f>
        <v>BUCHA DE REDUÇÃO, PVC, SOLDÁVEL, DN 40MM X 32MM, INSTALADO EM RAMAL DE DISTRIBUIÇÃO DE ÁGUA - FORNECIMENTO E INSTALAÇÃO. AF_06/2022</v>
      </c>
      <c r="E333" s="604" t="str">
        <f>IF(B333="","",IFERROR(VLOOKUP(B333,'SINAPI12-24'!$A$5:$H$17812,3,FALSE),VLOOKUP(ORÇAMENTO!B333,COMPOSIÇÕES!$A$9:$G$412,4,FALSE)))</f>
        <v>UN</v>
      </c>
      <c r="F333" s="110">
        <v>37</v>
      </c>
      <c r="G333" s="605"/>
      <c r="H333" s="123">
        <f t="shared" si="348"/>
        <v>0.28349999999999997</v>
      </c>
      <c r="I333" s="104">
        <f t="shared" si="349"/>
        <v>0</v>
      </c>
      <c r="J333" s="464">
        <f t="shared" si="350"/>
        <v>0</v>
      </c>
      <c r="K333" s="849"/>
      <c r="L333" s="66"/>
      <c r="M333" s="165"/>
      <c r="N333" s="334"/>
      <c r="O333" s="272"/>
      <c r="P333" s="66"/>
      <c r="Q333" s="165"/>
      <c r="R333" s="334"/>
      <c r="S333" s="325"/>
      <c r="T333" s="349"/>
      <c r="U333" s="165"/>
      <c r="V333" s="358"/>
      <c r="W333" s="21"/>
      <c r="X333" s="349"/>
      <c r="Y333" s="163"/>
      <c r="Z333" s="336"/>
      <c r="AA333" s="272"/>
      <c r="AB333" s="349"/>
      <c r="AC333" s="163"/>
      <c r="AD333" s="336"/>
      <c r="AE333" s="272"/>
      <c r="AF333" s="66"/>
      <c r="AG333" s="165"/>
      <c r="AH333" s="334"/>
      <c r="AI333" s="272"/>
      <c r="AJ333" s="66"/>
      <c r="AK333" s="165"/>
      <c r="AL333" s="334"/>
      <c r="AM333" s="146"/>
      <c r="AN333" s="66"/>
      <c r="AO333" s="165"/>
      <c r="AP333" s="334"/>
      <c r="AQ333" s="146"/>
      <c r="AR333" s="66"/>
      <c r="AS333" s="165"/>
      <c r="AT333" s="334"/>
      <c r="AU333" s="146"/>
      <c r="AV333" s="359"/>
      <c r="AW333" s="165"/>
      <c r="AX333" s="469"/>
      <c r="AY333" s="146"/>
      <c r="AZ333" s="292"/>
      <c r="BA333" s="165"/>
      <c r="BB333" s="469"/>
      <c r="BC333" s="146"/>
      <c r="BD333" s="66"/>
      <c r="BE333" s="165">
        <f t="shared" si="322"/>
        <v>0</v>
      </c>
      <c r="BF333" s="334">
        <f t="shared" si="351"/>
        <v>0</v>
      </c>
      <c r="BG333" s="158"/>
      <c r="BH333" s="66"/>
      <c r="BI333" s="165">
        <f t="shared" si="323"/>
        <v>0</v>
      </c>
      <c r="BJ333" s="334">
        <f t="shared" si="352"/>
        <v>0</v>
      </c>
      <c r="BL333" s="66"/>
      <c r="BM333" s="165">
        <f t="shared" si="353"/>
        <v>0</v>
      </c>
      <c r="BN333" s="334">
        <f t="shared" si="354"/>
        <v>0</v>
      </c>
      <c r="BP333" s="66">
        <f t="shared" si="324"/>
        <v>0</v>
      </c>
      <c r="BQ333" s="165">
        <f t="shared" si="325"/>
        <v>0</v>
      </c>
      <c r="BR333" s="334">
        <f t="shared" si="355"/>
        <v>0</v>
      </c>
      <c r="BT333" s="66"/>
      <c r="BU333" s="165">
        <f t="shared" si="326"/>
        <v>0</v>
      </c>
      <c r="BV333" s="334">
        <f t="shared" si="356"/>
        <v>0</v>
      </c>
      <c r="BX333" s="413">
        <f t="shared" si="327"/>
        <v>0</v>
      </c>
      <c r="BY333" s="165">
        <f t="shared" si="328"/>
        <v>0</v>
      </c>
      <c r="BZ333" s="334">
        <v>0</v>
      </c>
      <c r="CB333" s="413">
        <f t="shared" si="329"/>
        <v>0</v>
      </c>
      <c r="CC333" s="165">
        <f t="shared" si="330"/>
        <v>0</v>
      </c>
      <c r="CD333" s="334">
        <v>0</v>
      </c>
      <c r="CF333" s="413">
        <v>0</v>
      </c>
      <c r="CG333" s="165">
        <v>0</v>
      </c>
      <c r="CH333" s="334">
        <v>0</v>
      </c>
      <c r="CJ333" s="413">
        <v>0</v>
      </c>
      <c r="CK333" s="165">
        <v>0</v>
      </c>
      <c r="CL333" s="334">
        <v>0</v>
      </c>
    </row>
    <row r="334" spans="1:90" ht="15" customHeight="1" outlineLevel="1">
      <c r="A334" s="135" t="s">
        <v>15</v>
      </c>
      <c r="B334" s="106">
        <v>89739</v>
      </c>
      <c r="C334" s="13" t="s">
        <v>366</v>
      </c>
      <c r="D334" s="583" t="str">
        <f>IF(B334="","",IFERROR(VLOOKUP(B334,'SINAPI12-24'!$A$5:$H$17812,2,FALSE),VLOOKUP(ORÇAMENTO!B334,COMPOSIÇÕES!$A$9:$G$412,3,FALSE)))</f>
        <v>JOELHO 45 GRAUS, PVC, SERIE NORMAL, ESGOTO PREDIAL, DN 75 MM, JUNTA ELÁSTICA, FORNECIDO E INSTALADO EM RAMAL DE DESCARGA OU RAMAL DE ESGOTO SANITÁRIO. AF_08/2022</v>
      </c>
      <c r="E334" s="604" t="str">
        <f>IF(B334="","",IFERROR(VLOOKUP(B334,'SINAPI12-24'!$A$5:$H$17812,3,FALSE),VLOOKUP(ORÇAMENTO!B334,COMPOSIÇÕES!$A$9:$G$412,4,FALSE)))</f>
        <v>UN</v>
      </c>
      <c r="F334" s="110">
        <v>10</v>
      </c>
      <c r="G334" s="605"/>
      <c r="H334" s="123">
        <f t="shared" si="348"/>
        <v>0.28349999999999997</v>
      </c>
      <c r="I334" s="104">
        <f t="shared" si="349"/>
        <v>0</v>
      </c>
      <c r="J334" s="464">
        <f t="shared" si="350"/>
        <v>0</v>
      </c>
      <c r="K334" s="849"/>
      <c r="L334" s="66"/>
      <c r="M334" s="165"/>
      <c r="N334" s="334"/>
      <c r="O334" s="272"/>
      <c r="P334" s="66"/>
      <c r="Q334" s="165"/>
      <c r="R334" s="334"/>
      <c r="S334" s="325"/>
      <c r="T334" s="349"/>
      <c r="U334" s="165"/>
      <c r="V334" s="358"/>
      <c r="W334" s="21"/>
      <c r="X334" s="349"/>
      <c r="Y334" s="163"/>
      <c r="Z334" s="336"/>
      <c r="AA334" s="272"/>
      <c r="AB334" s="349"/>
      <c r="AC334" s="163"/>
      <c r="AD334" s="336"/>
      <c r="AE334" s="272"/>
      <c r="AF334" s="66"/>
      <c r="AG334" s="165"/>
      <c r="AH334" s="334"/>
      <c r="AI334" s="272"/>
      <c r="AJ334" s="66"/>
      <c r="AK334" s="165"/>
      <c r="AL334" s="334"/>
      <c r="AM334" s="146"/>
      <c r="AN334" s="66"/>
      <c r="AO334" s="165"/>
      <c r="AP334" s="334"/>
      <c r="AQ334" s="146"/>
      <c r="AR334" s="66"/>
      <c r="AS334" s="165"/>
      <c r="AT334" s="334"/>
      <c r="AU334" s="146"/>
      <c r="AV334" s="359"/>
      <c r="AW334" s="165"/>
      <c r="AX334" s="469"/>
      <c r="AY334" s="146"/>
      <c r="AZ334" s="292"/>
      <c r="BA334" s="165"/>
      <c r="BB334" s="469"/>
      <c r="BC334" s="146"/>
      <c r="BD334" s="66">
        <v>11</v>
      </c>
      <c r="BE334" s="165">
        <f t="shared" si="322"/>
        <v>0</v>
      </c>
      <c r="BF334" s="334">
        <f t="shared" si="351"/>
        <v>1.1000000000000001</v>
      </c>
      <c r="BG334" s="158"/>
      <c r="BH334" s="66"/>
      <c r="BI334" s="165">
        <f t="shared" si="323"/>
        <v>0</v>
      </c>
      <c r="BJ334" s="334">
        <f t="shared" si="352"/>
        <v>0</v>
      </c>
      <c r="BL334" s="66"/>
      <c r="BM334" s="165">
        <f t="shared" si="353"/>
        <v>0</v>
      </c>
      <c r="BN334" s="334">
        <f t="shared" si="354"/>
        <v>0</v>
      </c>
      <c r="BP334" s="66">
        <f t="shared" si="324"/>
        <v>11</v>
      </c>
      <c r="BQ334" s="165">
        <f t="shared" si="325"/>
        <v>0</v>
      </c>
      <c r="BR334" s="334">
        <f t="shared" si="355"/>
        <v>1.1000000000000001</v>
      </c>
      <c r="BT334" s="66"/>
      <c r="BU334" s="165">
        <f t="shared" si="326"/>
        <v>0</v>
      </c>
      <c r="BV334" s="334">
        <f t="shared" si="356"/>
        <v>0</v>
      </c>
      <c r="BX334" s="413">
        <f t="shared" si="327"/>
        <v>0</v>
      </c>
      <c r="BY334" s="165">
        <f t="shared" si="328"/>
        <v>0</v>
      </c>
      <c r="BZ334" s="334">
        <v>0</v>
      </c>
      <c r="CB334" s="413">
        <f t="shared" si="329"/>
        <v>0</v>
      </c>
      <c r="CC334" s="165">
        <f t="shared" si="330"/>
        <v>0</v>
      </c>
      <c r="CD334" s="334">
        <v>0</v>
      </c>
      <c r="CF334" s="413">
        <v>0</v>
      </c>
      <c r="CG334" s="165">
        <v>0</v>
      </c>
      <c r="CH334" s="334">
        <v>0</v>
      </c>
      <c r="CJ334" s="413">
        <v>0</v>
      </c>
      <c r="CK334" s="165">
        <v>0</v>
      </c>
      <c r="CL334" s="334">
        <v>0</v>
      </c>
    </row>
    <row r="335" spans="1:90" ht="15" customHeight="1" outlineLevel="1">
      <c r="A335" s="135" t="s">
        <v>15</v>
      </c>
      <c r="B335" s="106">
        <v>89732</v>
      </c>
      <c r="C335" s="13" t="s">
        <v>13631</v>
      </c>
      <c r="D335" s="583" t="str">
        <f>IF(B335="","",IFERROR(VLOOKUP(B335,'SINAPI12-24'!$A$5:$H$17812,2,FALSE),VLOOKUP(ORÇAMENTO!B335,COMPOSIÇÕES!$A$9:$G$412,3,FALSE)))</f>
        <v>JOELHO 45 GRAUS, PVC, SERIE NORMAL, ESGOTO PREDIAL, DN 50 MM, JUNTA ELÁSTICA, FORNECIDO E INSTALADO EM RAMAL DE DESCARGA OU RAMAL DE ESGOTO SANITÁRIO. AF_08/2022</v>
      </c>
      <c r="E335" s="604" t="str">
        <f>IF(B335="","",IFERROR(VLOOKUP(B335,'SINAPI12-24'!$A$5:$H$17812,3,FALSE),VLOOKUP(ORÇAMENTO!B335,COMPOSIÇÕES!$A$9:$G$412,4,FALSE)))</f>
        <v>UN</v>
      </c>
      <c r="F335" s="110">
        <v>19</v>
      </c>
      <c r="G335" s="605"/>
      <c r="H335" s="123">
        <f t="shared" si="348"/>
        <v>0.28349999999999997</v>
      </c>
      <c r="I335" s="104">
        <f t="shared" si="349"/>
        <v>0</v>
      </c>
      <c r="J335" s="464">
        <f t="shared" si="350"/>
        <v>0</v>
      </c>
      <c r="K335" s="849"/>
      <c r="L335" s="66"/>
      <c r="M335" s="165"/>
      <c r="N335" s="334"/>
      <c r="O335" s="272"/>
      <c r="P335" s="66"/>
      <c r="Q335" s="165"/>
      <c r="R335" s="334"/>
      <c r="S335" s="325"/>
      <c r="T335" s="349"/>
      <c r="U335" s="165"/>
      <c r="V335" s="358"/>
      <c r="W335" s="21"/>
      <c r="X335" s="349"/>
      <c r="Y335" s="163"/>
      <c r="Z335" s="336"/>
      <c r="AA335" s="272"/>
      <c r="AB335" s="349"/>
      <c r="AC335" s="163"/>
      <c r="AD335" s="336"/>
      <c r="AE335" s="272"/>
      <c r="AF335" s="66"/>
      <c r="AG335" s="165"/>
      <c r="AH335" s="334"/>
      <c r="AI335" s="272"/>
      <c r="AJ335" s="66"/>
      <c r="AK335" s="165"/>
      <c r="AL335" s="334"/>
      <c r="AM335" s="146"/>
      <c r="AN335" s="66"/>
      <c r="AO335" s="165"/>
      <c r="AP335" s="334"/>
      <c r="AQ335" s="146"/>
      <c r="AR335" s="66"/>
      <c r="AS335" s="165"/>
      <c r="AT335" s="334"/>
      <c r="AU335" s="146"/>
      <c r="AV335" s="359"/>
      <c r="AW335" s="165"/>
      <c r="AX335" s="469"/>
      <c r="AY335" s="146"/>
      <c r="AZ335" s="292"/>
      <c r="BA335" s="165"/>
      <c r="BB335" s="469"/>
      <c r="BC335" s="146"/>
      <c r="BD335" s="66">
        <v>10</v>
      </c>
      <c r="BE335" s="165">
        <f t="shared" si="322"/>
        <v>0</v>
      </c>
      <c r="BF335" s="334">
        <f t="shared" si="351"/>
        <v>0.52629999999999999</v>
      </c>
      <c r="BG335" s="158"/>
      <c r="BH335" s="66"/>
      <c r="BI335" s="165">
        <f t="shared" si="323"/>
        <v>0</v>
      </c>
      <c r="BJ335" s="334">
        <f t="shared" si="352"/>
        <v>0</v>
      </c>
      <c r="BL335" s="66"/>
      <c r="BM335" s="165">
        <f t="shared" si="353"/>
        <v>0</v>
      </c>
      <c r="BN335" s="334">
        <f t="shared" si="354"/>
        <v>0</v>
      </c>
      <c r="BP335" s="66">
        <f t="shared" si="324"/>
        <v>10</v>
      </c>
      <c r="BQ335" s="165">
        <f t="shared" si="325"/>
        <v>0</v>
      </c>
      <c r="BR335" s="334">
        <f t="shared" si="355"/>
        <v>0.52629999999999999</v>
      </c>
      <c r="BT335" s="66"/>
      <c r="BU335" s="165">
        <f t="shared" si="326"/>
        <v>0</v>
      </c>
      <c r="BV335" s="334">
        <f t="shared" si="356"/>
        <v>0</v>
      </c>
      <c r="BX335" s="413">
        <f t="shared" si="327"/>
        <v>0</v>
      </c>
      <c r="BY335" s="165">
        <f t="shared" si="328"/>
        <v>0</v>
      </c>
      <c r="BZ335" s="334">
        <v>0</v>
      </c>
      <c r="CB335" s="413">
        <f t="shared" si="329"/>
        <v>0</v>
      </c>
      <c r="CC335" s="165">
        <f t="shared" si="330"/>
        <v>0</v>
      </c>
      <c r="CD335" s="334">
        <v>0</v>
      </c>
      <c r="CF335" s="413">
        <v>0</v>
      </c>
      <c r="CG335" s="165">
        <v>0</v>
      </c>
      <c r="CH335" s="334">
        <v>0</v>
      </c>
      <c r="CJ335" s="413">
        <v>0</v>
      </c>
      <c r="CK335" s="165">
        <v>0</v>
      </c>
      <c r="CL335" s="334">
        <v>0</v>
      </c>
    </row>
    <row r="336" spans="1:90" ht="15" customHeight="1" outlineLevel="1">
      <c r="A336" s="135" t="s">
        <v>15</v>
      </c>
      <c r="B336" s="106">
        <v>89726</v>
      </c>
      <c r="C336" s="13" t="s">
        <v>13632</v>
      </c>
      <c r="D336" s="583" t="str">
        <f>IF(B336="","",IFERROR(VLOOKUP(B336,'SINAPI12-24'!$A$5:$H$17812,2,FALSE),VLOOKUP(ORÇAMENTO!B336,COMPOSIÇÕES!$A$9:$G$412,3,FALSE)))</f>
        <v>JOELHO 45 GRAUS, PVC, SERIE NORMAL, ESGOTO PREDIAL, DN 40 MM, JUNTA SOLDÁVEL, FORNECIDO E INSTALADO EM RAMAL DE DESCARGA OU RAMAL DE ESGOTO SANITÁRIO. AF_08/2022</v>
      </c>
      <c r="E336" s="604" t="str">
        <f>IF(B336="","",IFERROR(VLOOKUP(B336,'SINAPI12-24'!$A$5:$H$17812,3,FALSE),VLOOKUP(ORÇAMENTO!B336,COMPOSIÇÕES!$A$9:$G$412,4,FALSE)))</f>
        <v>UN</v>
      </c>
      <c r="F336" s="110">
        <v>40</v>
      </c>
      <c r="G336" s="605"/>
      <c r="H336" s="123">
        <f t="shared" si="348"/>
        <v>0.28349999999999997</v>
      </c>
      <c r="I336" s="104">
        <f t="shared" si="349"/>
        <v>0</v>
      </c>
      <c r="J336" s="464">
        <f t="shared" si="350"/>
        <v>0</v>
      </c>
      <c r="K336" s="849"/>
      <c r="L336" s="66"/>
      <c r="M336" s="165"/>
      <c r="N336" s="334"/>
      <c r="O336" s="272"/>
      <c r="P336" s="66"/>
      <c r="Q336" s="165"/>
      <c r="R336" s="334"/>
      <c r="S336" s="325"/>
      <c r="T336" s="349"/>
      <c r="U336" s="165"/>
      <c r="V336" s="358"/>
      <c r="W336" s="21"/>
      <c r="X336" s="349"/>
      <c r="Y336" s="163"/>
      <c r="Z336" s="336"/>
      <c r="AA336" s="272"/>
      <c r="AB336" s="349"/>
      <c r="AC336" s="163"/>
      <c r="AD336" s="336"/>
      <c r="AE336" s="272"/>
      <c r="AF336" s="66"/>
      <c r="AG336" s="165"/>
      <c r="AH336" s="334"/>
      <c r="AI336" s="272"/>
      <c r="AJ336" s="66"/>
      <c r="AK336" s="165"/>
      <c r="AL336" s="334"/>
      <c r="AM336" s="146"/>
      <c r="AN336" s="66"/>
      <c r="AO336" s="165"/>
      <c r="AP336" s="334"/>
      <c r="AQ336" s="146"/>
      <c r="AR336" s="66"/>
      <c r="AS336" s="165"/>
      <c r="AT336" s="334"/>
      <c r="AU336" s="146"/>
      <c r="AV336" s="359"/>
      <c r="AW336" s="165"/>
      <c r="AX336" s="469"/>
      <c r="AY336" s="146"/>
      <c r="AZ336" s="292"/>
      <c r="BA336" s="165"/>
      <c r="BB336" s="469"/>
      <c r="BC336" s="146"/>
      <c r="BD336" s="66">
        <v>14</v>
      </c>
      <c r="BE336" s="165">
        <f t="shared" si="322"/>
        <v>0</v>
      </c>
      <c r="BF336" s="334">
        <f t="shared" si="351"/>
        <v>0.35</v>
      </c>
      <c r="BG336" s="158"/>
      <c r="BH336" s="66"/>
      <c r="BI336" s="165">
        <f t="shared" si="323"/>
        <v>0</v>
      </c>
      <c r="BJ336" s="334">
        <f t="shared" si="352"/>
        <v>0</v>
      </c>
      <c r="BL336" s="66"/>
      <c r="BM336" s="165">
        <f t="shared" si="353"/>
        <v>0</v>
      </c>
      <c r="BN336" s="334">
        <f t="shared" si="354"/>
        <v>0</v>
      </c>
      <c r="BP336" s="66">
        <f t="shared" si="324"/>
        <v>14</v>
      </c>
      <c r="BQ336" s="165">
        <f t="shared" si="325"/>
        <v>0</v>
      </c>
      <c r="BR336" s="334">
        <f t="shared" si="355"/>
        <v>0.35</v>
      </c>
      <c r="BT336" s="66"/>
      <c r="BU336" s="165">
        <f t="shared" si="326"/>
        <v>0</v>
      </c>
      <c r="BV336" s="334">
        <f t="shared" si="356"/>
        <v>0</v>
      </c>
      <c r="BX336" s="413">
        <f t="shared" si="327"/>
        <v>0</v>
      </c>
      <c r="BY336" s="165">
        <f t="shared" si="328"/>
        <v>0</v>
      </c>
      <c r="BZ336" s="334">
        <v>0</v>
      </c>
      <c r="CB336" s="413">
        <f t="shared" si="329"/>
        <v>0</v>
      </c>
      <c r="CC336" s="165">
        <f t="shared" si="330"/>
        <v>0</v>
      </c>
      <c r="CD336" s="334">
        <v>0</v>
      </c>
      <c r="CF336" s="413">
        <v>0</v>
      </c>
      <c r="CG336" s="165">
        <v>0</v>
      </c>
      <c r="CH336" s="334">
        <v>0</v>
      </c>
      <c r="CJ336" s="413">
        <v>0</v>
      </c>
      <c r="CK336" s="165">
        <v>0</v>
      </c>
      <c r="CL336" s="334">
        <v>0</v>
      </c>
    </row>
    <row r="337" spans="1:90" ht="15" customHeight="1" outlineLevel="1">
      <c r="A337" s="135" t="s">
        <v>15</v>
      </c>
      <c r="B337" s="106">
        <v>89744</v>
      </c>
      <c r="C337" s="13" t="s">
        <v>13633</v>
      </c>
      <c r="D337" s="583" t="str">
        <f>IF(B337="","",IFERROR(VLOOKUP(B337,'SINAPI12-24'!$A$5:$H$17812,2,FALSE),VLOOKUP(ORÇAMENTO!B337,COMPOSIÇÕES!$A$9:$G$412,3,FALSE)))</f>
        <v>JOELHO 90 GRAUS, PVC, SERIE NORMAL, ESGOTO PREDIAL, DN 100 MM, JUNTA ELÁSTICA, FORNECIDO E INSTALADO EM RAMAL DE DESCARGA OU RAMAL DE ESGOTO SANITÁRIO. AF_08/2022</v>
      </c>
      <c r="E337" s="604" t="str">
        <f>IF(B337="","",IFERROR(VLOOKUP(B337,'SINAPI12-24'!$A$5:$H$17812,3,FALSE),VLOOKUP(ORÇAMENTO!B337,COMPOSIÇÕES!$A$9:$G$412,4,FALSE)))</f>
        <v>UN</v>
      </c>
      <c r="F337" s="110">
        <v>14</v>
      </c>
      <c r="G337" s="605"/>
      <c r="H337" s="123">
        <f t="shared" si="348"/>
        <v>0.28349999999999997</v>
      </c>
      <c r="I337" s="104">
        <f t="shared" si="349"/>
        <v>0</v>
      </c>
      <c r="J337" s="464">
        <f t="shared" si="350"/>
        <v>0</v>
      </c>
      <c r="K337" s="849"/>
      <c r="L337" s="66"/>
      <c r="M337" s="165"/>
      <c r="N337" s="334"/>
      <c r="O337" s="272"/>
      <c r="P337" s="66"/>
      <c r="Q337" s="165"/>
      <c r="R337" s="334"/>
      <c r="S337" s="325"/>
      <c r="T337" s="349"/>
      <c r="U337" s="165"/>
      <c r="V337" s="358"/>
      <c r="W337" s="21"/>
      <c r="X337" s="349"/>
      <c r="Y337" s="163"/>
      <c r="Z337" s="336"/>
      <c r="AA337" s="272"/>
      <c r="AB337" s="349"/>
      <c r="AC337" s="163"/>
      <c r="AD337" s="336"/>
      <c r="AE337" s="272"/>
      <c r="AF337" s="66"/>
      <c r="AG337" s="165"/>
      <c r="AH337" s="334"/>
      <c r="AI337" s="272"/>
      <c r="AJ337" s="66"/>
      <c r="AK337" s="165"/>
      <c r="AL337" s="334"/>
      <c r="AM337" s="146"/>
      <c r="AN337" s="66"/>
      <c r="AO337" s="165"/>
      <c r="AP337" s="334"/>
      <c r="AQ337" s="146"/>
      <c r="AR337" s="66"/>
      <c r="AS337" s="165"/>
      <c r="AT337" s="334"/>
      <c r="AU337" s="146"/>
      <c r="AV337" s="359"/>
      <c r="AW337" s="165"/>
      <c r="AX337" s="469"/>
      <c r="AY337" s="146"/>
      <c r="AZ337" s="292"/>
      <c r="BA337" s="165"/>
      <c r="BB337" s="469"/>
      <c r="BC337" s="146"/>
      <c r="BD337" s="66">
        <v>10</v>
      </c>
      <c r="BE337" s="165">
        <f t="shared" si="322"/>
        <v>0</v>
      </c>
      <c r="BF337" s="334">
        <f t="shared" si="351"/>
        <v>0.71430000000000005</v>
      </c>
      <c r="BG337" s="158"/>
      <c r="BH337" s="66"/>
      <c r="BI337" s="165">
        <f t="shared" si="323"/>
        <v>0</v>
      </c>
      <c r="BJ337" s="334">
        <f t="shared" si="352"/>
        <v>0</v>
      </c>
      <c r="BL337" s="66"/>
      <c r="BM337" s="165">
        <f t="shared" si="353"/>
        <v>0</v>
      </c>
      <c r="BN337" s="334">
        <f t="shared" si="354"/>
        <v>0</v>
      </c>
      <c r="BP337" s="66">
        <f t="shared" si="324"/>
        <v>10</v>
      </c>
      <c r="BQ337" s="165">
        <f t="shared" si="325"/>
        <v>0</v>
      </c>
      <c r="BR337" s="334">
        <f t="shared" si="355"/>
        <v>0.71430000000000005</v>
      </c>
      <c r="BT337" s="66"/>
      <c r="BU337" s="165">
        <f t="shared" si="326"/>
        <v>0</v>
      </c>
      <c r="BV337" s="334">
        <f t="shared" si="356"/>
        <v>0</v>
      </c>
      <c r="BX337" s="413">
        <f t="shared" si="327"/>
        <v>0</v>
      </c>
      <c r="BY337" s="165">
        <f t="shared" si="328"/>
        <v>0</v>
      </c>
      <c r="BZ337" s="334">
        <v>0</v>
      </c>
      <c r="CB337" s="413">
        <f t="shared" si="329"/>
        <v>0</v>
      </c>
      <c r="CC337" s="165">
        <f t="shared" si="330"/>
        <v>0</v>
      </c>
      <c r="CD337" s="334">
        <v>0</v>
      </c>
      <c r="CF337" s="413">
        <v>0</v>
      </c>
      <c r="CG337" s="165">
        <v>0</v>
      </c>
      <c r="CH337" s="334">
        <v>0</v>
      </c>
      <c r="CJ337" s="413">
        <v>0</v>
      </c>
      <c r="CK337" s="165">
        <v>0</v>
      </c>
      <c r="CL337" s="334">
        <v>0</v>
      </c>
    </row>
    <row r="338" spans="1:90" ht="15" customHeight="1" outlineLevel="1">
      <c r="A338" s="135" t="s">
        <v>15</v>
      </c>
      <c r="B338" s="106">
        <v>89522</v>
      </c>
      <c r="C338" s="13" t="s">
        <v>13634</v>
      </c>
      <c r="D338" s="583" t="str">
        <f>IF(B338="","",IFERROR(VLOOKUP(B338,'SINAPI12-24'!$A$5:$H$17812,2,FALSE),VLOOKUP(ORÇAMENTO!B338,COMPOSIÇÕES!$A$9:$G$412,3,FALSE)))</f>
        <v>JOELHO 90 GRAUS, PVC, SERIE R, ÁGUA PLUVIAL, DN 75 MM, JUNTA ELÁSTICA, FORNECIDO E INSTALADO EM RAMAL DE ENCAMINHAMENTO. AF_06/2022</v>
      </c>
      <c r="E338" s="604" t="str">
        <f>IF(B338="","",IFERROR(VLOOKUP(B338,'SINAPI12-24'!$A$5:$H$17812,3,FALSE),VLOOKUP(ORÇAMENTO!B338,COMPOSIÇÕES!$A$9:$G$412,4,FALSE)))</f>
        <v>UN</v>
      </c>
      <c r="F338" s="110">
        <v>48</v>
      </c>
      <c r="G338" s="605"/>
      <c r="H338" s="123">
        <f t="shared" si="348"/>
        <v>0.28349999999999997</v>
      </c>
      <c r="I338" s="104">
        <f t="shared" si="349"/>
        <v>0</v>
      </c>
      <c r="J338" s="464">
        <f t="shared" si="350"/>
        <v>0</v>
      </c>
      <c r="K338" s="849"/>
      <c r="L338" s="66"/>
      <c r="M338" s="165"/>
      <c r="N338" s="334"/>
      <c r="O338" s="272"/>
      <c r="P338" s="66"/>
      <c r="Q338" s="165"/>
      <c r="R338" s="334"/>
      <c r="S338" s="325"/>
      <c r="T338" s="349"/>
      <c r="U338" s="165"/>
      <c r="V338" s="358"/>
      <c r="W338" s="21"/>
      <c r="X338" s="349"/>
      <c r="Y338" s="163"/>
      <c r="Z338" s="336"/>
      <c r="AA338" s="272"/>
      <c r="AB338" s="349"/>
      <c r="AC338" s="163"/>
      <c r="AD338" s="336"/>
      <c r="AE338" s="272"/>
      <c r="AF338" s="66"/>
      <c r="AG338" s="165"/>
      <c r="AH338" s="334"/>
      <c r="AI338" s="272"/>
      <c r="AJ338" s="66"/>
      <c r="AK338" s="165"/>
      <c r="AL338" s="334"/>
      <c r="AM338" s="146"/>
      <c r="AN338" s="66"/>
      <c r="AO338" s="165"/>
      <c r="AP338" s="334"/>
      <c r="AQ338" s="146"/>
      <c r="AR338" s="66"/>
      <c r="AS338" s="165"/>
      <c r="AT338" s="334"/>
      <c r="AU338" s="146"/>
      <c r="AV338" s="359"/>
      <c r="AW338" s="165"/>
      <c r="AX338" s="469"/>
      <c r="AY338" s="146"/>
      <c r="AZ338" s="292"/>
      <c r="BA338" s="165"/>
      <c r="BB338" s="469"/>
      <c r="BC338" s="146"/>
      <c r="BD338" s="66"/>
      <c r="BE338" s="165">
        <f t="shared" si="322"/>
        <v>0</v>
      </c>
      <c r="BF338" s="334">
        <f t="shared" si="351"/>
        <v>0</v>
      </c>
      <c r="BG338" s="158"/>
      <c r="BH338" s="66"/>
      <c r="BI338" s="165">
        <f t="shared" si="323"/>
        <v>0</v>
      </c>
      <c r="BJ338" s="334">
        <f t="shared" si="352"/>
        <v>0</v>
      </c>
      <c r="BL338" s="66"/>
      <c r="BM338" s="165">
        <f t="shared" si="353"/>
        <v>0</v>
      </c>
      <c r="BN338" s="334">
        <f t="shared" si="354"/>
        <v>0</v>
      </c>
      <c r="BP338" s="66">
        <f t="shared" si="324"/>
        <v>0</v>
      </c>
      <c r="BQ338" s="165">
        <f t="shared" si="325"/>
        <v>0</v>
      </c>
      <c r="BR338" s="334">
        <f t="shared" si="355"/>
        <v>0</v>
      </c>
      <c r="BT338" s="66"/>
      <c r="BU338" s="165">
        <f t="shared" si="326"/>
        <v>0</v>
      </c>
      <c r="BV338" s="334">
        <f t="shared" si="356"/>
        <v>0</v>
      </c>
      <c r="BX338" s="413">
        <f t="shared" si="327"/>
        <v>0</v>
      </c>
      <c r="BY338" s="165">
        <f t="shared" si="328"/>
        <v>0</v>
      </c>
      <c r="BZ338" s="334">
        <v>0</v>
      </c>
      <c r="CB338" s="413">
        <f t="shared" si="329"/>
        <v>0</v>
      </c>
      <c r="CC338" s="165">
        <f t="shared" si="330"/>
        <v>0</v>
      </c>
      <c r="CD338" s="334">
        <v>0</v>
      </c>
      <c r="CF338" s="413">
        <v>0</v>
      </c>
      <c r="CG338" s="165">
        <v>0</v>
      </c>
      <c r="CH338" s="334">
        <v>0</v>
      </c>
      <c r="CJ338" s="413">
        <v>0</v>
      </c>
      <c r="CK338" s="165">
        <v>0</v>
      </c>
      <c r="CL338" s="334">
        <v>0</v>
      </c>
    </row>
    <row r="339" spans="1:90" ht="15" customHeight="1" outlineLevel="1">
      <c r="A339" s="135" t="s">
        <v>15</v>
      </c>
      <c r="B339" s="106">
        <v>89731</v>
      </c>
      <c r="C339" s="13" t="s">
        <v>13635</v>
      </c>
      <c r="D339" s="583" t="str">
        <f>IF(B339="","",IFERROR(VLOOKUP(B339,'SINAPI12-24'!$A$5:$H$17812,2,FALSE),VLOOKUP(ORÇAMENTO!B339,COMPOSIÇÕES!$A$9:$G$412,3,FALSE)))</f>
        <v>JOELHO 90 GRAUS, PVC, SERIE NORMAL, ESGOTO PREDIAL, DN 50 MM, JUNTA ELÁSTICA, FORNECIDO E INSTALADO EM RAMAL DE DESCARGA OU RAMAL DE ESGOTO SANITÁRIO. AF_08/2022</v>
      </c>
      <c r="E339" s="604" t="str">
        <f>IF(B339="","",IFERROR(VLOOKUP(B339,'SINAPI12-24'!$A$5:$H$17812,3,FALSE),VLOOKUP(ORÇAMENTO!B339,COMPOSIÇÕES!$A$9:$G$412,4,FALSE)))</f>
        <v>UN</v>
      </c>
      <c r="F339" s="110">
        <v>38</v>
      </c>
      <c r="G339" s="605"/>
      <c r="H339" s="123">
        <f t="shared" si="348"/>
        <v>0.28349999999999997</v>
      </c>
      <c r="I339" s="104">
        <f t="shared" si="349"/>
        <v>0</v>
      </c>
      <c r="J339" s="464">
        <f t="shared" si="350"/>
        <v>0</v>
      </c>
      <c r="K339" s="849"/>
      <c r="L339" s="66"/>
      <c r="M339" s="165"/>
      <c r="N339" s="334"/>
      <c r="O339" s="272"/>
      <c r="P339" s="66"/>
      <c r="Q339" s="165"/>
      <c r="R339" s="334"/>
      <c r="S339" s="325"/>
      <c r="T339" s="349"/>
      <c r="U339" s="165"/>
      <c r="V339" s="358"/>
      <c r="W339" s="21"/>
      <c r="X339" s="349"/>
      <c r="Y339" s="163"/>
      <c r="Z339" s="336"/>
      <c r="AA339" s="272"/>
      <c r="AB339" s="349"/>
      <c r="AC339" s="163"/>
      <c r="AD339" s="336"/>
      <c r="AE339" s="272"/>
      <c r="AF339" s="66"/>
      <c r="AG339" s="165"/>
      <c r="AH339" s="334"/>
      <c r="AI339" s="272"/>
      <c r="AJ339" s="66"/>
      <c r="AK339" s="165"/>
      <c r="AL339" s="334"/>
      <c r="AM339" s="146"/>
      <c r="AN339" s="66"/>
      <c r="AO339" s="165"/>
      <c r="AP339" s="334"/>
      <c r="AQ339" s="146"/>
      <c r="AR339" s="66"/>
      <c r="AS339" s="165"/>
      <c r="AT339" s="334"/>
      <c r="AU339" s="146"/>
      <c r="AV339" s="359"/>
      <c r="AW339" s="165"/>
      <c r="AX339" s="469"/>
      <c r="AY339" s="146"/>
      <c r="AZ339" s="292"/>
      <c r="BA339" s="165"/>
      <c r="BB339" s="469"/>
      <c r="BC339" s="146"/>
      <c r="BD339" s="66"/>
      <c r="BE339" s="165">
        <f t="shared" si="322"/>
        <v>0</v>
      </c>
      <c r="BF339" s="334">
        <f t="shared" si="351"/>
        <v>0</v>
      </c>
      <c r="BG339" s="158"/>
      <c r="BH339" s="66"/>
      <c r="BI339" s="165">
        <f t="shared" si="323"/>
        <v>0</v>
      </c>
      <c r="BJ339" s="334">
        <f t="shared" si="352"/>
        <v>0</v>
      </c>
      <c r="BL339" s="66"/>
      <c r="BM339" s="165">
        <f t="shared" si="353"/>
        <v>0</v>
      </c>
      <c r="BN339" s="334">
        <f t="shared" si="354"/>
        <v>0</v>
      </c>
      <c r="BP339" s="66">
        <f t="shared" si="324"/>
        <v>0</v>
      </c>
      <c r="BQ339" s="165">
        <f t="shared" si="325"/>
        <v>0</v>
      </c>
      <c r="BR339" s="334">
        <f t="shared" si="355"/>
        <v>0</v>
      </c>
      <c r="BT339" s="66"/>
      <c r="BU339" s="165">
        <f t="shared" si="326"/>
        <v>0</v>
      </c>
      <c r="BV339" s="334">
        <f t="shared" si="356"/>
        <v>0</v>
      </c>
      <c r="BX339" s="413">
        <f t="shared" si="327"/>
        <v>0</v>
      </c>
      <c r="BY339" s="165">
        <f t="shared" si="328"/>
        <v>0</v>
      </c>
      <c r="BZ339" s="334">
        <v>0</v>
      </c>
      <c r="CB339" s="413">
        <f t="shared" si="329"/>
        <v>0</v>
      </c>
      <c r="CC339" s="165">
        <f t="shared" si="330"/>
        <v>0</v>
      </c>
      <c r="CD339" s="334">
        <v>0</v>
      </c>
      <c r="CF339" s="413">
        <v>0</v>
      </c>
      <c r="CG339" s="165">
        <v>0</v>
      </c>
      <c r="CH339" s="334">
        <v>0</v>
      </c>
      <c r="CJ339" s="413">
        <v>0</v>
      </c>
      <c r="CK339" s="165">
        <v>0</v>
      </c>
      <c r="CL339" s="334">
        <v>0</v>
      </c>
    </row>
    <row r="340" spans="1:90" ht="15" customHeight="1" outlineLevel="1">
      <c r="A340" s="135" t="s">
        <v>15</v>
      </c>
      <c r="B340" s="106">
        <v>89724</v>
      </c>
      <c r="C340" s="13" t="s">
        <v>13636</v>
      </c>
      <c r="D340" s="583" t="str">
        <f>IF(B340="","",IFERROR(VLOOKUP(B340,'SINAPI12-24'!$A$5:$H$17812,2,FALSE),VLOOKUP(ORÇAMENTO!B340,COMPOSIÇÕES!$A$9:$G$412,3,FALSE)))</f>
        <v>JOELHO 90 GRAUS, PVC, SERIE NORMAL, ESGOTO PREDIAL, DN 40 MM, JUNTA SOLDÁVEL, FORNECIDO E INSTALADO EM RAMAL DE DESCARGA OU RAMAL DE ESGOTO SANITÁRIO. AF_08/2022</v>
      </c>
      <c r="E340" s="604" t="str">
        <f>IF(B340="","",IFERROR(VLOOKUP(B340,'SINAPI12-24'!$A$5:$H$17812,3,FALSE),VLOOKUP(ORÇAMENTO!B340,COMPOSIÇÕES!$A$9:$G$412,4,FALSE)))</f>
        <v>UN</v>
      </c>
      <c r="F340" s="110">
        <v>166</v>
      </c>
      <c r="G340" s="605"/>
      <c r="H340" s="123">
        <f t="shared" si="348"/>
        <v>0.28349999999999997</v>
      </c>
      <c r="I340" s="104">
        <f t="shared" si="349"/>
        <v>0</v>
      </c>
      <c r="J340" s="464">
        <f t="shared" si="350"/>
        <v>0</v>
      </c>
      <c r="K340" s="849"/>
      <c r="L340" s="66"/>
      <c r="M340" s="165"/>
      <c r="N340" s="334"/>
      <c r="O340" s="272"/>
      <c r="P340" s="66"/>
      <c r="Q340" s="165"/>
      <c r="R340" s="334"/>
      <c r="S340" s="325"/>
      <c r="T340" s="349"/>
      <c r="U340" s="165"/>
      <c r="V340" s="358"/>
      <c r="W340" s="21"/>
      <c r="X340" s="349"/>
      <c r="Y340" s="163"/>
      <c r="Z340" s="336"/>
      <c r="AA340" s="272"/>
      <c r="AB340" s="349"/>
      <c r="AC340" s="163"/>
      <c r="AD340" s="336"/>
      <c r="AE340" s="272"/>
      <c r="AF340" s="66"/>
      <c r="AG340" s="165"/>
      <c r="AH340" s="334"/>
      <c r="AI340" s="272"/>
      <c r="AJ340" s="66"/>
      <c r="AK340" s="165"/>
      <c r="AL340" s="334"/>
      <c r="AM340" s="146"/>
      <c r="AN340" s="66"/>
      <c r="AO340" s="165"/>
      <c r="AP340" s="334"/>
      <c r="AQ340" s="146"/>
      <c r="AR340" s="66"/>
      <c r="AS340" s="165"/>
      <c r="AT340" s="334"/>
      <c r="AU340" s="146"/>
      <c r="AV340" s="359"/>
      <c r="AW340" s="165"/>
      <c r="AX340" s="469"/>
      <c r="AY340" s="146"/>
      <c r="AZ340" s="292"/>
      <c r="BA340" s="165"/>
      <c r="BB340" s="469"/>
      <c r="BC340" s="146"/>
      <c r="BD340" s="66"/>
      <c r="BE340" s="165">
        <f t="shared" si="322"/>
        <v>0</v>
      </c>
      <c r="BF340" s="334">
        <f t="shared" si="351"/>
        <v>0</v>
      </c>
      <c r="BG340" s="158"/>
      <c r="BH340" s="66"/>
      <c r="BI340" s="165">
        <f t="shared" si="323"/>
        <v>0</v>
      </c>
      <c r="BJ340" s="334">
        <f t="shared" si="352"/>
        <v>0</v>
      </c>
      <c r="BL340" s="66"/>
      <c r="BM340" s="165">
        <f t="shared" si="353"/>
        <v>0</v>
      </c>
      <c r="BN340" s="334">
        <f t="shared" si="354"/>
        <v>0</v>
      </c>
      <c r="BP340" s="66">
        <f t="shared" si="324"/>
        <v>0</v>
      </c>
      <c r="BQ340" s="165">
        <f t="shared" si="325"/>
        <v>0</v>
      </c>
      <c r="BR340" s="334">
        <f t="shared" si="355"/>
        <v>0</v>
      </c>
      <c r="BT340" s="66"/>
      <c r="BU340" s="165">
        <f t="shared" si="326"/>
        <v>0</v>
      </c>
      <c r="BV340" s="334">
        <f t="shared" si="356"/>
        <v>0</v>
      </c>
      <c r="BX340" s="413">
        <f t="shared" si="327"/>
        <v>0</v>
      </c>
      <c r="BY340" s="165">
        <f t="shared" si="328"/>
        <v>0</v>
      </c>
      <c r="BZ340" s="334">
        <v>0</v>
      </c>
      <c r="CB340" s="413">
        <f t="shared" si="329"/>
        <v>0</v>
      </c>
      <c r="CC340" s="165">
        <f t="shared" si="330"/>
        <v>0</v>
      </c>
      <c r="CD340" s="334">
        <v>0</v>
      </c>
      <c r="CF340" s="413">
        <v>0</v>
      </c>
      <c r="CG340" s="165">
        <v>0</v>
      </c>
      <c r="CH340" s="334">
        <v>0</v>
      </c>
      <c r="CJ340" s="413">
        <v>0</v>
      </c>
      <c r="CK340" s="165">
        <v>0</v>
      </c>
      <c r="CL340" s="334">
        <v>0</v>
      </c>
    </row>
    <row r="341" spans="1:90" ht="15" customHeight="1" outlineLevel="1">
      <c r="A341" s="135" t="s">
        <v>15</v>
      </c>
      <c r="B341" s="106">
        <v>89569</v>
      </c>
      <c r="C341" s="13" t="s">
        <v>13637</v>
      </c>
      <c r="D341" s="583" t="str">
        <f>IF(B341="","",IFERROR(VLOOKUP(B341,'SINAPI12-24'!$A$5:$H$17812,2,FALSE),VLOOKUP(ORÇAMENTO!B341,COMPOSIÇÕES!$A$9:$G$412,3,FALSE)))</f>
        <v>JUNÇÃO SIMPLES, PVC, SERIE R, ÁGUA PLUVIAL, DN 100 X 75 MM, JUNTA ELÁSTICA, FORNECIDO E INSTALADO EM RAMAL DE ENCAMINHAMENTO. AF_06/2022</v>
      </c>
      <c r="E341" s="604" t="str">
        <f>IF(B341="","",IFERROR(VLOOKUP(B341,'SINAPI12-24'!$A$5:$H$17812,3,FALSE),VLOOKUP(ORÇAMENTO!B341,COMPOSIÇÕES!$A$9:$G$412,4,FALSE)))</f>
        <v>UN</v>
      </c>
      <c r="F341" s="110">
        <v>20</v>
      </c>
      <c r="G341" s="605"/>
      <c r="H341" s="123">
        <f t="shared" si="348"/>
        <v>0.28349999999999997</v>
      </c>
      <c r="I341" s="104">
        <f t="shared" si="349"/>
        <v>0</v>
      </c>
      <c r="J341" s="464">
        <f t="shared" si="350"/>
        <v>0</v>
      </c>
      <c r="K341" s="849"/>
      <c r="L341" s="66"/>
      <c r="M341" s="165"/>
      <c r="N341" s="334"/>
      <c r="O341" s="272"/>
      <c r="P341" s="66"/>
      <c r="Q341" s="165"/>
      <c r="R341" s="334"/>
      <c r="S341" s="325"/>
      <c r="T341" s="349"/>
      <c r="U341" s="165"/>
      <c r="V341" s="358"/>
      <c r="W341" s="21"/>
      <c r="X341" s="349"/>
      <c r="Y341" s="163"/>
      <c r="Z341" s="336"/>
      <c r="AA341" s="272"/>
      <c r="AB341" s="349"/>
      <c r="AC341" s="163"/>
      <c r="AD341" s="336"/>
      <c r="AE341" s="272"/>
      <c r="AF341" s="66"/>
      <c r="AG341" s="165"/>
      <c r="AH341" s="334"/>
      <c r="AI341" s="272"/>
      <c r="AJ341" s="66"/>
      <c r="AK341" s="165"/>
      <c r="AL341" s="334"/>
      <c r="AM341" s="146"/>
      <c r="AN341" s="66"/>
      <c r="AO341" s="165"/>
      <c r="AP341" s="334"/>
      <c r="AQ341" s="146"/>
      <c r="AR341" s="66"/>
      <c r="AS341" s="165"/>
      <c r="AT341" s="334"/>
      <c r="AU341" s="146"/>
      <c r="AV341" s="359"/>
      <c r="AW341" s="165"/>
      <c r="AX341" s="469"/>
      <c r="AY341" s="146"/>
      <c r="AZ341" s="292"/>
      <c r="BA341" s="165"/>
      <c r="BB341" s="469"/>
      <c r="BC341" s="146"/>
      <c r="BD341" s="66"/>
      <c r="BE341" s="165">
        <f t="shared" si="322"/>
        <v>0</v>
      </c>
      <c r="BF341" s="334">
        <f t="shared" si="351"/>
        <v>0</v>
      </c>
      <c r="BG341" s="158"/>
      <c r="BH341" s="66"/>
      <c r="BI341" s="165">
        <f t="shared" si="323"/>
        <v>0</v>
      </c>
      <c r="BJ341" s="334">
        <f t="shared" si="352"/>
        <v>0</v>
      </c>
      <c r="BL341" s="66"/>
      <c r="BM341" s="165">
        <f t="shared" si="353"/>
        <v>0</v>
      </c>
      <c r="BN341" s="334">
        <f t="shared" si="354"/>
        <v>0</v>
      </c>
      <c r="BP341" s="66">
        <f t="shared" si="324"/>
        <v>0</v>
      </c>
      <c r="BQ341" s="165">
        <f t="shared" si="325"/>
        <v>0</v>
      </c>
      <c r="BR341" s="334">
        <f t="shared" si="355"/>
        <v>0</v>
      </c>
      <c r="BT341" s="66"/>
      <c r="BU341" s="165">
        <f t="shared" si="326"/>
        <v>0</v>
      </c>
      <c r="BV341" s="334">
        <f t="shared" si="356"/>
        <v>0</v>
      </c>
      <c r="BX341" s="413">
        <f t="shared" si="327"/>
        <v>0</v>
      </c>
      <c r="BY341" s="165">
        <f t="shared" si="328"/>
        <v>0</v>
      </c>
      <c r="BZ341" s="334">
        <v>0</v>
      </c>
      <c r="CB341" s="413">
        <f t="shared" si="329"/>
        <v>0</v>
      </c>
      <c r="CC341" s="165">
        <f t="shared" si="330"/>
        <v>0</v>
      </c>
      <c r="CD341" s="334">
        <v>0</v>
      </c>
      <c r="CF341" s="413">
        <v>0</v>
      </c>
      <c r="CG341" s="165">
        <v>0</v>
      </c>
      <c r="CH341" s="334">
        <v>0</v>
      </c>
      <c r="CJ341" s="413">
        <v>0</v>
      </c>
      <c r="CK341" s="165">
        <v>0</v>
      </c>
      <c r="CL341" s="334">
        <v>0</v>
      </c>
    </row>
    <row r="342" spans="1:90" ht="15" customHeight="1" outlineLevel="1">
      <c r="A342" s="135" t="s">
        <v>15</v>
      </c>
      <c r="B342" s="106">
        <v>89569</v>
      </c>
      <c r="C342" s="13" t="s">
        <v>13638</v>
      </c>
      <c r="D342" s="583" t="str">
        <f>IF(B342="","",IFERROR(VLOOKUP(B342,'SINAPI12-24'!$A$5:$H$17812,2,FALSE),VLOOKUP(ORÇAMENTO!B342,COMPOSIÇÕES!$A$9:$G$412,3,FALSE)))</f>
        <v>JUNÇÃO SIMPLES, PVC, SERIE R, ÁGUA PLUVIAL, DN 100 X 75 MM, JUNTA ELÁSTICA, FORNECIDO E INSTALADO EM RAMAL DE ENCAMINHAMENTO. AF_06/2022</v>
      </c>
      <c r="E342" s="604" t="str">
        <f>IF(B342="","",IFERROR(VLOOKUP(B342,'SINAPI12-24'!$A$5:$H$17812,3,FALSE),VLOOKUP(ORÇAMENTO!B342,COMPOSIÇÕES!$A$9:$G$412,4,FALSE)))</f>
        <v>UN</v>
      </c>
      <c r="F342" s="110">
        <v>4</v>
      </c>
      <c r="G342" s="605"/>
      <c r="H342" s="123">
        <f t="shared" si="348"/>
        <v>0.28349999999999997</v>
      </c>
      <c r="I342" s="104">
        <f t="shared" si="349"/>
        <v>0</v>
      </c>
      <c r="J342" s="464">
        <f t="shared" si="350"/>
        <v>0</v>
      </c>
      <c r="K342" s="849"/>
      <c r="L342" s="66"/>
      <c r="M342" s="165"/>
      <c r="N342" s="334"/>
      <c r="O342" s="272"/>
      <c r="P342" s="66"/>
      <c r="Q342" s="165"/>
      <c r="R342" s="334"/>
      <c r="S342" s="325"/>
      <c r="T342" s="349"/>
      <c r="U342" s="165"/>
      <c r="V342" s="358"/>
      <c r="W342" s="21"/>
      <c r="X342" s="349"/>
      <c r="Y342" s="163"/>
      <c r="Z342" s="336"/>
      <c r="AA342" s="272"/>
      <c r="AB342" s="349"/>
      <c r="AC342" s="163"/>
      <c r="AD342" s="336"/>
      <c r="AE342" s="272"/>
      <c r="AF342" s="66"/>
      <c r="AG342" s="165"/>
      <c r="AH342" s="334"/>
      <c r="AI342" s="272"/>
      <c r="AJ342" s="66"/>
      <c r="AK342" s="165"/>
      <c r="AL342" s="334"/>
      <c r="AM342" s="146"/>
      <c r="AN342" s="66"/>
      <c r="AO342" s="165"/>
      <c r="AP342" s="334"/>
      <c r="AQ342" s="146"/>
      <c r="AR342" s="66"/>
      <c r="AS342" s="165"/>
      <c r="AT342" s="334"/>
      <c r="AU342" s="146"/>
      <c r="AV342" s="359"/>
      <c r="AW342" s="165"/>
      <c r="AX342" s="469"/>
      <c r="AY342" s="146"/>
      <c r="AZ342" s="292"/>
      <c r="BA342" s="165"/>
      <c r="BB342" s="469"/>
      <c r="BC342" s="146"/>
      <c r="BD342" s="66"/>
      <c r="BE342" s="165">
        <f t="shared" si="322"/>
        <v>0</v>
      </c>
      <c r="BF342" s="334">
        <f t="shared" si="351"/>
        <v>0</v>
      </c>
      <c r="BG342" s="158"/>
      <c r="BH342" s="66"/>
      <c r="BI342" s="165">
        <f t="shared" si="323"/>
        <v>0</v>
      </c>
      <c r="BJ342" s="334">
        <f t="shared" si="352"/>
        <v>0</v>
      </c>
      <c r="BL342" s="66"/>
      <c r="BM342" s="165">
        <f t="shared" si="353"/>
        <v>0</v>
      </c>
      <c r="BN342" s="334">
        <f t="shared" si="354"/>
        <v>0</v>
      </c>
      <c r="BP342" s="66">
        <f t="shared" si="324"/>
        <v>0</v>
      </c>
      <c r="BQ342" s="165">
        <f t="shared" si="325"/>
        <v>0</v>
      </c>
      <c r="BR342" s="334">
        <f t="shared" si="355"/>
        <v>0</v>
      </c>
      <c r="BT342" s="66"/>
      <c r="BU342" s="165">
        <f t="shared" si="326"/>
        <v>0</v>
      </c>
      <c r="BV342" s="334">
        <f t="shared" si="356"/>
        <v>0</v>
      </c>
      <c r="BX342" s="413">
        <f t="shared" si="327"/>
        <v>0</v>
      </c>
      <c r="BY342" s="165">
        <f t="shared" si="328"/>
        <v>0</v>
      </c>
      <c r="BZ342" s="334">
        <v>0</v>
      </c>
      <c r="CB342" s="413">
        <f t="shared" si="329"/>
        <v>0</v>
      </c>
      <c r="CC342" s="165">
        <f t="shared" si="330"/>
        <v>0</v>
      </c>
      <c r="CD342" s="334">
        <v>0</v>
      </c>
      <c r="CF342" s="413">
        <v>0</v>
      </c>
      <c r="CG342" s="165">
        <v>0</v>
      </c>
      <c r="CH342" s="334">
        <v>0</v>
      </c>
      <c r="CJ342" s="413">
        <v>0</v>
      </c>
      <c r="CK342" s="165">
        <v>0</v>
      </c>
      <c r="CL342" s="334">
        <v>0</v>
      </c>
    </row>
    <row r="343" spans="1:90" ht="15" customHeight="1" outlineLevel="1">
      <c r="A343" s="135" t="s">
        <v>15</v>
      </c>
      <c r="B343" s="106">
        <v>89690</v>
      </c>
      <c r="C343" s="13" t="s">
        <v>13639</v>
      </c>
      <c r="D343" s="583" t="str">
        <f>IF(B343="","",IFERROR(VLOOKUP(B343,'SINAPI12-24'!$A$5:$H$17812,2,FALSE),VLOOKUP(ORÇAMENTO!B343,COMPOSIÇÕES!$A$9:$G$412,3,FALSE)))</f>
        <v>JUNÇÃO SIMPLES, PVC, SERIE R, ÁGUA PLUVIAL, DN 100 X 100 MM, JUNTA ELÁSTICA, FORNECIDO E INSTALADO EM CONDUTORES VERTICAIS DE ÁGUAS PLUVIAIS. AF_06/2022</v>
      </c>
      <c r="E343" s="604" t="str">
        <f>IF(B343="","",IFERROR(VLOOKUP(B343,'SINAPI12-24'!$A$5:$H$17812,3,FALSE),VLOOKUP(ORÇAMENTO!B343,COMPOSIÇÕES!$A$9:$G$412,4,FALSE)))</f>
        <v>UN</v>
      </c>
      <c r="F343" s="110">
        <v>16</v>
      </c>
      <c r="G343" s="605"/>
      <c r="H343" s="123">
        <f t="shared" si="348"/>
        <v>0.28349999999999997</v>
      </c>
      <c r="I343" s="104">
        <f t="shared" si="349"/>
        <v>0</v>
      </c>
      <c r="J343" s="464">
        <f t="shared" si="350"/>
        <v>0</v>
      </c>
      <c r="K343" s="849"/>
      <c r="L343" s="66"/>
      <c r="M343" s="165"/>
      <c r="N343" s="334"/>
      <c r="O343" s="272"/>
      <c r="P343" s="66"/>
      <c r="Q343" s="165"/>
      <c r="R343" s="334"/>
      <c r="S343" s="325"/>
      <c r="T343" s="349"/>
      <c r="U343" s="165"/>
      <c r="V343" s="358"/>
      <c r="W343" s="21"/>
      <c r="X343" s="349"/>
      <c r="Y343" s="163"/>
      <c r="Z343" s="336"/>
      <c r="AA343" s="272"/>
      <c r="AB343" s="349"/>
      <c r="AC343" s="163"/>
      <c r="AD343" s="336"/>
      <c r="AE343" s="272"/>
      <c r="AF343" s="66"/>
      <c r="AG343" s="165"/>
      <c r="AH343" s="334"/>
      <c r="AI343" s="272"/>
      <c r="AJ343" s="66"/>
      <c r="AK343" s="165"/>
      <c r="AL343" s="334"/>
      <c r="AM343" s="146"/>
      <c r="AN343" s="66"/>
      <c r="AO343" s="165"/>
      <c r="AP343" s="334"/>
      <c r="AQ343" s="146"/>
      <c r="AR343" s="66"/>
      <c r="AS343" s="165"/>
      <c r="AT343" s="334"/>
      <c r="AU343" s="146"/>
      <c r="AV343" s="359"/>
      <c r="AW343" s="165"/>
      <c r="AX343" s="469"/>
      <c r="AY343" s="146"/>
      <c r="AZ343" s="292"/>
      <c r="BA343" s="165"/>
      <c r="BB343" s="469"/>
      <c r="BC343" s="146"/>
      <c r="BD343" s="66"/>
      <c r="BE343" s="165">
        <f t="shared" si="322"/>
        <v>0</v>
      </c>
      <c r="BF343" s="334">
        <f t="shared" si="351"/>
        <v>0</v>
      </c>
      <c r="BG343" s="158"/>
      <c r="BH343" s="66"/>
      <c r="BI343" s="165">
        <f t="shared" si="323"/>
        <v>0</v>
      </c>
      <c r="BJ343" s="334">
        <f t="shared" si="352"/>
        <v>0</v>
      </c>
      <c r="BL343" s="66"/>
      <c r="BM343" s="165">
        <f t="shared" si="353"/>
        <v>0</v>
      </c>
      <c r="BN343" s="334">
        <f t="shared" si="354"/>
        <v>0</v>
      </c>
      <c r="BP343" s="66">
        <f t="shared" si="324"/>
        <v>0</v>
      </c>
      <c r="BQ343" s="165">
        <f t="shared" si="325"/>
        <v>0</v>
      </c>
      <c r="BR343" s="334">
        <f t="shared" si="355"/>
        <v>0</v>
      </c>
      <c r="BT343" s="66"/>
      <c r="BU343" s="165">
        <f t="shared" si="326"/>
        <v>0</v>
      </c>
      <c r="BV343" s="334">
        <f t="shared" si="356"/>
        <v>0</v>
      </c>
      <c r="BX343" s="413">
        <f t="shared" si="327"/>
        <v>0</v>
      </c>
      <c r="BY343" s="165">
        <f t="shared" si="328"/>
        <v>0</v>
      </c>
      <c r="BZ343" s="334">
        <v>0</v>
      </c>
      <c r="CB343" s="413">
        <f t="shared" si="329"/>
        <v>0</v>
      </c>
      <c r="CC343" s="165">
        <f t="shared" si="330"/>
        <v>0</v>
      </c>
      <c r="CD343" s="334">
        <v>0</v>
      </c>
      <c r="CF343" s="413">
        <v>0</v>
      </c>
      <c r="CG343" s="165">
        <v>0</v>
      </c>
      <c r="CH343" s="334">
        <v>0</v>
      </c>
      <c r="CJ343" s="413">
        <v>0</v>
      </c>
      <c r="CK343" s="165">
        <v>0</v>
      </c>
      <c r="CL343" s="334">
        <v>0</v>
      </c>
    </row>
    <row r="344" spans="1:90" ht="15" customHeight="1" outlineLevel="1">
      <c r="A344" s="135" t="s">
        <v>15</v>
      </c>
      <c r="B344" s="106">
        <v>89685</v>
      </c>
      <c r="C344" s="13" t="s">
        <v>13640</v>
      </c>
      <c r="D344" s="583" t="str">
        <f>IF(B344="","",IFERROR(VLOOKUP(B344,'SINAPI12-24'!$A$5:$H$17812,2,FALSE),VLOOKUP(ORÇAMENTO!B344,COMPOSIÇÕES!$A$9:$G$412,3,FALSE)))</f>
        <v>JUNÇÃO SIMPLES, PVC, SERIE R, ÁGUA PLUVIAL, DN 75 X 75 MM, JUNTA ELÁSTICA, FORNECIDO E INSTALADO EM CONDUTORES VERTICAIS DE ÁGUAS PLUVIAIS. AF_06/2022</v>
      </c>
      <c r="E344" s="604" t="str">
        <f>IF(B344="","",IFERROR(VLOOKUP(B344,'SINAPI12-24'!$A$5:$H$17812,3,FALSE),VLOOKUP(ORÇAMENTO!B344,COMPOSIÇÕES!$A$9:$G$412,4,FALSE)))</f>
        <v>UN</v>
      </c>
      <c r="F344" s="110">
        <v>6</v>
      </c>
      <c r="G344" s="605"/>
      <c r="H344" s="123">
        <f t="shared" si="348"/>
        <v>0.28349999999999997</v>
      </c>
      <c r="I344" s="104">
        <f t="shared" si="349"/>
        <v>0</v>
      </c>
      <c r="J344" s="464">
        <f t="shared" si="350"/>
        <v>0</v>
      </c>
      <c r="K344" s="849"/>
      <c r="L344" s="66"/>
      <c r="M344" s="165"/>
      <c r="N344" s="334"/>
      <c r="O344" s="272"/>
      <c r="P344" s="66"/>
      <c r="Q344" s="165"/>
      <c r="R344" s="334"/>
      <c r="S344" s="325"/>
      <c r="T344" s="349"/>
      <c r="U344" s="165"/>
      <c r="V344" s="358"/>
      <c r="W344" s="21"/>
      <c r="X344" s="349"/>
      <c r="Y344" s="163"/>
      <c r="Z344" s="336"/>
      <c r="AA344" s="272"/>
      <c r="AB344" s="349"/>
      <c r="AC344" s="163"/>
      <c r="AD344" s="336"/>
      <c r="AE344" s="272"/>
      <c r="AF344" s="66"/>
      <c r="AG344" s="165"/>
      <c r="AH344" s="334"/>
      <c r="AI344" s="272"/>
      <c r="AJ344" s="66"/>
      <c r="AK344" s="165"/>
      <c r="AL344" s="334"/>
      <c r="AM344" s="146"/>
      <c r="AN344" s="66"/>
      <c r="AO344" s="165"/>
      <c r="AP344" s="334"/>
      <c r="AQ344" s="146"/>
      <c r="AR344" s="66"/>
      <c r="AS344" s="165"/>
      <c r="AT344" s="334"/>
      <c r="AU344" s="146"/>
      <c r="AV344" s="359"/>
      <c r="AW344" s="165"/>
      <c r="AX344" s="469"/>
      <c r="AY344" s="146"/>
      <c r="AZ344" s="292"/>
      <c r="BA344" s="165"/>
      <c r="BB344" s="469"/>
      <c r="BC344" s="146"/>
      <c r="BD344" s="66"/>
      <c r="BE344" s="165">
        <f t="shared" si="322"/>
        <v>0</v>
      </c>
      <c r="BF344" s="334">
        <f t="shared" si="351"/>
        <v>0</v>
      </c>
      <c r="BG344" s="158"/>
      <c r="BH344" s="66"/>
      <c r="BI344" s="165">
        <f t="shared" si="323"/>
        <v>0</v>
      </c>
      <c r="BJ344" s="334">
        <f t="shared" si="352"/>
        <v>0</v>
      </c>
      <c r="BL344" s="66"/>
      <c r="BM344" s="165">
        <f t="shared" si="353"/>
        <v>0</v>
      </c>
      <c r="BN344" s="334">
        <f t="shared" si="354"/>
        <v>0</v>
      </c>
      <c r="BP344" s="66">
        <f t="shared" si="324"/>
        <v>0</v>
      </c>
      <c r="BQ344" s="165">
        <f t="shared" si="325"/>
        <v>0</v>
      </c>
      <c r="BR344" s="334">
        <f t="shared" si="355"/>
        <v>0</v>
      </c>
      <c r="BT344" s="66"/>
      <c r="BU344" s="165">
        <f t="shared" si="326"/>
        <v>0</v>
      </c>
      <c r="BV344" s="334">
        <f t="shared" si="356"/>
        <v>0</v>
      </c>
      <c r="BX344" s="413">
        <f t="shared" si="327"/>
        <v>0</v>
      </c>
      <c r="BY344" s="165">
        <f t="shared" si="328"/>
        <v>0</v>
      </c>
      <c r="BZ344" s="334">
        <v>0</v>
      </c>
      <c r="CB344" s="413">
        <f t="shared" si="329"/>
        <v>0</v>
      </c>
      <c r="CC344" s="165">
        <f t="shared" si="330"/>
        <v>0</v>
      </c>
      <c r="CD344" s="334">
        <v>0</v>
      </c>
      <c r="CF344" s="413">
        <v>0</v>
      </c>
      <c r="CG344" s="165">
        <v>0</v>
      </c>
      <c r="CH344" s="334">
        <v>0</v>
      </c>
      <c r="CJ344" s="413">
        <v>0</v>
      </c>
      <c r="CK344" s="165">
        <v>0</v>
      </c>
      <c r="CL344" s="334">
        <v>0</v>
      </c>
    </row>
    <row r="345" spans="1:90" ht="15" customHeight="1" outlineLevel="1">
      <c r="A345" s="135" t="s">
        <v>15</v>
      </c>
      <c r="B345" s="106">
        <v>89685</v>
      </c>
      <c r="C345" s="13" t="s">
        <v>13641</v>
      </c>
      <c r="D345" s="583" t="str">
        <f>IF(B345="","",IFERROR(VLOOKUP(B345,'SINAPI12-24'!$A$5:$H$17812,2,FALSE),VLOOKUP(ORÇAMENTO!B345,COMPOSIÇÕES!$A$9:$G$412,3,FALSE)))</f>
        <v>JUNÇÃO SIMPLES, PVC, SERIE R, ÁGUA PLUVIAL, DN 75 X 75 MM, JUNTA ELÁSTICA, FORNECIDO E INSTALADO EM CONDUTORES VERTICAIS DE ÁGUAS PLUVIAIS. AF_06/2022</v>
      </c>
      <c r="E345" s="604" t="str">
        <f>IF(B345="","",IFERROR(VLOOKUP(B345,'SINAPI12-24'!$A$5:$H$17812,3,FALSE),VLOOKUP(ORÇAMENTO!B345,COMPOSIÇÕES!$A$9:$G$412,4,FALSE)))</f>
        <v>UN</v>
      </c>
      <c r="F345" s="110">
        <v>2</v>
      </c>
      <c r="G345" s="605"/>
      <c r="H345" s="123">
        <f t="shared" si="348"/>
        <v>0.28349999999999997</v>
      </c>
      <c r="I345" s="104">
        <f t="shared" si="349"/>
        <v>0</v>
      </c>
      <c r="J345" s="464">
        <f t="shared" si="350"/>
        <v>0</v>
      </c>
      <c r="K345" s="849"/>
      <c r="L345" s="66"/>
      <c r="M345" s="165"/>
      <c r="N345" s="334"/>
      <c r="O345" s="272"/>
      <c r="P345" s="66"/>
      <c r="Q345" s="165"/>
      <c r="R345" s="334"/>
      <c r="S345" s="325"/>
      <c r="T345" s="349"/>
      <c r="U345" s="165"/>
      <c r="V345" s="358"/>
      <c r="W345" s="21"/>
      <c r="X345" s="349"/>
      <c r="Y345" s="163"/>
      <c r="Z345" s="336"/>
      <c r="AA345" s="272"/>
      <c r="AB345" s="349"/>
      <c r="AC345" s="163"/>
      <c r="AD345" s="336"/>
      <c r="AE345" s="272"/>
      <c r="AF345" s="66"/>
      <c r="AG345" s="165"/>
      <c r="AH345" s="334"/>
      <c r="AI345" s="272"/>
      <c r="AJ345" s="66"/>
      <c r="AK345" s="165"/>
      <c r="AL345" s="334"/>
      <c r="AM345" s="146"/>
      <c r="AN345" s="66"/>
      <c r="AO345" s="165"/>
      <c r="AP345" s="334"/>
      <c r="AQ345" s="146"/>
      <c r="AR345" s="66"/>
      <c r="AS345" s="165"/>
      <c r="AT345" s="334"/>
      <c r="AU345" s="146"/>
      <c r="AV345" s="359"/>
      <c r="AW345" s="165"/>
      <c r="AX345" s="469"/>
      <c r="AY345" s="146"/>
      <c r="AZ345" s="292"/>
      <c r="BA345" s="165"/>
      <c r="BB345" s="469"/>
      <c r="BC345" s="146"/>
      <c r="BD345" s="66"/>
      <c r="BE345" s="165">
        <f t="shared" ref="BE345:BE404" si="357">TRUNC(BD345*I345,2)</f>
        <v>0</v>
      </c>
      <c r="BF345" s="334">
        <f t="shared" si="351"/>
        <v>0</v>
      </c>
      <c r="BG345" s="158"/>
      <c r="BH345" s="66"/>
      <c r="BI345" s="165">
        <f t="shared" ref="BI345:BI404" si="358">TRUNC(BH345*I345,2)</f>
        <v>0</v>
      </c>
      <c r="BJ345" s="334">
        <f t="shared" si="352"/>
        <v>0</v>
      </c>
      <c r="BL345" s="66"/>
      <c r="BM345" s="165">
        <f t="shared" si="353"/>
        <v>0</v>
      </c>
      <c r="BN345" s="334">
        <f t="shared" si="354"/>
        <v>0</v>
      </c>
      <c r="BP345" s="66">
        <f t="shared" ref="BP345:BP404" si="359">L345+P345+AF345+AJ345+AN345+AR345+BD345+BH345</f>
        <v>0</v>
      </c>
      <c r="BQ345" s="165">
        <f t="shared" ref="BQ345:BQ404" si="360">M345+Q345+AG345+AK345+AO345+AS345+BE345+BI345</f>
        <v>0</v>
      </c>
      <c r="BR345" s="334">
        <f t="shared" si="355"/>
        <v>0</v>
      </c>
      <c r="BT345" s="66"/>
      <c r="BU345" s="165">
        <f t="shared" ref="BU345:BU404" si="361">TRUNC(BT345*I345,2)</f>
        <v>0</v>
      </c>
      <c r="BV345" s="334">
        <f t="shared" si="356"/>
        <v>0</v>
      </c>
      <c r="BX345" s="413">
        <f t="shared" si="327"/>
        <v>0</v>
      </c>
      <c r="BY345" s="165">
        <f t="shared" si="328"/>
        <v>0</v>
      </c>
      <c r="BZ345" s="334">
        <v>0</v>
      </c>
      <c r="CB345" s="413">
        <f t="shared" si="329"/>
        <v>0</v>
      </c>
      <c r="CC345" s="165">
        <f t="shared" si="330"/>
        <v>0</v>
      </c>
      <c r="CD345" s="334">
        <v>0</v>
      </c>
      <c r="CF345" s="413">
        <v>0</v>
      </c>
      <c r="CG345" s="165">
        <v>0</v>
      </c>
      <c r="CH345" s="334">
        <v>0</v>
      </c>
      <c r="CJ345" s="413">
        <v>0</v>
      </c>
      <c r="CK345" s="165">
        <v>0</v>
      </c>
      <c r="CL345" s="334">
        <v>0</v>
      </c>
    </row>
    <row r="346" spans="1:90" ht="15" customHeight="1" outlineLevel="1">
      <c r="A346" s="135" t="s">
        <v>15</v>
      </c>
      <c r="B346" s="106">
        <v>89561</v>
      </c>
      <c r="C346" s="13" t="s">
        <v>13642</v>
      </c>
      <c r="D346" s="583" t="str">
        <f>IF(B346="","",IFERROR(VLOOKUP(B346,'SINAPI12-24'!$A$5:$H$17812,2,FALSE),VLOOKUP(ORÇAMENTO!B346,COMPOSIÇÕES!$A$9:$G$412,3,FALSE)))</f>
        <v>JUNÇÃO SIMPLES, PVC, SERIE R, ÁGUA PLUVIAL, DN 40 MM, JUNTA SOLDÁVEL, FORNECIDO E INSTALADO EM RAMAL DE ENCAMINHAMENTO. AF_06/2022</v>
      </c>
      <c r="E346" s="604" t="str">
        <f>IF(B346="","",IFERROR(VLOOKUP(B346,'SINAPI12-24'!$A$5:$H$17812,3,FALSE),VLOOKUP(ORÇAMENTO!B346,COMPOSIÇÕES!$A$9:$G$412,4,FALSE)))</f>
        <v>UN</v>
      </c>
      <c r="F346" s="110">
        <v>1</v>
      </c>
      <c r="G346" s="605"/>
      <c r="H346" s="123">
        <f t="shared" si="348"/>
        <v>0.28349999999999997</v>
      </c>
      <c r="I346" s="104">
        <f t="shared" si="349"/>
        <v>0</v>
      </c>
      <c r="J346" s="464">
        <f t="shared" si="350"/>
        <v>0</v>
      </c>
      <c r="K346" s="849"/>
      <c r="L346" s="66"/>
      <c r="M346" s="165"/>
      <c r="N346" s="334"/>
      <c r="O346" s="272"/>
      <c r="P346" s="66"/>
      <c r="Q346" s="165"/>
      <c r="R346" s="334"/>
      <c r="S346" s="325"/>
      <c r="T346" s="349"/>
      <c r="U346" s="165"/>
      <c r="V346" s="358"/>
      <c r="W346" s="21"/>
      <c r="X346" s="349"/>
      <c r="Y346" s="163"/>
      <c r="Z346" s="336"/>
      <c r="AA346" s="272"/>
      <c r="AB346" s="349"/>
      <c r="AC346" s="163"/>
      <c r="AD346" s="336"/>
      <c r="AE346" s="272"/>
      <c r="AF346" s="66"/>
      <c r="AG346" s="165"/>
      <c r="AH346" s="334"/>
      <c r="AI346" s="272"/>
      <c r="AJ346" s="66"/>
      <c r="AK346" s="165"/>
      <c r="AL346" s="334"/>
      <c r="AM346" s="146"/>
      <c r="AN346" s="66"/>
      <c r="AO346" s="165"/>
      <c r="AP346" s="334"/>
      <c r="AQ346" s="146"/>
      <c r="AR346" s="66"/>
      <c r="AS346" s="165"/>
      <c r="AT346" s="334"/>
      <c r="AU346" s="146"/>
      <c r="AV346" s="359"/>
      <c r="AW346" s="165"/>
      <c r="AX346" s="469"/>
      <c r="AY346" s="146"/>
      <c r="AZ346" s="292"/>
      <c r="BA346" s="165"/>
      <c r="BB346" s="469"/>
      <c r="BC346" s="146"/>
      <c r="BD346" s="66"/>
      <c r="BE346" s="165">
        <f t="shared" si="357"/>
        <v>0</v>
      </c>
      <c r="BF346" s="334">
        <f t="shared" si="351"/>
        <v>0</v>
      </c>
      <c r="BG346" s="158"/>
      <c r="BH346" s="66"/>
      <c r="BI346" s="165">
        <f t="shared" si="358"/>
        <v>0</v>
      </c>
      <c r="BJ346" s="334">
        <f t="shared" si="352"/>
        <v>0</v>
      </c>
      <c r="BL346" s="66"/>
      <c r="BM346" s="165">
        <f t="shared" si="353"/>
        <v>0</v>
      </c>
      <c r="BN346" s="334">
        <f t="shared" si="354"/>
        <v>0</v>
      </c>
      <c r="BP346" s="66">
        <f t="shared" si="359"/>
        <v>0</v>
      </c>
      <c r="BQ346" s="165">
        <f t="shared" si="360"/>
        <v>0</v>
      </c>
      <c r="BR346" s="334">
        <f t="shared" si="355"/>
        <v>0</v>
      </c>
      <c r="BT346" s="66"/>
      <c r="BU346" s="165">
        <f t="shared" si="361"/>
        <v>0</v>
      </c>
      <c r="BV346" s="334">
        <f t="shared" si="356"/>
        <v>0</v>
      </c>
      <c r="BX346" s="413">
        <f t="shared" ref="BX346:BX406" si="362">AB346</f>
        <v>0</v>
      </c>
      <c r="BY346" s="165">
        <f t="shared" ref="BY346:BY406" si="363">AC346</f>
        <v>0</v>
      </c>
      <c r="BZ346" s="334">
        <v>0</v>
      </c>
      <c r="CB346" s="413">
        <f t="shared" ref="CB346:CB406" si="364">T346-BX346</f>
        <v>0</v>
      </c>
      <c r="CC346" s="165">
        <f t="shared" ref="CC346:CC406" si="365">TRUNC(CB346*I346,2)</f>
        <v>0</v>
      </c>
      <c r="CD346" s="334">
        <v>0</v>
      </c>
      <c r="CF346" s="413">
        <v>0</v>
      </c>
      <c r="CG346" s="165">
        <v>0</v>
      </c>
      <c r="CH346" s="334">
        <v>0</v>
      </c>
      <c r="CJ346" s="413">
        <v>0</v>
      </c>
      <c r="CK346" s="165">
        <v>0</v>
      </c>
      <c r="CL346" s="334">
        <v>0</v>
      </c>
    </row>
    <row r="347" spans="1:90" ht="15" customHeight="1" outlineLevel="1">
      <c r="A347" s="188" t="s">
        <v>15</v>
      </c>
      <c r="B347" s="187">
        <v>89557</v>
      </c>
      <c r="C347" s="13" t="s">
        <v>13643</v>
      </c>
      <c r="D347" s="583" t="str">
        <f>IF(B347="","",IFERROR(VLOOKUP(B347,'SINAPI12-24'!$A$5:$H$17812,2,FALSE),VLOOKUP(ORÇAMENTO!B347,COMPOSIÇÕES!$A$9:$G$412,3,FALSE)))</f>
        <v>REDUÇÃO EXCÊNTRICA, PVC, SERIE R, ÁGUA PLUVIAL, DN 100 X 75 MM, JUNTA ELÁSTICA, FORNECIDO E INSTALADO EM RAMAL DE ENCAMINHAMENTO. AF_06/2022</v>
      </c>
      <c r="E347" s="604" t="str">
        <f>IF(B347="","",IFERROR(VLOOKUP(B347,'SINAPI12-24'!$A$5:$H$17812,3,FALSE),VLOOKUP(ORÇAMENTO!B347,COMPOSIÇÕES!$A$9:$G$412,4,FALSE)))</f>
        <v>UN</v>
      </c>
      <c r="F347" s="110">
        <v>6</v>
      </c>
      <c r="G347" s="605"/>
      <c r="H347" s="123">
        <f t="shared" si="348"/>
        <v>0.28349999999999997</v>
      </c>
      <c r="I347" s="104">
        <f t="shared" si="349"/>
        <v>0</v>
      </c>
      <c r="J347" s="464">
        <f t="shared" si="350"/>
        <v>0</v>
      </c>
      <c r="K347" s="849"/>
      <c r="L347" s="66"/>
      <c r="M347" s="165"/>
      <c r="N347" s="334"/>
      <c r="O347" s="272"/>
      <c r="P347" s="66"/>
      <c r="Q347" s="165"/>
      <c r="R347" s="334"/>
      <c r="S347" s="325"/>
      <c r="T347" s="349"/>
      <c r="U347" s="165"/>
      <c r="V347" s="358"/>
      <c r="W347" s="21"/>
      <c r="X347" s="349"/>
      <c r="Y347" s="163"/>
      <c r="Z347" s="336"/>
      <c r="AA347" s="272"/>
      <c r="AB347" s="349"/>
      <c r="AC347" s="163"/>
      <c r="AD347" s="336"/>
      <c r="AE347" s="272"/>
      <c r="AF347" s="66"/>
      <c r="AG347" s="165"/>
      <c r="AH347" s="334"/>
      <c r="AI347" s="272"/>
      <c r="AJ347" s="66"/>
      <c r="AK347" s="165"/>
      <c r="AL347" s="334"/>
      <c r="AM347" s="146"/>
      <c r="AN347" s="66"/>
      <c r="AO347" s="165"/>
      <c r="AP347" s="334"/>
      <c r="AQ347" s="146"/>
      <c r="AR347" s="66"/>
      <c r="AS347" s="165"/>
      <c r="AT347" s="334"/>
      <c r="AU347" s="146"/>
      <c r="AV347" s="359"/>
      <c r="AW347" s="165"/>
      <c r="AX347" s="469"/>
      <c r="AY347" s="146"/>
      <c r="AZ347" s="292"/>
      <c r="BA347" s="165"/>
      <c r="BB347" s="469"/>
      <c r="BC347" s="146"/>
      <c r="BD347" s="66"/>
      <c r="BE347" s="165">
        <f t="shared" si="357"/>
        <v>0</v>
      </c>
      <c r="BF347" s="334">
        <f t="shared" si="351"/>
        <v>0</v>
      </c>
      <c r="BG347" s="158"/>
      <c r="BH347" s="66"/>
      <c r="BI347" s="165">
        <f t="shared" si="358"/>
        <v>0</v>
      </c>
      <c r="BJ347" s="334">
        <f t="shared" si="352"/>
        <v>0</v>
      </c>
      <c r="BL347" s="66"/>
      <c r="BM347" s="165">
        <f t="shared" si="353"/>
        <v>0</v>
      </c>
      <c r="BN347" s="334">
        <f t="shared" si="354"/>
        <v>0</v>
      </c>
      <c r="BP347" s="66">
        <f t="shared" si="359"/>
        <v>0</v>
      </c>
      <c r="BQ347" s="165">
        <f t="shared" si="360"/>
        <v>0</v>
      </c>
      <c r="BR347" s="334">
        <f t="shared" si="355"/>
        <v>0</v>
      </c>
      <c r="BT347" s="66"/>
      <c r="BU347" s="165">
        <f t="shared" si="361"/>
        <v>0</v>
      </c>
      <c r="BV347" s="334">
        <f t="shared" si="356"/>
        <v>0</v>
      </c>
      <c r="BX347" s="413">
        <f t="shared" si="362"/>
        <v>0</v>
      </c>
      <c r="BY347" s="165">
        <f t="shared" si="363"/>
        <v>0</v>
      </c>
      <c r="BZ347" s="334">
        <v>0</v>
      </c>
      <c r="CB347" s="413">
        <f t="shared" si="364"/>
        <v>0</v>
      </c>
      <c r="CC347" s="165">
        <f t="shared" si="365"/>
        <v>0</v>
      </c>
      <c r="CD347" s="334">
        <v>0</v>
      </c>
      <c r="CF347" s="413">
        <v>0</v>
      </c>
      <c r="CG347" s="165">
        <v>0</v>
      </c>
      <c r="CH347" s="334">
        <v>0</v>
      </c>
      <c r="CJ347" s="413">
        <v>0</v>
      </c>
      <c r="CK347" s="165">
        <v>0</v>
      </c>
      <c r="CL347" s="334">
        <v>0</v>
      </c>
    </row>
    <row r="348" spans="1:90" ht="15" customHeight="1" outlineLevel="1">
      <c r="A348" s="188" t="s">
        <v>15</v>
      </c>
      <c r="B348" s="187">
        <v>89549</v>
      </c>
      <c r="C348" s="13" t="s">
        <v>13644</v>
      </c>
      <c r="D348" s="583" t="str">
        <f>IF(B348="","",IFERROR(VLOOKUP(B348,'SINAPI12-24'!$A$5:$H$17812,2,FALSE),VLOOKUP(ORÇAMENTO!B348,COMPOSIÇÕES!$A$9:$G$412,3,FALSE)))</f>
        <v>REDUÇÃO EXCÊNTRICA, PVC, SERIE R, ÁGUA PLUVIAL, DN 75 X 50 MM, JUNTA ELÁSTICA, FORNECIDO E INSTALADO EM RAMAL DE ENCAMINHAMENTO. AF_06/2022</v>
      </c>
      <c r="E348" s="604" t="str">
        <f>IF(B348="","",IFERROR(VLOOKUP(B348,'SINAPI12-24'!$A$5:$H$17812,3,FALSE),VLOOKUP(ORÇAMENTO!B348,COMPOSIÇÕES!$A$9:$G$412,4,FALSE)))</f>
        <v>UN</v>
      </c>
      <c r="F348" s="110">
        <v>5</v>
      </c>
      <c r="G348" s="605"/>
      <c r="H348" s="123">
        <f t="shared" si="348"/>
        <v>0.28349999999999997</v>
      </c>
      <c r="I348" s="104">
        <f t="shared" si="349"/>
        <v>0</v>
      </c>
      <c r="J348" s="464">
        <f t="shared" si="350"/>
        <v>0</v>
      </c>
      <c r="K348" s="849"/>
      <c r="L348" s="66"/>
      <c r="M348" s="165"/>
      <c r="N348" s="334"/>
      <c r="O348" s="272"/>
      <c r="P348" s="66"/>
      <c r="Q348" s="165"/>
      <c r="R348" s="334"/>
      <c r="S348" s="325"/>
      <c r="T348" s="349"/>
      <c r="U348" s="165"/>
      <c r="V348" s="358"/>
      <c r="W348" s="21"/>
      <c r="X348" s="349"/>
      <c r="Y348" s="163"/>
      <c r="Z348" s="336"/>
      <c r="AA348" s="272"/>
      <c r="AB348" s="349"/>
      <c r="AC348" s="163"/>
      <c r="AD348" s="336"/>
      <c r="AE348" s="272"/>
      <c r="AF348" s="66"/>
      <c r="AG348" s="165"/>
      <c r="AH348" s="334"/>
      <c r="AI348" s="272"/>
      <c r="AJ348" s="66"/>
      <c r="AK348" s="165"/>
      <c r="AL348" s="334"/>
      <c r="AM348" s="146"/>
      <c r="AN348" s="66"/>
      <c r="AO348" s="165"/>
      <c r="AP348" s="334"/>
      <c r="AQ348" s="146"/>
      <c r="AR348" s="66"/>
      <c r="AS348" s="165"/>
      <c r="AT348" s="334"/>
      <c r="AU348" s="146"/>
      <c r="AV348" s="359"/>
      <c r="AW348" s="165"/>
      <c r="AX348" s="469"/>
      <c r="AY348" s="146"/>
      <c r="AZ348" s="292"/>
      <c r="BA348" s="165"/>
      <c r="BB348" s="469"/>
      <c r="BC348" s="146"/>
      <c r="BD348" s="66"/>
      <c r="BE348" s="165">
        <f t="shared" si="357"/>
        <v>0</v>
      </c>
      <c r="BF348" s="334">
        <f t="shared" si="351"/>
        <v>0</v>
      </c>
      <c r="BG348" s="158"/>
      <c r="BH348" s="66"/>
      <c r="BI348" s="165">
        <f t="shared" si="358"/>
        <v>0</v>
      </c>
      <c r="BJ348" s="334">
        <f t="shared" si="352"/>
        <v>0</v>
      </c>
      <c r="BL348" s="66"/>
      <c r="BM348" s="165">
        <f t="shared" si="353"/>
        <v>0</v>
      </c>
      <c r="BN348" s="334">
        <f t="shared" si="354"/>
        <v>0</v>
      </c>
      <c r="BP348" s="66">
        <f t="shared" si="359"/>
        <v>0</v>
      </c>
      <c r="BQ348" s="165">
        <f t="shared" si="360"/>
        <v>0</v>
      </c>
      <c r="BR348" s="334">
        <f t="shared" si="355"/>
        <v>0</v>
      </c>
      <c r="BT348" s="66"/>
      <c r="BU348" s="165">
        <f t="shared" si="361"/>
        <v>0</v>
      </c>
      <c r="BV348" s="334">
        <f t="shared" si="356"/>
        <v>0</v>
      </c>
      <c r="BX348" s="413">
        <f t="shared" si="362"/>
        <v>0</v>
      </c>
      <c r="BY348" s="165">
        <f t="shared" si="363"/>
        <v>0</v>
      </c>
      <c r="BZ348" s="334">
        <v>0</v>
      </c>
      <c r="CB348" s="413">
        <f t="shared" si="364"/>
        <v>0</v>
      </c>
      <c r="CC348" s="165">
        <f t="shared" si="365"/>
        <v>0</v>
      </c>
      <c r="CD348" s="334">
        <v>0</v>
      </c>
      <c r="CF348" s="413">
        <v>0</v>
      </c>
      <c r="CG348" s="165">
        <v>0</v>
      </c>
      <c r="CH348" s="334">
        <v>0</v>
      </c>
      <c r="CJ348" s="413">
        <v>0</v>
      </c>
      <c r="CK348" s="165">
        <v>0</v>
      </c>
      <c r="CL348" s="334">
        <v>0</v>
      </c>
    </row>
    <row r="349" spans="1:90" ht="15" customHeight="1" outlineLevel="1">
      <c r="A349" s="188" t="s">
        <v>15</v>
      </c>
      <c r="B349" s="187">
        <v>89623</v>
      </c>
      <c r="C349" s="13" t="s">
        <v>13645</v>
      </c>
      <c r="D349" s="583" t="str">
        <f>IF(B349="","",IFERROR(VLOOKUP(B349,'SINAPI12-24'!$A$5:$H$17812,2,FALSE),VLOOKUP(ORÇAMENTO!B349,COMPOSIÇÕES!$A$9:$G$412,3,FALSE)))</f>
        <v>TE, PVC, SOLDÁVEL, DN 40MM, INSTALADO EM PRUMADA DE ÁGUA - FORNECIMENTO E INSTALAÇÃO. AF_06/2022</v>
      </c>
      <c r="E349" s="604" t="str">
        <f>IF(B349="","",IFERROR(VLOOKUP(B349,'SINAPI12-24'!$A$5:$H$17812,3,FALSE),VLOOKUP(ORÇAMENTO!B349,COMPOSIÇÕES!$A$9:$G$412,4,FALSE)))</f>
        <v>UN</v>
      </c>
      <c r="F349" s="110">
        <v>21</v>
      </c>
      <c r="G349" s="605"/>
      <c r="H349" s="123">
        <f t="shared" si="348"/>
        <v>0.28349999999999997</v>
      </c>
      <c r="I349" s="104">
        <f t="shared" si="349"/>
        <v>0</v>
      </c>
      <c r="J349" s="464">
        <f t="shared" si="350"/>
        <v>0</v>
      </c>
      <c r="K349" s="849"/>
      <c r="L349" s="66"/>
      <c r="M349" s="165"/>
      <c r="N349" s="334"/>
      <c r="O349" s="272"/>
      <c r="P349" s="66"/>
      <c r="Q349" s="165"/>
      <c r="R349" s="334"/>
      <c r="S349" s="325"/>
      <c r="T349" s="349"/>
      <c r="U349" s="165"/>
      <c r="V349" s="358"/>
      <c r="W349" s="21"/>
      <c r="X349" s="349"/>
      <c r="Y349" s="163"/>
      <c r="Z349" s="336"/>
      <c r="AA349" s="272"/>
      <c r="AB349" s="349"/>
      <c r="AC349" s="163"/>
      <c r="AD349" s="336"/>
      <c r="AE349" s="272"/>
      <c r="AF349" s="66"/>
      <c r="AG349" s="165"/>
      <c r="AH349" s="334"/>
      <c r="AI349" s="272"/>
      <c r="AJ349" s="66"/>
      <c r="AK349" s="165"/>
      <c r="AL349" s="334"/>
      <c r="AM349" s="146"/>
      <c r="AN349" s="66"/>
      <c r="AO349" s="165"/>
      <c r="AP349" s="334"/>
      <c r="AQ349" s="146"/>
      <c r="AR349" s="66"/>
      <c r="AS349" s="165"/>
      <c r="AT349" s="334"/>
      <c r="AU349" s="146"/>
      <c r="AV349" s="359"/>
      <c r="AW349" s="165"/>
      <c r="AX349" s="469"/>
      <c r="AY349" s="146"/>
      <c r="AZ349" s="292"/>
      <c r="BA349" s="165"/>
      <c r="BB349" s="469"/>
      <c r="BC349" s="146"/>
      <c r="BD349" s="66"/>
      <c r="BE349" s="165">
        <f t="shared" si="357"/>
        <v>0</v>
      </c>
      <c r="BF349" s="334">
        <f t="shared" si="351"/>
        <v>0</v>
      </c>
      <c r="BG349" s="158"/>
      <c r="BH349" s="66"/>
      <c r="BI349" s="165">
        <f t="shared" si="358"/>
        <v>0</v>
      </c>
      <c r="BJ349" s="334">
        <f t="shared" si="352"/>
        <v>0</v>
      </c>
      <c r="BL349" s="66"/>
      <c r="BM349" s="165">
        <f t="shared" si="353"/>
        <v>0</v>
      </c>
      <c r="BN349" s="334">
        <f t="shared" si="354"/>
        <v>0</v>
      </c>
      <c r="BP349" s="66">
        <f t="shared" si="359"/>
        <v>0</v>
      </c>
      <c r="BQ349" s="165">
        <f t="shared" si="360"/>
        <v>0</v>
      </c>
      <c r="BR349" s="334">
        <f t="shared" si="355"/>
        <v>0</v>
      </c>
      <c r="BT349" s="66"/>
      <c r="BU349" s="165">
        <f t="shared" si="361"/>
        <v>0</v>
      </c>
      <c r="BV349" s="334">
        <f t="shared" si="356"/>
        <v>0</v>
      </c>
      <c r="BX349" s="413">
        <f t="shared" si="362"/>
        <v>0</v>
      </c>
      <c r="BY349" s="165">
        <f t="shared" si="363"/>
        <v>0</v>
      </c>
      <c r="BZ349" s="334">
        <v>0</v>
      </c>
      <c r="CB349" s="413">
        <f t="shared" si="364"/>
        <v>0</v>
      </c>
      <c r="CC349" s="165">
        <f t="shared" si="365"/>
        <v>0</v>
      </c>
      <c r="CD349" s="334">
        <v>0</v>
      </c>
      <c r="CF349" s="413">
        <v>0</v>
      </c>
      <c r="CG349" s="165">
        <v>0</v>
      </c>
      <c r="CH349" s="334">
        <v>0</v>
      </c>
      <c r="CJ349" s="413">
        <v>0</v>
      </c>
      <c r="CK349" s="165">
        <v>0</v>
      </c>
      <c r="CL349" s="334">
        <v>0</v>
      </c>
    </row>
    <row r="350" spans="1:90" ht="15" customHeight="1" outlineLevel="1">
      <c r="A350" s="188" t="s">
        <v>15</v>
      </c>
      <c r="B350" s="187">
        <v>89696</v>
      </c>
      <c r="C350" s="13" t="s">
        <v>13646</v>
      </c>
      <c r="D350" s="583" t="str">
        <f>IF(B350="","",IFERROR(VLOOKUP(B350,'SINAPI12-24'!$A$5:$H$17812,2,FALSE),VLOOKUP(ORÇAMENTO!B350,COMPOSIÇÕES!$A$9:$G$412,3,FALSE)))</f>
        <v>TÊ, PVC, SERIE R, ÁGUA PLUVIAL, DN 100 X 75 MM, JUNTA ELÁSTICA, FORNECIDO E INSTALADO EM CONDUTORES VERTICAIS DE ÁGUAS PLUVIAIS. AF_06/2022</v>
      </c>
      <c r="E350" s="604" t="str">
        <f>IF(B350="","",IFERROR(VLOOKUP(B350,'SINAPI12-24'!$A$5:$H$17812,3,FALSE),VLOOKUP(ORÇAMENTO!B350,COMPOSIÇÕES!$A$9:$G$412,4,FALSE)))</f>
        <v>UN</v>
      </c>
      <c r="F350" s="110">
        <v>13</v>
      </c>
      <c r="G350" s="605"/>
      <c r="H350" s="123">
        <f t="shared" si="348"/>
        <v>0.28349999999999997</v>
      </c>
      <c r="I350" s="104">
        <f t="shared" si="349"/>
        <v>0</v>
      </c>
      <c r="J350" s="464">
        <f t="shared" si="350"/>
        <v>0</v>
      </c>
      <c r="K350" s="849"/>
      <c r="L350" s="66"/>
      <c r="M350" s="165"/>
      <c r="N350" s="334"/>
      <c r="O350" s="272"/>
      <c r="P350" s="66"/>
      <c r="Q350" s="165"/>
      <c r="R350" s="334"/>
      <c r="S350" s="325"/>
      <c r="T350" s="349"/>
      <c r="U350" s="165"/>
      <c r="V350" s="358"/>
      <c r="W350" s="21"/>
      <c r="X350" s="349"/>
      <c r="Y350" s="163"/>
      <c r="Z350" s="336"/>
      <c r="AA350" s="272"/>
      <c r="AB350" s="349"/>
      <c r="AC350" s="163"/>
      <c r="AD350" s="336"/>
      <c r="AE350" s="272"/>
      <c r="AF350" s="66"/>
      <c r="AG350" s="165"/>
      <c r="AH350" s="334"/>
      <c r="AI350" s="272"/>
      <c r="AJ350" s="66"/>
      <c r="AK350" s="165"/>
      <c r="AL350" s="334"/>
      <c r="AM350" s="146"/>
      <c r="AN350" s="66"/>
      <c r="AO350" s="165"/>
      <c r="AP350" s="334"/>
      <c r="AQ350" s="146"/>
      <c r="AR350" s="66"/>
      <c r="AS350" s="165"/>
      <c r="AT350" s="334"/>
      <c r="AU350" s="146"/>
      <c r="AV350" s="359"/>
      <c r="AW350" s="165"/>
      <c r="AX350" s="469"/>
      <c r="AY350" s="146"/>
      <c r="AZ350" s="292"/>
      <c r="BA350" s="165"/>
      <c r="BB350" s="469"/>
      <c r="BC350" s="146"/>
      <c r="BD350" s="66"/>
      <c r="BE350" s="165">
        <f t="shared" si="357"/>
        <v>0</v>
      </c>
      <c r="BF350" s="334">
        <f t="shared" si="351"/>
        <v>0</v>
      </c>
      <c r="BG350" s="158"/>
      <c r="BH350" s="66"/>
      <c r="BI350" s="165">
        <f t="shared" si="358"/>
        <v>0</v>
      </c>
      <c r="BJ350" s="334">
        <f t="shared" si="352"/>
        <v>0</v>
      </c>
      <c r="BL350" s="66"/>
      <c r="BM350" s="165">
        <f t="shared" si="353"/>
        <v>0</v>
      </c>
      <c r="BN350" s="334">
        <f t="shared" si="354"/>
        <v>0</v>
      </c>
      <c r="BP350" s="66">
        <f t="shared" si="359"/>
        <v>0</v>
      </c>
      <c r="BQ350" s="165">
        <f t="shared" si="360"/>
        <v>0</v>
      </c>
      <c r="BR350" s="334">
        <f t="shared" si="355"/>
        <v>0</v>
      </c>
      <c r="BT350" s="66"/>
      <c r="BU350" s="165">
        <f t="shared" si="361"/>
        <v>0</v>
      </c>
      <c r="BV350" s="334">
        <f t="shared" si="356"/>
        <v>0</v>
      </c>
      <c r="BX350" s="413">
        <f t="shared" si="362"/>
        <v>0</v>
      </c>
      <c r="BY350" s="165">
        <f t="shared" si="363"/>
        <v>0</v>
      </c>
      <c r="BZ350" s="334">
        <v>0</v>
      </c>
      <c r="CB350" s="413">
        <f t="shared" si="364"/>
        <v>0</v>
      </c>
      <c r="CC350" s="165">
        <f t="shared" si="365"/>
        <v>0</v>
      </c>
      <c r="CD350" s="334">
        <v>0</v>
      </c>
      <c r="CF350" s="413">
        <v>0</v>
      </c>
      <c r="CG350" s="165">
        <v>0</v>
      </c>
      <c r="CH350" s="334">
        <v>0</v>
      </c>
      <c r="CJ350" s="413">
        <v>0</v>
      </c>
      <c r="CK350" s="165">
        <v>0</v>
      </c>
      <c r="CL350" s="334">
        <v>0</v>
      </c>
    </row>
    <row r="351" spans="1:90" ht="15" customHeight="1" outlineLevel="1">
      <c r="A351" s="188" t="s">
        <v>15</v>
      </c>
      <c r="B351" s="187">
        <v>89696</v>
      </c>
      <c r="C351" s="13" t="s">
        <v>13647</v>
      </c>
      <c r="D351" s="583" t="str">
        <f>IF(B351="","",IFERROR(VLOOKUP(B351,'SINAPI12-24'!$A$5:$H$17812,2,FALSE),VLOOKUP(ORÇAMENTO!B351,COMPOSIÇÕES!$A$9:$G$412,3,FALSE)))</f>
        <v>TÊ, PVC, SERIE R, ÁGUA PLUVIAL, DN 100 X 75 MM, JUNTA ELÁSTICA, FORNECIDO E INSTALADO EM CONDUTORES VERTICAIS DE ÁGUAS PLUVIAIS. AF_06/2022</v>
      </c>
      <c r="E351" s="604" t="str">
        <f>IF(B351="","",IFERROR(VLOOKUP(B351,'SINAPI12-24'!$A$5:$H$17812,3,FALSE),VLOOKUP(ORÇAMENTO!B351,COMPOSIÇÕES!$A$9:$G$412,4,FALSE)))</f>
        <v>UN</v>
      </c>
      <c r="F351" s="110">
        <v>17</v>
      </c>
      <c r="G351" s="605"/>
      <c r="H351" s="123">
        <f t="shared" si="348"/>
        <v>0.28349999999999997</v>
      </c>
      <c r="I351" s="104">
        <f t="shared" si="349"/>
        <v>0</v>
      </c>
      <c r="J351" s="464">
        <f t="shared" si="350"/>
        <v>0</v>
      </c>
      <c r="K351" s="849"/>
      <c r="L351" s="66"/>
      <c r="M351" s="165"/>
      <c r="N351" s="334"/>
      <c r="O351" s="272"/>
      <c r="P351" s="66"/>
      <c r="Q351" s="165"/>
      <c r="R351" s="334"/>
      <c r="S351" s="325"/>
      <c r="T351" s="349"/>
      <c r="U351" s="165"/>
      <c r="V351" s="358"/>
      <c r="W351" s="21"/>
      <c r="X351" s="349"/>
      <c r="Y351" s="163"/>
      <c r="Z351" s="336"/>
      <c r="AA351" s="272"/>
      <c r="AB351" s="349"/>
      <c r="AC351" s="163"/>
      <c r="AD351" s="336"/>
      <c r="AE351" s="272"/>
      <c r="AF351" s="66"/>
      <c r="AG351" s="165"/>
      <c r="AH351" s="334"/>
      <c r="AI351" s="272"/>
      <c r="AJ351" s="66"/>
      <c r="AK351" s="165"/>
      <c r="AL351" s="334"/>
      <c r="AM351" s="146"/>
      <c r="AN351" s="66"/>
      <c r="AO351" s="165"/>
      <c r="AP351" s="334"/>
      <c r="AQ351" s="146"/>
      <c r="AR351" s="66"/>
      <c r="AS351" s="165"/>
      <c r="AT351" s="334"/>
      <c r="AU351" s="146"/>
      <c r="AV351" s="359"/>
      <c r="AW351" s="165"/>
      <c r="AX351" s="469"/>
      <c r="AY351" s="146"/>
      <c r="AZ351" s="292"/>
      <c r="BA351" s="165"/>
      <c r="BB351" s="469"/>
      <c r="BC351" s="146"/>
      <c r="BD351" s="66"/>
      <c r="BE351" s="165">
        <f t="shared" si="357"/>
        <v>0</v>
      </c>
      <c r="BF351" s="334">
        <f t="shared" si="351"/>
        <v>0</v>
      </c>
      <c r="BG351" s="158"/>
      <c r="BH351" s="66"/>
      <c r="BI351" s="165">
        <f t="shared" si="358"/>
        <v>0</v>
      </c>
      <c r="BJ351" s="334">
        <f t="shared" si="352"/>
        <v>0</v>
      </c>
      <c r="BL351" s="66"/>
      <c r="BM351" s="165">
        <f t="shared" si="353"/>
        <v>0</v>
      </c>
      <c r="BN351" s="334">
        <f t="shared" si="354"/>
        <v>0</v>
      </c>
      <c r="BP351" s="66">
        <f t="shared" si="359"/>
        <v>0</v>
      </c>
      <c r="BQ351" s="165">
        <f t="shared" si="360"/>
        <v>0</v>
      </c>
      <c r="BR351" s="334">
        <f t="shared" si="355"/>
        <v>0</v>
      </c>
      <c r="BT351" s="66"/>
      <c r="BU351" s="165">
        <f t="shared" si="361"/>
        <v>0</v>
      </c>
      <c r="BV351" s="334">
        <f t="shared" si="356"/>
        <v>0</v>
      </c>
      <c r="BX351" s="413">
        <f t="shared" si="362"/>
        <v>0</v>
      </c>
      <c r="BY351" s="165">
        <f t="shared" si="363"/>
        <v>0</v>
      </c>
      <c r="BZ351" s="334">
        <v>0</v>
      </c>
      <c r="CB351" s="413">
        <f t="shared" si="364"/>
        <v>0</v>
      </c>
      <c r="CC351" s="165">
        <f t="shared" si="365"/>
        <v>0</v>
      </c>
      <c r="CD351" s="334">
        <v>0</v>
      </c>
      <c r="CF351" s="413">
        <v>0</v>
      </c>
      <c r="CG351" s="165">
        <v>0</v>
      </c>
      <c r="CH351" s="334">
        <v>0</v>
      </c>
      <c r="CJ351" s="413">
        <v>0</v>
      </c>
      <c r="CK351" s="165">
        <v>0</v>
      </c>
      <c r="CL351" s="334">
        <v>0</v>
      </c>
    </row>
    <row r="352" spans="1:90" ht="15" customHeight="1" outlineLevel="1">
      <c r="A352" s="188" t="s">
        <v>15</v>
      </c>
      <c r="B352" s="187">
        <v>89704</v>
      </c>
      <c r="C352" s="13" t="s">
        <v>13648</v>
      </c>
      <c r="D352" s="583" t="str">
        <f>IF(B352="","",IFERROR(VLOOKUP(B352,'SINAPI12-24'!$A$5:$H$17812,2,FALSE),VLOOKUP(ORÇAMENTO!B352,COMPOSIÇÕES!$A$9:$G$412,3,FALSE)))</f>
        <v>TÊ, PVC, SERIE R, ÁGUA PLUVIAL, DN 150 X 100 MM, JUNTA ELÁSTICA, FORNECIDO E INSTALADO EM CONDUTORES VERTICAIS DE ÁGUAS PLUVIAIS. AF_06/2022</v>
      </c>
      <c r="E352" s="604" t="str">
        <f>IF(B352="","",IFERROR(VLOOKUP(B352,'SINAPI12-24'!$A$5:$H$17812,3,FALSE),VLOOKUP(ORÇAMENTO!B352,COMPOSIÇÕES!$A$9:$G$412,4,FALSE)))</f>
        <v>UN</v>
      </c>
      <c r="F352" s="110">
        <v>2</v>
      </c>
      <c r="G352" s="605"/>
      <c r="H352" s="123">
        <f t="shared" si="348"/>
        <v>0.28349999999999997</v>
      </c>
      <c r="I352" s="104">
        <f t="shared" si="349"/>
        <v>0</v>
      </c>
      <c r="J352" s="464">
        <f t="shared" si="350"/>
        <v>0</v>
      </c>
      <c r="K352" s="849"/>
      <c r="L352" s="66"/>
      <c r="M352" s="165"/>
      <c r="N352" s="334"/>
      <c r="O352" s="272"/>
      <c r="P352" s="66"/>
      <c r="Q352" s="165"/>
      <c r="R352" s="334"/>
      <c r="S352" s="325"/>
      <c r="T352" s="349"/>
      <c r="U352" s="165"/>
      <c r="V352" s="358"/>
      <c r="W352" s="21"/>
      <c r="X352" s="349"/>
      <c r="Y352" s="163"/>
      <c r="Z352" s="336"/>
      <c r="AA352" s="272"/>
      <c r="AB352" s="349"/>
      <c r="AC352" s="163"/>
      <c r="AD352" s="336"/>
      <c r="AE352" s="272"/>
      <c r="AF352" s="66"/>
      <c r="AG352" s="165"/>
      <c r="AH352" s="334"/>
      <c r="AI352" s="272"/>
      <c r="AJ352" s="66"/>
      <c r="AK352" s="165"/>
      <c r="AL352" s="334"/>
      <c r="AM352" s="146"/>
      <c r="AN352" s="66"/>
      <c r="AO352" s="165"/>
      <c r="AP352" s="334"/>
      <c r="AQ352" s="146"/>
      <c r="AR352" s="66"/>
      <c r="AS352" s="165"/>
      <c r="AT352" s="334"/>
      <c r="AU352" s="146"/>
      <c r="AV352" s="359"/>
      <c r="AW352" s="165"/>
      <c r="AX352" s="469"/>
      <c r="AY352" s="146"/>
      <c r="AZ352" s="292"/>
      <c r="BA352" s="165"/>
      <c r="BB352" s="469"/>
      <c r="BC352" s="146"/>
      <c r="BD352" s="66"/>
      <c r="BE352" s="165">
        <f t="shared" si="357"/>
        <v>0</v>
      </c>
      <c r="BF352" s="334">
        <f t="shared" si="351"/>
        <v>0</v>
      </c>
      <c r="BG352" s="158"/>
      <c r="BH352" s="66"/>
      <c r="BI352" s="165">
        <f t="shared" si="358"/>
        <v>0</v>
      </c>
      <c r="BJ352" s="334">
        <f t="shared" si="352"/>
        <v>0</v>
      </c>
      <c r="BL352" s="66"/>
      <c r="BM352" s="165">
        <f t="shared" si="353"/>
        <v>0</v>
      </c>
      <c r="BN352" s="334">
        <f t="shared" si="354"/>
        <v>0</v>
      </c>
      <c r="BP352" s="66">
        <f t="shared" si="359"/>
        <v>0</v>
      </c>
      <c r="BQ352" s="165">
        <f t="shared" si="360"/>
        <v>0</v>
      </c>
      <c r="BR352" s="334">
        <f t="shared" si="355"/>
        <v>0</v>
      </c>
      <c r="BT352" s="66"/>
      <c r="BU352" s="165">
        <f t="shared" si="361"/>
        <v>0</v>
      </c>
      <c r="BV352" s="334">
        <f t="shared" si="356"/>
        <v>0</v>
      </c>
      <c r="BX352" s="413">
        <f t="shared" si="362"/>
        <v>0</v>
      </c>
      <c r="BY352" s="165">
        <f t="shared" si="363"/>
        <v>0</v>
      </c>
      <c r="BZ352" s="334">
        <v>0</v>
      </c>
      <c r="CB352" s="413">
        <f t="shared" si="364"/>
        <v>0</v>
      </c>
      <c r="CC352" s="165">
        <f t="shared" si="365"/>
        <v>0</v>
      </c>
      <c r="CD352" s="334">
        <v>0</v>
      </c>
      <c r="CF352" s="413">
        <v>0</v>
      </c>
      <c r="CG352" s="165">
        <v>0</v>
      </c>
      <c r="CH352" s="334">
        <v>0</v>
      </c>
      <c r="CJ352" s="413">
        <v>0</v>
      </c>
      <c r="CK352" s="165">
        <v>0</v>
      </c>
      <c r="CL352" s="334">
        <v>0</v>
      </c>
    </row>
    <row r="353" spans="1:94" ht="15" customHeight="1" outlineLevel="1">
      <c r="A353" s="188" t="s">
        <v>15</v>
      </c>
      <c r="B353" s="187">
        <v>89784</v>
      </c>
      <c r="C353" s="13" t="s">
        <v>13649</v>
      </c>
      <c r="D353" s="583" t="str">
        <f>IF(B353="","",IFERROR(VLOOKUP(B353,'SINAPI12-24'!$A$5:$H$17812,2,FALSE),VLOOKUP(ORÇAMENTO!B353,COMPOSIÇÕES!$A$9:$G$412,3,FALSE)))</f>
        <v>TE, PVC, SERIE NORMAL, ESGOTO PREDIAL, DN 50 X 50 MM, JUNTA ELÁSTICA, FORNECIDO E INSTALADO EM RAMAL DE DESCARGA OU RAMAL DE ESGOTO SANITÁRIO. AF_08/2022</v>
      </c>
      <c r="E353" s="604" t="str">
        <f>IF(B353="","",IFERROR(VLOOKUP(B353,'SINAPI12-24'!$A$5:$H$17812,3,FALSE),VLOOKUP(ORÇAMENTO!B353,COMPOSIÇÕES!$A$9:$G$412,4,FALSE)))</f>
        <v>UN</v>
      </c>
      <c r="F353" s="110">
        <v>17</v>
      </c>
      <c r="G353" s="605"/>
      <c r="H353" s="123">
        <f t="shared" si="348"/>
        <v>0.28349999999999997</v>
      </c>
      <c r="I353" s="104">
        <f t="shared" si="349"/>
        <v>0</v>
      </c>
      <c r="J353" s="464">
        <f t="shared" si="350"/>
        <v>0</v>
      </c>
      <c r="K353" s="849"/>
      <c r="L353" s="66"/>
      <c r="M353" s="165"/>
      <c r="N353" s="334"/>
      <c r="O353" s="272"/>
      <c r="P353" s="66"/>
      <c r="Q353" s="165"/>
      <c r="R353" s="334"/>
      <c r="S353" s="325"/>
      <c r="T353" s="349"/>
      <c r="U353" s="165"/>
      <c r="V353" s="358"/>
      <c r="W353" s="21"/>
      <c r="X353" s="349"/>
      <c r="Y353" s="163"/>
      <c r="Z353" s="336"/>
      <c r="AA353" s="272"/>
      <c r="AB353" s="349"/>
      <c r="AC353" s="163"/>
      <c r="AD353" s="336"/>
      <c r="AE353" s="272"/>
      <c r="AF353" s="66"/>
      <c r="AG353" s="165"/>
      <c r="AH353" s="334"/>
      <c r="AI353" s="272"/>
      <c r="AJ353" s="66"/>
      <c r="AK353" s="165"/>
      <c r="AL353" s="334"/>
      <c r="AM353" s="146"/>
      <c r="AN353" s="66"/>
      <c r="AO353" s="165"/>
      <c r="AP353" s="334"/>
      <c r="AQ353" s="146"/>
      <c r="AR353" s="66"/>
      <c r="AS353" s="165"/>
      <c r="AT353" s="334"/>
      <c r="AU353" s="146"/>
      <c r="AV353" s="359"/>
      <c r="AW353" s="165"/>
      <c r="AX353" s="469"/>
      <c r="AY353" s="146"/>
      <c r="AZ353" s="292"/>
      <c r="BA353" s="165"/>
      <c r="BB353" s="469"/>
      <c r="BC353" s="146"/>
      <c r="BD353" s="66"/>
      <c r="BE353" s="165">
        <f t="shared" si="357"/>
        <v>0</v>
      </c>
      <c r="BF353" s="334">
        <f t="shared" si="351"/>
        <v>0</v>
      </c>
      <c r="BG353" s="158"/>
      <c r="BH353" s="66"/>
      <c r="BI353" s="165">
        <f t="shared" si="358"/>
        <v>0</v>
      </c>
      <c r="BJ353" s="334">
        <f t="shared" si="352"/>
        <v>0</v>
      </c>
      <c r="BL353" s="66"/>
      <c r="BM353" s="165">
        <f t="shared" si="353"/>
        <v>0</v>
      </c>
      <c r="BN353" s="334">
        <f t="shared" si="354"/>
        <v>0</v>
      </c>
      <c r="BP353" s="66">
        <f t="shared" si="359"/>
        <v>0</v>
      </c>
      <c r="BQ353" s="165">
        <f t="shared" si="360"/>
        <v>0</v>
      </c>
      <c r="BR353" s="334">
        <f t="shared" si="355"/>
        <v>0</v>
      </c>
      <c r="BT353" s="66"/>
      <c r="BU353" s="165">
        <f t="shared" si="361"/>
        <v>0</v>
      </c>
      <c r="BV353" s="334">
        <f t="shared" si="356"/>
        <v>0</v>
      </c>
      <c r="BX353" s="413">
        <f t="shared" si="362"/>
        <v>0</v>
      </c>
      <c r="BY353" s="165">
        <f t="shared" si="363"/>
        <v>0</v>
      </c>
      <c r="BZ353" s="334">
        <v>0</v>
      </c>
      <c r="CB353" s="413">
        <f t="shared" si="364"/>
        <v>0</v>
      </c>
      <c r="CC353" s="165">
        <f t="shared" si="365"/>
        <v>0</v>
      </c>
      <c r="CD353" s="334">
        <v>0</v>
      </c>
      <c r="CF353" s="413">
        <v>0</v>
      </c>
      <c r="CG353" s="165">
        <v>0</v>
      </c>
      <c r="CH353" s="334">
        <v>0</v>
      </c>
      <c r="CJ353" s="413">
        <v>0</v>
      </c>
      <c r="CK353" s="165">
        <v>0</v>
      </c>
      <c r="CL353" s="334">
        <v>0</v>
      </c>
    </row>
    <row r="354" spans="1:94" ht="15" customHeight="1" outlineLevel="1">
      <c r="A354" s="188" t="s">
        <v>15</v>
      </c>
      <c r="B354" s="187">
        <v>89687</v>
      </c>
      <c r="C354" s="13" t="s">
        <v>13650</v>
      </c>
      <c r="D354" s="583" t="str">
        <f>IF(B354="","",IFERROR(VLOOKUP(B354,'SINAPI12-24'!$A$5:$H$17812,2,FALSE),VLOOKUP(ORÇAMENTO!B354,COMPOSIÇÕES!$A$9:$G$412,3,FALSE)))</f>
        <v>TÊ, PVC, SERIE R, ÁGUA PLUVIAL, DN 75 X 75 MM, JUNTA ELÁSTICA, FORNECIDO E INSTALADO EM CONDUTORES VERTICAIS DE ÁGUAS PLUVIAIS. AF_06/2022</v>
      </c>
      <c r="E354" s="604" t="str">
        <f>IF(B354="","",IFERROR(VLOOKUP(B354,'SINAPI12-24'!$A$5:$H$17812,3,FALSE),VLOOKUP(ORÇAMENTO!B354,COMPOSIÇÕES!$A$9:$G$412,4,FALSE)))</f>
        <v>UN</v>
      </c>
      <c r="F354" s="110">
        <v>3</v>
      </c>
      <c r="G354" s="605"/>
      <c r="H354" s="123">
        <f t="shared" si="348"/>
        <v>0.28349999999999997</v>
      </c>
      <c r="I354" s="104">
        <f t="shared" si="349"/>
        <v>0</v>
      </c>
      <c r="J354" s="464">
        <f t="shared" si="350"/>
        <v>0</v>
      </c>
      <c r="K354" s="849"/>
      <c r="L354" s="66"/>
      <c r="M354" s="165"/>
      <c r="N354" s="334"/>
      <c r="O354" s="272"/>
      <c r="P354" s="66"/>
      <c r="Q354" s="165"/>
      <c r="R354" s="334"/>
      <c r="S354" s="325"/>
      <c r="T354" s="349"/>
      <c r="U354" s="165"/>
      <c r="V354" s="358"/>
      <c r="W354" s="21"/>
      <c r="X354" s="349"/>
      <c r="Y354" s="163"/>
      <c r="Z354" s="336"/>
      <c r="AA354" s="272"/>
      <c r="AB354" s="349"/>
      <c r="AC354" s="163"/>
      <c r="AD354" s="336"/>
      <c r="AE354" s="272"/>
      <c r="AF354" s="66"/>
      <c r="AG354" s="165"/>
      <c r="AH354" s="334"/>
      <c r="AI354" s="272"/>
      <c r="AJ354" s="66"/>
      <c r="AK354" s="165"/>
      <c r="AL354" s="334"/>
      <c r="AM354" s="146"/>
      <c r="AN354" s="66"/>
      <c r="AO354" s="165"/>
      <c r="AP354" s="334"/>
      <c r="AQ354" s="146"/>
      <c r="AR354" s="66"/>
      <c r="AS354" s="165"/>
      <c r="AT354" s="334"/>
      <c r="AU354" s="146"/>
      <c r="AV354" s="359"/>
      <c r="AW354" s="165"/>
      <c r="AX354" s="469"/>
      <c r="AY354" s="146"/>
      <c r="AZ354" s="292"/>
      <c r="BA354" s="165"/>
      <c r="BB354" s="469"/>
      <c r="BC354" s="146"/>
      <c r="BD354" s="66"/>
      <c r="BE354" s="165">
        <f t="shared" si="357"/>
        <v>0</v>
      </c>
      <c r="BF354" s="334">
        <f t="shared" si="351"/>
        <v>0</v>
      </c>
      <c r="BG354" s="158"/>
      <c r="BH354" s="66"/>
      <c r="BI354" s="165">
        <f t="shared" si="358"/>
        <v>0</v>
      </c>
      <c r="BJ354" s="334">
        <f t="shared" si="352"/>
        <v>0</v>
      </c>
      <c r="BL354" s="66"/>
      <c r="BM354" s="165">
        <f t="shared" si="353"/>
        <v>0</v>
      </c>
      <c r="BN354" s="334">
        <f t="shared" si="354"/>
        <v>0</v>
      </c>
      <c r="BP354" s="66">
        <f t="shared" si="359"/>
        <v>0</v>
      </c>
      <c r="BQ354" s="165">
        <f t="shared" si="360"/>
        <v>0</v>
      </c>
      <c r="BR354" s="334">
        <f t="shared" si="355"/>
        <v>0</v>
      </c>
      <c r="BT354" s="66"/>
      <c r="BU354" s="165">
        <f t="shared" si="361"/>
        <v>0</v>
      </c>
      <c r="BV354" s="334">
        <f t="shared" si="356"/>
        <v>0</v>
      </c>
      <c r="BX354" s="413">
        <f t="shared" si="362"/>
        <v>0</v>
      </c>
      <c r="BY354" s="165">
        <f t="shared" si="363"/>
        <v>0</v>
      </c>
      <c r="BZ354" s="334">
        <v>0</v>
      </c>
      <c r="CB354" s="413">
        <f t="shared" si="364"/>
        <v>0</v>
      </c>
      <c r="CC354" s="165">
        <f t="shared" si="365"/>
        <v>0</v>
      </c>
      <c r="CD354" s="334">
        <v>0</v>
      </c>
      <c r="CF354" s="413">
        <v>0</v>
      </c>
      <c r="CG354" s="165">
        <v>0</v>
      </c>
      <c r="CH354" s="334">
        <v>0</v>
      </c>
      <c r="CJ354" s="413">
        <v>0</v>
      </c>
      <c r="CK354" s="165">
        <v>0</v>
      </c>
      <c r="CL354" s="334">
        <v>0</v>
      </c>
    </row>
    <row r="355" spans="1:94" ht="15" customHeight="1" outlineLevel="1">
      <c r="A355" s="188" t="s">
        <v>15</v>
      </c>
      <c r="B355" s="187">
        <v>89687</v>
      </c>
      <c r="C355" s="13" t="s">
        <v>13651</v>
      </c>
      <c r="D355" s="583" t="str">
        <f>IF(B355="","",IFERROR(VLOOKUP(B355,'SINAPI12-24'!$A$5:$H$17812,2,FALSE),VLOOKUP(ORÇAMENTO!B355,COMPOSIÇÕES!$A$9:$G$412,3,FALSE)))</f>
        <v>TÊ, PVC, SERIE R, ÁGUA PLUVIAL, DN 75 X 75 MM, JUNTA ELÁSTICA, FORNECIDO E INSTALADO EM CONDUTORES VERTICAIS DE ÁGUAS PLUVIAIS. AF_06/2022</v>
      </c>
      <c r="E355" s="604" t="str">
        <f>IF(B355="","",IFERROR(VLOOKUP(B355,'SINAPI12-24'!$A$5:$H$17812,3,FALSE),VLOOKUP(ORÇAMENTO!B355,COMPOSIÇÕES!$A$9:$G$412,4,FALSE)))</f>
        <v>UN</v>
      </c>
      <c r="F355" s="110">
        <v>2</v>
      </c>
      <c r="G355" s="605"/>
      <c r="H355" s="123">
        <f t="shared" si="348"/>
        <v>0.28349999999999997</v>
      </c>
      <c r="I355" s="104">
        <f t="shared" si="349"/>
        <v>0</v>
      </c>
      <c r="J355" s="464">
        <f t="shared" si="350"/>
        <v>0</v>
      </c>
      <c r="K355" s="849"/>
      <c r="L355" s="66"/>
      <c r="M355" s="165"/>
      <c r="N355" s="334"/>
      <c r="O355" s="272"/>
      <c r="P355" s="66"/>
      <c r="Q355" s="165"/>
      <c r="R355" s="334"/>
      <c r="S355" s="325"/>
      <c r="T355" s="349"/>
      <c r="U355" s="165"/>
      <c r="V355" s="358"/>
      <c r="W355" s="21"/>
      <c r="X355" s="349"/>
      <c r="Y355" s="163"/>
      <c r="Z355" s="336"/>
      <c r="AA355" s="272"/>
      <c r="AB355" s="349"/>
      <c r="AC355" s="163"/>
      <c r="AD355" s="336"/>
      <c r="AE355" s="272"/>
      <c r="AF355" s="66"/>
      <c r="AG355" s="165"/>
      <c r="AH355" s="334"/>
      <c r="AI355" s="272"/>
      <c r="AJ355" s="66"/>
      <c r="AK355" s="165"/>
      <c r="AL355" s="334"/>
      <c r="AM355" s="146"/>
      <c r="AN355" s="66"/>
      <c r="AO355" s="165"/>
      <c r="AP355" s="334"/>
      <c r="AQ355" s="146"/>
      <c r="AR355" s="66"/>
      <c r="AS355" s="165"/>
      <c r="AT355" s="334"/>
      <c r="AU355" s="146"/>
      <c r="AV355" s="359"/>
      <c r="AW355" s="165"/>
      <c r="AX355" s="469"/>
      <c r="AY355" s="146"/>
      <c r="AZ355" s="292"/>
      <c r="BA355" s="165"/>
      <c r="BB355" s="469"/>
      <c r="BC355" s="146"/>
      <c r="BD355" s="66"/>
      <c r="BE355" s="165">
        <f t="shared" si="357"/>
        <v>0</v>
      </c>
      <c r="BF355" s="334">
        <f t="shared" si="351"/>
        <v>0</v>
      </c>
      <c r="BG355" s="158"/>
      <c r="BH355" s="66"/>
      <c r="BI355" s="165">
        <f t="shared" si="358"/>
        <v>0</v>
      </c>
      <c r="BJ355" s="334">
        <f t="shared" si="352"/>
        <v>0</v>
      </c>
      <c r="BL355" s="66"/>
      <c r="BM355" s="165">
        <f t="shared" si="353"/>
        <v>0</v>
      </c>
      <c r="BN355" s="334">
        <f t="shared" si="354"/>
        <v>0</v>
      </c>
      <c r="BP355" s="66">
        <f t="shared" si="359"/>
        <v>0</v>
      </c>
      <c r="BQ355" s="165">
        <f t="shared" si="360"/>
        <v>0</v>
      </c>
      <c r="BR355" s="334">
        <f t="shared" si="355"/>
        <v>0</v>
      </c>
      <c r="BT355" s="66"/>
      <c r="BU355" s="165">
        <f t="shared" si="361"/>
        <v>0</v>
      </c>
      <c r="BV355" s="334">
        <f t="shared" si="356"/>
        <v>0</v>
      </c>
      <c r="BX355" s="413">
        <f t="shared" si="362"/>
        <v>0</v>
      </c>
      <c r="BY355" s="165">
        <f t="shared" si="363"/>
        <v>0</v>
      </c>
      <c r="BZ355" s="334">
        <v>0</v>
      </c>
      <c r="CB355" s="413">
        <f t="shared" si="364"/>
        <v>0</v>
      </c>
      <c r="CC355" s="165">
        <f t="shared" si="365"/>
        <v>0</v>
      </c>
      <c r="CD355" s="334">
        <v>0</v>
      </c>
      <c r="CF355" s="413">
        <v>0</v>
      </c>
      <c r="CG355" s="165">
        <v>0</v>
      </c>
      <c r="CH355" s="334">
        <v>0</v>
      </c>
      <c r="CJ355" s="413">
        <v>0</v>
      </c>
      <c r="CK355" s="165">
        <v>0</v>
      </c>
      <c r="CL355" s="334">
        <v>0</v>
      </c>
    </row>
    <row r="356" spans="1:94" ht="15" customHeight="1" outlineLevel="1">
      <c r="A356" s="135" t="s">
        <v>15</v>
      </c>
      <c r="B356" s="106">
        <v>89707</v>
      </c>
      <c r="C356" s="13" t="s">
        <v>13652</v>
      </c>
      <c r="D356" s="583" t="str">
        <f>IF(B356="","",IFERROR(VLOOKUP(B356,'SINAPI12-24'!$A$5:$H$17812,2,FALSE),VLOOKUP(ORÇAMENTO!B356,COMPOSIÇÕES!$A$9:$G$412,3,FALSE)))</f>
        <v>CAIXA SIFONADA, PVC, DN 100 X 100 X 50 MM, JUNTA ELÁSTICA, FORNECIDA E INSTALADA EM RAMAL DE DESCARGA OU EM RAMAL DE ESGOTO SANITÁRIO. AF_08/2022</v>
      </c>
      <c r="E356" s="604" t="str">
        <f>IF(B356="","",IFERROR(VLOOKUP(B356,'SINAPI12-24'!$A$5:$H$17812,3,FALSE),VLOOKUP(ORÇAMENTO!B356,COMPOSIÇÕES!$A$9:$G$412,4,FALSE)))</f>
        <v>UN</v>
      </c>
      <c r="F356" s="110">
        <v>21</v>
      </c>
      <c r="G356" s="605"/>
      <c r="H356" s="123">
        <f t="shared" si="348"/>
        <v>0.28349999999999997</v>
      </c>
      <c r="I356" s="104">
        <f t="shared" si="349"/>
        <v>0</v>
      </c>
      <c r="J356" s="464">
        <f t="shared" si="350"/>
        <v>0</v>
      </c>
      <c r="K356" s="849"/>
      <c r="L356" s="66"/>
      <c r="M356" s="165"/>
      <c r="N356" s="334"/>
      <c r="O356" s="272"/>
      <c r="P356" s="66"/>
      <c r="Q356" s="165"/>
      <c r="R356" s="334"/>
      <c r="S356" s="325"/>
      <c r="T356" s="349"/>
      <c r="U356" s="165"/>
      <c r="V356" s="358"/>
      <c r="W356" s="21"/>
      <c r="X356" s="349"/>
      <c r="Y356" s="163"/>
      <c r="Z356" s="336"/>
      <c r="AA356" s="272"/>
      <c r="AB356" s="349"/>
      <c r="AC356" s="163"/>
      <c r="AD356" s="336"/>
      <c r="AE356" s="272"/>
      <c r="AF356" s="66"/>
      <c r="AG356" s="165"/>
      <c r="AH356" s="334"/>
      <c r="AI356" s="272"/>
      <c r="AJ356" s="66"/>
      <c r="AK356" s="165"/>
      <c r="AL356" s="334"/>
      <c r="AM356" s="146"/>
      <c r="AN356" s="66"/>
      <c r="AO356" s="165"/>
      <c r="AP356" s="334"/>
      <c r="AQ356" s="146"/>
      <c r="AR356" s="66"/>
      <c r="AS356" s="165"/>
      <c r="AT356" s="334"/>
      <c r="AU356" s="146"/>
      <c r="AV356" s="359"/>
      <c r="AW356" s="165"/>
      <c r="AX356" s="469"/>
      <c r="AY356" s="146"/>
      <c r="AZ356" s="292"/>
      <c r="BA356" s="165"/>
      <c r="BB356" s="469"/>
      <c r="BC356" s="146"/>
      <c r="BD356" s="66"/>
      <c r="BE356" s="165">
        <f t="shared" si="357"/>
        <v>0</v>
      </c>
      <c r="BF356" s="334">
        <f t="shared" si="351"/>
        <v>0</v>
      </c>
      <c r="BG356" s="158"/>
      <c r="BH356" s="66"/>
      <c r="BI356" s="165">
        <f t="shared" si="358"/>
        <v>0</v>
      </c>
      <c r="BJ356" s="334">
        <f t="shared" si="352"/>
        <v>0</v>
      </c>
      <c r="BL356" s="66"/>
      <c r="BM356" s="165">
        <f t="shared" si="353"/>
        <v>0</v>
      </c>
      <c r="BN356" s="334">
        <f t="shared" si="354"/>
        <v>0</v>
      </c>
      <c r="BP356" s="66">
        <f t="shared" si="359"/>
        <v>0</v>
      </c>
      <c r="BQ356" s="165">
        <f t="shared" si="360"/>
        <v>0</v>
      </c>
      <c r="BR356" s="334">
        <f t="shared" si="355"/>
        <v>0</v>
      </c>
      <c r="BT356" s="66"/>
      <c r="BU356" s="165">
        <f t="shared" si="361"/>
        <v>0</v>
      </c>
      <c r="BV356" s="334">
        <f t="shared" si="356"/>
        <v>0</v>
      </c>
      <c r="BX356" s="413">
        <f t="shared" si="362"/>
        <v>0</v>
      </c>
      <c r="BY356" s="165">
        <f t="shared" si="363"/>
        <v>0</v>
      </c>
      <c r="BZ356" s="334">
        <v>0</v>
      </c>
      <c r="CB356" s="413">
        <f t="shared" si="364"/>
        <v>0</v>
      </c>
      <c r="CC356" s="165">
        <f t="shared" si="365"/>
        <v>0</v>
      </c>
      <c r="CD356" s="334">
        <v>0</v>
      </c>
      <c r="CF356" s="413">
        <v>0</v>
      </c>
      <c r="CG356" s="165">
        <v>0</v>
      </c>
      <c r="CH356" s="334">
        <v>0</v>
      </c>
      <c r="CJ356" s="413">
        <v>0</v>
      </c>
      <c r="CK356" s="165">
        <v>0</v>
      </c>
      <c r="CL356" s="334">
        <v>0</v>
      </c>
    </row>
    <row r="357" spans="1:94" ht="15" customHeight="1" outlineLevel="1">
      <c r="A357" s="188" t="s">
        <v>15</v>
      </c>
      <c r="B357" s="187">
        <v>89708</v>
      </c>
      <c r="C357" s="13" t="s">
        <v>13653</v>
      </c>
      <c r="D357" s="583" t="str">
        <f>IF(B357="","",IFERROR(VLOOKUP(B357,'SINAPI12-24'!$A$5:$H$17812,2,FALSE),VLOOKUP(ORÇAMENTO!B357,COMPOSIÇÕES!$A$9:$G$412,3,FALSE)))</f>
        <v>CAIXA SIFONADA, PVC, DN 150 X 185 X 75 MM, JUNTA ELÁSTICA, FORNECIDA E INSTALADA EM RAMAL DE DESCARGA OU EM RAMAL DE ESGOTO SANITÁRIO. AF_08/2022</v>
      </c>
      <c r="E357" s="604" t="str">
        <f>IF(B357="","",IFERROR(VLOOKUP(B357,'SINAPI12-24'!$A$5:$H$17812,3,FALSE),VLOOKUP(ORÇAMENTO!B357,COMPOSIÇÕES!$A$9:$G$412,4,FALSE)))</f>
        <v>UN</v>
      </c>
      <c r="F357" s="110">
        <v>2</v>
      </c>
      <c r="G357" s="605"/>
      <c r="H357" s="123">
        <f t="shared" si="348"/>
        <v>0.28349999999999997</v>
      </c>
      <c r="I357" s="104">
        <f t="shared" si="349"/>
        <v>0</v>
      </c>
      <c r="J357" s="464">
        <f t="shared" si="350"/>
        <v>0</v>
      </c>
      <c r="K357" s="849"/>
      <c r="L357" s="66"/>
      <c r="M357" s="165"/>
      <c r="N357" s="334"/>
      <c r="O357" s="272"/>
      <c r="P357" s="66"/>
      <c r="Q357" s="165"/>
      <c r="R357" s="334"/>
      <c r="S357" s="325"/>
      <c r="T357" s="349"/>
      <c r="U357" s="165"/>
      <c r="V357" s="358"/>
      <c r="W357" s="21"/>
      <c r="X357" s="349"/>
      <c r="Y357" s="163"/>
      <c r="Z357" s="336"/>
      <c r="AA357" s="272"/>
      <c r="AB357" s="349"/>
      <c r="AC357" s="163"/>
      <c r="AD357" s="336"/>
      <c r="AE357" s="272"/>
      <c r="AF357" s="66"/>
      <c r="AG357" s="165"/>
      <c r="AH357" s="334"/>
      <c r="AI357" s="272"/>
      <c r="AJ357" s="66"/>
      <c r="AK357" s="165"/>
      <c r="AL357" s="334"/>
      <c r="AM357" s="146"/>
      <c r="AN357" s="66"/>
      <c r="AO357" s="165"/>
      <c r="AP357" s="334"/>
      <c r="AQ357" s="146"/>
      <c r="AR357" s="66"/>
      <c r="AS357" s="165"/>
      <c r="AT357" s="334"/>
      <c r="AU357" s="146"/>
      <c r="AV357" s="359"/>
      <c r="AW357" s="165"/>
      <c r="AX357" s="469"/>
      <c r="AY357" s="146"/>
      <c r="AZ357" s="292"/>
      <c r="BA357" s="165"/>
      <c r="BB357" s="469"/>
      <c r="BC357" s="146"/>
      <c r="BD357" s="66"/>
      <c r="BE357" s="165">
        <f t="shared" si="357"/>
        <v>0</v>
      </c>
      <c r="BF357" s="334">
        <f t="shared" si="351"/>
        <v>0</v>
      </c>
      <c r="BG357" s="158"/>
      <c r="BH357" s="66"/>
      <c r="BI357" s="165">
        <f t="shared" si="358"/>
        <v>0</v>
      </c>
      <c r="BJ357" s="334">
        <f t="shared" si="352"/>
        <v>0</v>
      </c>
      <c r="BL357" s="66"/>
      <c r="BM357" s="165">
        <f t="shared" si="353"/>
        <v>0</v>
      </c>
      <c r="BN357" s="334">
        <f t="shared" si="354"/>
        <v>0</v>
      </c>
      <c r="BP357" s="66">
        <f t="shared" si="359"/>
        <v>0</v>
      </c>
      <c r="BQ357" s="165">
        <f t="shared" si="360"/>
        <v>0</v>
      </c>
      <c r="BR357" s="334">
        <f t="shared" si="355"/>
        <v>0</v>
      </c>
      <c r="BT357" s="66"/>
      <c r="BU357" s="165">
        <f t="shared" si="361"/>
        <v>0</v>
      </c>
      <c r="BV357" s="334">
        <f t="shared" si="356"/>
        <v>0</v>
      </c>
      <c r="BX357" s="413">
        <f t="shared" si="362"/>
        <v>0</v>
      </c>
      <c r="BY357" s="165">
        <f t="shared" si="363"/>
        <v>0</v>
      </c>
      <c r="BZ357" s="334">
        <v>0</v>
      </c>
      <c r="CB357" s="413">
        <f t="shared" si="364"/>
        <v>0</v>
      </c>
      <c r="CC357" s="165">
        <f t="shared" si="365"/>
        <v>0</v>
      </c>
      <c r="CD357" s="334">
        <v>0</v>
      </c>
      <c r="CF357" s="413">
        <v>0</v>
      </c>
      <c r="CG357" s="165">
        <v>0</v>
      </c>
      <c r="CH357" s="334">
        <v>0</v>
      </c>
      <c r="CJ357" s="413">
        <v>0</v>
      </c>
      <c r="CK357" s="165">
        <v>0</v>
      </c>
      <c r="CL357" s="334">
        <v>0</v>
      </c>
    </row>
    <row r="358" spans="1:94" ht="15" customHeight="1" outlineLevel="1">
      <c r="A358" s="188" t="s">
        <v>15</v>
      </c>
      <c r="B358" s="187">
        <v>98102</v>
      </c>
      <c r="C358" s="13" t="s">
        <v>13654</v>
      </c>
      <c r="D358" s="583" t="str">
        <f>IF(B358="","",IFERROR(VLOOKUP(B358,'SINAPI12-24'!$A$5:$H$17812,2,FALSE),VLOOKUP(ORÇAMENTO!B358,COMPOSIÇÕES!$A$9:$G$412,3,FALSE)))</f>
        <v>CAIXA DE GORDURA SIMPLES, CIRCULAR, EM CONCRETO PRÉ-MOLDADO, DIÂMETRO INTERNO = 0,4 M, ALTURA INTERNA = 0,4 M. AF_12/2020</v>
      </c>
      <c r="E358" s="604" t="str">
        <f>IF(B358="","",IFERROR(VLOOKUP(B358,'SINAPI12-24'!$A$5:$H$17812,3,FALSE),VLOOKUP(ORÇAMENTO!B358,COMPOSIÇÕES!$A$9:$G$412,4,FALSE)))</f>
        <v>UN</v>
      </c>
      <c r="F358" s="110">
        <v>7</v>
      </c>
      <c r="G358" s="605"/>
      <c r="H358" s="123">
        <f t="shared" si="348"/>
        <v>0.28349999999999997</v>
      </c>
      <c r="I358" s="104">
        <f t="shared" si="349"/>
        <v>0</v>
      </c>
      <c r="J358" s="464">
        <f t="shared" si="350"/>
        <v>0</v>
      </c>
      <c r="K358" s="849"/>
      <c r="L358" s="66"/>
      <c r="M358" s="165"/>
      <c r="N358" s="334"/>
      <c r="O358" s="272"/>
      <c r="P358" s="66"/>
      <c r="Q358" s="165"/>
      <c r="R358" s="334"/>
      <c r="S358" s="325"/>
      <c r="T358" s="349"/>
      <c r="U358" s="165"/>
      <c r="V358" s="358"/>
      <c r="W358" s="21"/>
      <c r="X358" s="349"/>
      <c r="Y358" s="163"/>
      <c r="Z358" s="336"/>
      <c r="AA358" s="272"/>
      <c r="AB358" s="349"/>
      <c r="AC358" s="163"/>
      <c r="AD358" s="336"/>
      <c r="AE358" s="272"/>
      <c r="AF358" s="66"/>
      <c r="AG358" s="165"/>
      <c r="AH358" s="334"/>
      <c r="AI358" s="272"/>
      <c r="AJ358" s="66"/>
      <c r="AK358" s="165"/>
      <c r="AL358" s="334"/>
      <c r="AM358" s="146"/>
      <c r="AN358" s="66"/>
      <c r="AO358" s="165"/>
      <c r="AP358" s="334"/>
      <c r="AQ358" s="146"/>
      <c r="AR358" s="66"/>
      <c r="AS358" s="165"/>
      <c r="AT358" s="334"/>
      <c r="AU358" s="146"/>
      <c r="AV358" s="359"/>
      <c r="AW358" s="165"/>
      <c r="AX358" s="469"/>
      <c r="AY358" s="146"/>
      <c r="AZ358" s="292"/>
      <c r="BA358" s="165"/>
      <c r="BB358" s="469"/>
      <c r="BC358" s="146"/>
      <c r="BD358" s="66"/>
      <c r="BE358" s="165">
        <f t="shared" si="357"/>
        <v>0</v>
      </c>
      <c r="BF358" s="334">
        <f t="shared" si="351"/>
        <v>0</v>
      </c>
      <c r="BG358" s="158"/>
      <c r="BH358" s="66"/>
      <c r="BI358" s="165">
        <f t="shared" si="358"/>
        <v>0</v>
      </c>
      <c r="BJ358" s="334">
        <f t="shared" si="352"/>
        <v>0</v>
      </c>
      <c r="BL358" s="66"/>
      <c r="BM358" s="165">
        <f t="shared" si="353"/>
        <v>0</v>
      </c>
      <c r="BN358" s="334">
        <f t="shared" si="354"/>
        <v>0</v>
      </c>
      <c r="BP358" s="66">
        <f t="shared" si="359"/>
        <v>0</v>
      </c>
      <c r="BQ358" s="165">
        <f t="shared" si="360"/>
        <v>0</v>
      </c>
      <c r="BR358" s="334">
        <f t="shared" si="355"/>
        <v>0</v>
      </c>
      <c r="BT358" s="66"/>
      <c r="BU358" s="165">
        <f t="shared" si="361"/>
        <v>0</v>
      </c>
      <c r="BV358" s="334">
        <f t="shared" si="356"/>
        <v>0</v>
      </c>
      <c r="BX358" s="413">
        <f t="shared" si="362"/>
        <v>0</v>
      </c>
      <c r="BY358" s="165">
        <f t="shared" si="363"/>
        <v>0</v>
      </c>
      <c r="BZ358" s="334">
        <v>0</v>
      </c>
      <c r="CB358" s="413">
        <f t="shared" si="364"/>
        <v>0</v>
      </c>
      <c r="CC358" s="165">
        <f t="shared" si="365"/>
        <v>0</v>
      </c>
      <c r="CD358" s="334">
        <v>0</v>
      </c>
      <c r="CF358" s="413">
        <v>0</v>
      </c>
      <c r="CG358" s="165">
        <v>0</v>
      </c>
      <c r="CH358" s="334">
        <v>0</v>
      </c>
      <c r="CJ358" s="413">
        <v>0</v>
      </c>
      <c r="CK358" s="165">
        <v>0</v>
      </c>
      <c r="CL358" s="334">
        <v>0</v>
      </c>
    </row>
    <row r="359" spans="1:94" ht="15" customHeight="1" outlineLevel="1">
      <c r="A359" s="188" t="s">
        <v>15</v>
      </c>
      <c r="B359" s="187">
        <v>89710</v>
      </c>
      <c r="C359" s="13" t="s">
        <v>13655</v>
      </c>
      <c r="D359" s="583" t="str">
        <f>IF(B359="","",IFERROR(VLOOKUP(B359,'SINAPI12-24'!$A$5:$H$17812,2,FALSE),VLOOKUP(ORÇAMENTO!B359,COMPOSIÇÕES!$A$9:$G$412,3,FALSE)))</f>
        <v>RALO SECO, PVC, DN 100 X 40 MM, JUNTA SOLDÁVEL, FORNECIDO E INSTALADO EM RAMAL DE DESCARGA OU EM RAMAL DE ESGOTO SANITÁRIO. AF_08/2022</v>
      </c>
      <c r="E359" s="604" t="str">
        <f>IF(B359="","",IFERROR(VLOOKUP(B359,'SINAPI12-24'!$A$5:$H$17812,3,FALSE),VLOOKUP(ORÇAMENTO!B359,COMPOSIÇÕES!$A$9:$G$412,4,FALSE)))</f>
        <v>UN</v>
      </c>
      <c r="F359" s="110">
        <v>19</v>
      </c>
      <c r="G359" s="605"/>
      <c r="H359" s="123">
        <f t="shared" si="348"/>
        <v>0.28349999999999997</v>
      </c>
      <c r="I359" s="104">
        <f t="shared" si="349"/>
        <v>0</v>
      </c>
      <c r="J359" s="464">
        <f t="shared" si="350"/>
        <v>0</v>
      </c>
      <c r="K359" s="849"/>
      <c r="L359" s="66"/>
      <c r="M359" s="165"/>
      <c r="N359" s="334"/>
      <c r="O359" s="272"/>
      <c r="P359" s="66"/>
      <c r="Q359" s="165"/>
      <c r="R359" s="334"/>
      <c r="S359" s="325"/>
      <c r="T359" s="349"/>
      <c r="U359" s="165"/>
      <c r="V359" s="358"/>
      <c r="W359" s="21"/>
      <c r="X359" s="349"/>
      <c r="Y359" s="163"/>
      <c r="Z359" s="336"/>
      <c r="AA359" s="272"/>
      <c r="AB359" s="349"/>
      <c r="AC359" s="163"/>
      <c r="AD359" s="336"/>
      <c r="AE359" s="272"/>
      <c r="AF359" s="66"/>
      <c r="AG359" s="165"/>
      <c r="AH359" s="334"/>
      <c r="AI359" s="272"/>
      <c r="AJ359" s="66"/>
      <c r="AK359" s="165"/>
      <c r="AL359" s="334"/>
      <c r="AM359" s="146"/>
      <c r="AN359" s="66"/>
      <c r="AO359" s="165"/>
      <c r="AP359" s="334"/>
      <c r="AQ359" s="146"/>
      <c r="AR359" s="66"/>
      <c r="AS359" s="165"/>
      <c r="AT359" s="334"/>
      <c r="AU359" s="146"/>
      <c r="AV359" s="359"/>
      <c r="AW359" s="165"/>
      <c r="AX359" s="469"/>
      <c r="AY359" s="146"/>
      <c r="AZ359" s="292"/>
      <c r="BA359" s="165"/>
      <c r="BB359" s="469"/>
      <c r="BC359" s="146"/>
      <c r="BD359" s="66"/>
      <c r="BE359" s="165">
        <f t="shared" si="357"/>
        <v>0</v>
      </c>
      <c r="BF359" s="334">
        <f t="shared" si="351"/>
        <v>0</v>
      </c>
      <c r="BG359" s="158"/>
      <c r="BH359" s="66"/>
      <c r="BI359" s="165">
        <f t="shared" si="358"/>
        <v>0</v>
      </c>
      <c r="BJ359" s="334">
        <f t="shared" si="352"/>
        <v>0</v>
      </c>
      <c r="BL359" s="66"/>
      <c r="BM359" s="165">
        <f t="shared" si="353"/>
        <v>0</v>
      </c>
      <c r="BN359" s="334">
        <f t="shared" si="354"/>
        <v>0</v>
      </c>
      <c r="BP359" s="66">
        <f t="shared" si="359"/>
        <v>0</v>
      </c>
      <c r="BQ359" s="165">
        <f t="shared" si="360"/>
        <v>0</v>
      </c>
      <c r="BR359" s="334">
        <f t="shared" si="355"/>
        <v>0</v>
      </c>
      <c r="BT359" s="66"/>
      <c r="BU359" s="165">
        <f t="shared" si="361"/>
        <v>0</v>
      </c>
      <c r="BV359" s="334">
        <f t="shared" si="356"/>
        <v>0</v>
      </c>
      <c r="BX359" s="413">
        <f t="shared" si="362"/>
        <v>0</v>
      </c>
      <c r="BY359" s="165">
        <f t="shared" si="363"/>
        <v>0</v>
      </c>
      <c r="BZ359" s="334">
        <v>0</v>
      </c>
      <c r="CB359" s="413">
        <f t="shared" si="364"/>
        <v>0</v>
      </c>
      <c r="CC359" s="165">
        <f t="shared" si="365"/>
        <v>0</v>
      </c>
      <c r="CD359" s="334">
        <v>0</v>
      </c>
      <c r="CF359" s="413">
        <v>0</v>
      </c>
      <c r="CG359" s="165">
        <v>0</v>
      </c>
      <c r="CH359" s="334">
        <v>0</v>
      </c>
      <c r="CJ359" s="413">
        <v>0</v>
      </c>
      <c r="CK359" s="165">
        <v>0</v>
      </c>
      <c r="CL359" s="334">
        <v>0</v>
      </c>
    </row>
    <row r="360" spans="1:94" ht="15" customHeight="1" outlineLevel="1">
      <c r="A360" s="188" t="s">
        <v>15</v>
      </c>
      <c r="B360" s="187">
        <v>89710</v>
      </c>
      <c r="C360" s="13" t="s">
        <v>13656</v>
      </c>
      <c r="D360" s="583" t="str">
        <f>IF(B360="","",IFERROR(VLOOKUP(B360,'SINAPI12-24'!$A$5:$H$17812,2,FALSE),VLOOKUP(ORÇAMENTO!B360,COMPOSIÇÕES!$A$9:$G$412,3,FALSE)))</f>
        <v>RALO SECO, PVC, DN 100 X 40 MM, JUNTA SOLDÁVEL, FORNECIDO E INSTALADO EM RAMAL DE DESCARGA OU EM RAMAL DE ESGOTO SANITÁRIO. AF_08/2022</v>
      </c>
      <c r="E360" s="604" t="str">
        <f>IF(B360="","",IFERROR(VLOOKUP(B360,'SINAPI12-24'!$A$5:$H$17812,3,FALSE),VLOOKUP(ORÇAMENTO!B360,COMPOSIÇÕES!$A$9:$G$412,4,FALSE)))</f>
        <v>UN</v>
      </c>
      <c r="F360" s="110">
        <v>3</v>
      </c>
      <c r="G360" s="605"/>
      <c r="H360" s="123">
        <f t="shared" si="348"/>
        <v>0.28349999999999997</v>
      </c>
      <c r="I360" s="104">
        <f t="shared" si="349"/>
        <v>0</v>
      </c>
      <c r="J360" s="464">
        <f t="shared" si="350"/>
        <v>0</v>
      </c>
      <c r="K360" s="849"/>
      <c r="L360" s="66"/>
      <c r="M360" s="165"/>
      <c r="N360" s="334"/>
      <c r="O360" s="272"/>
      <c r="P360" s="66"/>
      <c r="Q360" s="165"/>
      <c r="R360" s="334"/>
      <c r="S360" s="325"/>
      <c r="T360" s="349"/>
      <c r="U360" s="165"/>
      <c r="V360" s="358"/>
      <c r="W360" s="21"/>
      <c r="X360" s="349"/>
      <c r="Y360" s="163"/>
      <c r="Z360" s="336"/>
      <c r="AA360" s="272"/>
      <c r="AB360" s="349"/>
      <c r="AC360" s="163"/>
      <c r="AD360" s="336"/>
      <c r="AE360" s="272"/>
      <c r="AF360" s="66"/>
      <c r="AG360" s="165"/>
      <c r="AH360" s="334"/>
      <c r="AI360" s="272"/>
      <c r="AJ360" s="66"/>
      <c r="AK360" s="165"/>
      <c r="AL360" s="334"/>
      <c r="AM360" s="146"/>
      <c r="AN360" s="66"/>
      <c r="AO360" s="165"/>
      <c r="AP360" s="334"/>
      <c r="AQ360" s="146"/>
      <c r="AR360" s="66"/>
      <c r="AS360" s="165"/>
      <c r="AT360" s="334"/>
      <c r="AU360" s="146"/>
      <c r="AV360" s="359"/>
      <c r="AW360" s="165"/>
      <c r="AX360" s="469"/>
      <c r="AY360" s="146"/>
      <c r="AZ360" s="292"/>
      <c r="BA360" s="165"/>
      <c r="BB360" s="469"/>
      <c r="BC360" s="146"/>
      <c r="BD360" s="66"/>
      <c r="BE360" s="165">
        <f t="shared" si="357"/>
        <v>0</v>
      </c>
      <c r="BF360" s="334">
        <f t="shared" si="351"/>
        <v>0</v>
      </c>
      <c r="BG360" s="158"/>
      <c r="BH360" s="66"/>
      <c r="BI360" s="165">
        <f t="shared" si="358"/>
        <v>0</v>
      </c>
      <c r="BJ360" s="334">
        <f t="shared" si="352"/>
        <v>0</v>
      </c>
      <c r="BL360" s="66"/>
      <c r="BM360" s="165">
        <f t="shared" si="353"/>
        <v>0</v>
      </c>
      <c r="BN360" s="334">
        <f t="shared" si="354"/>
        <v>0</v>
      </c>
      <c r="BP360" s="66">
        <f t="shared" si="359"/>
        <v>0</v>
      </c>
      <c r="BQ360" s="165">
        <f t="shared" si="360"/>
        <v>0</v>
      </c>
      <c r="BR360" s="334">
        <f t="shared" si="355"/>
        <v>0</v>
      </c>
      <c r="BT360" s="66"/>
      <c r="BU360" s="165">
        <f t="shared" si="361"/>
        <v>0</v>
      </c>
      <c r="BV360" s="334">
        <f t="shared" si="356"/>
        <v>0</v>
      </c>
      <c r="BX360" s="413">
        <f t="shared" si="362"/>
        <v>0</v>
      </c>
      <c r="BY360" s="165">
        <f t="shared" si="363"/>
        <v>0</v>
      </c>
      <c r="BZ360" s="334">
        <v>0</v>
      </c>
      <c r="CB360" s="413">
        <f t="shared" si="364"/>
        <v>0</v>
      </c>
      <c r="CC360" s="165">
        <f t="shared" si="365"/>
        <v>0</v>
      </c>
      <c r="CD360" s="334">
        <v>0</v>
      </c>
      <c r="CF360" s="413">
        <v>0</v>
      </c>
      <c r="CG360" s="165">
        <v>0</v>
      </c>
      <c r="CH360" s="334">
        <v>0</v>
      </c>
      <c r="CJ360" s="413">
        <v>0</v>
      </c>
      <c r="CK360" s="165">
        <v>0</v>
      </c>
      <c r="CL360" s="334">
        <v>0</v>
      </c>
    </row>
    <row r="361" spans="1:94" ht="15" customHeight="1" outlineLevel="1">
      <c r="A361" s="946" t="s">
        <v>106</v>
      </c>
      <c r="B361" s="189">
        <v>1594</v>
      </c>
      <c r="C361" s="13" t="s">
        <v>13657</v>
      </c>
      <c r="D361" s="583" t="s">
        <v>13426</v>
      </c>
      <c r="E361" s="604" t="s">
        <v>123</v>
      </c>
      <c r="F361" s="788">
        <v>17</v>
      </c>
      <c r="G361" s="605"/>
      <c r="H361" s="123">
        <f t="shared" si="348"/>
        <v>0.28349999999999997</v>
      </c>
      <c r="I361" s="104">
        <f t="shared" si="349"/>
        <v>0</v>
      </c>
      <c r="J361" s="464">
        <f t="shared" si="350"/>
        <v>0</v>
      </c>
      <c r="K361" s="849"/>
      <c r="L361" s="935"/>
      <c r="M361" s="773"/>
      <c r="N361" s="774"/>
      <c r="O361" s="775"/>
      <c r="P361" s="935"/>
      <c r="Q361" s="773"/>
      <c r="R361" s="774"/>
      <c r="S361" s="776"/>
      <c r="T361" s="777"/>
      <c r="U361" s="773"/>
      <c r="V361" s="778"/>
      <c r="W361" s="21"/>
      <c r="X361" s="777"/>
      <c r="Y361" s="779"/>
      <c r="Z361" s="780"/>
      <c r="AA361" s="775"/>
      <c r="AB361" s="777"/>
      <c r="AC361" s="779"/>
      <c r="AD361" s="780"/>
      <c r="AE361" s="775"/>
      <c r="AF361" s="935"/>
      <c r="AG361" s="773"/>
      <c r="AH361" s="774"/>
      <c r="AI361" s="775"/>
      <c r="AJ361" s="935"/>
      <c r="AK361" s="773"/>
      <c r="AL361" s="774"/>
      <c r="AM361" s="931"/>
      <c r="AN361" s="935"/>
      <c r="AO361" s="773"/>
      <c r="AP361" s="774"/>
      <c r="AQ361" s="931"/>
      <c r="AR361" s="935"/>
      <c r="AS361" s="773"/>
      <c r="AT361" s="774"/>
      <c r="AU361" s="931"/>
      <c r="AV361" s="777"/>
      <c r="AW361" s="773"/>
      <c r="AX361" s="781"/>
      <c r="AY361" s="931"/>
      <c r="AZ361" s="782"/>
      <c r="BA361" s="773"/>
      <c r="BB361" s="781"/>
      <c r="BC361" s="931"/>
      <c r="BD361" s="935"/>
      <c r="BE361" s="773">
        <f t="shared" si="357"/>
        <v>0</v>
      </c>
      <c r="BF361" s="774">
        <f t="shared" si="351"/>
        <v>0</v>
      </c>
      <c r="BG361" s="934"/>
      <c r="BH361" s="935"/>
      <c r="BI361" s="773">
        <f t="shared" si="358"/>
        <v>0</v>
      </c>
      <c r="BJ361" s="774">
        <f t="shared" si="352"/>
        <v>0</v>
      </c>
      <c r="BL361" s="935"/>
      <c r="BM361" s="773">
        <f t="shared" si="353"/>
        <v>0</v>
      </c>
      <c r="BN361" s="774">
        <f t="shared" si="354"/>
        <v>0</v>
      </c>
      <c r="BP361" s="935">
        <f t="shared" si="359"/>
        <v>0</v>
      </c>
      <c r="BQ361" s="773">
        <f t="shared" si="360"/>
        <v>0</v>
      </c>
      <c r="BR361" s="774">
        <f t="shared" si="355"/>
        <v>0</v>
      </c>
      <c r="BT361" s="935"/>
      <c r="BU361" s="773">
        <f t="shared" si="361"/>
        <v>0</v>
      </c>
      <c r="BV361" s="774">
        <f t="shared" si="356"/>
        <v>0</v>
      </c>
      <c r="BX361" s="782">
        <f t="shared" si="362"/>
        <v>0</v>
      </c>
      <c r="BY361" s="773">
        <f t="shared" si="363"/>
        <v>0</v>
      </c>
      <c r="BZ361" s="774">
        <v>0</v>
      </c>
      <c r="CB361" s="782">
        <f t="shared" si="364"/>
        <v>0</v>
      </c>
      <c r="CC361" s="773">
        <f t="shared" si="365"/>
        <v>0</v>
      </c>
      <c r="CD361" s="774">
        <v>0</v>
      </c>
      <c r="CF361" s="782">
        <v>0</v>
      </c>
      <c r="CG361" s="773">
        <v>0</v>
      </c>
      <c r="CH361" s="774">
        <v>0</v>
      </c>
      <c r="CJ361" s="782">
        <v>0</v>
      </c>
      <c r="CK361" s="773">
        <v>0</v>
      </c>
      <c r="CL361" s="774">
        <v>0</v>
      </c>
    </row>
    <row r="362" spans="1:94" ht="15" customHeight="1" outlineLevel="1">
      <c r="A362" s="946" t="s">
        <v>106</v>
      </c>
      <c r="B362" s="189">
        <v>7594</v>
      </c>
      <c r="C362" s="13" t="s">
        <v>13658</v>
      </c>
      <c r="D362" s="583" t="s">
        <v>13427</v>
      </c>
      <c r="E362" s="604" t="s">
        <v>123</v>
      </c>
      <c r="F362" s="788">
        <v>20</v>
      </c>
      <c r="G362" s="605"/>
      <c r="H362" s="123">
        <f t="shared" si="348"/>
        <v>0.28349999999999997</v>
      </c>
      <c r="I362" s="104">
        <f t="shared" si="349"/>
        <v>0</v>
      </c>
      <c r="J362" s="464">
        <f t="shared" si="350"/>
        <v>0</v>
      </c>
      <c r="K362" s="849"/>
      <c r="L362" s="935"/>
      <c r="M362" s="773"/>
      <c r="N362" s="774"/>
      <c r="O362" s="775"/>
      <c r="P362" s="935"/>
      <c r="Q362" s="773"/>
      <c r="R362" s="774"/>
      <c r="S362" s="776"/>
      <c r="T362" s="777"/>
      <c r="U362" s="773"/>
      <c r="V362" s="778"/>
      <c r="W362" s="21"/>
      <c r="X362" s="777"/>
      <c r="Y362" s="779"/>
      <c r="Z362" s="780"/>
      <c r="AA362" s="775"/>
      <c r="AB362" s="777"/>
      <c r="AC362" s="779"/>
      <c r="AD362" s="780"/>
      <c r="AE362" s="775"/>
      <c r="AF362" s="935"/>
      <c r="AG362" s="773"/>
      <c r="AH362" s="774"/>
      <c r="AI362" s="775"/>
      <c r="AJ362" s="935"/>
      <c r="AK362" s="773"/>
      <c r="AL362" s="774"/>
      <c r="AM362" s="931"/>
      <c r="AN362" s="935"/>
      <c r="AO362" s="773"/>
      <c r="AP362" s="774"/>
      <c r="AQ362" s="931"/>
      <c r="AR362" s="935"/>
      <c r="AS362" s="773"/>
      <c r="AT362" s="774"/>
      <c r="AU362" s="931"/>
      <c r="AV362" s="777"/>
      <c r="AW362" s="773"/>
      <c r="AX362" s="781"/>
      <c r="AY362" s="931"/>
      <c r="AZ362" s="782"/>
      <c r="BA362" s="773"/>
      <c r="BB362" s="781"/>
      <c r="BC362" s="931"/>
      <c r="BD362" s="935"/>
      <c r="BE362" s="773">
        <f t="shared" si="357"/>
        <v>0</v>
      </c>
      <c r="BF362" s="774">
        <f t="shared" si="351"/>
        <v>0</v>
      </c>
      <c r="BG362" s="934"/>
      <c r="BH362" s="935"/>
      <c r="BI362" s="773">
        <f t="shared" si="358"/>
        <v>0</v>
      </c>
      <c r="BJ362" s="774">
        <f t="shared" si="352"/>
        <v>0</v>
      </c>
      <c r="BL362" s="935"/>
      <c r="BM362" s="773">
        <f t="shared" si="353"/>
        <v>0</v>
      </c>
      <c r="BN362" s="774">
        <f t="shared" si="354"/>
        <v>0</v>
      </c>
      <c r="BP362" s="935">
        <f t="shared" si="359"/>
        <v>0</v>
      </c>
      <c r="BQ362" s="773">
        <f t="shared" si="360"/>
        <v>0</v>
      </c>
      <c r="BR362" s="774">
        <f t="shared" si="355"/>
        <v>0</v>
      </c>
      <c r="BT362" s="935"/>
      <c r="BU362" s="773">
        <f t="shared" si="361"/>
        <v>0</v>
      </c>
      <c r="BV362" s="774">
        <f t="shared" si="356"/>
        <v>0</v>
      </c>
      <c r="BX362" s="782">
        <f t="shared" si="362"/>
        <v>0</v>
      </c>
      <c r="BY362" s="773">
        <f t="shared" si="363"/>
        <v>0</v>
      </c>
      <c r="BZ362" s="774">
        <v>0</v>
      </c>
      <c r="CB362" s="782">
        <f t="shared" si="364"/>
        <v>0</v>
      </c>
      <c r="CC362" s="773">
        <f t="shared" si="365"/>
        <v>0</v>
      </c>
      <c r="CD362" s="774">
        <v>0</v>
      </c>
      <c r="CF362" s="782">
        <v>0</v>
      </c>
      <c r="CG362" s="773">
        <v>0</v>
      </c>
      <c r="CH362" s="774">
        <v>0</v>
      </c>
      <c r="CJ362" s="782">
        <v>0</v>
      </c>
      <c r="CK362" s="773">
        <v>0</v>
      </c>
      <c r="CL362" s="774">
        <v>0</v>
      </c>
    </row>
    <row r="363" spans="1:94" ht="15" customHeight="1" outlineLevel="1">
      <c r="A363" s="946" t="s">
        <v>106</v>
      </c>
      <c r="B363" s="189">
        <v>12897</v>
      </c>
      <c r="C363" s="13" t="s">
        <v>13659</v>
      </c>
      <c r="D363" s="583" t="s">
        <v>13443</v>
      </c>
      <c r="E363" s="604" t="s">
        <v>123</v>
      </c>
      <c r="F363" s="788">
        <v>6</v>
      </c>
      <c r="G363" s="605"/>
      <c r="H363" s="123">
        <f t="shared" si="348"/>
        <v>0.28349999999999997</v>
      </c>
      <c r="I363" s="104">
        <f t="shared" si="349"/>
        <v>0</v>
      </c>
      <c r="J363" s="464">
        <f t="shared" si="350"/>
        <v>0</v>
      </c>
      <c r="K363" s="849"/>
      <c r="L363" s="935"/>
      <c r="M363" s="773"/>
      <c r="N363" s="774"/>
      <c r="O363" s="775"/>
      <c r="P363" s="935"/>
      <c r="Q363" s="773"/>
      <c r="R363" s="774"/>
      <c r="S363" s="776"/>
      <c r="T363" s="777"/>
      <c r="U363" s="773"/>
      <c r="V363" s="778"/>
      <c r="W363" s="21"/>
      <c r="X363" s="777"/>
      <c r="Y363" s="779"/>
      <c r="Z363" s="780"/>
      <c r="AA363" s="775"/>
      <c r="AB363" s="777"/>
      <c r="AC363" s="779"/>
      <c r="AD363" s="780"/>
      <c r="AE363" s="775"/>
      <c r="AF363" s="935"/>
      <c r="AG363" s="773"/>
      <c r="AH363" s="774"/>
      <c r="AI363" s="775"/>
      <c r="AJ363" s="935"/>
      <c r="AK363" s="773"/>
      <c r="AL363" s="774"/>
      <c r="AM363" s="931"/>
      <c r="AN363" s="935"/>
      <c r="AO363" s="773"/>
      <c r="AP363" s="774"/>
      <c r="AQ363" s="931"/>
      <c r="AR363" s="935"/>
      <c r="AS363" s="773"/>
      <c r="AT363" s="774"/>
      <c r="AU363" s="931"/>
      <c r="AV363" s="777"/>
      <c r="AW363" s="773"/>
      <c r="AX363" s="781"/>
      <c r="AY363" s="931"/>
      <c r="AZ363" s="782"/>
      <c r="BA363" s="773"/>
      <c r="BB363" s="781"/>
      <c r="BC363" s="931"/>
      <c r="BD363" s="935"/>
      <c r="BE363" s="773">
        <f t="shared" si="357"/>
        <v>0</v>
      </c>
      <c r="BF363" s="774">
        <f t="shared" si="351"/>
        <v>0</v>
      </c>
      <c r="BG363" s="934"/>
      <c r="BH363" s="935"/>
      <c r="BI363" s="773">
        <f t="shared" si="358"/>
        <v>0</v>
      </c>
      <c r="BJ363" s="774">
        <f t="shared" si="352"/>
        <v>0</v>
      </c>
      <c r="BL363" s="935"/>
      <c r="BM363" s="773">
        <f t="shared" si="353"/>
        <v>0</v>
      </c>
      <c r="BN363" s="774">
        <f t="shared" si="354"/>
        <v>0</v>
      </c>
      <c r="BP363" s="935">
        <f t="shared" si="359"/>
        <v>0</v>
      </c>
      <c r="BQ363" s="773">
        <f t="shared" si="360"/>
        <v>0</v>
      </c>
      <c r="BR363" s="774">
        <f t="shared" si="355"/>
        <v>0</v>
      </c>
      <c r="BT363" s="935"/>
      <c r="BU363" s="773">
        <f t="shared" si="361"/>
        <v>0</v>
      </c>
      <c r="BV363" s="774">
        <f t="shared" si="356"/>
        <v>0</v>
      </c>
      <c r="BX363" s="782">
        <f t="shared" si="362"/>
        <v>0</v>
      </c>
      <c r="BY363" s="773">
        <f t="shared" si="363"/>
        <v>0</v>
      </c>
      <c r="BZ363" s="774">
        <v>0</v>
      </c>
      <c r="CB363" s="782">
        <f t="shared" si="364"/>
        <v>0</v>
      </c>
      <c r="CC363" s="773">
        <f t="shared" si="365"/>
        <v>0</v>
      </c>
      <c r="CD363" s="774">
        <v>0</v>
      </c>
      <c r="CF363" s="782">
        <v>0</v>
      </c>
      <c r="CG363" s="773">
        <v>0</v>
      </c>
      <c r="CH363" s="774">
        <v>0</v>
      </c>
      <c r="CJ363" s="782">
        <v>0</v>
      </c>
      <c r="CK363" s="773">
        <v>0</v>
      </c>
      <c r="CL363" s="774">
        <v>0</v>
      </c>
      <c r="CO363"/>
      <c r="CP363"/>
    </row>
    <row r="364" spans="1:94" ht="15" customHeight="1" outlineLevel="1">
      <c r="A364" s="188" t="s">
        <v>15</v>
      </c>
      <c r="B364" s="107">
        <v>98062</v>
      </c>
      <c r="C364" s="13" t="s">
        <v>13660</v>
      </c>
      <c r="D364" s="583" t="str">
        <f>IF(B364="","",IFERROR(VLOOKUP(B364,'SINAPI12-24'!$A$5:$H$17812,2,FALSE),VLOOKUP(ORÇAMENTO!B364,COMPOSIÇÕES!$A$9:$G$412,3,FALSE)))</f>
        <v>SUMIDOURO CIRCULAR, EM CONCRETO PRÉ-MOLDADO, DIÂMETRO INTERNO = 1,88 M, ALTURA INTERNA = 2,00 M, ÁREA DE INFILTRAÇÃO: 13,1 M² (PARA 5 CONTRIBUINTES). AF_12/2020_PA</v>
      </c>
      <c r="E364" s="604" t="str">
        <f>IF(B364="","",IFERROR(VLOOKUP(B364,'SINAPI12-24'!$A$5:$H$17812,3,FALSE),VLOOKUP(ORÇAMENTO!B364,COMPOSIÇÕES!$A$9:$G$412,4,FALSE)))</f>
        <v>UN</v>
      </c>
      <c r="F364" s="110">
        <v>3</v>
      </c>
      <c r="G364" s="605"/>
      <c r="H364" s="123">
        <f t="shared" si="348"/>
        <v>0.28349999999999997</v>
      </c>
      <c r="I364" s="104">
        <f t="shared" si="349"/>
        <v>0</v>
      </c>
      <c r="J364" s="464">
        <f t="shared" si="350"/>
        <v>0</v>
      </c>
      <c r="K364" s="849"/>
      <c r="L364" s="66"/>
      <c r="M364" s="165"/>
      <c r="N364" s="334"/>
      <c r="O364" s="272"/>
      <c r="P364" s="66"/>
      <c r="Q364" s="165"/>
      <c r="R364" s="334"/>
      <c r="S364" s="325"/>
      <c r="T364" s="349"/>
      <c r="U364" s="165"/>
      <c r="V364" s="358"/>
      <c r="W364" s="21"/>
      <c r="X364" s="349"/>
      <c r="Y364" s="163"/>
      <c r="Z364" s="336"/>
      <c r="AA364" s="272"/>
      <c r="AB364" s="349"/>
      <c r="AC364" s="163"/>
      <c r="AD364" s="336"/>
      <c r="AE364" s="272"/>
      <c r="AF364" s="66"/>
      <c r="AG364" s="165"/>
      <c r="AH364" s="334"/>
      <c r="AI364" s="272"/>
      <c r="AJ364" s="66"/>
      <c r="AK364" s="165"/>
      <c r="AL364" s="334"/>
      <c r="AM364" s="146"/>
      <c r="AN364" s="66"/>
      <c r="AO364" s="165"/>
      <c r="AP364" s="334"/>
      <c r="AQ364" s="146"/>
      <c r="AR364" s="66"/>
      <c r="AS364" s="165"/>
      <c r="AT364" s="334"/>
      <c r="AU364" s="146"/>
      <c r="AV364" s="359"/>
      <c r="AW364" s="165"/>
      <c r="AX364" s="469"/>
      <c r="AY364" s="146"/>
      <c r="AZ364" s="292"/>
      <c r="BA364" s="165"/>
      <c r="BB364" s="469"/>
      <c r="BC364" s="146"/>
      <c r="BD364" s="66"/>
      <c r="BE364" s="165">
        <f t="shared" si="357"/>
        <v>0</v>
      </c>
      <c r="BF364" s="334">
        <f t="shared" si="351"/>
        <v>0</v>
      </c>
      <c r="BG364" s="158"/>
      <c r="BH364" s="66"/>
      <c r="BI364" s="165">
        <f t="shared" si="358"/>
        <v>0</v>
      </c>
      <c r="BJ364" s="334">
        <f t="shared" si="352"/>
        <v>0</v>
      </c>
      <c r="BL364" s="66"/>
      <c r="BM364" s="165">
        <f t="shared" si="353"/>
        <v>0</v>
      </c>
      <c r="BN364" s="334">
        <f t="shared" si="354"/>
        <v>0</v>
      </c>
      <c r="BP364" s="66">
        <f t="shared" si="359"/>
        <v>0</v>
      </c>
      <c r="BQ364" s="165">
        <f t="shared" si="360"/>
        <v>0</v>
      </c>
      <c r="BR364" s="334">
        <f t="shared" si="355"/>
        <v>0</v>
      </c>
      <c r="BT364" s="66"/>
      <c r="BU364" s="165">
        <f t="shared" si="361"/>
        <v>0</v>
      </c>
      <c r="BV364" s="334">
        <f t="shared" si="356"/>
        <v>0</v>
      </c>
      <c r="BX364" s="413">
        <f t="shared" si="362"/>
        <v>0</v>
      </c>
      <c r="BY364" s="165">
        <f t="shared" si="363"/>
        <v>0</v>
      </c>
      <c r="BZ364" s="334">
        <v>0</v>
      </c>
      <c r="CB364" s="413">
        <f t="shared" si="364"/>
        <v>0</v>
      </c>
      <c r="CC364" s="165">
        <f t="shared" si="365"/>
        <v>0</v>
      </c>
      <c r="CD364" s="334">
        <v>0</v>
      </c>
      <c r="CF364" s="413">
        <v>0</v>
      </c>
      <c r="CG364" s="165">
        <v>0</v>
      </c>
      <c r="CH364" s="334">
        <v>0</v>
      </c>
      <c r="CJ364" s="413">
        <v>0</v>
      </c>
      <c r="CK364" s="165">
        <v>0</v>
      </c>
      <c r="CL364" s="334">
        <v>0</v>
      </c>
      <c r="CO364"/>
      <c r="CP364"/>
    </row>
    <row r="365" spans="1:94" ht="15" customHeight="1" outlineLevel="1">
      <c r="A365" s="188" t="s">
        <v>15</v>
      </c>
      <c r="B365" s="187">
        <v>98070</v>
      </c>
      <c r="C365" s="13" t="s">
        <v>13661</v>
      </c>
      <c r="D365" s="583" t="str">
        <f>IF(B365="","",IFERROR(VLOOKUP(B365,'SINAPI12-24'!$A$5:$H$17812,2,FALSE),VLOOKUP(ORÇAMENTO!B365,COMPOSIÇÕES!$A$9:$G$412,3,FALSE)))</f>
        <v>TANQUE SÉPTICO RETANGULAR, EM ALVENARIA COM TIJOLOS CERÂMICOS MACIÇOS, DIMENSÕES INTERNAS: 1,6 X 4,8 X H=2,0 M, VOLUME ÚTIL: 12288 L (PARA 86 CONTRIBUINTES). AF_12/2020</v>
      </c>
      <c r="E365" s="604" t="str">
        <f>IF(B365="","",IFERROR(VLOOKUP(B365,'SINAPI12-24'!$A$5:$H$17812,3,FALSE),VLOOKUP(ORÇAMENTO!B365,COMPOSIÇÕES!$A$9:$G$412,4,FALSE)))</f>
        <v>UN</v>
      </c>
      <c r="F365" s="110">
        <v>1</v>
      </c>
      <c r="G365" s="605"/>
      <c r="H365" s="123">
        <f t="shared" si="348"/>
        <v>0.28349999999999997</v>
      </c>
      <c r="I365" s="104">
        <f t="shared" si="349"/>
        <v>0</v>
      </c>
      <c r="J365" s="464">
        <f t="shared" si="350"/>
        <v>0</v>
      </c>
      <c r="K365" s="849"/>
      <c r="L365" s="66"/>
      <c r="M365" s="165"/>
      <c r="N365" s="334"/>
      <c r="O365" s="272"/>
      <c r="P365" s="66"/>
      <c r="Q365" s="165"/>
      <c r="R365" s="334"/>
      <c r="S365" s="325"/>
      <c r="T365" s="349"/>
      <c r="U365" s="165"/>
      <c r="V365" s="358"/>
      <c r="W365" s="21"/>
      <c r="X365" s="349"/>
      <c r="Y365" s="163"/>
      <c r="Z365" s="336"/>
      <c r="AA365" s="272"/>
      <c r="AB365" s="349"/>
      <c r="AC365" s="163"/>
      <c r="AD365" s="336"/>
      <c r="AE365" s="272"/>
      <c r="AF365" s="66"/>
      <c r="AG365" s="165"/>
      <c r="AH365" s="334"/>
      <c r="AI365" s="272"/>
      <c r="AJ365" s="66"/>
      <c r="AK365" s="165"/>
      <c r="AL365" s="334"/>
      <c r="AM365" s="146"/>
      <c r="AN365" s="66"/>
      <c r="AO365" s="165"/>
      <c r="AP365" s="334"/>
      <c r="AQ365" s="146"/>
      <c r="AR365" s="66"/>
      <c r="AS365" s="165"/>
      <c r="AT365" s="334"/>
      <c r="AU365" s="146"/>
      <c r="AV365" s="359"/>
      <c r="AW365" s="165"/>
      <c r="AX365" s="469"/>
      <c r="AY365" s="146"/>
      <c r="AZ365" s="292"/>
      <c r="BA365" s="165"/>
      <c r="BB365" s="469"/>
      <c r="BC365" s="146"/>
      <c r="BD365" s="66"/>
      <c r="BE365" s="165">
        <f t="shared" si="357"/>
        <v>0</v>
      </c>
      <c r="BF365" s="334">
        <f t="shared" si="351"/>
        <v>0</v>
      </c>
      <c r="BG365" s="158"/>
      <c r="BH365" s="66"/>
      <c r="BI365" s="165">
        <f t="shared" si="358"/>
        <v>0</v>
      </c>
      <c r="BJ365" s="334">
        <f t="shared" si="352"/>
        <v>0</v>
      </c>
      <c r="BL365" s="66"/>
      <c r="BM365" s="165">
        <f t="shared" si="353"/>
        <v>0</v>
      </c>
      <c r="BN365" s="334">
        <f t="shared" si="354"/>
        <v>0</v>
      </c>
      <c r="BP365" s="66">
        <f t="shared" si="359"/>
        <v>0</v>
      </c>
      <c r="BQ365" s="165">
        <f t="shared" si="360"/>
        <v>0</v>
      </c>
      <c r="BR365" s="334">
        <f t="shared" si="355"/>
        <v>0</v>
      </c>
      <c r="BT365" s="66"/>
      <c r="BU365" s="165">
        <f t="shared" si="361"/>
        <v>0</v>
      </c>
      <c r="BV365" s="334">
        <f t="shared" si="356"/>
        <v>0</v>
      </c>
      <c r="BX365" s="413">
        <f t="shared" si="362"/>
        <v>0</v>
      </c>
      <c r="BY365" s="165">
        <f t="shared" si="363"/>
        <v>0</v>
      </c>
      <c r="BZ365" s="334">
        <v>0</v>
      </c>
      <c r="CB365" s="413">
        <f t="shared" si="364"/>
        <v>0</v>
      </c>
      <c r="CC365" s="165">
        <f t="shared" si="365"/>
        <v>0</v>
      </c>
      <c r="CD365" s="334">
        <v>0</v>
      </c>
      <c r="CF365" s="413">
        <v>0</v>
      </c>
      <c r="CG365" s="165">
        <v>0</v>
      </c>
      <c r="CH365" s="334">
        <v>0</v>
      </c>
      <c r="CJ365" s="413">
        <v>0</v>
      </c>
      <c r="CK365" s="165">
        <v>0</v>
      </c>
      <c r="CL365" s="334">
        <v>0</v>
      </c>
      <c r="CO365"/>
      <c r="CP365"/>
    </row>
    <row r="366" spans="1:94" ht="15" customHeight="1" outlineLevel="1">
      <c r="A366" s="946" t="s">
        <v>106</v>
      </c>
      <c r="B366" s="189">
        <v>4883</v>
      </c>
      <c r="C366" s="13" t="s">
        <v>13662</v>
      </c>
      <c r="D366" s="583" t="s">
        <v>13444</v>
      </c>
      <c r="E366" s="604" t="s">
        <v>123</v>
      </c>
      <c r="F366" s="788">
        <v>17</v>
      </c>
      <c r="G366" s="605"/>
      <c r="H366" s="123">
        <f t="shared" si="348"/>
        <v>0.28349999999999997</v>
      </c>
      <c r="I366" s="104">
        <f t="shared" si="349"/>
        <v>0</v>
      </c>
      <c r="J366" s="464">
        <f t="shared" si="350"/>
        <v>0</v>
      </c>
      <c r="K366" s="849"/>
      <c r="L366" s="935"/>
      <c r="M366" s="773"/>
      <c r="N366" s="774"/>
      <c r="O366" s="775"/>
      <c r="P366" s="935"/>
      <c r="Q366" s="773"/>
      <c r="R366" s="774"/>
      <c r="S366" s="776"/>
      <c r="T366" s="777"/>
      <c r="U366" s="773"/>
      <c r="V366" s="778"/>
      <c r="W366" s="21"/>
      <c r="X366" s="777"/>
      <c r="Y366" s="779"/>
      <c r="Z366" s="780"/>
      <c r="AA366" s="775"/>
      <c r="AB366" s="777"/>
      <c r="AC366" s="779"/>
      <c r="AD366" s="780"/>
      <c r="AE366" s="775"/>
      <c r="AF366" s="935"/>
      <c r="AG366" s="773"/>
      <c r="AH366" s="774"/>
      <c r="AI366" s="775"/>
      <c r="AJ366" s="935"/>
      <c r="AK366" s="773"/>
      <c r="AL366" s="774"/>
      <c r="AM366" s="931"/>
      <c r="AN366" s="935"/>
      <c r="AO366" s="773"/>
      <c r="AP366" s="774"/>
      <c r="AQ366" s="931"/>
      <c r="AR366" s="935"/>
      <c r="AS366" s="773"/>
      <c r="AT366" s="774"/>
      <c r="AU366" s="931"/>
      <c r="AV366" s="777"/>
      <c r="AW366" s="773"/>
      <c r="AX366" s="781"/>
      <c r="AY366" s="931"/>
      <c r="AZ366" s="782"/>
      <c r="BA366" s="773"/>
      <c r="BB366" s="781"/>
      <c r="BC366" s="931"/>
      <c r="BD366" s="935"/>
      <c r="BE366" s="773">
        <f t="shared" si="357"/>
        <v>0</v>
      </c>
      <c r="BF366" s="774">
        <f t="shared" si="351"/>
        <v>0</v>
      </c>
      <c r="BG366" s="934"/>
      <c r="BH366" s="935"/>
      <c r="BI366" s="773">
        <f t="shared" si="358"/>
        <v>0</v>
      </c>
      <c r="BJ366" s="774">
        <f t="shared" si="352"/>
        <v>0</v>
      </c>
      <c r="BL366" s="935"/>
      <c r="BM366" s="773">
        <f t="shared" si="353"/>
        <v>0</v>
      </c>
      <c r="BN366" s="774">
        <f t="shared" si="354"/>
        <v>0</v>
      </c>
      <c r="BP366" s="935">
        <f t="shared" si="359"/>
        <v>0</v>
      </c>
      <c r="BQ366" s="773">
        <f t="shared" si="360"/>
        <v>0</v>
      </c>
      <c r="BR366" s="774">
        <f t="shared" si="355"/>
        <v>0</v>
      </c>
      <c r="BT366" s="935"/>
      <c r="BU366" s="773">
        <f t="shared" si="361"/>
        <v>0</v>
      </c>
      <c r="BV366" s="774">
        <f t="shared" si="356"/>
        <v>0</v>
      </c>
      <c r="BX366" s="782">
        <f t="shared" si="362"/>
        <v>0</v>
      </c>
      <c r="BY366" s="773">
        <f t="shared" si="363"/>
        <v>0</v>
      </c>
      <c r="BZ366" s="774">
        <v>0</v>
      </c>
      <c r="CB366" s="782">
        <f t="shared" si="364"/>
        <v>0</v>
      </c>
      <c r="CC366" s="773">
        <f t="shared" si="365"/>
        <v>0</v>
      </c>
      <c r="CD366" s="774">
        <v>0</v>
      </c>
      <c r="CF366" s="782">
        <v>0</v>
      </c>
      <c r="CG366" s="773">
        <v>0</v>
      </c>
      <c r="CH366" s="774">
        <v>0</v>
      </c>
      <c r="CJ366" s="782">
        <v>0</v>
      </c>
      <c r="CK366" s="773">
        <v>0</v>
      </c>
      <c r="CL366" s="774">
        <v>0</v>
      </c>
      <c r="CO366"/>
      <c r="CP366"/>
    </row>
    <row r="367" spans="1:94" ht="15" customHeight="1" outlineLevel="1">
      <c r="A367" s="188" t="s">
        <v>15</v>
      </c>
      <c r="B367" s="187">
        <v>98065</v>
      </c>
      <c r="C367" s="13" t="s">
        <v>13663</v>
      </c>
      <c r="D367" s="583" t="str">
        <f>IF(B367="","",IFERROR(VLOOKUP(B367,'SINAPI12-24'!$A$5:$H$17812,2,FALSE),VLOOKUP(ORÇAMENTO!B367,COMPOSIÇÕES!$A$9:$G$412,3,FALSE)))</f>
        <v>SUMIDOURO CIRCULAR, EM CONCRETO PRÉ-MOLDADO, DIÂMETRO INTERNO = 2,88 M, ALTURA INTERNA = 3,0 M, ÁREA DE INFILTRAÇÃO: 31,4 M² (PARA 12 CONTRIBUINTES). AF_12/2020_PA</v>
      </c>
      <c r="E367" s="604" t="str">
        <f>IF(B367="","",IFERROR(VLOOKUP(B367,'SINAPI12-24'!$A$5:$H$17812,3,FALSE),VLOOKUP(ORÇAMENTO!B367,COMPOSIÇÕES!$A$9:$G$412,4,FALSE)))</f>
        <v>UN</v>
      </c>
      <c r="F367" s="110">
        <v>2</v>
      </c>
      <c r="G367" s="605"/>
      <c r="H367" s="123">
        <f t="shared" si="348"/>
        <v>0.28349999999999997</v>
      </c>
      <c r="I367" s="104">
        <f t="shared" si="349"/>
        <v>0</v>
      </c>
      <c r="J367" s="464">
        <f t="shared" si="350"/>
        <v>0</v>
      </c>
      <c r="K367" s="849"/>
      <c r="L367" s="68"/>
      <c r="M367" s="132"/>
      <c r="N367" s="337"/>
      <c r="O367" s="272"/>
      <c r="P367" s="68"/>
      <c r="Q367" s="132"/>
      <c r="R367" s="337"/>
      <c r="S367" s="325"/>
      <c r="T367" s="350"/>
      <c r="U367" s="132"/>
      <c r="V367" s="360"/>
      <c r="W367" s="21"/>
      <c r="X367" s="350"/>
      <c r="Y367" s="323"/>
      <c r="Z367" s="339"/>
      <c r="AA367" s="272"/>
      <c r="AB367" s="350"/>
      <c r="AC367" s="323"/>
      <c r="AD367" s="339"/>
      <c r="AE367" s="272"/>
      <c r="AF367" s="68"/>
      <c r="AG367" s="132"/>
      <c r="AH367" s="337"/>
      <c r="AI367" s="272"/>
      <c r="AJ367" s="68"/>
      <c r="AK367" s="132"/>
      <c r="AL367" s="337"/>
      <c r="AM367" s="146"/>
      <c r="AN367" s="68"/>
      <c r="AO367" s="132"/>
      <c r="AP367" s="337"/>
      <c r="AQ367" s="146"/>
      <c r="AR367" s="68"/>
      <c r="AS367" s="132"/>
      <c r="AT367" s="337"/>
      <c r="AU367" s="146"/>
      <c r="AV367" s="361"/>
      <c r="AW367" s="132"/>
      <c r="AX367" s="470"/>
      <c r="AY367" s="146"/>
      <c r="AZ367" s="293"/>
      <c r="BA367" s="132"/>
      <c r="BB367" s="470"/>
      <c r="BC367" s="146"/>
      <c r="BD367" s="68"/>
      <c r="BE367" s="132">
        <f t="shared" si="357"/>
        <v>0</v>
      </c>
      <c r="BF367" s="337">
        <f t="shared" si="351"/>
        <v>0</v>
      </c>
      <c r="BG367" s="158"/>
      <c r="BH367" s="68"/>
      <c r="BI367" s="132">
        <f t="shared" si="358"/>
        <v>0</v>
      </c>
      <c r="BJ367" s="337">
        <f t="shared" si="352"/>
        <v>0</v>
      </c>
      <c r="BL367" s="68"/>
      <c r="BM367" s="132">
        <f t="shared" si="353"/>
        <v>0</v>
      </c>
      <c r="BN367" s="337">
        <f t="shared" si="354"/>
        <v>0</v>
      </c>
      <c r="BP367" s="68">
        <f t="shared" si="359"/>
        <v>0</v>
      </c>
      <c r="BQ367" s="132">
        <f t="shared" si="360"/>
        <v>0</v>
      </c>
      <c r="BR367" s="337">
        <f t="shared" si="355"/>
        <v>0</v>
      </c>
      <c r="BT367" s="68"/>
      <c r="BU367" s="132">
        <f t="shared" si="361"/>
        <v>0</v>
      </c>
      <c r="BV367" s="337">
        <f t="shared" si="356"/>
        <v>0</v>
      </c>
      <c r="BX367" s="415">
        <f t="shared" si="362"/>
        <v>0</v>
      </c>
      <c r="BY367" s="132">
        <f t="shared" si="363"/>
        <v>0</v>
      </c>
      <c r="BZ367" s="337">
        <v>0</v>
      </c>
      <c r="CB367" s="415">
        <f t="shared" si="364"/>
        <v>0</v>
      </c>
      <c r="CC367" s="132">
        <f t="shared" si="365"/>
        <v>0</v>
      </c>
      <c r="CD367" s="337">
        <v>0</v>
      </c>
      <c r="CF367" s="415">
        <v>0</v>
      </c>
      <c r="CG367" s="132">
        <v>0</v>
      </c>
      <c r="CH367" s="337">
        <v>0</v>
      </c>
      <c r="CJ367" s="415">
        <v>0</v>
      </c>
      <c r="CK367" s="132">
        <v>0</v>
      </c>
      <c r="CL367" s="337">
        <v>0</v>
      </c>
      <c r="CO367"/>
      <c r="CP367"/>
    </row>
    <row r="368" spans="1:94" ht="15" customHeight="1">
      <c r="A368" s="448"/>
      <c r="B368" s="449"/>
      <c r="C368" s="450">
        <v>17</v>
      </c>
      <c r="D368" s="582" t="s">
        <v>345</v>
      </c>
      <c r="E368" s="450"/>
      <c r="F368" s="450"/>
      <c r="G368" s="451"/>
      <c r="H368" s="452"/>
      <c r="I368" s="453"/>
      <c r="J368" s="454">
        <f>SUM(J369:J396)</f>
        <v>0</v>
      </c>
      <c r="K368" s="849"/>
      <c r="L368" s="259"/>
      <c r="M368" s="260"/>
      <c r="N368" s="324"/>
      <c r="O368" s="272"/>
      <c r="P368" s="259"/>
      <c r="Q368" s="260"/>
      <c r="R368" s="324"/>
      <c r="S368" s="346"/>
      <c r="T368" s="294"/>
      <c r="U368" s="362"/>
      <c r="V368" s="363"/>
      <c r="W368" s="21"/>
      <c r="X368" s="294"/>
      <c r="Y368" s="347"/>
      <c r="Z368" s="328"/>
      <c r="AA368" s="272"/>
      <c r="AB368" s="294"/>
      <c r="AC368" s="347"/>
      <c r="AD368" s="328"/>
      <c r="AE368" s="272"/>
      <c r="AF368" s="259"/>
      <c r="AG368" s="260"/>
      <c r="AH368" s="324"/>
      <c r="AI368" s="272"/>
      <c r="AJ368" s="259"/>
      <c r="AK368" s="260"/>
      <c r="AL368" s="324"/>
      <c r="AM368" s="146"/>
      <c r="AN368" s="259"/>
      <c r="AO368" s="260"/>
      <c r="AP368" s="324"/>
      <c r="AQ368" s="146"/>
      <c r="AR368" s="259"/>
      <c r="AS368" s="260"/>
      <c r="AT368" s="324"/>
      <c r="AU368" s="146"/>
      <c r="AV368" s="294"/>
      <c r="AW368" s="362"/>
      <c r="AX368" s="471"/>
      <c r="AY368" s="315"/>
      <c r="AZ368" s="294"/>
      <c r="BA368" s="362"/>
      <c r="BB368" s="471"/>
      <c r="BC368" s="315"/>
      <c r="BD368" s="259"/>
      <c r="BE368" s="260"/>
      <c r="BF368" s="324"/>
      <c r="BG368" s="158"/>
      <c r="BH368" s="259"/>
      <c r="BI368" s="260"/>
      <c r="BJ368" s="324"/>
      <c r="BL368" s="259"/>
      <c r="BM368" s="260"/>
      <c r="BN368" s="324"/>
      <c r="BP368" s="283"/>
      <c r="BQ368" s="284"/>
      <c r="BR368" s="330"/>
      <c r="BT368" s="283"/>
      <c r="BU368" s="284"/>
      <c r="BV368" s="330"/>
      <c r="BX368" s="294"/>
      <c r="BY368" s="362"/>
      <c r="BZ368" s="406"/>
      <c r="CB368" s="294"/>
      <c r="CC368" s="362"/>
      <c r="CD368" s="406"/>
      <c r="CF368" s="294"/>
      <c r="CG368" s="362"/>
      <c r="CH368" s="406"/>
      <c r="CJ368" s="294"/>
      <c r="CK368" s="362"/>
      <c r="CL368" s="406"/>
      <c r="CO368"/>
      <c r="CP368"/>
    </row>
    <row r="369" spans="1:90" ht="15" customHeight="1" outlineLevel="1">
      <c r="A369" s="188" t="s">
        <v>15</v>
      </c>
      <c r="B369" s="187">
        <v>95470</v>
      </c>
      <c r="C369" s="13" t="s">
        <v>373</v>
      </c>
      <c r="D369" s="583" t="str">
        <f>IF(B369="","",IFERROR(VLOOKUP(B369,'SINAPI12-24'!$A$5:$H$17812,2,FALSE),VLOOKUP(ORÇAMENTO!B369,COMPOSIÇÕES!$A$9:$G$412,3,FALSE)))</f>
        <v>VASO SANITARIO SIFONADO CONVENCIONAL COM LOUÇA BRANCA, INCLUSO CONJUNTO DE LIGAÇÃO PARA BACIA SANITÁRIA AJUSTÁVEL - FORNECIMENTO E INSTALAÇÃO. AF_01/2020</v>
      </c>
      <c r="E369" s="604" t="str">
        <f>IF(B369="","",IFERROR(VLOOKUP(B369,'SINAPI12-24'!$A$5:$H$17812,3,FALSE),VLOOKUP(ORÇAMENTO!B369,COMPOSIÇÕES!$A$9:$G$412,4,FALSE)))</f>
        <v>UN</v>
      </c>
      <c r="F369" s="110">
        <v>6</v>
      </c>
      <c r="G369" s="605"/>
      <c r="H369" s="123">
        <f t="shared" si="348"/>
        <v>0.28349999999999997</v>
      </c>
      <c r="I369" s="104">
        <f t="shared" ref="I369:I396" si="366">G369*(1+H369)</f>
        <v>0</v>
      </c>
      <c r="J369" s="464">
        <f t="shared" ref="J369:J396" si="367">F369*I369</f>
        <v>0</v>
      </c>
      <c r="K369" s="849"/>
      <c r="L369" s="69"/>
      <c r="M369" s="112"/>
      <c r="N369" s="331"/>
      <c r="O369" s="272"/>
      <c r="P369" s="69"/>
      <c r="Q369" s="112"/>
      <c r="R369" s="331"/>
      <c r="S369" s="325"/>
      <c r="T369" s="348"/>
      <c r="U369" s="112"/>
      <c r="V369" s="356"/>
      <c r="W369" s="21"/>
      <c r="X369" s="348"/>
      <c r="Y369" s="162"/>
      <c r="Z369" s="333"/>
      <c r="AA369" s="272"/>
      <c r="AB369" s="348"/>
      <c r="AC369" s="162"/>
      <c r="AD369" s="333"/>
      <c r="AE369" s="272"/>
      <c r="AF369" s="69"/>
      <c r="AG369" s="112"/>
      <c r="AH369" s="331"/>
      <c r="AI369" s="272"/>
      <c r="AJ369" s="69"/>
      <c r="AK369" s="112"/>
      <c r="AL369" s="331"/>
      <c r="AM369" s="146"/>
      <c r="AN369" s="69"/>
      <c r="AO369" s="112"/>
      <c r="AP369" s="331"/>
      <c r="AQ369" s="146"/>
      <c r="AR369" s="69"/>
      <c r="AS369" s="112"/>
      <c r="AT369" s="331"/>
      <c r="AU369" s="146"/>
      <c r="AV369" s="357"/>
      <c r="AW369" s="112"/>
      <c r="AX369" s="468"/>
      <c r="AY369" s="146"/>
      <c r="AZ369" s="291"/>
      <c r="BA369" s="112"/>
      <c r="BB369" s="468"/>
      <c r="BC369" s="146"/>
      <c r="BD369" s="69"/>
      <c r="BE369" s="112">
        <f t="shared" si="357"/>
        <v>0</v>
      </c>
      <c r="BF369" s="331">
        <f t="shared" ref="BF369:BF396" si="368">BD369/($F369-$X369-$AZ369)</f>
        <v>0</v>
      </c>
      <c r="BG369" s="158"/>
      <c r="BH369" s="69"/>
      <c r="BI369" s="112">
        <f t="shared" si="358"/>
        <v>0</v>
      </c>
      <c r="BJ369" s="331">
        <f t="shared" ref="BJ369:BJ396" si="369">BH369/($F369-$X369-$AZ369)</f>
        <v>0</v>
      </c>
      <c r="BL369" s="69"/>
      <c r="BM369" s="112">
        <f t="shared" ref="BM369:BM396" si="370">TRUNC(BL369*M369,2)</f>
        <v>0</v>
      </c>
      <c r="BN369" s="331">
        <f t="shared" ref="BN369:BN396" si="371">BL369/($F369-$X369-$AZ369)</f>
        <v>0</v>
      </c>
      <c r="BP369" s="69">
        <f t="shared" si="359"/>
        <v>0</v>
      </c>
      <c r="BQ369" s="112">
        <f t="shared" si="360"/>
        <v>0</v>
      </c>
      <c r="BR369" s="331">
        <f t="shared" ref="BR369:BR396" si="372">BP369/($F369-$X369-$AZ369)</f>
        <v>0</v>
      </c>
      <c r="BT369" s="69"/>
      <c r="BU369" s="112">
        <f t="shared" si="361"/>
        <v>0</v>
      </c>
      <c r="BV369" s="331">
        <f t="shared" ref="BV369:BV396" si="373">BT369/($F369-$X369-$AZ369)</f>
        <v>0</v>
      </c>
      <c r="BX369" s="304">
        <f t="shared" si="362"/>
        <v>0</v>
      </c>
      <c r="BY369" s="112">
        <f t="shared" si="363"/>
        <v>0</v>
      </c>
      <c r="BZ369" s="331">
        <v>0</v>
      </c>
      <c r="CB369" s="304">
        <f t="shared" si="364"/>
        <v>0</v>
      </c>
      <c r="CC369" s="112">
        <f t="shared" si="365"/>
        <v>0</v>
      </c>
      <c r="CD369" s="331">
        <v>0</v>
      </c>
      <c r="CF369" s="304">
        <v>0</v>
      </c>
      <c r="CG369" s="112">
        <v>0</v>
      </c>
      <c r="CH369" s="331">
        <v>0</v>
      </c>
      <c r="CJ369" s="304">
        <v>0</v>
      </c>
      <c r="CK369" s="112">
        <v>0</v>
      </c>
      <c r="CL369" s="331">
        <v>0</v>
      </c>
    </row>
    <row r="370" spans="1:90" ht="15" customHeight="1" outlineLevel="1">
      <c r="A370" s="188" t="s">
        <v>15</v>
      </c>
      <c r="B370" s="187">
        <v>100848</v>
      </c>
      <c r="C370" s="13" t="s">
        <v>374</v>
      </c>
      <c r="D370" s="583" t="str">
        <f>IF(B370="","",IFERROR(VLOOKUP(B370,'SINAPI12-24'!$A$5:$H$17812,2,FALSE),VLOOKUP(ORÇAMENTO!B370,COMPOSIÇÕES!$A$9:$G$412,3,FALSE)))</f>
        <v>VASO SANITÁRIO INFANTIL LOUÇA BRANCA - FORNECIMENTO E INSTALACAO. AF_01/2020</v>
      </c>
      <c r="E370" s="604" t="str">
        <f>IF(B370="","",IFERROR(VLOOKUP(B370,'SINAPI12-24'!$A$5:$H$17812,3,FALSE),VLOOKUP(ORÇAMENTO!B370,COMPOSIÇÕES!$A$9:$G$412,4,FALSE)))</f>
        <v>UN</v>
      </c>
      <c r="F370" s="110">
        <v>18</v>
      </c>
      <c r="G370" s="605"/>
      <c r="H370" s="123">
        <f t="shared" si="348"/>
        <v>0.28349999999999997</v>
      </c>
      <c r="I370" s="104">
        <f t="shared" si="366"/>
        <v>0</v>
      </c>
      <c r="J370" s="464">
        <f t="shared" si="367"/>
        <v>0</v>
      </c>
      <c r="K370" s="849"/>
      <c r="L370" s="66"/>
      <c r="M370" s="165"/>
      <c r="N370" s="334"/>
      <c r="O370" s="272"/>
      <c r="P370" s="66"/>
      <c r="Q370" s="165"/>
      <c r="R370" s="334"/>
      <c r="S370" s="325"/>
      <c r="T370" s="349"/>
      <c r="U370" s="165"/>
      <c r="V370" s="358"/>
      <c r="W370" s="21"/>
      <c r="X370" s="349"/>
      <c r="Y370" s="163"/>
      <c r="Z370" s="336"/>
      <c r="AA370" s="272"/>
      <c r="AB370" s="349"/>
      <c r="AC370" s="163"/>
      <c r="AD370" s="336"/>
      <c r="AE370" s="272"/>
      <c r="AF370" s="66"/>
      <c r="AG370" s="165"/>
      <c r="AH370" s="334"/>
      <c r="AI370" s="272"/>
      <c r="AJ370" s="66"/>
      <c r="AK370" s="165"/>
      <c r="AL370" s="334"/>
      <c r="AM370" s="146"/>
      <c r="AN370" s="66"/>
      <c r="AO370" s="165"/>
      <c r="AP370" s="334"/>
      <c r="AQ370" s="146"/>
      <c r="AR370" s="66"/>
      <c r="AS370" s="165"/>
      <c r="AT370" s="334"/>
      <c r="AU370" s="146"/>
      <c r="AV370" s="359"/>
      <c r="AW370" s="165"/>
      <c r="AX370" s="469"/>
      <c r="AY370" s="146"/>
      <c r="AZ370" s="292"/>
      <c r="BA370" s="165"/>
      <c r="BB370" s="469"/>
      <c r="BC370" s="146"/>
      <c r="BD370" s="66"/>
      <c r="BE370" s="165">
        <f t="shared" si="357"/>
        <v>0</v>
      </c>
      <c r="BF370" s="334">
        <f t="shared" si="368"/>
        <v>0</v>
      </c>
      <c r="BG370" s="158"/>
      <c r="BH370" s="66"/>
      <c r="BI370" s="165">
        <f t="shared" si="358"/>
        <v>0</v>
      </c>
      <c r="BJ370" s="334">
        <f t="shared" si="369"/>
        <v>0</v>
      </c>
      <c r="BL370" s="66"/>
      <c r="BM370" s="165">
        <f t="shared" si="370"/>
        <v>0</v>
      </c>
      <c r="BN370" s="334">
        <f t="shared" si="371"/>
        <v>0</v>
      </c>
      <c r="BP370" s="66">
        <f t="shared" si="359"/>
        <v>0</v>
      </c>
      <c r="BQ370" s="165">
        <f t="shared" si="360"/>
        <v>0</v>
      </c>
      <c r="BR370" s="334">
        <f t="shared" si="372"/>
        <v>0</v>
      </c>
      <c r="BT370" s="66"/>
      <c r="BU370" s="165">
        <f t="shared" si="361"/>
        <v>0</v>
      </c>
      <c r="BV370" s="334">
        <f t="shared" si="373"/>
        <v>0</v>
      </c>
      <c r="BX370" s="413">
        <f t="shared" si="362"/>
        <v>0</v>
      </c>
      <c r="BY370" s="165">
        <f t="shared" si="363"/>
        <v>0</v>
      </c>
      <c r="BZ370" s="334">
        <v>0</v>
      </c>
      <c r="CB370" s="413">
        <f t="shared" si="364"/>
        <v>0</v>
      </c>
      <c r="CC370" s="165">
        <f t="shared" si="365"/>
        <v>0</v>
      </c>
      <c r="CD370" s="334">
        <v>0</v>
      </c>
      <c r="CF370" s="413">
        <v>0</v>
      </c>
      <c r="CG370" s="165">
        <v>0</v>
      </c>
      <c r="CH370" s="334">
        <v>0</v>
      </c>
      <c r="CJ370" s="413">
        <v>0</v>
      </c>
      <c r="CK370" s="165">
        <v>0</v>
      </c>
      <c r="CL370" s="334">
        <v>0</v>
      </c>
    </row>
    <row r="371" spans="1:90" ht="15" customHeight="1" outlineLevel="1">
      <c r="A371" s="188" t="s">
        <v>15</v>
      </c>
      <c r="B371" s="187">
        <v>99857</v>
      </c>
      <c r="C371" s="13" t="s">
        <v>375</v>
      </c>
      <c r="D371" s="583" t="str">
        <f>IF(B371="","",IFERROR(VLOOKUP(B371,'SINAPI12-24'!$A$5:$H$17812,2,FALSE),VLOOKUP(ORÇAMENTO!B371,COMPOSIÇÕES!$A$9:$G$412,3,FALSE)))</f>
        <v>CORRIMÃO SIMPLES, DIÂMETRO EXTERNO = 1 1/2", EM ALUMÍNIO. AF_04/2019_PS</v>
      </c>
      <c r="E371" s="604" t="str">
        <f>IF(B371="","",IFERROR(VLOOKUP(B371,'SINAPI12-24'!$A$5:$H$17812,3,FALSE),VLOOKUP(ORÇAMENTO!B371,COMPOSIÇÕES!$A$9:$G$412,4,FALSE)))</f>
        <v>M</v>
      </c>
      <c r="F371" s="110">
        <v>19.399999999999999</v>
      </c>
      <c r="G371" s="605"/>
      <c r="H371" s="123">
        <f t="shared" si="348"/>
        <v>0.28349999999999997</v>
      </c>
      <c r="I371" s="104">
        <f t="shared" si="366"/>
        <v>0</v>
      </c>
      <c r="J371" s="464">
        <f t="shared" si="367"/>
        <v>0</v>
      </c>
      <c r="K371" s="849"/>
      <c r="L371" s="66"/>
      <c r="M371" s="165"/>
      <c r="N371" s="334"/>
      <c r="O371" s="272"/>
      <c r="P371" s="66"/>
      <c r="Q371" s="165"/>
      <c r="R371" s="334"/>
      <c r="S371" s="325"/>
      <c r="T371" s="349"/>
      <c r="U371" s="165"/>
      <c r="V371" s="358"/>
      <c r="W371" s="21"/>
      <c r="X371" s="349"/>
      <c r="Y371" s="163"/>
      <c r="Z371" s="336"/>
      <c r="AA371" s="272"/>
      <c r="AB371" s="349"/>
      <c r="AC371" s="163"/>
      <c r="AD371" s="336"/>
      <c r="AE371" s="272"/>
      <c r="AF371" s="66"/>
      <c r="AG371" s="165"/>
      <c r="AH371" s="334"/>
      <c r="AI371" s="272"/>
      <c r="AJ371" s="66"/>
      <c r="AK371" s="165"/>
      <c r="AL371" s="334"/>
      <c r="AM371" s="146"/>
      <c r="AN371" s="66"/>
      <c r="AO371" s="165"/>
      <c r="AP371" s="334"/>
      <c r="AQ371" s="146"/>
      <c r="AR371" s="66"/>
      <c r="AS371" s="165"/>
      <c r="AT371" s="334"/>
      <c r="AU371" s="146"/>
      <c r="AV371" s="359"/>
      <c r="AW371" s="165"/>
      <c r="AX371" s="469"/>
      <c r="AY371" s="146"/>
      <c r="AZ371" s="292"/>
      <c r="BA371" s="165"/>
      <c r="BB371" s="469"/>
      <c r="BC371" s="146"/>
      <c r="BD371" s="66"/>
      <c r="BE371" s="165">
        <f t="shared" si="357"/>
        <v>0</v>
      </c>
      <c r="BF371" s="334">
        <f t="shared" si="368"/>
        <v>0</v>
      </c>
      <c r="BG371" s="158"/>
      <c r="BH371" s="66"/>
      <c r="BI371" s="165">
        <f t="shared" si="358"/>
        <v>0</v>
      </c>
      <c r="BJ371" s="334">
        <f t="shared" si="369"/>
        <v>0</v>
      </c>
      <c r="BL371" s="66"/>
      <c r="BM371" s="165">
        <f t="shared" si="370"/>
        <v>0</v>
      </c>
      <c r="BN371" s="334">
        <f t="shared" si="371"/>
        <v>0</v>
      </c>
      <c r="BP371" s="66">
        <f t="shared" si="359"/>
        <v>0</v>
      </c>
      <c r="BQ371" s="165">
        <f t="shared" si="360"/>
        <v>0</v>
      </c>
      <c r="BR371" s="334">
        <f t="shared" si="372"/>
        <v>0</v>
      </c>
      <c r="BT371" s="66"/>
      <c r="BU371" s="165">
        <f t="shared" si="361"/>
        <v>0</v>
      </c>
      <c r="BV371" s="334">
        <f t="shared" si="373"/>
        <v>0</v>
      </c>
      <c r="BX371" s="413">
        <f t="shared" si="362"/>
        <v>0</v>
      </c>
      <c r="BY371" s="165">
        <f t="shared" si="363"/>
        <v>0</v>
      </c>
      <c r="BZ371" s="334">
        <v>0</v>
      </c>
      <c r="CB371" s="413">
        <f t="shared" si="364"/>
        <v>0</v>
      </c>
      <c r="CC371" s="165">
        <f t="shared" si="365"/>
        <v>0</v>
      </c>
      <c r="CD371" s="334">
        <v>0</v>
      </c>
      <c r="CF371" s="413">
        <v>0</v>
      </c>
      <c r="CG371" s="165">
        <v>0</v>
      </c>
      <c r="CH371" s="334">
        <v>0</v>
      </c>
      <c r="CJ371" s="413">
        <v>0</v>
      </c>
      <c r="CK371" s="165">
        <v>0</v>
      </c>
      <c r="CL371" s="334">
        <v>0</v>
      </c>
    </row>
    <row r="372" spans="1:90" ht="15" customHeight="1" outlineLevel="1">
      <c r="A372" s="188" t="s">
        <v>15</v>
      </c>
      <c r="B372" s="187">
        <v>99635</v>
      </c>
      <c r="C372" s="13" t="s">
        <v>376</v>
      </c>
      <c r="D372" s="583" t="str">
        <f>IF(B372="","",IFERROR(VLOOKUP(B372,'SINAPI12-24'!$A$5:$H$17812,2,FALSE),VLOOKUP(ORÇAMENTO!B372,COMPOSIÇÕES!$A$9:$G$412,3,FALSE)))</f>
        <v>VÁLVULA DE DESCARGA METÁLICA, BASE 1 1/2", ACABAMENTO METALICO CROMADO - FORNECIMENTO E INSTALAÇÃO. AF_08/2021</v>
      </c>
      <c r="E372" s="604" t="str">
        <f>IF(B372="","",IFERROR(VLOOKUP(B372,'SINAPI12-24'!$A$5:$H$17812,3,FALSE),VLOOKUP(ORÇAMENTO!B372,COMPOSIÇÕES!$A$9:$G$412,4,FALSE)))</f>
        <v>UN</v>
      </c>
      <c r="F372" s="110">
        <v>24</v>
      </c>
      <c r="G372" s="605"/>
      <c r="H372" s="123">
        <f t="shared" si="348"/>
        <v>0.28349999999999997</v>
      </c>
      <c r="I372" s="104">
        <f t="shared" si="366"/>
        <v>0</v>
      </c>
      <c r="J372" s="464">
        <f t="shared" si="367"/>
        <v>0</v>
      </c>
      <c r="K372" s="849"/>
      <c r="L372" s="66"/>
      <c r="M372" s="165"/>
      <c r="N372" s="334"/>
      <c r="O372" s="272"/>
      <c r="P372" s="66"/>
      <c r="Q372" s="165"/>
      <c r="R372" s="334"/>
      <c r="S372" s="325"/>
      <c r="T372" s="349"/>
      <c r="U372" s="165"/>
      <c r="V372" s="358"/>
      <c r="W372" s="21"/>
      <c r="X372" s="349"/>
      <c r="Y372" s="163"/>
      <c r="Z372" s="336"/>
      <c r="AA372" s="272"/>
      <c r="AB372" s="349"/>
      <c r="AC372" s="163"/>
      <c r="AD372" s="336"/>
      <c r="AE372" s="272"/>
      <c r="AF372" s="66"/>
      <c r="AG372" s="165"/>
      <c r="AH372" s="334"/>
      <c r="AI372" s="272"/>
      <c r="AJ372" s="66"/>
      <c r="AK372" s="165"/>
      <c r="AL372" s="334"/>
      <c r="AM372" s="146"/>
      <c r="AN372" s="66"/>
      <c r="AO372" s="165"/>
      <c r="AP372" s="334"/>
      <c r="AQ372" s="146"/>
      <c r="AR372" s="66"/>
      <c r="AS372" s="165"/>
      <c r="AT372" s="334"/>
      <c r="AU372" s="146"/>
      <c r="AV372" s="359"/>
      <c r="AW372" s="165"/>
      <c r="AX372" s="469"/>
      <c r="AY372" s="146"/>
      <c r="AZ372" s="292"/>
      <c r="BA372" s="165"/>
      <c r="BB372" s="469"/>
      <c r="BC372" s="146"/>
      <c r="BD372" s="66"/>
      <c r="BE372" s="165">
        <f t="shared" si="357"/>
        <v>0</v>
      </c>
      <c r="BF372" s="334">
        <f t="shared" si="368"/>
        <v>0</v>
      </c>
      <c r="BG372" s="158"/>
      <c r="BH372" s="66"/>
      <c r="BI372" s="165">
        <f t="shared" si="358"/>
        <v>0</v>
      </c>
      <c r="BJ372" s="334">
        <f t="shared" si="369"/>
        <v>0</v>
      </c>
      <c r="BL372" s="66"/>
      <c r="BM372" s="165">
        <f t="shared" si="370"/>
        <v>0</v>
      </c>
      <c r="BN372" s="334">
        <f t="shared" si="371"/>
        <v>0</v>
      </c>
      <c r="BP372" s="66">
        <f t="shared" si="359"/>
        <v>0</v>
      </c>
      <c r="BQ372" s="165">
        <f t="shared" si="360"/>
        <v>0</v>
      </c>
      <c r="BR372" s="334">
        <f t="shared" si="372"/>
        <v>0</v>
      </c>
      <c r="BT372" s="66"/>
      <c r="BU372" s="165">
        <f t="shared" si="361"/>
        <v>0</v>
      </c>
      <c r="BV372" s="334">
        <f t="shared" si="373"/>
        <v>0</v>
      </c>
      <c r="BX372" s="413">
        <f t="shared" si="362"/>
        <v>0</v>
      </c>
      <c r="BY372" s="165">
        <f t="shared" si="363"/>
        <v>0</v>
      </c>
      <c r="BZ372" s="334">
        <v>0</v>
      </c>
      <c r="CB372" s="413">
        <f t="shared" si="364"/>
        <v>0</v>
      </c>
      <c r="CC372" s="165">
        <f t="shared" si="365"/>
        <v>0</v>
      </c>
      <c r="CD372" s="334">
        <v>0</v>
      </c>
      <c r="CF372" s="413">
        <v>0</v>
      </c>
      <c r="CG372" s="165">
        <v>0</v>
      </c>
      <c r="CH372" s="334">
        <v>0</v>
      </c>
      <c r="CJ372" s="413">
        <v>0</v>
      </c>
      <c r="CK372" s="165">
        <v>0</v>
      </c>
      <c r="CL372" s="334">
        <v>0</v>
      </c>
    </row>
    <row r="373" spans="1:90" ht="15" customHeight="1" outlineLevel="1">
      <c r="A373" s="188" t="s">
        <v>15</v>
      </c>
      <c r="B373" s="187">
        <v>86901</v>
      </c>
      <c r="C373" s="13" t="s">
        <v>377</v>
      </c>
      <c r="D373" s="583" t="str">
        <f>IF(B373="","",IFERROR(VLOOKUP(B373,'SINAPI12-24'!$A$5:$H$17812,2,FALSE),VLOOKUP(ORÇAMENTO!B373,COMPOSIÇÕES!$A$9:$G$412,3,FALSE)))</f>
        <v>CUBA DE EMBUTIR OVAL EM LOUÇA BRANCA, 35 X 50CM OU EQUIVALENTE - FORNECIMENTO E INSTALAÇÃO. AF_01/2020</v>
      </c>
      <c r="E373" s="604" t="str">
        <f>IF(B373="","",IFERROR(VLOOKUP(B373,'SINAPI12-24'!$A$5:$H$17812,3,FALSE),VLOOKUP(ORÇAMENTO!B373,COMPOSIÇÕES!$A$9:$G$412,4,FALSE)))</f>
        <v>UN</v>
      </c>
      <c r="F373" s="110">
        <v>22</v>
      </c>
      <c r="G373" s="605"/>
      <c r="H373" s="123">
        <f t="shared" si="348"/>
        <v>0.28349999999999997</v>
      </c>
      <c r="I373" s="104">
        <f t="shared" si="366"/>
        <v>0</v>
      </c>
      <c r="J373" s="464">
        <f t="shared" si="367"/>
        <v>0</v>
      </c>
      <c r="K373" s="849"/>
      <c r="L373" s="66"/>
      <c r="M373" s="165"/>
      <c r="N373" s="334"/>
      <c r="O373" s="272"/>
      <c r="P373" s="66"/>
      <c r="Q373" s="165"/>
      <c r="R373" s="334"/>
      <c r="S373" s="325"/>
      <c r="T373" s="349"/>
      <c r="U373" s="165"/>
      <c r="V373" s="358"/>
      <c r="W373" s="21"/>
      <c r="X373" s="349"/>
      <c r="Y373" s="163"/>
      <c r="Z373" s="336"/>
      <c r="AA373" s="272"/>
      <c r="AB373" s="349"/>
      <c r="AC373" s="163"/>
      <c r="AD373" s="336"/>
      <c r="AE373" s="272"/>
      <c r="AF373" s="66"/>
      <c r="AG373" s="165"/>
      <c r="AH373" s="334"/>
      <c r="AI373" s="272"/>
      <c r="AJ373" s="66"/>
      <c r="AK373" s="165"/>
      <c r="AL373" s="334"/>
      <c r="AM373" s="146"/>
      <c r="AN373" s="66"/>
      <c r="AO373" s="165"/>
      <c r="AP373" s="334"/>
      <c r="AQ373" s="146"/>
      <c r="AR373" s="66"/>
      <c r="AS373" s="165"/>
      <c r="AT373" s="334"/>
      <c r="AU373" s="146"/>
      <c r="AV373" s="359"/>
      <c r="AW373" s="165"/>
      <c r="AX373" s="469"/>
      <c r="AY373" s="146"/>
      <c r="AZ373" s="292"/>
      <c r="BA373" s="165"/>
      <c r="BB373" s="469"/>
      <c r="BC373" s="146"/>
      <c r="BD373" s="66"/>
      <c r="BE373" s="165">
        <f t="shared" si="357"/>
        <v>0</v>
      </c>
      <c r="BF373" s="334">
        <f t="shared" si="368"/>
        <v>0</v>
      </c>
      <c r="BG373" s="158"/>
      <c r="BH373" s="66"/>
      <c r="BI373" s="165">
        <f t="shared" si="358"/>
        <v>0</v>
      </c>
      <c r="BJ373" s="334">
        <f t="shared" si="369"/>
        <v>0</v>
      </c>
      <c r="BL373" s="66"/>
      <c r="BM373" s="165">
        <f t="shared" si="370"/>
        <v>0</v>
      </c>
      <c r="BN373" s="334">
        <f t="shared" si="371"/>
        <v>0</v>
      </c>
      <c r="BP373" s="66">
        <f t="shared" si="359"/>
        <v>0</v>
      </c>
      <c r="BQ373" s="165">
        <f t="shared" si="360"/>
        <v>0</v>
      </c>
      <c r="BR373" s="334">
        <f t="shared" si="372"/>
        <v>0</v>
      </c>
      <c r="BT373" s="66"/>
      <c r="BU373" s="165">
        <f t="shared" si="361"/>
        <v>0</v>
      </c>
      <c r="BV373" s="334">
        <f t="shared" si="373"/>
        <v>0</v>
      </c>
      <c r="BX373" s="413">
        <f t="shared" si="362"/>
        <v>0</v>
      </c>
      <c r="BY373" s="165">
        <f t="shared" si="363"/>
        <v>0</v>
      </c>
      <c r="BZ373" s="334">
        <v>0</v>
      </c>
      <c r="CB373" s="413">
        <f t="shared" si="364"/>
        <v>0</v>
      </c>
      <c r="CC373" s="165">
        <f t="shared" si="365"/>
        <v>0</v>
      </c>
      <c r="CD373" s="334">
        <v>0</v>
      </c>
      <c r="CF373" s="413">
        <v>0</v>
      </c>
      <c r="CG373" s="165">
        <v>0</v>
      </c>
      <c r="CH373" s="334">
        <v>0</v>
      </c>
      <c r="CJ373" s="413">
        <v>0</v>
      </c>
      <c r="CK373" s="165">
        <v>0</v>
      </c>
      <c r="CL373" s="334">
        <v>0</v>
      </c>
    </row>
    <row r="374" spans="1:90" ht="15" customHeight="1" outlineLevel="1">
      <c r="A374" s="188" t="s">
        <v>15</v>
      </c>
      <c r="B374" s="187">
        <v>86936</v>
      </c>
      <c r="C374" s="13" t="s">
        <v>378</v>
      </c>
      <c r="D374" s="583" t="str">
        <f>IF(B374="","",IFERROR(VLOOKUP(B374,'SINAPI12-24'!$A$5:$H$17812,2,FALSE),VLOOKUP(ORÇAMENTO!B374,COMPOSIÇÕES!$A$9:$G$412,3,FALSE)))</f>
        <v>CUBA DE EMBUTIR DE AÇO INOXIDÁVEL MÉDIA, INCLUSO VÁLVULA TIPO AMERICANA E SIFÃO TIPO GARRAFA EM METAL CROMADO - FORNECIMENTO E INSTALAÇÃO. AF_01/2020</v>
      </c>
      <c r="E374" s="604" t="str">
        <f>IF(B374="","",IFERROR(VLOOKUP(B374,'SINAPI12-24'!$A$5:$H$17812,3,FALSE),VLOOKUP(ORÇAMENTO!B374,COMPOSIÇÕES!$A$9:$G$412,4,FALSE)))</f>
        <v>UN</v>
      </c>
      <c r="F374" s="110">
        <v>10</v>
      </c>
      <c r="G374" s="605"/>
      <c r="H374" s="123">
        <f t="shared" si="348"/>
        <v>0.28349999999999997</v>
      </c>
      <c r="I374" s="104">
        <f t="shared" si="366"/>
        <v>0</v>
      </c>
      <c r="J374" s="464">
        <f t="shared" si="367"/>
        <v>0</v>
      </c>
      <c r="K374" s="849"/>
      <c r="L374" s="66"/>
      <c r="M374" s="165"/>
      <c r="N374" s="334"/>
      <c r="O374" s="272"/>
      <c r="P374" s="66"/>
      <c r="Q374" s="165"/>
      <c r="R374" s="334"/>
      <c r="S374" s="325"/>
      <c r="T374" s="349"/>
      <c r="U374" s="165"/>
      <c r="V374" s="358"/>
      <c r="W374" s="21"/>
      <c r="X374" s="349"/>
      <c r="Y374" s="163"/>
      <c r="Z374" s="336"/>
      <c r="AA374" s="272"/>
      <c r="AB374" s="349"/>
      <c r="AC374" s="163"/>
      <c r="AD374" s="336"/>
      <c r="AE374" s="272"/>
      <c r="AF374" s="66"/>
      <c r="AG374" s="165"/>
      <c r="AH374" s="334"/>
      <c r="AI374" s="272"/>
      <c r="AJ374" s="66"/>
      <c r="AK374" s="165"/>
      <c r="AL374" s="334"/>
      <c r="AM374" s="146"/>
      <c r="AN374" s="66"/>
      <c r="AO374" s="165"/>
      <c r="AP374" s="334"/>
      <c r="AQ374" s="146"/>
      <c r="AR374" s="66"/>
      <c r="AS374" s="165"/>
      <c r="AT374" s="334"/>
      <c r="AU374" s="146"/>
      <c r="AV374" s="359"/>
      <c r="AW374" s="165"/>
      <c r="AX374" s="469"/>
      <c r="AY374" s="146"/>
      <c r="AZ374" s="292"/>
      <c r="BA374" s="165"/>
      <c r="BB374" s="469"/>
      <c r="BC374" s="146"/>
      <c r="BD374" s="66"/>
      <c r="BE374" s="165">
        <f t="shared" si="357"/>
        <v>0</v>
      </c>
      <c r="BF374" s="334">
        <f t="shared" si="368"/>
        <v>0</v>
      </c>
      <c r="BG374" s="158"/>
      <c r="BH374" s="66"/>
      <c r="BI374" s="165">
        <f t="shared" si="358"/>
        <v>0</v>
      </c>
      <c r="BJ374" s="334">
        <f t="shared" si="369"/>
        <v>0</v>
      </c>
      <c r="BL374" s="66"/>
      <c r="BM374" s="165">
        <f t="shared" si="370"/>
        <v>0</v>
      </c>
      <c r="BN374" s="334">
        <f t="shared" si="371"/>
        <v>0</v>
      </c>
      <c r="BP374" s="66">
        <f t="shared" si="359"/>
        <v>0</v>
      </c>
      <c r="BQ374" s="165">
        <f t="shared" si="360"/>
        <v>0</v>
      </c>
      <c r="BR374" s="334">
        <f t="shared" si="372"/>
        <v>0</v>
      </c>
      <c r="BT374" s="66"/>
      <c r="BU374" s="165">
        <f t="shared" si="361"/>
        <v>0</v>
      </c>
      <c r="BV374" s="334">
        <f t="shared" si="373"/>
        <v>0</v>
      </c>
      <c r="BX374" s="413">
        <f t="shared" si="362"/>
        <v>0</v>
      </c>
      <c r="BY374" s="165">
        <f t="shared" si="363"/>
        <v>0</v>
      </c>
      <c r="BZ374" s="334">
        <v>0</v>
      </c>
      <c r="CB374" s="413">
        <f t="shared" si="364"/>
        <v>0</v>
      </c>
      <c r="CC374" s="165">
        <f t="shared" si="365"/>
        <v>0</v>
      </c>
      <c r="CD374" s="334">
        <v>0</v>
      </c>
      <c r="CF374" s="413">
        <v>0</v>
      </c>
      <c r="CG374" s="165">
        <v>0</v>
      </c>
      <c r="CH374" s="334">
        <v>0</v>
      </c>
      <c r="CJ374" s="413">
        <v>0</v>
      </c>
      <c r="CK374" s="165">
        <v>0</v>
      </c>
      <c r="CL374" s="334">
        <v>0</v>
      </c>
    </row>
    <row r="375" spans="1:90" ht="15" customHeight="1" outlineLevel="1">
      <c r="A375" s="188" t="s">
        <v>15</v>
      </c>
      <c r="B375" s="187">
        <v>86904</v>
      </c>
      <c r="C375" s="13" t="s">
        <v>379</v>
      </c>
      <c r="D375" s="583" t="str">
        <f>IF(B375="","",IFERROR(VLOOKUP(B375,'SINAPI12-24'!$A$5:$H$17812,2,FALSE),VLOOKUP(ORÇAMENTO!B375,COMPOSIÇÕES!$A$9:$G$412,3,FALSE)))</f>
        <v>LAVATÓRIO LOUÇA BRANCA SUSPENSO, 29,5 X 39CM OU EQUIVALENTE, PADRÃO POPULAR - FORNECIMENTO E INSTALAÇÃO. AF_01/2020</v>
      </c>
      <c r="E375" s="604" t="str">
        <f>IF(B375="","",IFERROR(VLOOKUP(B375,'SINAPI12-24'!$A$5:$H$17812,3,FALSE),VLOOKUP(ORÇAMENTO!B375,COMPOSIÇÕES!$A$9:$G$412,4,FALSE)))</f>
        <v>UN</v>
      </c>
      <c r="F375" s="110">
        <v>4</v>
      </c>
      <c r="G375" s="605"/>
      <c r="H375" s="123">
        <f t="shared" si="348"/>
        <v>0.28349999999999997</v>
      </c>
      <c r="I375" s="104">
        <f t="shared" si="366"/>
        <v>0</v>
      </c>
      <c r="J375" s="464">
        <f t="shared" si="367"/>
        <v>0</v>
      </c>
      <c r="K375" s="849"/>
      <c r="L375" s="66"/>
      <c r="M375" s="165"/>
      <c r="N375" s="334"/>
      <c r="O375" s="272"/>
      <c r="P375" s="66"/>
      <c r="Q375" s="165"/>
      <c r="R375" s="334"/>
      <c r="S375" s="325"/>
      <c r="T375" s="349"/>
      <c r="U375" s="165"/>
      <c r="V375" s="358"/>
      <c r="W375" s="21"/>
      <c r="X375" s="349"/>
      <c r="Y375" s="163"/>
      <c r="Z375" s="336"/>
      <c r="AA375" s="272"/>
      <c r="AB375" s="349"/>
      <c r="AC375" s="163"/>
      <c r="AD375" s="336"/>
      <c r="AE375" s="272"/>
      <c r="AF375" s="66"/>
      <c r="AG375" s="165"/>
      <c r="AH375" s="334"/>
      <c r="AI375" s="272"/>
      <c r="AJ375" s="66"/>
      <c r="AK375" s="165"/>
      <c r="AL375" s="334"/>
      <c r="AM375" s="146"/>
      <c r="AN375" s="66"/>
      <c r="AO375" s="165"/>
      <c r="AP375" s="334"/>
      <c r="AQ375" s="146"/>
      <c r="AR375" s="66"/>
      <c r="AS375" s="165"/>
      <c r="AT375" s="334"/>
      <c r="AU375" s="146"/>
      <c r="AV375" s="359"/>
      <c r="AW375" s="165"/>
      <c r="AX375" s="469"/>
      <c r="AY375" s="146"/>
      <c r="AZ375" s="292"/>
      <c r="BA375" s="165"/>
      <c r="BB375" s="469"/>
      <c r="BC375" s="146"/>
      <c r="BD375" s="66"/>
      <c r="BE375" s="165">
        <f t="shared" si="357"/>
        <v>0</v>
      </c>
      <c r="BF375" s="334">
        <f t="shared" si="368"/>
        <v>0</v>
      </c>
      <c r="BG375" s="158"/>
      <c r="BH375" s="66"/>
      <c r="BI375" s="165">
        <f t="shared" si="358"/>
        <v>0</v>
      </c>
      <c r="BJ375" s="334">
        <f t="shared" si="369"/>
        <v>0</v>
      </c>
      <c r="BL375" s="66"/>
      <c r="BM375" s="165">
        <f t="shared" si="370"/>
        <v>0</v>
      </c>
      <c r="BN375" s="334">
        <f t="shared" si="371"/>
        <v>0</v>
      </c>
      <c r="BP375" s="66">
        <f t="shared" si="359"/>
        <v>0</v>
      </c>
      <c r="BQ375" s="165">
        <f t="shared" si="360"/>
        <v>0</v>
      </c>
      <c r="BR375" s="334">
        <f t="shared" si="372"/>
        <v>0</v>
      </c>
      <c r="BT375" s="66"/>
      <c r="BU375" s="165">
        <f t="shared" si="361"/>
        <v>0</v>
      </c>
      <c r="BV375" s="334">
        <f t="shared" si="373"/>
        <v>0</v>
      </c>
      <c r="BX375" s="413">
        <f t="shared" si="362"/>
        <v>0</v>
      </c>
      <c r="BY375" s="165">
        <f t="shared" si="363"/>
        <v>0</v>
      </c>
      <c r="BZ375" s="334">
        <v>0</v>
      </c>
      <c r="CB375" s="413">
        <f t="shared" si="364"/>
        <v>0</v>
      </c>
      <c r="CC375" s="165">
        <f t="shared" si="365"/>
        <v>0</v>
      </c>
      <c r="CD375" s="334">
        <v>0</v>
      </c>
      <c r="CF375" s="413">
        <v>0</v>
      </c>
      <c r="CG375" s="165">
        <v>0</v>
      </c>
      <c r="CH375" s="334">
        <v>0</v>
      </c>
      <c r="CJ375" s="413">
        <v>0</v>
      </c>
      <c r="CK375" s="165">
        <v>0</v>
      </c>
      <c r="CL375" s="334">
        <v>0</v>
      </c>
    </row>
    <row r="376" spans="1:90" ht="15" customHeight="1" outlineLevel="1">
      <c r="A376" s="188" t="s">
        <v>15</v>
      </c>
      <c r="B376" s="187">
        <v>86904</v>
      </c>
      <c r="C376" s="13" t="s">
        <v>380</v>
      </c>
      <c r="D376" s="583" t="str">
        <f>IF(B376="","",IFERROR(VLOOKUP(B376,'SINAPI12-24'!$A$5:$H$17812,2,FALSE),VLOOKUP(ORÇAMENTO!B376,COMPOSIÇÕES!$A$9:$G$412,3,FALSE)))</f>
        <v>LAVATÓRIO LOUÇA BRANCA SUSPENSO, 29,5 X 39CM OU EQUIVALENTE, PADRÃO POPULAR - FORNECIMENTO E INSTALAÇÃO. AF_01/2020</v>
      </c>
      <c r="E376" s="604" t="str">
        <f>IF(B376="","",IFERROR(VLOOKUP(B376,'SINAPI12-24'!$A$5:$H$17812,3,FALSE),VLOOKUP(ORÇAMENTO!B376,COMPOSIÇÕES!$A$9:$G$412,4,FALSE)))</f>
        <v>UN</v>
      </c>
      <c r="F376" s="110">
        <v>6</v>
      </c>
      <c r="G376" s="605"/>
      <c r="H376" s="123">
        <f t="shared" si="348"/>
        <v>0.28349999999999997</v>
      </c>
      <c r="I376" s="104">
        <f t="shared" si="366"/>
        <v>0</v>
      </c>
      <c r="J376" s="464">
        <f t="shared" si="367"/>
        <v>0</v>
      </c>
      <c r="K376" s="849"/>
      <c r="L376" s="66"/>
      <c r="M376" s="165"/>
      <c r="N376" s="334"/>
      <c r="O376" s="272"/>
      <c r="P376" s="66"/>
      <c r="Q376" s="165"/>
      <c r="R376" s="334"/>
      <c r="S376" s="325"/>
      <c r="T376" s="349"/>
      <c r="U376" s="165"/>
      <c r="V376" s="358"/>
      <c r="W376" s="21"/>
      <c r="X376" s="349"/>
      <c r="Y376" s="163"/>
      <c r="Z376" s="336"/>
      <c r="AA376" s="272"/>
      <c r="AB376" s="349"/>
      <c r="AC376" s="163"/>
      <c r="AD376" s="336"/>
      <c r="AE376" s="272"/>
      <c r="AF376" s="66"/>
      <c r="AG376" s="165"/>
      <c r="AH376" s="334"/>
      <c r="AI376" s="272"/>
      <c r="AJ376" s="66"/>
      <c r="AK376" s="165"/>
      <c r="AL376" s="334"/>
      <c r="AM376" s="146"/>
      <c r="AN376" s="66"/>
      <c r="AO376" s="165"/>
      <c r="AP376" s="334"/>
      <c r="AQ376" s="146"/>
      <c r="AR376" s="66"/>
      <c r="AS376" s="165"/>
      <c r="AT376" s="334"/>
      <c r="AU376" s="146"/>
      <c r="AV376" s="359"/>
      <c r="AW376" s="165"/>
      <c r="AX376" s="469"/>
      <c r="AY376" s="146"/>
      <c r="AZ376" s="292"/>
      <c r="BA376" s="165"/>
      <c r="BB376" s="469"/>
      <c r="BC376" s="146"/>
      <c r="BD376" s="66"/>
      <c r="BE376" s="165">
        <f t="shared" si="357"/>
        <v>0</v>
      </c>
      <c r="BF376" s="334">
        <f t="shared" si="368"/>
        <v>0</v>
      </c>
      <c r="BG376" s="158"/>
      <c r="BH376" s="66"/>
      <c r="BI376" s="165">
        <f t="shared" si="358"/>
        <v>0</v>
      </c>
      <c r="BJ376" s="334">
        <f t="shared" si="369"/>
        <v>0</v>
      </c>
      <c r="BL376" s="66"/>
      <c r="BM376" s="165">
        <f t="shared" si="370"/>
        <v>0</v>
      </c>
      <c r="BN376" s="334">
        <f t="shared" si="371"/>
        <v>0</v>
      </c>
      <c r="BP376" s="66">
        <f t="shared" si="359"/>
        <v>0</v>
      </c>
      <c r="BQ376" s="165">
        <f t="shared" si="360"/>
        <v>0</v>
      </c>
      <c r="BR376" s="334">
        <f t="shared" si="372"/>
        <v>0</v>
      </c>
      <c r="BT376" s="66"/>
      <c r="BU376" s="165">
        <f t="shared" si="361"/>
        <v>0</v>
      </c>
      <c r="BV376" s="334">
        <f t="shared" si="373"/>
        <v>0</v>
      </c>
      <c r="BX376" s="413">
        <f t="shared" si="362"/>
        <v>0</v>
      </c>
      <c r="BY376" s="165">
        <f t="shared" si="363"/>
        <v>0</v>
      </c>
      <c r="BZ376" s="334">
        <v>0</v>
      </c>
      <c r="CB376" s="413">
        <f t="shared" si="364"/>
        <v>0</v>
      </c>
      <c r="CC376" s="165">
        <f t="shared" si="365"/>
        <v>0</v>
      </c>
      <c r="CD376" s="334">
        <v>0</v>
      </c>
      <c r="CF376" s="413">
        <v>0</v>
      </c>
      <c r="CG376" s="165">
        <v>0</v>
      </c>
      <c r="CH376" s="334">
        <v>0</v>
      </c>
      <c r="CJ376" s="413">
        <v>0</v>
      </c>
      <c r="CK376" s="165">
        <v>0</v>
      </c>
      <c r="CL376" s="334">
        <v>0</v>
      </c>
    </row>
    <row r="377" spans="1:90" ht="15" customHeight="1" outlineLevel="1">
      <c r="A377" s="188" t="s">
        <v>15</v>
      </c>
      <c r="B377" s="187">
        <v>86919</v>
      </c>
      <c r="C377" s="13" t="s">
        <v>381</v>
      </c>
      <c r="D377" s="583" t="str">
        <f>IF(B377="","",IFERROR(VLOOKUP(B377,'SINAPI12-24'!$A$5:$H$17812,2,FALSE),VLOOKUP(ORÇAMENTO!B377,COMPOSIÇÕES!$A$9:$G$412,3,FALSE)))</f>
        <v>TANQUE DE LOUÇA BRANCA COM COLUNA, 30L OU EQUIVALENTE, INCLUSO SIFÃO FLEXÍVEL EM PVC, VÁLVULA METÁLICA E TORNEIRA DE METAL CROMADO PADRÃO MÉDIO - FORNECIMENTO E INSTALAÇÃO. AF_01/2020</v>
      </c>
      <c r="E377" s="604" t="str">
        <f>IF(B377="","",IFERROR(VLOOKUP(B377,'SINAPI12-24'!$A$5:$H$17812,3,FALSE),VLOOKUP(ORÇAMENTO!B377,COMPOSIÇÕES!$A$9:$G$412,4,FALSE)))</f>
        <v>UN</v>
      </c>
      <c r="F377" s="110">
        <v>7</v>
      </c>
      <c r="G377" s="605"/>
      <c r="H377" s="123">
        <f t="shared" si="348"/>
        <v>0.28349999999999997</v>
      </c>
      <c r="I377" s="104">
        <f t="shared" si="366"/>
        <v>0</v>
      </c>
      <c r="J377" s="464">
        <f t="shared" si="367"/>
        <v>0</v>
      </c>
      <c r="K377" s="849"/>
      <c r="L377" s="66"/>
      <c r="M377" s="165"/>
      <c r="N377" s="334"/>
      <c r="O377" s="272"/>
      <c r="P377" s="66"/>
      <c r="Q377" s="165"/>
      <c r="R377" s="334"/>
      <c r="S377" s="325"/>
      <c r="T377" s="349"/>
      <c r="U377" s="165"/>
      <c r="V377" s="358"/>
      <c r="W377" s="21"/>
      <c r="X377" s="349"/>
      <c r="Y377" s="163"/>
      <c r="Z377" s="336"/>
      <c r="AA377" s="272"/>
      <c r="AB377" s="349"/>
      <c r="AC377" s="163"/>
      <c r="AD377" s="336"/>
      <c r="AE377" s="272"/>
      <c r="AF377" s="66"/>
      <c r="AG377" s="165"/>
      <c r="AH377" s="334"/>
      <c r="AI377" s="272"/>
      <c r="AJ377" s="66"/>
      <c r="AK377" s="165"/>
      <c r="AL377" s="334"/>
      <c r="AM377" s="146"/>
      <c r="AN377" s="66"/>
      <c r="AO377" s="165"/>
      <c r="AP377" s="334"/>
      <c r="AQ377" s="146"/>
      <c r="AR377" s="66"/>
      <c r="AS377" s="165"/>
      <c r="AT377" s="334"/>
      <c r="AU377" s="146"/>
      <c r="AV377" s="359"/>
      <c r="AW377" s="165"/>
      <c r="AX377" s="469"/>
      <c r="AY377" s="146"/>
      <c r="AZ377" s="292"/>
      <c r="BA377" s="165"/>
      <c r="BB377" s="469"/>
      <c r="BC377" s="146"/>
      <c r="BD377" s="66"/>
      <c r="BE377" s="165">
        <f t="shared" si="357"/>
        <v>0</v>
      </c>
      <c r="BF377" s="334">
        <f t="shared" si="368"/>
        <v>0</v>
      </c>
      <c r="BG377" s="158"/>
      <c r="BH377" s="66"/>
      <c r="BI377" s="165">
        <f t="shared" si="358"/>
        <v>0</v>
      </c>
      <c r="BJ377" s="334">
        <f t="shared" si="369"/>
        <v>0</v>
      </c>
      <c r="BL377" s="66"/>
      <c r="BM377" s="165">
        <f t="shared" si="370"/>
        <v>0</v>
      </c>
      <c r="BN377" s="334">
        <f t="shared" si="371"/>
        <v>0</v>
      </c>
      <c r="BP377" s="66">
        <f t="shared" si="359"/>
        <v>0</v>
      </c>
      <c r="BQ377" s="165">
        <f t="shared" si="360"/>
        <v>0</v>
      </c>
      <c r="BR377" s="334">
        <f t="shared" si="372"/>
        <v>0</v>
      </c>
      <c r="BT377" s="66"/>
      <c r="BU377" s="165">
        <f t="shared" si="361"/>
        <v>0</v>
      </c>
      <c r="BV377" s="334">
        <f t="shared" si="373"/>
        <v>0</v>
      </c>
      <c r="BX377" s="413">
        <f t="shared" si="362"/>
        <v>0</v>
      </c>
      <c r="BY377" s="165">
        <f t="shared" si="363"/>
        <v>0</v>
      </c>
      <c r="BZ377" s="334">
        <v>0</v>
      </c>
      <c r="CB377" s="413">
        <f t="shared" si="364"/>
        <v>0</v>
      </c>
      <c r="CC377" s="165">
        <f t="shared" si="365"/>
        <v>0</v>
      </c>
      <c r="CD377" s="334">
        <v>0</v>
      </c>
      <c r="CF377" s="413">
        <v>0</v>
      </c>
      <c r="CG377" s="165">
        <v>0</v>
      </c>
      <c r="CH377" s="334">
        <v>0</v>
      </c>
      <c r="CJ377" s="413">
        <v>0</v>
      </c>
      <c r="CK377" s="165">
        <v>0</v>
      </c>
      <c r="CL377" s="334">
        <v>0</v>
      </c>
    </row>
    <row r="378" spans="1:90" ht="15" customHeight="1" outlineLevel="1">
      <c r="A378" s="188" t="s">
        <v>15</v>
      </c>
      <c r="B378" s="187">
        <v>100860</v>
      </c>
      <c r="C378" s="13" t="s">
        <v>382</v>
      </c>
      <c r="D378" s="583" t="str">
        <f>IF(B378="","",IFERROR(VLOOKUP(B378,'SINAPI12-24'!$A$5:$H$17812,2,FALSE),VLOOKUP(ORÇAMENTO!B378,COMPOSIÇÕES!$A$9:$G$412,3,FALSE)))</f>
        <v>CHUVEIRO ELÉTRICO COMUM CORPO PLÁSTICO, TIPO DUCHA - FORNECIMENTO E INSTALAÇÃO. AF_01/2020</v>
      </c>
      <c r="E378" s="604" t="str">
        <f>IF(B378="","",IFERROR(VLOOKUP(B378,'SINAPI12-24'!$A$5:$H$17812,3,FALSE),VLOOKUP(ORÇAMENTO!B378,COMPOSIÇÕES!$A$9:$G$412,4,FALSE)))</f>
        <v>UN</v>
      </c>
      <c r="F378" s="110">
        <v>13</v>
      </c>
      <c r="G378" s="605"/>
      <c r="H378" s="123">
        <f t="shared" si="348"/>
        <v>0.28349999999999997</v>
      </c>
      <c r="I378" s="104">
        <f t="shared" si="366"/>
        <v>0</v>
      </c>
      <c r="J378" s="464">
        <f t="shared" si="367"/>
        <v>0</v>
      </c>
      <c r="K378" s="849"/>
      <c r="L378" s="66"/>
      <c r="M378" s="165"/>
      <c r="N378" s="334"/>
      <c r="O378" s="272"/>
      <c r="P378" s="66"/>
      <c r="Q378" s="165"/>
      <c r="R378" s="334"/>
      <c r="S378" s="325"/>
      <c r="T378" s="349"/>
      <c r="U378" s="165"/>
      <c r="V378" s="358"/>
      <c r="W378" s="21"/>
      <c r="X378" s="349"/>
      <c r="Y378" s="163"/>
      <c r="Z378" s="336"/>
      <c r="AA378" s="272"/>
      <c r="AB378" s="349"/>
      <c r="AC378" s="163"/>
      <c r="AD378" s="336"/>
      <c r="AE378" s="272"/>
      <c r="AF378" s="66"/>
      <c r="AG378" s="165"/>
      <c r="AH378" s="334"/>
      <c r="AI378" s="272"/>
      <c r="AJ378" s="66"/>
      <c r="AK378" s="165"/>
      <c r="AL378" s="334"/>
      <c r="AM378" s="146"/>
      <c r="AN378" s="66"/>
      <c r="AO378" s="165"/>
      <c r="AP378" s="334"/>
      <c r="AQ378" s="146"/>
      <c r="AR378" s="66"/>
      <c r="AS378" s="165"/>
      <c r="AT378" s="334"/>
      <c r="AU378" s="146"/>
      <c r="AV378" s="359"/>
      <c r="AW378" s="165"/>
      <c r="AX378" s="469"/>
      <c r="AY378" s="146"/>
      <c r="AZ378" s="292"/>
      <c r="BA378" s="165"/>
      <c r="BB378" s="469"/>
      <c r="BC378" s="146"/>
      <c r="BD378" s="66"/>
      <c r="BE378" s="165">
        <f t="shared" si="357"/>
        <v>0</v>
      </c>
      <c r="BF378" s="334">
        <f t="shared" si="368"/>
        <v>0</v>
      </c>
      <c r="BG378" s="158"/>
      <c r="BH378" s="66"/>
      <c r="BI378" s="165">
        <f t="shared" si="358"/>
        <v>0</v>
      </c>
      <c r="BJ378" s="334">
        <f t="shared" si="369"/>
        <v>0</v>
      </c>
      <c r="BL378" s="66"/>
      <c r="BM378" s="165">
        <f t="shared" si="370"/>
        <v>0</v>
      </c>
      <c r="BN378" s="334">
        <f t="shared" si="371"/>
        <v>0</v>
      </c>
      <c r="BP378" s="66">
        <f t="shared" si="359"/>
        <v>0</v>
      </c>
      <c r="BQ378" s="165">
        <f t="shared" si="360"/>
        <v>0</v>
      </c>
      <c r="BR378" s="334">
        <f t="shared" si="372"/>
        <v>0</v>
      </c>
      <c r="BT378" s="66"/>
      <c r="BU378" s="165">
        <f t="shared" si="361"/>
        <v>0</v>
      </c>
      <c r="BV378" s="334">
        <f t="shared" si="373"/>
        <v>0</v>
      </c>
      <c r="BX378" s="413">
        <f t="shared" si="362"/>
        <v>0</v>
      </c>
      <c r="BY378" s="165">
        <f t="shared" si="363"/>
        <v>0</v>
      </c>
      <c r="BZ378" s="334">
        <v>0</v>
      </c>
      <c r="CB378" s="413">
        <f t="shared" si="364"/>
        <v>0</v>
      </c>
      <c r="CC378" s="165">
        <f t="shared" si="365"/>
        <v>0</v>
      </c>
      <c r="CD378" s="334">
        <v>0</v>
      </c>
      <c r="CF378" s="413">
        <v>0</v>
      </c>
      <c r="CG378" s="165">
        <v>0</v>
      </c>
      <c r="CH378" s="334">
        <v>0</v>
      </c>
      <c r="CJ378" s="413">
        <v>0</v>
      </c>
      <c r="CK378" s="165">
        <v>0</v>
      </c>
      <c r="CL378" s="334">
        <v>0</v>
      </c>
    </row>
    <row r="379" spans="1:90" ht="15" customHeight="1" outlineLevel="1">
      <c r="A379" s="188" t="s">
        <v>15</v>
      </c>
      <c r="B379" s="187">
        <v>95544</v>
      </c>
      <c r="C379" s="13" t="s">
        <v>383</v>
      </c>
      <c r="D379" s="583" t="str">
        <f>IF(B379="","",IFERROR(VLOOKUP(B379,'SINAPI12-24'!$A$5:$H$17812,2,FALSE),VLOOKUP(ORÇAMENTO!B379,COMPOSIÇÕES!$A$9:$G$412,3,FALSE)))</f>
        <v>PAPELEIRA DE PAREDE EM METAL CROMADO SEM TAMPA, INCLUSO FIXAÇÃO. AF_01/2020</v>
      </c>
      <c r="E379" s="604" t="str">
        <f>IF(B379="","",IFERROR(VLOOKUP(B379,'SINAPI12-24'!$A$5:$H$17812,3,FALSE),VLOOKUP(ORÇAMENTO!B379,COMPOSIÇÕES!$A$9:$G$412,4,FALSE)))</f>
        <v>UN</v>
      </c>
      <c r="F379" s="110">
        <v>18</v>
      </c>
      <c r="G379" s="605"/>
      <c r="H379" s="123">
        <f t="shared" si="348"/>
        <v>0.28349999999999997</v>
      </c>
      <c r="I379" s="104">
        <f t="shared" si="366"/>
        <v>0</v>
      </c>
      <c r="J379" s="464">
        <f t="shared" si="367"/>
        <v>0</v>
      </c>
      <c r="K379" s="849"/>
      <c r="L379" s="66"/>
      <c r="M379" s="165"/>
      <c r="N379" s="334"/>
      <c r="O379" s="272"/>
      <c r="P379" s="66"/>
      <c r="Q379" s="165"/>
      <c r="R379" s="334"/>
      <c r="S379" s="325"/>
      <c r="T379" s="349"/>
      <c r="U379" s="165"/>
      <c r="V379" s="358"/>
      <c r="W379" s="21"/>
      <c r="X379" s="349"/>
      <c r="Y379" s="163"/>
      <c r="Z379" s="336"/>
      <c r="AA379" s="272"/>
      <c r="AB379" s="349"/>
      <c r="AC379" s="163"/>
      <c r="AD379" s="336"/>
      <c r="AE379" s="272"/>
      <c r="AF379" s="66"/>
      <c r="AG379" s="165"/>
      <c r="AH379" s="334"/>
      <c r="AI379" s="272"/>
      <c r="AJ379" s="66"/>
      <c r="AK379" s="165"/>
      <c r="AL379" s="334"/>
      <c r="AM379" s="146"/>
      <c r="AN379" s="66"/>
      <c r="AO379" s="165"/>
      <c r="AP379" s="334"/>
      <c r="AQ379" s="146"/>
      <c r="AR379" s="66"/>
      <c r="AS379" s="165"/>
      <c r="AT379" s="334"/>
      <c r="AU379" s="146"/>
      <c r="AV379" s="359"/>
      <c r="AW379" s="165"/>
      <c r="AX379" s="469"/>
      <c r="AY379" s="146"/>
      <c r="AZ379" s="292"/>
      <c r="BA379" s="165"/>
      <c r="BB379" s="469"/>
      <c r="BC379" s="146"/>
      <c r="BD379" s="66"/>
      <c r="BE379" s="165">
        <f t="shared" si="357"/>
        <v>0</v>
      </c>
      <c r="BF379" s="334">
        <f t="shared" si="368"/>
        <v>0</v>
      </c>
      <c r="BG379" s="158"/>
      <c r="BH379" s="66"/>
      <c r="BI379" s="165">
        <f t="shared" si="358"/>
        <v>0</v>
      </c>
      <c r="BJ379" s="334">
        <f t="shared" si="369"/>
        <v>0</v>
      </c>
      <c r="BL379" s="66"/>
      <c r="BM379" s="165">
        <f t="shared" si="370"/>
        <v>0</v>
      </c>
      <c r="BN379" s="334">
        <f t="shared" si="371"/>
        <v>0</v>
      </c>
      <c r="BP379" s="66">
        <f t="shared" si="359"/>
        <v>0</v>
      </c>
      <c r="BQ379" s="165">
        <f t="shared" si="360"/>
        <v>0</v>
      </c>
      <c r="BR379" s="334">
        <f t="shared" si="372"/>
        <v>0</v>
      </c>
      <c r="BT379" s="66"/>
      <c r="BU379" s="165">
        <f t="shared" si="361"/>
        <v>0</v>
      </c>
      <c r="BV379" s="334">
        <f t="shared" si="373"/>
        <v>0</v>
      </c>
      <c r="BX379" s="413">
        <f t="shared" si="362"/>
        <v>0</v>
      </c>
      <c r="BY379" s="165">
        <f t="shared" si="363"/>
        <v>0</v>
      </c>
      <c r="BZ379" s="334">
        <v>0</v>
      </c>
      <c r="CB379" s="413">
        <f t="shared" si="364"/>
        <v>0</v>
      </c>
      <c r="CC379" s="165">
        <f t="shared" si="365"/>
        <v>0</v>
      </c>
      <c r="CD379" s="334">
        <v>0</v>
      </c>
      <c r="CF379" s="413">
        <v>0</v>
      </c>
      <c r="CG379" s="165">
        <v>0</v>
      </c>
      <c r="CH379" s="334">
        <v>0</v>
      </c>
      <c r="CJ379" s="413">
        <v>0</v>
      </c>
      <c r="CK379" s="165">
        <v>0</v>
      </c>
      <c r="CL379" s="334">
        <v>0</v>
      </c>
    </row>
    <row r="380" spans="1:90" ht="15" customHeight="1" outlineLevel="1">
      <c r="A380" s="188" t="s">
        <v>15</v>
      </c>
      <c r="B380" s="187">
        <v>86909</v>
      </c>
      <c r="C380" s="13" t="s">
        <v>13664</v>
      </c>
      <c r="D380" s="583" t="str">
        <f>IF(B380="","",IFERROR(VLOOKUP(B380,'SINAPI12-24'!$A$5:$H$17812,2,FALSE),VLOOKUP(ORÇAMENTO!B380,COMPOSIÇÕES!$A$9:$G$412,3,FALSE)))</f>
        <v>TORNEIRA CROMADA TUBO MÓVEL, DE MESA, 1/2" OU 3/4", PARA PIA DE COZINHA, PADRÃO ALTO - FORNECIMENTO E INSTALAÇÃO. AF_01/2020</v>
      </c>
      <c r="E380" s="604" t="str">
        <f>IF(B380="","",IFERROR(VLOOKUP(B380,'SINAPI12-24'!$A$5:$H$17812,3,FALSE),VLOOKUP(ORÇAMENTO!B380,COMPOSIÇÕES!$A$9:$G$412,4,FALSE)))</f>
        <v>UN</v>
      </c>
      <c r="F380" s="110">
        <v>15</v>
      </c>
      <c r="G380" s="605"/>
      <c r="H380" s="123">
        <f t="shared" si="348"/>
        <v>0.28349999999999997</v>
      </c>
      <c r="I380" s="104">
        <f t="shared" si="366"/>
        <v>0</v>
      </c>
      <c r="J380" s="464">
        <f t="shared" si="367"/>
        <v>0</v>
      </c>
      <c r="K380" s="849"/>
      <c r="L380" s="66"/>
      <c r="M380" s="165"/>
      <c r="N380" s="334"/>
      <c r="O380" s="272"/>
      <c r="P380" s="66"/>
      <c r="Q380" s="165"/>
      <c r="R380" s="334"/>
      <c r="S380" s="325"/>
      <c r="T380" s="349"/>
      <c r="U380" s="165"/>
      <c r="V380" s="358"/>
      <c r="W380" s="21"/>
      <c r="X380" s="349"/>
      <c r="Y380" s="163"/>
      <c r="Z380" s="336"/>
      <c r="AA380" s="272"/>
      <c r="AB380" s="349"/>
      <c r="AC380" s="163"/>
      <c r="AD380" s="336"/>
      <c r="AE380" s="272"/>
      <c r="AF380" s="66"/>
      <c r="AG380" s="165"/>
      <c r="AH380" s="334"/>
      <c r="AI380" s="272"/>
      <c r="AJ380" s="66"/>
      <c r="AK380" s="165"/>
      <c r="AL380" s="334"/>
      <c r="AM380" s="146"/>
      <c r="AN380" s="66"/>
      <c r="AO380" s="165"/>
      <c r="AP380" s="334"/>
      <c r="AQ380" s="146"/>
      <c r="AR380" s="66"/>
      <c r="AS380" s="165"/>
      <c r="AT380" s="334"/>
      <c r="AU380" s="146"/>
      <c r="AV380" s="359"/>
      <c r="AW380" s="165"/>
      <c r="AX380" s="469"/>
      <c r="AY380" s="146"/>
      <c r="AZ380" s="292"/>
      <c r="BA380" s="165"/>
      <c r="BB380" s="469"/>
      <c r="BC380" s="146"/>
      <c r="BD380" s="66"/>
      <c r="BE380" s="165">
        <f t="shared" si="357"/>
        <v>0</v>
      </c>
      <c r="BF380" s="334">
        <f t="shared" si="368"/>
        <v>0</v>
      </c>
      <c r="BG380" s="158"/>
      <c r="BH380" s="66"/>
      <c r="BI380" s="165">
        <f t="shared" si="358"/>
        <v>0</v>
      </c>
      <c r="BJ380" s="334">
        <f t="shared" si="369"/>
        <v>0</v>
      </c>
      <c r="BL380" s="66"/>
      <c r="BM380" s="165">
        <f t="shared" si="370"/>
        <v>0</v>
      </c>
      <c r="BN380" s="334">
        <f t="shared" si="371"/>
        <v>0</v>
      </c>
      <c r="BP380" s="66">
        <f t="shared" si="359"/>
        <v>0</v>
      </c>
      <c r="BQ380" s="165">
        <f t="shared" si="360"/>
        <v>0</v>
      </c>
      <c r="BR380" s="334">
        <f t="shared" si="372"/>
        <v>0</v>
      </c>
      <c r="BT380" s="66"/>
      <c r="BU380" s="165">
        <f t="shared" si="361"/>
        <v>0</v>
      </c>
      <c r="BV380" s="334">
        <f t="shared" si="373"/>
        <v>0</v>
      </c>
      <c r="BX380" s="413">
        <f t="shared" si="362"/>
        <v>0</v>
      </c>
      <c r="BY380" s="165">
        <f t="shared" si="363"/>
        <v>0</v>
      </c>
      <c r="BZ380" s="334">
        <v>0</v>
      </c>
      <c r="CB380" s="413">
        <f t="shared" si="364"/>
        <v>0</v>
      </c>
      <c r="CC380" s="165">
        <f t="shared" si="365"/>
        <v>0</v>
      </c>
      <c r="CD380" s="334">
        <v>0</v>
      </c>
      <c r="CF380" s="413">
        <v>0</v>
      </c>
      <c r="CG380" s="165">
        <v>0</v>
      </c>
      <c r="CH380" s="334">
        <v>0</v>
      </c>
      <c r="CJ380" s="413">
        <v>0</v>
      </c>
      <c r="CK380" s="165">
        <v>0</v>
      </c>
      <c r="CL380" s="334">
        <v>0</v>
      </c>
    </row>
    <row r="381" spans="1:90" ht="15" customHeight="1" outlineLevel="1">
      <c r="A381" s="188" t="s">
        <v>15</v>
      </c>
      <c r="B381" s="187">
        <v>86916</v>
      </c>
      <c r="C381" s="13" t="s">
        <v>384</v>
      </c>
      <c r="D381" s="583" t="str">
        <f>IF(B381="","",IFERROR(VLOOKUP(B381,'SINAPI12-24'!$A$5:$H$17812,2,FALSE),VLOOKUP(ORÇAMENTO!B381,COMPOSIÇÕES!$A$9:$G$412,3,FALSE)))</f>
        <v>TORNEIRA PLÁSTICA 3/4" PARA TANQUE - FORNECIMENTO E INSTALAÇÃO. AF_01/2020</v>
      </c>
      <c r="E381" s="604" t="str">
        <f>IF(B381="","",IFERROR(VLOOKUP(B381,'SINAPI12-24'!$A$5:$H$17812,3,FALSE),VLOOKUP(ORÇAMENTO!B381,COMPOSIÇÕES!$A$9:$G$412,4,FALSE)))</f>
        <v>UN</v>
      </c>
      <c r="F381" s="110">
        <v>14</v>
      </c>
      <c r="G381" s="605"/>
      <c r="H381" s="123">
        <f t="shared" si="348"/>
        <v>0.28349999999999997</v>
      </c>
      <c r="I381" s="104">
        <f t="shared" si="366"/>
        <v>0</v>
      </c>
      <c r="J381" s="464">
        <f t="shared" si="367"/>
        <v>0</v>
      </c>
      <c r="K381" s="849"/>
      <c r="L381" s="66"/>
      <c r="M381" s="165"/>
      <c r="N381" s="334"/>
      <c r="O381" s="272"/>
      <c r="P381" s="66"/>
      <c r="Q381" s="165"/>
      <c r="R381" s="334"/>
      <c r="S381" s="325"/>
      <c r="T381" s="349"/>
      <c r="U381" s="165"/>
      <c r="V381" s="358"/>
      <c r="W381" s="21"/>
      <c r="X381" s="349"/>
      <c r="Y381" s="163"/>
      <c r="Z381" s="336"/>
      <c r="AA381" s="272"/>
      <c r="AB381" s="349"/>
      <c r="AC381" s="163"/>
      <c r="AD381" s="336"/>
      <c r="AE381" s="272"/>
      <c r="AF381" s="66"/>
      <c r="AG381" s="165"/>
      <c r="AH381" s="334"/>
      <c r="AI381" s="272"/>
      <c r="AJ381" s="66"/>
      <c r="AK381" s="165"/>
      <c r="AL381" s="334"/>
      <c r="AM381" s="146"/>
      <c r="AN381" s="66"/>
      <c r="AO381" s="165"/>
      <c r="AP381" s="334"/>
      <c r="AQ381" s="146"/>
      <c r="AR381" s="66"/>
      <c r="AS381" s="165"/>
      <c r="AT381" s="334"/>
      <c r="AU381" s="146"/>
      <c r="AV381" s="359"/>
      <c r="AW381" s="165"/>
      <c r="AX381" s="469"/>
      <c r="AY381" s="146"/>
      <c r="AZ381" s="292"/>
      <c r="BA381" s="165"/>
      <c r="BB381" s="469"/>
      <c r="BC381" s="146"/>
      <c r="BD381" s="66"/>
      <c r="BE381" s="165">
        <f t="shared" si="357"/>
        <v>0</v>
      </c>
      <c r="BF381" s="334">
        <f t="shared" si="368"/>
        <v>0</v>
      </c>
      <c r="BG381" s="158"/>
      <c r="BH381" s="66"/>
      <c r="BI381" s="165">
        <f t="shared" si="358"/>
        <v>0</v>
      </c>
      <c r="BJ381" s="334">
        <f t="shared" si="369"/>
        <v>0</v>
      </c>
      <c r="BL381" s="66"/>
      <c r="BM381" s="165">
        <f t="shared" si="370"/>
        <v>0</v>
      </c>
      <c r="BN381" s="334">
        <f t="shared" si="371"/>
        <v>0</v>
      </c>
      <c r="BP381" s="66">
        <f t="shared" si="359"/>
        <v>0</v>
      </c>
      <c r="BQ381" s="165">
        <f t="shared" si="360"/>
        <v>0</v>
      </c>
      <c r="BR381" s="334">
        <f t="shared" si="372"/>
        <v>0</v>
      </c>
      <c r="BT381" s="66"/>
      <c r="BU381" s="165">
        <f t="shared" si="361"/>
        <v>0</v>
      </c>
      <c r="BV381" s="334">
        <f t="shared" si="373"/>
        <v>0</v>
      </c>
      <c r="BX381" s="413">
        <f t="shared" si="362"/>
        <v>0</v>
      </c>
      <c r="BY381" s="165">
        <f t="shared" si="363"/>
        <v>0</v>
      </c>
      <c r="BZ381" s="334">
        <v>0</v>
      </c>
      <c r="CB381" s="413">
        <f t="shared" si="364"/>
        <v>0</v>
      </c>
      <c r="CC381" s="165">
        <f t="shared" si="365"/>
        <v>0</v>
      </c>
      <c r="CD381" s="334">
        <v>0</v>
      </c>
      <c r="CF381" s="413">
        <v>0</v>
      </c>
      <c r="CG381" s="165">
        <v>0</v>
      </c>
      <c r="CH381" s="334">
        <v>0</v>
      </c>
      <c r="CJ381" s="413">
        <v>0</v>
      </c>
      <c r="CK381" s="165">
        <v>0</v>
      </c>
      <c r="CL381" s="334">
        <v>0</v>
      </c>
    </row>
    <row r="382" spans="1:90" ht="15" customHeight="1" outlineLevel="1">
      <c r="A382" s="188" t="s">
        <v>15</v>
      </c>
      <c r="B382" s="187">
        <v>86906</v>
      </c>
      <c r="C382" s="13" t="s">
        <v>385</v>
      </c>
      <c r="D382" s="583" t="str">
        <f>IF(B382="","",IFERROR(VLOOKUP(B382,'SINAPI12-24'!$A$5:$H$17812,2,FALSE),VLOOKUP(ORÇAMENTO!B382,COMPOSIÇÕES!$A$9:$G$412,3,FALSE)))</f>
        <v>TORNEIRA CROMADA DE MESA, 1/2" OU 3/4", PARA LAVATÓRIO, PADRÃO POPULAR - FORNECIMENTO E INSTALAÇÃO. AF_01/2020</v>
      </c>
      <c r="E382" s="604" t="str">
        <f>IF(B382="","",IFERROR(VLOOKUP(B382,'SINAPI12-24'!$A$5:$H$17812,3,FALSE),VLOOKUP(ORÇAMENTO!B382,COMPOSIÇÕES!$A$9:$G$412,4,FALSE)))</f>
        <v>UN</v>
      </c>
      <c r="F382" s="110">
        <v>28</v>
      </c>
      <c r="G382" s="605"/>
      <c r="H382" s="123">
        <f t="shared" si="348"/>
        <v>0.28349999999999997</v>
      </c>
      <c r="I382" s="104">
        <f t="shared" si="366"/>
        <v>0</v>
      </c>
      <c r="J382" s="464">
        <f t="shared" si="367"/>
        <v>0</v>
      </c>
      <c r="K382" s="849"/>
      <c r="L382" s="66"/>
      <c r="M382" s="165"/>
      <c r="N382" s="334"/>
      <c r="O382" s="272"/>
      <c r="P382" s="66"/>
      <c r="Q382" s="165"/>
      <c r="R382" s="334"/>
      <c r="S382" s="325"/>
      <c r="T382" s="349"/>
      <c r="U382" s="165"/>
      <c r="V382" s="358"/>
      <c r="W382" s="21"/>
      <c r="X382" s="349"/>
      <c r="Y382" s="163"/>
      <c r="Z382" s="336"/>
      <c r="AA382" s="272"/>
      <c r="AB382" s="349"/>
      <c r="AC382" s="163"/>
      <c r="AD382" s="336"/>
      <c r="AE382" s="272"/>
      <c r="AF382" s="66"/>
      <c r="AG382" s="165"/>
      <c r="AH382" s="334"/>
      <c r="AI382" s="272"/>
      <c r="AJ382" s="66"/>
      <c r="AK382" s="165"/>
      <c r="AL382" s="334"/>
      <c r="AM382" s="146"/>
      <c r="AN382" s="66"/>
      <c r="AO382" s="165"/>
      <c r="AP382" s="334"/>
      <c r="AQ382" s="146"/>
      <c r="AR382" s="66"/>
      <c r="AS382" s="165"/>
      <c r="AT382" s="334"/>
      <c r="AU382" s="146"/>
      <c r="AV382" s="359"/>
      <c r="AW382" s="165"/>
      <c r="AX382" s="469"/>
      <c r="AY382" s="146"/>
      <c r="AZ382" s="292"/>
      <c r="BA382" s="165"/>
      <c r="BB382" s="469"/>
      <c r="BC382" s="146"/>
      <c r="BD382" s="66"/>
      <c r="BE382" s="165">
        <f t="shared" si="357"/>
        <v>0</v>
      </c>
      <c r="BF382" s="334">
        <f t="shared" si="368"/>
        <v>0</v>
      </c>
      <c r="BG382" s="158"/>
      <c r="BH382" s="66"/>
      <c r="BI382" s="165">
        <f t="shared" si="358"/>
        <v>0</v>
      </c>
      <c r="BJ382" s="334">
        <f t="shared" si="369"/>
        <v>0</v>
      </c>
      <c r="BL382" s="66"/>
      <c r="BM382" s="165">
        <f t="shared" si="370"/>
        <v>0</v>
      </c>
      <c r="BN382" s="334">
        <f t="shared" si="371"/>
        <v>0</v>
      </c>
      <c r="BP382" s="66">
        <f t="shared" si="359"/>
        <v>0</v>
      </c>
      <c r="BQ382" s="165">
        <f t="shared" si="360"/>
        <v>0</v>
      </c>
      <c r="BR382" s="334">
        <f t="shared" si="372"/>
        <v>0</v>
      </c>
      <c r="BT382" s="66"/>
      <c r="BU382" s="165">
        <f t="shared" si="361"/>
        <v>0</v>
      </c>
      <c r="BV382" s="334">
        <f t="shared" si="373"/>
        <v>0</v>
      </c>
      <c r="BX382" s="413">
        <f t="shared" si="362"/>
        <v>0</v>
      </c>
      <c r="BY382" s="165">
        <f t="shared" si="363"/>
        <v>0</v>
      </c>
      <c r="BZ382" s="334">
        <v>0</v>
      </c>
      <c r="CB382" s="413">
        <f t="shared" si="364"/>
        <v>0</v>
      </c>
      <c r="CC382" s="165">
        <f t="shared" si="365"/>
        <v>0</v>
      </c>
      <c r="CD382" s="334">
        <v>0</v>
      </c>
      <c r="CF382" s="413">
        <v>0</v>
      </c>
      <c r="CG382" s="165">
        <v>0</v>
      </c>
      <c r="CH382" s="334">
        <v>0</v>
      </c>
      <c r="CJ382" s="413">
        <v>0</v>
      </c>
      <c r="CK382" s="165">
        <v>0</v>
      </c>
      <c r="CL382" s="334">
        <v>0</v>
      </c>
    </row>
    <row r="383" spans="1:90" ht="15" customHeight="1" outlineLevel="1">
      <c r="A383" s="188" t="s">
        <v>15</v>
      </c>
      <c r="B383" s="187">
        <v>86906</v>
      </c>
      <c r="C383" s="13" t="s">
        <v>386</v>
      </c>
      <c r="D383" s="583" t="str">
        <f>IF(B383="","",IFERROR(VLOOKUP(B383,'SINAPI12-24'!$A$5:$H$17812,2,FALSE),VLOOKUP(ORÇAMENTO!B383,COMPOSIÇÕES!$A$9:$G$412,3,FALSE)))</f>
        <v>TORNEIRA CROMADA DE MESA, 1/2" OU 3/4", PARA LAVATÓRIO, PADRÃO POPULAR - FORNECIMENTO E INSTALAÇÃO. AF_01/2020</v>
      </c>
      <c r="E383" s="604" t="str">
        <f>IF(B383="","",IFERROR(VLOOKUP(B383,'SINAPI12-24'!$A$5:$H$17812,3,FALSE),VLOOKUP(ORÇAMENTO!B383,COMPOSIÇÕES!$A$9:$G$412,4,FALSE)))</f>
        <v>UN</v>
      </c>
      <c r="F383" s="110">
        <v>4</v>
      </c>
      <c r="G383" s="605"/>
      <c r="H383" s="123">
        <f t="shared" si="348"/>
        <v>0.28349999999999997</v>
      </c>
      <c r="I383" s="104">
        <f t="shared" si="366"/>
        <v>0</v>
      </c>
      <c r="J383" s="464">
        <f t="shared" si="367"/>
        <v>0</v>
      </c>
      <c r="K383" s="849"/>
      <c r="L383" s="66"/>
      <c r="M383" s="165"/>
      <c r="N383" s="334"/>
      <c r="O383" s="272"/>
      <c r="P383" s="66"/>
      <c r="Q383" s="165"/>
      <c r="R383" s="334"/>
      <c r="S383" s="325"/>
      <c r="T383" s="349"/>
      <c r="U383" s="165"/>
      <c r="V383" s="358"/>
      <c r="W383" s="21"/>
      <c r="X383" s="349"/>
      <c r="Y383" s="163"/>
      <c r="Z383" s="336"/>
      <c r="AA383" s="272"/>
      <c r="AB383" s="349"/>
      <c r="AC383" s="163"/>
      <c r="AD383" s="336"/>
      <c r="AE383" s="272"/>
      <c r="AF383" s="66"/>
      <c r="AG383" s="165"/>
      <c r="AH383" s="334"/>
      <c r="AI383" s="272"/>
      <c r="AJ383" s="66"/>
      <c r="AK383" s="165"/>
      <c r="AL383" s="334"/>
      <c r="AM383" s="146"/>
      <c r="AN383" s="66"/>
      <c r="AO383" s="165"/>
      <c r="AP383" s="334"/>
      <c r="AQ383" s="146"/>
      <c r="AR383" s="66"/>
      <c r="AS383" s="165"/>
      <c r="AT383" s="334"/>
      <c r="AU383" s="146"/>
      <c r="AV383" s="359"/>
      <c r="AW383" s="165"/>
      <c r="AX383" s="469"/>
      <c r="AY383" s="146"/>
      <c r="AZ383" s="292"/>
      <c r="BA383" s="165"/>
      <c r="BB383" s="469"/>
      <c r="BC383" s="146"/>
      <c r="BD383" s="66"/>
      <c r="BE383" s="165">
        <f t="shared" si="357"/>
        <v>0</v>
      </c>
      <c r="BF383" s="334">
        <f t="shared" si="368"/>
        <v>0</v>
      </c>
      <c r="BG383" s="158"/>
      <c r="BH383" s="66"/>
      <c r="BI383" s="165">
        <f t="shared" si="358"/>
        <v>0</v>
      </c>
      <c r="BJ383" s="334">
        <f t="shared" si="369"/>
        <v>0</v>
      </c>
      <c r="BL383" s="66"/>
      <c r="BM383" s="165">
        <f t="shared" si="370"/>
        <v>0</v>
      </c>
      <c r="BN383" s="334">
        <f t="shared" si="371"/>
        <v>0</v>
      </c>
      <c r="BP383" s="66">
        <f t="shared" si="359"/>
        <v>0</v>
      </c>
      <c r="BQ383" s="165">
        <f t="shared" si="360"/>
        <v>0</v>
      </c>
      <c r="BR383" s="334">
        <f t="shared" si="372"/>
        <v>0</v>
      </c>
      <c r="BT383" s="66"/>
      <c r="BU383" s="165">
        <f t="shared" si="361"/>
        <v>0</v>
      </c>
      <c r="BV383" s="334">
        <f t="shared" si="373"/>
        <v>0</v>
      </c>
      <c r="BX383" s="413">
        <f t="shared" si="362"/>
        <v>0</v>
      </c>
      <c r="BY383" s="165">
        <f t="shared" si="363"/>
        <v>0</v>
      </c>
      <c r="BZ383" s="334">
        <v>0</v>
      </c>
      <c r="CB383" s="413">
        <f t="shared" si="364"/>
        <v>0</v>
      </c>
      <c r="CC383" s="165">
        <f t="shared" si="365"/>
        <v>0</v>
      </c>
      <c r="CD383" s="334">
        <v>0</v>
      </c>
      <c r="CF383" s="413">
        <v>0</v>
      </c>
      <c r="CG383" s="165">
        <v>0</v>
      </c>
      <c r="CH383" s="334">
        <v>0</v>
      </c>
      <c r="CJ383" s="413">
        <v>0</v>
      </c>
      <c r="CK383" s="165">
        <v>0</v>
      </c>
      <c r="CL383" s="334">
        <v>0</v>
      </c>
    </row>
    <row r="384" spans="1:90" ht="15" customHeight="1" outlineLevel="1">
      <c r="A384" s="188" t="s">
        <v>15</v>
      </c>
      <c r="B384" s="187">
        <v>86906</v>
      </c>
      <c r="C384" s="13" t="s">
        <v>387</v>
      </c>
      <c r="D384" s="583" t="str">
        <f>IF(B384="","",IFERROR(VLOOKUP(B384,'SINAPI12-24'!$A$5:$H$17812,2,FALSE),VLOOKUP(ORÇAMENTO!B384,COMPOSIÇÕES!$A$9:$G$412,3,FALSE)))</f>
        <v>TORNEIRA CROMADA DE MESA, 1/2" OU 3/4", PARA LAVATÓRIO, PADRÃO POPULAR - FORNECIMENTO E INSTALAÇÃO. AF_01/2020</v>
      </c>
      <c r="E384" s="604" t="str">
        <f>IF(B384="","",IFERROR(VLOOKUP(B384,'SINAPI12-24'!$A$5:$H$17812,3,FALSE),VLOOKUP(ORÇAMENTO!B384,COMPOSIÇÕES!$A$9:$G$412,4,FALSE)))</f>
        <v>UN</v>
      </c>
      <c r="F384" s="110">
        <v>23</v>
      </c>
      <c r="G384" s="605"/>
      <c r="H384" s="123">
        <f t="shared" si="348"/>
        <v>0.28349999999999997</v>
      </c>
      <c r="I384" s="104">
        <f t="shared" si="366"/>
        <v>0</v>
      </c>
      <c r="J384" s="464">
        <f t="shared" si="367"/>
        <v>0</v>
      </c>
      <c r="K384" s="849"/>
      <c r="L384" s="66"/>
      <c r="M384" s="165"/>
      <c r="N384" s="334"/>
      <c r="O384" s="272"/>
      <c r="P384" s="66"/>
      <c r="Q384" s="165"/>
      <c r="R384" s="334"/>
      <c r="S384" s="325"/>
      <c r="T384" s="349"/>
      <c r="U384" s="165"/>
      <c r="V384" s="358"/>
      <c r="W384" s="21"/>
      <c r="X384" s="349"/>
      <c r="Y384" s="163"/>
      <c r="Z384" s="336"/>
      <c r="AA384" s="272"/>
      <c r="AB384" s="349"/>
      <c r="AC384" s="163"/>
      <c r="AD384" s="336"/>
      <c r="AE384" s="272"/>
      <c r="AF384" s="66"/>
      <c r="AG384" s="165"/>
      <c r="AH384" s="334"/>
      <c r="AI384" s="272"/>
      <c r="AJ384" s="66"/>
      <c r="AK384" s="165"/>
      <c r="AL384" s="334"/>
      <c r="AM384" s="146"/>
      <c r="AN384" s="66"/>
      <c r="AO384" s="165"/>
      <c r="AP384" s="334"/>
      <c r="AQ384" s="146"/>
      <c r="AR384" s="66"/>
      <c r="AS384" s="165"/>
      <c r="AT384" s="334"/>
      <c r="AU384" s="146"/>
      <c r="AV384" s="359"/>
      <c r="AW384" s="165"/>
      <c r="AX384" s="469"/>
      <c r="AY384" s="146"/>
      <c r="AZ384" s="292"/>
      <c r="BA384" s="165"/>
      <c r="BB384" s="469"/>
      <c r="BC384" s="146"/>
      <c r="BD384" s="66"/>
      <c r="BE384" s="165">
        <f t="shared" si="357"/>
        <v>0</v>
      </c>
      <c r="BF384" s="334">
        <f t="shared" si="368"/>
        <v>0</v>
      </c>
      <c r="BG384" s="158"/>
      <c r="BH384" s="66"/>
      <c r="BI384" s="165">
        <f t="shared" si="358"/>
        <v>0</v>
      </c>
      <c r="BJ384" s="334">
        <f t="shared" si="369"/>
        <v>0</v>
      </c>
      <c r="BL384" s="66"/>
      <c r="BM384" s="165">
        <f t="shared" si="370"/>
        <v>0</v>
      </c>
      <c r="BN384" s="334">
        <f t="shared" si="371"/>
        <v>0</v>
      </c>
      <c r="BP384" s="66">
        <f t="shared" si="359"/>
        <v>0</v>
      </c>
      <c r="BQ384" s="165">
        <f t="shared" si="360"/>
        <v>0</v>
      </c>
      <c r="BR384" s="334">
        <f t="shared" si="372"/>
        <v>0</v>
      </c>
      <c r="BT384" s="66"/>
      <c r="BU384" s="165">
        <f t="shared" si="361"/>
        <v>0</v>
      </c>
      <c r="BV384" s="334">
        <f t="shared" si="373"/>
        <v>0</v>
      </c>
      <c r="BX384" s="413">
        <f t="shared" si="362"/>
        <v>0</v>
      </c>
      <c r="BY384" s="165">
        <f t="shared" si="363"/>
        <v>0</v>
      </c>
      <c r="BZ384" s="334">
        <v>0</v>
      </c>
      <c r="CB384" s="413">
        <f t="shared" si="364"/>
        <v>0</v>
      </c>
      <c r="CC384" s="165">
        <f t="shared" si="365"/>
        <v>0</v>
      </c>
      <c r="CD384" s="334">
        <v>0</v>
      </c>
      <c r="CF384" s="413">
        <v>0</v>
      </c>
      <c r="CG384" s="165">
        <v>0</v>
      </c>
      <c r="CH384" s="334">
        <v>0</v>
      </c>
      <c r="CJ384" s="413">
        <v>0</v>
      </c>
      <c r="CK384" s="165">
        <v>0</v>
      </c>
      <c r="CL384" s="334">
        <v>0</v>
      </c>
    </row>
    <row r="385" spans="1:93" ht="15" customHeight="1" outlineLevel="1">
      <c r="A385" s="188" t="s">
        <v>15</v>
      </c>
      <c r="B385" s="187">
        <v>100868</v>
      </c>
      <c r="C385" s="13" t="s">
        <v>388</v>
      </c>
      <c r="D385" s="583" t="str">
        <f>IF(B385="","",IFERROR(VLOOKUP(B385,'SINAPI12-24'!$A$5:$H$17812,2,FALSE),VLOOKUP(ORÇAMENTO!B385,COMPOSIÇÕES!$A$9:$G$412,3,FALSE)))</f>
        <v>BARRA DE APOIO RETA, EM ACO INOX POLIDO, COMPRIMENTO 80 CM,  FIXADA NA PAREDE - FORNECIMENTO E INSTALAÇÃO. AF_01/2020</v>
      </c>
      <c r="E385" s="604" t="str">
        <f>IF(B385="","",IFERROR(VLOOKUP(B385,'SINAPI12-24'!$A$5:$H$17812,3,FALSE),VLOOKUP(ORÇAMENTO!B385,COMPOSIÇÕES!$A$9:$G$412,4,FALSE)))</f>
        <v>UN</v>
      </c>
      <c r="F385" s="110">
        <v>9</v>
      </c>
      <c r="G385" s="605"/>
      <c r="H385" s="123">
        <f t="shared" si="348"/>
        <v>0.28349999999999997</v>
      </c>
      <c r="I385" s="104">
        <f t="shared" si="366"/>
        <v>0</v>
      </c>
      <c r="J385" s="464">
        <f t="shared" si="367"/>
        <v>0</v>
      </c>
      <c r="K385" s="849"/>
      <c r="L385" s="66"/>
      <c r="M385" s="165"/>
      <c r="N385" s="334"/>
      <c r="O385" s="272"/>
      <c r="P385" s="66"/>
      <c r="Q385" s="165"/>
      <c r="R385" s="334"/>
      <c r="S385" s="325"/>
      <c r="T385" s="349"/>
      <c r="U385" s="165"/>
      <c r="V385" s="358"/>
      <c r="W385" s="21"/>
      <c r="X385" s="349"/>
      <c r="Y385" s="163"/>
      <c r="Z385" s="336"/>
      <c r="AA385" s="272"/>
      <c r="AB385" s="349"/>
      <c r="AC385" s="163"/>
      <c r="AD385" s="336"/>
      <c r="AE385" s="272"/>
      <c r="AF385" s="66"/>
      <c r="AG385" s="165"/>
      <c r="AH385" s="334"/>
      <c r="AI385" s="272"/>
      <c r="AJ385" s="66"/>
      <c r="AK385" s="165"/>
      <c r="AL385" s="334"/>
      <c r="AM385" s="146"/>
      <c r="AN385" s="66"/>
      <c r="AO385" s="165"/>
      <c r="AP385" s="334"/>
      <c r="AQ385" s="146"/>
      <c r="AR385" s="66"/>
      <c r="AS385" s="165"/>
      <c r="AT385" s="334"/>
      <c r="AU385" s="146"/>
      <c r="AV385" s="359"/>
      <c r="AW385" s="165"/>
      <c r="AX385" s="469"/>
      <c r="AY385" s="146"/>
      <c r="AZ385" s="292"/>
      <c r="BA385" s="165"/>
      <c r="BB385" s="469"/>
      <c r="BC385" s="146"/>
      <c r="BD385" s="66"/>
      <c r="BE385" s="165">
        <f t="shared" si="357"/>
        <v>0</v>
      </c>
      <c r="BF385" s="334">
        <f t="shared" si="368"/>
        <v>0</v>
      </c>
      <c r="BG385" s="158"/>
      <c r="BH385" s="66"/>
      <c r="BI385" s="165">
        <f t="shared" si="358"/>
        <v>0</v>
      </c>
      <c r="BJ385" s="334">
        <f t="shared" si="369"/>
        <v>0</v>
      </c>
      <c r="BL385" s="66"/>
      <c r="BM385" s="165">
        <f t="shared" si="370"/>
        <v>0</v>
      </c>
      <c r="BN385" s="334">
        <f t="shared" si="371"/>
        <v>0</v>
      </c>
      <c r="BP385" s="66">
        <f t="shared" si="359"/>
        <v>0</v>
      </c>
      <c r="BQ385" s="165">
        <f t="shared" si="360"/>
        <v>0</v>
      </c>
      <c r="BR385" s="334">
        <f t="shared" si="372"/>
        <v>0</v>
      </c>
      <c r="BT385" s="66"/>
      <c r="BU385" s="165">
        <f t="shared" si="361"/>
        <v>0</v>
      </c>
      <c r="BV385" s="334">
        <f t="shared" si="373"/>
        <v>0</v>
      </c>
      <c r="BX385" s="413">
        <f t="shared" si="362"/>
        <v>0</v>
      </c>
      <c r="BY385" s="165">
        <f t="shared" si="363"/>
        <v>0</v>
      </c>
      <c r="BZ385" s="334">
        <v>0</v>
      </c>
      <c r="CB385" s="413">
        <f t="shared" si="364"/>
        <v>0</v>
      </c>
      <c r="CC385" s="165">
        <f t="shared" si="365"/>
        <v>0</v>
      </c>
      <c r="CD385" s="334">
        <v>0</v>
      </c>
      <c r="CF385" s="413">
        <v>0</v>
      </c>
      <c r="CG385" s="165">
        <v>0</v>
      </c>
      <c r="CH385" s="334">
        <v>0</v>
      </c>
      <c r="CJ385" s="413">
        <v>0</v>
      </c>
      <c r="CK385" s="165">
        <v>0</v>
      </c>
      <c r="CL385" s="334">
        <v>0</v>
      </c>
    </row>
    <row r="386" spans="1:93" ht="15" customHeight="1" outlineLevel="1">
      <c r="A386" s="188" t="s">
        <v>15</v>
      </c>
      <c r="B386" s="187">
        <v>100867</v>
      </c>
      <c r="C386" s="13" t="s">
        <v>389</v>
      </c>
      <c r="D386" s="583" t="str">
        <f>IF(B386="","",IFERROR(VLOOKUP(B386,'SINAPI12-24'!$A$5:$H$17812,2,FALSE),VLOOKUP(ORÇAMENTO!B386,COMPOSIÇÕES!$A$9:$G$412,3,FALSE)))</f>
        <v>BARRA DE APOIO RETA, EM ACO INOX POLIDO, COMPRIMENTO 70 CM,  FIXADA NA PAREDE - FORNECIMENTO E INSTALAÇÃO. AF_01/2020</v>
      </c>
      <c r="E386" s="604" t="str">
        <f>IF(B386="","",IFERROR(VLOOKUP(B386,'SINAPI12-24'!$A$5:$H$17812,3,FALSE),VLOOKUP(ORÇAMENTO!B386,COMPOSIÇÕES!$A$9:$G$412,4,FALSE)))</f>
        <v>UN</v>
      </c>
      <c r="F386" s="110">
        <v>6</v>
      </c>
      <c r="G386" s="605"/>
      <c r="H386" s="123">
        <f t="shared" si="348"/>
        <v>0.28349999999999997</v>
      </c>
      <c r="I386" s="104">
        <f t="shared" si="366"/>
        <v>0</v>
      </c>
      <c r="J386" s="464">
        <f t="shared" si="367"/>
        <v>0</v>
      </c>
      <c r="K386" s="849"/>
      <c r="L386" s="66"/>
      <c r="M386" s="165"/>
      <c r="N386" s="334"/>
      <c r="O386" s="272"/>
      <c r="P386" s="66"/>
      <c r="Q386" s="165"/>
      <c r="R386" s="334"/>
      <c r="S386" s="325"/>
      <c r="T386" s="349"/>
      <c r="U386" s="165"/>
      <c r="V386" s="358"/>
      <c r="W386" s="21"/>
      <c r="X386" s="349"/>
      <c r="Y386" s="163"/>
      <c r="Z386" s="336"/>
      <c r="AA386" s="272"/>
      <c r="AB386" s="349"/>
      <c r="AC386" s="163"/>
      <c r="AD386" s="336"/>
      <c r="AE386" s="272"/>
      <c r="AF386" s="66"/>
      <c r="AG386" s="165"/>
      <c r="AH386" s="334"/>
      <c r="AI386" s="272"/>
      <c r="AJ386" s="66"/>
      <c r="AK386" s="165"/>
      <c r="AL386" s="334"/>
      <c r="AM386" s="146"/>
      <c r="AN386" s="66"/>
      <c r="AO386" s="165"/>
      <c r="AP386" s="334"/>
      <c r="AQ386" s="146"/>
      <c r="AR386" s="66"/>
      <c r="AS386" s="165"/>
      <c r="AT386" s="334"/>
      <c r="AU386" s="146"/>
      <c r="AV386" s="359"/>
      <c r="AW386" s="165"/>
      <c r="AX386" s="469"/>
      <c r="AY386" s="146"/>
      <c r="AZ386" s="292"/>
      <c r="BA386" s="165"/>
      <c r="BB386" s="469"/>
      <c r="BC386" s="146"/>
      <c r="BD386" s="66"/>
      <c r="BE386" s="165">
        <f t="shared" si="357"/>
        <v>0</v>
      </c>
      <c r="BF386" s="334">
        <f t="shared" si="368"/>
        <v>0</v>
      </c>
      <c r="BG386" s="158"/>
      <c r="BH386" s="66"/>
      <c r="BI386" s="165">
        <f t="shared" si="358"/>
        <v>0</v>
      </c>
      <c r="BJ386" s="334">
        <f t="shared" si="369"/>
        <v>0</v>
      </c>
      <c r="BL386" s="66"/>
      <c r="BM386" s="165">
        <f t="shared" si="370"/>
        <v>0</v>
      </c>
      <c r="BN386" s="334">
        <f t="shared" si="371"/>
        <v>0</v>
      </c>
      <c r="BP386" s="66">
        <f t="shared" si="359"/>
        <v>0</v>
      </c>
      <c r="BQ386" s="165">
        <f t="shared" si="360"/>
        <v>0</v>
      </c>
      <c r="BR386" s="334">
        <f t="shared" si="372"/>
        <v>0</v>
      </c>
      <c r="BT386" s="66"/>
      <c r="BU386" s="165">
        <f t="shared" si="361"/>
        <v>0</v>
      </c>
      <c r="BV386" s="334">
        <f t="shared" si="373"/>
        <v>0</v>
      </c>
      <c r="BX386" s="413">
        <f t="shared" si="362"/>
        <v>0</v>
      </c>
      <c r="BY386" s="165">
        <f t="shared" si="363"/>
        <v>0</v>
      </c>
      <c r="BZ386" s="334">
        <v>0</v>
      </c>
      <c r="CB386" s="413">
        <f t="shared" si="364"/>
        <v>0</v>
      </c>
      <c r="CC386" s="165">
        <f t="shared" si="365"/>
        <v>0</v>
      </c>
      <c r="CD386" s="334">
        <v>0</v>
      </c>
      <c r="CF386" s="413">
        <v>0</v>
      </c>
      <c r="CG386" s="165">
        <v>0</v>
      </c>
      <c r="CH386" s="334">
        <v>0</v>
      </c>
      <c r="CJ386" s="413">
        <v>0</v>
      </c>
      <c r="CK386" s="165">
        <v>0</v>
      </c>
      <c r="CL386" s="334">
        <v>0</v>
      </c>
    </row>
    <row r="387" spans="1:93" ht="15" customHeight="1" outlineLevel="1">
      <c r="A387" s="188" t="s">
        <v>15</v>
      </c>
      <c r="B387" s="187">
        <v>100866</v>
      </c>
      <c r="C387" s="13" t="s">
        <v>13665</v>
      </c>
      <c r="D387" s="583" t="str">
        <f>IF(B387="","",IFERROR(VLOOKUP(B387,'SINAPI12-24'!$A$5:$H$17812,2,FALSE),VLOOKUP(ORÇAMENTO!B387,COMPOSIÇÕES!$A$9:$G$412,3,FALSE)))</f>
        <v>BARRA DE APOIO RETA, EM ACO INOX POLIDO, COMPRIMENTO 60CM, FIXADA NA PAREDE - FORNECIMENTO E INSTALAÇÃO. AF_01/2020</v>
      </c>
      <c r="E387" s="604" t="str">
        <f>IF(B387="","",IFERROR(VLOOKUP(B387,'SINAPI12-24'!$A$5:$H$17812,3,FALSE),VLOOKUP(ORÇAMENTO!B387,COMPOSIÇÕES!$A$9:$G$412,4,FALSE)))</f>
        <v>UN</v>
      </c>
      <c r="F387" s="110">
        <v>14</v>
      </c>
      <c r="G387" s="605"/>
      <c r="H387" s="123">
        <f t="shared" si="348"/>
        <v>0.28349999999999997</v>
      </c>
      <c r="I387" s="104">
        <f t="shared" si="366"/>
        <v>0</v>
      </c>
      <c r="J387" s="464">
        <f t="shared" si="367"/>
        <v>0</v>
      </c>
      <c r="K387" s="849"/>
      <c r="L387" s="66"/>
      <c r="M387" s="165"/>
      <c r="N387" s="334"/>
      <c r="O387" s="272"/>
      <c r="P387" s="66"/>
      <c r="Q387" s="165"/>
      <c r="R387" s="334"/>
      <c r="S387" s="325"/>
      <c r="T387" s="349"/>
      <c r="U387" s="165"/>
      <c r="V387" s="358"/>
      <c r="W387" s="21"/>
      <c r="X387" s="349"/>
      <c r="Y387" s="163"/>
      <c r="Z387" s="336"/>
      <c r="AA387" s="272"/>
      <c r="AB387" s="349"/>
      <c r="AC387" s="163"/>
      <c r="AD387" s="336"/>
      <c r="AE387" s="272"/>
      <c r="AF387" s="66"/>
      <c r="AG387" s="165"/>
      <c r="AH387" s="334"/>
      <c r="AI387" s="272"/>
      <c r="AJ387" s="66"/>
      <c r="AK387" s="165"/>
      <c r="AL387" s="334"/>
      <c r="AM387" s="146"/>
      <c r="AN387" s="66"/>
      <c r="AO387" s="165"/>
      <c r="AP387" s="334"/>
      <c r="AQ387" s="146"/>
      <c r="AR387" s="66"/>
      <c r="AS387" s="165"/>
      <c r="AT387" s="334"/>
      <c r="AU387" s="146"/>
      <c r="AV387" s="359"/>
      <c r="AW387" s="165"/>
      <c r="AX387" s="469"/>
      <c r="AY387" s="146"/>
      <c r="AZ387" s="292"/>
      <c r="BA387" s="165"/>
      <c r="BB387" s="469"/>
      <c r="BC387" s="146"/>
      <c r="BD387" s="66"/>
      <c r="BE387" s="165">
        <f t="shared" si="357"/>
        <v>0</v>
      </c>
      <c r="BF387" s="334">
        <f t="shared" si="368"/>
        <v>0</v>
      </c>
      <c r="BG387" s="158"/>
      <c r="BH387" s="66"/>
      <c r="BI387" s="165">
        <f t="shared" si="358"/>
        <v>0</v>
      </c>
      <c r="BJ387" s="334">
        <f t="shared" si="369"/>
        <v>0</v>
      </c>
      <c r="BL387" s="66"/>
      <c r="BM387" s="165">
        <f t="shared" si="370"/>
        <v>0</v>
      </c>
      <c r="BN387" s="334">
        <f t="shared" si="371"/>
        <v>0</v>
      </c>
      <c r="BP387" s="66">
        <f t="shared" si="359"/>
        <v>0</v>
      </c>
      <c r="BQ387" s="165">
        <f t="shared" si="360"/>
        <v>0</v>
      </c>
      <c r="BR387" s="334">
        <f t="shared" si="372"/>
        <v>0</v>
      </c>
      <c r="BT387" s="66"/>
      <c r="BU387" s="165">
        <f t="shared" si="361"/>
        <v>0</v>
      </c>
      <c r="BV387" s="334">
        <f t="shared" si="373"/>
        <v>0</v>
      </c>
      <c r="BX387" s="413">
        <f t="shared" si="362"/>
        <v>0</v>
      </c>
      <c r="BY387" s="165">
        <f t="shared" si="363"/>
        <v>0</v>
      </c>
      <c r="BZ387" s="334">
        <v>0</v>
      </c>
      <c r="CB387" s="413">
        <f t="shared" si="364"/>
        <v>0</v>
      </c>
      <c r="CC387" s="165">
        <f t="shared" si="365"/>
        <v>0</v>
      </c>
      <c r="CD387" s="334">
        <v>0</v>
      </c>
      <c r="CF387" s="413">
        <v>0</v>
      </c>
      <c r="CG387" s="165">
        <v>0</v>
      </c>
      <c r="CH387" s="334">
        <v>0</v>
      </c>
      <c r="CJ387" s="413">
        <v>0</v>
      </c>
      <c r="CK387" s="165">
        <v>0</v>
      </c>
      <c r="CL387" s="334">
        <v>0</v>
      </c>
    </row>
    <row r="388" spans="1:93" ht="15" customHeight="1" outlineLevel="1">
      <c r="A388" s="188" t="s">
        <v>15</v>
      </c>
      <c r="B388" s="187">
        <v>100875</v>
      </c>
      <c r="C388" s="13" t="s">
        <v>13666</v>
      </c>
      <c r="D388" s="583" t="str">
        <f>IF(B388="","",IFERROR(VLOOKUP(B388,'SINAPI12-24'!$A$5:$H$17812,2,FALSE),VLOOKUP(ORÇAMENTO!B388,COMPOSIÇÕES!$A$9:$G$412,3,FALSE)))</f>
        <v>BANCO ARTICULADO, EM ACO INOX, PARA PCD, FIXADO NA PAREDE - FORNECIMENTO E INSTALAÇÃO. AF_01/2020</v>
      </c>
      <c r="E388" s="604" t="str">
        <f>IF(B388="","",IFERROR(VLOOKUP(B388,'SINAPI12-24'!$A$5:$H$17812,3,FALSE),VLOOKUP(ORÇAMENTO!B388,COMPOSIÇÕES!$A$9:$G$412,4,FALSE)))</f>
        <v>UN</v>
      </c>
      <c r="F388" s="110">
        <v>1</v>
      </c>
      <c r="G388" s="605"/>
      <c r="H388" s="123">
        <f t="shared" si="348"/>
        <v>0.28349999999999997</v>
      </c>
      <c r="I388" s="104">
        <f t="shared" si="366"/>
        <v>0</v>
      </c>
      <c r="J388" s="464">
        <f t="shared" si="367"/>
        <v>0</v>
      </c>
      <c r="K388" s="849"/>
      <c r="L388" s="66"/>
      <c r="M388" s="165"/>
      <c r="N388" s="334"/>
      <c r="O388" s="272"/>
      <c r="P388" s="66"/>
      <c r="Q388" s="165"/>
      <c r="R388" s="334"/>
      <c r="S388" s="325"/>
      <c r="T388" s="349"/>
      <c r="U388" s="165"/>
      <c r="V388" s="358"/>
      <c r="W388" s="21"/>
      <c r="X388" s="349"/>
      <c r="Y388" s="163"/>
      <c r="Z388" s="336"/>
      <c r="AA388" s="272"/>
      <c r="AB388" s="349"/>
      <c r="AC388" s="163"/>
      <c r="AD388" s="336"/>
      <c r="AE388" s="272"/>
      <c r="AF388" s="66"/>
      <c r="AG388" s="165"/>
      <c r="AH388" s="334"/>
      <c r="AI388" s="272"/>
      <c r="AJ388" s="66"/>
      <c r="AK388" s="165"/>
      <c r="AL388" s="334"/>
      <c r="AM388" s="146"/>
      <c r="AN388" s="66"/>
      <c r="AO388" s="165"/>
      <c r="AP388" s="334"/>
      <c r="AQ388" s="146"/>
      <c r="AR388" s="66"/>
      <c r="AS388" s="165"/>
      <c r="AT388" s="334"/>
      <c r="AU388" s="146"/>
      <c r="AV388" s="359"/>
      <c r="AW388" s="165"/>
      <c r="AX388" s="469"/>
      <c r="AY388" s="146"/>
      <c r="AZ388" s="292"/>
      <c r="BA388" s="165"/>
      <c r="BB388" s="469"/>
      <c r="BC388" s="146"/>
      <c r="BD388" s="66"/>
      <c r="BE388" s="165">
        <f t="shared" si="357"/>
        <v>0</v>
      </c>
      <c r="BF388" s="334">
        <f t="shared" si="368"/>
        <v>0</v>
      </c>
      <c r="BG388" s="158"/>
      <c r="BH388" s="66"/>
      <c r="BI388" s="165">
        <f t="shared" si="358"/>
        <v>0</v>
      </c>
      <c r="BJ388" s="334">
        <f t="shared" si="369"/>
        <v>0</v>
      </c>
      <c r="BL388" s="66"/>
      <c r="BM388" s="165">
        <f t="shared" si="370"/>
        <v>0</v>
      </c>
      <c r="BN388" s="334">
        <f t="shared" si="371"/>
        <v>0</v>
      </c>
      <c r="BP388" s="66">
        <f t="shared" si="359"/>
        <v>0</v>
      </c>
      <c r="BQ388" s="165">
        <f t="shared" si="360"/>
        <v>0</v>
      </c>
      <c r="BR388" s="334">
        <f t="shared" si="372"/>
        <v>0</v>
      </c>
      <c r="BT388" s="66"/>
      <c r="BU388" s="165">
        <f t="shared" si="361"/>
        <v>0</v>
      </c>
      <c r="BV388" s="334">
        <f t="shared" si="373"/>
        <v>0</v>
      </c>
      <c r="BX388" s="413">
        <f t="shared" si="362"/>
        <v>0</v>
      </c>
      <c r="BY388" s="165">
        <f t="shared" si="363"/>
        <v>0</v>
      </c>
      <c r="BZ388" s="334">
        <v>0</v>
      </c>
      <c r="CB388" s="413">
        <f t="shared" si="364"/>
        <v>0</v>
      </c>
      <c r="CC388" s="165">
        <f t="shared" si="365"/>
        <v>0</v>
      </c>
      <c r="CD388" s="334">
        <v>0</v>
      </c>
      <c r="CF388" s="413">
        <v>0</v>
      </c>
      <c r="CG388" s="165">
        <v>0</v>
      </c>
      <c r="CH388" s="334">
        <v>0</v>
      </c>
      <c r="CJ388" s="413">
        <v>0</v>
      </c>
      <c r="CK388" s="165">
        <v>0</v>
      </c>
      <c r="CL388" s="334">
        <v>0</v>
      </c>
    </row>
    <row r="389" spans="1:93" ht="15" customHeight="1" outlineLevel="1">
      <c r="A389" s="946" t="s">
        <v>106</v>
      </c>
      <c r="B389" s="189">
        <v>4807</v>
      </c>
      <c r="C389" s="13" t="s">
        <v>13667</v>
      </c>
      <c r="D389" s="583" t="s">
        <v>13428</v>
      </c>
      <c r="E389" s="604" t="s">
        <v>123</v>
      </c>
      <c r="F389" s="788">
        <v>18</v>
      </c>
      <c r="G389" s="605"/>
      <c r="H389" s="123">
        <f t="shared" si="348"/>
        <v>0.28349999999999997</v>
      </c>
      <c r="I389" s="104">
        <f t="shared" si="366"/>
        <v>0</v>
      </c>
      <c r="J389" s="464">
        <f t="shared" si="367"/>
        <v>0</v>
      </c>
      <c r="K389" s="849"/>
      <c r="L389" s="935"/>
      <c r="M389" s="773"/>
      <c r="N389" s="774"/>
      <c r="O389" s="775"/>
      <c r="P389" s="935"/>
      <c r="Q389" s="773"/>
      <c r="R389" s="774"/>
      <c r="S389" s="776"/>
      <c r="T389" s="777"/>
      <c r="U389" s="773"/>
      <c r="V389" s="778"/>
      <c r="W389" s="21"/>
      <c r="X389" s="777"/>
      <c r="Y389" s="779"/>
      <c r="Z389" s="780"/>
      <c r="AA389" s="775"/>
      <c r="AB389" s="777"/>
      <c r="AC389" s="779"/>
      <c r="AD389" s="780"/>
      <c r="AE389" s="775"/>
      <c r="AF389" s="935"/>
      <c r="AG389" s="773"/>
      <c r="AH389" s="774"/>
      <c r="AI389" s="775"/>
      <c r="AJ389" s="935"/>
      <c r="AK389" s="773"/>
      <c r="AL389" s="774"/>
      <c r="AM389" s="931"/>
      <c r="AN389" s="935"/>
      <c r="AO389" s="773"/>
      <c r="AP389" s="774"/>
      <c r="AQ389" s="931"/>
      <c r="AR389" s="935"/>
      <c r="AS389" s="773"/>
      <c r="AT389" s="774"/>
      <c r="AU389" s="931"/>
      <c r="AV389" s="777"/>
      <c r="AW389" s="773"/>
      <c r="AX389" s="781"/>
      <c r="AY389" s="931"/>
      <c r="AZ389" s="782"/>
      <c r="BA389" s="773"/>
      <c r="BB389" s="781"/>
      <c r="BC389" s="931"/>
      <c r="BD389" s="935"/>
      <c r="BE389" s="773">
        <f t="shared" si="357"/>
        <v>0</v>
      </c>
      <c r="BF389" s="774">
        <f t="shared" si="368"/>
        <v>0</v>
      </c>
      <c r="BG389" s="934"/>
      <c r="BH389" s="935"/>
      <c r="BI389" s="773">
        <f t="shared" si="358"/>
        <v>0</v>
      </c>
      <c r="BJ389" s="774">
        <f t="shared" si="369"/>
        <v>0</v>
      </c>
      <c r="BL389" s="935"/>
      <c r="BM389" s="773">
        <f t="shared" si="370"/>
        <v>0</v>
      </c>
      <c r="BN389" s="774">
        <f t="shared" si="371"/>
        <v>0</v>
      </c>
      <c r="BP389" s="935">
        <f t="shared" si="359"/>
        <v>0</v>
      </c>
      <c r="BQ389" s="773">
        <f t="shared" si="360"/>
        <v>0</v>
      </c>
      <c r="BR389" s="774">
        <f t="shared" si="372"/>
        <v>0</v>
      </c>
      <c r="BT389" s="935"/>
      <c r="BU389" s="773">
        <f t="shared" si="361"/>
        <v>0</v>
      </c>
      <c r="BV389" s="774">
        <f t="shared" si="373"/>
        <v>0</v>
      </c>
      <c r="BX389" s="782">
        <f t="shared" si="362"/>
        <v>0</v>
      </c>
      <c r="BY389" s="773">
        <f t="shared" si="363"/>
        <v>0</v>
      </c>
      <c r="BZ389" s="774">
        <v>0</v>
      </c>
      <c r="CB389" s="782">
        <f t="shared" si="364"/>
        <v>0</v>
      </c>
      <c r="CC389" s="773">
        <f t="shared" si="365"/>
        <v>0</v>
      </c>
      <c r="CD389" s="774">
        <v>0</v>
      </c>
      <c r="CF389" s="782">
        <v>0</v>
      </c>
      <c r="CG389" s="773">
        <v>0</v>
      </c>
      <c r="CH389" s="774">
        <v>0</v>
      </c>
      <c r="CJ389" s="782">
        <v>0</v>
      </c>
      <c r="CK389" s="773">
        <v>0</v>
      </c>
      <c r="CL389" s="774">
        <v>0</v>
      </c>
    </row>
    <row r="390" spans="1:93" ht="15" customHeight="1" outlineLevel="1">
      <c r="A390" s="946" t="s">
        <v>106</v>
      </c>
      <c r="B390" s="189">
        <v>8758</v>
      </c>
      <c r="C390" s="13" t="s">
        <v>13668</v>
      </c>
      <c r="D390" s="583" t="s">
        <v>13429</v>
      </c>
      <c r="E390" s="604" t="s">
        <v>123</v>
      </c>
      <c r="F390" s="788">
        <v>6</v>
      </c>
      <c r="G390" s="605"/>
      <c r="H390" s="123">
        <f t="shared" si="348"/>
        <v>0.28349999999999997</v>
      </c>
      <c r="I390" s="104">
        <f t="shared" si="366"/>
        <v>0</v>
      </c>
      <c r="J390" s="464">
        <f t="shared" si="367"/>
        <v>0</v>
      </c>
      <c r="K390" s="849"/>
      <c r="L390" s="935"/>
      <c r="M390" s="773"/>
      <c r="N390" s="774"/>
      <c r="O390" s="775"/>
      <c r="P390" s="935"/>
      <c r="Q390" s="773"/>
      <c r="R390" s="774"/>
      <c r="S390" s="776"/>
      <c r="T390" s="777"/>
      <c r="U390" s="773"/>
      <c r="V390" s="778"/>
      <c r="W390" s="21"/>
      <c r="X390" s="777"/>
      <c r="Y390" s="779"/>
      <c r="Z390" s="780"/>
      <c r="AA390" s="775"/>
      <c r="AB390" s="777"/>
      <c r="AC390" s="779"/>
      <c r="AD390" s="780"/>
      <c r="AE390" s="775"/>
      <c r="AF390" s="935"/>
      <c r="AG390" s="773"/>
      <c r="AH390" s="774"/>
      <c r="AI390" s="775"/>
      <c r="AJ390" s="935"/>
      <c r="AK390" s="773"/>
      <c r="AL390" s="774"/>
      <c r="AM390" s="931"/>
      <c r="AN390" s="935"/>
      <c r="AO390" s="773"/>
      <c r="AP390" s="774"/>
      <c r="AQ390" s="931"/>
      <c r="AR390" s="935"/>
      <c r="AS390" s="773"/>
      <c r="AT390" s="774"/>
      <c r="AU390" s="931"/>
      <c r="AV390" s="777"/>
      <c r="AW390" s="773"/>
      <c r="AX390" s="781"/>
      <c r="AY390" s="931"/>
      <c r="AZ390" s="782"/>
      <c r="BA390" s="773"/>
      <c r="BB390" s="781"/>
      <c r="BC390" s="931"/>
      <c r="BD390" s="935"/>
      <c r="BE390" s="773">
        <f t="shared" si="357"/>
        <v>0</v>
      </c>
      <c r="BF390" s="774">
        <f t="shared" si="368"/>
        <v>0</v>
      </c>
      <c r="BG390" s="934"/>
      <c r="BH390" s="935"/>
      <c r="BI390" s="773">
        <f t="shared" si="358"/>
        <v>0</v>
      </c>
      <c r="BJ390" s="774">
        <f t="shared" si="369"/>
        <v>0</v>
      </c>
      <c r="BL390" s="935"/>
      <c r="BM390" s="773">
        <f t="shared" si="370"/>
        <v>0</v>
      </c>
      <c r="BN390" s="774">
        <f t="shared" si="371"/>
        <v>0</v>
      </c>
      <c r="BP390" s="935">
        <f t="shared" si="359"/>
        <v>0</v>
      </c>
      <c r="BQ390" s="773">
        <f t="shared" si="360"/>
        <v>0</v>
      </c>
      <c r="BR390" s="774">
        <f t="shared" si="372"/>
        <v>0</v>
      </c>
      <c r="BT390" s="935"/>
      <c r="BU390" s="773">
        <f t="shared" si="361"/>
        <v>0</v>
      </c>
      <c r="BV390" s="774">
        <f t="shared" si="373"/>
        <v>0</v>
      </c>
      <c r="BX390" s="782">
        <f t="shared" si="362"/>
        <v>0</v>
      </c>
      <c r="BY390" s="773">
        <f t="shared" si="363"/>
        <v>0</v>
      </c>
      <c r="BZ390" s="774">
        <v>0</v>
      </c>
      <c r="CB390" s="782">
        <f t="shared" si="364"/>
        <v>0</v>
      </c>
      <c r="CC390" s="773">
        <f t="shared" si="365"/>
        <v>0</v>
      </c>
      <c r="CD390" s="774">
        <v>0</v>
      </c>
      <c r="CF390" s="782">
        <v>0</v>
      </c>
      <c r="CG390" s="773">
        <v>0</v>
      </c>
      <c r="CH390" s="774">
        <v>0</v>
      </c>
      <c r="CJ390" s="782">
        <v>0</v>
      </c>
      <c r="CK390" s="773">
        <v>0</v>
      </c>
      <c r="CL390" s="774">
        <v>0</v>
      </c>
    </row>
    <row r="391" spans="1:93" ht="15" customHeight="1" outlineLevel="1">
      <c r="A391" s="946" t="s">
        <v>106</v>
      </c>
      <c r="B391" s="189">
        <v>9496</v>
      </c>
      <c r="C391" s="13" t="s">
        <v>13669</v>
      </c>
      <c r="D391" s="583" t="s">
        <v>13445</v>
      </c>
      <c r="E391" s="604" t="s">
        <v>123</v>
      </c>
      <c r="F391" s="788">
        <v>211</v>
      </c>
      <c r="G391" s="605"/>
      <c r="H391" s="123">
        <f t="shared" si="348"/>
        <v>0.28349999999999997</v>
      </c>
      <c r="I391" s="104">
        <f t="shared" si="366"/>
        <v>0</v>
      </c>
      <c r="J391" s="464">
        <f t="shared" si="367"/>
        <v>0</v>
      </c>
      <c r="K391" s="849"/>
      <c r="L391" s="935"/>
      <c r="M391" s="773"/>
      <c r="N391" s="774"/>
      <c r="O391" s="775"/>
      <c r="P391" s="935"/>
      <c r="Q391" s="773"/>
      <c r="R391" s="774"/>
      <c r="S391" s="776"/>
      <c r="T391" s="777"/>
      <c r="U391" s="773"/>
      <c r="V391" s="778"/>
      <c r="W391" s="21"/>
      <c r="X391" s="777"/>
      <c r="Y391" s="779"/>
      <c r="Z391" s="780"/>
      <c r="AA391" s="775"/>
      <c r="AB391" s="777"/>
      <c r="AC391" s="779"/>
      <c r="AD391" s="780"/>
      <c r="AE391" s="775"/>
      <c r="AF391" s="935"/>
      <c r="AG391" s="773"/>
      <c r="AH391" s="774"/>
      <c r="AI391" s="775"/>
      <c r="AJ391" s="935"/>
      <c r="AK391" s="773"/>
      <c r="AL391" s="774"/>
      <c r="AM391" s="931"/>
      <c r="AN391" s="935"/>
      <c r="AO391" s="773"/>
      <c r="AP391" s="774"/>
      <c r="AQ391" s="931"/>
      <c r="AR391" s="935"/>
      <c r="AS391" s="773"/>
      <c r="AT391" s="774"/>
      <c r="AU391" s="931"/>
      <c r="AV391" s="777"/>
      <c r="AW391" s="773"/>
      <c r="AX391" s="781"/>
      <c r="AY391" s="931"/>
      <c r="AZ391" s="782"/>
      <c r="BA391" s="773"/>
      <c r="BB391" s="781"/>
      <c r="BC391" s="931"/>
      <c r="BD391" s="935"/>
      <c r="BE391" s="773">
        <f t="shared" si="357"/>
        <v>0</v>
      </c>
      <c r="BF391" s="774">
        <f t="shared" si="368"/>
        <v>0</v>
      </c>
      <c r="BG391" s="934"/>
      <c r="BH391" s="935"/>
      <c r="BI391" s="773">
        <f t="shared" si="358"/>
        <v>0</v>
      </c>
      <c r="BJ391" s="774">
        <f t="shared" si="369"/>
        <v>0</v>
      </c>
      <c r="BL391" s="935"/>
      <c r="BM391" s="773">
        <f t="shared" si="370"/>
        <v>0</v>
      </c>
      <c r="BN391" s="774">
        <f t="shared" si="371"/>
        <v>0</v>
      </c>
      <c r="BP391" s="935">
        <f t="shared" si="359"/>
        <v>0</v>
      </c>
      <c r="BQ391" s="773">
        <f t="shared" si="360"/>
        <v>0</v>
      </c>
      <c r="BR391" s="774">
        <f t="shared" si="372"/>
        <v>0</v>
      </c>
      <c r="BT391" s="935"/>
      <c r="BU391" s="773">
        <f t="shared" si="361"/>
        <v>0</v>
      </c>
      <c r="BV391" s="774">
        <f t="shared" si="373"/>
        <v>0</v>
      </c>
      <c r="BX391" s="782">
        <f t="shared" si="362"/>
        <v>0</v>
      </c>
      <c r="BY391" s="773">
        <f t="shared" si="363"/>
        <v>0</v>
      </c>
      <c r="BZ391" s="774">
        <v>0</v>
      </c>
      <c r="CB391" s="782">
        <f t="shared" si="364"/>
        <v>0</v>
      </c>
      <c r="CC391" s="773">
        <f t="shared" si="365"/>
        <v>0</v>
      </c>
      <c r="CD391" s="774">
        <v>0</v>
      </c>
      <c r="CF391" s="782">
        <v>0</v>
      </c>
      <c r="CG391" s="773">
        <v>0</v>
      </c>
      <c r="CH391" s="774">
        <v>0</v>
      </c>
      <c r="CJ391" s="782">
        <v>0</v>
      </c>
      <c r="CK391" s="773">
        <v>0</v>
      </c>
      <c r="CL391" s="774">
        <v>0</v>
      </c>
    </row>
    <row r="392" spans="1:93" ht="15" customHeight="1" outlineLevel="1">
      <c r="A392" s="188" t="s">
        <v>15</v>
      </c>
      <c r="B392" s="187">
        <v>95547</v>
      </c>
      <c r="C392" s="13" t="s">
        <v>13670</v>
      </c>
      <c r="D392" s="583" t="str">
        <f>IF(B392="","",IFERROR(VLOOKUP(B392,'SINAPI12-24'!$A$5:$H$17812,2,FALSE),VLOOKUP(ORÇAMENTO!B392,COMPOSIÇÕES!$A$9:$G$412,3,FALSE)))</f>
        <v>SABONETEIRA PLASTICA TIPO DISPENSER PARA SABONETE LIQUIDO COM RESERVATORIO 800 A 1500 ML, INCLUSO FIXAÇÃO. AF_01/2020</v>
      </c>
      <c r="E392" s="604" t="str">
        <f>IF(B392="","",IFERROR(VLOOKUP(B392,'SINAPI12-24'!$A$5:$H$17812,3,FALSE),VLOOKUP(ORÇAMENTO!B392,COMPOSIÇÕES!$A$9:$G$412,4,FALSE)))</f>
        <v>UN</v>
      </c>
      <c r="F392" s="110">
        <v>23</v>
      </c>
      <c r="G392" s="605"/>
      <c r="H392" s="123">
        <f t="shared" ref="H392:H422" si="374">$G$6</f>
        <v>0.28349999999999997</v>
      </c>
      <c r="I392" s="104">
        <f t="shared" si="366"/>
        <v>0</v>
      </c>
      <c r="J392" s="464">
        <f t="shared" si="367"/>
        <v>0</v>
      </c>
      <c r="K392" s="849"/>
      <c r="L392" s="66"/>
      <c r="M392" s="165"/>
      <c r="N392" s="334"/>
      <c r="O392" s="272"/>
      <c r="P392" s="66"/>
      <c r="Q392" s="165"/>
      <c r="R392" s="334"/>
      <c r="S392" s="325"/>
      <c r="T392" s="349"/>
      <c r="U392" s="165"/>
      <c r="V392" s="358"/>
      <c r="W392" s="21"/>
      <c r="X392" s="349"/>
      <c r="Y392" s="163"/>
      <c r="Z392" s="336"/>
      <c r="AA392" s="272"/>
      <c r="AB392" s="349"/>
      <c r="AC392" s="163"/>
      <c r="AD392" s="336"/>
      <c r="AE392" s="272"/>
      <c r="AF392" s="66"/>
      <c r="AG392" s="165"/>
      <c r="AH392" s="334"/>
      <c r="AI392" s="272"/>
      <c r="AJ392" s="66"/>
      <c r="AK392" s="165"/>
      <c r="AL392" s="334"/>
      <c r="AM392" s="146"/>
      <c r="AN392" s="66"/>
      <c r="AO392" s="165"/>
      <c r="AP392" s="334"/>
      <c r="AQ392" s="146"/>
      <c r="AR392" s="66"/>
      <c r="AS392" s="165"/>
      <c r="AT392" s="334"/>
      <c r="AU392" s="146"/>
      <c r="AV392" s="359"/>
      <c r="AW392" s="165"/>
      <c r="AX392" s="469"/>
      <c r="AY392" s="146"/>
      <c r="AZ392" s="292"/>
      <c r="BA392" s="165"/>
      <c r="BB392" s="469"/>
      <c r="BC392" s="146"/>
      <c r="BD392" s="66"/>
      <c r="BE392" s="165">
        <f t="shared" si="357"/>
        <v>0</v>
      </c>
      <c r="BF392" s="334">
        <f t="shared" si="368"/>
        <v>0</v>
      </c>
      <c r="BG392" s="158"/>
      <c r="BH392" s="66"/>
      <c r="BI392" s="165">
        <f t="shared" si="358"/>
        <v>0</v>
      </c>
      <c r="BJ392" s="334">
        <f t="shared" si="369"/>
        <v>0</v>
      </c>
      <c r="BL392" s="66"/>
      <c r="BM392" s="165">
        <f t="shared" si="370"/>
        <v>0</v>
      </c>
      <c r="BN392" s="334">
        <f t="shared" si="371"/>
        <v>0</v>
      </c>
      <c r="BP392" s="66">
        <f t="shared" si="359"/>
        <v>0</v>
      </c>
      <c r="BQ392" s="165">
        <f t="shared" si="360"/>
        <v>0</v>
      </c>
      <c r="BR392" s="334">
        <f t="shared" si="372"/>
        <v>0</v>
      </c>
      <c r="BT392" s="66"/>
      <c r="BU392" s="165">
        <f t="shared" si="361"/>
        <v>0</v>
      </c>
      <c r="BV392" s="334">
        <f t="shared" si="373"/>
        <v>0</v>
      </c>
      <c r="BX392" s="413">
        <f t="shared" si="362"/>
        <v>0</v>
      </c>
      <c r="BY392" s="165">
        <f t="shared" si="363"/>
        <v>0</v>
      </c>
      <c r="BZ392" s="334">
        <v>0</v>
      </c>
      <c r="CB392" s="413">
        <f t="shared" si="364"/>
        <v>0</v>
      </c>
      <c r="CC392" s="165">
        <f t="shared" si="365"/>
        <v>0</v>
      </c>
      <c r="CD392" s="334">
        <v>0</v>
      </c>
      <c r="CF392" s="413">
        <v>0</v>
      </c>
      <c r="CG392" s="165">
        <v>0</v>
      </c>
      <c r="CH392" s="334">
        <v>0</v>
      </c>
      <c r="CJ392" s="413">
        <v>0</v>
      </c>
      <c r="CK392" s="165">
        <v>0</v>
      </c>
      <c r="CL392" s="334">
        <v>0</v>
      </c>
    </row>
    <row r="393" spans="1:93" ht="15" customHeight="1" outlineLevel="1">
      <c r="A393" s="946" t="s">
        <v>349</v>
      </c>
      <c r="B393" s="189" t="s">
        <v>13404</v>
      </c>
      <c r="C393" s="13" t="s">
        <v>13671</v>
      </c>
      <c r="D393" s="583" t="s">
        <v>13405</v>
      </c>
      <c r="E393" s="604" t="s">
        <v>123</v>
      </c>
      <c r="F393" s="788">
        <v>23</v>
      </c>
      <c r="G393" s="605"/>
      <c r="H393" s="123">
        <f t="shared" si="374"/>
        <v>0.28349999999999997</v>
      </c>
      <c r="I393" s="104">
        <f t="shared" si="366"/>
        <v>0</v>
      </c>
      <c r="J393" s="464">
        <f t="shared" si="367"/>
        <v>0</v>
      </c>
      <c r="K393" s="849"/>
      <c r="L393" s="935"/>
      <c r="M393" s="773"/>
      <c r="N393" s="774"/>
      <c r="O393" s="775"/>
      <c r="P393" s="935"/>
      <c r="Q393" s="773"/>
      <c r="R393" s="774"/>
      <c r="S393" s="776"/>
      <c r="T393" s="777"/>
      <c r="U393" s="773"/>
      <c r="V393" s="778"/>
      <c r="W393" s="21"/>
      <c r="X393" s="777"/>
      <c r="Y393" s="779"/>
      <c r="Z393" s="780"/>
      <c r="AA393" s="775"/>
      <c r="AB393" s="777"/>
      <c r="AC393" s="779"/>
      <c r="AD393" s="780"/>
      <c r="AE393" s="775"/>
      <c r="AF393" s="935"/>
      <c r="AG393" s="773"/>
      <c r="AH393" s="774"/>
      <c r="AI393" s="775"/>
      <c r="AJ393" s="935"/>
      <c r="AK393" s="773"/>
      <c r="AL393" s="774"/>
      <c r="AM393" s="931"/>
      <c r="AN393" s="935"/>
      <c r="AO393" s="773"/>
      <c r="AP393" s="774"/>
      <c r="AQ393" s="931"/>
      <c r="AR393" s="935"/>
      <c r="AS393" s="773"/>
      <c r="AT393" s="774"/>
      <c r="AU393" s="931"/>
      <c r="AV393" s="777"/>
      <c r="AW393" s="773"/>
      <c r="AX393" s="781"/>
      <c r="AY393" s="931"/>
      <c r="AZ393" s="782"/>
      <c r="BA393" s="773"/>
      <c r="BB393" s="781"/>
      <c r="BC393" s="931"/>
      <c r="BD393" s="935"/>
      <c r="BE393" s="773">
        <f t="shared" si="357"/>
        <v>0</v>
      </c>
      <c r="BF393" s="774">
        <f t="shared" si="368"/>
        <v>0</v>
      </c>
      <c r="BG393" s="934"/>
      <c r="BH393" s="935"/>
      <c r="BI393" s="773">
        <f t="shared" si="358"/>
        <v>0</v>
      </c>
      <c r="BJ393" s="774">
        <f t="shared" si="369"/>
        <v>0</v>
      </c>
      <c r="BL393" s="935"/>
      <c r="BM393" s="773">
        <f t="shared" si="370"/>
        <v>0</v>
      </c>
      <c r="BN393" s="774">
        <f t="shared" si="371"/>
        <v>0</v>
      </c>
      <c r="BP393" s="935">
        <f t="shared" si="359"/>
        <v>0</v>
      </c>
      <c r="BQ393" s="773">
        <f t="shared" si="360"/>
        <v>0</v>
      </c>
      <c r="BR393" s="774">
        <f t="shared" si="372"/>
        <v>0</v>
      </c>
      <c r="BT393" s="935"/>
      <c r="BU393" s="773">
        <f t="shared" si="361"/>
        <v>0</v>
      </c>
      <c r="BV393" s="774">
        <f t="shared" si="373"/>
        <v>0</v>
      </c>
      <c r="BX393" s="782">
        <f t="shared" si="362"/>
        <v>0</v>
      </c>
      <c r="BY393" s="773">
        <f t="shared" si="363"/>
        <v>0</v>
      </c>
      <c r="BZ393" s="774">
        <v>0</v>
      </c>
      <c r="CB393" s="782">
        <f t="shared" si="364"/>
        <v>0</v>
      </c>
      <c r="CC393" s="773">
        <f t="shared" si="365"/>
        <v>0</v>
      </c>
      <c r="CD393" s="774">
        <v>0</v>
      </c>
      <c r="CF393" s="782">
        <v>0</v>
      </c>
      <c r="CG393" s="773">
        <v>0</v>
      </c>
      <c r="CH393" s="774">
        <v>0</v>
      </c>
      <c r="CJ393" s="782">
        <v>0</v>
      </c>
      <c r="CK393" s="773">
        <v>0</v>
      </c>
      <c r="CL393" s="774">
        <v>0</v>
      </c>
      <c r="CO393"/>
    </row>
    <row r="394" spans="1:93" ht="15" customHeight="1" outlineLevel="1">
      <c r="A394" s="946" t="s">
        <v>106</v>
      </c>
      <c r="B394" s="189">
        <v>3708</v>
      </c>
      <c r="C394" s="13" t="s">
        <v>13672</v>
      </c>
      <c r="D394" s="583" t="s">
        <v>13446</v>
      </c>
      <c r="E394" s="604" t="s">
        <v>123</v>
      </c>
      <c r="F394" s="788">
        <v>211</v>
      </c>
      <c r="G394" s="605"/>
      <c r="H394" s="123">
        <f t="shared" si="374"/>
        <v>0.28349999999999997</v>
      </c>
      <c r="I394" s="104">
        <f t="shared" si="366"/>
        <v>0</v>
      </c>
      <c r="J394" s="464">
        <f t="shared" si="367"/>
        <v>0</v>
      </c>
      <c r="K394" s="849"/>
      <c r="L394" s="935"/>
      <c r="M394" s="773"/>
      <c r="N394" s="774"/>
      <c r="O394" s="775"/>
      <c r="P394" s="935"/>
      <c r="Q394" s="773"/>
      <c r="R394" s="774"/>
      <c r="S394" s="776"/>
      <c r="T394" s="777"/>
      <c r="U394" s="773"/>
      <c r="V394" s="778"/>
      <c r="W394" s="21"/>
      <c r="X394" s="777"/>
      <c r="Y394" s="779"/>
      <c r="Z394" s="780"/>
      <c r="AA394" s="775"/>
      <c r="AB394" s="777"/>
      <c r="AC394" s="779"/>
      <c r="AD394" s="780"/>
      <c r="AE394" s="775"/>
      <c r="AF394" s="935"/>
      <c r="AG394" s="773"/>
      <c r="AH394" s="774"/>
      <c r="AI394" s="775"/>
      <c r="AJ394" s="935"/>
      <c r="AK394" s="773"/>
      <c r="AL394" s="774"/>
      <c r="AM394" s="931"/>
      <c r="AN394" s="935"/>
      <c r="AO394" s="773"/>
      <c r="AP394" s="774"/>
      <c r="AQ394" s="931"/>
      <c r="AR394" s="935"/>
      <c r="AS394" s="773"/>
      <c r="AT394" s="774"/>
      <c r="AU394" s="931"/>
      <c r="AV394" s="777"/>
      <c r="AW394" s="773"/>
      <c r="AX394" s="781"/>
      <c r="AY394" s="931"/>
      <c r="AZ394" s="782"/>
      <c r="BA394" s="773"/>
      <c r="BB394" s="781"/>
      <c r="BC394" s="931"/>
      <c r="BD394" s="935"/>
      <c r="BE394" s="773">
        <f t="shared" si="357"/>
        <v>0</v>
      </c>
      <c r="BF394" s="774">
        <f t="shared" si="368"/>
        <v>0</v>
      </c>
      <c r="BG394" s="934"/>
      <c r="BH394" s="935"/>
      <c r="BI394" s="773">
        <f t="shared" si="358"/>
        <v>0</v>
      </c>
      <c r="BJ394" s="774">
        <f t="shared" si="369"/>
        <v>0</v>
      </c>
      <c r="BL394" s="935"/>
      <c r="BM394" s="773">
        <f t="shared" si="370"/>
        <v>0</v>
      </c>
      <c r="BN394" s="774">
        <f t="shared" si="371"/>
        <v>0</v>
      </c>
      <c r="BP394" s="935">
        <f t="shared" si="359"/>
        <v>0</v>
      </c>
      <c r="BQ394" s="773">
        <f t="shared" si="360"/>
        <v>0</v>
      </c>
      <c r="BR394" s="774">
        <f t="shared" si="372"/>
        <v>0</v>
      </c>
      <c r="BT394" s="935"/>
      <c r="BU394" s="773">
        <f t="shared" si="361"/>
        <v>0</v>
      </c>
      <c r="BV394" s="774">
        <f t="shared" si="373"/>
        <v>0</v>
      </c>
      <c r="BX394" s="782">
        <f t="shared" si="362"/>
        <v>0</v>
      </c>
      <c r="BY394" s="773">
        <f t="shared" si="363"/>
        <v>0</v>
      </c>
      <c r="BZ394" s="774">
        <v>0</v>
      </c>
      <c r="CB394" s="782">
        <f t="shared" si="364"/>
        <v>0</v>
      </c>
      <c r="CC394" s="773">
        <f t="shared" si="365"/>
        <v>0</v>
      </c>
      <c r="CD394" s="774">
        <v>0</v>
      </c>
      <c r="CF394" s="782">
        <v>0</v>
      </c>
      <c r="CG394" s="773">
        <v>0</v>
      </c>
      <c r="CH394" s="774">
        <v>0</v>
      </c>
      <c r="CJ394" s="782">
        <v>0</v>
      </c>
      <c r="CK394" s="773">
        <v>0</v>
      </c>
      <c r="CL394" s="774">
        <v>0</v>
      </c>
      <c r="CO394"/>
    </row>
    <row r="395" spans="1:93" ht="15" customHeight="1" outlineLevel="1">
      <c r="A395" s="135" t="s">
        <v>210</v>
      </c>
      <c r="B395" s="107" t="s">
        <v>13380</v>
      </c>
      <c r="C395" s="13" t="s">
        <v>13673</v>
      </c>
      <c r="D395" s="583" t="str">
        <f>IF(B395="","",IFERROR(VLOOKUP(B395,'SINAPI12-24'!$A$5:$H$17812,2,FALSE),VLOOKUP(ORÇAMENTO!B395,COMPOSIÇÕES!$A$9:$G$412,3,FALSE)))</f>
        <v>CUBA DE EMBUTIR RETANGULAR DE AÇO INOXIDÁVEL, 50 X 40 X 20 CM - FORNECIMENTO E INSTALAÇÃO. AF_01/2020 (REF. SINAPI 100852,11/2021)</v>
      </c>
      <c r="E395" s="604" t="str">
        <f>IF(B395="","",IFERROR(VLOOKUP(B395,'SINAPI12-24'!$A$5:$H$17812,3,FALSE),VLOOKUP(ORÇAMENTO!B395,COMPOSIÇÕES!$A$9:$G$412,4,FALSE)))</f>
        <v xml:space="preserve">UN    </v>
      </c>
      <c r="F395" s="110">
        <v>7</v>
      </c>
      <c r="G395" s="605"/>
      <c r="H395" s="123">
        <f t="shared" si="374"/>
        <v>0.28349999999999997</v>
      </c>
      <c r="I395" s="104">
        <f t="shared" si="366"/>
        <v>0</v>
      </c>
      <c r="J395" s="464">
        <f t="shared" si="367"/>
        <v>0</v>
      </c>
      <c r="K395" s="849"/>
      <c r="L395" s="66"/>
      <c r="M395" s="165"/>
      <c r="N395" s="334"/>
      <c r="O395" s="272"/>
      <c r="P395" s="66"/>
      <c r="Q395" s="165"/>
      <c r="R395" s="334"/>
      <c r="S395" s="325"/>
      <c r="T395" s="349"/>
      <c r="U395" s="165"/>
      <c r="V395" s="358"/>
      <c r="W395" s="21"/>
      <c r="X395" s="349"/>
      <c r="Y395" s="163"/>
      <c r="Z395" s="336"/>
      <c r="AA395" s="272"/>
      <c r="AB395" s="349"/>
      <c r="AC395" s="163"/>
      <c r="AD395" s="336"/>
      <c r="AE395" s="272"/>
      <c r="AF395" s="66"/>
      <c r="AG395" s="165"/>
      <c r="AH395" s="334"/>
      <c r="AI395" s="272"/>
      <c r="AJ395" s="66"/>
      <c r="AK395" s="165"/>
      <c r="AL395" s="334"/>
      <c r="AM395" s="146"/>
      <c r="AN395" s="66"/>
      <c r="AO395" s="165"/>
      <c r="AP395" s="334"/>
      <c r="AQ395" s="146"/>
      <c r="AR395" s="66"/>
      <c r="AS395" s="165"/>
      <c r="AT395" s="334"/>
      <c r="AU395" s="146"/>
      <c r="AV395" s="359"/>
      <c r="AW395" s="165"/>
      <c r="AX395" s="469"/>
      <c r="AY395" s="146"/>
      <c r="AZ395" s="292"/>
      <c r="BA395" s="165"/>
      <c r="BB395" s="469"/>
      <c r="BC395" s="146"/>
      <c r="BD395" s="66"/>
      <c r="BE395" s="165">
        <f t="shared" si="357"/>
        <v>0</v>
      </c>
      <c r="BF395" s="334">
        <f t="shared" si="368"/>
        <v>0</v>
      </c>
      <c r="BG395" s="158"/>
      <c r="BH395" s="66"/>
      <c r="BI395" s="165">
        <f t="shared" si="358"/>
        <v>0</v>
      </c>
      <c r="BJ395" s="334">
        <f t="shared" si="369"/>
        <v>0</v>
      </c>
      <c r="BL395" s="66"/>
      <c r="BM395" s="165">
        <f t="shared" si="370"/>
        <v>0</v>
      </c>
      <c r="BN395" s="334">
        <f t="shared" si="371"/>
        <v>0</v>
      </c>
      <c r="BP395" s="66">
        <f t="shared" si="359"/>
        <v>0</v>
      </c>
      <c r="BQ395" s="165">
        <f t="shared" si="360"/>
        <v>0</v>
      </c>
      <c r="BR395" s="334">
        <f t="shared" si="372"/>
        <v>0</v>
      </c>
      <c r="BT395" s="66"/>
      <c r="BU395" s="165">
        <f t="shared" si="361"/>
        <v>0</v>
      </c>
      <c r="BV395" s="334">
        <f t="shared" si="373"/>
        <v>0</v>
      </c>
      <c r="BX395" s="413">
        <f t="shared" si="362"/>
        <v>0</v>
      </c>
      <c r="BY395" s="165">
        <f t="shared" si="363"/>
        <v>0</v>
      </c>
      <c r="BZ395" s="334">
        <v>0</v>
      </c>
      <c r="CB395" s="413">
        <f t="shared" si="364"/>
        <v>0</v>
      </c>
      <c r="CC395" s="165">
        <f t="shared" si="365"/>
        <v>0</v>
      </c>
      <c r="CD395" s="334">
        <v>0</v>
      </c>
      <c r="CF395" s="413">
        <v>0</v>
      </c>
      <c r="CG395" s="165">
        <v>0</v>
      </c>
      <c r="CH395" s="334">
        <v>0</v>
      </c>
      <c r="CJ395" s="413">
        <v>0</v>
      </c>
      <c r="CK395" s="165">
        <v>0</v>
      </c>
      <c r="CL395" s="334">
        <v>0</v>
      </c>
      <c r="CO395"/>
    </row>
    <row r="396" spans="1:93" ht="15" customHeight="1" outlineLevel="1">
      <c r="A396" s="135" t="s">
        <v>210</v>
      </c>
      <c r="B396" s="107" t="s">
        <v>13384</v>
      </c>
      <c r="C396" s="13" t="s">
        <v>13674</v>
      </c>
      <c r="D396" s="583" t="str">
        <f>IF(B396="","",IFERROR(VLOOKUP(B396,'SINAPI12-24'!$A$5:$H$17812,2,FALSE),VLOOKUP(ORÇAMENTO!B396,COMPOSIÇÕES!$A$9:$G$412,3,FALSE)))</f>
        <v>CUBA DE EMBUTIR RETANGULAR DE AÇO INOXIDÁVEL, 60 X 50 X 40 CM - FORNECIMENTO E INSTALAÇÃO. AF_01/2020 (SINAPI 100852,11/2021)</v>
      </c>
      <c r="E396" s="604" t="str">
        <f>IF(B396="","",IFERROR(VLOOKUP(B396,'SINAPI12-24'!$A$5:$H$17812,3,FALSE),VLOOKUP(ORÇAMENTO!B396,COMPOSIÇÕES!$A$9:$G$412,4,FALSE)))</f>
        <v>UN</v>
      </c>
      <c r="F396" s="110">
        <v>1</v>
      </c>
      <c r="G396" s="605"/>
      <c r="H396" s="123">
        <f t="shared" si="374"/>
        <v>0.28349999999999997</v>
      </c>
      <c r="I396" s="104">
        <f t="shared" si="366"/>
        <v>0</v>
      </c>
      <c r="J396" s="464">
        <f t="shared" si="367"/>
        <v>0</v>
      </c>
      <c r="K396" s="849"/>
      <c r="L396" s="66"/>
      <c r="M396" s="165"/>
      <c r="N396" s="334"/>
      <c r="O396" s="272"/>
      <c r="P396" s="66"/>
      <c r="Q396" s="165"/>
      <c r="R396" s="334"/>
      <c r="S396" s="325"/>
      <c r="T396" s="349"/>
      <c r="U396" s="165"/>
      <c r="V396" s="358"/>
      <c r="W396" s="21"/>
      <c r="X396" s="349"/>
      <c r="Y396" s="163"/>
      <c r="Z396" s="336"/>
      <c r="AA396" s="272"/>
      <c r="AB396" s="349"/>
      <c r="AC396" s="163"/>
      <c r="AD396" s="336"/>
      <c r="AE396" s="272"/>
      <c r="AF396" s="66"/>
      <c r="AG396" s="165"/>
      <c r="AH396" s="334"/>
      <c r="AI396" s="272"/>
      <c r="AJ396" s="66"/>
      <c r="AK396" s="165"/>
      <c r="AL396" s="334"/>
      <c r="AM396" s="146"/>
      <c r="AN396" s="66"/>
      <c r="AO396" s="165"/>
      <c r="AP396" s="334"/>
      <c r="AQ396" s="146"/>
      <c r="AR396" s="66"/>
      <c r="AS396" s="165"/>
      <c r="AT396" s="334"/>
      <c r="AU396" s="146"/>
      <c r="AV396" s="359"/>
      <c r="AW396" s="165"/>
      <c r="AX396" s="469"/>
      <c r="AY396" s="146"/>
      <c r="AZ396" s="292"/>
      <c r="BA396" s="165"/>
      <c r="BB396" s="469"/>
      <c r="BC396" s="146"/>
      <c r="BD396" s="66"/>
      <c r="BE396" s="165">
        <f t="shared" si="357"/>
        <v>0</v>
      </c>
      <c r="BF396" s="334">
        <f t="shared" si="368"/>
        <v>0</v>
      </c>
      <c r="BG396" s="158"/>
      <c r="BH396" s="66"/>
      <c r="BI396" s="165">
        <f t="shared" si="358"/>
        <v>0</v>
      </c>
      <c r="BJ396" s="334">
        <f t="shared" si="369"/>
        <v>0</v>
      </c>
      <c r="BL396" s="66"/>
      <c r="BM396" s="165">
        <f t="shared" si="370"/>
        <v>0</v>
      </c>
      <c r="BN396" s="334">
        <f t="shared" si="371"/>
        <v>0</v>
      </c>
      <c r="BP396" s="66">
        <f t="shared" si="359"/>
        <v>0</v>
      </c>
      <c r="BQ396" s="165">
        <f t="shared" si="360"/>
        <v>0</v>
      </c>
      <c r="BR396" s="334">
        <f t="shared" si="372"/>
        <v>0</v>
      </c>
      <c r="BT396" s="66"/>
      <c r="BU396" s="165">
        <f t="shared" si="361"/>
        <v>0</v>
      </c>
      <c r="BV396" s="334">
        <f t="shared" si="373"/>
        <v>0</v>
      </c>
      <c r="BX396" s="413">
        <f t="shared" si="362"/>
        <v>0</v>
      </c>
      <c r="BY396" s="165">
        <f t="shared" si="363"/>
        <v>0</v>
      </c>
      <c r="BZ396" s="334">
        <v>0</v>
      </c>
      <c r="CB396" s="413">
        <f t="shared" si="364"/>
        <v>0</v>
      </c>
      <c r="CC396" s="165">
        <f t="shared" si="365"/>
        <v>0</v>
      </c>
      <c r="CD396" s="334">
        <v>0</v>
      </c>
      <c r="CF396" s="413">
        <v>0</v>
      </c>
      <c r="CG396" s="165">
        <v>0</v>
      </c>
      <c r="CH396" s="334">
        <v>0</v>
      </c>
      <c r="CJ396" s="413">
        <v>0</v>
      </c>
      <c r="CK396" s="165">
        <v>0</v>
      </c>
      <c r="CL396" s="334">
        <v>0</v>
      </c>
      <c r="CO396"/>
    </row>
    <row r="397" spans="1:93" ht="15" customHeight="1">
      <c r="A397" s="448"/>
      <c r="B397" s="449"/>
      <c r="C397" s="450">
        <v>18</v>
      </c>
      <c r="D397" s="582" t="s">
        <v>348</v>
      </c>
      <c r="E397" s="450"/>
      <c r="F397" s="450"/>
      <c r="G397" s="451"/>
      <c r="H397" s="452"/>
      <c r="I397" s="453"/>
      <c r="J397" s="454">
        <f>SUM(J398:J404)</f>
        <v>0</v>
      </c>
      <c r="K397" s="849"/>
      <c r="L397" s="259"/>
      <c r="M397" s="260"/>
      <c r="N397" s="324"/>
      <c r="O397" s="272"/>
      <c r="P397" s="259"/>
      <c r="Q397" s="260"/>
      <c r="R397" s="324"/>
      <c r="S397" s="346"/>
      <c r="T397" s="294"/>
      <c r="U397" s="362"/>
      <c r="V397" s="363"/>
      <c r="W397" s="21"/>
      <c r="X397" s="294"/>
      <c r="Y397" s="347"/>
      <c r="Z397" s="328"/>
      <c r="AA397" s="272"/>
      <c r="AB397" s="294"/>
      <c r="AC397" s="347"/>
      <c r="AD397" s="328"/>
      <c r="AE397" s="272"/>
      <c r="AF397" s="259"/>
      <c r="AG397" s="260"/>
      <c r="AH397" s="324"/>
      <c r="AI397" s="272"/>
      <c r="AJ397" s="259"/>
      <c r="AK397" s="260"/>
      <c r="AL397" s="324"/>
      <c r="AM397" s="146"/>
      <c r="AN397" s="259"/>
      <c r="AO397" s="260"/>
      <c r="AP397" s="324"/>
      <c r="AQ397" s="146"/>
      <c r="AR397" s="259"/>
      <c r="AS397" s="260"/>
      <c r="AT397" s="324"/>
      <c r="AU397" s="146"/>
      <c r="AV397" s="294"/>
      <c r="AW397" s="362"/>
      <c r="AX397" s="471"/>
      <c r="AY397" s="315"/>
      <c r="AZ397" s="294"/>
      <c r="BA397" s="362"/>
      <c r="BB397" s="471"/>
      <c r="BC397" s="315"/>
      <c r="BD397" s="259"/>
      <c r="BE397" s="260"/>
      <c r="BF397" s="324"/>
      <c r="BG397" s="158"/>
      <c r="BH397" s="259"/>
      <c r="BI397" s="260"/>
      <c r="BJ397" s="324"/>
      <c r="BL397" s="259"/>
      <c r="BM397" s="260"/>
      <c r="BN397" s="324"/>
      <c r="BP397" s="283"/>
      <c r="BQ397" s="284"/>
      <c r="BR397" s="330"/>
      <c r="BT397" s="283"/>
      <c r="BU397" s="284"/>
      <c r="BV397" s="330"/>
      <c r="BX397" s="294"/>
      <c r="BY397" s="362"/>
      <c r="BZ397" s="406"/>
      <c r="CB397" s="294"/>
      <c r="CC397" s="362"/>
      <c r="CD397" s="406"/>
      <c r="CF397" s="294"/>
      <c r="CG397" s="362"/>
      <c r="CH397" s="406"/>
      <c r="CJ397" s="294"/>
      <c r="CK397" s="362"/>
      <c r="CL397" s="406"/>
      <c r="CO397"/>
    </row>
    <row r="398" spans="1:93" ht="15" customHeight="1" outlineLevel="1">
      <c r="A398" s="188" t="s">
        <v>15</v>
      </c>
      <c r="B398" s="189">
        <v>94969</v>
      </c>
      <c r="C398" s="13" t="s">
        <v>394</v>
      </c>
      <c r="D398" s="583" t="str">
        <f>IF(B398="","",IFERROR(VLOOKUP(B398,'SINAPI12-24'!$A$5:$H$17812,2,FALSE),VLOOKUP(ORÇAMENTO!B398,COMPOSIÇÕES!$A$9:$G$412,3,FALSE)))</f>
        <v>CONCRETO FCK = 15MPA, TRAÇO 1:3,4:3,5 (EM MASSA SECA DE CIMENTO/ AREIA MÉDIA/ BRITA 1) - PREPARO MECÂNICO COM BETONEIRA 600 L. AF_05/2021</v>
      </c>
      <c r="E398" s="604" t="str">
        <f>IF(B398="","",IFERROR(VLOOKUP(B398,'SINAPI12-24'!$A$5:$H$17812,3,FALSE),VLOOKUP(ORÇAMENTO!B398,COMPOSIÇÕES!$A$9:$G$412,4,FALSE)))</f>
        <v>M3</v>
      </c>
      <c r="F398" s="110">
        <v>45.8</v>
      </c>
      <c r="G398" s="605"/>
      <c r="H398" s="123">
        <f t="shared" si="374"/>
        <v>0.28349999999999997</v>
      </c>
      <c r="I398" s="104">
        <f t="shared" ref="I398:I404" si="375">G398*(1+H398)</f>
        <v>0</v>
      </c>
      <c r="J398" s="464">
        <f t="shared" ref="J398:J404" si="376">F398*I398</f>
        <v>0</v>
      </c>
      <c r="K398" s="849"/>
      <c r="L398" s="69"/>
      <c r="M398" s="112"/>
      <c r="N398" s="331"/>
      <c r="O398" s="272"/>
      <c r="P398" s="69"/>
      <c r="Q398" s="112"/>
      <c r="R398" s="331"/>
      <c r="S398" s="325"/>
      <c r="T398" s="348"/>
      <c r="U398" s="112"/>
      <c r="V398" s="356"/>
      <c r="W398" s="21"/>
      <c r="X398" s="348"/>
      <c r="Y398" s="162"/>
      <c r="Z398" s="333"/>
      <c r="AA398" s="272"/>
      <c r="AB398" s="348"/>
      <c r="AC398" s="162"/>
      <c r="AD398" s="333"/>
      <c r="AE398" s="272"/>
      <c r="AF398" s="69"/>
      <c r="AG398" s="112"/>
      <c r="AH398" s="331"/>
      <c r="AI398" s="272"/>
      <c r="AJ398" s="69"/>
      <c r="AK398" s="112"/>
      <c r="AL398" s="331"/>
      <c r="AM398" s="146"/>
      <c r="AN398" s="69"/>
      <c r="AO398" s="112"/>
      <c r="AP398" s="331"/>
      <c r="AQ398" s="146"/>
      <c r="AR398" s="69"/>
      <c r="AS398" s="112"/>
      <c r="AT398" s="331"/>
      <c r="AU398" s="146"/>
      <c r="AV398" s="357"/>
      <c r="AW398" s="112"/>
      <c r="AX398" s="468"/>
      <c r="AY398" s="146"/>
      <c r="AZ398" s="291"/>
      <c r="BA398" s="112"/>
      <c r="BB398" s="468"/>
      <c r="BC398" s="146"/>
      <c r="BD398" s="69"/>
      <c r="BE398" s="112">
        <f t="shared" si="357"/>
        <v>0</v>
      </c>
      <c r="BF398" s="331">
        <f t="shared" ref="BF398:BF404" si="377">BD398/($F398-$X398-$AZ398)</f>
        <v>0</v>
      </c>
      <c r="BG398" s="158"/>
      <c r="BH398" s="69"/>
      <c r="BI398" s="112">
        <f t="shared" si="358"/>
        <v>0</v>
      </c>
      <c r="BJ398" s="331">
        <f t="shared" ref="BJ398:BJ404" si="378">BH398/($F398-$X398-$AZ398)</f>
        <v>0</v>
      </c>
      <c r="BL398" s="69"/>
      <c r="BM398" s="112">
        <f t="shared" ref="BM398:BM404" si="379">TRUNC(BL398*M398,2)</f>
        <v>0</v>
      </c>
      <c r="BN398" s="331">
        <f t="shared" ref="BN398:BN404" si="380">BL398/($F398-$X398-$AZ398)</f>
        <v>0</v>
      </c>
      <c r="BP398" s="69">
        <f t="shared" si="359"/>
        <v>0</v>
      </c>
      <c r="BQ398" s="112">
        <f t="shared" si="360"/>
        <v>0</v>
      </c>
      <c r="BR398" s="331">
        <f t="shared" ref="BR398:BR404" si="381">BP398/($F398-$X398-$AZ398)</f>
        <v>0</v>
      </c>
      <c r="BT398" s="69"/>
      <c r="BU398" s="112">
        <f t="shared" si="361"/>
        <v>0</v>
      </c>
      <c r="BV398" s="331">
        <f t="shared" ref="BV398:BV404" si="382">BT398/($F398-$X398-$AZ398)</f>
        <v>0</v>
      </c>
      <c r="BX398" s="304">
        <f t="shared" si="362"/>
        <v>0</v>
      </c>
      <c r="BY398" s="112">
        <f t="shared" si="363"/>
        <v>0</v>
      </c>
      <c r="BZ398" s="331">
        <v>0</v>
      </c>
      <c r="CB398" s="304">
        <f t="shared" si="364"/>
        <v>0</v>
      </c>
      <c r="CC398" s="112">
        <f t="shared" si="365"/>
        <v>0</v>
      </c>
      <c r="CD398" s="331">
        <v>0</v>
      </c>
      <c r="CF398" s="304">
        <v>0</v>
      </c>
      <c r="CG398" s="112">
        <v>0</v>
      </c>
      <c r="CH398" s="331">
        <v>0</v>
      </c>
      <c r="CJ398" s="304">
        <v>0</v>
      </c>
      <c r="CK398" s="112">
        <v>0</v>
      </c>
      <c r="CL398" s="331">
        <v>0</v>
      </c>
      <c r="CO398"/>
    </row>
    <row r="399" spans="1:93" ht="15" customHeight="1" outlineLevel="1">
      <c r="A399" s="946" t="s">
        <v>106</v>
      </c>
      <c r="B399" s="189">
        <v>9092</v>
      </c>
      <c r="C399" s="13" t="s">
        <v>396</v>
      </c>
      <c r="D399" s="583" t="s">
        <v>13447</v>
      </c>
      <c r="E399" s="604" t="s">
        <v>123</v>
      </c>
      <c r="F399" s="788">
        <v>1</v>
      </c>
      <c r="G399" s="605"/>
      <c r="H399" s="123">
        <f t="shared" si="374"/>
        <v>0.28349999999999997</v>
      </c>
      <c r="I399" s="104">
        <f t="shared" si="375"/>
        <v>0</v>
      </c>
      <c r="J399" s="464">
        <f t="shared" si="376"/>
        <v>0</v>
      </c>
      <c r="K399" s="849"/>
      <c r="L399" s="935"/>
      <c r="M399" s="773"/>
      <c r="N399" s="774"/>
      <c r="O399" s="775"/>
      <c r="P399" s="935"/>
      <c r="Q399" s="773"/>
      <c r="R399" s="774"/>
      <c r="S399" s="776"/>
      <c r="T399" s="777"/>
      <c r="U399" s="773"/>
      <c r="V399" s="778"/>
      <c r="W399" s="21"/>
      <c r="X399" s="777"/>
      <c r="Y399" s="779"/>
      <c r="Z399" s="780"/>
      <c r="AA399" s="775"/>
      <c r="AB399" s="777"/>
      <c r="AC399" s="779"/>
      <c r="AD399" s="780"/>
      <c r="AE399" s="775"/>
      <c r="AF399" s="935"/>
      <c r="AG399" s="773"/>
      <c r="AH399" s="774"/>
      <c r="AI399" s="775"/>
      <c r="AJ399" s="935"/>
      <c r="AK399" s="773"/>
      <c r="AL399" s="774"/>
      <c r="AM399" s="931"/>
      <c r="AN399" s="935"/>
      <c r="AO399" s="773"/>
      <c r="AP399" s="774"/>
      <c r="AQ399" s="931"/>
      <c r="AR399" s="935"/>
      <c r="AS399" s="773"/>
      <c r="AT399" s="774"/>
      <c r="AU399" s="931"/>
      <c r="AV399" s="777"/>
      <c r="AW399" s="773"/>
      <c r="AX399" s="781"/>
      <c r="AY399" s="931"/>
      <c r="AZ399" s="782"/>
      <c r="BA399" s="773"/>
      <c r="BB399" s="781"/>
      <c r="BC399" s="931"/>
      <c r="BD399" s="935"/>
      <c r="BE399" s="773">
        <f t="shared" si="357"/>
        <v>0</v>
      </c>
      <c r="BF399" s="774">
        <f t="shared" si="377"/>
        <v>0</v>
      </c>
      <c r="BG399" s="934"/>
      <c r="BH399" s="935"/>
      <c r="BI399" s="773">
        <f t="shared" si="358"/>
        <v>0</v>
      </c>
      <c r="BJ399" s="774">
        <f t="shared" si="378"/>
        <v>0</v>
      </c>
      <c r="BL399" s="935"/>
      <c r="BM399" s="773">
        <f t="shared" si="379"/>
        <v>0</v>
      </c>
      <c r="BN399" s="774">
        <f t="shared" si="380"/>
        <v>0</v>
      </c>
      <c r="BP399" s="935">
        <f t="shared" si="359"/>
        <v>0</v>
      </c>
      <c r="BQ399" s="773">
        <f t="shared" si="360"/>
        <v>0</v>
      </c>
      <c r="BR399" s="774">
        <f t="shared" si="381"/>
        <v>0</v>
      </c>
      <c r="BT399" s="935"/>
      <c r="BU399" s="773">
        <f t="shared" si="361"/>
        <v>0</v>
      </c>
      <c r="BV399" s="774">
        <f t="shared" si="382"/>
        <v>0</v>
      </c>
      <c r="BX399" s="782">
        <f t="shared" si="362"/>
        <v>0</v>
      </c>
      <c r="BY399" s="773">
        <f t="shared" si="363"/>
        <v>0</v>
      </c>
      <c r="BZ399" s="774">
        <v>0</v>
      </c>
      <c r="CB399" s="782">
        <f t="shared" si="364"/>
        <v>0</v>
      </c>
      <c r="CC399" s="773">
        <f t="shared" si="365"/>
        <v>0</v>
      </c>
      <c r="CD399" s="774">
        <v>0</v>
      </c>
      <c r="CF399" s="782">
        <v>0</v>
      </c>
      <c r="CG399" s="773">
        <v>0</v>
      </c>
      <c r="CH399" s="774">
        <v>0</v>
      </c>
      <c r="CJ399" s="782">
        <v>0</v>
      </c>
      <c r="CK399" s="773">
        <v>0</v>
      </c>
      <c r="CL399" s="774">
        <v>0</v>
      </c>
      <c r="CO399"/>
    </row>
    <row r="400" spans="1:93" ht="15" customHeight="1" outlineLevel="1">
      <c r="A400" s="946" t="s">
        <v>106</v>
      </c>
      <c r="B400" s="189">
        <v>9093</v>
      </c>
      <c r="C400" s="13" t="s">
        <v>410</v>
      </c>
      <c r="D400" s="583" t="s">
        <v>13448</v>
      </c>
      <c r="E400" s="604" t="s">
        <v>123</v>
      </c>
      <c r="F400" s="788">
        <v>2</v>
      </c>
      <c r="G400" s="605"/>
      <c r="H400" s="123">
        <f t="shared" si="374"/>
        <v>0.28349999999999997</v>
      </c>
      <c r="I400" s="104">
        <f t="shared" si="375"/>
        <v>0</v>
      </c>
      <c r="J400" s="464">
        <f t="shared" si="376"/>
        <v>0</v>
      </c>
      <c r="K400" s="849"/>
      <c r="L400" s="935"/>
      <c r="M400" s="773"/>
      <c r="N400" s="774"/>
      <c r="O400" s="775"/>
      <c r="P400" s="935"/>
      <c r="Q400" s="773"/>
      <c r="R400" s="774"/>
      <c r="S400" s="776"/>
      <c r="T400" s="777"/>
      <c r="U400" s="773"/>
      <c r="V400" s="778"/>
      <c r="W400" s="21"/>
      <c r="X400" s="777"/>
      <c r="Y400" s="779"/>
      <c r="Z400" s="780"/>
      <c r="AA400" s="775"/>
      <c r="AB400" s="777"/>
      <c r="AC400" s="779"/>
      <c r="AD400" s="780"/>
      <c r="AE400" s="775"/>
      <c r="AF400" s="935"/>
      <c r="AG400" s="773"/>
      <c r="AH400" s="774"/>
      <c r="AI400" s="775"/>
      <c r="AJ400" s="935"/>
      <c r="AK400" s="773"/>
      <c r="AL400" s="774"/>
      <c r="AM400" s="931"/>
      <c r="AN400" s="935"/>
      <c r="AO400" s="773"/>
      <c r="AP400" s="774"/>
      <c r="AQ400" s="931"/>
      <c r="AR400" s="935"/>
      <c r="AS400" s="773"/>
      <c r="AT400" s="774"/>
      <c r="AU400" s="931"/>
      <c r="AV400" s="777"/>
      <c r="AW400" s="773"/>
      <c r="AX400" s="781"/>
      <c r="AY400" s="931"/>
      <c r="AZ400" s="782"/>
      <c r="BA400" s="773"/>
      <c r="BB400" s="781"/>
      <c r="BC400" s="931"/>
      <c r="BD400" s="935"/>
      <c r="BE400" s="773">
        <f t="shared" si="357"/>
        <v>0</v>
      </c>
      <c r="BF400" s="774">
        <f t="shared" si="377"/>
        <v>0</v>
      </c>
      <c r="BG400" s="934"/>
      <c r="BH400" s="935"/>
      <c r="BI400" s="773">
        <f t="shared" si="358"/>
        <v>0</v>
      </c>
      <c r="BJ400" s="774">
        <f t="shared" si="378"/>
        <v>0</v>
      </c>
      <c r="BL400" s="935"/>
      <c r="BM400" s="773">
        <f t="shared" si="379"/>
        <v>0</v>
      </c>
      <c r="BN400" s="774">
        <f t="shared" si="380"/>
        <v>0</v>
      </c>
      <c r="BP400" s="935">
        <f t="shared" si="359"/>
        <v>0</v>
      </c>
      <c r="BQ400" s="773">
        <f t="shared" si="360"/>
        <v>0</v>
      </c>
      <c r="BR400" s="774">
        <f t="shared" si="381"/>
        <v>0</v>
      </c>
      <c r="BT400" s="935"/>
      <c r="BU400" s="773">
        <f t="shared" si="361"/>
        <v>0</v>
      </c>
      <c r="BV400" s="774">
        <f t="shared" si="382"/>
        <v>0</v>
      </c>
      <c r="BX400" s="782">
        <f t="shared" si="362"/>
        <v>0</v>
      </c>
      <c r="BY400" s="773">
        <f t="shared" si="363"/>
        <v>0</v>
      </c>
      <c r="BZ400" s="774">
        <v>0</v>
      </c>
      <c r="CB400" s="782">
        <f t="shared" si="364"/>
        <v>0</v>
      </c>
      <c r="CC400" s="773">
        <f t="shared" si="365"/>
        <v>0</v>
      </c>
      <c r="CD400" s="774">
        <v>0</v>
      </c>
      <c r="CF400" s="782">
        <v>0</v>
      </c>
      <c r="CG400" s="773">
        <v>0</v>
      </c>
      <c r="CH400" s="774">
        <v>0</v>
      </c>
      <c r="CJ400" s="782">
        <v>0</v>
      </c>
      <c r="CK400" s="773">
        <v>0</v>
      </c>
      <c r="CL400" s="774">
        <v>0</v>
      </c>
      <c r="CO400"/>
    </row>
    <row r="401" spans="1:93" ht="15" customHeight="1" outlineLevel="1">
      <c r="A401" s="946" t="s">
        <v>349</v>
      </c>
      <c r="B401" s="107" t="s">
        <v>13450</v>
      </c>
      <c r="C401" s="13" t="s">
        <v>413</v>
      </c>
      <c r="D401" s="583" t="s">
        <v>13451</v>
      </c>
      <c r="E401" s="604" t="s">
        <v>123</v>
      </c>
      <c r="F401" s="788">
        <v>1</v>
      </c>
      <c r="G401" s="605"/>
      <c r="H401" s="123">
        <f t="shared" si="374"/>
        <v>0.28349999999999997</v>
      </c>
      <c r="I401" s="104">
        <f t="shared" si="375"/>
        <v>0</v>
      </c>
      <c r="J401" s="464">
        <f t="shared" si="376"/>
        <v>0</v>
      </c>
      <c r="K401" s="849"/>
      <c r="L401" s="935"/>
      <c r="M401" s="773"/>
      <c r="N401" s="774"/>
      <c r="O401" s="775"/>
      <c r="P401" s="935"/>
      <c r="Q401" s="773"/>
      <c r="R401" s="774"/>
      <c r="S401" s="776"/>
      <c r="T401" s="777"/>
      <c r="U401" s="773"/>
      <c r="V401" s="778"/>
      <c r="W401" s="21"/>
      <c r="X401" s="777"/>
      <c r="Y401" s="779"/>
      <c r="Z401" s="780"/>
      <c r="AA401" s="775"/>
      <c r="AB401" s="777"/>
      <c r="AC401" s="779"/>
      <c r="AD401" s="780"/>
      <c r="AE401" s="775"/>
      <c r="AF401" s="935"/>
      <c r="AG401" s="773"/>
      <c r="AH401" s="774"/>
      <c r="AI401" s="775"/>
      <c r="AJ401" s="935"/>
      <c r="AK401" s="773"/>
      <c r="AL401" s="774"/>
      <c r="AM401" s="931"/>
      <c r="AN401" s="935"/>
      <c r="AO401" s="773"/>
      <c r="AP401" s="774"/>
      <c r="AQ401" s="931"/>
      <c r="AR401" s="935"/>
      <c r="AS401" s="773"/>
      <c r="AT401" s="774"/>
      <c r="AU401" s="931"/>
      <c r="AV401" s="777"/>
      <c r="AW401" s="773"/>
      <c r="AX401" s="781"/>
      <c r="AY401" s="931"/>
      <c r="AZ401" s="782"/>
      <c r="BA401" s="773"/>
      <c r="BB401" s="781"/>
      <c r="BC401" s="931"/>
      <c r="BD401" s="935"/>
      <c r="BE401" s="773">
        <f t="shared" si="357"/>
        <v>0</v>
      </c>
      <c r="BF401" s="774">
        <f t="shared" si="377"/>
        <v>0</v>
      </c>
      <c r="BG401" s="934"/>
      <c r="BH401" s="935"/>
      <c r="BI401" s="773">
        <f t="shared" si="358"/>
        <v>0</v>
      </c>
      <c r="BJ401" s="774">
        <f t="shared" si="378"/>
        <v>0</v>
      </c>
      <c r="BL401" s="935"/>
      <c r="BM401" s="773">
        <f t="shared" si="379"/>
        <v>0</v>
      </c>
      <c r="BN401" s="774">
        <f t="shared" si="380"/>
        <v>0</v>
      </c>
      <c r="BP401" s="935">
        <f t="shared" si="359"/>
        <v>0</v>
      </c>
      <c r="BQ401" s="773">
        <f t="shared" si="360"/>
        <v>0</v>
      </c>
      <c r="BR401" s="774">
        <f t="shared" si="381"/>
        <v>0</v>
      </c>
      <c r="BT401" s="935"/>
      <c r="BU401" s="773">
        <f t="shared" si="361"/>
        <v>0</v>
      </c>
      <c r="BV401" s="774">
        <f t="shared" si="382"/>
        <v>0</v>
      </c>
      <c r="BX401" s="782">
        <f t="shared" si="362"/>
        <v>0</v>
      </c>
      <c r="BY401" s="773">
        <f t="shared" si="363"/>
        <v>0</v>
      </c>
      <c r="BZ401" s="774">
        <v>0</v>
      </c>
      <c r="CB401" s="782">
        <f t="shared" si="364"/>
        <v>0</v>
      </c>
      <c r="CC401" s="773">
        <f t="shared" si="365"/>
        <v>0</v>
      </c>
      <c r="CD401" s="774">
        <v>0</v>
      </c>
      <c r="CF401" s="782">
        <v>0</v>
      </c>
      <c r="CG401" s="773">
        <v>0</v>
      </c>
      <c r="CH401" s="774">
        <v>0</v>
      </c>
      <c r="CJ401" s="782">
        <v>0</v>
      </c>
      <c r="CK401" s="773">
        <v>0</v>
      </c>
      <c r="CL401" s="774">
        <v>0</v>
      </c>
      <c r="CO401"/>
    </row>
    <row r="402" spans="1:93" ht="15" customHeight="1" outlineLevel="1">
      <c r="A402" s="188" t="s">
        <v>15</v>
      </c>
      <c r="B402" s="187">
        <v>92688</v>
      </c>
      <c r="C402" s="13" t="s">
        <v>415</v>
      </c>
      <c r="D402" s="583" t="str">
        <f>IF(B402="","",IFERROR(VLOOKUP(B402,'SINAPI12-24'!$A$5:$H$17812,2,FALSE),VLOOKUP(ORÇAMENTO!B402,COMPOSIÇÕES!$A$9:$G$412,3,FALSE)))</f>
        <v>TUBO DE AÇO GALVANIZADO COM COSTURA, CLASSE MÉDIA, CONEXÃO ROSQUEADA, DN 20 (3/4"), INSTALADO EM RAMAIS E SUB-RAMAIS DE GÁS - FORNECIMENTO E INSTALAÇÃO. AF_10/2020</v>
      </c>
      <c r="E402" s="604" t="str">
        <f>IF(B402="","",IFERROR(VLOOKUP(B402,'SINAPI12-24'!$A$5:$H$17812,3,FALSE),VLOOKUP(ORÇAMENTO!B402,COMPOSIÇÕES!$A$9:$G$412,4,FALSE)))</f>
        <v>M</v>
      </c>
      <c r="F402" s="110">
        <v>45.8</v>
      </c>
      <c r="G402" s="605"/>
      <c r="H402" s="123">
        <f t="shared" si="374"/>
        <v>0.28349999999999997</v>
      </c>
      <c r="I402" s="104">
        <f t="shared" si="375"/>
        <v>0</v>
      </c>
      <c r="J402" s="464">
        <f t="shared" si="376"/>
        <v>0</v>
      </c>
      <c r="K402" s="849"/>
      <c r="L402" s="66"/>
      <c r="M402" s="165"/>
      <c r="N402" s="334"/>
      <c r="O402" s="272"/>
      <c r="P402" s="66"/>
      <c r="Q402" s="165"/>
      <c r="R402" s="334"/>
      <c r="S402" s="325"/>
      <c r="T402" s="349"/>
      <c r="U402" s="165"/>
      <c r="V402" s="358"/>
      <c r="W402" s="21"/>
      <c r="X402" s="349"/>
      <c r="Y402" s="163"/>
      <c r="Z402" s="336"/>
      <c r="AA402" s="272"/>
      <c r="AB402" s="349"/>
      <c r="AC402" s="163"/>
      <c r="AD402" s="336"/>
      <c r="AE402" s="272"/>
      <c r="AF402" s="66"/>
      <c r="AG402" s="165"/>
      <c r="AH402" s="334"/>
      <c r="AI402" s="272"/>
      <c r="AJ402" s="66"/>
      <c r="AK402" s="165"/>
      <c r="AL402" s="334"/>
      <c r="AM402" s="146"/>
      <c r="AN402" s="66"/>
      <c r="AO402" s="165"/>
      <c r="AP402" s="334"/>
      <c r="AQ402" s="146"/>
      <c r="AR402" s="66"/>
      <c r="AS402" s="165"/>
      <c r="AT402" s="334"/>
      <c r="AU402" s="146"/>
      <c r="AV402" s="359"/>
      <c r="AW402" s="165"/>
      <c r="AX402" s="469"/>
      <c r="AY402" s="146"/>
      <c r="AZ402" s="292"/>
      <c r="BA402" s="165"/>
      <c r="BB402" s="469"/>
      <c r="BC402" s="146"/>
      <c r="BD402" s="66"/>
      <c r="BE402" s="165">
        <f t="shared" si="357"/>
        <v>0</v>
      </c>
      <c r="BF402" s="334">
        <f t="shared" si="377"/>
        <v>0</v>
      </c>
      <c r="BG402" s="158"/>
      <c r="BH402" s="66"/>
      <c r="BI402" s="165">
        <f t="shared" si="358"/>
        <v>0</v>
      </c>
      <c r="BJ402" s="334">
        <f t="shared" si="378"/>
        <v>0</v>
      </c>
      <c r="BL402" s="66"/>
      <c r="BM402" s="165">
        <f t="shared" si="379"/>
        <v>0</v>
      </c>
      <c r="BN402" s="334">
        <f t="shared" si="380"/>
        <v>0</v>
      </c>
      <c r="BP402" s="66">
        <f t="shared" si="359"/>
        <v>0</v>
      </c>
      <c r="BQ402" s="165">
        <f t="shared" si="360"/>
        <v>0</v>
      </c>
      <c r="BR402" s="334">
        <f t="shared" si="381"/>
        <v>0</v>
      </c>
      <c r="BT402" s="66"/>
      <c r="BU402" s="165">
        <f t="shared" si="361"/>
        <v>0</v>
      </c>
      <c r="BV402" s="334">
        <f t="shared" si="382"/>
        <v>0</v>
      </c>
      <c r="BX402" s="413">
        <f t="shared" si="362"/>
        <v>0</v>
      </c>
      <c r="BY402" s="165">
        <f t="shared" si="363"/>
        <v>0</v>
      </c>
      <c r="BZ402" s="334">
        <v>0</v>
      </c>
      <c r="CB402" s="413">
        <f t="shared" si="364"/>
        <v>0</v>
      </c>
      <c r="CC402" s="165">
        <f t="shared" si="365"/>
        <v>0</v>
      </c>
      <c r="CD402" s="334">
        <v>0</v>
      </c>
      <c r="CF402" s="413">
        <v>0</v>
      </c>
      <c r="CG402" s="165">
        <v>0</v>
      </c>
      <c r="CH402" s="334">
        <v>0</v>
      </c>
      <c r="CJ402" s="413">
        <v>0</v>
      </c>
      <c r="CK402" s="165">
        <v>0</v>
      </c>
      <c r="CL402" s="334">
        <v>0</v>
      </c>
    </row>
    <row r="403" spans="1:93" ht="15" customHeight="1" outlineLevel="1">
      <c r="A403" s="946" t="s">
        <v>349</v>
      </c>
      <c r="B403" s="189" t="s">
        <v>13406</v>
      </c>
      <c r="C403" s="13" t="s">
        <v>417</v>
      </c>
      <c r="D403" s="583" t="s">
        <v>13407</v>
      </c>
      <c r="E403" s="604" t="s">
        <v>67</v>
      </c>
      <c r="F403" s="788">
        <v>120</v>
      </c>
      <c r="G403" s="605"/>
      <c r="H403" s="123">
        <f t="shared" si="374"/>
        <v>0.28349999999999997</v>
      </c>
      <c r="I403" s="104">
        <f t="shared" si="375"/>
        <v>0</v>
      </c>
      <c r="J403" s="464">
        <f t="shared" si="376"/>
        <v>0</v>
      </c>
      <c r="K403" s="849"/>
      <c r="L403" s="935"/>
      <c r="M403" s="773"/>
      <c r="N403" s="774"/>
      <c r="O403" s="775"/>
      <c r="P403" s="935"/>
      <c r="Q403" s="773"/>
      <c r="R403" s="774"/>
      <c r="S403" s="776"/>
      <c r="T403" s="777"/>
      <c r="U403" s="773"/>
      <c r="V403" s="778"/>
      <c r="W403" s="21"/>
      <c r="X403" s="777"/>
      <c r="Y403" s="779"/>
      <c r="Z403" s="780"/>
      <c r="AA403" s="775"/>
      <c r="AB403" s="777"/>
      <c r="AC403" s="779"/>
      <c r="AD403" s="780"/>
      <c r="AE403" s="775"/>
      <c r="AF403" s="935"/>
      <c r="AG403" s="773"/>
      <c r="AH403" s="774"/>
      <c r="AI403" s="775"/>
      <c r="AJ403" s="935"/>
      <c r="AK403" s="773"/>
      <c r="AL403" s="774"/>
      <c r="AM403" s="931"/>
      <c r="AN403" s="935"/>
      <c r="AO403" s="773"/>
      <c r="AP403" s="774"/>
      <c r="AQ403" s="931"/>
      <c r="AR403" s="935"/>
      <c r="AS403" s="773"/>
      <c r="AT403" s="774"/>
      <c r="AU403" s="931"/>
      <c r="AV403" s="777"/>
      <c r="AW403" s="773"/>
      <c r="AX403" s="781"/>
      <c r="AY403" s="931"/>
      <c r="AZ403" s="782"/>
      <c r="BA403" s="773"/>
      <c r="BB403" s="781"/>
      <c r="BC403" s="931"/>
      <c r="BD403" s="935"/>
      <c r="BE403" s="773">
        <f t="shared" si="357"/>
        <v>0</v>
      </c>
      <c r="BF403" s="774">
        <f t="shared" si="377"/>
        <v>0</v>
      </c>
      <c r="BG403" s="934"/>
      <c r="BH403" s="935"/>
      <c r="BI403" s="773">
        <f t="shared" si="358"/>
        <v>0</v>
      </c>
      <c r="BJ403" s="774">
        <f t="shared" si="378"/>
        <v>0</v>
      </c>
      <c r="BL403" s="935"/>
      <c r="BM403" s="773">
        <f t="shared" si="379"/>
        <v>0</v>
      </c>
      <c r="BN403" s="774">
        <f t="shared" si="380"/>
        <v>0</v>
      </c>
      <c r="BP403" s="935">
        <f t="shared" si="359"/>
        <v>0</v>
      </c>
      <c r="BQ403" s="773">
        <f t="shared" si="360"/>
        <v>0</v>
      </c>
      <c r="BR403" s="774">
        <f t="shared" si="381"/>
        <v>0</v>
      </c>
      <c r="BT403" s="935"/>
      <c r="BU403" s="773">
        <f t="shared" si="361"/>
        <v>0</v>
      </c>
      <c r="BV403" s="774">
        <f t="shared" si="382"/>
        <v>0</v>
      </c>
      <c r="BX403" s="782">
        <f t="shared" si="362"/>
        <v>0</v>
      </c>
      <c r="BY403" s="773">
        <f t="shared" si="363"/>
        <v>0</v>
      </c>
      <c r="BZ403" s="774">
        <v>0</v>
      </c>
      <c r="CB403" s="782">
        <f t="shared" si="364"/>
        <v>0</v>
      </c>
      <c r="CC403" s="773">
        <f t="shared" si="365"/>
        <v>0</v>
      </c>
      <c r="CD403" s="774">
        <v>0</v>
      </c>
      <c r="CF403" s="782">
        <v>0</v>
      </c>
      <c r="CG403" s="773">
        <v>0</v>
      </c>
      <c r="CH403" s="774">
        <v>0</v>
      </c>
      <c r="CJ403" s="782">
        <v>0</v>
      </c>
      <c r="CK403" s="773">
        <v>0</v>
      </c>
      <c r="CL403" s="774">
        <v>0</v>
      </c>
    </row>
    <row r="404" spans="1:93" ht="15" customHeight="1" outlineLevel="1">
      <c r="A404" s="946" t="s">
        <v>349</v>
      </c>
      <c r="B404" s="189" t="s">
        <v>13408</v>
      </c>
      <c r="C404" s="13" t="s">
        <v>13675</v>
      </c>
      <c r="D404" s="583" t="s">
        <v>13409</v>
      </c>
      <c r="E404" s="604" t="s">
        <v>123</v>
      </c>
      <c r="F404" s="788">
        <v>1</v>
      </c>
      <c r="G404" s="605"/>
      <c r="H404" s="123">
        <f t="shared" si="374"/>
        <v>0.28349999999999997</v>
      </c>
      <c r="I404" s="104">
        <f t="shared" si="375"/>
        <v>0</v>
      </c>
      <c r="J404" s="464">
        <f t="shared" si="376"/>
        <v>0</v>
      </c>
      <c r="K404" s="849"/>
      <c r="L404" s="924"/>
      <c r="M404" s="925"/>
      <c r="N404" s="926"/>
      <c r="O404" s="775"/>
      <c r="P404" s="924"/>
      <c r="Q404" s="925"/>
      <c r="R404" s="926"/>
      <c r="S404" s="776"/>
      <c r="T404" s="927"/>
      <c r="U404" s="925"/>
      <c r="V404" s="928"/>
      <c r="W404" s="21"/>
      <c r="X404" s="927"/>
      <c r="Y404" s="929"/>
      <c r="Z404" s="930"/>
      <c r="AA404" s="775"/>
      <c r="AB404" s="927"/>
      <c r="AC404" s="929"/>
      <c r="AD404" s="930"/>
      <c r="AE404" s="775"/>
      <c r="AF404" s="924"/>
      <c r="AG404" s="925"/>
      <c r="AH404" s="926"/>
      <c r="AI404" s="775"/>
      <c r="AJ404" s="924"/>
      <c r="AK404" s="925"/>
      <c r="AL404" s="926"/>
      <c r="AM404" s="931"/>
      <c r="AN404" s="924"/>
      <c r="AO404" s="925"/>
      <c r="AP404" s="926"/>
      <c r="AQ404" s="931"/>
      <c r="AR404" s="924"/>
      <c r="AS404" s="925"/>
      <c r="AT404" s="926"/>
      <c r="AU404" s="931"/>
      <c r="AV404" s="927"/>
      <c r="AW404" s="925"/>
      <c r="AX404" s="932"/>
      <c r="AY404" s="931"/>
      <c r="AZ404" s="933"/>
      <c r="BA404" s="925"/>
      <c r="BB404" s="932"/>
      <c r="BC404" s="931"/>
      <c r="BD404" s="924"/>
      <c r="BE404" s="925">
        <f t="shared" si="357"/>
        <v>0</v>
      </c>
      <c r="BF404" s="926">
        <f t="shared" si="377"/>
        <v>0</v>
      </c>
      <c r="BG404" s="934"/>
      <c r="BH404" s="924"/>
      <c r="BI404" s="925">
        <f t="shared" si="358"/>
        <v>0</v>
      </c>
      <c r="BJ404" s="926">
        <f t="shared" si="378"/>
        <v>0</v>
      </c>
      <c r="BL404" s="924"/>
      <c r="BM404" s="925">
        <f t="shared" si="379"/>
        <v>0</v>
      </c>
      <c r="BN404" s="926">
        <f t="shared" si="380"/>
        <v>0</v>
      </c>
      <c r="BP404" s="924">
        <f t="shared" si="359"/>
        <v>0</v>
      </c>
      <c r="BQ404" s="925">
        <f t="shared" si="360"/>
        <v>0</v>
      </c>
      <c r="BR404" s="926">
        <f t="shared" si="381"/>
        <v>0</v>
      </c>
      <c r="BT404" s="924"/>
      <c r="BU404" s="925">
        <f t="shared" si="361"/>
        <v>0</v>
      </c>
      <c r="BV404" s="926">
        <f t="shared" si="382"/>
        <v>0</v>
      </c>
      <c r="BX404" s="933">
        <f t="shared" si="362"/>
        <v>0</v>
      </c>
      <c r="BY404" s="925">
        <f t="shared" si="363"/>
        <v>0</v>
      </c>
      <c r="BZ404" s="926">
        <v>0</v>
      </c>
      <c r="CB404" s="933">
        <f t="shared" si="364"/>
        <v>0</v>
      </c>
      <c r="CC404" s="925">
        <f t="shared" si="365"/>
        <v>0</v>
      </c>
      <c r="CD404" s="926">
        <v>0</v>
      </c>
      <c r="CF404" s="933">
        <v>0</v>
      </c>
      <c r="CG404" s="925">
        <v>0</v>
      </c>
      <c r="CH404" s="926">
        <v>0</v>
      </c>
      <c r="CJ404" s="933">
        <v>0</v>
      </c>
      <c r="CK404" s="925">
        <v>0</v>
      </c>
      <c r="CL404" s="926">
        <v>0</v>
      </c>
    </row>
    <row r="405" spans="1:93" ht="15" customHeight="1">
      <c r="A405" s="448"/>
      <c r="B405" s="449"/>
      <c r="C405" s="450">
        <v>19</v>
      </c>
      <c r="D405" s="582" t="s">
        <v>368</v>
      </c>
      <c r="E405" s="450"/>
      <c r="F405" s="450"/>
      <c r="G405" s="451"/>
      <c r="H405" s="452"/>
      <c r="I405" s="453"/>
      <c r="J405" s="454">
        <f>SUM(J406:J422)</f>
        <v>0</v>
      </c>
      <c r="K405" s="849"/>
      <c r="L405" s="259"/>
      <c r="M405" s="260"/>
      <c r="N405" s="324"/>
      <c r="O405" s="272"/>
      <c r="P405" s="259"/>
      <c r="Q405" s="260"/>
      <c r="R405" s="324"/>
      <c r="S405" s="346"/>
      <c r="T405" s="294"/>
      <c r="U405" s="362"/>
      <c r="V405" s="363"/>
      <c r="W405" s="21"/>
      <c r="X405" s="294"/>
      <c r="Y405" s="347"/>
      <c r="Z405" s="328"/>
      <c r="AA405" s="272"/>
      <c r="AB405" s="294"/>
      <c r="AC405" s="347"/>
      <c r="AD405" s="328"/>
      <c r="AE405" s="272"/>
      <c r="AF405" s="259"/>
      <c r="AG405" s="260"/>
      <c r="AH405" s="324"/>
      <c r="AI405" s="272"/>
      <c r="AJ405" s="259"/>
      <c r="AK405" s="260"/>
      <c r="AL405" s="324"/>
      <c r="AM405" s="146"/>
      <c r="AN405" s="259"/>
      <c r="AO405" s="260"/>
      <c r="AP405" s="324"/>
      <c r="AQ405" s="146"/>
      <c r="AR405" s="259"/>
      <c r="AS405" s="260"/>
      <c r="AT405" s="324"/>
      <c r="AU405" s="146"/>
      <c r="AV405" s="294"/>
      <c r="AW405" s="362"/>
      <c r="AX405" s="471"/>
      <c r="AY405" s="315"/>
      <c r="AZ405" s="294"/>
      <c r="BA405" s="362"/>
      <c r="BB405" s="471"/>
      <c r="BC405" s="315"/>
      <c r="BD405" s="259"/>
      <c r="BE405" s="260"/>
      <c r="BF405" s="324"/>
      <c r="BG405" s="158"/>
      <c r="BH405" s="259"/>
      <c r="BI405" s="260"/>
      <c r="BJ405" s="324"/>
      <c r="BL405" s="259"/>
      <c r="BM405" s="260"/>
      <c r="BN405" s="324"/>
      <c r="BP405" s="283"/>
      <c r="BQ405" s="284"/>
      <c r="BR405" s="330"/>
      <c r="BT405" s="283"/>
      <c r="BU405" s="284"/>
      <c r="BV405" s="330"/>
      <c r="BX405" s="294"/>
      <c r="BY405" s="362"/>
      <c r="BZ405" s="406"/>
      <c r="CB405" s="294"/>
      <c r="CC405" s="362"/>
      <c r="CD405" s="406"/>
      <c r="CF405" s="294"/>
      <c r="CG405" s="362"/>
      <c r="CH405" s="406"/>
      <c r="CJ405" s="294"/>
      <c r="CK405" s="362"/>
      <c r="CL405" s="406"/>
    </row>
    <row r="406" spans="1:93" ht="15" customHeight="1" outlineLevel="1">
      <c r="A406" s="188" t="s">
        <v>15</v>
      </c>
      <c r="B406" s="187">
        <v>101909</v>
      </c>
      <c r="C406" s="13" t="s">
        <v>421</v>
      </c>
      <c r="D406" s="583" t="str">
        <f>IF(B406="","",IFERROR(VLOOKUP(B406,'SINAPI12-24'!$A$5:$H$17812,2,FALSE),VLOOKUP(ORÇAMENTO!B406,COMPOSIÇÕES!$A$9:$G$412,3,FALSE)))</f>
        <v>EXTINTOR DE INCÊNDIO PORTÁTIL COM CARGA DE PQS DE 6 KG, CLASSE BC - FORNECIMENTO E INSTALAÇÃO. AF_10/2020_PE</v>
      </c>
      <c r="E406" s="604" t="str">
        <f>IF(B406="","",IFERROR(VLOOKUP(B406,'SINAPI12-24'!$A$5:$H$17812,3,FALSE),VLOOKUP(ORÇAMENTO!B406,COMPOSIÇÕES!$A$9:$G$412,4,FALSE)))</f>
        <v>UN</v>
      </c>
      <c r="F406" s="110">
        <v>8</v>
      </c>
      <c r="G406" s="605"/>
      <c r="H406" s="123">
        <f t="shared" si="374"/>
        <v>0.28349999999999997</v>
      </c>
      <c r="I406" s="104">
        <f t="shared" ref="I406:I422" si="383">G406*(1+H406)</f>
        <v>0</v>
      </c>
      <c r="J406" s="464">
        <f t="shared" ref="J406:J422" si="384">F406*I406</f>
        <v>0</v>
      </c>
      <c r="K406" s="849"/>
      <c r="L406" s="69"/>
      <c r="M406" s="112"/>
      <c r="N406" s="331"/>
      <c r="O406" s="272"/>
      <c r="P406" s="69"/>
      <c r="Q406" s="112"/>
      <c r="R406" s="331"/>
      <c r="S406" s="325"/>
      <c r="T406" s="348"/>
      <c r="U406" s="112"/>
      <c r="V406" s="356"/>
      <c r="W406" s="21"/>
      <c r="X406" s="348"/>
      <c r="Y406" s="162"/>
      <c r="Z406" s="333"/>
      <c r="AA406" s="272"/>
      <c r="AB406" s="348"/>
      <c r="AC406" s="162"/>
      <c r="AD406" s="333"/>
      <c r="AE406" s="272"/>
      <c r="AF406" s="69"/>
      <c r="AG406" s="112"/>
      <c r="AH406" s="331"/>
      <c r="AI406" s="272"/>
      <c r="AJ406" s="69"/>
      <c r="AK406" s="112"/>
      <c r="AL406" s="331"/>
      <c r="AM406" s="146"/>
      <c r="AN406" s="69"/>
      <c r="AO406" s="112"/>
      <c r="AP406" s="331"/>
      <c r="AQ406" s="146"/>
      <c r="AR406" s="69"/>
      <c r="AS406" s="112"/>
      <c r="AT406" s="331"/>
      <c r="AU406" s="146"/>
      <c r="AV406" s="357"/>
      <c r="AW406" s="112"/>
      <c r="AX406" s="468"/>
      <c r="AY406" s="146"/>
      <c r="AZ406" s="291"/>
      <c r="BA406" s="112"/>
      <c r="BB406" s="468"/>
      <c r="BC406" s="146"/>
      <c r="BD406" s="69"/>
      <c r="BE406" s="112">
        <f t="shared" ref="BE406:BE465" si="385">TRUNC(BD406*I406,2)</f>
        <v>0</v>
      </c>
      <c r="BF406" s="331">
        <f t="shared" ref="BF406:BF422" si="386">BD406/($F406-$X406-$AZ406)</f>
        <v>0</v>
      </c>
      <c r="BG406" s="158"/>
      <c r="BH406" s="69"/>
      <c r="BI406" s="112">
        <f t="shared" ref="BI406:BI465" si="387">TRUNC(BH406*I406,2)</f>
        <v>0</v>
      </c>
      <c r="BJ406" s="331">
        <f t="shared" ref="BJ406:BJ422" si="388">BH406/($F406-$X406-$AZ406)</f>
        <v>0</v>
      </c>
      <c r="BL406" s="69"/>
      <c r="BM406" s="112">
        <f t="shared" ref="BM406:BM422" si="389">TRUNC(BL406*M406,2)</f>
        <v>0</v>
      </c>
      <c r="BN406" s="331">
        <f t="shared" ref="BN406:BN422" si="390">BL406/($F406-$X406-$AZ406)</f>
        <v>0</v>
      </c>
      <c r="BP406" s="69">
        <f t="shared" ref="BP406:BP465" si="391">L406+P406+AF406+AJ406+AN406+AR406+BD406+BH406</f>
        <v>0</v>
      </c>
      <c r="BQ406" s="112">
        <f t="shared" ref="BQ406:BQ465" si="392">M406+Q406+AG406+AK406+AO406+AS406+BE406+BI406</f>
        <v>0</v>
      </c>
      <c r="BR406" s="331">
        <f t="shared" ref="BR406:BR422" si="393">BP406/($F406-$X406-$AZ406)</f>
        <v>0</v>
      </c>
      <c r="BT406" s="69"/>
      <c r="BU406" s="112">
        <f t="shared" ref="BU406:BU465" si="394">TRUNC(BT406*I406,2)</f>
        <v>0</v>
      </c>
      <c r="BV406" s="331">
        <f t="shared" ref="BV406:BV422" si="395">BT406/($F406-$X406-$AZ406)</f>
        <v>0</v>
      </c>
      <c r="BX406" s="304">
        <f t="shared" si="362"/>
        <v>0</v>
      </c>
      <c r="BY406" s="112">
        <f t="shared" si="363"/>
        <v>0</v>
      </c>
      <c r="BZ406" s="331">
        <v>0</v>
      </c>
      <c r="CB406" s="304">
        <f t="shared" si="364"/>
        <v>0</v>
      </c>
      <c r="CC406" s="112">
        <f t="shared" si="365"/>
        <v>0</v>
      </c>
      <c r="CD406" s="331">
        <v>0</v>
      </c>
      <c r="CF406" s="304">
        <v>0</v>
      </c>
      <c r="CG406" s="112">
        <v>0</v>
      </c>
      <c r="CH406" s="331">
        <v>0</v>
      </c>
      <c r="CJ406" s="304">
        <v>0</v>
      </c>
      <c r="CK406" s="112">
        <v>0</v>
      </c>
      <c r="CL406" s="331">
        <v>0</v>
      </c>
    </row>
    <row r="407" spans="1:93" ht="15" customHeight="1" outlineLevel="1">
      <c r="A407" s="188" t="s">
        <v>15</v>
      </c>
      <c r="B407" s="187">
        <v>101907</v>
      </c>
      <c r="C407" s="13" t="s">
        <v>422</v>
      </c>
      <c r="D407" s="583" t="str">
        <f>IF(B407="","",IFERROR(VLOOKUP(B407,'SINAPI12-24'!$A$5:$H$17812,2,FALSE),VLOOKUP(ORÇAMENTO!B407,COMPOSIÇÕES!$A$9:$G$412,3,FALSE)))</f>
        <v>EXTINTOR DE INCÊNDIO PORTÁTIL COM CARGA DE CO2 DE 6 KG, CLASSE BC - FORNECIMENTO E INSTALAÇÃO. AF_10/2020_PE</v>
      </c>
      <c r="E407" s="604" t="str">
        <f>IF(B407="","",IFERROR(VLOOKUP(B407,'SINAPI12-24'!$A$5:$H$17812,3,FALSE),VLOOKUP(ORÇAMENTO!B407,COMPOSIÇÕES!$A$9:$G$412,4,FALSE)))</f>
        <v>UN</v>
      </c>
      <c r="F407" s="110">
        <v>2</v>
      </c>
      <c r="G407" s="605"/>
      <c r="H407" s="123">
        <f t="shared" si="374"/>
        <v>0.28349999999999997</v>
      </c>
      <c r="I407" s="104">
        <f t="shared" si="383"/>
        <v>0</v>
      </c>
      <c r="J407" s="464">
        <f t="shared" si="384"/>
        <v>0</v>
      </c>
      <c r="K407" s="849"/>
      <c r="L407" s="66"/>
      <c r="M407" s="165"/>
      <c r="N407" s="334"/>
      <c r="O407" s="272"/>
      <c r="P407" s="66"/>
      <c r="Q407" s="165"/>
      <c r="R407" s="334"/>
      <c r="S407" s="325"/>
      <c r="T407" s="349"/>
      <c r="U407" s="165"/>
      <c r="V407" s="358"/>
      <c r="W407" s="21"/>
      <c r="X407" s="349"/>
      <c r="Y407" s="163"/>
      <c r="Z407" s="336"/>
      <c r="AA407" s="272"/>
      <c r="AB407" s="349"/>
      <c r="AC407" s="163"/>
      <c r="AD407" s="336"/>
      <c r="AE407" s="272"/>
      <c r="AF407" s="66"/>
      <c r="AG407" s="165"/>
      <c r="AH407" s="334"/>
      <c r="AI407" s="272"/>
      <c r="AJ407" s="66"/>
      <c r="AK407" s="165"/>
      <c r="AL407" s="334"/>
      <c r="AM407" s="146"/>
      <c r="AN407" s="66"/>
      <c r="AO407" s="165"/>
      <c r="AP407" s="334"/>
      <c r="AQ407" s="146"/>
      <c r="AR407" s="66"/>
      <c r="AS407" s="165"/>
      <c r="AT407" s="334"/>
      <c r="AU407" s="146"/>
      <c r="AV407" s="359"/>
      <c r="AW407" s="165"/>
      <c r="AX407" s="469"/>
      <c r="AY407" s="146"/>
      <c r="AZ407" s="292"/>
      <c r="BA407" s="165"/>
      <c r="BB407" s="469"/>
      <c r="BC407" s="146"/>
      <c r="BD407" s="66"/>
      <c r="BE407" s="165">
        <f t="shared" si="385"/>
        <v>0</v>
      </c>
      <c r="BF407" s="334">
        <f t="shared" si="386"/>
        <v>0</v>
      </c>
      <c r="BG407" s="158"/>
      <c r="BH407" s="66"/>
      <c r="BI407" s="165">
        <f t="shared" si="387"/>
        <v>0</v>
      </c>
      <c r="BJ407" s="334">
        <f t="shared" si="388"/>
        <v>0</v>
      </c>
      <c r="BL407" s="66"/>
      <c r="BM407" s="165">
        <f t="shared" si="389"/>
        <v>0</v>
      </c>
      <c r="BN407" s="334">
        <f t="shared" si="390"/>
        <v>0</v>
      </c>
      <c r="BP407" s="66">
        <f t="shared" si="391"/>
        <v>0</v>
      </c>
      <c r="BQ407" s="165">
        <f t="shared" si="392"/>
        <v>0</v>
      </c>
      <c r="BR407" s="334">
        <f t="shared" si="393"/>
        <v>0</v>
      </c>
      <c r="BT407" s="66"/>
      <c r="BU407" s="165">
        <f t="shared" si="394"/>
        <v>0</v>
      </c>
      <c r="BV407" s="334">
        <f t="shared" si="395"/>
        <v>0</v>
      </c>
      <c r="BX407" s="413">
        <f t="shared" ref="BX407:BX466" si="396">AB407</f>
        <v>0</v>
      </c>
      <c r="BY407" s="165">
        <f t="shared" ref="BY407:BY466" si="397">AC407</f>
        <v>0</v>
      </c>
      <c r="BZ407" s="334">
        <v>0</v>
      </c>
      <c r="CB407" s="413">
        <f t="shared" ref="CB407:CB466" si="398">T407-BX407</f>
        <v>0</v>
      </c>
      <c r="CC407" s="165">
        <f t="shared" ref="CC407:CC466" si="399">TRUNC(CB407*I407,2)</f>
        <v>0</v>
      </c>
      <c r="CD407" s="334">
        <v>0</v>
      </c>
      <c r="CF407" s="413">
        <v>0</v>
      </c>
      <c r="CG407" s="165">
        <v>0</v>
      </c>
      <c r="CH407" s="334">
        <v>0</v>
      </c>
      <c r="CJ407" s="413">
        <v>0</v>
      </c>
      <c r="CK407" s="165">
        <v>0</v>
      </c>
      <c r="CL407" s="334">
        <v>0</v>
      </c>
    </row>
    <row r="408" spans="1:93" ht="15" customHeight="1" outlineLevel="1">
      <c r="A408" s="188" t="s">
        <v>15</v>
      </c>
      <c r="B408" s="187">
        <v>92353</v>
      </c>
      <c r="C408" s="13" t="s">
        <v>423</v>
      </c>
      <c r="D408" s="583" t="str">
        <f>IF(B408="","",IFERROR(VLOOKUP(B408,'SINAPI12-24'!$A$5:$H$17812,2,FALSE),VLOOKUP(ORÇAMENTO!B408,COMPOSIÇÕES!$A$9:$G$412,3,FALSE)))</f>
        <v>JOELHO 90 GRAUS, EM FERRO GALVANIZADO, DN 65 (2 1/2"), CONEXÃO ROSQUEADA, INSTALADO EM PRUMADAS - FORNECIMENTO E INSTALAÇÃO. AF_10/2020</v>
      </c>
      <c r="E408" s="604" t="str">
        <f>IF(B408="","",IFERROR(VLOOKUP(B408,'SINAPI12-24'!$A$5:$H$17812,3,FALSE),VLOOKUP(ORÇAMENTO!B408,COMPOSIÇÕES!$A$9:$G$412,4,FALSE)))</f>
        <v>UN</v>
      </c>
      <c r="F408" s="110">
        <v>10</v>
      </c>
      <c r="G408" s="605"/>
      <c r="H408" s="123">
        <f t="shared" si="374"/>
        <v>0.28349999999999997</v>
      </c>
      <c r="I408" s="104">
        <f t="shared" si="383"/>
        <v>0</v>
      </c>
      <c r="J408" s="464">
        <f t="shared" si="384"/>
        <v>0</v>
      </c>
      <c r="K408" s="849"/>
      <c r="L408" s="66"/>
      <c r="M408" s="165"/>
      <c r="N408" s="334"/>
      <c r="O408" s="272"/>
      <c r="P408" s="66"/>
      <c r="Q408" s="165"/>
      <c r="R408" s="334"/>
      <c r="S408" s="325"/>
      <c r="T408" s="349"/>
      <c r="U408" s="165"/>
      <c r="V408" s="358"/>
      <c r="W408" s="21"/>
      <c r="X408" s="349"/>
      <c r="Y408" s="163"/>
      <c r="Z408" s="336"/>
      <c r="AA408" s="272"/>
      <c r="AB408" s="349"/>
      <c r="AC408" s="163"/>
      <c r="AD408" s="336"/>
      <c r="AE408" s="272"/>
      <c r="AF408" s="66"/>
      <c r="AG408" s="165"/>
      <c r="AH408" s="334"/>
      <c r="AI408" s="272"/>
      <c r="AJ408" s="66"/>
      <c r="AK408" s="165"/>
      <c r="AL408" s="334"/>
      <c r="AM408" s="146"/>
      <c r="AN408" s="66"/>
      <c r="AO408" s="165"/>
      <c r="AP408" s="334"/>
      <c r="AQ408" s="146"/>
      <c r="AR408" s="66"/>
      <c r="AS408" s="165"/>
      <c r="AT408" s="334"/>
      <c r="AU408" s="146"/>
      <c r="AV408" s="359"/>
      <c r="AW408" s="165"/>
      <c r="AX408" s="469"/>
      <c r="AY408" s="146"/>
      <c r="AZ408" s="292"/>
      <c r="BA408" s="165"/>
      <c r="BB408" s="469"/>
      <c r="BC408" s="146"/>
      <c r="BD408" s="66"/>
      <c r="BE408" s="165">
        <f t="shared" si="385"/>
        <v>0</v>
      </c>
      <c r="BF408" s="334">
        <f t="shared" si="386"/>
        <v>0</v>
      </c>
      <c r="BG408" s="158"/>
      <c r="BH408" s="66"/>
      <c r="BI408" s="165">
        <f t="shared" si="387"/>
        <v>0</v>
      </c>
      <c r="BJ408" s="334">
        <f t="shared" si="388"/>
        <v>0</v>
      </c>
      <c r="BL408" s="66"/>
      <c r="BM408" s="165">
        <f t="shared" si="389"/>
        <v>0</v>
      </c>
      <c r="BN408" s="334">
        <f t="shared" si="390"/>
        <v>0</v>
      </c>
      <c r="BP408" s="66">
        <f t="shared" si="391"/>
        <v>0</v>
      </c>
      <c r="BQ408" s="165">
        <f t="shared" si="392"/>
        <v>0</v>
      </c>
      <c r="BR408" s="334">
        <f t="shared" si="393"/>
        <v>0</v>
      </c>
      <c r="BT408" s="66"/>
      <c r="BU408" s="165">
        <f t="shared" si="394"/>
        <v>0</v>
      </c>
      <c r="BV408" s="334">
        <f t="shared" si="395"/>
        <v>0</v>
      </c>
      <c r="BX408" s="413">
        <f t="shared" si="396"/>
        <v>0</v>
      </c>
      <c r="BY408" s="165">
        <f t="shared" si="397"/>
        <v>0</v>
      </c>
      <c r="BZ408" s="334">
        <v>0</v>
      </c>
      <c r="CB408" s="413">
        <f t="shared" si="398"/>
        <v>0</v>
      </c>
      <c r="CC408" s="165">
        <f t="shared" si="399"/>
        <v>0</v>
      </c>
      <c r="CD408" s="334">
        <v>0</v>
      </c>
      <c r="CF408" s="413">
        <v>0</v>
      </c>
      <c r="CG408" s="165">
        <v>0</v>
      </c>
      <c r="CH408" s="334">
        <v>0</v>
      </c>
      <c r="CJ408" s="413">
        <v>0</v>
      </c>
      <c r="CK408" s="165">
        <v>0</v>
      </c>
      <c r="CL408" s="334">
        <v>0</v>
      </c>
    </row>
    <row r="409" spans="1:93" ht="15" customHeight="1" outlineLevel="1">
      <c r="A409" s="188" t="s">
        <v>15</v>
      </c>
      <c r="B409" s="187">
        <v>92377</v>
      </c>
      <c r="C409" s="13" t="s">
        <v>424</v>
      </c>
      <c r="D409" s="583" t="str">
        <f>IF(B409="","",IFERROR(VLOOKUP(B409,'SINAPI12-24'!$A$5:$H$17812,2,FALSE),VLOOKUP(ORÇAMENTO!B409,COMPOSIÇÕES!$A$9:$G$412,3,FALSE)))</f>
        <v>NIPLE, EM FERRO GALVANIZADO, DN 65 (2 1/2"), CONEXÃO ROSQUEADA, INSTALADO EM REDE DE ALIMENTAÇÃO PARA HIDRANTE - FORNECIMENTO E INSTALAÇÃO. AF_10/2020</v>
      </c>
      <c r="E409" s="604" t="str">
        <f>IF(B409="","",IFERROR(VLOOKUP(B409,'SINAPI12-24'!$A$5:$H$17812,3,FALSE),VLOOKUP(ORÇAMENTO!B409,COMPOSIÇÕES!$A$9:$G$412,4,FALSE)))</f>
        <v>UN</v>
      </c>
      <c r="F409" s="110">
        <v>2</v>
      </c>
      <c r="G409" s="605"/>
      <c r="H409" s="123">
        <f t="shared" si="374"/>
        <v>0.28349999999999997</v>
      </c>
      <c r="I409" s="104">
        <f t="shared" si="383"/>
        <v>0</v>
      </c>
      <c r="J409" s="464">
        <f t="shared" si="384"/>
        <v>0</v>
      </c>
      <c r="K409" s="849"/>
      <c r="L409" s="66"/>
      <c r="M409" s="165"/>
      <c r="N409" s="334"/>
      <c r="O409" s="272"/>
      <c r="P409" s="66"/>
      <c r="Q409" s="165"/>
      <c r="R409" s="334"/>
      <c r="S409" s="325"/>
      <c r="T409" s="349"/>
      <c r="U409" s="165"/>
      <c r="V409" s="358"/>
      <c r="W409" s="21"/>
      <c r="X409" s="349"/>
      <c r="Y409" s="163"/>
      <c r="Z409" s="336"/>
      <c r="AA409" s="272"/>
      <c r="AB409" s="349"/>
      <c r="AC409" s="163"/>
      <c r="AD409" s="336"/>
      <c r="AE409" s="272"/>
      <c r="AF409" s="66"/>
      <c r="AG409" s="165"/>
      <c r="AH409" s="334"/>
      <c r="AI409" s="272"/>
      <c r="AJ409" s="66"/>
      <c r="AK409" s="165"/>
      <c r="AL409" s="334"/>
      <c r="AM409" s="146"/>
      <c r="AN409" s="66"/>
      <c r="AO409" s="165"/>
      <c r="AP409" s="334"/>
      <c r="AQ409" s="146"/>
      <c r="AR409" s="66"/>
      <c r="AS409" s="165"/>
      <c r="AT409" s="334"/>
      <c r="AU409" s="146"/>
      <c r="AV409" s="359"/>
      <c r="AW409" s="165"/>
      <c r="AX409" s="469"/>
      <c r="AY409" s="146"/>
      <c r="AZ409" s="292"/>
      <c r="BA409" s="165"/>
      <c r="BB409" s="469"/>
      <c r="BC409" s="146"/>
      <c r="BD409" s="66"/>
      <c r="BE409" s="165">
        <f t="shared" si="385"/>
        <v>0</v>
      </c>
      <c r="BF409" s="334">
        <f t="shared" si="386"/>
        <v>0</v>
      </c>
      <c r="BG409" s="158"/>
      <c r="BH409" s="66"/>
      <c r="BI409" s="165">
        <f t="shared" si="387"/>
        <v>0</v>
      </c>
      <c r="BJ409" s="334">
        <f t="shared" si="388"/>
        <v>0</v>
      </c>
      <c r="BL409" s="66"/>
      <c r="BM409" s="165">
        <f t="shared" si="389"/>
        <v>0</v>
      </c>
      <c r="BN409" s="334">
        <f t="shared" si="390"/>
        <v>0</v>
      </c>
      <c r="BP409" s="66">
        <f t="shared" si="391"/>
        <v>0</v>
      </c>
      <c r="BQ409" s="165">
        <f t="shared" si="392"/>
        <v>0</v>
      </c>
      <c r="BR409" s="334">
        <f t="shared" si="393"/>
        <v>0</v>
      </c>
      <c r="BT409" s="66"/>
      <c r="BU409" s="165">
        <f t="shared" si="394"/>
        <v>0</v>
      </c>
      <c r="BV409" s="334">
        <f t="shared" si="395"/>
        <v>0</v>
      </c>
      <c r="BX409" s="413">
        <f t="shared" si="396"/>
        <v>0</v>
      </c>
      <c r="BY409" s="165">
        <f t="shared" si="397"/>
        <v>0</v>
      </c>
      <c r="BZ409" s="334">
        <v>0</v>
      </c>
      <c r="CB409" s="413">
        <f t="shared" si="398"/>
        <v>0</v>
      </c>
      <c r="CC409" s="165">
        <f t="shared" si="399"/>
        <v>0</v>
      </c>
      <c r="CD409" s="334">
        <v>0</v>
      </c>
      <c r="CF409" s="413">
        <v>0</v>
      </c>
      <c r="CG409" s="165">
        <v>0</v>
      </c>
      <c r="CH409" s="334">
        <v>0</v>
      </c>
      <c r="CJ409" s="413">
        <v>0</v>
      </c>
      <c r="CK409" s="165">
        <v>0</v>
      </c>
      <c r="CL409" s="334">
        <v>0</v>
      </c>
    </row>
    <row r="410" spans="1:93" ht="15" customHeight="1" outlineLevel="1">
      <c r="A410" s="188" t="s">
        <v>15</v>
      </c>
      <c r="B410" s="187">
        <v>92642</v>
      </c>
      <c r="C410" s="13" t="s">
        <v>13676</v>
      </c>
      <c r="D410" s="583" t="str">
        <f>IF(B410="","",IFERROR(VLOOKUP(B410,'SINAPI12-24'!$A$5:$H$17812,2,FALSE),VLOOKUP(ORÇAMENTO!B410,COMPOSIÇÕES!$A$9:$G$412,3,FALSE)))</f>
        <v>TÊ, EM FERRO GALVANIZADO, CONEXÃO ROSQUEADA, DN 65 (2 1/2"), INSTALADO EM REDE DE ALIMENTAÇÃO PARA HIDRANTE - FORNECIMENTO E INSTALAÇÃO. AF_10/2020</v>
      </c>
      <c r="E410" s="604" t="str">
        <f>IF(B410="","",IFERROR(VLOOKUP(B410,'SINAPI12-24'!$A$5:$H$17812,3,FALSE),VLOOKUP(ORÇAMENTO!B410,COMPOSIÇÕES!$A$9:$G$412,4,FALSE)))</f>
        <v>UN</v>
      </c>
      <c r="F410" s="110">
        <v>4</v>
      </c>
      <c r="G410" s="605"/>
      <c r="H410" s="123">
        <f t="shared" si="374"/>
        <v>0.28349999999999997</v>
      </c>
      <c r="I410" s="104">
        <f t="shared" si="383"/>
        <v>0</v>
      </c>
      <c r="J410" s="464">
        <f t="shared" si="384"/>
        <v>0</v>
      </c>
      <c r="K410" s="849"/>
      <c r="L410" s="66"/>
      <c r="M410" s="165"/>
      <c r="N410" s="334"/>
      <c r="O410" s="272"/>
      <c r="P410" s="66"/>
      <c r="Q410" s="165"/>
      <c r="R410" s="334"/>
      <c r="S410" s="325"/>
      <c r="T410" s="349"/>
      <c r="U410" s="165"/>
      <c r="V410" s="358"/>
      <c r="W410" s="21"/>
      <c r="X410" s="349"/>
      <c r="Y410" s="163"/>
      <c r="Z410" s="336"/>
      <c r="AA410" s="272"/>
      <c r="AB410" s="349"/>
      <c r="AC410" s="163"/>
      <c r="AD410" s="336"/>
      <c r="AE410" s="272"/>
      <c r="AF410" s="66"/>
      <c r="AG410" s="165"/>
      <c r="AH410" s="334"/>
      <c r="AI410" s="272"/>
      <c r="AJ410" s="66"/>
      <c r="AK410" s="165"/>
      <c r="AL410" s="334"/>
      <c r="AM410" s="146"/>
      <c r="AN410" s="66"/>
      <c r="AO410" s="165"/>
      <c r="AP410" s="334"/>
      <c r="AQ410" s="146"/>
      <c r="AR410" s="66"/>
      <c r="AS410" s="165"/>
      <c r="AT410" s="334"/>
      <c r="AU410" s="146"/>
      <c r="AV410" s="359"/>
      <c r="AW410" s="165"/>
      <c r="AX410" s="469"/>
      <c r="AY410" s="146"/>
      <c r="AZ410" s="292"/>
      <c r="BA410" s="165"/>
      <c r="BB410" s="469"/>
      <c r="BC410" s="146"/>
      <c r="BD410" s="66"/>
      <c r="BE410" s="165">
        <f t="shared" si="385"/>
        <v>0</v>
      </c>
      <c r="BF410" s="334">
        <f t="shared" si="386"/>
        <v>0</v>
      </c>
      <c r="BG410" s="158"/>
      <c r="BH410" s="66"/>
      <c r="BI410" s="165">
        <f t="shared" si="387"/>
        <v>0</v>
      </c>
      <c r="BJ410" s="334">
        <f t="shared" si="388"/>
        <v>0</v>
      </c>
      <c r="BL410" s="66"/>
      <c r="BM410" s="165">
        <f t="shared" si="389"/>
        <v>0</v>
      </c>
      <c r="BN410" s="334">
        <f t="shared" si="390"/>
        <v>0</v>
      </c>
      <c r="BP410" s="66">
        <f t="shared" si="391"/>
        <v>0</v>
      </c>
      <c r="BQ410" s="165">
        <f t="shared" si="392"/>
        <v>0</v>
      </c>
      <c r="BR410" s="334">
        <f t="shared" si="393"/>
        <v>0</v>
      </c>
      <c r="BT410" s="66"/>
      <c r="BU410" s="165">
        <f t="shared" si="394"/>
        <v>0</v>
      </c>
      <c r="BV410" s="334">
        <f t="shared" si="395"/>
        <v>0</v>
      </c>
      <c r="BX410" s="413">
        <f t="shared" si="396"/>
        <v>0</v>
      </c>
      <c r="BY410" s="165">
        <f t="shared" si="397"/>
        <v>0</v>
      </c>
      <c r="BZ410" s="334">
        <v>0</v>
      </c>
      <c r="CB410" s="413">
        <f t="shared" si="398"/>
        <v>0</v>
      </c>
      <c r="CC410" s="165">
        <f t="shared" si="399"/>
        <v>0</v>
      </c>
      <c r="CD410" s="334">
        <v>0</v>
      </c>
      <c r="CF410" s="413">
        <v>0</v>
      </c>
      <c r="CG410" s="165">
        <v>0</v>
      </c>
      <c r="CH410" s="334">
        <v>0</v>
      </c>
      <c r="CJ410" s="413">
        <v>0</v>
      </c>
      <c r="CK410" s="165">
        <v>0</v>
      </c>
      <c r="CL410" s="334">
        <v>0</v>
      </c>
    </row>
    <row r="411" spans="1:93" ht="15" customHeight="1" outlineLevel="1">
      <c r="A411" s="188" t="s">
        <v>15</v>
      </c>
      <c r="B411" s="187">
        <v>92367</v>
      </c>
      <c r="C411" s="13" t="s">
        <v>13677</v>
      </c>
      <c r="D411" s="583" t="str">
        <f>IF(B411="","",IFERROR(VLOOKUP(B411,'SINAPI12-24'!$A$5:$H$17812,2,FALSE),VLOOKUP(ORÇAMENTO!B411,COMPOSIÇÕES!$A$9:$G$412,3,FALSE)))</f>
        <v>TUBO DE AÇO GALVANIZADO COM COSTURA, CLASSE MÉDIA, DN 65 (2 1/2"), CONEXÃO ROSQUEADA, INSTALADO EM REDE DE ALIMENTAÇÃO PARA HIDRANTE - FORNECIMENTO E INSTALAÇÃO. AF_10/2020</v>
      </c>
      <c r="E411" s="604" t="str">
        <f>IF(B411="","",IFERROR(VLOOKUP(B411,'SINAPI12-24'!$A$5:$H$17812,3,FALSE),VLOOKUP(ORÇAMENTO!B411,COMPOSIÇÕES!$A$9:$G$412,4,FALSE)))</f>
        <v>M</v>
      </c>
      <c r="F411" s="110">
        <v>65</v>
      </c>
      <c r="G411" s="605"/>
      <c r="H411" s="123">
        <f t="shared" si="374"/>
        <v>0.28349999999999997</v>
      </c>
      <c r="I411" s="104">
        <f t="shared" si="383"/>
        <v>0</v>
      </c>
      <c r="J411" s="464">
        <f t="shared" si="384"/>
        <v>0</v>
      </c>
      <c r="K411" s="849"/>
      <c r="L411" s="66"/>
      <c r="M411" s="165"/>
      <c r="N411" s="334"/>
      <c r="O411" s="272"/>
      <c r="P411" s="66"/>
      <c r="Q411" s="165"/>
      <c r="R411" s="334"/>
      <c r="S411" s="325"/>
      <c r="T411" s="349"/>
      <c r="U411" s="165"/>
      <c r="V411" s="358"/>
      <c r="W411" s="21"/>
      <c r="X411" s="349"/>
      <c r="Y411" s="163"/>
      <c r="Z411" s="336"/>
      <c r="AA411" s="272"/>
      <c r="AB411" s="349"/>
      <c r="AC411" s="163"/>
      <c r="AD411" s="336"/>
      <c r="AE411" s="272"/>
      <c r="AF411" s="66"/>
      <c r="AG411" s="165"/>
      <c r="AH411" s="334"/>
      <c r="AI411" s="272"/>
      <c r="AJ411" s="66"/>
      <c r="AK411" s="165"/>
      <c r="AL411" s="334"/>
      <c r="AM411" s="146"/>
      <c r="AN411" s="66"/>
      <c r="AO411" s="165"/>
      <c r="AP411" s="334"/>
      <c r="AQ411" s="146"/>
      <c r="AR411" s="66"/>
      <c r="AS411" s="165"/>
      <c r="AT411" s="334"/>
      <c r="AU411" s="146"/>
      <c r="AV411" s="359"/>
      <c r="AW411" s="165"/>
      <c r="AX411" s="469"/>
      <c r="AY411" s="146"/>
      <c r="AZ411" s="292"/>
      <c r="BA411" s="165"/>
      <c r="BB411" s="469"/>
      <c r="BC411" s="146"/>
      <c r="BD411" s="66"/>
      <c r="BE411" s="165">
        <f t="shared" si="385"/>
        <v>0</v>
      </c>
      <c r="BF411" s="334">
        <f t="shared" si="386"/>
        <v>0</v>
      </c>
      <c r="BG411" s="158"/>
      <c r="BH411" s="66"/>
      <c r="BI411" s="165">
        <f t="shared" si="387"/>
        <v>0</v>
      </c>
      <c r="BJ411" s="334">
        <f t="shared" si="388"/>
        <v>0</v>
      </c>
      <c r="BL411" s="66"/>
      <c r="BM411" s="165">
        <f t="shared" si="389"/>
        <v>0</v>
      </c>
      <c r="BN411" s="334">
        <f t="shared" si="390"/>
        <v>0</v>
      </c>
      <c r="BP411" s="66">
        <f t="shared" si="391"/>
        <v>0</v>
      </c>
      <c r="BQ411" s="165">
        <f t="shared" si="392"/>
        <v>0</v>
      </c>
      <c r="BR411" s="334">
        <f t="shared" si="393"/>
        <v>0</v>
      </c>
      <c r="BT411" s="66"/>
      <c r="BU411" s="165">
        <f t="shared" si="394"/>
        <v>0</v>
      </c>
      <c r="BV411" s="334">
        <f t="shared" si="395"/>
        <v>0</v>
      </c>
      <c r="BX411" s="413">
        <f t="shared" si="396"/>
        <v>0</v>
      </c>
      <c r="BY411" s="165">
        <f t="shared" si="397"/>
        <v>0</v>
      </c>
      <c r="BZ411" s="334">
        <v>0</v>
      </c>
      <c r="CB411" s="413">
        <f t="shared" si="398"/>
        <v>0</v>
      </c>
      <c r="CC411" s="165">
        <f t="shared" si="399"/>
        <v>0</v>
      </c>
      <c r="CD411" s="334">
        <v>0</v>
      </c>
      <c r="CF411" s="413">
        <v>0</v>
      </c>
      <c r="CG411" s="165">
        <v>0</v>
      </c>
      <c r="CH411" s="334">
        <v>0</v>
      </c>
      <c r="CJ411" s="413">
        <v>0</v>
      </c>
      <c r="CK411" s="165">
        <v>0</v>
      </c>
      <c r="CL411" s="334">
        <v>0</v>
      </c>
    </row>
    <row r="412" spans="1:93" ht="15" customHeight="1" outlineLevel="1">
      <c r="A412" s="188" t="s">
        <v>15</v>
      </c>
      <c r="B412" s="187">
        <v>96765</v>
      </c>
      <c r="C412" s="13" t="s">
        <v>13678</v>
      </c>
      <c r="D412" s="583" t="str">
        <f>IF(B412="","",IFERROR(VLOOKUP(B412,'SINAPI12-24'!$A$5:$H$17812,2,FALSE),VLOOKUP(ORÇAMENTO!B412,COMPOSIÇÕES!$A$9:$G$412,3,FALSE)))</f>
        <v>ABRIGO PARA HIDRANTE, 90X60X17CM, COM REGISTRO GLOBO ANGULAR 45 GRAUS 2 1/2", ADAPTADOR STORZ 2 1/2", MANGUEIRA DE INCÊNDIO 20M, REDUÇÃO 2 1/2" X 1 1/2" E ESGUICHO EM LATÃO 1 1/2" - FORNECIMENTO E INSTALAÇÃO. AF_10/2020</v>
      </c>
      <c r="E412" s="604" t="str">
        <f>IF(B412="","",IFERROR(VLOOKUP(B412,'SINAPI12-24'!$A$5:$H$17812,3,FALSE),VLOOKUP(ORÇAMENTO!B412,COMPOSIÇÕES!$A$9:$G$412,4,FALSE)))</f>
        <v>UN</v>
      </c>
      <c r="F412" s="110">
        <v>2</v>
      </c>
      <c r="G412" s="605"/>
      <c r="H412" s="123">
        <f t="shared" si="374"/>
        <v>0.28349999999999997</v>
      </c>
      <c r="I412" s="104">
        <f t="shared" si="383"/>
        <v>0</v>
      </c>
      <c r="J412" s="464">
        <f t="shared" si="384"/>
        <v>0</v>
      </c>
      <c r="K412" s="849"/>
      <c r="L412" s="66"/>
      <c r="M412" s="165"/>
      <c r="N412" s="334"/>
      <c r="O412" s="272"/>
      <c r="P412" s="66"/>
      <c r="Q412" s="165"/>
      <c r="R412" s="334"/>
      <c r="S412" s="325"/>
      <c r="T412" s="349"/>
      <c r="U412" s="165"/>
      <c r="V412" s="358"/>
      <c r="W412" s="21"/>
      <c r="X412" s="349"/>
      <c r="Y412" s="163"/>
      <c r="Z412" s="336"/>
      <c r="AA412" s="272"/>
      <c r="AB412" s="349"/>
      <c r="AC412" s="163"/>
      <c r="AD412" s="336"/>
      <c r="AE412" s="272"/>
      <c r="AF412" s="66"/>
      <c r="AG412" s="165"/>
      <c r="AH412" s="334"/>
      <c r="AI412" s="272"/>
      <c r="AJ412" s="66"/>
      <c r="AK412" s="165"/>
      <c r="AL412" s="334"/>
      <c r="AM412" s="146"/>
      <c r="AN412" s="66"/>
      <c r="AO412" s="165"/>
      <c r="AP412" s="334"/>
      <c r="AQ412" s="146"/>
      <c r="AR412" s="66"/>
      <c r="AS412" s="165"/>
      <c r="AT412" s="334"/>
      <c r="AU412" s="146"/>
      <c r="AV412" s="359"/>
      <c r="AW412" s="165"/>
      <c r="AX412" s="469"/>
      <c r="AY412" s="146"/>
      <c r="AZ412" s="292"/>
      <c r="BA412" s="165"/>
      <c r="BB412" s="469"/>
      <c r="BC412" s="146"/>
      <c r="BD412" s="66"/>
      <c r="BE412" s="165">
        <f t="shared" si="385"/>
        <v>0</v>
      </c>
      <c r="BF412" s="334">
        <f t="shared" si="386"/>
        <v>0</v>
      </c>
      <c r="BG412" s="158"/>
      <c r="BH412" s="66"/>
      <c r="BI412" s="165">
        <f t="shared" si="387"/>
        <v>0</v>
      </c>
      <c r="BJ412" s="334">
        <f t="shared" si="388"/>
        <v>0</v>
      </c>
      <c r="BL412" s="66"/>
      <c r="BM412" s="165">
        <f t="shared" si="389"/>
        <v>0</v>
      </c>
      <c r="BN412" s="334">
        <f t="shared" si="390"/>
        <v>0</v>
      </c>
      <c r="BP412" s="66">
        <f t="shared" si="391"/>
        <v>0</v>
      </c>
      <c r="BQ412" s="165">
        <f t="shared" si="392"/>
        <v>0</v>
      </c>
      <c r="BR412" s="334">
        <f t="shared" si="393"/>
        <v>0</v>
      </c>
      <c r="BT412" s="66"/>
      <c r="BU412" s="165">
        <f t="shared" si="394"/>
        <v>0</v>
      </c>
      <c r="BV412" s="334">
        <f t="shared" si="395"/>
        <v>0</v>
      </c>
      <c r="BX412" s="413">
        <f t="shared" si="396"/>
        <v>0</v>
      </c>
      <c r="BY412" s="165">
        <f t="shared" si="397"/>
        <v>0</v>
      </c>
      <c r="BZ412" s="334">
        <v>0</v>
      </c>
      <c r="CB412" s="413">
        <f t="shared" si="398"/>
        <v>0</v>
      </c>
      <c r="CC412" s="165">
        <f t="shared" si="399"/>
        <v>0</v>
      </c>
      <c r="CD412" s="334">
        <v>0</v>
      </c>
      <c r="CF412" s="413">
        <v>0</v>
      </c>
      <c r="CG412" s="165">
        <v>0</v>
      </c>
      <c r="CH412" s="334">
        <v>0</v>
      </c>
      <c r="CJ412" s="413">
        <v>0</v>
      </c>
      <c r="CK412" s="165">
        <v>0</v>
      </c>
      <c r="CL412" s="334">
        <v>0</v>
      </c>
    </row>
    <row r="413" spans="1:93" ht="15" customHeight="1" outlineLevel="1">
      <c r="A413" s="188" t="s">
        <v>15</v>
      </c>
      <c r="B413" s="187">
        <v>94499</v>
      </c>
      <c r="C413" s="13" t="s">
        <v>13679</v>
      </c>
      <c r="D413" s="583" t="str">
        <f>IF(B413="","",IFERROR(VLOOKUP(B413,'SINAPI12-24'!$A$5:$H$17812,2,FALSE),VLOOKUP(ORÇAMENTO!B413,COMPOSIÇÕES!$A$9:$G$412,3,FALSE)))</f>
        <v>REGISTRO DE GAVETA BRUTO, LATÃO, ROSCÁVEL, 2 1/2" - FORNECIMENTO E INSTALAÇÃO. AF_08/2021</v>
      </c>
      <c r="E413" s="604" t="str">
        <f>IF(B413="","",IFERROR(VLOOKUP(B413,'SINAPI12-24'!$A$5:$H$17812,3,FALSE),VLOOKUP(ORÇAMENTO!B413,COMPOSIÇÕES!$A$9:$G$412,4,FALSE)))</f>
        <v>UN</v>
      </c>
      <c r="F413" s="110">
        <v>5</v>
      </c>
      <c r="G413" s="605"/>
      <c r="H413" s="123">
        <f t="shared" si="374"/>
        <v>0.28349999999999997</v>
      </c>
      <c r="I413" s="104">
        <f t="shared" si="383"/>
        <v>0</v>
      </c>
      <c r="J413" s="464">
        <f t="shared" si="384"/>
        <v>0</v>
      </c>
      <c r="K413" s="849"/>
      <c r="L413" s="66"/>
      <c r="M413" s="165"/>
      <c r="N413" s="334"/>
      <c r="O413" s="272"/>
      <c r="P413" s="66"/>
      <c r="Q413" s="165"/>
      <c r="R413" s="334"/>
      <c r="S413" s="325"/>
      <c r="T413" s="349"/>
      <c r="U413" s="165"/>
      <c r="V413" s="358"/>
      <c r="W413" s="21"/>
      <c r="X413" s="349"/>
      <c r="Y413" s="163"/>
      <c r="Z413" s="336"/>
      <c r="AA413" s="272"/>
      <c r="AB413" s="349"/>
      <c r="AC413" s="163"/>
      <c r="AD413" s="336"/>
      <c r="AE413" s="272"/>
      <c r="AF413" s="66"/>
      <c r="AG413" s="165"/>
      <c r="AH413" s="334"/>
      <c r="AI413" s="272"/>
      <c r="AJ413" s="66"/>
      <c r="AK413" s="165"/>
      <c r="AL413" s="334"/>
      <c r="AM413" s="146"/>
      <c r="AN413" s="66"/>
      <c r="AO413" s="165"/>
      <c r="AP413" s="334"/>
      <c r="AQ413" s="146"/>
      <c r="AR413" s="66"/>
      <c r="AS413" s="165"/>
      <c r="AT413" s="334"/>
      <c r="AU413" s="146"/>
      <c r="AV413" s="359"/>
      <c r="AW413" s="165"/>
      <c r="AX413" s="469"/>
      <c r="AY413" s="146"/>
      <c r="AZ413" s="292"/>
      <c r="BA413" s="165"/>
      <c r="BB413" s="469"/>
      <c r="BC413" s="146"/>
      <c r="BD413" s="66"/>
      <c r="BE413" s="165">
        <f t="shared" si="385"/>
        <v>0</v>
      </c>
      <c r="BF413" s="334">
        <f t="shared" si="386"/>
        <v>0</v>
      </c>
      <c r="BG413" s="158"/>
      <c r="BH413" s="66"/>
      <c r="BI413" s="165">
        <f t="shared" si="387"/>
        <v>0</v>
      </c>
      <c r="BJ413" s="334">
        <f t="shared" si="388"/>
        <v>0</v>
      </c>
      <c r="BL413" s="66"/>
      <c r="BM413" s="165">
        <f t="shared" si="389"/>
        <v>0</v>
      </c>
      <c r="BN413" s="334">
        <f t="shared" si="390"/>
        <v>0</v>
      </c>
      <c r="BP413" s="66">
        <f t="shared" si="391"/>
        <v>0</v>
      </c>
      <c r="BQ413" s="165">
        <f t="shared" si="392"/>
        <v>0</v>
      </c>
      <c r="BR413" s="334">
        <f t="shared" si="393"/>
        <v>0</v>
      </c>
      <c r="BT413" s="66"/>
      <c r="BU413" s="165">
        <f t="shared" si="394"/>
        <v>0</v>
      </c>
      <c r="BV413" s="334">
        <f t="shared" si="395"/>
        <v>0</v>
      </c>
      <c r="BX413" s="413">
        <f t="shared" si="396"/>
        <v>0</v>
      </c>
      <c r="BY413" s="165">
        <f t="shared" si="397"/>
        <v>0</v>
      </c>
      <c r="BZ413" s="334">
        <v>0</v>
      </c>
      <c r="CB413" s="413">
        <f t="shared" si="398"/>
        <v>0</v>
      </c>
      <c r="CC413" s="165">
        <f t="shared" si="399"/>
        <v>0</v>
      </c>
      <c r="CD413" s="334">
        <v>0</v>
      </c>
      <c r="CF413" s="413">
        <v>0</v>
      </c>
      <c r="CG413" s="165">
        <v>0</v>
      </c>
      <c r="CH413" s="334">
        <v>0</v>
      </c>
      <c r="CJ413" s="413">
        <v>0</v>
      </c>
      <c r="CK413" s="165">
        <v>0</v>
      </c>
      <c r="CL413" s="334">
        <v>0</v>
      </c>
    </row>
    <row r="414" spans="1:93" ht="15" customHeight="1" outlineLevel="1">
      <c r="A414" s="188" t="s">
        <v>15</v>
      </c>
      <c r="B414" s="187">
        <v>99632</v>
      </c>
      <c r="C414" s="13" t="s">
        <v>13680</v>
      </c>
      <c r="D414" s="583" t="str">
        <f>IF(B414="","",IFERROR(VLOOKUP(B414,'SINAPI12-24'!$A$5:$H$17812,2,FALSE),VLOOKUP(ORÇAMENTO!B414,COMPOSIÇÕES!$A$9:$G$412,3,FALSE)))</f>
        <v>VÁLVULA DE RETENÇÃO VERTICAL, DE BRONZE, ROSCÁVEL, 2" - FORNECIMENTO E INSTALAÇÃO. AF_08/2021</v>
      </c>
      <c r="E414" s="604" t="str">
        <f>IF(B414="","",IFERROR(VLOOKUP(B414,'SINAPI12-24'!$A$5:$H$17812,3,FALSE),VLOOKUP(ORÇAMENTO!B414,COMPOSIÇÕES!$A$9:$G$412,4,FALSE)))</f>
        <v>UN</v>
      </c>
      <c r="F414" s="110">
        <v>3</v>
      </c>
      <c r="G414" s="605"/>
      <c r="H414" s="123">
        <f t="shared" si="374"/>
        <v>0.28349999999999997</v>
      </c>
      <c r="I414" s="104">
        <f t="shared" si="383"/>
        <v>0</v>
      </c>
      <c r="J414" s="464">
        <f t="shared" si="384"/>
        <v>0</v>
      </c>
      <c r="K414" s="849"/>
      <c r="L414" s="66"/>
      <c r="M414" s="165"/>
      <c r="N414" s="334"/>
      <c r="O414" s="272"/>
      <c r="P414" s="66"/>
      <c r="Q414" s="165"/>
      <c r="R414" s="334"/>
      <c r="S414" s="325"/>
      <c r="T414" s="349"/>
      <c r="U414" s="165"/>
      <c r="V414" s="358"/>
      <c r="W414" s="21"/>
      <c r="X414" s="349"/>
      <c r="Y414" s="163"/>
      <c r="Z414" s="336"/>
      <c r="AA414" s="272"/>
      <c r="AB414" s="349"/>
      <c r="AC414" s="163"/>
      <c r="AD414" s="336"/>
      <c r="AE414" s="272"/>
      <c r="AF414" s="66"/>
      <c r="AG414" s="165"/>
      <c r="AH414" s="334"/>
      <c r="AI414" s="272"/>
      <c r="AJ414" s="66"/>
      <c r="AK414" s="165"/>
      <c r="AL414" s="334"/>
      <c r="AM414" s="146"/>
      <c r="AN414" s="66"/>
      <c r="AO414" s="165"/>
      <c r="AP414" s="334"/>
      <c r="AQ414" s="146"/>
      <c r="AR414" s="66"/>
      <c r="AS414" s="165"/>
      <c r="AT414" s="334"/>
      <c r="AU414" s="146"/>
      <c r="AV414" s="359"/>
      <c r="AW414" s="165"/>
      <c r="AX414" s="469"/>
      <c r="AY414" s="146"/>
      <c r="AZ414" s="292"/>
      <c r="BA414" s="165"/>
      <c r="BB414" s="469"/>
      <c r="BC414" s="146"/>
      <c r="BD414" s="66"/>
      <c r="BE414" s="165">
        <f t="shared" si="385"/>
        <v>0</v>
      </c>
      <c r="BF414" s="334">
        <f t="shared" si="386"/>
        <v>0</v>
      </c>
      <c r="BG414" s="158"/>
      <c r="BH414" s="66"/>
      <c r="BI414" s="165">
        <f t="shared" si="387"/>
        <v>0</v>
      </c>
      <c r="BJ414" s="334">
        <f t="shared" si="388"/>
        <v>0</v>
      </c>
      <c r="BL414" s="66"/>
      <c r="BM414" s="165">
        <f t="shared" si="389"/>
        <v>0</v>
      </c>
      <c r="BN414" s="334">
        <f t="shared" si="390"/>
        <v>0</v>
      </c>
      <c r="BP414" s="66">
        <f t="shared" si="391"/>
        <v>0</v>
      </c>
      <c r="BQ414" s="165">
        <f t="shared" si="392"/>
        <v>0</v>
      </c>
      <c r="BR414" s="334">
        <f t="shared" si="393"/>
        <v>0</v>
      </c>
      <c r="BT414" s="66"/>
      <c r="BU414" s="165">
        <f t="shared" si="394"/>
        <v>0</v>
      </c>
      <c r="BV414" s="334">
        <f t="shared" si="395"/>
        <v>0</v>
      </c>
      <c r="BX414" s="413">
        <f t="shared" si="396"/>
        <v>0</v>
      </c>
      <c r="BY414" s="165">
        <f t="shared" si="397"/>
        <v>0</v>
      </c>
      <c r="BZ414" s="334">
        <v>0</v>
      </c>
      <c r="CB414" s="413">
        <f t="shared" si="398"/>
        <v>0</v>
      </c>
      <c r="CC414" s="165">
        <f t="shared" si="399"/>
        <v>0</v>
      </c>
      <c r="CD414" s="334">
        <v>0</v>
      </c>
      <c r="CF414" s="413">
        <v>0</v>
      </c>
      <c r="CG414" s="165">
        <v>0</v>
      </c>
      <c r="CH414" s="334">
        <v>0</v>
      </c>
      <c r="CJ414" s="413">
        <v>0</v>
      </c>
      <c r="CK414" s="165">
        <v>0</v>
      </c>
      <c r="CL414" s="334">
        <v>0</v>
      </c>
    </row>
    <row r="415" spans="1:93" ht="15" customHeight="1" outlineLevel="1">
      <c r="A415" s="188" t="s">
        <v>15</v>
      </c>
      <c r="B415" s="187">
        <v>92896</v>
      </c>
      <c r="C415" s="13" t="s">
        <v>13681</v>
      </c>
      <c r="D415" s="583" t="str">
        <f>IF(B415="","",IFERROR(VLOOKUP(B415,'SINAPI12-24'!$A$5:$H$17812,2,FALSE),VLOOKUP(ORÇAMENTO!B415,COMPOSIÇÕES!$A$9:$G$412,3,FALSE)))</f>
        <v>UNIÃO, EM FERRO GALVANIZADO, DN 65 (2 1/2"), CONEXÃO ROSQUEADA, INSTALADO EM REDE DE ALIMENTAÇÃO PARA HIDRANTE - FORNECIMENTO E INSTALAÇÃO. AF_10/2020</v>
      </c>
      <c r="E415" s="604" t="str">
        <f>IF(B415="","",IFERROR(VLOOKUP(B415,'SINAPI12-24'!$A$5:$H$17812,3,FALSE),VLOOKUP(ORÇAMENTO!B415,COMPOSIÇÕES!$A$9:$G$412,4,FALSE)))</f>
        <v>UN</v>
      </c>
      <c r="F415" s="110">
        <v>4</v>
      </c>
      <c r="G415" s="605"/>
      <c r="H415" s="123">
        <f t="shared" si="374"/>
        <v>0.28349999999999997</v>
      </c>
      <c r="I415" s="104">
        <f t="shared" si="383"/>
        <v>0</v>
      </c>
      <c r="J415" s="464">
        <f t="shared" si="384"/>
        <v>0</v>
      </c>
      <c r="K415" s="849"/>
      <c r="L415" s="66"/>
      <c r="M415" s="165"/>
      <c r="N415" s="334"/>
      <c r="O415" s="272"/>
      <c r="P415" s="66"/>
      <c r="Q415" s="165"/>
      <c r="R415" s="334"/>
      <c r="S415" s="325"/>
      <c r="T415" s="349"/>
      <c r="U415" s="165"/>
      <c r="V415" s="358"/>
      <c r="W415" s="21"/>
      <c r="X415" s="349"/>
      <c r="Y415" s="163"/>
      <c r="Z415" s="336"/>
      <c r="AA415" s="272"/>
      <c r="AB415" s="349"/>
      <c r="AC415" s="163"/>
      <c r="AD415" s="336"/>
      <c r="AE415" s="272"/>
      <c r="AF415" s="66"/>
      <c r="AG415" s="165"/>
      <c r="AH415" s="334"/>
      <c r="AI415" s="272"/>
      <c r="AJ415" s="66"/>
      <c r="AK415" s="165"/>
      <c r="AL415" s="334"/>
      <c r="AM415" s="146"/>
      <c r="AN415" s="66"/>
      <c r="AO415" s="165"/>
      <c r="AP415" s="334"/>
      <c r="AQ415" s="146"/>
      <c r="AR415" s="66"/>
      <c r="AS415" s="165"/>
      <c r="AT415" s="334"/>
      <c r="AU415" s="146"/>
      <c r="AV415" s="359"/>
      <c r="AW415" s="165"/>
      <c r="AX415" s="469"/>
      <c r="AY415" s="146"/>
      <c r="AZ415" s="292"/>
      <c r="BA415" s="165"/>
      <c r="BB415" s="469"/>
      <c r="BC415" s="146"/>
      <c r="BD415" s="66"/>
      <c r="BE415" s="165">
        <f t="shared" si="385"/>
        <v>0</v>
      </c>
      <c r="BF415" s="334">
        <f t="shared" si="386"/>
        <v>0</v>
      </c>
      <c r="BG415" s="158"/>
      <c r="BH415" s="66"/>
      <c r="BI415" s="165">
        <f t="shared" si="387"/>
        <v>0</v>
      </c>
      <c r="BJ415" s="334">
        <f t="shared" si="388"/>
        <v>0</v>
      </c>
      <c r="BL415" s="66"/>
      <c r="BM415" s="165">
        <f t="shared" si="389"/>
        <v>0</v>
      </c>
      <c r="BN415" s="334">
        <f t="shared" si="390"/>
        <v>0</v>
      </c>
      <c r="BP415" s="66">
        <f t="shared" si="391"/>
        <v>0</v>
      </c>
      <c r="BQ415" s="165">
        <f t="shared" si="392"/>
        <v>0</v>
      </c>
      <c r="BR415" s="334">
        <f t="shared" si="393"/>
        <v>0</v>
      </c>
      <c r="BT415" s="66"/>
      <c r="BU415" s="165">
        <f t="shared" si="394"/>
        <v>0</v>
      </c>
      <c r="BV415" s="334">
        <f t="shared" si="395"/>
        <v>0</v>
      </c>
      <c r="BX415" s="413">
        <f t="shared" si="396"/>
        <v>0</v>
      </c>
      <c r="BY415" s="165">
        <f t="shared" si="397"/>
        <v>0</v>
      </c>
      <c r="BZ415" s="334">
        <v>0</v>
      </c>
      <c r="CB415" s="413">
        <f t="shared" si="398"/>
        <v>0</v>
      </c>
      <c r="CC415" s="165">
        <f t="shared" si="399"/>
        <v>0</v>
      </c>
      <c r="CD415" s="334">
        <v>0</v>
      </c>
      <c r="CF415" s="413">
        <v>0</v>
      </c>
      <c r="CG415" s="165">
        <v>0</v>
      </c>
      <c r="CH415" s="334">
        <v>0</v>
      </c>
      <c r="CJ415" s="413">
        <v>0</v>
      </c>
      <c r="CK415" s="165">
        <v>0</v>
      </c>
      <c r="CL415" s="334">
        <v>0</v>
      </c>
    </row>
    <row r="416" spans="1:93" ht="15" customHeight="1" outlineLevel="1">
      <c r="A416" s="188" t="s">
        <v>15</v>
      </c>
      <c r="B416" s="187">
        <v>97599</v>
      </c>
      <c r="C416" s="13" t="s">
        <v>13682</v>
      </c>
      <c r="D416" s="583" t="str">
        <f>IF(B416="","",IFERROR(VLOOKUP(B416,'SINAPI12-24'!$A$5:$H$17812,2,FALSE),VLOOKUP(ORÇAMENTO!B416,COMPOSIÇÕES!$A$9:$G$412,3,FALSE)))</f>
        <v>LUMINÁRIA DE EMERGÊNCIA, COM 30 LÂMPADAS LED DE 2 W, SEM REATOR - FORNECIMENTO E INSTALAÇÃO. AF_09/2024</v>
      </c>
      <c r="E416" s="604" t="str">
        <f>IF(B416="","",IFERROR(VLOOKUP(B416,'SINAPI12-24'!$A$5:$H$17812,3,FALSE),VLOOKUP(ORÇAMENTO!B416,COMPOSIÇÕES!$A$9:$G$412,4,FALSE)))</f>
        <v>UN</v>
      </c>
      <c r="F416" s="110">
        <v>57</v>
      </c>
      <c r="G416" s="605"/>
      <c r="H416" s="123">
        <f t="shared" si="374"/>
        <v>0.28349999999999997</v>
      </c>
      <c r="I416" s="104">
        <f t="shared" si="383"/>
        <v>0</v>
      </c>
      <c r="J416" s="464">
        <f t="shared" si="384"/>
        <v>0</v>
      </c>
      <c r="K416" s="849"/>
      <c r="L416" s="66"/>
      <c r="M416" s="165"/>
      <c r="N416" s="334"/>
      <c r="O416" s="272"/>
      <c r="P416" s="66"/>
      <c r="Q416" s="165"/>
      <c r="R416" s="334"/>
      <c r="S416" s="325"/>
      <c r="T416" s="349"/>
      <c r="U416" s="165"/>
      <c r="V416" s="358"/>
      <c r="W416" s="21"/>
      <c r="X416" s="349"/>
      <c r="Y416" s="163"/>
      <c r="Z416" s="336"/>
      <c r="AA416" s="272"/>
      <c r="AB416" s="349"/>
      <c r="AC416" s="163"/>
      <c r="AD416" s="336"/>
      <c r="AE416" s="272"/>
      <c r="AF416" s="66"/>
      <c r="AG416" s="165"/>
      <c r="AH416" s="334"/>
      <c r="AI416" s="272"/>
      <c r="AJ416" s="66"/>
      <c r="AK416" s="165"/>
      <c r="AL416" s="334"/>
      <c r="AM416" s="146"/>
      <c r="AN416" s="66"/>
      <c r="AO416" s="165"/>
      <c r="AP416" s="334"/>
      <c r="AQ416" s="146"/>
      <c r="AR416" s="66"/>
      <c r="AS416" s="165"/>
      <c r="AT416" s="334"/>
      <c r="AU416" s="146"/>
      <c r="AV416" s="359"/>
      <c r="AW416" s="165"/>
      <c r="AX416" s="469"/>
      <c r="AY416" s="146"/>
      <c r="AZ416" s="292"/>
      <c r="BA416" s="165"/>
      <c r="BB416" s="469"/>
      <c r="BC416" s="146"/>
      <c r="BD416" s="66"/>
      <c r="BE416" s="165">
        <f t="shared" si="385"/>
        <v>0</v>
      </c>
      <c r="BF416" s="334">
        <f t="shared" si="386"/>
        <v>0</v>
      </c>
      <c r="BG416" s="158"/>
      <c r="BH416" s="66"/>
      <c r="BI416" s="165">
        <f t="shared" si="387"/>
        <v>0</v>
      </c>
      <c r="BJ416" s="334">
        <f t="shared" si="388"/>
        <v>0</v>
      </c>
      <c r="BL416" s="66"/>
      <c r="BM416" s="165">
        <f t="shared" si="389"/>
        <v>0</v>
      </c>
      <c r="BN416" s="334">
        <f t="shared" si="390"/>
        <v>0</v>
      </c>
      <c r="BP416" s="66">
        <f t="shared" si="391"/>
        <v>0</v>
      </c>
      <c r="BQ416" s="165">
        <f t="shared" si="392"/>
        <v>0</v>
      </c>
      <c r="BR416" s="334">
        <f t="shared" si="393"/>
        <v>0</v>
      </c>
      <c r="BT416" s="66"/>
      <c r="BU416" s="165">
        <f t="shared" si="394"/>
        <v>0</v>
      </c>
      <c r="BV416" s="334">
        <f t="shared" si="395"/>
        <v>0</v>
      </c>
      <c r="BX416" s="413">
        <f t="shared" si="396"/>
        <v>0</v>
      </c>
      <c r="BY416" s="165">
        <f t="shared" si="397"/>
        <v>0</v>
      </c>
      <c r="BZ416" s="334">
        <v>0</v>
      </c>
      <c r="CB416" s="413">
        <f t="shared" si="398"/>
        <v>0</v>
      </c>
      <c r="CC416" s="165">
        <f t="shared" si="399"/>
        <v>0</v>
      </c>
      <c r="CD416" s="334">
        <v>0</v>
      </c>
      <c r="CF416" s="413">
        <v>0</v>
      </c>
      <c r="CG416" s="165">
        <v>0</v>
      </c>
      <c r="CH416" s="334">
        <v>0</v>
      </c>
      <c r="CJ416" s="413">
        <v>0</v>
      </c>
      <c r="CK416" s="165">
        <v>0</v>
      </c>
      <c r="CL416" s="334">
        <v>0</v>
      </c>
    </row>
    <row r="417" spans="1:93" ht="15" customHeight="1" outlineLevel="1">
      <c r="A417" s="922" t="s">
        <v>106</v>
      </c>
      <c r="B417" s="189">
        <v>11824</v>
      </c>
      <c r="C417" s="13" t="s">
        <v>13683</v>
      </c>
      <c r="D417" s="583" t="s">
        <v>13858</v>
      </c>
      <c r="E417" s="604" t="s">
        <v>123</v>
      </c>
      <c r="F417" s="788">
        <v>2</v>
      </c>
      <c r="G417" s="605"/>
      <c r="H417" s="123">
        <f t="shared" si="374"/>
        <v>0.28349999999999997</v>
      </c>
      <c r="I417" s="104">
        <f t="shared" si="383"/>
        <v>0</v>
      </c>
      <c r="J417" s="464">
        <f t="shared" si="384"/>
        <v>0</v>
      </c>
      <c r="K417" s="849"/>
      <c r="L417" s="935"/>
      <c r="M417" s="773"/>
      <c r="N417" s="774"/>
      <c r="O417" s="775"/>
      <c r="P417" s="935"/>
      <c r="Q417" s="773"/>
      <c r="R417" s="774"/>
      <c r="S417" s="776"/>
      <c r="T417" s="777"/>
      <c r="U417" s="773"/>
      <c r="V417" s="778"/>
      <c r="W417" s="21"/>
      <c r="X417" s="777"/>
      <c r="Y417" s="779"/>
      <c r="Z417" s="780"/>
      <c r="AA417" s="775"/>
      <c r="AB417" s="777"/>
      <c r="AC417" s="779"/>
      <c r="AD417" s="780"/>
      <c r="AE417" s="775"/>
      <c r="AF417" s="935"/>
      <c r="AG417" s="773"/>
      <c r="AH417" s="774"/>
      <c r="AI417" s="775"/>
      <c r="AJ417" s="935"/>
      <c r="AK417" s="773"/>
      <c r="AL417" s="774"/>
      <c r="AM417" s="931"/>
      <c r="AN417" s="935"/>
      <c r="AO417" s="773"/>
      <c r="AP417" s="774"/>
      <c r="AQ417" s="931"/>
      <c r="AR417" s="935"/>
      <c r="AS417" s="773"/>
      <c r="AT417" s="774"/>
      <c r="AU417" s="931"/>
      <c r="AV417" s="777"/>
      <c r="AW417" s="773"/>
      <c r="AX417" s="781"/>
      <c r="AY417" s="931"/>
      <c r="AZ417" s="782"/>
      <c r="BA417" s="773"/>
      <c r="BB417" s="781"/>
      <c r="BC417" s="931"/>
      <c r="BD417" s="935"/>
      <c r="BE417" s="773">
        <f t="shared" si="385"/>
        <v>0</v>
      </c>
      <c r="BF417" s="774">
        <f t="shared" si="386"/>
        <v>0</v>
      </c>
      <c r="BG417" s="934"/>
      <c r="BH417" s="935"/>
      <c r="BI417" s="773">
        <f t="shared" si="387"/>
        <v>0</v>
      </c>
      <c r="BJ417" s="774">
        <f t="shared" si="388"/>
        <v>0</v>
      </c>
      <c r="BL417" s="935"/>
      <c r="BM417" s="773">
        <f t="shared" si="389"/>
        <v>0</v>
      </c>
      <c r="BN417" s="774">
        <f t="shared" si="390"/>
        <v>0</v>
      </c>
      <c r="BP417" s="935">
        <f t="shared" si="391"/>
        <v>0</v>
      </c>
      <c r="BQ417" s="773">
        <f t="shared" si="392"/>
        <v>0</v>
      </c>
      <c r="BR417" s="774">
        <f t="shared" si="393"/>
        <v>0</v>
      </c>
      <c r="BT417" s="935"/>
      <c r="BU417" s="773">
        <f t="shared" si="394"/>
        <v>0</v>
      </c>
      <c r="BV417" s="774">
        <f t="shared" si="395"/>
        <v>0</v>
      </c>
      <c r="BX417" s="782">
        <f t="shared" si="396"/>
        <v>0</v>
      </c>
      <c r="BY417" s="773">
        <f t="shared" si="397"/>
        <v>0</v>
      </c>
      <c r="BZ417" s="774">
        <v>0</v>
      </c>
      <c r="CB417" s="782">
        <f t="shared" si="398"/>
        <v>0</v>
      </c>
      <c r="CC417" s="773">
        <f t="shared" si="399"/>
        <v>0</v>
      </c>
      <c r="CD417" s="774">
        <v>0</v>
      </c>
      <c r="CF417" s="782">
        <v>0</v>
      </c>
      <c r="CG417" s="773">
        <v>0</v>
      </c>
      <c r="CH417" s="774">
        <v>0</v>
      </c>
      <c r="CJ417" s="782">
        <v>0</v>
      </c>
      <c r="CK417" s="773">
        <v>0</v>
      </c>
      <c r="CL417" s="774">
        <v>0</v>
      </c>
    </row>
    <row r="418" spans="1:93" ht="15" customHeight="1" outlineLevel="1">
      <c r="A418" s="188" t="s">
        <v>13403</v>
      </c>
      <c r="B418" s="107" t="s">
        <v>13386</v>
      </c>
      <c r="C418" s="13" t="s">
        <v>13684</v>
      </c>
      <c r="D418" s="583" t="str">
        <f>IF(B418="","",IFERROR(VLOOKUP(B418,'SINAPI12-24'!$A$5:$H$17812,2,FALSE),VLOOKUP(ORÇAMENTO!B418,COMPOSIÇÕES!$A$9:$G$412,3,FALSE)))</f>
        <v>FORNECIMENTO E INSTALAÇÃO DE BATERIA SELADA PARA CENTRAL DE ALARME, 12V/5A</v>
      </c>
      <c r="E418" s="604" t="str">
        <f>IF(B418="","",IFERROR(VLOOKUP(B418,'SINAPI12-24'!$A$5:$H$17812,3,FALSE),VLOOKUP(ORÇAMENTO!B418,COMPOSIÇÕES!$A$9:$G$412,4,FALSE)))</f>
        <v>UN</v>
      </c>
      <c r="F418" s="110">
        <v>1</v>
      </c>
      <c r="G418" s="605"/>
      <c r="H418" s="123">
        <f t="shared" si="374"/>
        <v>0.28349999999999997</v>
      </c>
      <c r="I418" s="104">
        <f t="shared" si="383"/>
        <v>0</v>
      </c>
      <c r="J418" s="464">
        <f t="shared" si="384"/>
        <v>0</v>
      </c>
      <c r="K418" s="849"/>
      <c r="L418" s="66"/>
      <c r="M418" s="165"/>
      <c r="N418" s="334"/>
      <c r="O418" s="272"/>
      <c r="P418" s="66"/>
      <c r="Q418" s="165"/>
      <c r="R418" s="334"/>
      <c r="S418" s="325"/>
      <c r="T418" s="349"/>
      <c r="U418" s="165"/>
      <c r="V418" s="358"/>
      <c r="W418" s="21"/>
      <c r="X418" s="349"/>
      <c r="Y418" s="163"/>
      <c r="Z418" s="336"/>
      <c r="AA418" s="272"/>
      <c r="AB418" s="349"/>
      <c r="AC418" s="163"/>
      <c r="AD418" s="336"/>
      <c r="AE418" s="272"/>
      <c r="AF418" s="66"/>
      <c r="AG418" s="165"/>
      <c r="AH418" s="334"/>
      <c r="AI418" s="272"/>
      <c r="AJ418" s="66"/>
      <c r="AK418" s="165"/>
      <c r="AL418" s="334"/>
      <c r="AM418" s="146"/>
      <c r="AN418" s="66"/>
      <c r="AO418" s="165"/>
      <c r="AP418" s="334"/>
      <c r="AQ418" s="146"/>
      <c r="AR418" s="66"/>
      <c r="AS418" s="165"/>
      <c r="AT418" s="334"/>
      <c r="AU418" s="146"/>
      <c r="AV418" s="359"/>
      <c r="AW418" s="165"/>
      <c r="AX418" s="469"/>
      <c r="AY418" s="146"/>
      <c r="AZ418" s="292"/>
      <c r="BA418" s="165"/>
      <c r="BB418" s="469"/>
      <c r="BC418" s="146"/>
      <c r="BD418" s="66"/>
      <c r="BE418" s="165">
        <f t="shared" si="385"/>
        <v>0</v>
      </c>
      <c r="BF418" s="334">
        <f t="shared" si="386"/>
        <v>0</v>
      </c>
      <c r="BG418" s="158"/>
      <c r="BH418" s="66"/>
      <c r="BI418" s="165">
        <f t="shared" si="387"/>
        <v>0</v>
      </c>
      <c r="BJ418" s="334">
        <f t="shared" si="388"/>
        <v>0</v>
      </c>
      <c r="BL418" s="66"/>
      <c r="BM418" s="165">
        <f t="shared" si="389"/>
        <v>0</v>
      </c>
      <c r="BN418" s="334">
        <f t="shared" si="390"/>
        <v>0</v>
      </c>
      <c r="BP418" s="66">
        <f t="shared" si="391"/>
        <v>0</v>
      </c>
      <c r="BQ418" s="165">
        <f t="shared" si="392"/>
        <v>0</v>
      </c>
      <c r="BR418" s="334">
        <f t="shared" si="393"/>
        <v>0</v>
      </c>
      <c r="BT418" s="66"/>
      <c r="BU418" s="165">
        <f t="shared" si="394"/>
        <v>0</v>
      </c>
      <c r="BV418" s="334">
        <f t="shared" si="395"/>
        <v>0</v>
      </c>
      <c r="BX418" s="413">
        <f t="shared" si="396"/>
        <v>0</v>
      </c>
      <c r="BY418" s="165">
        <f t="shared" si="397"/>
        <v>0</v>
      </c>
      <c r="BZ418" s="334">
        <v>0</v>
      </c>
      <c r="CB418" s="413">
        <f t="shared" si="398"/>
        <v>0</v>
      </c>
      <c r="CC418" s="165">
        <f t="shared" si="399"/>
        <v>0</v>
      </c>
      <c r="CD418" s="334">
        <v>0</v>
      </c>
      <c r="CF418" s="413">
        <v>0</v>
      </c>
      <c r="CG418" s="165">
        <v>0</v>
      </c>
      <c r="CH418" s="334">
        <v>0</v>
      </c>
      <c r="CJ418" s="413">
        <v>0</v>
      </c>
      <c r="CK418" s="165">
        <v>0</v>
      </c>
      <c r="CL418" s="334">
        <v>0</v>
      </c>
    </row>
    <row r="419" spans="1:93" ht="15" customHeight="1" outlineLevel="1">
      <c r="A419" s="946" t="s">
        <v>106</v>
      </c>
      <c r="B419" s="107">
        <v>8058</v>
      </c>
      <c r="C419" s="13" t="s">
        <v>13685</v>
      </c>
      <c r="D419" s="583" t="s">
        <v>13866</v>
      </c>
      <c r="E419" s="604" t="s">
        <v>123</v>
      </c>
      <c r="F419" s="788">
        <v>1</v>
      </c>
      <c r="G419" s="605"/>
      <c r="H419" s="123">
        <f t="shared" si="374"/>
        <v>0.28349999999999997</v>
      </c>
      <c r="I419" s="104">
        <f t="shared" si="383"/>
        <v>0</v>
      </c>
      <c r="J419" s="464">
        <f t="shared" si="384"/>
        <v>0</v>
      </c>
      <c r="K419" s="849"/>
      <c r="L419" s="935"/>
      <c r="M419" s="773"/>
      <c r="N419" s="774"/>
      <c r="O419" s="775"/>
      <c r="P419" s="935"/>
      <c r="Q419" s="773"/>
      <c r="R419" s="774"/>
      <c r="S419" s="776"/>
      <c r="T419" s="777"/>
      <c r="U419" s="773"/>
      <c r="V419" s="778"/>
      <c r="W419" s="21"/>
      <c r="X419" s="777"/>
      <c r="Y419" s="779"/>
      <c r="Z419" s="780"/>
      <c r="AA419" s="775"/>
      <c r="AB419" s="777"/>
      <c r="AC419" s="779"/>
      <c r="AD419" s="780"/>
      <c r="AE419" s="775"/>
      <c r="AF419" s="935"/>
      <c r="AG419" s="773"/>
      <c r="AH419" s="774"/>
      <c r="AI419" s="775"/>
      <c r="AJ419" s="935"/>
      <c r="AK419" s="773"/>
      <c r="AL419" s="774"/>
      <c r="AM419" s="931"/>
      <c r="AN419" s="935"/>
      <c r="AO419" s="773"/>
      <c r="AP419" s="774"/>
      <c r="AQ419" s="931"/>
      <c r="AR419" s="935"/>
      <c r="AS419" s="773"/>
      <c r="AT419" s="774"/>
      <c r="AU419" s="931"/>
      <c r="AV419" s="777"/>
      <c r="AW419" s="773"/>
      <c r="AX419" s="781"/>
      <c r="AY419" s="931"/>
      <c r="AZ419" s="782"/>
      <c r="BA419" s="773"/>
      <c r="BB419" s="781"/>
      <c r="BC419" s="931"/>
      <c r="BD419" s="935"/>
      <c r="BE419" s="773">
        <f t="shared" si="385"/>
        <v>0</v>
      </c>
      <c r="BF419" s="774">
        <f t="shared" si="386"/>
        <v>0</v>
      </c>
      <c r="BG419" s="934"/>
      <c r="BH419" s="935"/>
      <c r="BI419" s="773">
        <f t="shared" si="387"/>
        <v>0</v>
      </c>
      <c r="BJ419" s="774">
        <f t="shared" si="388"/>
        <v>0</v>
      </c>
      <c r="BL419" s="935"/>
      <c r="BM419" s="773">
        <f t="shared" si="389"/>
        <v>0</v>
      </c>
      <c r="BN419" s="774">
        <f t="shared" si="390"/>
        <v>0</v>
      </c>
      <c r="BP419" s="935">
        <f t="shared" si="391"/>
        <v>0</v>
      </c>
      <c r="BQ419" s="773">
        <f t="shared" si="392"/>
        <v>0</v>
      </c>
      <c r="BR419" s="774">
        <f t="shared" si="393"/>
        <v>0</v>
      </c>
      <c r="BT419" s="935"/>
      <c r="BU419" s="773">
        <f t="shared" si="394"/>
        <v>0</v>
      </c>
      <c r="BV419" s="774">
        <f t="shared" si="395"/>
        <v>0</v>
      </c>
      <c r="BX419" s="782">
        <f t="shared" si="396"/>
        <v>0</v>
      </c>
      <c r="BY419" s="773">
        <f t="shared" si="397"/>
        <v>0</v>
      </c>
      <c r="BZ419" s="774">
        <v>0</v>
      </c>
      <c r="CB419" s="782">
        <f t="shared" si="398"/>
        <v>0</v>
      </c>
      <c r="CC419" s="773">
        <f t="shared" si="399"/>
        <v>0</v>
      </c>
      <c r="CD419" s="774">
        <v>0</v>
      </c>
      <c r="CF419" s="782">
        <v>0</v>
      </c>
      <c r="CG419" s="773">
        <v>0</v>
      </c>
      <c r="CH419" s="774">
        <v>0</v>
      </c>
      <c r="CJ419" s="782">
        <v>0</v>
      </c>
      <c r="CK419" s="773">
        <v>0</v>
      </c>
      <c r="CL419" s="774">
        <v>0</v>
      </c>
    </row>
    <row r="420" spans="1:93" ht="30" outlineLevel="1">
      <c r="A420" s="188" t="s">
        <v>13403</v>
      </c>
      <c r="B420" s="107" t="s">
        <v>13387</v>
      </c>
      <c r="C420" s="13" t="s">
        <v>13686</v>
      </c>
      <c r="D420" s="583" t="str">
        <f>IF(B420="","",IFERROR(VLOOKUP(B420,'SINAPI12-24'!$A$5:$H$17812,2,FALSE),VLOOKUP(ORÇAMENTO!B420,COMPOSIÇÕES!$A$9:$G$412,3,FALSE)))</f>
        <v>FORNECIMENTO E INSTALAÇÃO DE PLACA DE SINALIZAÇÃO INDICATIVA, SAÍDA DE EMERGÊNCIA, SAÍDA LATERAL ESQUERDA/DIREITA/SAÍDA EM FRENTE</v>
      </c>
      <c r="E420" s="604" t="str">
        <f>IF(B420="","",IFERROR(VLOOKUP(B420,'SINAPI12-24'!$A$5:$H$17812,3,FALSE),VLOOKUP(ORÇAMENTO!B420,COMPOSIÇÕES!$A$9:$G$412,4,FALSE)))</f>
        <v xml:space="preserve">UN    </v>
      </c>
      <c r="F420" s="110">
        <v>43</v>
      </c>
      <c r="G420" s="605"/>
      <c r="H420" s="123">
        <f t="shared" si="374"/>
        <v>0.28349999999999997</v>
      </c>
      <c r="I420" s="104">
        <f t="shared" si="383"/>
        <v>0</v>
      </c>
      <c r="J420" s="464">
        <f t="shared" si="384"/>
        <v>0</v>
      </c>
      <c r="K420" s="849"/>
      <c r="L420" s="66"/>
      <c r="M420" s="165"/>
      <c r="N420" s="334"/>
      <c r="O420" s="272"/>
      <c r="P420" s="66"/>
      <c r="Q420" s="165"/>
      <c r="R420" s="334"/>
      <c r="S420" s="325"/>
      <c r="T420" s="349"/>
      <c r="U420" s="165"/>
      <c r="V420" s="358"/>
      <c r="W420" s="21"/>
      <c r="X420" s="349"/>
      <c r="Y420" s="163"/>
      <c r="Z420" s="336"/>
      <c r="AA420" s="272"/>
      <c r="AB420" s="349"/>
      <c r="AC420" s="163"/>
      <c r="AD420" s="336"/>
      <c r="AE420" s="272"/>
      <c r="AF420" s="66"/>
      <c r="AG420" s="165"/>
      <c r="AH420" s="334"/>
      <c r="AI420" s="272"/>
      <c r="AJ420" s="66"/>
      <c r="AK420" s="165"/>
      <c r="AL420" s="334"/>
      <c r="AM420" s="146"/>
      <c r="AN420" s="66"/>
      <c r="AO420" s="165"/>
      <c r="AP420" s="334"/>
      <c r="AQ420" s="146"/>
      <c r="AR420" s="66"/>
      <c r="AS420" s="165"/>
      <c r="AT420" s="334"/>
      <c r="AU420" s="146"/>
      <c r="AV420" s="359"/>
      <c r="AW420" s="165"/>
      <c r="AX420" s="469"/>
      <c r="AY420" s="146"/>
      <c r="AZ420" s="292"/>
      <c r="BA420" s="165"/>
      <c r="BB420" s="469"/>
      <c r="BC420" s="146"/>
      <c r="BD420" s="66"/>
      <c r="BE420" s="165">
        <f t="shared" si="385"/>
        <v>0</v>
      </c>
      <c r="BF420" s="334">
        <f t="shared" si="386"/>
        <v>0</v>
      </c>
      <c r="BG420" s="158"/>
      <c r="BH420" s="66"/>
      <c r="BI420" s="165">
        <f t="shared" si="387"/>
        <v>0</v>
      </c>
      <c r="BJ420" s="334">
        <f t="shared" si="388"/>
        <v>0</v>
      </c>
      <c r="BL420" s="66"/>
      <c r="BM420" s="165">
        <f t="shared" si="389"/>
        <v>0</v>
      </c>
      <c r="BN420" s="334">
        <f t="shared" si="390"/>
        <v>0</v>
      </c>
      <c r="BP420" s="66">
        <f t="shared" si="391"/>
        <v>0</v>
      </c>
      <c r="BQ420" s="165">
        <f t="shared" si="392"/>
        <v>0</v>
      </c>
      <c r="BR420" s="334">
        <f t="shared" si="393"/>
        <v>0</v>
      </c>
      <c r="BT420" s="66"/>
      <c r="BU420" s="165">
        <f t="shared" si="394"/>
        <v>0</v>
      </c>
      <c r="BV420" s="334">
        <f t="shared" si="395"/>
        <v>0</v>
      </c>
      <c r="BX420" s="413">
        <f t="shared" si="396"/>
        <v>0</v>
      </c>
      <c r="BY420" s="165">
        <f t="shared" si="397"/>
        <v>0</v>
      </c>
      <c r="BZ420" s="334">
        <v>0</v>
      </c>
      <c r="CB420" s="413">
        <f t="shared" si="398"/>
        <v>0</v>
      </c>
      <c r="CC420" s="165">
        <f t="shared" si="399"/>
        <v>0</v>
      </c>
      <c r="CD420" s="334">
        <v>0</v>
      </c>
      <c r="CF420" s="413">
        <v>0</v>
      </c>
      <c r="CG420" s="165">
        <v>0</v>
      </c>
      <c r="CH420" s="334">
        <v>0</v>
      </c>
      <c r="CJ420" s="413">
        <v>0</v>
      </c>
      <c r="CK420" s="165">
        <v>0</v>
      </c>
      <c r="CL420" s="334">
        <v>0</v>
      </c>
    </row>
    <row r="421" spans="1:93" ht="15" customHeight="1" outlineLevel="1">
      <c r="A421" s="135" t="s">
        <v>15</v>
      </c>
      <c r="B421" s="106">
        <v>102491</v>
      </c>
      <c r="C421" s="13" t="s">
        <v>13687</v>
      </c>
      <c r="D421" s="583" t="str">
        <f>IF(B421="","",IFERROR(VLOOKUP(B421,'SINAPI12-24'!$A$5:$H$17812,2,FALSE),VLOOKUP(ORÇAMENTO!B421,COMPOSIÇÕES!$A$9:$G$412,3,FALSE)))</f>
        <v>PINTURA DE PISO COM TINTA ACRÍLICA, APLICAÇÃO MANUAL, 2 DEMÃOS, INCLUSO FUNDO PREPARADOR. AF_05/2021</v>
      </c>
      <c r="E421" s="604" t="str">
        <f>IF(B421="","",IFERROR(VLOOKUP(B421,'SINAPI12-24'!$A$5:$H$17812,3,FALSE),VLOOKUP(ORÇAMENTO!B421,COMPOSIÇÕES!$A$9:$G$412,4,FALSE)))</f>
        <v>M2</v>
      </c>
      <c r="F421" s="110">
        <v>12</v>
      </c>
      <c r="G421" s="605"/>
      <c r="H421" s="123">
        <f t="shared" si="374"/>
        <v>0.28349999999999997</v>
      </c>
      <c r="I421" s="104">
        <f t="shared" si="383"/>
        <v>0</v>
      </c>
      <c r="J421" s="464">
        <f t="shared" si="384"/>
        <v>0</v>
      </c>
      <c r="K421" s="849"/>
      <c r="L421" s="66"/>
      <c r="M421" s="165"/>
      <c r="N421" s="334"/>
      <c r="O421" s="272"/>
      <c r="P421" s="66"/>
      <c r="Q421" s="165"/>
      <c r="R421" s="334"/>
      <c r="S421" s="325"/>
      <c r="T421" s="349"/>
      <c r="U421" s="165"/>
      <c r="V421" s="358"/>
      <c r="W421" s="21"/>
      <c r="X421" s="349"/>
      <c r="Y421" s="163"/>
      <c r="Z421" s="336"/>
      <c r="AA421" s="272"/>
      <c r="AB421" s="349"/>
      <c r="AC421" s="163"/>
      <c r="AD421" s="336"/>
      <c r="AE421" s="272"/>
      <c r="AF421" s="66"/>
      <c r="AG421" s="165"/>
      <c r="AH421" s="334"/>
      <c r="AI421" s="272"/>
      <c r="AJ421" s="66"/>
      <c r="AK421" s="165"/>
      <c r="AL421" s="334"/>
      <c r="AM421" s="146"/>
      <c r="AN421" s="66"/>
      <c r="AO421" s="165"/>
      <c r="AP421" s="334"/>
      <c r="AQ421" s="146"/>
      <c r="AR421" s="66"/>
      <c r="AS421" s="165"/>
      <c r="AT421" s="334"/>
      <c r="AU421" s="146"/>
      <c r="AV421" s="359"/>
      <c r="AW421" s="165"/>
      <c r="AX421" s="469"/>
      <c r="AY421" s="146"/>
      <c r="AZ421" s="292"/>
      <c r="BA421" s="165"/>
      <c r="BB421" s="469"/>
      <c r="BC421" s="146"/>
      <c r="BD421" s="66"/>
      <c r="BE421" s="165">
        <f t="shared" si="385"/>
        <v>0</v>
      </c>
      <c r="BF421" s="334">
        <f t="shared" si="386"/>
        <v>0</v>
      </c>
      <c r="BG421" s="158"/>
      <c r="BH421" s="66"/>
      <c r="BI421" s="165">
        <f t="shared" si="387"/>
        <v>0</v>
      </c>
      <c r="BJ421" s="334">
        <f t="shared" si="388"/>
        <v>0</v>
      </c>
      <c r="BL421" s="66"/>
      <c r="BM421" s="165">
        <f t="shared" si="389"/>
        <v>0</v>
      </c>
      <c r="BN421" s="334">
        <f t="shared" si="390"/>
        <v>0</v>
      </c>
      <c r="BP421" s="66">
        <f t="shared" si="391"/>
        <v>0</v>
      </c>
      <c r="BQ421" s="165">
        <f t="shared" si="392"/>
        <v>0</v>
      </c>
      <c r="BR421" s="334">
        <f t="shared" si="393"/>
        <v>0</v>
      </c>
      <c r="BT421" s="66"/>
      <c r="BU421" s="165">
        <f t="shared" si="394"/>
        <v>0</v>
      </c>
      <c r="BV421" s="334">
        <f t="shared" si="395"/>
        <v>0</v>
      </c>
      <c r="BX421" s="413">
        <f t="shared" si="396"/>
        <v>0</v>
      </c>
      <c r="BY421" s="165">
        <f t="shared" si="397"/>
        <v>0</v>
      </c>
      <c r="BZ421" s="334">
        <v>0</v>
      </c>
      <c r="CB421" s="413">
        <f t="shared" si="398"/>
        <v>0</v>
      </c>
      <c r="CC421" s="165">
        <f t="shared" si="399"/>
        <v>0</v>
      </c>
      <c r="CD421" s="334">
        <v>0</v>
      </c>
      <c r="CF421" s="413">
        <v>0</v>
      </c>
      <c r="CG421" s="165">
        <v>0</v>
      </c>
      <c r="CH421" s="334">
        <v>0</v>
      </c>
      <c r="CJ421" s="413">
        <v>0</v>
      </c>
      <c r="CK421" s="165">
        <v>0</v>
      </c>
      <c r="CL421" s="334">
        <v>0</v>
      </c>
    </row>
    <row r="422" spans="1:93" ht="15" customHeight="1" outlineLevel="1">
      <c r="A422" s="922" t="s">
        <v>106</v>
      </c>
      <c r="B422" s="107">
        <v>13070</v>
      </c>
      <c r="C422" s="13" t="s">
        <v>13688</v>
      </c>
      <c r="D422" s="583" t="s">
        <v>13449</v>
      </c>
      <c r="E422" s="604" t="s">
        <v>123</v>
      </c>
      <c r="F422" s="788">
        <v>1</v>
      </c>
      <c r="G422" s="605"/>
      <c r="H422" s="123">
        <f t="shared" si="374"/>
        <v>0.28349999999999997</v>
      </c>
      <c r="I422" s="104">
        <f t="shared" si="383"/>
        <v>0</v>
      </c>
      <c r="J422" s="464">
        <f t="shared" si="384"/>
        <v>0</v>
      </c>
      <c r="K422" s="849"/>
      <c r="L422" s="924"/>
      <c r="M422" s="925"/>
      <c r="N422" s="926"/>
      <c r="O422" s="775"/>
      <c r="P422" s="924"/>
      <c r="Q422" s="925"/>
      <c r="R422" s="926"/>
      <c r="S422" s="776"/>
      <c r="T422" s="927"/>
      <c r="U422" s="925"/>
      <c r="V422" s="928"/>
      <c r="W422" s="21"/>
      <c r="X422" s="927"/>
      <c r="Y422" s="929"/>
      <c r="Z422" s="930"/>
      <c r="AA422" s="775"/>
      <c r="AB422" s="927"/>
      <c r="AC422" s="929"/>
      <c r="AD422" s="930"/>
      <c r="AE422" s="775"/>
      <c r="AF422" s="924"/>
      <c r="AG422" s="925"/>
      <c r="AH422" s="926"/>
      <c r="AI422" s="775"/>
      <c r="AJ422" s="924"/>
      <c r="AK422" s="925"/>
      <c r="AL422" s="926"/>
      <c r="AM422" s="931"/>
      <c r="AN422" s="924"/>
      <c r="AO422" s="925"/>
      <c r="AP422" s="926"/>
      <c r="AQ422" s="931"/>
      <c r="AR422" s="924"/>
      <c r="AS422" s="925"/>
      <c r="AT422" s="926"/>
      <c r="AU422" s="931"/>
      <c r="AV422" s="927"/>
      <c r="AW422" s="925"/>
      <c r="AX422" s="932"/>
      <c r="AY422" s="931"/>
      <c r="AZ422" s="933"/>
      <c r="BA422" s="925"/>
      <c r="BB422" s="932"/>
      <c r="BC422" s="931"/>
      <c r="BD422" s="924"/>
      <c r="BE422" s="925">
        <f t="shared" si="385"/>
        <v>0</v>
      </c>
      <c r="BF422" s="926">
        <f t="shared" si="386"/>
        <v>0</v>
      </c>
      <c r="BG422" s="934"/>
      <c r="BH422" s="924"/>
      <c r="BI422" s="925">
        <f t="shared" si="387"/>
        <v>0</v>
      </c>
      <c r="BJ422" s="926">
        <f t="shared" si="388"/>
        <v>0</v>
      </c>
      <c r="BL422" s="924"/>
      <c r="BM422" s="925">
        <f t="shared" si="389"/>
        <v>0</v>
      </c>
      <c r="BN422" s="926">
        <f t="shared" si="390"/>
        <v>0</v>
      </c>
      <c r="BP422" s="924">
        <f t="shared" si="391"/>
        <v>0</v>
      </c>
      <c r="BQ422" s="925">
        <f t="shared" si="392"/>
        <v>0</v>
      </c>
      <c r="BR422" s="926">
        <f t="shared" si="393"/>
        <v>0</v>
      </c>
      <c r="BT422" s="924"/>
      <c r="BU422" s="925">
        <f t="shared" si="394"/>
        <v>0</v>
      </c>
      <c r="BV422" s="926">
        <f t="shared" si="395"/>
        <v>0</v>
      </c>
      <c r="BX422" s="933">
        <f t="shared" si="396"/>
        <v>0</v>
      </c>
      <c r="BY422" s="925">
        <f t="shared" si="397"/>
        <v>0</v>
      </c>
      <c r="BZ422" s="926">
        <v>0</v>
      </c>
      <c r="CB422" s="933">
        <f t="shared" si="398"/>
        <v>0</v>
      </c>
      <c r="CC422" s="925">
        <f t="shared" si="399"/>
        <v>0</v>
      </c>
      <c r="CD422" s="926">
        <v>0</v>
      </c>
      <c r="CF422" s="933">
        <v>0</v>
      </c>
      <c r="CG422" s="925">
        <v>0</v>
      </c>
      <c r="CH422" s="926">
        <v>0</v>
      </c>
      <c r="CJ422" s="933">
        <v>0</v>
      </c>
      <c r="CK422" s="925">
        <v>0</v>
      </c>
      <c r="CL422" s="926">
        <v>0</v>
      </c>
    </row>
    <row r="423" spans="1:93" ht="15" customHeight="1">
      <c r="A423" s="448"/>
      <c r="B423" s="449"/>
      <c r="C423" s="450">
        <v>20</v>
      </c>
      <c r="D423" s="582" t="s">
        <v>393</v>
      </c>
      <c r="E423" s="450"/>
      <c r="F423" s="450"/>
      <c r="G423" s="451"/>
      <c r="H423" s="452"/>
      <c r="I423" s="453"/>
      <c r="J423" s="454">
        <f>SUM(J424+J429+J447+J459+J469+J471)</f>
        <v>0</v>
      </c>
      <c r="K423" s="849"/>
      <c r="L423" s="259"/>
      <c r="M423" s="260"/>
      <c r="N423" s="324"/>
      <c r="O423" s="272"/>
      <c r="P423" s="259"/>
      <c r="Q423" s="260"/>
      <c r="R423" s="324"/>
      <c r="S423" s="346"/>
      <c r="T423" s="294"/>
      <c r="U423" s="362"/>
      <c r="V423" s="363"/>
      <c r="W423" s="21"/>
      <c r="X423" s="294"/>
      <c r="Y423" s="347"/>
      <c r="Z423" s="328"/>
      <c r="AA423" s="272"/>
      <c r="AB423" s="294"/>
      <c r="AC423" s="347"/>
      <c r="AD423" s="328"/>
      <c r="AE423" s="272"/>
      <c r="AF423" s="259"/>
      <c r="AG423" s="260"/>
      <c r="AH423" s="324"/>
      <c r="AI423" s="272"/>
      <c r="AJ423" s="259"/>
      <c r="AK423" s="260"/>
      <c r="AL423" s="324"/>
      <c r="AM423" s="146"/>
      <c r="AN423" s="259"/>
      <c r="AO423" s="260"/>
      <c r="AP423" s="324"/>
      <c r="AQ423" s="146"/>
      <c r="AR423" s="259"/>
      <c r="AS423" s="260"/>
      <c r="AT423" s="324"/>
      <c r="AU423" s="146"/>
      <c r="AV423" s="294"/>
      <c r="AW423" s="362"/>
      <c r="AX423" s="471"/>
      <c r="AY423" s="315"/>
      <c r="AZ423" s="294"/>
      <c r="BA423" s="362"/>
      <c r="BB423" s="471"/>
      <c r="BC423" s="315"/>
      <c r="BD423" s="259"/>
      <c r="BE423" s="260"/>
      <c r="BF423" s="324"/>
      <c r="BG423" s="158"/>
      <c r="BH423" s="259"/>
      <c r="BI423" s="260"/>
      <c r="BJ423" s="324"/>
      <c r="BL423" s="259"/>
      <c r="BM423" s="260"/>
      <c r="BN423" s="324"/>
      <c r="BP423" s="283"/>
      <c r="BQ423" s="284"/>
      <c r="BR423" s="330"/>
      <c r="BT423" s="283"/>
      <c r="BU423" s="284"/>
      <c r="BV423" s="330"/>
      <c r="BX423" s="294"/>
      <c r="BY423" s="362"/>
      <c r="BZ423" s="406"/>
      <c r="CB423" s="294"/>
      <c r="CC423" s="362"/>
      <c r="CD423" s="406"/>
      <c r="CF423" s="294"/>
      <c r="CG423" s="362"/>
      <c r="CH423" s="406"/>
      <c r="CJ423" s="294"/>
      <c r="CK423" s="362"/>
      <c r="CL423" s="406"/>
    </row>
    <row r="424" spans="1:93" ht="15" customHeight="1" outlineLevel="1">
      <c r="A424" s="425"/>
      <c r="B424" s="426"/>
      <c r="C424" s="427" t="s">
        <v>419</v>
      </c>
      <c r="D424" s="581" t="s">
        <v>339</v>
      </c>
      <c r="E424" s="428"/>
      <c r="F424" s="429"/>
      <c r="G424" s="430"/>
      <c r="H424" s="431"/>
      <c r="I424" s="430"/>
      <c r="J424" s="432">
        <f>SUM(J425:J428)</f>
        <v>0</v>
      </c>
      <c r="K424" s="849"/>
      <c r="L424" s="261"/>
      <c r="M424" s="262"/>
      <c r="N424" s="351"/>
      <c r="O424" s="272"/>
      <c r="P424" s="261"/>
      <c r="Q424" s="262"/>
      <c r="R424" s="351"/>
      <c r="S424" s="325"/>
      <c r="T424" s="352"/>
      <c r="U424" s="262"/>
      <c r="V424" s="364"/>
      <c r="W424" s="21"/>
      <c r="X424" s="352"/>
      <c r="Y424" s="353"/>
      <c r="Z424" s="354"/>
      <c r="AA424" s="272"/>
      <c r="AB424" s="352"/>
      <c r="AC424" s="353"/>
      <c r="AD424" s="354"/>
      <c r="AE424" s="272"/>
      <c r="AF424" s="261"/>
      <c r="AG424" s="262"/>
      <c r="AH424" s="351"/>
      <c r="AI424" s="272"/>
      <c r="AJ424" s="261"/>
      <c r="AK424" s="262"/>
      <c r="AL424" s="351"/>
      <c r="AM424" s="146"/>
      <c r="AN424" s="261"/>
      <c r="AO424" s="262"/>
      <c r="AP424" s="351"/>
      <c r="AQ424" s="146"/>
      <c r="AR424" s="261"/>
      <c r="AS424" s="262"/>
      <c r="AT424" s="351"/>
      <c r="AU424" s="146"/>
      <c r="AV424" s="352"/>
      <c r="AW424" s="262"/>
      <c r="AX424" s="472"/>
      <c r="AY424" s="146"/>
      <c r="AZ424" s="295"/>
      <c r="BA424" s="262"/>
      <c r="BB424" s="472"/>
      <c r="BC424" s="146"/>
      <c r="BD424" s="261"/>
      <c r="BE424" s="262"/>
      <c r="BF424" s="351"/>
      <c r="BG424" s="158"/>
      <c r="BH424" s="261"/>
      <c r="BI424" s="262"/>
      <c r="BJ424" s="351"/>
      <c r="BL424" s="261"/>
      <c r="BM424" s="262"/>
      <c r="BN424" s="351"/>
      <c r="BP424" s="261"/>
      <c r="BQ424" s="262"/>
      <c r="BR424" s="351"/>
      <c r="BT424" s="261"/>
      <c r="BU424" s="262"/>
      <c r="BV424" s="351"/>
      <c r="BX424" s="295"/>
      <c r="BY424" s="262"/>
      <c r="BZ424" s="351"/>
      <c r="CB424" s="295"/>
      <c r="CC424" s="262"/>
      <c r="CD424" s="351"/>
      <c r="CF424" s="295"/>
      <c r="CG424" s="262"/>
      <c r="CH424" s="351"/>
      <c r="CJ424" s="295"/>
      <c r="CK424" s="262"/>
      <c r="CL424" s="351"/>
    </row>
    <row r="425" spans="1:93" ht="15" customHeight="1" outlineLevel="2">
      <c r="A425" s="188" t="s">
        <v>13403</v>
      </c>
      <c r="B425" s="107" t="s">
        <v>13430</v>
      </c>
      <c r="C425" s="13" t="s">
        <v>428</v>
      </c>
      <c r="D425" s="583" t="str">
        <f>IF(B425="","",IFERROR(VLOOKUP(B425,'SINAPI12-24'!$A$5:$H$17812,2,FALSE),VLOOKUP(ORÇAMENTO!B425,COMPOSIÇÕES!$A$9:$G$520,3,FALSE)))</f>
        <v xml:space="preserve">QUADRO DE MEDIÇÃO PADRÃO </v>
      </c>
      <c r="E425" s="604" t="str">
        <f>IF(B425="","",IFERROR(VLOOKUP(B425,'SINAPI12-24'!$A$5:$H$17812,3,FALSE),VLOOKUP(ORÇAMENTO!B425,COMPOSIÇÕES!$A$9:$G$520,4,FALSE)))</f>
        <v>UN</v>
      </c>
      <c r="F425" s="110">
        <v>1</v>
      </c>
      <c r="G425" s="605"/>
      <c r="H425" s="123">
        <f t="shared" ref="H425:H428" si="400">$G$6</f>
        <v>0.28349999999999997</v>
      </c>
      <c r="I425" s="104">
        <f t="shared" ref="I425:I428" si="401">G425*(1+H425)</f>
        <v>0</v>
      </c>
      <c r="J425" s="464">
        <f t="shared" ref="J425:J428" si="402">F425*I425</f>
        <v>0</v>
      </c>
      <c r="K425" s="849"/>
      <c r="L425" s="65"/>
      <c r="M425" s="254"/>
      <c r="N425" s="355"/>
      <c r="O425" s="272"/>
      <c r="P425" s="65"/>
      <c r="Q425" s="254"/>
      <c r="R425" s="355"/>
      <c r="S425" s="325"/>
      <c r="T425" s="395"/>
      <c r="U425" s="254"/>
      <c r="V425" s="396"/>
      <c r="W425" s="21"/>
      <c r="X425" s="395"/>
      <c r="Y425" s="397"/>
      <c r="Z425" s="398"/>
      <c r="AA425" s="272"/>
      <c r="AB425" s="395"/>
      <c r="AC425" s="397"/>
      <c r="AD425" s="398"/>
      <c r="AE425" s="272"/>
      <c r="AF425" s="65"/>
      <c r="AG425" s="254"/>
      <c r="AH425" s="355"/>
      <c r="AI425" s="272"/>
      <c r="AJ425" s="65"/>
      <c r="AK425" s="254"/>
      <c r="AL425" s="355"/>
      <c r="AM425" s="146"/>
      <c r="AN425" s="65"/>
      <c r="AO425" s="254"/>
      <c r="AP425" s="355"/>
      <c r="AQ425" s="146"/>
      <c r="AR425" s="65"/>
      <c r="AS425" s="254"/>
      <c r="AT425" s="355"/>
      <c r="AU425" s="146"/>
      <c r="AV425" s="399"/>
      <c r="AW425" s="254"/>
      <c r="AX425" s="477"/>
      <c r="AY425" s="146"/>
      <c r="AZ425" s="302"/>
      <c r="BA425" s="254"/>
      <c r="BB425" s="477"/>
      <c r="BC425" s="146"/>
      <c r="BD425" s="65"/>
      <c r="BE425" s="254">
        <f t="shared" si="385"/>
        <v>0</v>
      </c>
      <c r="BF425" s="355">
        <f>BD425/($F425-$X425-$AZ425)</f>
        <v>0</v>
      </c>
      <c r="BG425" s="158"/>
      <c r="BH425" s="65"/>
      <c r="BI425" s="254">
        <f t="shared" si="387"/>
        <v>0</v>
      </c>
      <c r="BJ425" s="355">
        <f>BH425/($F425-$X425-$AZ425)</f>
        <v>0</v>
      </c>
      <c r="BL425" s="65"/>
      <c r="BM425" s="254">
        <f t="shared" ref="BM425:BM428" si="403">TRUNC(BL425*M425,2)</f>
        <v>0</v>
      </c>
      <c r="BN425" s="355">
        <f>BL425/($F425-$X425-$AZ425)</f>
        <v>0</v>
      </c>
      <c r="BP425" s="69">
        <f t="shared" si="391"/>
        <v>0</v>
      </c>
      <c r="BQ425" s="112">
        <f t="shared" si="392"/>
        <v>0</v>
      </c>
      <c r="BR425" s="331">
        <f>BP425/($F425-$X425-$AZ425)</f>
        <v>0</v>
      </c>
      <c r="BT425" s="69"/>
      <c r="BU425" s="112">
        <f t="shared" si="394"/>
        <v>0</v>
      </c>
      <c r="BV425" s="331">
        <f>BT425/($F425-$X425-$AZ425)</f>
        <v>0</v>
      </c>
      <c r="BX425" s="417">
        <f t="shared" si="396"/>
        <v>0</v>
      </c>
      <c r="BY425" s="254">
        <f t="shared" si="397"/>
        <v>0</v>
      </c>
      <c r="BZ425" s="355">
        <v>0</v>
      </c>
      <c r="CB425" s="417">
        <f t="shared" si="398"/>
        <v>0</v>
      </c>
      <c r="CC425" s="254">
        <f t="shared" si="399"/>
        <v>0</v>
      </c>
      <c r="CD425" s="355">
        <v>0</v>
      </c>
      <c r="CF425" s="417">
        <v>0</v>
      </c>
      <c r="CG425" s="254">
        <v>0</v>
      </c>
      <c r="CH425" s="355">
        <v>0</v>
      </c>
      <c r="CJ425" s="417">
        <v>0</v>
      </c>
      <c r="CK425" s="254">
        <v>0</v>
      </c>
      <c r="CL425" s="355">
        <v>0</v>
      </c>
      <c r="CO425"/>
    </row>
    <row r="426" spans="1:93" ht="15" customHeight="1" outlineLevel="2">
      <c r="A426" s="946" t="s">
        <v>106</v>
      </c>
      <c r="B426" s="107">
        <v>12223</v>
      </c>
      <c r="C426" s="13" t="s">
        <v>429</v>
      </c>
      <c r="D426" s="583" t="s">
        <v>13868</v>
      </c>
      <c r="E426" s="604" t="s">
        <v>123</v>
      </c>
      <c r="F426" s="788">
        <v>3</v>
      </c>
      <c r="G426" s="605"/>
      <c r="H426" s="123">
        <f t="shared" si="400"/>
        <v>0.28349999999999997</v>
      </c>
      <c r="I426" s="104">
        <f t="shared" si="401"/>
        <v>0</v>
      </c>
      <c r="J426" s="464">
        <f t="shared" si="402"/>
        <v>0</v>
      </c>
      <c r="K426" s="849"/>
      <c r="L426" s="935"/>
      <c r="M426" s="773"/>
      <c r="N426" s="774"/>
      <c r="O426" s="775"/>
      <c r="P426" s="935"/>
      <c r="Q426" s="773"/>
      <c r="R426" s="774"/>
      <c r="S426" s="776"/>
      <c r="T426" s="777"/>
      <c r="U426" s="773"/>
      <c r="V426" s="778"/>
      <c r="W426" s="21"/>
      <c r="X426" s="777"/>
      <c r="Y426" s="779"/>
      <c r="Z426" s="780"/>
      <c r="AA426" s="775"/>
      <c r="AB426" s="777"/>
      <c r="AC426" s="779"/>
      <c r="AD426" s="780"/>
      <c r="AE426" s="775"/>
      <c r="AF426" s="935"/>
      <c r="AG426" s="773"/>
      <c r="AH426" s="774"/>
      <c r="AI426" s="775"/>
      <c r="AJ426" s="935"/>
      <c r="AK426" s="773"/>
      <c r="AL426" s="774"/>
      <c r="AM426" s="931"/>
      <c r="AN426" s="935"/>
      <c r="AO426" s="773"/>
      <c r="AP426" s="774"/>
      <c r="AQ426" s="931"/>
      <c r="AR426" s="935"/>
      <c r="AS426" s="773"/>
      <c r="AT426" s="774"/>
      <c r="AU426" s="931"/>
      <c r="AV426" s="777"/>
      <c r="AW426" s="773"/>
      <c r="AX426" s="781"/>
      <c r="AY426" s="931"/>
      <c r="AZ426" s="782"/>
      <c r="BA426" s="773"/>
      <c r="BB426" s="781"/>
      <c r="BC426" s="931"/>
      <c r="BD426" s="935"/>
      <c r="BE426" s="773">
        <f t="shared" si="385"/>
        <v>0</v>
      </c>
      <c r="BF426" s="774">
        <f>BD426/($F426-$X426-$AZ426)</f>
        <v>0</v>
      </c>
      <c r="BG426" s="934"/>
      <c r="BH426" s="935"/>
      <c r="BI426" s="773">
        <f t="shared" si="387"/>
        <v>0</v>
      </c>
      <c r="BJ426" s="774">
        <f>BH426/($F426-$X426-$AZ426)</f>
        <v>0</v>
      </c>
      <c r="BL426" s="935"/>
      <c r="BM426" s="773">
        <f t="shared" si="403"/>
        <v>0</v>
      </c>
      <c r="BN426" s="774">
        <f>BL426/($F426-$X426-$AZ426)</f>
        <v>0</v>
      </c>
      <c r="BP426" s="935">
        <f t="shared" si="391"/>
        <v>0</v>
      </c>
      <c r="BQ426" s="773">
        <f t="shared" si="392"/>
        <v>0</v>
      </c>
      <c r="BR426" s="774">
        <f>BP426/($F426-$X426-$AZ426)</f>
        <v>0</v>
      </c>
      <c r="BT426" s="935"/>
      <c r="BU426" s="773">
        <f t="shared" si="394"/>
        <v>0</v>
      </c>
      <c r="BV426" s="774">
        <f>BT426/($F426-$X426-$AZ426)</f>
        <v>0</v>
      </c>
      <c r="BX426" s="782">
        <f t="shared" si="396"/>
        <v>0</v>
      </c>
      <c r="BY426" s="773">
        <f t="shared" si="397"/>
        <v>0</v>
      </c>
      <c r="BZ426" s="774">
        <v>0</v>
      </c>
      <c r="CB426" s="782">
        <f t="shared" si="398"/>
        <v>0</v>
      </c>
      <c r="CC426" s="773">
        <f t="shared" si="399"/>
        <v>0</v>
      </c>
      <c r="CD426" s="774">
        <v>0</v>
      </c>
      <c r="CF426" s="782">
        <v>0</v>
      </c>
      <c r="CG426" s="773">
        <v>0</v>
      </c>
      <c r="CH426" s="774">
        <v>0</v>
      </c>
      <c r="CJ426" s="782">
        <v>0</v>
      </c>
      <c r="CK426" s="773">
        <v>0</v>
      </c>
      <c r="CL426" s="774">
        <v>0</v>
      </c>
      <c r="CO426"/>
    </row>
    <row r="427" spans="1:93" ht="15" customHeight="1" outlineLevel="2">
      <c r="A427" s="188" t="s">
        <v>13403</v>
      </c>
      <c r="B427" s="107" t="s">
        <v>13393</v>
      </c>
      <c r="C427" s="13" t="s">
        <v>430</v>
      </c>
      <c r="D427" s="583" t="str">
        <f>IF(B427="","",IFERROR(VLOOKUP(B427,'SINAPI12-24'!$A$5:$H$17812,2,FALSE),VLOOKUP(ORÇAMENTO!B427,COMPOSIÇÕES!$A$9:$G$412,3,FALSE)))</f>
        <v>QUADRO DE DISTRIBUICAO DE ENERGIA DE EMBUTIR, EM CHAPA METALICA, PARA 18 DISJUNTORES TERMOMAGNETICOS MONOPOLARES, COM BARRAMENTO TRIFASICO E NEUTRO, FORNECIMENTO E INSTALACAO (REF. SINAPI (74131/4,1/2020))</v>
      </c>
      <c r="E427" s="604" t="str">
        <f>IF(B427="","",IFERROR(VLOOKUP(B427,'SINAPI12-24'!$A$5:$H$17812,3,FALSE),VLOOKUP(ORÇAMENTO!B427,COMPOSIÇÕES!$A$9:$G$412,4,FALSE)))</f>
        <v>UN</v>
      </c>
      <c r="F427" s="110">
        <v>1</v>
      </c>
      <c r="G427" s="605"/>
      <c r="H427" s="123">
        <f t="shared" si="400"/>
        <v>0.28349999999999997</v>
      </c>
      <c r="I427" s="104">
        <f t="shared" si="401"/>
        <v>0</v>
      </c>
      <c r="J427" s="464">
        <f t="shared" si="402"/>
        <v>0</v>
      </c>
      <c r="K427" s="849"/>
      <c r="L427" s="66"/>
      <c r="M427" s="165"/>
      <c r="N427" s="334"/>
      <c r="O427" s="272"/>
      <c r="P427" s="66"/>
      <c r="Q427" s="165"/>
      <c r="R427" s="334"/>
      <c r="S427" s="325"/>
      <c r="T427" s="349"/>
      <c r="U427" s="165"/>
      <c r="V427" s="358"/>
      <c r="W427" s="21"/>
      <c r="X427" s="349"/>
      <c r="Y427" s="163"/>
      <c r="Z427" s="336"/>
      <c r="AA427" s="272"/>
      <c r="AB427" s="349"/>
      <c r="AC427" s="163"/>
      <c r="AD427" s="336"/>
      <c r="AE427" s="272"/>
      <c r="AF427" s="66"/>
      <c r="AG427" s="165"/>
      <c r="AH427" s="334"/>
      <c r="AI427" s="272"/>
      <c r="AJ427" s="66"/>
      <c r="AK427" s="165"/>
      <c r="AL427" s="334"/>
      <c r="AM427" s="146"/>
      <c r="AN427" s="66"/>
      <c r="AO427" s="165"/>
      <c r="AP427" s="334"/>
      <c r="AQ427" s="146"/>
      <c r="AR427" s="66"/>
      <c r="AS427" s="165"/>
      <c r="AT427" s="334"/>
      <c r="AU427" s="146"/>
      <c r="AV427" s="359"/>
      <c r="AW427" s="165"/>
      <c r="AX427" s="469"/>
      <c r="AY427" s="146"/>
      <c r="AZ427" s="292"/>
      <c r="BA427" s="165"/>
      <c r="BB427" s="469"/>
      <c r="BC427" s="146"/>
      <c r="BD427" s="66"/>
      <c r="BE427" s="165">
        <f t="shared" si="385"/>
        <v>0</v>
      </c>
      <c r="BF427" s="334">
        <f>BD427/($F427-$X427-$AZ427)</f>
        <v>0</v>
      </c>
      <c r="BG427" s="158"/>
      <c r="BH427" s="66"/>
      <c r="BI427" s="165">
        <f t="shared" si="387"/>
        <v>0</v>
      </c>
      <c r="BJ427" s="334">
        <f>BH427/($F427-$X427-$AZ427)</f>
        <v>0</v>
      </c>
      <c r="BL427" s="66"/>
      <c r="BM427" s="165">
        <f t="shared" si="403"/>
        <v>0</v>
      </c>
      <c r="BN427" s="334">
        <f>BL427/($F427-$X427-$AZ427)</f>
        <v>0</v>
      </c>
      <c r="BP427" s="66">
        <f t="shared" si="391"/>
        <v>0</v>
      </c>
      <c r="BQ427" s="165">
        <f t="shared" si="392"/>
        <v>0</v>
      </c>
      <c r="BR427" s="334">
        <f>BP427/($F427-$X427-$AZ427)</f>
        <v>0</v>
      </c>
      <c r="BT427" s="66"/>
      <c r="BU427" s="165">
        <f t="shared" si="394"/>
        <v>0</v>
      </c>
      <c r="BV427" s="334">
        <f>BT427/($F427-$X427-$AZ427)</f>
        <v>0</v>
      </c>
      <c r="BX427" s="413">
        <f t="shared" si="396"/>
        <v>0</v>
      </c>
      <c r="BY427" s="165">
        <f t="shared" si="397"/>
        <v>0</v>
      </c>
      <c r="BZ427" s="334">
        <v>0</v>
      </c>
      <c r="CB427" s="413">
        <f t="shared" si="398"/>
        <v>0</v>
      </c>
      <c r="CC427" s="165">
        <f t="shared" si="399"/>
        <v>0</v>
      </c>
      <c r="CD427" s="334">
        <v>0</v>
      </c>
      <c r="CF427" s="413">
        <v>0</v>
      </c>
      <c r="CG427" s="165">
        <v>0</v>
      </c>
      <c r="CH427" s="334">
        <v>0</v>
      </c>
      <c r="CJ427" s="413">
        <v>0</v>
      </c>
      <c r="CK427" s="165">
        <v>0</v>
      </c>
      <c r="CL427" s="334">
        <v>0</v>
      </c>
      <c r="CO427"/>
    </row>
    <row r="428" spans="1:93" ht="15" customHeight="1" outlineLevel="2">
      <c r="A428" s="188" t="s">
        <v>13403</v>
      </c>
      <c r="B428" s="107" t="s">
        <v>13394</v>
      </c>
      <c r="C428" s="13" t="s">
        <v>431</v>
      </c>
      <c r="D428" s="583" t="str">
        <f>IF(B428="","",IFERROR(VLOOKUP(B428,'SINAPI12-24'!$A$5:$H$17812,2,FALSE),VLOOKUP(ORÇAMENTO!B428,COMPOSIÇÕES!$A$9:$G$412,3,FALSE)))</f>
        <v>QUADRO DE DISTRIBUICAO DE ENERGIA DE EMBUTIR, EM CHAPA METALICA, PARA 24 DISJUNTORES TERMOMAGNETICOS MONOPOLARES, COM BARRAMENTO TRIFASICO E NEUTRO, FORNECIMENTO E INSTALACAO (REF. SINAPI (74131/5,1/2020))</v>
      </c>
      <c r="E428" s="604" t="str">
        <f>IF(B428="","",IFERROR(VLOOKUP(B428,'SINAPI12-24'!$A$5:$H$17812,3,FALSE),VLOOKUP(ORÇAMENTO!B428,COMPOSIÇÕES!$A$9:$G$412,4,FALSE)))</f>
        <v>UN</v>
      </c>
      <c r="F428" s="110">
        <v>4</v>
      </c>
      <c r="G428" s="605"/>
      <c r="H428" s="123">
        <f t="shared" si="400"/>
        <v>0.28349999999999997</v>
      </c>
      <c r="I428" s="104">
        <f t="shared" si="401"/>
        <v>0</v>
      </c>
      <c r="J428" s="464">
        <f t="shared" si="402"/>
        <v>0</v>
      </c>
      <c r="K428" s="849"/>
      <c r="L428" s="67"/>
      <c r="M428" s="114"/>
      <c r="N428" s="400"/>
      <c r="O428" s="272"/>
      <c r="P428" s="67"/>
      <c r="Q428" s="114"/>
      <c r="R428" s="400"/>
      <c r="S428" s="325"/>
      <c r="T428" s="401"/>
      <c r="U428" s="114"/>
      <c r="V428" s="402"/>
      <c r="W428" s="21"/>
      <c r="X428" s="401"/>
      <c r="Y428" s="403"/>
      <c r="Z428" s="404"/>
      <c r="AA428" s="272"/>
      <c r="AB428" s="401"/>
      <c r="AC428" s="403"/>
      <c r="AD428" s="404"/>
      <c r="AE428" s="272"/>
      <c r="AF428" s="67"/>
      <c r="AG428" s="114"/>
      <c r="AH428" s="400"/>
      <c r="AI428" s="272"/>
      <c r="AJ428" s="67"/>
      <c r="AK428" s="114"/>
      <c r="AL428" s="400"/>
      <c r="AM428" s="146"/>
      <c r="AN428" s="67"/>
      <c r="AO428" s="114"/>
      <c r="AP428" s="400"/>
      <c r="AQ428" s="146"/>
      <c r="AR428" s="67"/>
      <c r="AS428" s="114"/>
      <c r="AT428" s="400"/>
      <c r="AU428" s="146"/>
      <c r="AV428" s="405"/>
      <c r="AW428" s="114"/>
      <c r="AX428" s="478"/>
      <c r="AY428" s="146"/>
      <c r="AZ428" s="303"/>
      <c r="BA428" s="114"/>
      <c r="BB428" s="478"/>
      <c r="BC428" s="146"/>
      <c r="BD428" s="67"/>
      <c r="BE428" s="114">
        <f t="shared" si="385"/>
        <v>0</v>
      </c>
      <c r="BF428" s="400">
        <f>BD428/($F428-$X428-$AZ428)</f>
        <v>0</v>
      </c>
      <c r="BG428" s="158"/>
      <c r="BH428" s="67"/>
      <c r="BI428" s="114">
        <f t="shared" si="387"/>
        <v>0</v>
      </c>
      <c r="BJ428" s="400">
        <f>BH428/($F428-$X428-$AZ428)</f>
        <v>0</v>
      </c>
      <c r="BL428" s="67"/>
      <c r="BM428" s="114">
        <f t="shared" si="403"/>
        <v>0</v>
      </c>
      <c r="BN428" s="400">
        <f>BL428/($F428-$X428-$AZ428)</f>
        <v>0</v>
      </c>
      <c r="BP428" s="68">
        <f t="shared" si="391"/>
        <v>0</v>
      </c>
      <c r="BQ428" s="132">
        <f t="shared" si="392"/>
        <v>0</v>
      </c>
      <c r="BR428" s="337">
        <f>BP428/($F428-$X428-$AZ428)</f>
        <v>0</v>
      </c>
      <c r="BT428" s="68"/>
      <c r="BU428" s="132">
        <f t="shared" si="394"/>
        <v>0</v>
      </c>
      <c r="BV428" s="337">
        <f>BT428/($F428-$X428-$AZ428)</f>
        <v>0</v>
      </c>
      <c r="BX428" s="418">
        <f t="shared" si="396"/>
        <v>0</v>
      </c>
      <c r="BY428" s="114">
        <f t="shared" si="397"/>
        <v>0</v>
      </c>
      <c r="BZ428" s="400">
        <v>0</v>
      </c>
      <c r="CB428" s="418">
        <f t="shared" si="398"/>
        <v>0</v>
      </c>
      <c r="CC428" s="114">
        <f t="shared" si="399"/>
        <v>0</v>
      </c>
      <c r="CD428" s="400">
        <v>0</v>
      </c>
      <c r="CF428" s="418">
        <v>0</v>
      </c>
      <c r="CG428" s="114">
        <v>0</v>
      </c>
      <c r="CH428" s="400">
        <v>0</v>
      </c>
      <c r="CJ428" s="418">
        <v>0</v>
      </c>
      <c r="CK428" s="114">
        <v>0</v>
      </c>
      <c r="CL428" s="400">
        <v>0</v>
      </c>
      <c r="CO428"/>
    </row>
    <row r="429" spans="1:93" ht="15" customHeight="1" outlineLevel="1">
      <c r="A429" s="425"/>
      <c r="B429" s="426"/>
      <c r="C429" s="427" t="s">
        <v>432</v>
      </c>
      <c r="D429" s="581" t="s">
        <v>395</v>
      </c>
      <c r="E429" s="428"/>
      <c r="F429" s="429"/>
      <c r="G429" s="430"/>
      <c r="H429" s="431"/>
      <c r="I429" s="430"/>
      <c r="J429" s="432">
        <f>SUM(J430:J446)</f>
        <v>0</v>
      </c>
      <c r="K429" s="849"/>
      <c r="L429" s="261"/>
      <c r="M429" s="262"/>
      <c r="N429" s="351"/>
      <c r="O429" s="272"/>
      <c r="P429" s="261"/>
      <c r="Q429" s="262"/>
      <c r="R429" s="351"/>
      <c r="S429" s="325"/>
      <c r="T429" s="352"/>
      <c r="U429" s="262"/>
      <c r="V429" s="364"/>
      <c r="W429" s="21"/>
      <c r="X429" s="352"/>
      <c r="Y429" s="353"/>
      <c r="Z429" s="354"/>
      <c r="AA429" s="272"/>
      <c r="AB429" s="352"/>
      <c r="AC429" s="353"/>
      <c r="AD429" s="354"/>
      <c r="AE429" s="272"/>
      <c r="AF429" s="261"/>
      <c r="AG429" s="262"/>
      <c r="AH429" s="351"/>
      <c r="AI429" s="272"/>
      <c r="AJ429" s="261"/>
      <c r="AK429" s="262"/>
      <c r="AL429" s="351"/>
      <c r="AM429" s="146"/>
      <c r="AN429" s="261"/>
      <c r="AO429" s="262"/>
      <c r="AP429" s="351"/>
      <c r="AQ429" s="146"/>
      <c r="AR429" s="261"/>
      <c r="AS429" s="262"/>
      <c r="AT429" s="351"/>
      <c r="AU429" s="146"/>
      <c r="AV429" s="352"/>
      <c r="AW429" s="262"/>
      <c r="AX429" s="472"/>
      <c r="AY429" s="146"/>
      <c r="AZ429" s="295"/>
      <c r="BA429" s="262"/>
      <c r="BB429" s="472"/>
      <c r="BC429" s="146"/>
      <c r="BD429" s="261"/>
      <c r="BE429" s="262"/>
      <c r="BF429" s="351"/>
      <c r="BG429" s="158"/>
      <c r="BH429" s="261"/>
      <c r="BI429" s="262"/>
      <c r="BJ429" s="351"/>
      <c r="BL429" s="261"/>
      <c r="BM429" s="262"/>
      <c r="BN429" s="351"/>
      <c r="BP429" s="261"/>
      <c r="BQ429" s="262"/>
      <c r="BR429" s="351"/>
      <c r="BT429" s="261"/>
      <c r="BU429" s="262"/>
      <c r="BV429" s="351"/>
      <c r="BX429" s="295"/>
      <c r="BY429" s="262"/>
      <c r="BZ429" s="351"/>
      <c r="CB429" s="295"/>
      <c r="CC429" s="262"/>
      <c r="CD429" s="351"/>
      <c r="CF429" s="295"/>
      <c r="CG429" s="262"/>
      <c r="CH429" s="351"/>
      <c r="CJ429" s="295"/>
      <c r="CK429" s="262"/>
      <c r="CL429" s="351"/>
    </row>
    <row r="430" spans="1:93" ht="15" customHeight="1" outlineLevel="2">
      <c r="A430" s="188" t="s">
        <v>15</v>
      </c>
      <c r="B430" s="187">
        <v>93653</v>
      </c>
      <c r="C430" s="13" t="s">
        <v>434</v>
      </c>
      <c r="D430" s="583" t="str">
        <f>IF(B430="","",IFERROR(VLOOKUP(B430,'SINAPI12-24'!$A$5:$H$17812,2,FALSE),VLOOKUP(ORÇAMENTO!B430,COMPOSIÇÕES!$A$9:$G$412,3,FALSE)))</f>
        <v>DISJUNTOR MONOPOLAR TIPO DIN, CORRENTE NOMINAL DE 10A - FORNECIMENTO E INSTALAÇÃO. AF_10/2020</v>
      </c>
      <c r="E430" s="604" t="str">
        <f>IF(B430="","",IFERROR(VLOOKUP(B430,'SINAPI12-24'!$A$5:$H$17812,3,FALSE),VLOOKUP(ORÇAMENTO!B430,COMPOSIÇÕES!$A$9:$G$412,4,FALSE)))</f>
        <v>UN</v>
      </c>
      <c r="F430" s="110">
        <v>74</v>
      </c>
      <c r="G430" s="605"/>
      <c r="H430" s="123">
        <f t="shared" ref="H430:H493" si="404">$G$6</f>
        <v>0.28349999999999997</v>
      </c>
      <c r="I430" s="104">
        <f t="shared" ref="I430:I446" si="405">G430*(1+H430)</f>
        <v>0</v>
      </c>
      <c r="J430" s="464">
        <f t="shared" ref="J430:J446" si="406">F430*I430</f>
        <v>0</v>
      </c>
      <c r="K430" s="849"/>
      <c r="L430" s="69"/>
      <c r="M430" s="112"/>
      <c r="N430" s="331"/>
      <c r="O430" s="272"/>
      <c r="P430" s="69"/>
      <c r="Q430" s="112"/>
      <c r="R430" s="331"/>
      <c r="S430" s="325"/>
      <c r="T430" s="348"/>
      <c r="U430" s="112"/>
      <c r="V430" s="356"/>
      <c r="W430" s="21"/>
      <c r="X430" s="348"/>
      <c r="Y430" s="162"/>
      <c r="Z430" s="333"/>
      <c r="AA430" s="272"/>
      <c r="AB430" s="348"/>
      <c r="AC430" s="162"/>
      <c r="AD430" s="333"/>
      <c r="AE430" s="272"/>
      <c r="AF430" s="69"/>
      <c r="AG430" s="112"/>
      <c r="AH430" s="331"/>
      <c r="AI430" s="272"/>
      <c r="AJ430" s="69"/>
      <c r="AK430" s="112"/>
      <c r="AL430" s="331"/>
      <c r="AM430" s="146"/>
      <c r="AN430" s="69"/>
      <c r="AO430" s="112"/>
      <c r="AP430" s="331"/>
      <c r="AQ430" s="146"/>
      <c r="AR430" s="69"/>
      <c r="AS430" s="112"/>
      <c r="AT430" s="331"/>
      <c r="AU430" s="146"/>
      <c r="AV430" s="357"/>
      <c r="AW430" s="112"/>
      <c r="AX430" s="468"/>
      <c r="AY430" s="146"/>
      <c r="AZ430" s="291"/>
      <c r="BA430" s="112"/>
      <c r="BB430" s="468"/>
      <c r="BC430" s="146"/>
      <c r="BD430" s="69"/>
      <c r="BE430" s="112">
        <f t="shared" si="385"/>
        <v>0</v>
      </c>
      <c r="BF430" s="331">
        <f t="shared" ref="BF430:BF446" si="407">BD430/($F430-$X430-$AZ430)</f>
        <v>0</v>
      </c>
      <c r="BG430" s="158"/>
      <c r="BH430" s="69"/>
      <c r="BI430" s="112">
        <f t="shared" si="387"/>
        <v>0</v>
      </c>
      <c r="BJ430" s="331">
        <f t="shared" ref="BJ430:BJ446" si="408">BH430/($F430-$X430-$AZ430)</f>
        <v>0</v>
      </c>
      <c r="BL430" s="69"/>
      <c r="BM430" s="112">
        <f t="shared" ref="BM430:BM446" si="409">TRUNC(BL430*M430,2)</f>
        <v>0</v>
      </c>
      <c r="BN430" s="331">
        <f t="shared" ref="BN430:BN446" si="410">BL430/($F430-$X430-$AZ430)</f>
        <v>0</v>
      </c>
      <c r="BP430" s="69">
        <f t="shared" si="391"/>
        <v>0</v>
      </c>
      <c r="BQ430" s="112">
        <f t="shared" si="392"/>
        <v>0</v>
      </c>
      <c r="BR430" s="331">
        <f t="shared" ref="BR430:BR446" si="411">BP430/($F430-$X430-$AZ430)</f>
        <v>0</v>
      </c>
      <c r="BT430" s="69"/>
      <c r="BU430" s="112">
        <f t="shared" si="394"/>
        <v>0</v>
      </c>
      <c r="BV430" s="331">
        <f t="shared" ref="BV430:BV446" si="412">BT430/($F430-$X430-$AZ430)</f>
        <v>0</v>
      </c>
      <c r="BX430" s="304">
        <f t="shared" si="396"/>
        <v>0</v>
      </c>
      <c r="BY430" s="112">
        <f t="shared" si="397"/>
        <v>0</v>
      </c>
      <c r="BZ430" s="331">
        <v>0</v>
      </c>
      <c r="CB430" s="304">
        <f t="shared" si="398"/>
        <v>0</v>
      </c>
      <c r="CC430" s="112">
        <f t="shared" si="399"/>
        <v>0</v>
      </c>
      <c r="CD430" s="331">
        <v>0</v>
      </c>
      <c r="CF430" s="304">
        <v>0</v>
      </c>
      <c r="CG430" s="112">
        <v>0</v>
      </c>
      <c r="CH430" s="331">
        <v>0</v>
      </c>
      <c r="CJ430" s="304">
        <v>0</v>
      </c>
      <c r="CK430" s="112">
        <v>0</v>
      </c>
      <c r="CL430" s="331">
        <v>0</v>
      </c>
    </row>
    <row r="431" spans="1:93" ht="15" customHeight="1" outlineLevel="2">
      <c r="A431" s="188" t="s">
        <v>15</v>
      </c>
      <c r="B431" s="187">
        <v>93654</v>
      </c>
      <c r="C431" s="13" t="s">
        <v>435</v>
      </c>
      <c r="D431" s="583" t="str">
        <f>IF(B431="","",IFERROR(VLOOKUP(B431,'SINAPI12-24'!$A$5:$H$17812,2,FALSE),VLOOKUP(ORÇAMENTO!B431,COMPOSIÇÕES!$A$9:$G$412,3,FALSE)))</f>
        <v>DISJUNTOR MONOPOLAR TIPO DIN, CORRENTE NOMINAL DE 16A - FORNECIMENTO E INSTALAÇÃO. AF_10/2020</v>
      </c>
      <c r="E431" s="604" t="str">
        <f>IF(B431="","",IFERROR(VLOOKUP(B431,'SINAPI12-24'!$A$5:$H$17812,3,FALSE),VLOOKUP(ORÇAMENTO!B431,COMPOSIÇÕES!$A$9:$G$412,4,FALSE)))</f>
        <v>UN</v>
      </c>
      <c r="F431" s="110">
        <v>1</v>
      </c>
      <c r="G431" s="605"/>
      <c r="H431" s="123">
        <f t="shared" si="404"/>
        <v>0.28349999999999997</v>
      </c>
      <c r="I431" s="104">
        <f t="shared" si="405"/>
        <v>0</v>
      </c>
      <c r="J431" s="464">
        <f t="shared" si="406"/>
        <v>0</v>
      </c>
      <c r="K431" s="849"/>
      <c r="L431" s="66"/>
      <c r="M431" s="165"/>
      <c r="N431" s="334"/>
      <c r="O431" s="272"/>
      <c r="P431" s="66"/>
      <c r="Q431" s="165"/>
      <c r="R431" s="334"/>
      <c r="S431" s="325"/>
      <c r="T431" s="349"/>
      <c r="U431" s="165"/>
      <c r="V431" s="358"/>
      <c r="W431" s="21"/>
      <c r="X431" s="349"/>
      <c r="Y431" s="163"/>
      <c r="Z431" s="336"/>
      <c r="AA431" s="272"/>
      <c r="AB431" s="349"/>
      <c r="AC431" s="163"/>
      <c r="AD431" s="336"/>
      <c r="AE431" s="272"/>
      <c r="AF431" s="66"/>
      <c r="AG431" s="165"/>
      <c r="AH431" s="334"/>
      <c r="AI431" s="272"/>
      <c r="AJ431" s="66"/>
      <c r="AK431" s="165"/>
      <c r="AL431" s="334"/>
      <c r="AM431" s="146"/>
      <c r="AN431" s="66"/>
      <c r="AO431" s="165"/>
      <c r="AP431" s="334"/>
      <c r="AQ431" s="146"/>
      <c r="AR431" s="66"/>
      <c r="AS431" s="165"/>
      <c r="AT431" s="334"/>
      <c r="AU431" s="146"/>
      <c r="AV431" s="359"/>
      <c r="AW431" s="165"/>
      <c r="AX431" s="469"/>
      <c r="AY431" s="146"/>
      <c r="AZ431" s="292"/>
      <c r="BA431" s="165"/>
      <c r="BB431" s="469"/>
      <c r="BC431" s="146"/>
      <c r="BD431" s="66"/>
      <c r="BE431" s="165">
        <f t="shared" si="385"/>
        <v>0</v>
      </c>
      <c r="BF431" s="334">
        <f t="shared" si="407"/>
        <v>0</v>
      </c>
      <c r="BG431" s="158"/>
      <c r="BH431" s="66"/>
      <c r="BI431" s="165">
        <f t="shared" si="387"/>
        <v>0</v>
      </c>
      <c r="BJ431" s="334">
        <f t="shared" si="408"/>
        <v>0</v>
      </c>
      <c r="BL431" s="66"/>
      <c r="BM431" s="165">
        <f t="shared" si="409"/>
        <v>0</v>
      </c>
      <c r="BN431" s="334">
        <f t="shared" si="410"/>
        <v>0</v>
      </c>
      <c r="BP431" s="66">
        <f t="shared" si="391"/>
        <v>0</v>
      </c>
      <c r="BQ431" s="165">
        <f t="shared" si="392"/>
        <v>0</v>
      </c>
      <c r="BR431" s="334">
        <f t="shared" si="411"/>
        <v>0</v>
      </c>
      <c r="BT431" s="66"/>
      <c r="BU431" s="165">
        <f t="shared" si="394"/>
        <v>0</v>
      </c>
      <c r="BV431" s="334">
        <f t="shared" si="412"/>
        <v>0</v>
      </c>
      <c r="BX431" s="413">
        <f t="shared" si="396"/>
        <v>0</v>
      </c>
      <c r="BY431" s="165">
        <f t="shared" si="397"/>
        <v>0</v>
      </c>
      <c r="BZ431" s="334">
        <v>0</v>
      </c>
      <c r="CB431" s="413">
        <f t="shared" si="398"/>
        <v>0</v>
      </c>
      <c r="CC431" s="165">
        <f t="shared" si="399"/>
        <v>0</v>
      </c>
      <c r="CD431" s="334">
        <v>0</v>
      </c>
      <c r="CF431" s="413">
        <v>0</v>
      </c>
      <c r="CG431" s="165">
        <v>0</v>
      </c>
      <c r="CH431" s="334">
        <v>0</v>
      </c>
      <c r="CJ431" s="413">
        <v>0</v>
      </c>
      <c r="CK431" s="165">
        <v>0</v>
      </c>
      <c r="CL431" s="334">
        <v>0</v>
      </c>
    </row>
    <row r="432" spans="1:93" ht="15" customHeight="1" outlineLevel="2">
      <c r="A432" s="188" t="s">
        <v>15</v>
      </c>
      <c r="B432" s="187">
        <v>93654</v>
      </c>
      <c r="C432" s="13" t="s">
        <v>436</v>
      </c>
      <c r="D432" s="583" t="str">
        <f>IF(B432="","",IFERROR(VLOOKUP(B432,'SINAPI12-24'!$A$5:$H$17812,2,FALSE),VLOOKUP(ORÇAMENTO!B432,COMPOSIÇÕES!$A$9:$G$412,3,FALSE)))</f>
        <v>DISJUNTOR MONOPOLAR TIPO DIN, CORRENTE NOMINAL DE 16A - FORNECIMENTO E INSTALAÇÃO. AF_10/2020</v>
      </c>
      <c r="E432" s="604" t="str">
        <f>IF(B432="","",IFERROR(VLOOKUP(B432,'SINAPI12-24'!$A$5:$H$17812,3,FALSE),VLOOKUP(ORÇAMENTO!B432,COMPOSIÇÕES!$A$9:$G$412,4,FALSE)))</f>
        <v>UN</v>
      </c>
      <c r="F432" s="110">
        <v>3</v>
      </c>
      <c r="G432" s="605"/>
      <c r="H432" s="123">
        <f t="shared" si="404"/>
        <v>0.28349999999999997</v>
      </c>
      <c r="I432" s="104">
        <f t="shared" si="405"/>
        <v>0</v>
      </c>
      <c r="J432" s="464">
        <f t="shared" si="406"/>
        <v>0</v>
      </c>
      <c r="K432" s="849"/>
      <c r="L432" s="66"/>
      <c r="M432" s="165"/>
      <c r="N432" s="334"/>
      <c r="O432" s="272"/>
      <c r="P432" s="66"/>
      <c r="Q432" s="165"/>
      <c r="R432" s="334"/>
      <c r="S432" s="325"/>
      <c r="T432" s="349"/>
      <c r="U432" s="165"/>
      <c r="V432" s="358"/>
      <c r="W432" s="21"/>
      <c r="X432" s="349"/>
      <c r="Y432" s="163"/>
      <c r="Z432" s="336"/>
      <c r="AA432" s="272"/>
      <c r="AB432" s="349"/>
      <c r="AC432" s="163"/>
      <c r="AD432" s="336"/>
      <c r="AE432" s="272"/>
      <c r="AF432" s="66"/>
      <c r="AG432" s="165"/>
      <c r="AH432" s="334"/>
      <c r="AI432" s="272"/>
      <c r="AJ432" s="66"/>
      <c r="AK432" s="165"/>
      <c r="AL432" s="334"/>
      <c r="AM432" s="146"/>
      <c r="AN432" s="66"/>
      <c r="AO432" s="165"/>
      <c r="AP432" s="334"/>
      <c r="AQ432" s="146"/>
      <c r="AR432" s="66"/>
      <c r="AS432" s="165"/>
      <c r="AT432" s="334"/>
      <c r="AU432" s="146"/>
      <c r="AV432" s="359"/>
      <c r="AW432" s="165"/>
      <c r="AX432" s="469"/>
      <c r="AY432" s="146"/>
      <c r="AZ432" s="292"/>
      <c r="BA432" s="165"/>
      <c r="BB432" s="469"/>
      <c r="BC432" s="146"/>
      <c r="BD432" s="66"/>
      <c r="BE432" s="165">
        <f t="shared" si="385"/>
        <v>0</v>
      </c>
      <c r="BF432" s="334">
        <f t="shared" si="407"/>
        <v>0</v>
      </c>
      <c r="BG432" s="158"/>
      <c r="BH432" s="66"/>
      <c r="BI432" s="165">
        <f t="shared" si="387"/>
        <v>0</v>
      </c>
      <c r="BJ432" s="334">
        <f t="shared" si="408"/>
        <v>0</v>
      </c>
      <c r="BL432" s="66"/>
      <c r="BM432" s="165">
        <f t="shared" si="409"/>
        <v>0</v>
      </c>
      <c r="BN432" s="334">
        <f t="shared" si="410"/>
        <v>0</v>
      </c>
      <c r="BP432" s="66">
        <f t="shared" si="391"/>
        <v>0</v>
      </c>
      <c r="BQ432" s="165">
        <f t="shared" si="392"/>
        <v>0</v>
      </c>
      <c r="BR432" s="334">
        <f t="shared" si="411"/>
        <v>0</v>
      </c>
      <c r="BT432" s="66"/>
      <c r="BU432" s="165">
        <f t="shared" si="394"/>
        <v>0</v>
      </c>
      <c r="BV432" s="334">
        <f t="shared" si="412"/>
        <v>0</v>
      </c>
      <c r="BX432" s="413">
        <f t="shared" si="396"/>
        <v>0</v>
      </c>
      <c r="BY432" s="165">
        <f t="shared" si="397"/>
        <v>0</v>
      </c>
      <c r="BZ432" s="334">
        <v>0</v>
      </c>
      <c r="CB432" s="413">
        <f t="shared" si="398"/>
        <v>0</v>
      </c>
      <c r="CC432" s="165">
        <f t="shared" si="399"/>
        <v>0</v>
      </c>
      <c r="CD432" s="334">
        <v>0</v>
      </c>
      <c r="CF432" s="413">
        <v>0</v>
      </c>
      <c r="CG432" s="165">
        <v>0</v>
      </c>
      <c r="CH432" s="334">
        <v>0</v>
      </c>
      <c r="CJ432" s="413">
        <v>0</v>
      </c>
      <c r="CK432" s="165">
        <v>0</v>
      </c>
      <c r="CL432" s="334">
        <v>0</v>
      </c>
    </row>
    <row r="433" spans="1:96" ht="15" customHeight="1" outlineLevel="2">
      <c r="A433" s="188" t="s">
        <v>15</v>
      </c>
      <c r="B433" s="187">
        <v>93655</v>
      </c>
      <c r="C433" s="13" t="s">
        <v>13689</v>
      </c>
      <c r="D433" s="583" t="str">
        <f>IF(B433="","",IFERROR(VLOOKUP(B433,'SINAPI12-24'!$A$5:$H$17812,2,FALSE),VLOOKUP(ORÇAMENTO!B433,COMPOSIÇÕES!$A$9:$G$412,3,FALSE)))</f>
        <v>DISJUNTOR MONOPOLAR TIPO DIN, CORRENTE NOMINAL DE 20A - FORNECIMENTO E INSTALAÇÃO. AF_10/2020</v>
      </c>
      <c r="E433" s="604" t="str">
        <f>IF(B433="","",IFERROR(VLOOKUP(B433,'SINAPI12-24'!$A$5:$H$17812,3,FALSE),VLOOKUP(ORÇAMENTO!B433,COMPOSIÇÕES!$A$9:$G$412,4,FALSE)))</f>
        <v>UN</v>
      </c>
      <c r="F433" s="110">
        <v>23</v>
      </c>
      <c r="G433" s="605"/>
      <c r="H433" s="123">
        <f t="shared" si="404"/>
        <v>0.28349999999999997</v>
      </c>
      <c r="I433" s="104">
        <f t="shared" si="405"/>
        <v>0</v>
      </c>
      <c r="J433" s="464">
        <f t="shared" si="406"/>
        <v>0</v>
      </c>
      <c r="K433" s="849"/>
      <c r="L433" s="66"/>
      <c r="M433" s="165"/>
      <c r="N433" s="334"/>
      <c r="O433" s="272"/>
      <c r="P433" s="66"/>
      <c r="Q433" s="165"/>
      <c r="R433" s="334"/>
      <c r="S433" s="325"/>
      <c r="T433" s="349"/>
      <c r="U433" s="165"/>
      <c r="V433" s="358"/>
      <c r="W433" s="21"/>
      <c r="X433" s="349"/>
      <c r="Y433" s="163"/>
      <c r="Z433" s="336"/>
      <c r="AA433" s="272"/>
      <c r="AB433" s="349"/>
      <c r="AC433" s="163"/>
      <c r="AD433" s="336"/>
      <c r="AE433" s="272"/>
      <c r="AF433" s="66"/>
      <c r="AG433" s="165"/>
      <c r="AH433" s="334"/>
      <c r="AI433" s="272"/>
      <c r="AJ433" s="66"/>
      <c r="AK433" s="165"/>
      <c r="AL433" s="334"/>
      <c r="AM433" s="146"/>
      <c r="AN433" s="66"/>
      <c r="AO433" s="165"/>
      <c r="AP433" s="334"/>
      <c r="AQ433" s="146"/>
      <c r="AR433" s="66"/>
      <c r="AS433" s="165"/>
      <c r="AT433" s="334"/>
      <c r="AU433" s="146"/>
      <c r="AV433" s="359"/>
      <c r="AW433" s="165"/>
      <c r="AX433" s="469"/>
      <c r="AY433" s="146"/>
      <c r="AZ433" s="292"/>
      <c r="BA433" s="165"/>
      <c r="BB433" s="469"/>
      <c r="BC433" s="146"/>
      <c r="BD433" s="66"/>
      <c r="BE433" s="165">
        <f t="shared" si="385"/>
        <v>0</v>
      </c>
      <c r="BF433" s="334">
        <f t="shared" si="407"/>
        <v>0</v>
      </c>
      <c r="BG433" s="158"/>
      <c r="BH433" s="66"/>
      <c r="BI433" s="165">
        <f t="shared" si="387"/>
        <v>0</v>
      </c>
      <c r="BJ433" s="334">
        <f t="shared" si="408"/>
        <v>0</v>
      </c>
      <c r="BL433" s="66"/>
      <c r="BM433" s="165">
        <f t="shared" si="409"/>
        <v>0</v>
      </c>
      <c r="BN433" s="334">
        <f t="shared" si="410"/>
        <v>0</v>
      </c>
      <c r="BP433" s="66">
        <f t="shared" si="391"/>
        <v>0</v>
      </c>
      <c r="BQ433" s="165">
        <f t="shared" si="392"/>
        <v>0</v>
      </c>
      <c r="BR433" s="334">
        <f t="shared" si="411"/>
        <v>0</v>
      </c>
      <c r="BT433" s="66"/>
      <c r="BU433" s="165">
        <f t="shared" si="394"/>
        <v>0</v>
      </c>
      <c r="BV433" s="334">
        <f t="shared" si="412"/>
        <v>0</v>
      </c>
      <c r="BX433" s="413">
        <f t="shared" si="396"/>
        <v>0</v>
      </c>
      <c r="BY433" s="165">
        <f t="shared" si="397"/>
        <v>0</v>
      </c>
      <c r="BZ433" s="334">
        <v>0</v>
      </c>
      <c r="CB433" s="413">
        <f t="shared" si="398"/>
        <v>0</v>
      </c>
      <c r="CC433" s="165">
        <f t="shared" si="399"/>
        <v>0</v>
      </c>
      <c r="CD433" s="334">
        <v>0</v>
      </c>
      <c r="CF433" s="413">
        <v>0</v>
      </c>
      <c r="CG433" s="165">
        <v>0</v>
      </c>
      <c r="CH433" s="334">
        <v>0</v>
      </c>
      <c r="CJ433" s="413">
        <v>0</v>
      </c>
      <c r="CK433" s="165">
        <v>0</v>
      </c>
      <c r="CL433" s="334">
        <v>0</v>
      </c>
      <c r="CR433" s="726" t="s">
        <v>13833</v>
      </c>
    </row>
    <row r="434" spans="1:96" ht="15" customHeight="1" outlineLevel="2">
      <c r="A434" s="188" t="s">
        <v>15</v>
      </c>
      <c r="B434" s="187">
        <v>93660</v>
      </c>
      <c r="C434" s="13" t="s">
        <v>13690</v>
      </c>
      <c r="D434" s="583" t="str">
        <f>IF(B434="","",IFERROR(VLOOKUP(B434,'SINAPI12-24'!$A$5:$H$17812,2,FALSE),VLOOKUP(ORÇAMENTO!B434,COMPOSIÇÕES!$A$9:$G$412,3,FALSE)))</f>
        <v>DISJUNTOR BIPOLAR TIPO DIN, CORRENTE NOMINAL DE 10A - FORNECIMENTO E INSTALAÇÃO. AF_10/2020</v>
      </c>
      <c r="E434" s="604" t="str">
        <f>IF(B434="","",IFERROR(VLOOKUP(B434,'SINAPI12-24'!$A$5:$H$17812,3,FALSE),VLOOKUP(ORÇAMENTO!B434,COMPOSIÇÕES!$A$9:$G$412,4,FALSE)))</f>
        <v>UN</v>
      </c>
      <c r="F434" s="110">
        <v>6</v>
      </c>
      <c r="G434" s="605"/>
      <c r="H434" s="123">
        <f t="shared" si="404"/>
        <v>0.28349999999999997</v>
      </c>
      <c r="I434" s="104">
        <f t="shared" si="405"/>
        <v>0</v>
      </c>
      <c r="J434" s="464">
        <f t="shared" si="406"/>
        <v>0</v>
      </c>
      <c r="K434" s="849"/>
      <c r="L434" s="66"/>
      <c r="M434" s="165"/>
      <c r="N434" s="334"/>
      <c r="O434" s="272"/>
      <c r="P434" s="66"/>
      <c r="Q434" s="165"/>
      <c r="R434" s="334"/>
      <c r="S434" s="325"/>
      <c r="T434" s="349"/>
      <c r="U434" s="165"/>
      <c r="V434" s="358"/>
      <c r="W434" s="21"/>
      <c r="X434" s="349"/>
      <c r="Y434" s="163"/>
      <c r="Z434" s="336"/>
      <c r="AA434" s="272"/>
      <c r="AB434" s="349"/>
      <c r="AC434" s="163"/>
      <c r="AD434" s="336"/>
      <c r="AE434" s="272"/>
      <c r="AF434" s="66"/>
      <c r="AG434" s="165"/>
      <c r="AH434" s="334"/>
      <c r="AI434" s="272"/>
      <c r="AJ434" s="66"/>
      <c r="AK434" s="165"/>
      <c r="AL434" s="334"/>
      <c r="AM434" s="146"/>
      <c r="AN434" s="66"/>
      <c r="AO434" s="165"/>
      <c r="AP434" s="334"/>
      <c r="AQ434" s="146"/>
      <c r="AR434" s="66"/>
      <c r="AS434" s="165"/>
      <c r="AT434" s="334"/>
      <c r="AU434" s="146"/>
      <c r="AV434" s="359"/>
      <c r="AW434" s="165"/>
      <c r="AX434" s="469"/>
      <c r="AY434" s="146"/>
      <c r="AZ434" s="292"/>
      <c r="BA434" s="165"/>
      <c r="BB434" s="469"/>
      <c r="BC434" s="146"/>
      <c r="BD434" s="66"/>
      <c r="BE434" s="165">
        <f t="shared" si="385"/>
        <v>0</v>
      </c>
      <c r="BF434" s="334">
        <f t="shared" si="407"/>
        <v>0</v>
      </c>
      <c r="BG434" s="158"/>
      <c r="BH434" s="66"/>
      <c r="BI434" s="165">
        <f t="shared" si="387"/>
        <v>0</v>
      </c>
      <c r="BJ434" s="334">
        <f t="shared" si="408"/>
        <v>0</v>
      </c>
      <c r="BL434" s="66"/>
      <c r="BM434" s="165">
        <f t="shared" si="409"/>
        <v>0</v>
      </c>
      <c r="BN434" s="334">
        <f t="shared" si="410"/>
        <v>0</v>
      </c>
      <c r="BP434" s="66">
        <f t="shared" si="391"/>
        <v>0</v>
      </c>
      <c r="BQ434" s="165">
        <f t="shared" si="392"/>
        <v>0</v>
      </c>
      <c r="BR434" s="334">
        <f t="shared" si="411"/>
        <v>0</v>
      </c>
      <c r="BT434" s="66"/>
      <c r="BU434" s="165">
        <f t="shared" si="394"/>
        <v>0</v>
      </c>
      <c r="BV434" s="334">
        <f t="shared" si="412"/>
        <v>0</v>
      </c>
      <c r="BX434" s="413">
        <f t="shared" si="396"/>
        <v>0</v>
      </c>
      <c r="BY434" s="165">
        <f t="shared" si="397"/>
        <v>0</v>
      </c>
      <c r="BZ434" s="334">
        <v>0</v>
      </c>
      <c r="CB434" s="413">
        <f t="shared" si="398"/>
        <v>0</v>
      </c>
      <c r="CC434" s="165">
        <f t="shared" si="399"/>
        <v>0</v>
      </c>
      <c r="CD434" s="334">
        <v>0</v>
      </c>
      <c r="CF434" s="413">
        <v>0</v>
      </c>
      <c r="CG434" s="165">
        <v>0</v>
      </c>
      <c r="CH434" s="334">
        <v>0</v>
      </c>
      <c r="CJ434" s="413">
        <v>0</v>
      </c>
      <c r="CK434" s="165">
        <v>0</v>
      </c>
      <c r="CL434" s="334">
        <v>0</v>
      </c>
    </row>
    <row r="435" spans="1:96" ht="15" customHeight="1" outlineLevel="2">
      <c r="A435" s="188" t="s">
        <v>15</v>
      </c>
      <c r="B435" s="187">
        <v>93661</v>
      </c>
      <c r="C435" s="13" t="s">
        <v>13691</v>
      </c>
      <c r="D435" s="583" t="str">
        <f>IF(B435="","",IFERROR(VLOOKUP(B435,'SINAPI12-24'!$A$5:$H$17812,2,FALSE),VLOOKUP(ORÇAMENTO!B435,COMPOSIÇÕES!$A$9:$G$412,3,FALSE)))</f>
        <v>DISJUNTOR BIPOLAR TIPO DIN, CORRENTE NOMINAL DE 16A - FORNECIMENTO E INSTALAÇÃO. AF_10/2020</v>
      </c>
      <c r="E435" s="604" t="str">
        <f>IF(B435="","",IFERROR(VLOOKUP(B435,'SINAPI12-24'!$A$5:$H$17812,3,FALSE),VLOOKUP(ORÇAMENTO!B435,COMPOSIÇÕES!$A$9:$G$412,4,FALSE)))</f>
        <v>UN</v>
      </c>
      <c r="F435" s="110">
        <v>1</v>
      </c>
      <c r="G435" s="605"/>
      <c r="H435" s="123">
        <f t="shared" si="404"/>
        <v>0.28349999999999997</v>
      </c>
      <c r="I435" s="104">
        <f t="shared" si="405"/>
        <v>0</v>
      </c>
      <c r="J435" s="464">
        <f t="shared" si="406"/>
        <v>0</v>
      </c>
      <c r="K435" s="849"/>
      <c r="L435" s="66"/>
      <c r="M435" s="165"/>
      <c r="N435" s="334"/>
      <c r="O435" s="272"/>
      <c r="P435" s="66"/>
      <c r="Q435" s="165"/>
      <c r="R435" s="334"/>
      <c r="S435" s="325"/>
      <c r="T435" s="349"/>
      <c r="U435" s="165"/>
      <c r="V435" s="358"/>
      <c r="W435" s="21"/>
      <c r="X435" s="349"/>
      <c r="Y435" s="163"/>
      <c r="Z435" s="336"/>
      <c r="AA435" s="272"/>
      <c r="AB435" s="349"/>
      <c r="AC435" s="163"/>
      <c r="AD435" s="336"/>
      <c r="AE435" s="272"/>
      <c r="AF435" s="66"/>
      <c r="AG435" s="165"/>
      <c r="AH435" s="334"/>
      <c r="AI435" s="272"/>
      <c r="AJ435" s="66"/>
      <c r="AK435" s="165"/>
      <c r="AL435" s="334"/>
      <c r="AM435" s="146"/>
      <c r="AN435" s="66"/>
      <c r="AO435" s="165"/>
      <c r="AP435" s="334"/>
      <c r="AQ435" s="146"/>
      <c r="AR435" s="66"/>
      <c r="AS435" s="165"/>
      <c r="AT435" s="334"/>
      <c r="AU435" s="146"/>
      <c r="AV435" s="359"/>
      <c r="AW435" s="165"/>
      <c r="AX435" s="469"/>
      <c r="AY435" s="146"/>
      <c r="AZ435" s="292"/>
      <c r="BA435" s="165"/>
      <c r="BB435" s="469"/>
      <c r="BC435" s="146"/>
      <c r="BD435" s="66"/>
      <c r="BE435" s="165">
        <f t="shared" si="385"/>
        <v>0</v>
      </c>
      <c r="BF435" s="334">
        <f t="shared" si="407"/>
        <v>0</v>
      </c>
      <c r="BG435" s="158"/>
      <c r="BH435" s="66"/>
      <c r="BI435" s="165">
        <f t="shared" si="387"/>
        <v>0</v>
      </c>
      <c r="BJ435" s="334">
        <f t="shared" si="408"/>
        <v>0</v>
      </c>
      <c r="BL435" s="66"/>
      <c r="BM435" s="165">
        <f t="shared" si="409"/>
        <v>0</v>
      </c>
      <c r="BN435" s="334">
        <f t="shared" si="410"/>
        <v>0</v>
      </c>
      <c r="BP435" s="66">
        <f t="shared" si="391"/>
        <v>0</v>
      </c>
      <c r="BQ435" s="165">
        <f t="shared" si="392"/>
        <v>0</v>
      </c>
      <c r="BR435" s="334">
        <f t="shared" si="411"/>
        <v>0</v>
      </c>
      <c r="BT435" s="66"/>
      <c r="BU435" s="165">
        <f t="shared" si="394"/>
        <v>0</v>
      </c>
      <c r="BV435" s="334">
        <f t="shared" si="412"/>
        <v>0</v>
      </c>
      <c r="BX435" s="413">
        <f t="shared" si="396"/>
        <v>0</v>
      </c>
      <c r="BY435" s="165">
        <f t="shared" si="397"/>
        <v>0</v>
      </c>
      <c r="BZ435" s="334">
        <v>0</v>
      </c>
      <c r="CB435" s="413">
        <f t="shared" si="398"/>
        <v>0</v>
      </c>
      <c r="CC435" s="165">
        <f t="shared" si="399"/>
        <v>0</v>
      </c>
      <c r="CD435" s="334">
        <v>0</v>
      </c>
      <c r="CF435" s="413">
        <v>0</v>
      </c>
      <c r="CG435" s="165">
        <v>0</v>
      </c>
      <c r="CH435" s="334">
        <v>0</v>
      </c>
      <c r="CJ435" s="413">
        <v>0</v>
      </c>
      <c r="CK435" s="165">
        <v>0</v>
      </c>
      <c r="CL435" s="334">
        <v>0</v>
      </c>
    </row>
    <row r="436" spans="1:96" ht="15" customHeight="1" outlineLevel="2">
      <c r="A436" s="188" t="s">
        <v>15</v>
      </c>
      <c r="B436" s="187">
        <v>93662</v>
      </c>
      <c r="C436" s="13" t="s">
        <v>13692</v>
      </c>
      <c r="D436" s="583" t="str">
        <f>IF(B436="","",IFERROR(VLOOKUP(B436,'SINAPI12-24'!$A$5:$H$17812,2,FALSE),VLOOKUP(ORÇAMENTO!B436,COMPOSIÇÕES!$A$9:$G$412,3,FALSE)))</f>
        <v>DISJUNTOR BIPOLAR TIPO DIN, CORRENTE NOMINAL DE 20A - FORNECIMENTO E INSTALAÇÃO. AF_10/2020</v>
      </c>
      <c r="E436" s="604" t="str">
        <f>IF(B436="","",IFERROR(VLOOKUP(B436,'SINAPI12-24'!$A$5:$H$17812,3,FALSE),VLOOKUP(ORÇAMENTO!B436,COMPOSIÇÕES!$A$9:$G$412,4,FALSE)))</f>
        <v>UN</v>
      </c>
      <c r="F436" s="110">
        <v>2</v>
      </c>
      <c r="G436" s="605"/>
      <c r="H436" s="123">
        <f t="shared" si="404"/>
        <v>0.28349999999999997</v>
      </c>
      <c r="I436" s="104">
        <f t="shared" si="405"/>
        <v>0</v>
      </c>
      <c r="J436" s="464">
        <f t="shared" si="406"/>
        <v>0</v>
      </c>
      <c r="K436" s="849"/>
      <c r="L436" s="66"/>
      <c r="M436" s="165"/>
      <c r="N436" s="334"/>
      <c r="O436" s="272"/>
      <c r="P436" s="66"/>
      <c r="Q436" s="165"/>
      <c r="R436" s="334"/>
      <c r="S436" s="325"/>
      <c r="T436" s="349"/>
      <c r="U436" s="165"/>
      <c r="V436" s="358"/>
      <c r="W436" s="21"/>
      <c r="X436" s="349"/>
      <c r="Y436" s="163"/>
      <c r="Z436" s="336"/>
      <c r="AA436" s="272"/>
      <c r="AB436" s="349"/>
      <c r="AC436" s="163"/>
      <c r="AD436" s="336"/>
      <c r="AE436" s="272"/>
      <c r="AF436" s="66"/>
      <c r="AG436" s="165"/>
      <c r="AH436" s="334"/>
      <c r="AI436" s="272"/>
      <c r="AJ436" s="66"/>
      <c r="AK436" s="165"/>
      <c r="AL436" s="334"/>
      <c r="AM436" s="146"/>
      <c r="AN436" s="66"/>
      <c r="AO436" s="165"/>
      <c r="AP436" s="334"/>
      <c r="AQ436" s="146"/>
      <c r="AR436" s="66"/>
      <c r="AS436" s="165"/>
      <c r="AT436" s="334"/>
      <c r="AU436" s="146"/>
      <c r="AV436" s="359"/>
      <c r="AW436" s="165"/>
      <c r="AX436" s="469"/>
      <c r="AY436" s="146"/>
      <c r="AZ436" s="292"/>
      <c r="BA436" s="165"/>
      <c r="BB436" s="469"/>
      <c r="BC436" s="146"/>
      <c r="BD436" s="66"/>
      <c r="BE436" s="165">
        <f t="shared" si="385"/>
        <v>0</v>
      </c>
      <c r="BF436" s="334">
        <f t="shared" si="407"/>
        <v>0</v>
      </c>
      <c r="BG436" s="158"/>
      <c r="BH436" s="66"/>
      <c r="BI436" s="165">
        <f t="shared" si="387"/>
        <v>0</v>
      </c>
      <c r="BJ436" s="334">
        <f t="shared" si="408"/>
        <v>0</v>
      </c>
      <c r="BL436" s="66"/>
      <c r="BM436" s="165">
        <f t="shared" si="409"/>
        <v>0</v>
      </c>
      <c r="BN436" s="334">
        <f t="shared" si="410"/>
        <v>0</v>
      </c>
      <c r="BP436" s="66">
        <f t="shared" si="391"/>
        <v>0</v>
      </c>
      <c r="BQ436" s="165">
        <f t="shared" si="392"/>
        <v>0</v>
      </c>
      <c r="BR436" s="334">
        <f t="shared" si="411"/>
        <v>0</v>
      </c>
      <c r="BT436" s="66"/>
      <c r="BU436" s="165">
        <f t="shared" si="394"/>
        <v>0</v>
      </c>
      <c r="BV436" s="334">
        <f t="shared" si="412"/>
        <v>0</v>
      </c>
      <c r="BX436" s="413">
        <f t="shared" si="396"/>
        <v>0</v>
      </c>
      <c r="BY436" s="165">
        <f t="shared" si="397"/>
        <v>0</v>
      </c>
      <c r="BZ436" s="334">
        <v>0</v>
      </c>
      <c r="CB436" s="413">
        <f t="shared" si="398"/>
        <v>0</v>
      </c>
      <c r="CC436" s="165">
        <f t="shared" si="399"/>
        <v>0</v>
      </c>
      <c r="CD436" s="334">
        <v>0</v>
      </c>
      <c r="CF436" s="413">
        <v>0</v>
      </c>
      <c r="CG436" s="165">
        <v>0</v>
      </c>
      <c r="CH436" s="334">
        <v>0</v>
      </c>
      <c r="CJ436" s="413">
        <v>0</v>
      </c>
      <c r="CK436" s="165">
        <v>0</v>
      </c>
      <c r="CL436" s="334">
        <v>0</v>
      </c>
    </row>
    <row r="437" spans="1:96" ht="15" customHeight="1" outlineLevel="2">
      <c r="A437" s="188" t="s">
        <v>15</v>
      </c>
      <c r="B437" s="187">
        <v>93664</v>
      </c>
      <c r="C437" s="13" t="s">
        <v>13693</v>
      </c>
      <c r="D437" s="583" t="str">
        <f>IF(B437="","",IFERROR(VLOOKUP(B437,'SINAPI12-24'!$A$5:$H$17812,2,FALSE),VLOOKUP(ORÇAMENTO!B437,COMPOSIÇÕES!$A$9:$G$412,3,FALSE)))</f>
        <v>DISJUNTOR BIPOLAR TIPO DIN, CORRENTE NOMINAL DE 32A - FORNECIMENTO E INSTALAÇÃO. AF_10/2020</v>
      </c>
      <c r="E437" s="604" t="str">
        <f>IF(B437="","",IFERROR(VLOOKUP(B437,'SINAPI12-24'!$A$5:$H$17812,3,FALSE),VLOOKUP(ORÇAMENTO!B437,COMPOSIÇÕES!$A$9:$G$412,4,FALSE)))</f>
        <v>UN</v>
      </c>
      <c r="F437" s="110">
        <v>2</v>
      </c>
      <c r="G437" s="605"/>
      <c r="H437" s="123">
        <f t="shared" si="404"/>
        <v>0.28349999999999997</v>
      </c>
      <c r="I437" s="104">
        <f t="shared" si="405"/>
        <v>0</v>
      </c>
      <c r="J437" s="464">
        <f t="shared" si="406"/>
        <v>0</v>
      </c>
      <c r="K437" s="849"/>
      <c r="L437" s="66"/>
      <c r="M437" s="165"/>
      <c r="N437" s="334"/>
      <c r="O437" s="272"/>
      <c r="P437" s="66"/>
      <c r="Q437" s="165"/>
      <c r="R437" s="334"/>
      <c r="S437" s="325"/>
      <c r="T437" s="349"/>
      <c r="U437" s="165"/>
      <c r="V437" s="358"/>
      <c r="W437" s="21"/>
      <c r="X437" s="349"/>
      <c r="Y437" s="163"/>
      <c r="Z437" s="336"/>
      <c r="AA437" s="272"/>
      <c r="AB437" s="349"/>
      <c r="AC437" s="163"/>
      <c r="AD437" s="336"/>
      <c r="AE437" s="272"/>
      <c r="AF437" s="66"/>
      <c r="AG437" s="165"/>
      <c r="AH437" s="334"/>
      <c r="AI437" s="272"/>
      <c r="AJ437" s="66"/>
      <c r="AK437" s="165"/>
      <c r="AL437" s="334"/>
      <c r="AM437" s="146"/>
      <c r="AN437" s="66"/>
      <c r="AO437" s="165"/>
      <c r="AP437" s="334"/>
      <c r="AQ437" s="146"/>
      <c r="AR437" s="66"/>
      <c r="AS437" s="165"/>
      <c r="AT437" s="334"/>
      <c r="AU437" s="146"/>
      <c r="AV437" s="359"/>
      <c r="AW437" s="165"/>
      <c r="AX437" s="469"/>
      <c r="AY437" s="146"/>
      <c r="AZ437" s="292"/>
      <c r="BA437" s="165"/>
      <c r="BB437" s="469"/>
      <c r="BC437" s="146"/>
      <c r="BD437" s="66"/>
      <c r="BE437" s="165">
        <f t="shared" si="385"/>
        <v>0</v>
      </c>
      <c r="BF437" s="334">
        <f t="shared" si="407"/>
        <v>0</v>
      </c>
      <c r="BG437" s="158"/>
      <c r="BH437" s="66"/>
      <c r="BI437" s="165">
        <f t="shared" si="387"/>
        <v>0</v>
      </c>
      <c r="BJ437" s="334">
        <f t="shared" si="408"/>
        <v>0</v>
      </c>
      <c r="BL437" s="66"/>
      <c r="BM437" s="165">
        <f t="shared" si="409"/>
        <v>0</v>
      </c>
      <c r="BN437" s="334">
        <f t="shared" si="410"/>
        <v>0</v>
      </c>
      <c r="BP437" s="66">
        <f t="shared" si="391"/>
        <v>0</v>
      </c>
      <c r="BQ437" s="165">
        <f t="shared" si="392"/>
        <v>0</v>
      </c>
      <c r="BR437" s="334">
        <f t="shared" si="411"/>
        <v>0</v>
      </c>
      <c r="BT437" s="66"/>
      <c r="BU437" s="165">
        <f t="shared" si="394"/>
        <v>0</v>
      </c>
      <c r="BV437" s="334">
        <f t="shared" si="412"/>
        <v>0</v>
      </c>
      <c r="BX437" s="413">
        <f t="shared" si="396"/>
        <v>0</v>
      </c>
      <c r="BY437" s="165">
        <f t="shared" si="397"/>
        <v>0</v>
      </c>
      <c r="BZ437" s="334">
        <v>0</v>
      </c>
      <c r="CB437" s="413">
        <f t="shared" si="398"/>
        <v>0</v>
      </c>
      <c r="CC437" s="165">
        <f t="shared" si="399"/>
        <v>0</v>
      </c>
      <c r="CD437" s="334">
        <v>0</v>
      </c>
      <c r="CF437" s="413">
        <v>0</v>
      </c>
      <c r="CG437" s="165">
        <v>0</v>
      </c>
      <c r="CH437" s="334">
        <v>0</v>
      </c>
      <c r="CJ437" s="413">
        <v>0</v>
      </c>
      <c r="CK437" s="165">
        <v>0</v>
      </c>
      <c r="CL437" s="334">
        <v>0</v>
      </c>
    </row>
    <row r="438" spans="1:96" ht="15" customHeight="1" outlineLevel="2">
      <c r="A438" s="188" t="s">
        <v>15</v>
      </c>
      <c r="B438" s="187">
        <v>93665</v>
      </c>
      <c r="C438" s="13" t="s">
        <v>13694</v>
      </c>
      <c r="D438" s="583" t="str">
        <f>IF(B438="","",IFERROR(VLOOKUP(B438,'SINAPI12-24'!$A$5:$H$17812,2,FALSE),VLOOKUP(ORÇAMENTO!B438,COMPOSIÇÕES!$A$9:$G$412,3,FALSE)))</f>
        <v>DISJUNTOR BIPOLAR TIPO DIN, CORRENTE NOMINAL DE 40A - FORNECIMENTO E INSTALAÇÃO. AF_10/2020</v>
      </c>
      <c r="E438" s="604" t="str">
        <f>IF(B438="","",IFERROR(VLOOKUP(B438,'SINAPI12-24'!$A$5:$H$17812,3,FALSE),VLOOKUP(ORÇAMENTO!B438,COMPOSIÇÕES!$A$9:$G$412,4,FALSE)))</f>
        <v>UN</v>
      </c>
      <c r="F438" s="110">
        <v>2</v>
      </c>
      <c r="G438" s="605"/>
      <c r="H438" s="123">
        <f t="shared" si="404"/>
        <v>0.28349999999999997</v>
      </c>
      <c r="I438" s="104">
        <f t="shared" si="405"/>
        <v>0</v>
      </c>
      <c r="J438" s="464">
        <f t="shared" si="406"/>
        <v>0</v>
      </c>
      <c r="K438" s="849"/>
      <c r="L438" s="66"/>
      <c r="M438" s="165"/>
      <c r="N438" s="334"/>
      <c r="O438" s="272"/>
      <c r="P438" s="66"/>
      <c r="Q438" s="165"/>
      <c r="R438" s="334"/>
      <c r="S438" s="325"/>
      <c r="T438" s="349"/>
      <c r="U438" s="165"/>
      <c r="V438" s="358"/>
      <c r="W438" s="21"/>
      <c r="X438" s="349"/>
      <c r="Y438" s="163"/>
      <c r="Z438" s="336"/>
      <c r="AA438" s="272"/>
      <c r="AB438" s="349"/>
      <c r="AC438" s="163"/>
      <c r="AD438" s="336"/>
      <c r="AE438" s="272"/>
      <c r="AF438" s="66"/>
      <c r="AG438" s="165"/>
      <c r="AH438" s="334"/>
      <c r="AI438" s="272"/>
      <c r="AJ438" s="66"/>
      <c r="AK438" s="165"/>
      <c r="AL438" s="334"/>
      <c r="AM438" s="146"/>
      <c r="AN438" s="66"/>
      <c r="AO438" s="165"/>
      <c r="AP438" s="334"/>
      <c r="AQ438" s="146"/>
      <c r="AR438" s="66"/>
      <c r="AS438" s="165"/>
      <c r="AT438" s="334"/>
      <c r="AU438" s="146"/>
      <c r="AV438" s="359"/>
      <c r="AW438" s="165"/>
      <c r="AX438" s="469"/>
      <c r="AY438" s="146"/>
      <c r="AZ438" s="292"/>
      <c r="BA438" s="165"/>
      <c r="BB438" s="469"/>
      <c r="BC438" s="146"/>
      <c r="BD438" s="66"/>
      <c r="BE438" s="165">
        <f t="shared" si="385"/>
        <v>0</v>
      </c>
      <c r="BF438" s="334">
        <f t="shared" si="407"/>
        <v>0</v>
      </c>
      <c r="BG438" s="158"/>
      <c r="BH438" s="66"/>
      <c r="BI438" s="165">
        <f t="shared" si="387"/>
        <v>0</v>
      </c>
      <c r="BJ438" s="334">
        <f t="shared" si="408"/>
        <v>0</v>
      </c>
      <c r="BL438" s="66"/>
      <c r="BM438" s="165">
        <f t="shared" si="409"/>
        <v>0</v>
      </c>
      <c r="BN438" s="334">
        <f t="shared" si="410"/>
        <v>0</v>
      </c>
      <c r="BP438" s="66">
        <f t="shared" si="391"/>
        <v>0</v>
      </c>
      <c r="BQ438" s="165">
        <f t="shared" si="392"/>
        <v>0</v>
      </c>
      <c r="BR438" s="334">
        <f t="shared" si="411"/>
        <v>0</v>
      </c>
      <c r="BT438" s="66"/>
      <c r="BU438" s="165">
        <f t="shared" si="394"/>
        <v>0</v>
      </c>
      <c r="BV438" s="334">
        <f t="shared" si="412"/>
        <v>0</v>
      </c>
      <c r="BX438" s="413">
        <f t="shared" si="396"/>
        <v>0</v>
      </c>
      <c r="BY438" s="165">
        <f t="shared" si="397"/>
        <v>0</v>
      </c>
      <c r="BZ438" s="334">
        <v>0</v>
      </c>
      <c r="CB438" s="413">
        <f t="shared" si="398"/>
        <v>0</v>
      </c>
      <c r="CC438" s="165">
        <f t="shared" si="399"/>
        <v>0</v>
      </c>
      <c r="CD438" s="334">
        <v>0</v>
      </c>
      <c r="CF438" s="413">
        <v>0</v>
      </c>
      <c r="CG438" s="165">
        <v>0</v>
      </c>
      <c r="CH438" s="334">
        <v>0</v>
      </c>
      <c r="CJ438" s="413">
        <v>0</v>
      </c>
      <c r="CK438" s="165">
        <v>0</v>
      </c>
      <c r="CL438" s="334">
        <v>0</v>
      </c>
    </row>
    <row r="439" spans="1:96" ht="15" customHeight="1" outlineLevel="2">
      <c r="A439" s="135" t="s">
        <v>15</v>
      </c>
      <c r="B439" s="106">
        <v>93670</v>
      </c>
      <c r="C439" s="13" t="s">
        <v>13695</v>
      </c>
      <c r="D439" s="583" t="str">
        <f>IF(B439="","",IFERROR(VLOOKUP(B439,'SINAPI12-24'!$A$5:$H$17812,2,FALSE),VLOOKUP(ORÇAMENTO!B439,COMPOSIÇÕES!$A$9:$G$412,3,FALSE)))</f>
        <v>DISJUNTOR TRIPOLAR TIPO DIN, CORRENTE NOMINAL DE 25A - FORNECIMENTO E INSTALAÇÃO. AF_10/2020</v>
      </c>
      <c r="E439" s="604" t="str">
        <f>IF(B439="","",IFERROR(VLOOKUP(B439,'SINAPI12-24'!$A$5:$H$17812,3,FALSE),VLOOKUP(ORÇAMENTO!B439,COMPOSIÇÕES!$A$9:$G$412,4,FALSE)))</f>
        <v>UN</v>
      </c>
      <c r="F439" s="110">
        <v>7</v>
      </c>
      <c r="G439" s="605"/>
      <c r="H439" s="123">
        <f t="shared" si="404"/>
        <v>0.28349999999999997</v>
      </c>
      <c r="I439" s="104">
        <f t="shared" si="405"/>
        <v>0</v>
      </c>
      <c r="J439" s="464">
        <f t="shared" si="406"/>
        <v>0</v>
      </c>
      <c r="K439" s="849"/>
      <c r="L439" s="66"/>
      <c r="M439" s="165"/>
      <c r="N439" s="334"/>
      <c r="O439" s="272"/>
      <c r="P439" s="66"/>
      <c r="Q439" s="165"/>
      <c r="R439" s="334"/>
      <c r="S439" s="325"/>
      <c r="T439" s="349"/>
      <c r="U439" s="165"/>
      <c r="V439" s="358"/>
      <c r="W439" s="21"/>
      <c r="X439" s="349"/>
      <c r="Y439" s="163"/>
      <c r="Z439" s="336"/>
      <c r="AA439" s="272"/>
      <c r="AB439" s="349"/>
      <c r="AC439" s="163"/>
      <c r="AD439" s="336"/>
      <c r="AE439" s="272"/>
      <c r="AF439" s="66"/>
      <c r="AG439" s="165"/>
      <c r="AH439" s="334"/>
      <c r="AI439" s="272"/>
      <c r="AJ439" s="66"/>
      <c r="AK439" s="165"/>
      <c r="AL439" s="334"/>
      <c r="AM439" s="146"/>
      <c r="AN439" s="66"/>
      <c r="AO439" s="165"/>
      <c r="AP439" s="334"/>
      <c r="AQ439" s="146"/>
      <c r="AR439" s="66"/>
      <c r="AS439" s="165"/>
      <c r="AT439" s="334"/>
      <c r="AU439" s="146"/>
      <c r="AV439" s="359"/>
      <c r="AW439" s="165"/>
      <c r="AX439" s="469"/>
      <c r="AY439" s="146"/>
      <c r="AZ439" s="292"/>
      <c r="BA439" s="165"/>
      <c r="BB439" s="469"/>
      <c r="BC439" s="146"/>
      <c r="BD439" s="66"/>
      <c r="BE439" s="165">
        <f t="shared" si="385"/>
        <v>0</v>
      </c>
      <c r="BF439" s="334">
        <f t="shared" si="407"/>
        <v>0</v>
      </c>
      <c r="BG439" s="158"/>
      <c r="BH439" s="66"/>
      <c r="BI439" s="165">
        <f t="shared" si="387"/>
        <v>0</v>
      </c>
      <c r="BJ439" s="334">
        <f t="shared" si="408"/>
        <v>0</v>
      </c>
      <c r="BL439" s="66"/>
      <c r="BM439" s="165">
        <f t="shared" si="409"/>
        <v>0</v>
      </c>
      <c r="BN439" s="334">
        <f t="shared" si="410"/>
        <v>0</v>
      </c>
      <c r="BP439" s="66">
        <f t="shared" si="391"/>
        <v>0</v>
      </c>
      <c r="BQ439" s="165">
        <f t="shared" si="392"/>
        <v>0</v>
      </c>
      <c r="BR439" s="334">
        <f t="shared" si="411"/>
        <v>0</v>
      </c>
      <c r="BT439" s="66"/>
      <c r="BU439" s="165">
        <f t="shared" si="394"/>
        <v>0</v>
      </c>
      <c r="BV439" s="334">
        <f t="shared" si="412"/>
        <v>0</v>
      </c>
      <c r="BX439" s="413">
        <f t="shared" si="396"/>
        <v>0</v>
      </c>
      <c r="BY439" s="165">
        <f t="shared" si="397"/>
        <v>0</v>
      </c>
      <c r="BZ439" s="334">
        <v>0</v>
      </c>
      <c r="CB439" s="413">
        <f t="shared" si="398"/>
        <v>0</v>
      </c>
      <c r="CC439" s="165">
        <f t="shared" si="399"/>
        <v>0</v>
      </c>
      <c r="CD439" s="334">
        <v>0</v>
      </c>
      <c r="CF439" s="413">
        <v>0</v>
      </c>
      <c r="CG439" s="165">
        <v>0</v>
      </c>
      <c r="CH439" s="334">
        <v>0</v>
      </c>
      <c r="CJ439" s="413">
        <v>0</v>
      </c>
      <c r="CK439" s="165">
        <v>0</v>
      </c>
      <c r="CL439" s="334">
        <v>0</v>
      </c>
    </row>
    <row r="440" spans="1:96" ht="15" customHeight="1" outlineLevel="2">
      <c r="A440" s="135" t="s">
        <v>15</v>
      </c>
      <c r="B440" s="106">
        <v>93671</v>
      </c>
      <c r="C440" s="13" t="s">
        <v>13696</v>
      </c>
      <c r="D440" s="583" t="str">
        <f>IF(B440="","",IFERROR(VLOOKUP(B440,'SINAPI12-24'!$A$5:$H$17812,2,FALSE),VLOOKUP(ORÇAMENTO!B440,COMPOSIÇÕES!$A$9:$G$412,3,FALSE)))</f>
        <v>DISJUNTOR TRIPOLAR TIPO DIN, CORRENTE NOMINAL DE 32A - FORNECIMENTO E INSTALAÇÃO. AF_10/2020</v>
      </c>
      <c r="E440" s="604" t="str">
        <f>IF(B440="","",IFERROR(VLOOKUP(B440,'SINAPI12-24'!$A$5:$H$17812,3,FALSE),VLOOKUP(ORÇAMENTO!B440,COMPOSIÇÕES!$A$9:$G$412,4,FALSE)))</f>
        <v>UN</v>
      </c>
      <c r="F440" s="110">
        <v>2</v>
      </c>
      <c r="G440" s="605"/>
      <c r="H440" s="123">
        <f t="shared" si="404"/>
        <v>0.28349999999999997</v>
      </c>
      <c r="I440" s="104">
        <f t="shared" si="405"/>
        <v>0</v>
      </c>
      <c r="J440" s="464">
        <f t="shared" si="406"/>
        <v>0</v>
      </c>
      <c r="K440" s="849"/>
      <c r="L440" s="66"/>
      <c r="M440" s="165"/>
      <c r="N440" s="334"/>
      <c r="O440" s="272"/>
      <c r="P440" s="66"/>
      <c r="Q440" s="165"/>
      <c r="R440" s="334"/>
      <c r="S440" s="325"/>
      <c r="T440" s="349"/>
      <c r="U440" s="165"/>
      <c r="V440" s="358"/>
      <c r="W440" s="21"/>
      <c r="X440" s="349"/>
      <c r="Y440" s="163"/>
      <c r="Z440" s="336"/>
      <c r="AA440" s="272"/>
      <c r="AB440" s="349"/>
      <c r="AC440" s="163"/>
      <c r="AD440" s="336"/>
      <c r="AE440" s="272"/>
      <c r="AF440" s="66"/>
      <c r="AG440" s="165"/>
      <c r="AH440" s="334"/>
      <c r="AI440" s="272"/>
      <c r="AJ440" s="66"/>
      <c r="AK440" s="165"/>
      <c r="AL440" s="334"/>
      <c r="AM440" s="146"/>
      <c r="AN440" s="66"/>
      <c r="AO440" s="165"/>
      <c r="AP440" s="334"/>
      <c r="AQ440" s="146"/>
      <c r="AR440" s="66"/>
      <c r="AS440" s="165"/>
      <c r="AT440" s="334"/>
      <c r="AU440" s="146"/>
      <c r="AV440" s="359"/>
      <c r="AW440" s="165"/>
      <c r="AX440" s="469"/>
      <c r="AY440" s="146"/>
      <c r="AZ440" s="292"/>
      <c r="BA440" s="165"/>
      <c r="BB440" s="469"/>
      <c r="BC440" s="146"/>
      <c r="BD440" s="66"/>
      <c r="BE440" s="165">
        <f t="shared" si="385"/>
        <v>0</v>
      </c>
      <c r="BF440" s="334">
        <f t="shared" si="407"/>
        <v>0</v>
      </c>
      <c r="BG440" s="158"/>
      <c r="BH440" s="66"/>
      <c r="BI440" s="165">
        <f t="shared" si="387"/>
        <v>0</v>
      </c>
      <c r="BJ440" s="334">
        <f t="shared" si="408"/>
        <v>0</v>
      </c>
      <c r="BL440" s="66"/>
      <c r="BM440" s="165">
        <f t="shared" si="409"/>
        <v>0</v>
      </c>
      <c r="BN440" s="334">
        <f t="shared" si="410"/>
        <v>0</v>
      </c>
      <c r="BP440" s="66">
        <f t="shared" si="391"/>
        <v>0</v>
      </c>
      <c r="BQ440" s="165">
        <f t="shared" si="392"/>
        <v>0</v>
      </c>
      <c r="BR440" s="334">
        <f t="shared" si="411"/>
        <v>0</v>
      </c>
      <c r="BT440" s="66"/>
      <c r="BU440" s="165">
        <f t="shared" si="394"/>
        <v>0</v>
      </c>
      <c r="BV440" s="334">
        <f t="shared" si="412"/>
        <v>0</v>
      </c>
      <c r="BX440" s="413">
        <f t="shared" si="396"/>
        <v>0</v>
      </c>
      <c r="BY440" s="165">
        <f t="shared" si="397"/>
        <v>0</v>
      </c>
      <c r="BZ440" s="334">
        <v>0</v>
      </c>
      <c r="CB440" s="413">
        <f t="shared" si="398"/>
        <v>0</v>
      </c>
      <c r="CC440" s="165">
        <f t="shared" si="399"/>
        <v>0</v>
      </c>
      <c r="CD440" s="334">
        <v>0</v>
      </c>
      <c r="CF440" s="413">
        <v>0</v>
      </c>
      <c r="CG440" s="165">
        <v>0</v>
      </c>
      <c r="CH440" s="334">
        <v>0</v>
      </c>
      <c r="CJ440" s="413">
        <v>0</v>
      </c>
      <c r="CK440" s="165">
        <v>0</v>
      </c>
      <c r="CL440" s="334">
        <v>0</v>
      </c>
    </row>
    <row r="441" spans="1:96" ht="15" customHeight="1" outlineLevel="2">
      <c r="A441" s="135" t="s">
        <v>15</v>
      </c>
      <c r="B441" s="106">
        <v>93673</v>
      </c>
      <c r="C441" s="13" t="s">
        <v>13697</v>
      </c>
      <c r="D441" s="583" t="str">
        <f>IF(B441="","",IFERROR(VLOOKUP(B441,'SINAPI12-24'!$A$5:$H$17812,2,FALSE),VLOOKUP(ORÇAMENTO!B441,COMPOSIÇÕES!$A$9:$G$412,3,FALSE)))</f>
        <v>DISJUNTOR TRIPOLAR TIPO DIN, CORRENTE NOMINAL DE 50A - FORNECIMENTO E INSTALAÇÃO. AF_10/2020</v>
      </c>
      <c r="E441" s="604" t="str">
        <f>IF(B441="","",IFERROR(VLOOKUP(B441,'SINAPI12-24'!$A$5:$H$17812,3,FALSE),VLOOKUP(ORÇAMENTO!B441,COMPOSIÇÕES!$A$9:$G$412,4,FALSE)))</f>
        <v>UN</v>
      </c>
      <c r="F441" s="110">
        <v>2</v>
      </c>
      <c r="G441" s="605"/>
      <c r="H441" s="123">
        <f t="shared" si="404"/>
        <v>0.28349999999999997</v>
      </c>
      <c r="I441" s="104">
        <f t="shared" si="405"/>
        <v>0</v>
      </c>
      <c r="J441" s="464">
        <f t="shared" si="406"/>
        <v>0</v>
      </c>
      <c r="K441" s="849"/>
      <c r="L441" s="66"/>
      <c r="M441" s="165"/>
      <c r="N441" s="334"/>
      <c r="O441" s="272"/>
      <c r="P441" s="66"/>
      <c r="Q441" s="165"/>
      <c r="R441" s="334"/>
      <c r="S441" s="325"/>
      <c r="T441" s="349"/>
      <c r="U441" s="165"/>
      <c r="V441" s="358"/>
      <c r="W441" s="21"/>
      <c r="X441" s="349"/>
      <c r="Y441" s="163"/>
      <c r="Z441" s="336"/>
      <c r="AA441" s="272"/>
      <c r="AB441" s="349"/>
      <c r="AC441" s="163"/>
      <c r="AD441" s="336"/>
      <c r="AE441" s="272"/>
      <c r="AF441" s="66"/>
      <c r="AG441" s="165"/>
      <c r="AH441" s="334"/>
      <c r="AI441" s="272"/>
      <c r="AJ441" s="66"/>
      <c r="AK441" s="165"/>
      <c r="AL441" s="334"/>
      <c r="AM441" s="146"/>
      <c r="AN441" s="66"/>
      <c r="AO441" s="165"/>
      <c r="AP441" s="334"/>
      <c r="AQ441" s="146"/>
      <c r="AR441" s="66"/>
      <c r="AS441" s="165"/>
      <c r="AT441" s="334"/>
      <c r="AU441" s="146"/>
      <c r="AV441" s="359"/>
      <c r="AW441" s="165"/>
      <c r="AX441" s="469"/>
      <c r="AY441" s="146"/>
      <c r="AZ441" s="292"/>
      <c r="BA441" s="165"/>
      <c r="BB441" s="469"/>
      <c r="BC441" s="146"/>
      <c r="BD441" s="66"/>
      <c r="BE441" s="165">
        <f t="shared" si="385"/>
        <v>0</v>
      </c>
      <c r="BF441" s="334">
        <f t="shared" si="407"/>
        <v>0</v>
      </c>
      <c r="BG441" s="158"/>
      <c r="BH441" s="66"/>
      <c r="BI441" s="165">
        <f t="shared" si="387"/>
        <v>0</v>
      </c>
      <c r="BJ441" s="334">
        <f t="shared" si="408"/>
        <v>0</v>
      </c>
      <c r="BL441" s="66"/>
      <c r="BM441" s="165">
        <f t="shared" si="409"/>
        <v>0</v>
      </c>
      <c r="BN441" s="334">
        <f t="shared" si="410"/>
        <v>0</v>
      </c>
      <c r="BP441" s="66">
        <f t="shared" si="391"/>
        <v>0</v>
      </c>
      <c r="BQ441" s="165">
        <f t="shared" si="392"/>
        <v>0</v>
      </c>
      <c r="BR441" s="334">
        <f t="shared" si="411"/>
        <v>0</v>
      </c>
      <c r="BT441" s="66"/>
      <c r="BU441" s="165">
        <f t="shared" si="394"/>
        <v>0</v>
      </c>
      <c r="BV441" s="334">
        <f t="shared" si="412"/>
        <v>0</v>
      </c>
      <c r="BX441" s="413">
        <f t="shared" si="396"/>
        <v>0</v>
      </c>
      <c r="BY441" s="165">
        <f t="shared" si="397"/>
        <v>0</v>
      </c>
      <c r="BZ441" s="334">
        <v>0</v>
      </c>
      <c r="CB441" s="413">
        <f t="shared" si="398"/>
        <v>0</v>
      </c>
      <c r="CC441" s="165">
        <f t="shared" si="399"/>
        <v>0</v>
      </c>
      <c r="CD441" s="334">
        <v>0</v>
      </c>
      <c r="CF441" s="413">
        <v>0</v>
      </c>
      <c r="CG441" s="165">
        <v>0</v>
      </c>
      <c r="CH441" s="334">
        <v>0</v>
      </c>
      <c r="CJ441" s="413">
        <v>0</v>
      </c>
      <c r="CK441" s="165">
        <v>0</v>
      </c>
      <c r="CL441" s="334">
        <v>0</v>
      </c>
    </row>
    <row r="442" spans="1:96" ht="15" customHeight="1" outlineLevel="2">
      <c r="A442" s="188" t="s">
        <v>106</v>
      </c>
      <c r="B442" s="107">
        <v>8490</v>
      </c>
      <c r="C442" s="13" t="s">
        <v>13698</v>
      </c>
      <c r="D442" s="583" t="s">
        <v>13790</v>
      </c>
      <c r="E442" s="604" t="s">
        <v>123</v>
      </c>
      <c r="F442" s="110">
        <v>1</v>
      </c>
      <c r="G442" s="605"/>
      <c r="H442" s="123">
        <f t="shared" si="404"/>
        <v>0.28349999999999997</v>
      </c>
      <c r="I442" s="104">
        <f t="shared" si="405"/>
        <v>0</v>
      </c>
      <c r="J442" s="464">
        <f t="shared" si="406"/>
        <v>0</v>
      </c>
      <c r="K442" s="849"/>
      <c r="L442" s="66"/>
      <c r="M442" s="165"/>
      <c r="N442" s="334"/>
      <c r="O442" s="272"/>
      <c r="P442" s="66"/>
      <c r="Q442" s="165"/>
      <c r="R442" s="334"/>
      <c r="S442" s="325"/>
      <c r="T442" s="349"/>
      <c r="U442" s="165"/>
      <c r="V442" s="358"/>
      <c r="W442" s="21"/>
      <c r="X442" s="349"/>
      <c r="Y442" s="163"/>
      <c r="Z442" s="336"/>
      <c r="AA442" s="272"/>
      <c r="AB442" s="349"/>
      <c r="AC442" s="163"/>
      <c r="AD442" s="336"/>
      <c r="AE442" s="272"/>
      <c r="AF442" s="66"/>
      <c r="AG442" s="165"/>
      <c r="AH442" s="334"/>
      <c r="AI442" s="272"/>
      <c r="AJ442" s="66"/>
      <c r="AK442" s="165"/>
      <c r="AL442" s="334"/>
      <c r="AM442" s="146"/>
      <c r="AN442" s="66"/>
      <c r="AO442" s="165"/>
      <c r="AP442" s="334"/>
      <c r="AQ442" s="146"/>
      <c r="AR442" s="66"/>
      <c r="AS442" s="165"/>
      <c r="AT442" s="334"/>
      <c r="AU442" s="146"/>
      <c r="AV442" s="359"/>
      <c r="AW442" s="165"/>
      <c r="AX442" s="469"/>
      <c r="AY442" s="146"/>
      <c r="AZ442" s="292"/>
      <c r="BA442" s="165"/>
      <c r="BB442" s="469"/>
      <c r="BC442" s="146"/>
      <c r="BD442" s="66"/>
      <c r="BE442" s="165">
        <f t="shared" si="385"/>
        <v>0</v>
      </c>
      <c r="BF442" s="334">
        <f t="shared" si="407"/>
        <v>0</v>
      </c>
      <c r="BG442" s="158"/>
      <c r="BH442" s="66"/>
      <c r="BI442" s="165">
        <f t="shared" si="387"/>
        <v>0</v>
      </c>
      <c r="BJ442" s="334">
        <f t="shared" si="408"/>
        <v>0</v>
      </c>
      <c r="BL442" s="66"/>
      <c r="BM442" s="165">
        <f t="shared" si="409"/>
        <v>0</v>
      </c>
      <c r="BN442" s="334">
        <f t="shared" si="410"/>
        <v>0</v>
      </c>
      <c r="BP442" s="66">
        <f t="shared" si="391"/>
        <v>0</v>
      </c>
      <c r="BQ442" s="165">
        <f t="shared" si="392"/>
        <v>0</v>
      </c>
      <c r="BR442" s="334">
        <f t="shared" si="411"/>
        <v>0</v>
      </c>
      <c r="BT442" s="66"/>
      <c r="BU442" s="165">
        <f t="shared" si="394"/>
        <v>0</v>
      </c>
      <c r="BV442" s="334">
        <f t="shared" si="412"/>
        <v>0</v>
      </c>
      <c r="BX442" s="413">
        <f t="shared" si="396"/>
        <v>0</v>
      </c>
      <c r="BY442" s="165">
        <f t="shared" si="397"/>
        <v>0</v>
      </c>
      <c r="BZ442" s="334">
        <v>0</v>
      </c>
      <c r="CB442" s="413">
        <f t="shared" si="398"/>
        <v>0</v>
      </c>
      <c r="CC442" s="165">
        <f t="shared" si="399"/>
        <v>0</v>
      </c>
      <c r="CD442" s="334">
        <v>0</v>
      </c>
      <c r="CF442" s="413">
        <v>0</v>
      </c>
      <c r="CG442" s="165">
        <v>0</v>
      </c>
      <c r="CH442" s="334">
        <v>0</v>
      </c>
      <c r="CJ442" s="413">
        <v>0</v>
      </c>
      <c r="CK442" s="165">
        <v>0</v>
      </c>
      <c r="CL442" s="334">
        <v>0</v>
      </c>
    </row>
    <row r="443" spans="1:96" ht="15" customHeight="1" outlineLevel="2">
      <c r="A443" s="135" t="s">
        <v>15</v>
      </c>
      <c r="B443" s="106">
        <v>101894</v>
      </c>
      <c r="C443" s="13" t="s">
        <v>13699</v>
      </c>
      <c r="D443" s="583" t="str">
        <f>IF(B443="","",IFERROR(VLOOKUP(B443,'SINAPI12-24'!$A$5:$H$17812,2,FALSE),VLOOKUP(ORÇAMENTO!B443,COMPOSIÇÕES!$A$9:$G$412,3,FALSE)))</f>
        <v>DISJUNTOR TRIPOLAR TIPO NEMA, CORRENTE NOMINAL DE 60 ATÉ 100A - FORNECIMENTO E INSTALAÇÃO. AF_10/2020</v>
      </c>
      <c r="E443" s="604" t="str">
        <f>IF(B443="","",IFERROR(VLOOKUP(B443,'SINAPI12-24'!$A$5:$H$17812,3,FALSE),VLOOKUP(ORÇAMENTO!B443,COMPOSIÇÕES!$A$9:$G$412,4,FALSE)))</f>
        <v>UN</v>
      </c>
      <c r="F443" s="110">
        <v>4</v>
      </c>
      <c r="G443" s="605"/>
      <c r="H443" s="123">
        <f t="shared" si="404"/>
        <v>0.28349999999999997</v>
      </c>
      <c r="I443" s="104">
        <f t="shared" si="405"/>
        <v>0</v>
      </c>
      <c r="J443" s="464">
        <f t="shared" si="406"/>
        <v>0</v>
      </c>
      <c r="K443" s="849"/>
      <c r="L443" s="66"/>
      <c r="M443" s="165"/>
      <c r="N443" s="334"/>
      <c r="O443" s="272"/>
      <c r="P443" s="66"/>
      <c r="Q443" s="165"/>
      <c r="R443" s="334"/>
      <c r="S443" s="325"/>
      <c r="T443" s="349"/>
      <c r="U443" s="165"/>
      <c r="V443" s="358"/>
      <c r="W443" s="21"/>
      <c r="X443" s="349"/>
      <c r="Y443" s="163"/>
      <c r="Z443" s="336"/>
      <c r="AA443" s="272"/>
      <c r="AB443" s="349"/>
      <c r="AC443" s="163"/>
      <c r="AD443" s="336"/>
      <c r="AE443" s="272"/>
      <c r="AF443" s="66"/>
      <c r="AG443" s="165"/>
      <c r="AH443" s="334"/>
      <c r="AI443" s="272"/>
      <c r="AJ443" s="66"/>
      <c r="AK443" s="165"/>
      <c r="AL443" s="334"/>
      <c r="AM443" s="146"/>
      <c r="AN443" s="66"/>
      <c r="AO443" s="165"/>
      <c r="AP443" s="334"/>
      <c r="AQ443" s="146"/>
      <c r="AR443" s="66"/>
      <c r="AS443" s="165"/>
      <c r="AT443" s="334"/>
      <c r="AU443" s="146"/>
      <c r="AV443" s="359"/>
      <c r="AW443" s="165"/>
      <c r="AX443" s="469"/>
      <c r="AY443" s="146"/>
      <c r="AZ443" s="292"/>
      <c r="BA443" s="165"/>
      <c r="BB443" s="469"/>
      <c r="BC443" s="146"/>
      <c r="BD443" s="66"/>
      <c r="BE443" s="165">
        <f t="shared" si="385"/>
        <v>0</v>
      </c>
      <c r="BF443" s="334">
        <f t="shared" si="407"/>
        <v>0</v>
      </c>
      <c r="BG443" s="158"/>
      <c r="BH443" s="66"/>
      <c r="BI443" s="165">
        <f t="shared" si="387"/>
        <v>0</v>
      </c>
      <c r="BJ443" s="334">
        <f t="shared" si="408"/>
        <v>0</v>
      </c>
      <c r="BL443" s="66"/>
      <c r="BM443" s="165">
        <f t="shared" si="409"/>
        <v>0</v>
      </c>
      <c r="BN443" s="334">
        <f t="shared" si="410"/>
        <v>0</v>
      </c>
      <c r="BP443" s="66">
        <f t="shared" si="391"/>
        <v>0</v>
      </c>
      <c r="BQ443" s="165">
        <f t="shared" si="392"/>
        <v>0</v>
      </c>
      <c r="BR443" s="334">
        <f t="shared" si="411"/>
        <v>0</v>
      </c>
      <c r="BT443" s="66"/>
      <c r="BU443" s="165">
        <f t="shared" si="394"/>
        <v>0</v>
      </c>
      <c r="BV443" s="334">
        <f t="shared" si="412"/>
        <v>0</v>
      </c>
      <c r="BX443" s="413">
        <f t="shared" si="396"/>
        <v>0</v>
      </c>
      <c r="BY443" s="165">
        <f t="shared" si="397"/>
        <v>0</v>
      </c>
      <c r="BZ443" s="334">
        <v>0</v>
      </c>
      <c r="CB443" s="413">
        <f t="shared" si="398"/>
        <v>0</v>
      </c>
      <c r="CC443" s="165">
        <f t="shared" si="399"/>
        <v>0</v>
      </c>
      <c r="CD443" s="334">
        <v>0</v>
      </c>
      <c r="CF443" s="413">
        <v>0</v>
      </c>
      <c r="CG443" s="165">
        <v>0</v>
      </c>
      <c r="CH443" s="334">
        <v>0</v>
      </c>
      <c r="CJ443" s="413">
        <v>0</v>
      </c>
      <c r="CK443" s="165">
        <v>0</v>
      </c>
      <c r="CL443" s="334">
        <v>0</v>
      </c>
    </row>
    <row r="444" spans="1:96" ht="15" customHeight="1" outlineLevel="2">
      <c r="A444" s="135" t="s">
        <v>15</v>
      </c>
      <c r="B444" s="106">
        <v>101898</v>
      </c>
      <c r="C444" s="13" t="s">
        <v>13700</v>
      </c>
      <c r="D444" s="583" t="str">
        <f>IF(B444="","",IFERROR(VLOOKUP(B444,'SINAPI12-24'!$A$5:$H$17812,2,FALSE),VLOOKUP(ORÇAMENTO!B444,COMPOSIÇÕES!$A$9:$G$412,3,FALSE)))</f>
        <v>DISJUNTOR TERMOMAGNÉTICO TRIPOLAR , CORRENTE NOMINAL DE 400A - FORNECIMENTO E INSTALAÇÃO. AF_10/2020</v>
      </c>
      <c r="E444" s="604" t="str">
        <f>IF(B444="","",IFERROR(VLOOKUP(B444,'SINAPI12-24'!$A$5:$H$17812,3,FALSE),VLOOKUP(ORÇAMENTO!B444,COMPOSIÇÕES!$A$9:$G$412,4,FALSE)))</f>
        <v>UN</v>
      </c>
      <c r="F444" s="110">
        <v>1</v>
      </c>
      <c r="G444" s="605"/>
      <c r="H444" s="123">
        <f t="shared" si="404"/>
        <v>0.28349999999999997</v>
      </c>
      <c r="I444" s="104">
        <f t="shared" si="405"/>
        <v>0</v>
      </c>
      <c r="J444" s="464">
        <f t="shared" si="406"/>
        <v>0</v>
      </c>
      <c r="K444" s="849"/>
      <c r="L444" s="66"/>
      <c r="M444" s="165"/>
      <c r="N444" s="334"/>
      <c r="O444" s="272"/>
      <c r="P444" s="66"/>
      <c r="Q444" s="165"/>
      <c r="R444" s="334"/>
      <c r="S444" s="325"/>
      <c r="T444" s="349"/>
      <c r="U444" s="165"/>
      <c r="V444" s="358"/>
      <c r="W444" s="21"/>
      <c r="X444" s="349"/>
      <c r="Y444" s="163"/>
      <c r="Z444" s="336"/>
      <c r="AA444" s="272"/>
      <c r="AB444" s="349"/>
      <c r="AC444" s="163"/>
      <c r="AD444" s="336"/>
      <c r="AE444" s="272"/>
      <c r="AF444" s="66"/>
      <c r="AG444" s="165"/>
      <c r="AH444" s="334"/>
      <c r="AI444" s="272"/>
      <c r="AJ444" s="66"/>
      <c r="AK444" s="165"/>
      <c r="AL444" s="334"/>
      <c r="AM444" s="146"/>
      <c r="AN444" s="66"/>
      <c r="AO444" s="165"/>
      <c r="AP444" s="334"/>
      <c r="AQ444" s="146"/>
      <c r="AR444" s="66"/>
      <c r="AS444" s="165"/>
      <c r="AT444" s="334"/>
      <c r="AU444" s="146"/>
      <c r="AV444" s="359"/>
      <c r="AW444" s="165"/>
      <c r="AX444" s="469"/>
      <c r="AY444" s="146"/>
      <c r="AZ444" s="292"/>
      <c r="BA444" s="165"/>
      <c r="BB444" s="469"/>
      <c r="BC444" s="146"/>
      <c r="BD444" s="66"/>
      <c r="BE444" s="165">
        <f t="shared" si="385"/>
        <v>0</v>
      </c>
      <c r="BF444" s="334">
        <f t="shared" si="407"/>
        <v>0</v>
      </c>
      <c r="BG444" s="158"/>
      <c r="BH444" s="66"/>
      <c r="BI444" s="165">
        <f t="shared" si="387"/>
        <v>0</v>
      </c>
      <c r="BJ444" s="334">
        <f t="shared" si="408"/>
        <v>0</v>
      </c>
      <c r="BL444" s="66"/>
      <c r="BM444" s="165">
        <f t="shared" si="409"/>
        <v>0</v>
      </c>
      <c r="BN444" s="334">
        <f t="shared" si="410"/>
        <v>0</v>
      </c>
      <c r="BP444" s="66">
        <f t="shared" si="391"/>
        <v>0</v>
      </c>
      <c r="BQ444" s="165">
        <f t="shared" si="392"/>
        <v>0</v>
      </c>
      <c r="BR444" s="334">
        <f t="shared" si="411"/>
        <v>0</v>
      </c>
      <c r="BT444" s="66"/>
      <c r="BU444" s="165">
        <f t="shared" si="394"/>
        <v>0</v>
      </c>
      <c r="BV444" s="334">
        <f t="shared" si="412"/>
        <v>0</v>
      </c>
      <c r="BX444" s="413">
        <f t="shared" si="396"/>
        <v>0</v>
      </c>
      <c r="BY444" s="165">
        <f t="shared" si="397"/>
        <v>0</v>
      </c>
      <c r="BZ444" s="334">
        <v>0</v>
      </c>
      <c r="CB444" s="413">
        <f t="shared" si="398"/>
        <v>0</v>
      </c>
      <c r="CC444" s="165">
        <f t="shared" si="399"/>
        <v>0</v>
      </c>
      <c r="CD444" s="334">
        <v>0</v>
      </c>
      <c r="CF444" s="413">
        <v>0</v>
      </c>
      <c r="CG444" s="165">
        <v>0</v>
      </c>
      <c r="CH444" s="334">
        <v>0</v>
      </c>
      <c r="CJ444" s="413">
        <v>0</v>
      </c>
      <c r="CK444" s="165">
        <v>0</v>
      </c>
      <c r="CL444" s="334">
        <v>0</v>
      </c>
    </row>
    <row r="445" spans="1:96" ht="15" customHeight="1" outlineLevel="2">
      <c r="A445" s="946" t="s">
        <v>106</v>
      </c>
      <c r="B445" s="189">
        <v>7996</v>
      </c>
      <c r="C445" s="13" t="s">
        <v>13701</v>
      </c>
      <c r="D445" s="583" t="s">
        <v>13791</v>
      </c>
      <c r="E445" s="604" t="s">
        <v>123</v>
      </c>
      <c r="F445" s="788">
        <v>55</v>
      </c>
      <c r="G445" s="605"/>
      <c r="H445" s="123">
        <f t="shared" si="404"/>
        <v>0.28349999999999997</v>
      </c>
      <c r="I445" s="104">
        <f t="shared" si="405"/>
        <v>0</v>
      </c>
      <c r="J445" s="464">
        <f t="shared" si="406"/>
        <v>0</v>
      </c>
      <c r="K445" s="849"/>
      <c r="L445" s="935"/>
      <c r="M445" s="773"/>
      <c r="N445" s="774"/>
      <c r="O445" s="775"/>
      <c r="P445" s="935"/>
      <c r="Q445" s="773"/>
      <c r="R445" s="774"/>
      <c r="S445" s="776"/>
      <c r="T445" s="777"/>
      <c r="U445" s="773"/>
      <c r="V445" s="778"/>
      <c r="W445" s="21"/>
      <c r="X445" s="777"/>
      <c r="Y445" s="779"/>
      <c r="Z445" s="780"/>
      <c r="AA445" s="775"/>
      <c r="AB445" s="777"/>
      <c r="AC445" s="779"/>
      <c r="AD445" s="780"/>
      <c r="AE445" s="775"/>
      <c r="AF445" s="935"/>
      <c r="AG445" s="773"/>
      <c r="AH445" s="774"/>
      <c r="AI445" s="775"/>
      <c r="AJ445" s="935"/>
      <c r="AK445" s="773"/>
      <c r="AL445" s="774"/>
      <c r="AM445" s="931"/>
      <c r="AN445" s="935"/>
      <c r="AO445" s="773"/>
      <c r="AP445" s="774"/>
      <c r="AQ445" s="931"/>
      <c r="AR445" s="935"/>
      <c r="AS445" s="773"/>
      <c r="AT445" s="774"/>
      <c r="AU445" s="931"/>
      <c r="AV445" s="777"/>
      <c r="AW445" s="773"/>
      <c r="AX445" s="781"/>
      <c r="AY445" s="931"/>
      <c r="AZ445" s="782"/>
      <c r="BA445" s="773"/>
      <c r="BB445" s="781"/>
      <c r="BC445" s="931"/>
      <c r="BD445" s="935"/>
      <c r="BE445" s="773">
        <f t="shared" si="385"/>
        <v>0</v>
      </c>
      <c r="BF445" s="774">
        <f t="shared" si="407"/>
        <v>0</v>
      </c>
      <c r="BG445" s="934"/>
      <c r="BH445" s="935"/>
      <c r="BI445" s="773">
        <f t="shared" si="387"/>
        <v>0</v>
      </c>
      <c r="BJ445" s="774">
        <f t="shared" si="408"/>
        <v>0</v>
      </c>
      <c r="BL445" s="935"/>
      <c r="BM445" s="773">
        <f t="shared" si="409"/>
        <v>0</v>
      </c>
      <c r="BN445" s="774">
        <f t="shared" si="410"/>
        <v>0</v>
      </c>
      <c r="BP445" s="935">
        <f t="shared" si="391"/>
        <v>0</v>
      </c>
      <c r="BQ445" s="773">
        <f t="shared" si="392"/>
        <v>0</v>
      </c>
      <c r="BR445" s="774">
        <f t="shared" si="411"/>
        <v>0</v>
      </c>
      <c r="BT445" s="935"/>
      <c r="BU445" s="773">
        <f t="shared" si="394"/>
        <v>0</v>
      </c>
      <c r="BV445" s="774">
        <f t="shared" si="412"/>
        <v>0</v>
      </c>
      <c r="BX445" s="782">
        <f t="shared" si="396"/>
        <v>0</v>
      </c>
      <c r="BY445" s="773">
        <f t="shared" si="397"/>
        <v>0</v>
      </c>
      <c r="BZ445" s="774">
        <v>0</v>
      </c>
      <c r="CB445" s="782">
        <f t="shared" si="398"/>
        <v>0</v>
      </c>
      <c r="CC445" s="773">
        <f t="shared" si="399"/>
        <v>0</v>
      </c>
      <c r="CD445" s="774">
        <v>0</v>
      </c>
      <c r="CF445" s="782">
        <v>0</v>
      </c>
      <c r="CG445" s="773">
        <v>0</v>
      </c>
      <c r="CH445" s="774">
        <v>0</v>
      </c>
      <c r="CJ445" s="782">
        <v>0</v>
      </c>
      <c r="CK445" s="773">
        <v>0</v>
      </c>
      <c r="CL445" s="774">
        <v>0</v>
      </c>
    </row>
    <row r="446" spans="1:96" ht="15" customHeight="1" outlineLevel="2">
      <c r="A446" s="188" t="s">
        <v>13403</v>
      </c>
      <c r="B446" s="189" t="s">
        <v>13395</v>
      </c>
      <c r="C446" s="13" t="s">
        <v>13702</v>
      </c>
      <c r="D446" s="583" t="str">
        <f>IF(B446="","",IFERROR(VLOOKUP(B446,'SINAPI12-24'!$A$5:$H$17812,2,FALSE),VLOOKUP(ORÇAMENTO!B446,COMPOSIÇÕES!$A$9:$G$412,3,FALSE)))</f>
        <v>DISPOSITIVO DPS CLASSE II, 1 POLO, TENSAO MAXIMA DE 275 V, CORRENTE MAXIMA DE *45* KA (TIPO AC)</v>
      </c>
      <c r="E446" s="604" t="str">
        <f>IF(B446="","",IFERROR(VLOOKUP(B446,'SINAPI12-24'!$A$5:$H$17812,3,FALSE),VLOOKUP(ORÇAMENTO!B446,COMPOSIÇÕES!$A$9:$G$412,4,FALSE)))</f>
        <v>UN</v>
      </c>
      <c r="F446" s="110">
        <v>23</v>
      </c>
      <c r="G446" s="605"/>
      <c r="H446" s="123">
        <f t="shared" si="404"/>
        <v>0.28349999999999997</v>
      </c>
      <c r="I446" s="104">
        <f t="shared" si="405"/>
        <v>0</v>
      </c>
      <c r="J446" s="464">
        <f t="shared" si="406"/>
        <v>0</v>
      </c>
      <c r="K446" s="849"/>
      <c r="L446" s="66"/>
      <c r="M446" s="165"/>
      <c r="N446" s="334"/>
      <c r="O446" s="272"/>
      <c r="P446" s="66"/>
      <c r="Q446" s="165"/>
      <c r="R446" s="334"/>
      <c r="S446" s="325"/>
      <c r="T446" s="349"/>
      <c r="U446" s="165"/>
      <c r="V446" s="358"/>
      <c r="W446" s="21"/>
      <c r="X446" s="349"/>
      <c r="Y446" s="163"/>
      <c r="Z446" s="336"/>
      <c r="AA446" s="272"/>
      <c r="AB446" s="349"/>
      <c r="AC446" s="163"/>
      <c r="AD446" s="336"/>
      <c r="AE446" s="272"/>
      <c r="AF446" s="66"/>
      <c r="AG446" s="165"/>
      <c r="AH446" s="334"/>
      <c r="AI446" s="272"/>
      <c r="AJ446" s="66"/>
      <c r="AK446" s="165"/>
      <c r="AL446" s="334"/>
      <c r="AM446" s="146"/>
      <c r="AN446" s="66"/>
      <c r="AO446" s="165"/>
      <c r="AP446" s="334"/>
      <c r="AQ446" s="146"/>
      <c r="AR446" s="66"/>
      <c r="AS446" s="165"/>
      <c r="AT446" s="334"/>
      <c r="AU446" s="146"/>
      <c r="AV446" s="359"/>
      <c r="AW446" s="165"/>
      <c r="AX446" s="469"/>
      <c r="AY446" s="146"/>
      <c r="AZ446" s="292"/>
      <c r="BA446" s="165"/>
      <c r="BB446" s="469"/>
      <c r="BC446" s="146"/>
      <c r="BD446" s="66"/>
      <c r="BE446" s="165">
        <f t="shared" si="385"/>
        <v>0</v>
      </c>
      <c r="BF446" s="334">
        <f t="shared" si="407"/>
        <v>0</v>
      </c>
      <c r="BG446" s="158"/>
      <c r="BH446" s="66"/>
      <c r="BI446" s="165">
        <f t="shared" si="387"/>
        <v>0</v>
      </c>
      <c r="BJ446" s="334">
        <f t="shared" si="408"/>
        <v>0</v>
      </c>
      <c r="BL446" s="66"/>
      <c r="BM446" s="165">
        <f t="shared" si="409"/>
        <v>0</v>
      </c>
      <c r="BN446" s="334">
        <f t="shared" si="410"/>
        <v>0</v>
      </c>
      <c r="BP446" s="66">
        <f t="shared" si="391"/>
        <v>0</v>
      </c>
      <c r="BQ446" s="165">
        <f t="shared" si="392"/>
        <v>0</v>
      </c>
      <c r="BR446" s="334">
        <f t="shared" si="411"/>
        <v>0</v>
      </c>
      <c r="BT446" s="66"/>
      <c r="BU446" s="165">
        <f t="shared" si="394"/>
        <v>0</v>
      </c>
      <c r="BV446" s="334">
        <f t="shared" si="412"/>
        <v>0</v>
      </c>
      <c r="BX446" s="413">
        <f t="shared" si="396"/>
        <v>0</v>
      </c>
      <c r="BY446" s="165">
        <f t="shared" si="397"/>
        <v>0</v>
      </c>
      <c r="BZ446" s="334">
        <v>0</v>
      </c>
      <c r="CB446" s="413">
        <f t="shared" si="398"/>
        <v>0</v>
      </c>
      <c r="CC446" s="165">
        <f t="shared" si="399"/>
        <v>0</v>
      </c>
      <c r="CD446" s="334">
        <v>0</v>
      </c>
      <c r="CF446" s="413">
        <v>0</v>
      </c>
      <c r="CG446" s="165">
        <v>0</v>
      </c>
      <c r="CH446" s="334">
        <v>0</v>
      </c>
      <c r="CJ446" s="413">
        <v>0</v>
      </c>
      <c r="CK446" s="165">
        <v>0</v>
      </c>
      <c r="CL446" s="334">
        <v>0</v>
      </c>
    </row>
    <row r="447" spans="1:96" ht="15" customHeight="1" outlineLevel="1">
      <c r="A447" s="425"/>
      <c r="B447" s="426"/>
      <c r="C447" s="427" t="s">
        <v>437</v>
      </c>
      <c r="D447" s="581" t="s">
        <v>411</v>
      </c>
      <c r="E447" s="428"/>
      <c r="F447" s="429"/>
      <c r="G447" s="430"/>
      <c r="H447" s="431"/>
      <c r="I447" s="430"/>
      <c r="J447" s="432">
        <f>SUM(J448:J458)</f>
        <v>0</v>
      </c>
      <c r="K447" s="849"/>
      <c r="L447" s="261"/>
      <c r="M447" s="262"/>
      <c r="N447" s="351"/>
      <c r="O447" s="272"/>
      <c r="P447" s="261"/>
      <c r="Q447" s="262"/>
      <c r="R447" s="351"/>
      <c r="S447" s="325"/>
      <c r="T447" s="352"/>
      <c r="U447" s="262"/>
      <c r="V447" s="364"/>
      <c r="W447" s="21"/>
      <c r="X447" s="352"/>
      <c r="Y447" s="353"/>
      <c r="Z447" s="354"/>
      <c r="AA447" s="272"/>
      <c r="AB447" s="352"/>
      <c r="AC447" s="353"/>
      <c r="AD447" s="354"/>
      <c r="AE447" s="272"/>
      <c r="AF447" s="261"/>
      <c r="AG447" s="262"/>
      <c r="AH447" s="351"/>
      <c r="AI447" s="272"/>
      <c r="AJ447" s="261"/>
      <c r="AK447" s="262"/>
      <c r="AL447" s="351"/>
      <c r="AM447" s="146"/>
      <c r="AN447" s="261"/>
      <c r="AO447" s="262"/>
      <c r="AP447" s="351"/>
      <c r="AQ447" s="146"/>
      <c r="AR447" s="261"/>
      <c r="AS447" s="262"/>
      <c r="AT447" s="351"/>
      <c r="AU447" s="146"/>
      <c r="AV447" s="352"/>
      <c r="AW447" s="262"/>
      <c r="AX447" s="472"/>
      <c r="AY447" s="146"/>
      <c r="AZ447" s="295"/>
      <c r="BA447" s="262"/>
      <c r="BB447" s="472"/>
      <c r="BC447" s="146"/>
      <c r="BD447" s="261"/>
      <c r="BE447" s="262"/>
      <c r="BF447" s="351"/>
      <c r="BG447" s="158"/>
      <c r="BH447" s="261"/>
      <c r="BI447" s="262"/>
      <c r="BJ447" s="351"/>
      <c r="BL447" s="261"/>
      <c r="BM447" s="262"/>
      <c r="BN447" s="351"/>
      <c r="BP447" s="261"/>
      <c r="BQ447" s="262"/>
      <c r="BR447" s="351"/>
      <c r="BT447" s="261"/>
      <c r="BU447" s="262"/>
      <c r="BV447" s="351"/>
      <c r="BX447" s="295"/>
      <c r="BY447" s="262"/>
      <c r="BZ447" s="351"/>
      <c r="CB447" s="295"/>
      <c r="CC447" s="262"/>
      <c r="CD447" s="351"/>
      <c r="CF447" s="295"/>
      <c r="CG447" s="262"/>
      <c r="CH447" s="351"/>
      <c r="CJ447" s="295"/>
      <c r="CK447" s="262"/>
      <c r="CL447" s="351"/>
    </row>
    <row r="448" spans="1:96" ht="15" customHeight="1" outlineLevel="2">
      <c r="A448" s="188" t="s">
        <v>15</v>
      </c>
      <c r="B448" s="187">
        <v>91834</v>
      </c>
      <c r="C448" s="13" t="s">
        <v>440</v>
      </c>
      <c r="D448" s="583" t="str">
        <f>IF(B448="","",IFERROR(VLOOKUP(B448,'SINAPI12-24'!$A$5:$H$17812,2,FALSE),VLOOKUP(ORÇAMENTO!B448,COMPOSIÇÕES!$A$9:$G$412,3,FALSE)))</f>
        <v>ELETRODUTO FLEXÍVEL CORRUGADO, PVC, DN 25 MM (3/4"), PARA CIRCUITOS TERMINAIS, INSTALADO EM FORRO - FORNECIMENTO E INSTALAÇÃO. AF_03/2023_PA</v>
      </c>
      <c r="E448" s="604" t="str">
        <f>IF(B448="","",IFERROR(VLOOKUP(B448,'SINAPI12-24'!$A$5:$H$17812,3,FALSE),VLOOKUP(ORÇAMENTO!B448,COMPOSIÇÕES!$A$9:$G$412,4,FALSE)))</f>
        <v>M</v>
      </c>
      <c r="F448" s="110">
        <v>727.5</v>
      </c>
      <c r="G448" s="605"/>
      <c r="H448" s="123">
        <f t="shared" si="404"/>
        <v>0.28349999999999997</v>
      </c>
      <c r="I448" s="104">
        <f t="shared" ref="I448:I458" si="413">G448*(1+H448)</f>
        <v>0</v>
      </c>
      <c r="J448" s="464">
        <f t="shared" ref="J448:J458" si="414">F448*I448</f>
        <v>0</v>
      </c>
      <c r="K448" s="849"/>
      <c r="L448" s="69"/>
      <c r="M448" s="112"/>
      <c r="N448" s="331"/>
      <c r="O448" s="272"/>
      <c r="P448" s="69"/>
      <c r="Q448" s="112"/>
      <c r="R448" s="331"/>
      <c r="S448" s="325"/>
      <c r="T448" s="348"/>
      <c r="U448" s="112"/>
      <c r="V448" s="356"/>
      <c r="W448" s="21"/>
      <c r="X448" s="348"/>
      <c r="Y448" s="162"/>
      <c r="Z448" s="333"/>
      <c r="AA448" s="272"/>
      <c r="AB448" s="348"/>
      <c r="AC448" s="162"/>
      <c r="AD448" s="333"/>
      <c r="AE448" s="272"/>
      <c r="AF448" s="69"/>
      <c r="AG448" s="112"/>
      <c r="AH448" s="331"/>
      <c r="AI448" s="272"/>
      <c r="AJ448" s="69"/>
      <c r="AK448" s="112"/>
      <c r="AL448" s="331"/>
      <c r="AM448" s="146"/>
      <c r="AN448" s="69"/>
      <c r="AO448" s="112"/>
      <c r="AP448" s="331"/>
      <c r="AQ448" s="146"/>
      <c r="AR448" s="69"/>
      <c r="AS448" s="112"/>
      <c r="AT448" s="331"/>
      <c r="AU448" s="146"/>
      <c r="AV448" s="357"/>
      <c r="AW448" s="112"/>
      <c r="AX448" s="468"/>
      <c r="AY448" s="146"/>
      <c r="AZ448" s="291"/>
      <c r="BA448" s="112"/>
      <c r="BB448" s="468"/>
      <c r="BC448" s="146"/>
      <c r="BD448" s="69"/>
      <c r="BE448" s="112">
        <f t="shared" si="385"/>
        <v>0</v>
      </c>
      <c r="BF448" s="331">
        <f t="shared" ref="BF448:BF458" si="415">BD448/($F448-$X448-$AZ448)</f>
        <v>0</v>
      </c>
      <c r="BG448" s="158"/>
      <c r="BH448" s="69"/>
      <c r="BI448" s="112">
        <f t="shared" si="387"/>
        <v>0</v>
      </c>
      <c r="BJ448" s="331">
        <f t="shared" ref="BJ448:BJ458" si="416">BH448/($F448-$X448-$AZ448)</f>
        <v>0</v>
      </c>
      <c r="BL448" s="69"/>
      <c r="BM448" s="112">
        <f t="shared" ref="BM448:BM458" si="417">TRUNC(BL448*M448,2)</f>
        <v>0</v>
      </c>
      <c r="BN448" s="331">
        <f t="shared" ref="BN448:BN458" si="418">BL448/($F448-$X448-$AZ448)</f>
        <v>0</v>
      </c>
      <c r="BP448" s="69">
        <f t="shared" si="391"/>
        <v>0</v>
      </c>
      <c r="BQ448" s="112">
        <f t="shared" si="392"/>
        <v>0</v>
      </c>
      <c r="BR448" s="331">
        <f t="shared" ref="BR448:BR458" si="419">BP448/($F448-$X448-$AZ448)</f>
        <v>0</v>
      </c>
      <c r="BT448" s="69"/>
      <c r="BU448" s="112">
        <f t="shared" si="394"/>
        <v>0</v>
      </c>
      <c r="BV448" s="331">
        <f t="shared" ref="BV448:BV458" si="420">BT448/($F448-$X448-$AZ448)</f>
        <v>0</v>
      </c>
      <c r="BX448" s="304">
        <f t="shared" si="396"/>
        <v>0</v>
      </c>
      <c r="BY448" s="112">
        <f t="shared" si="397"/>
        <v>0</v>
      </c>
      <c r="BZ448" s="331">
        <v>0</v>
      </c>
      <c r="CB448" s="304">
        <f t="shared" si="398"/>
        <v>0</v>
      </c>
      <c r="CC448" s="112">
        <f t="shared" si="399"/>
        <v>0</v>
      </c>
      <c r="CD448" s="331">
        <v>0</v>
      </c>
      <c r="CF448" s="304">
        <v>0</v>
      </c>
      <c r="CG448" s="112">
        <v>0</v>
      </c>
      <c r="CH448" s="331">
        <v>0</v>
      </c>
      <c r="CJ448" s="304">
        <v>0</v>
      </c>
      <c r="CK448" s="112">
        <v>0</v>
      </c>
      <c r="CL448" s="331">
        <v>0</v>
      </c>
    </row>
    <row r="449" spans="1:90" ht="15" customHeight="1" outlineLevel="2">
      <c r="A449" s="188" t="s">
        <v>15</v>
      </c>
      <c r="B449" s="187">
        <v>91836</v>
      </c>
      <c r="C449" s="13" t="s">
        <v>441</v>
      </c>
      <c r="D449" s="583" t="str">
        <f>IF(B449="","",IFERROR(VLOOKUP(B449,'SINAPI12-24'!$A$5:$H$17812,2,FALSE),VLOOKUP(ORÇAMENTO!B449,COMPOSIÇÕES!$A$9:$G$412,3,FALSE)))</f>
        <v>ELETRODUTO FLEXÍVEL CORRUGADO, PVC, DN 32 MM (1"), PARA CIRCUITOS TERMINAIS, INSTALADO EM FORRO - FORNECIMENTO E INSTALAÇÃO. AF_03/2023_PA</v>
      </c>
      <c r="E449" s="604" t="str">
        <f>IF(B449="","",IFERROR(VLOOKUP(B449,'SINAPI12-24'!$A$5:$H$17812,3,FALSE),VLOOKUP(ORÇAMENTO!B449,COMPOSIÇÕES!$A$9:$G$412,4,FALSE)))</f>
        <v>M</v>
      </c>
      <c r="F449" s="110">
        <v>300</v>
      </c>
      <c r="G449" s="605"/>
      <c r="H449" s="123">
        <f t="shared" si="404"/>
        <v>0.28349999999999997</v>
      </c>
      <c r="I449" s="104">
        <f t="shared" si="413"/>
        <v>0</v>
      </c>
      <c r="J449" s="464">
        <f t="shared" si="414"/>
        <v>0</v>
      </c>
      <c r="K449" s="849"/>
      <c r="L449" s="66"/>
      <c r="M449" s="165"/>
      <c r="N449" s="334"/>
      <c r="O449" s="272"/>
      <c r="P449" s="66"/>
      <c r="Q449" s="165"/>
      <c r="R449" s="334"/>
      <c r="S449" s="325"/>
      <c r="T449" s="349"/>
      <c r="U449" s="165"/>
      <c r="V449" s="358"/>
      <c r="W449" s="21"/>
      <c r="X449" s="349"/>
      <c r="Y449" s="163"/>
      <c r="Z449" s="336"/>
      <c r="AA449" s="272"/>
      <c r="AB449" s="349"/>
      <c r="AC449" s="163"/>
      <c r="AD449" s="336"/>
      <c r="AE449" s="272"/>
      <c r="AF449" s="66"/>
      <c r="AG449" s="165"/>
      <c r="AH449" s="334"/>
      <c r="AI449" s="272"/>
      <c r="AJ449" s="66"/>
      <c r="AK449" s="165"/>
      <c r="AL449" s="334"/>
      <c r="AM449" s="146"/>
      <c r="AN449" s="66"/>
      <c r="AO449" s="165"/>
      <c r="AP449" s="334"/>
      <c r="AQ449" s="146"/>
      <c r="AR449" s="66"/>
      <c r="AS449" s="165"/>
      <c r="AT449" s="334"/>
      <c r="AU449" s="146"/>
      <c r="AV449" s="359"/>
      <c r="AW449" s="165"/>
      <c r="AX449" s="469"/>
      <c r="AY449" s="146"/>
      <c r="AZ449" s="292"/>
      <c r="BA449" s="165"/>
      <c r="BB449" s="469"/>
      <c r="BC449" s="146"/>
      <c r="BD449" s="66"/>
      <c r="BE449" s="165">
        <f t="shared" si="385"/>
        <v>0</v>
      </c>
      <c r="BF449" s="334">
        <f t="shared" si="415"/>
        <v>0</v>
      </c>
      <c r="BG449" s="158"/>
      <c r="BH449" s="66"/>
      <c r="BI449" s="165">
        <f t="shared" si="387"/>
        <v>0</v>
      </c>
      <c r="BJ449" s="334">
        <f t="shared" si="416"/>
        <v>0</v>
      </c>
      <c r="BL449" s="66"/>
      <c r="BM449" s="165">
        <f t="shared" si="417"/>
        <v>0</v>
      </c>
      <c r="BN449" s="334">
        <f t="shared" si="418"/>
        <v>0</v>
      </c>
      <c r="BP449" s="66">
        <f t="shared" si="391"/>
        <v>0</v>
      </c>
      <c r="BQ449" s="165">
        <f t="shared" si="392"/>
        <v>0</v>
      </c>
      <c r="BR449" s="334">
        <f t="shared" si="419"/>
        <v>0</v>
      </c>
      <c r="BT449" s="66"/>
      <c r="BU449" s="165">
        <f t="shared" si="394"/>
        <v>0</v>
      </c>
      <c r="BV449" s="334">
        <f t="shared" si="420"/>
        <v>0</v>
      </c>
      <c r="BX449" s="413">
        <f t="shared" si="396"/>
        <v>0</v>
      </c>
      <c r="BY449" s="165">
        <f t="shared" si="397"/>
        <v>0</v>
      </c>
      <c r="BZ449" s="334">
        <v>0</v>
      </c>
      <c r="CB449" s="413">
        <f t="shared" si="398"/>
        <v>0</v>
      </c>
      <c r="CC449" s="165">
        <f t="shared" si="399"/>
        <v>0</v>
      </c>
      <c r="CD449" s="334">
        <v>0</v>
      </c>
      <c r="CF449" s="413">
        <v>0</v>
      </c>
      <c r="CG449" s="165">
        <v>0</v>
      </c>
      <c r="CH449" s="334">
        <v>0</v>
      </c>
      <c r="CJ449" s="413">
        <v>0</v>
      </c>
      <c r="CK449" s="165">
        <v>0</v>
      </c>
      <c r="CL449" s="334">
        <v>0</v>
      </c>
    </row>
    <row r="450" spans="1:90" ht="15" customHeight="1" outlineLevel="2">
      <c r="A450" s="188" t="s">
        <v>15</v>
      </c>
      <c r="B450" s="187">
        <v>93008</v>
      </c>
      <c r="C450" s="13" t="s">
        <v>442</v>
      </c>
      <c r="D450" s="583" t="str">
        <f>IF(B450="","",IFERROR(VLOOKUP(B450,'SINAPI12-24'!$A$5:$H$17812,2,FALSE),VLOOKUP(ORÇAMENTO!B450,COMPOSIÇÕES!$A$9:$G$412,3,FALSE)))</f>
        <v>ELETRODUTO RÍGIDO ROSCÁVEL, PVC, DN 50 MM (1 1/2"), PARA REDE ENTERRADA DE DISTRIBUIÇÃO DE ENERGIA ELÉTRICA - FORNECIMENTO E INSTALAÇÃO. AF_12/2021</v>
      </c>
      <c r="E450" s="604" t="str">
        <f>IF(B450="","",IFERROR(VLOOKUP(B450,'SINAPI12-24'!$A$5:$H$17812,3,FALSE),VLOOKUP(ORÇAMENTO!B450,COMPOSIÇÕES!$A$9:$G$412,4,FALSE)))</f>
        <v>M</v>
      </c>
      <c r="F450" s="110">
        <v>13.9</v>
      </c>
      <c r="G450" s="605"/>
      <c r="H450" s="123">
        <f t="shared" si="404"/>
        <v>0.28349999999999997</v>
      </c>
      <c r="I450" s="104">
        <f t="shared" si="413"/>
        <v>0</v>
      </c>
      <c r="J450" s="464">
        <f t="shared" si="414"/>
        <v>0</v>
      </c>
      <c r="K450" s="849"/>
      <c r="L450" s="66"/>
      <c r="M450" s="165"/>
      <c r="N450" s="334"/>
      <c r="O450" s="272"/>
      <c r="P450" s="66"/>
      <c r="Q450" s="165"/>
      <c r="R450" s="334"/>
      <c r="S450" s="325"/>
      <c r="T450" s="349"/>
      <c r="U450" s="165"/>
      <c r="V450" s="358"/>
      <c r="W450" s="21"/>
      <c r="X450" s="349"/>
      <c r="Y450" s="163"/>
      <c r="Z450" s="336"/>
      <c r="AA450" s="272"/>
      <c r="AB450" s="349"/>
      <c r="AC450" s="163"/>
      <c r="AD450" s="336"/>
      <c r="AE450" s="272"/>
      <c r="AF450" s="66"/>
      <c r="AG450" s="165"/>
      <c r="AH450" s="334"/>
      <c r="AI450" s="272"/>
      <c r="AJ450" s="66"/>
      <c r="AK450" s="165"/>
      <c r="AL450" s="334"/>
      <c r="AM450" s="146"/>
      <c r="AN450" s="66"/>
      <c r="AO450" s="165"/>
      <c r="AP450" s="334"/>
      <c r="AQ450" s="146"/>
      <c r="AR450" s="66"/>
      <c r="AS450" s="165"/>
      <c r="AT450" s="334"/>
      <c r="AU450" s="146"/>
      <c r="AV450" s="359"/>
      <c r="AW450" s="165"/>
      <c r="AX450" s="469"/>
      <c r="AY450" s="146"/>
      <c r="AZ450" s="292"/>
      <c r="BA450" s="165"/>
      <c r="BB450" s="469"/>
      <c r="BC450" s="146"/>
      <c r="BD450" s="66"/>
      <c r="BE450" s="165">
        <f t="shared" si="385"/>
        <v>0</v>
      </c>
      <c r="BF450" s="334">
        <f t="shared" si="415"/>
        <v>0</v>
      </c>
      <c r="BG450" s="158"/>
      <c r="BH450" s="66"/>
      <c r="BI450" s="165">
        <f t="shared" si="387"/>
        <v>0</v>
      </c>
      <c r="BJ450" s="334">
        <f t="shared" si="416"/>
        <v>0</v>
      </c>
      <c r="BL450" s="66"/>
      <c r="BM450" s="165">
        <f t="shared" si="417"/>
        <v>0</v>
      </c>
      <c r="BN450" s="334">
        <f t="shared" si="418"/>
        <v>0</v>
      </c>
      <c r="BP450" s="66">
        <f t="shared" si="391"/>
        <v>0</v>
      </c>
      <c r="BQ450" s="165">
        <f t="shared" si="392"/>
        <v>0</v>
      </c>
      <c r="BR450" s="334">
        <f t="shared" si="419"/>
        <v>0</v>
      </c>
      <c r="BT450" s="66"/>
      <c r="BU450" s="165">
        <f t="shared" si="394"/>
        <v>0</v>
      </c>
      <c r="BV450" s="334">
        <f t="shared" si="420"/>
        <v>0</v>
      </c>
      <c r="BX450" s="413">
        <f t="shared" si="396"/>
        <v>0</v>
      </c>
      <c r="BY450" s="165">
        <f t="shared" si="397"/>
        <v>0</v>
      </c>
      <c r="BZ450" s="334">
        <v>0</v>
      </c>
      <c r="CB450" s="413">
        <f t="shared" si="398"/>
        <v>0</v>
      </c>
      <c r="CC450" s="165">
        <f t="shared" si="399"/>
        <v>0</v>
      </c>
      <c r="CD450" s="334">
        <v>0</v>
      </c>
      <c r="CF450" s="413">
        <v>0</v>
      </c>
      <c r="CG450" s="165">
        <v>0</v>
      </c>
      <c r="CH450" s="334">
        <v>0</v>
      </c>
      <c r="CJ450" s="413">
        <v>0</v>
      </c>
      <c r="CK450" s="165">
        <v>0</v>
      </c>
      <c r="CL450" s="334">
        <v>0</v>
      </c>
    </row>
    <row r="451" spans="1:90" ht="15" customHeight="1" outlineLevel="2">
      <c r="A451" s="188" t="s">
        <v>15</v>
      </c>
      <c r="B451" s="187">
        <v>93010</v>
      </c>
      <c r="C451" s="13" t="s">
        <v>13703</v>
      </c>
      <c r="D451" s="583" t="str">
        <f>IF(B451="","",IFERROR(VLOOKUP(B451,'SINAPI12-24'!$A$5:$H$17812,2,FALSE),VLOOKUP(ORÇAMENTO!B451,COMPOSIÇÕES!$A$9:$G$412,3,FALSE)))</f>
        <v>ELETRODUTO RÍGIDO ROSCÁVEL, PVC, DN 75 MM (2 1/2"), PARA REDE ENTERRADA DE DISTRIBUIÇÃO DE ENERGIA ELÉTRICA - FORNECIMENTO E INSTALAÇÃO. AF_12/2021</v>
      </c>
      <c r="E451" s="604" t="str">
        <f>IF(B451="","",IFERROR(VLOOKUP(B451,'SINAPI12-24'!$A$5:$H$17812,3,FALSE),VLOOKUP(ORÇAMENTO!B451,COMPOSIÇÕES!$A$9:$G$412,4,FALSE)))</f>
        <v>M</v>
      </c>
      <c r="F451" s="110">
        <v>409.3</v>
      </c>
      <c r="G451" s="605"/>
      <c r="H451" s="123">
        <f t="shared" si="404"/>
        <v>0.28349999999999997</v>
      </c>
      <c r="I451" s="104">
        <f t="shared" si="413"/>
        <v>0</v>
      </c>
      <c r="J451" s="464">
        <f t="shared" si="414"/>
        <v>0</v>
      </c>
      <c r="K451" s="849"/>
      <c r="L451" s="66"/>
      <c r="M451" s="165"/>
      <c r="N451" s="334"/>
      <c r="O451" s="272"/>
      <c r="P451" s="66"/>
      <c r="Q451" s="165"/>
      <c r="R451" s="334"/>
      <c r="S451" s="325"/>
      <c r="T451" s="349"/>
      <c r="U451" s="165"/>
      <c r="V451" s="358"/>
      <c r="W451" s="21"/>
      <c r="X451" s="349"/>
      <c r="Y451" s="163"/>
      <c r="Z451" s="336"/>
      <c r="AA451" s="272"/>
      <c r="AB451" s="349"/>
      <c r="AC451" s="163"/>
      <c r="AD451" s="336"/>
      <c r="AE451" s="272"/>
      <c r="AF451" s="66"/>
      <c r="AG451" s="165"/>
      <c r="AH451" s="334"/>
      <c r="AI451" s="272"/>
      <c r="AJ451" s="66"/>
      <c r="AK451" s="165"/>
      <c r="AL451" s="334"/>
      <c r="AM451" s="146"/>
      <c r="AN451" s="66"/>
      <c r="AO451" s="165"/>
      <c r="AP451" s="334"/>
      <c r="AQ451" s="146"/>
      <c r="AR451" s="66"/>
      <c r="AS451" s="165"/>
      <c r="AT451" s="334"/>
      <c r="AU451" s="146"/>
      <c r="AV451" s="359"/>
      <c r="AW451" s="165"/>
      <c r="AX451" s="469"/>
      <c r="AY451" s="146"/>
      <c r="AZ451" s="292"/>
      <c r="BA451" s="165"/>
      <c r="BB451" s="469"/>
      <c r="BC451" s="146"/>
      <c r="BD451" s="66"/>
      <c r="BE451" s="165">
        <f t="shared" si="385"/>
        <v>0</v>
      </c>
      <c r="BF451" s="334">
        <f t="shared" si="415"/>
        <v>0</v>
      </c>
      <c r="BG451" s="158"/>
      <c r="BH451" s="66"/>
      <c r="BI451" s="165">
        <f t="shared" si="387"/>
        <v>0</v>
      </c>
      <c r="BJ451" s="334">
        <f t="shared" si="416"/>
        <v>0</v>
      </c>
      <c r="BL451" s="66"/>
      <c r="BM451" s="165">
        <f t="shared" si="417"/>
        <v>0</v>
      </c>
      <c r="BN451" s="334">
        <f t="shared" si="418"/>
        <v>0</v>
      </c>
      <c r="BP451" s="66">
        <f t="shared" si="391"/>
        <v>0</v>
      </c>
      <c r="BQ451" s="165">
        <f t="shared" si="392"/>
        <v>0</v>
      </c>
      <c r="BR451" s="334">
        <f t="shared" si="419"/>
        <v>0</v>
      </c>
      <c r="BT451" s="66"/>
      <c r="BU451" s="165">
        <f t="shared" si="394"/>
        <v>0</v>
      </c>
      <c r="BV451" s="334">
        <f t="shared" si="420"/>
        <v>0</v>
      </c>
      <c r="BX451" s="413">
        <f t="shared" si="396"/>
        <v>0</v>
      </c>
      <c r="BY451" s="165">
        <f t="shared" si="397"/>
        <v>0</v>
      </c>
      <c r="BZ451" s="334">
        <v>0</v>
      </c>
      <c r="CB451" s="413">
        <f t="shared" si="398"/>
        <v>0</v>
      </c>
      <c r="CC451" s="165">
        <f t="shared" si="399"/>
        <v>0</v>
      </c>
      <c r="CD451" s="334">
        <v>0</v>
      </c>
      <c r="CF451" s="413">
        <v>0</v>
      </c>
      <c r="CG451" s="165">
        <v>0</v>
      </c>
      <c r="CH451" s="334">
        <v>0</v>
      </c>
      <c r="CJ451" s="413">
        <v>0</v>
      </c>
      <c r="CK451" s="165">
        <v>0</v>
      </c>
      <c r="CL451" s="334">
        <v>0</v>
      </c>
    </row>
    <row r="452" spans="1:90" ht="15" customHeight="1" outlineLevel="2">
      <c r="A452" s="188" t="s">
        <v>15</v>
      </c>
      <c r="B452" s="187">
        <v>93011</v>
      </c>
      <c r="C452" s="13" t="s">
        <v>13704</v>
      </c>
      <c r="D452" s="583" t="str">
        <f>IF(B452="","",IFERROR(VLOOKUP(B452,'SINAPI12-24'!$A$5:$H$17812,2,FALSE),VLOOKUP(ORÇAMENTO!B452,COMPOSIÇÕES!$A$9:$G$412,3,FALSE)))</f>
        <v>ELETRODUTO RÍGIDO ROSCÁVEL, PVC, DN 85 MM (3"), PARA REDE ENTERRADA DE DISTRIBUIÇÃO DE ENERGIA ELÉTRICA - FORNECIMENTO E INSTALAÇÃO. AF_12/2021</v>
      </c>
      <c r="E452" s="604" t="str">
        <f>IF(B452="","",IFERROR(VLOOKUP(B452,'SINAPI12-24'!$A$5:$H$17812,3,FALSE),VLOOKUP(ORÇAMENTO!B452,COMPOSIÇÕES!$A$9:$G$412,4,FALSE)))</f>
        <v>M</v>
      </c>
      <c r="F452" s="110">
        <v>45.1</v>
      </c>
      <c r="G452" s="605"/>
      <c r="H452" s="123">
        <f t="shared" si="404"/>
        <v>0.28349999999999997</v>
      </c>
      <c r="I452" s="104">
        <f t="shared" si="413"/>
        <v>0</v>
      </c>
      <c r="J452" s="464">
        <f t="shared" si="414"/>
        <v>0</v>
      </c>
      <c r="K452" s="849"/>
      <c r="L452" s="66"/>
      <c r="M452" s="165"/>
      <c r="N452" s="334"/>
      <c r="O452" s="272"/>
      <c r="P452" s="66"/>
      <c r="Q452" s="165"/>
      <c r="R452" s="334"/>
      <c r="S452" s="325"/>
      <c r="T452" s="349"/>
      <c r="U452" s="165"/>
      <c r="V452" s="358"/>
      <c r="W452" s="21"/>
      <c r="X452" s="349"/>
      <c r="Y452" s="163"/>
      <c r="Z452" s="336"/>
      <c r="AA452" s="272"/>
      <c r="AB452" s="349"/>
      <c r="AC452" s="163"/>
      <c r="AD452" s="336"/>
      <c r="AE452" s="272"/>
      <c r="AF452" s="66"/>
      <c r="AG452" s="165"/>
      <c r="AH452" s="334"/>
      <c r="AI452" s="272"/>
      <c r="AJ452" s="66"/>
      <c r="AK452" s="165"/>
      <c r="AL452" s="334"/>
      <c r="AM452" s="146"/>
      <c r="AN452" s="66"/>
      <c r="AO452" s="165"/>
      <c r="AP452" s="334"/>
      <c r="AQ452" s="146"/>
      <c r="AR452" s="66"/>
      <c r="AS452" s="165"/>
      <c r="AT452" s="334"/>
      <c r="AU452" s="146"/>
      <c r="AV452" s="359"/>
      <c r="AW452" s="165"/>
      <c r="AX452" s="469"/>
      <c r="AY452" s="146"/>
      <c r="AZ452" s="292"/>
      <c r="BA452" s="165"/>
      <c r="BB452" s="469"/>
      <c r="BC452" s="146"/>
      <c r="BD452" s="66"/>
      <c r="BE452" s="165">
        <f t="shared" si="385"/>
        <v>0</v>
      </c>
      <c r="BF452" s="334">
        <f t="shared" si="415"/>
        <v>0</v>
      </c>
      <c r="BG452" s="158"/>
      <c r="BH452" s="66"/>
      <c r="BI452" s="165">
        <f t="shared" si="387"/>
        <v>0</v>
      </c>
      <c r="BJ452" s="334">
        <f t="shared" si="416"/>
        <v>0</v>
      </c>
      <c r="BL452" s="66"/>
      <c r="BM452" s="165">
        <f t="shared" si="417"/>
        <v>0</v>
      </c>
      <c r="BN452" s="334">
        <f t="shared" si="418"/>
        <v>0</v>
      </c>
      <c r="BP452" s="66">
        <f t="shared" si="391"/>
        <v>0</v>
      </c>
      <c r="BQ452" s="165">
        <f t="shared" si="392"/>
        <v>0</v>
      </c>
      <c r="BR452" s="334">
        <f t="shared" si="419"/>
        <v>0</v>
      </c>
      <c r="BT452" s="66"/>
      <c r="BU452" s="165">
        <f t="shared" si="394"/>
        <v>0</v>
      </c>
      <c r="BV452" s="334">
        <f t="shared" si="420"/>
        <v>0</v>
      </c>
      <c r="BX452" s="413">
        <f t="shared" si="396"/>
        <v>0</v>
      </c>
      <c r="BY452" s="165">
        <f t="shared" si="397"/>
        <v>0</v>
      </c>
      <c r="BZ452" s="334">
        <v>0</v>
      </c>
      <c r="CB452" s="413">
        <f t="shared" si="398"/>
        <v>0</v>
      </c>
      <c r="CC452" s="165">
        <f t="shared" si="399"/>
        <v>0</v>
      </c>
      <c r="CD452" s="334">
        <v>0</v>
      </c>
      <c r="CF452" s="413">
        <v>0</v>
      </c>
      <c r="CG452" s="165">
        <v>0</v>
      </c>
      <c r="CH452" s="334">
        <v>0</v>
      </c>
      <c r="CJ452" s="413">
        <v>0</v>
      </c>
      <c r="CK452" s="165">
        <v>0</v>
      </c>
      <c r="CL452" s="334">
        <v>0</v>
      </c>
    </row>
    <row r="453" spans="1:90" ht="15" customHeight="1" outlineLevel="2">
      <c r="A453" s="946" t="s">
        <v>106</v>
      </c>
      <c r="B453" s="189">
        <v>13612</v>
      </c>
      <c r="C453" s="13" t="s">
        <v>13705</v>
      </c>
      <c r="D453" s="583" t="s">
        <v>13453</v>
      </c>
      <c r="E453" s="604" t="s">
        <v>67</v>
      </c>
      <c r="F453" s="788">
        <v>26.3</v>
      </c>
      <c r="G453" s="605"/>
      <c r="H453" s="123">
        <f t="shared" si="404"/>
        <v>0.28349999999999997</v>
      </c>
      <c r="I453" s="104">
        <f t="shared" si="413"/>
        <v>0</v>
      </c>
      <c r="J453" s="464">
        <f t="shared" si="414"/>
        <v>0</v>
      </c>
      <c r="K453" s="849"/>
      <c r="L453" s="935"/>
      <c r="M453" s="773"/>
      <c r="N453" s="774"/>
      <c r="O453" s="775"/>
      <c r="P453" s="935"/>
      <c r="Q453" s="773"/>
      <c r="R453" s="774"/>
      <c r="S453" s="776"/>
      <c r="T453" s="777"/>
      <c r="U453" s="773"/>
      <c r="V453" s="778"/>
      <c r="W453" s="21"/>
      <c r="X453" s="777"/>
      <c r="Y453" s="779"/>
      <c r="Z453" s="780"/>
      <c r="AA453" s="775"/>
      <c r="AB453" s="777"/>
      <c r="AC453" s="779"/>
      <c r="AD453" s="780"/>
      <c r="AE453" s="775"/>
      <c r="AF453" s="935"/>
      <c r="AG453" s="773"/>
      <c r="AH453" s="774"/>
      <c r="AI453" s="775"/>
      <c r="AJ453" s="935"/>
      <c r="AK453" s="773"/>
      <c r="AL453" s="774"/>
      <c r="AM453" s="931"/>
      <c r="AN453" s="935"/>
      <c r="AO453" s="773"/>
      <c r="AP453" s="774"/>
      <c r="AQ453" s="931"/>
      <c r="AR453" s="935"/>
      <c r="AS453" s="773"/>
      <c r="AT453" s="774"/>
      <c r="AU453" s="931"/>
      <c r="AV453" s="777"/>
      <c r="AW453" s="773"/>
      <c r="AX453" s="781"/>
      <c r="AY453" s="931"/>
      <c r="AZ453" s="782"/>
      <c r="BA453" s="773"/>
      <c r="BB453" s="781"/>
      <c r="BC453" s="931"/>
      <c r="BD453" s="935"/>
      <c r="BE453" s="773">
        <f t="shared" si="385"/>
        <v>0</v>
      </c>
      <c r="BF453" s="774">
        <f t="shared" si="415"/>
        <v>0</v>
      </c>
      <c r="BG453" s="934"/>
      <c r="BH453" s="935"/>
      <c r="BI453" s="773">
        <f t="shared" si="387"/>
        <v>0</v>
      </c>
      <c r="BJ453" s="774">
        <f t="shared" si="416"/>
        <v>0</v>
      </c>
      <c r="BL453" s="935"/>
      <c r="BM453" s="773">
        <f t="shared" si="417"/>
        <v>0</v>
      </c>
      <c r="BN453" s="774">
        <f t="shared" si="418"/>
        <v>0</v>
      </c>
      <c r="BP453" s="935">
        <f t="shared" si="391"/>
        <v>0</v>
      </c>
      <c r="BQ453" s="773">
        <f t="shared" si="392"/>
        <v>0</v>
      </c>
      <c r="BR453" s="774">
        <f t="shared" si="419"/>
        <v>0</v>
      </c>
      <c r="BT453" s="935"/>
      <c r="BU453" s="773">
        <f t="shared" si="394"/>
        <v>0</v>
      </c>
      <c r="BV453" s="774">
        <f t="shared" si="420"/>
        <v>0</v>
      </c>
      <c r="BX453" s="782">
        <f t="shared" si="396"/>
        <v>0</v>
      </c>
      <c r="BY453" s="773">
        <f t="shared" si="397"/>
        <v>0</v>
      </c>
      <c r="BZ453" s="774">
        <v>0</v>
      </c>
      <c r="CB453" s="782">
        <f t="shared" si="398"/>
        <v>0</v>
      </c>
      <c r="CC453" s="773">
        <f t="shared" si="399"/>
        <v>0</v>
      </c>
      <c r="CD453" s="774">
        <v>0</v>
      </c>
      <c r="CF453" s="782">
        <v>0</v>
      </c>
      <c r="CG453" s="773">
        <v>0</v>
      </c>
      <c r="CH453" s="774">
        <v>0</v>
      </c>
      <c r="CJ453" s="782">
        <v>0</v>
      </c>
      <c r="CK453" s="773">
        <v>0</v>
      </c>
      <c r="CL453" s="774">
        <v>0</v>
      </c>
    </row>
    <row r="454" spans="1:90" ht="15" customHeight="1" outlineLevel="2">
      <c r="A454" s="188" t="s">
        <v>15</v>
      </c>
      <c r="B454" s="187">
        <v>93012</v>
      </c>
      <c r="C454" s="13" t="s">
        <v>13706</v>
      </c>
      <c r="D454" s="583" t="str">
        <f>IF(B454="","",IFERROR(VLOOKUP(B454,'SINAPI12-24'!$A$5:$H$17812,2,FALSE),VLOOKUP(ORÇAMENTO!B454,COMPOSIÇÕES!$A$9:$G$412,3,FALSE)))</f>
        <v>ELETRODUTO RÍGIDO ROSCÁVEL, PVC, DN 110 MM (4"), PARA REDE ENTERRADA DE DISTRIBUIÇÃO DE ENERGIA ELÉTRICA - FORNECIMENTO E INSTALAÇÃO. AF_12/2021</v>
      </c>
      <c r="E454" s="604" t="str">
        <f>IF(B454="","",IFERROR(VLOOKUP(B454,'SINAPI12-24'!$A$5:$H$17812,3,FALSE),VLOOKUP(ORÇAMENTO!B454,COMPOSIÇÕES!$A$9:$G$412,4,FALSE)))</f>
        <v>M</v>
      </c>
      <c r="F454" s="110">
        <v>40.6</v>
      </c>
      <c r="G454" s="605"/>
      <c r="H454" s="123">
        <f t="shared" si="404"/>
        <v>0.28349999999999997</v>
      </c>
      <c r="I454" s="104">
        <f t="shared" si="413"/>
        <v>0</v>
      </c>
      <c r="J454" s="464">
        <f t="shared" si="414"/>
        <v>0</v>
      </c>
      <c r="K454" s="849"/>
      <c r="L454" s="66"/>
      <c r="M454" s="165"/>
      <c r="N454" s="334"/>
      <c r="O454" s="272"/>
      <c r="P454" s="66"/>
      <c r="Q454" s="165"/>
      <c r="R454" s="334"/>
      <c r="S454" s="325"/>
      <c r="T454" s="349"/>
      <c r="U454" s="165"/>
      <c r="V454" s="358"/>
      <c r="W454" s="21"/>
      <c r="X454" s="349"/>
      <c r="Y454" s="163"/>
      <c r="Z454" s="336"/>
      <c r="AA454" s="272"/>
      <c r="AB454" s="349"/>
      <c r="AC454" s="163"/>
      <c r="AD454" s="336"/>
      <c r="AE454" s="272"/>
      <c r="AF454" s="66"/>
      <c r="AG454" s="165"/>
      <c r="AH454" s="334"/>
      <c r="AI454" s="272"/>
      <c r="AJ454" s="66"/>
      <c r="AK454" s="165"/>
      <c r="AL454" s="334"/>
      <c r="AM454" s="146"/>
      <c r="AN454" s="66"/>
      <c r="AO454" s="165"/>
      <c r="AP454" s="334"/>
      <c r="AQ454" s="146"/>
      <c r="AR454" s="66"/>
      <c r="AS454" s="165"/>
      <c r="AT454" s="334"/>
      <c r="AU454" s="146"/>
      <c r="AV454" s="359"/>
      <c r="AW454" s="165"/>
      <c r="AX454" s="469"/>
      <c r="AY454" s="146"/>
      <c r="AZ454" s="292"/>
      <c r="BA454" s="165"/>
      <c r="BB454" s="469"/>
      <c r="BC454" s="146"/>
      <c r="BD454" s="66"/>
      <c r="BE454" s="165">
        <f t="shared" si="385"/>
        <v>0</v>
      </c>
      <c r="BF454" s="334">
        <f t="shared" si="415"/>
        <v>0</v>
      </c>
      <c r="BG454" s="158"/>
      <c r="BH454" s="66"/>
      <c r="BI454" s="165">
        <f t="shared" si="387"/>
        <v>0</v>
      </c>
      <c r="BJ454" s="334">
        <f t="shared" si="416"/>
        <v>0</v>
      </c>
      <c r="BL454" s="66"/>
      <c r="BM454" s="165">
        <f t="shared" si="417"/>
        <v>0</v>
      </c>
      <c r="BN454" s="334">
        <f t="shared" si="418"/>
        <v>0</v>
      </c>
      <c r="BP454" s="66">
        <f t="shared" si="391"/>
        <v>0</v>
      </c>
      <c r="BQ454" s="165">
        <f t="shared" si="392"/>
        <v>0</v>
      </c>
      <c r="BR454" s="334">
        <f t="shared" si="419"/>
        <v>0</v>
      </c>
      <c r="BT454" s="66"/>
      <c r="BU454" s="165">
        <f t="shared" si="394"/>
        <v>0</v>
      </c>
      <c r="BV454" s="334">
        <f t="shared" si="420"/>
        <v>0</v>
      </c>
      <c r="BX454" s="413">
        <f t="shared" si="396"/>
        <v>0</v>
      </c>
      <c r="BY454" s="165">
        <f t="shared" si="397"/>
        <v>0</v>
      </c>
      <c r="BZ454" s="334">
        <v>0</v>
      </c>
      <c r="CB454" s="413">
        <f t="shared" si="398"/>
        <v>0</v>
      </c>
      <c r="CC454" s="165">
        <f t="shared" si="399"/>
        <v>0</v>
      </c>
      <c r="CD454" s="334">
        <v>0</v>
      </c>
      <c r="CF454" s="413">
        <v>0</v>
      </c>
      <c r="CG454" s="165">
        <v>0</v>
      </c>
      <c r="CH454" s="334">
        <v>0</v>
      </c>
      <c r="CJ454" s="413">
        <v>0</v>
      </c>
      <c r="CK454" s="165">
        <v>0</v>
      </c>
      <c r="CL454" s="334">
        <v>0</v>
      </c>
    </row>
    <row r="455" spans="1:90" ht="15" customHeight="1" outlineLevel="2">
      <c r="A455" s="188" t="s">
        <v>13403</v>
      </c>
      <c r="B455" s="107" t="s">
        <v>13396</v>
      </c>
      <c r="C455" s="13" t="s">
        <v>13707</v>
      </c>
      <c r="D455" s="583" t="str">
        <f>IF(B455="","",IFERROR(VLOOKUP(B455,'SINAPI12-24'!$A$5:$H$17812,2,FALSE),VLOOKUP(ORÇAMENTO!B455,COMPOSIÇÕES!$A$9:$G$412,3,FALSE)))</f>
        <v>CAIXA DE PASSAGEM 30X30X40 COM TAMPA E DRENO BRITA (REF. SINAPI (83446,1/2020))</v>
      </c>
      <c r="E455" s="604" t="str">
        <f>IF(B455="","",IFERROR(VLOOKUP(B455,'SINAPI12-24'!$A$5:$H$17812,3,FALSE),VLOOKUP(ORÇAMENTO!B455,COMPOSIÇÕES!$A$9:$G$412,4,FALSE)))</f>
        <v xml:space="preserve">UN    </v>
      </c>
      <c r="F455" s="110">
        <v>14</v>
      </c>
      <c r="G455" s="605"/>
      <c r="H455" s="123">
        <f t="shared" si="404"/>
        <v>0.28349999999999997</v>
      </c>
      <c r="I455" s="104">
        <f t="shared" si="413"/>
        <v>0</v>
      </c>
      <c r="J455" s="464">
        <f t="shared" si="414"/>
        <v>0</v>
      </c>
      <c r="K455" s="849"/>
      <c r="L455" s="66"/>
      <c r="M455" s="165"/>
      <c r="N455" s="334"/>
      <c r="O455" s="272"/>
      <c r="P455" s="66"/>
      <c r="Q455" s="165"/>
      <c r="R455" s="334"/>
      <c r="S455" s="325"/>
      <c r="T455" s="349"/>
      <c r="U455" s="165"/>
      <c r="V455" s="358"/>
      <c r="W455" s="21"/>
      <c r="X455" s="349"/>
      <c r="Y455" s="163"/>
      <c r="Z455" s="336"/>
      <c r="AA455" s="272"/>
      <c r="AB455" s="349"/>
      <c r="AC455" s="163"/>
      <c r="AD455" s="336"/>
      <c r="AE455" s="272"/>
      <c r="AF455" s="66"/>
      <c r="AG455" s="165"/>
      <c r="AH455" s="334"/>
      <c r="AI455" s="272"/>
      <c r="AJ455" s="66"/>
      <c r="AK455" s="165"/>
      <c r="AL455" s="334"/>
      <c r="AM455" s="146"/>
      <c r="AN455" s="66"/>
      <c r="AO455" s="165"/>
      <c r="AP455" s="334"/>
      <c r="AQ455" s="146"/>
      <c r="AR455" s="66"/>
      <c r="AS455" s="165"/>
      <c r="AT455" s="334"/>
      <c r="AU455" s="146"/>
      <c r="AV455" s="359"/>
      <c r="AW455" s="165"/>
      <c r="AX455" s="469"/>
      <c r="AY455" s="146"/>
      <c r="AZ455" s="292"/>
      <c r="BA455" s="165"/>
      <c r="BB455" s="469"/>
      <c r="BC455" s="146"/>
      <c r="BD455" s="66"/>
      <c r="BE455" s="165">
        <f t="shared" si="385"/>
        <v>0</v>
      </c>
      <c r="BF455" s="334">
        <f t="shared" si="415"/>
        <v>0</v>
      </c>
      <c r="BG455" s="158"/>
      <c r="BH455" s="66"/>
      <c r="BI455" s="165">
        <f t="shared" si="387"/>
        <v>0</v>
      </c>
      <c r="BJ455" s="334">
        <f t="shared" si="416"/>
        <v>0</v>
      </c>
      <c r="BL455" s="66"/>
      <c r="BM455" s="165">
        <f t="shared" si="417"/>
        <v>0</v>
      </c>
      <c r="BN455" s="334">
        <f t="shared" si="418"/>
        <v>0</v>
      </c>
      <c r="BP455" s="66">
        <f t="shared" si="391"/>
        <v>0</v>
      </c>
      <c r="BQ455" s="165">
        <f t="shared" si="392"/>
        <v>0</v>
      </c>
      <c r="BR455" s="334">
        <f t="shared" si="419"/>
        <v>0</v>
      </c>
      <c r="BT455" s="66"/>
      <c r="BU455" s="165">
        <f t="shared" si="394"/>
        <v>0</v>
      </c>
      <c r="BV455" s="334">
        <f t="shared" si="420"/>
        <v>0</v>
      </c>
      <c r="BX455" s="413">
        <f t="shared" si="396"/>
        <v>0</v>
      </c>
      <c r="BY455" s="165">
        <f t="shared" si="397"/>
        <v>0</v>
      </c>
      <c r="BZ455" s="334">
        <v>0</v>
      </c>
      <c r="CB455" s="413">
        <f t="shared" si="398"/>
        <v>0</v>
      </c>
      <c r="CC455" s="165">
        <f t="shared" si="399"/>
        <v>0</v>
      </c>
      <c r="CD455" s="334">
        <v>0</v>
      </c>
      <c r="CF455" s="413">
        <v>0</v>
      </c>
      <c r="CG455" s="165">
        <v>0</v>
      </c>
      <c r="CH455" s="334">
        <v>0</v>
      </c>
      <c r="CJ455" s="413">
        <v>0</v>
      </c>
      <c r="CK455" s="165">
        <v>0</v>
      </c>
      <c r="CL455" s="334">
        <v>0</v>
      </c>
    </row>
    <row r="456" spans="1:90" ht="15" customHeight="1" outlineLevel="2">
      <c r="A456" s="188" t="s">
        <v>15</v>
      </c>
      <c r="B456" s="187">
        <v>100556</v>
      </c>
      <c r="C456" s="13" t="s">
        <v>13708</v>
      </c>
      <c r="D456" s="583" t="str">
        <f>IF(B456="","",IFERROR(VLOOKUP(B456,'SINAPI12-24'!$A$5:$H$17812,2,FALSE),VLOOKUP(ORÇAMENTO!B456,COMPOSIÇÕES!$A$9:$G$412,3,FALSE)))</f>
        <v>CAIXA DE PASSAGEM PARA TELEFONE 15X15X10CM (SOBREPOR), FORNECIMENTO E INSTALACAO. AF_11/2019</v>
      </c>
      <c r="E456" s="604" t="str">
        <f>IF(B456="","",IFERROR(VLOOKUP(B456,'SINAPI12-24'!$A$5:$H$17812,3,FALSE),VLOOKUP(ORÇAMENTO!B456,COMPOSIÇÕES!$A$9:$G$412,4,FALSE)))</f>
        <v>UN</v>
      </c>
      <c r="F456" s="110">
        <v>2</v>
      </c>
      <c r="G456" s="605"/>
      <c r="H456" s="123">
        <f t="shared" si="404"/>
        <v>0.28349999999999997</v>
      </c>
      <c r="I456" s="104">
        <f t="shared" si="413"/>
        <v>0</v>
      </c>
      <c r="J456" s="464">
        <f t="shared" si="414"/>
        <v>0</v>
      </c>
      <c r="K456" s="849"/>
      <c r="L456" s="66"/>
      <c r="M456" s="165"/>
      <c r="N456" s="334"/>
      <c r="O456" s="272"/>
      <c r="P456" s="66"/>
      <c r="Q456" s="165"/>
      <c r="R456" s="334"/>
      <c r="S456" s="325"/>
      <c r="T456" s="349"/>
      <c r="U456" s="165"/>
      <c r="V456" s="358"/>
      <c r="W456" s="21"/>
      <c r="X456" s="349"/>
      <c r="Y456" s="163"/>
      <c r="Z456" s="336"/>
      <c r="AA456" s="272"/>
      <c r="AB456" s="349"/>
      <c r="AC456" s="163"/>
      <c r="AD456" s="336"/>
      <c r="AE456" s="272"/>
      <c r="AF456" s="66"/>
      <c r="AG456" s="165"/>
      <c r="AH456" s="334"/>
      <c r="AI456" s="272"/>
      <c r="AJ456" s="66"/>
      <c r="AK456" s="165"/>
      <c r="AL456" s="334"/>
      <c r="AM456" s="146"/>
      <c r="AN456" s="66"/>
      <c r="AO456" s="165"/>
      <c r="AP456" s="334"/>
      <c r="AQ456" s="146"/>
      <c r="AR456" s="66"/>
      <c r="AS456" s="165"/>
      <c r="AT456" s="334"/>
      <c r="AU456" s="146"/>
      <c r="AV456" s="359"/>
      <c r="AW456" s="165"/>
      <c r="AX456" s="469"/>
      <c r="AY456" s="146"/>
      <c r="AZ456" s="292"/>
      <c r="BA456" s="165"/>
      <c r="BB456" s="469"/>
      <c r="BC456" s="146"/>
      <c r="BD456" s="66"/>
      <c r="BE456" s="165">
        <f t="shared" si="385"/>
        <v>0</v>
      </c>
      <c r="BF456" s="334">
        <f t="shared" si="415"/>
        <v>0</v>
      </c>
      <c r="BG456" s="158"/>
      <c r="BH456" s="66"/>
      <c r="BI456" s="165">
        <f t="shared" si="387"/>
        <v>0</v>
      </c>
      <c r="BJ456" s="334">
        <f t="shared" si="416"/>
        <v>0</v>
      </c>
      <c r="BL456" s="66"/>
      <c r="BM456" s="165">
        <f t="shared" si="417"/>
        <v>0</v>
      </c>
      <c r="BN456" s="334">
        <f t="shared" si="418"/>
        <v>0</v>
      </c>
      <c r="BP456" s="66">
        <f t="shared" si="391"/>
        <v>0</v>
      </c>
      <c r="BQ456" s="165">
        <f t="shared" si="392"/>
        <v>0</v>
      </c>
      <c r="BR456" s="334">
        <f t="shared" si="419"/>
        <v>0</v>
      </c>
      <c r="BT456" s="66"/>
      <c r="BU456" s="165">
        <f t="shared" si="394"/>
        <v>0</v>
      </c>
      <c r="BV456" s="334">
        <f t="shared" si="420"/>
        <v>0</v>
      </c>
      <c r="BX456" s="413">
        <f t="shared" si="396"/>
        <v>0</v>
      </c>
      <c r="BY456" s="165">
        <f t="shared" si="397"/>
        <v>0</v>
      </c>
      <c r="BZ456" s="334">
        <v>0</v>
      </c>
      <c r="CB456" s="413">
        <f t="shared" si="398"/>
        <v>0</v>
      </c>
      <c r="CC456" s="165">
        <f t="shared" si="399"/>
        <v>0</v>
      </c>
      <c r="CD456" s="334">
        <v>0</v>
      </c>
      <c r="CF456" s="413">
        <v>0</v>
      </c>
      <c r="CG456" s="165">
        <v>0</v>
      </c>
      <c r="CH456" s="334">
        <v>0</v>
      </c>
      <c r="CJ456" s="413">
        <v>0</v>
      </c>
      <c r="CK456" s="165">
        <v>0</v>
      </c>
      <c r="CL456" s="334">
        <v>0</v>
      </c>
    </row>
    <row r="457" spans="1:90" ht="15" customHeight="1" outlineLevel="2">
      <c r="A457" s="188" t="s">
        <v>15</v>
      </c>
      <c r="B457" s="187">
        <v>91940</v>
      </c>
      <c r="C457" s="13" t="s">
        <v>13709</v>
      </c>
      <c r="D457" s="583" t="str">
        <f>IF(B457="","",IFERROR(VLOOKUP(B457,'SINAPI12-24'!$A$5:$H$17812,2,FALSE),VLOOKUP(ORÇAMENTO!B457,COMPOSIÇÕES!$A$9:$G$412,3,FALSE)))</f>
        <v>CAIXA RETANGULAR 4" X 2" MÉDIA (1,30 M DO PISO), PVC, INSTALADA EM PAREDE - FORNECIMENTO E INSTALAÇÃO. AF_03/2023</v>
      </c>
      <c r="E457" s="604" t="str">
        <f>IF(B457="","",IFERROR(VLOOKUP(B457,'SINAPI12-24'!$A$5:$H$17812,3,FALSE),VLOOKUP(ORÇAMENTO!B457,COMPOSIÇÕES!$A$9:$G$412,4,FALSE)))</f>
        <v>UN</v>
      </c>
      <c r="F457" s="110">
        <v>279</v>
      </c>
      <c r="G457" s="605"/>
      <c r="H457" s="123">
        <f t="shared" si="404"/>
        <v>0.28349999999999997</v>
      </c>
      <c r="I457" s="104">
        <f t="shared" si="413"/>
        <v>0</v>
      </c>
      <c r="J457" s="464">
        <f t="shared" si="414"/>
        <v>0</v>
      </c>
      <c r="K457" s="849"/>
      <c r="L457" s="66"/>
      <c r="M457" s="165"/>
      <c r="N457" s="334"/>
      <c r="O457" s="272"/>
      <c r="P457" s="66"/>
      <c r="Q457" s="165"/>
      <c r="R457" s="334"/>
      <c r="S457" s="325"/>
      <c r="T457" s="349"/>
      <c r="U457" s="165"/>
      <c r="V457" s="358"/>
      <c r="W457" s="21"/>
      <c r="X457" s="349"/>
      <c r="Y457" s="163"/>
      <c r="Z457" s="336"/>
      <c r="AA457" s="272"/>
      <c r="AB457" s="349"/>
      <c r="AC457" s="163"/>
      <c r="AD457" s="336"/>
      <c r="AE457" s="272"/>
      <c r="AF457" s="66"/>
      <c r="AG457" s="165"/>
      <c r="AH457" s="334"/>
      <c r="AI457" s="272"/>
      <c r="AJ457" s="66"/>
      <c r="AK457" s="165"/>
      <c r="AL457" s="334"/>
      <c r="AM457" s="146"/>
      <c r="AN457" s="66"/>
      <c r="AO457" s="165"/>
      <c r="AP457" s="334"/>
      <c r="AQ457" s="146"/>
      <c r="AR457" s="66"/>
      <c r="AS457" s="165"/>
      <c r="AT457" s="334"/>
      <c r="AU457" s="146"/>
      <c r="AV457" s="359"/>
      <c r="AW457" s="165"/>
      <c r="AX457" s="469"/>
      <c r="AY457" s="146"/>
      <c r="AZ457" s="292"/>
      <c r="BA457" s="165"/>
      <c r="BB457" s="469"/>
      <c r="BC457" s="146"/>
      <c r="BD457" s="66"/>
      <c r="BE457" s="165">
        <f t="shared" si="385"/>
        <v>0</v>
      </c>
      <c r="BF457" s="334">
        <f t="shared" si="415"/>
        <v>0</v>
      </c>
      <c r="BG457" s="158"/>
      <c r="BH457" s="66"/>
      <c r="BI457" s="165">
        <f t="shared" si="387"/>
        <v>0</v>
      </c>
      <c r="BJ457" s="334">
        <f t="shared" si="416"/>
        <v>0</v>
      </c>
      <c r="BL457" s="66"/>
      <c r="BM457" s="165">
        <f t="shared" si="417"/>
        <v>0</v>
      </c>
      <c r="BN457" s="334">
        <f t="shared" si="418"/>
        <v>0</v>
      </c>
      <c r="BP457" s="66">
        <f t="shared" si="391"/>
        <v>0</v>
      </c>
      <c r="BQ457" s="165">
        <f t="shared" si="392"/>
        <v>0</v>
      </c>
      <c r="BR457" s="334">
        <f t="shared" si="419"/>
        <v>0</v>
      </c>
      <c r="BT457" s="66"/>
      <c r="BU457" s="165">
        <f t="shared" si="394"/>
        <v>0</v>
      </c>
      <c r="BV457" s="334">
        <f t="shared" si="420"/>
        <v>0</v>
      </c>
      <c r="BX457" s="413">
        <f t="shared" si="396"/>
        <v>0</v>
      </c>
      <c r="BY457" s="165">
        <f t="shared" si="397"/>
        <v>0</v>
      </c>
      <c r="BZ457" s="334">
        <v>0</v>
      </c>
      <c r="CB457" s="413">
        <f t="shared" si="398"/>
        <v>0</v>
      </c>
      <c r="CC457" s="165">
        <f t="shared" si="399"/>
        <v>0</v>
      </c>
      <c r="CD457" s="334">
        <v>0</v>
      </c>
      <c r="CF457" s="413">
        <v>0</v>
      </c>
      <c r="CG457" s="165">
        <v>0</v>
      </c>
      <c r="CH457" s="334">
        <v>0</v>
      </c>
      <c r="CJ457" s="413">
        <v>0</v>
      </c>
      <c r="CK457" s="165">
        <v>0</v>
      </c>
      <c r="CL457" s="334">
        <v>0</v>
      </c>
    </row>
    <row r="458" spans="1:90" ht="15" customHeight="1" outlineLevel="2">
      <c r="A458" s="188" t="s">
        <v>15</v>
      </c>
      <c r="B458" s="187">
        <v>91937</v>
      </c>
      <c r="C458" s="13" t="s">
        <v>13710</v>
      </c>
      <c r="D458" s="583" t="str">
        <f>IF(B458="","",IFERROR(VLOOKUP(B458,'SINAPI12-24'!$A$5:$H$17812,2,FALSE),VLOOKUP(ORÇAMENTO!B458,COMPOSIÇÕES!$A$9:$G$412,3,FALSE)))</f>
        <v>CAIXA OCTOGONAL 3" X 3", PVC, INSTALADA EM LAJE - FORNECIMENTO E INSTALAÇÃO. AF_03/2023</v>
      </c>
      <c r="E458" s="604" t="str">
        <f>IF(B458="","",IFERROR(VLOOKUP(B458,'SINAPI12-24'!$A$5:$H$17812,3,FALSE),VLOOKUP(ORÇAMENTO!B458,COMPOSIÇÕES!$A$9:$G$412,4,FALSE)))</f>
        <v>UN</v>
      </c>
      <c r="F458" s="110">
        <v>168</v>
      </c>
      <c r="G458" s="605"/>
      <c r="H458" s="123">
        <f t="shared" si="404"/>
        <v>0.28349999999999997</v>
      </c>
      <c r="I458" s="104">
        <f t="shared" si="413"/>
        <v>0</v>
      </c>
      <c r="J458" s="464">
        <f t="shared" si="414"/>
        <v>0</v>
      </c>
      <c r="K458" s="849"/>
      <c r="L458" s="68"/>
      <c r="M458" s="132"/>
      <c r="N458" s="337"/>
      <c r="O458" s="272"/>
      <c r="P458" s="68"/>
      <c r="Q458" s="132"/>
      <c r="R458" s="337"/>
      <c r="S458" s="325"/>
      <c r="T458" s="350"/>
      <c r="U458" s="132"/>
      <c r="V458" s="360"/>
      <c r="W458" s="21"/>
      <c r="X458" s="350"/>
      <c r="Y458" s="323"/>
      <c r="Z458" s="339"/>
      <c r="AA458" s="272"/>
      <c r="AB458" s="350"/>
      <c r="AC458" s="323"/>
      <c r="AD458" s="339"/>
      <c r="AE458" s="272"/>
      <c r="AF458" s="68"/>
      <c r="AG458" s="132"/>
      <c r="AH458" s="337"/>
      <c r="AI458" s="272"/>
      <c r="AJ458" s="68"/>
      <c r="AK458" s="132"/>
      <c r="AL458" s="337"/>
      <c r="AM458" s="146"/>
      <c r="AN458" s="68"/>
      <c r="AO458" s="132"/>
      <c r="AP458" s="337"/>
      <c r="AQ458" s="146"/>
      <c r="AR458" s="68"/>
      <c r="AS458" s="132"/>
      <c r="AT458" s="337"/>
      <c r="AU458" s="146"/>
      <c r="AV458" s="361"/>
      <c r="AW458" s="132"/>
      <c r="AX458" s="470"/>
      <c r="AY458" s="146"/>
      <c r="AZ458" s="293"/>
      <c r="BA458" s="132"/>
      <c r="BB458" s="470"/>
      <c r="BC458" s="146"/>
      <c r="BD458" s="68"/>
      <c r="BE458" s="132">
        <f t="shared" si="385"/>
        <v>0</v>
      </c>
      <c r="BF458" s="337">
        <f t="shared" si="415"/>
        <v>0</v>
      </c>
      <c r="BG458" s="158"/>
      <c r="BH458" s="68"/>
      <c r="BI458" s="132">
        <f t="shared" si="387"/>
        <v>0</v>
      </c>
      <c r="BJ458" s="337">
        <f t="shared" si="416"/>
        <v>0</v>
      </c>
      <c r="BL458" s="68"/>
      <c r="BM458" s="132">
        <f t="shared" si="417"/>
        <v>0</v>
      </c>
      <c r="BN458" s="337">
        <f t="shared" si="418"/>
        <v>0</v>
      </c>
      <c r="BP458" s="68">
        <f t="shared" si="391"/>
        <v>0</v>
      </c>
      <c r="BQ458" s="132">
        <f t="shared" si="392"/>
        <v>0</v>
      </c>
      <c r="BR458" s="337">
        <f t="shared" si="419"/>
        <v>0</v>
      </c>
      <c r="BT458" s="68"/>
      <c r="BU458" s="132">
        <f t="shared" si="394"/>
        <v>0</v>
      </c>
      <c r="BV458" s="337">
        <f t="shared" si="420"/>
        <v>0</v>
      </c>
      <c r="BX458" s="415">
        <f t="shared" si="396"/>
        <v>0</v>
      </c>
      <c r="BY458" s="132">
        <f t="shared" si="397"/>
        <v>0</v>
      </c>
      <c r="BZ458" s="337">
        <v>0</v>
      </c>
      <c r="CB458" s="415">
        <f t="shared" si="398"/>
        <v>0</v>
      </c>
      <c r="CC458" s="132">
        <f t="shared" si="399"/>
        <v>0</v>
      </c>
      <c r="CD458" s="337">
        <v>0</v>
      </c>
      <c r="CF458" s="415">
        <v>0</v>
      </c>
      <c r="CG458" s="132">
        <v>0</v>
      </c>
      <c r="CH458" s="337">
        <v>0</v>
      </c>
      <c r="CJ458" s="415">
        <v>0</v>
      </c>
      <c r="CK458" s="132">
        <v>0</v>
      </c>
      <c r="CL458" s="337">
        <v>0</v>
      </c>
    </row>
    <row r="459" spans="1:90" ht="15" customHeight="1" outlineLevel="1">
      <c r="A459" s="425"/>
      <c r="B459" s="426"/>
      <c r="C459" s="427" t="s">
        <v>443</v>
      </c>
      <c r="D459" s="581" t="s">
        <v>411</v>
      </c>
      <c r="E459" s="428"/>
      <c r="F459" s="429"/>
      <c r="G459" s="430"/>
      <c r="H459" s="431"/>
      <c r="I459" s="430"/>
      <c r="J459" s="432">
        <f>SUM(J460:J468)</f>
        <v>0</v>
      </c>
      <c r="K459" s="849"/>
      <c r="L459" s="261"/>
      <c r="M459" s="262"/>
      <c r="N459" s="351"/>
      <c r="O459" s="272"/>
      <c r="P459" s="261"/>
      <c r="Q459" s="262"/>
      <c r="R459" s="351"/>
      <c r="S459" s="325"/>
      <c r="T459" s="352"/>
      <c r="U459" s="262"/>
      <c r="V459" s="364"/>
      <c r="W459" s="21"/>
      <c r="X459" s="352"/>
      <c r="Y459" s="353"/>
      <c r="Z459" s="354"/>
      <c r="AA459" s="272"/>
      <c r="AB459" s="352"/>
      <c r="AC459" s="353"/>
      <c r="AD459" s="354"/>
      <c r="AE459" s="272"/>
      <c r="AF459" s="261"/>
      <c r="AG459" s="262"/>
      <c r="AH459" s="351"/>
      <c r="AI459" s="272"/>
      <c r="AJ459" s="261"/>
      <c r="AK459" s="262"/>
      <c r="AL459" s="351"/>
      <c r="AM459" s="146"/>
      <c r="AN459" s="261"/>
      <c r="AO459" s="262"/>
      <c r="AP459" s="351"/>
      <c r="AQ459" s="146"/>
      <c r="AR459" s="261"/>
      <c r="AS459" s="262"/>
      <c r="AT459" s="351"/>
      <c r="AU459" s="146"/>
      <c r="AV459" s="352"/>
      <c r="AW459" s="262"/>
      <c r="AX459" s="472"/>
      <c r="AY459" s="146"/>
      <c r="AZ459" s="295"/>
      <c r="BA459" s="262"/>
      <c r="BB459" s="472"/>
      <c r="BC459" s="146"/>
      <c r="BD459" s="261"/>
      <c r="BE459" s="262"/>
      <c r="BF459" s="351"/>
      <c r="BG459" s="158"/>
      <c r="BH459" s="261"/>
      <c r="BI459" s="262"/>
      <c r="BJ459" s="351"/>
      <c r="BL459" s="261"/>
      <c r="BM459" s="262"/>
      <c r="BN459" s="351"/>
      <c r="BP459" s="261"/>
      <c r="BQ459" s="262"/>
      <c r="BR459" s="351"/>
      <c r="BT459" s="261"/>
      <c r="BU459" s="262"/>
      <c r="BV459" s="351"/>
      <c r="BX459" s="295"/>
      <c r="BY459" s="262"/>
      <c r="BZ459" s="351"/>
      <c r="CB459" s="295"/>
      <c r="CC459" s="262"/>
      <c r="CD459" s="351"/>
      <c r="CF459" s="295"/>
      <c r="CG459" s="262"/>
      <c r="CH459" s="351"/>
      <c r="CJ459" s="295"/>
      <c r="CK459" s="262"/>
      <c r="CL459" s="351"/>
    </row>
    <row r="460" spans="1:90" ht="15" customHeight="1" outlineLevel="2">
      <c r="A460" s="188" t="s">
        <v>15</v>
      </c>
      <c r="B460" s="187">
        <v>91926</v>
      </c>
      <c r="C460" s="13" t="s">
        <v>447</v>
      </c>
      <c r="D460" s="583" t="str">
        <f>IF(B460="","",IFERROR(VLOOKUP(B460,'SINAPI12-24'!$A$5:$H$17812,2,FALSE),VLOOKUP(ORÇAMENTO!B460,COMPOSIÇÕES!$A$9:$G$412,3,FALSE)))</f>
        <v>CABO DE COBRE FLEXÍVEL ISOLADO, 2,5 MM², ANTI-CHAMA 450/750 V, PARA CIRCUITOS TERMINAIS - FORNECIMENTO E INSTALAÇÃO. AF_03/2023</v>
      </c>
      <c r="E460" s="604" t="str">
        <f>IF(B460="","",IFERROR(VLOOKUP(B460,'SINAPI12-24'!$A$5:$H$17812,3,FALSE),VLOOKUP(ORÇAMENTO!B460,COMPOSIÇÕES!$A$9:$G$412,4,FALSE)))</f>
        <v>M</v>
      </c>
      <c r="F460" s="110">
        <v>8267.9</v>
      </c>
      <c r="G460" s="605"/>
      <c r="H460" s="123">
        <f t="shared" si="404"/>
        <v>0.28349999999999997</v>
      </c>
      <c r="I460" s="104">
        <f>G460*(1+H460)</f>
        <v>0</v>
      </c>
      <c r="J460" s="464">
        <f>F460*I460</f>
        <v>0</v>
      </c>
      <c r="K460" s="849"/>
      <c r="L460" s="69"/>
      <c r="M460" s="112"/>
      <c r="N460" s="331"/>
      <c r="O460" s="272"/>
      <c r="P460" s="69"/>
      <c r="Q460" s="112"/>
      <c r="R460" s="331"/>
      <c r="S460" s="325"/>
      <c r="T460" s="348"/>
      <c r="U460" s="112"/>
      <c r="V460" s="356"/>
      <c r="W460" s="21"/>
      <c r="X460" s="348"/>
      <c r="Y460" s="162"/>
      <c r="Z460" s="333"/>
      <c r="AA460" s="272"/>
      <c r="AB460" s="348"/>
      <c r="AC460" s="162"/>
      <c r="AD460" s="333"/>
      <c r="AE460" s="272"/>
      <c r="AF460" s="69"/>
      <c r="AG460" s="112"/>
      <c r="AH460" s="331"/>
      <c r="AI460" s="272"/>
      <c r="AJ460" s="69"/>
      <c r="AK460" s="112"/>
      <c r="AL460" s="331"/>
      <c r="AM460" s="146"/>
      <c r="AN460" s="69"/>
      <c r="AO460" s="112"/>
      <c r="AP460" s="331"/>
      <c r="AQ460" s="146"/>
      <c r="AR460" s="69"/>
      <c r="AS460" s="112"/>
      <c r="AT460" s="331"/>
      <c r="AU460" s="146"/>
      <c r="AV460" s="357"/>
      <c r="AW460" s="112"/>
      <c r="AX460" s="468"/>
      <c r="AY460" s="146"/>
      <c r="AZ460" s="291"/>
      <c r="BA460" s="112"/>
      <c r="BB460" s="468"/>
      <c r="BC460" s="146"/>
      <c r="BD460" s="69"/>
      <c r="BE460" s="112">
        <f t="shared" si="385"/>
        <v>0</v>
      </c>
      <c r="BF460" s="331">
        <f t="shared" ref="BF460:BF468" si="421">BD460/($F460-$X460-$AZ460)</f>
        <v>0</v>
      </c>
      <c r="BG460" s="158"/>
      <c r="BH460" s="69"/>
      <c r="BI460" s="112">
        <f t="shared" si="387"/>
        <v>0</v>
      </c>
      <c r="BJ460" s="331">
        <f t="shared" ref="BJ460:BJ468" si="422">BH460/($F460-$X460-$AZ460)</f>
        <v>0</v>
      </c>
      <c r="BL460" s="69"/>
      <c r="BM460" s="112">
        <f t="shared" ref="BM460:BM468" si="423">TRUNC(BL460*M460,2)</f>
        <v>0</v>
      </c>
      <c r="BN460" s="331">
        <f t="shared" ref="BN460:BN468" si="424">BL460/($F460-$X460-$AZ460)</f>
        <v>0</v>
      </c>
      <c r="BP460" s="69">
        <f t="shared" si="391"/>
        <v>0</v>
      </c>
      <c r="BQ460" s="112">
        <f t="shared" si="392"/>
        <v>0</v>
      </c>
      <c r="BR460" s="331">
        <f t="shared" ref="BR460:BR468" si="425">BP460/($F460-$X460-$AZ460)</f>
        <v>0</v>
      </c>
      <c r="BT460" s="69"/>
      <c r="BU460" s="112">
        <f t="shared" si="394"/>
        <v>0</v>
      </c>
      <c r="BV460" s="331">
        <f t="shared" ref="BV460:BV468" si="426">BT460/($F460-$X460-$AZ460)</f>
        <v>0</v>
      </c>
      <c r="BX460" s="304">
        <f t="shared" si="396"/>
        <v>0</v>
      </c>
      <c r="BY460" s="112">
        <f t="shared" si="397"/>
        <v>0</v>
      </c>
      <c r="BZ460" s="331">
        <v>0</v>
      </c>
      <c r="CB460" s="304">
        <f t="shared" si="398"/>
        <v>0</v>
      </c>
      <c r="CC460" s="112">
        <f t="shared" si="399"/>
        <v>0</v>
      </c>
      <c r="CD460" s="331">
        <v>0</v>
      </c>
      <c r="CF460" s="304">
        <v>0</v>
      </c>
      <c r="CG460" s="112">
        <v>0</v>
      </c>
      <c r="CH460" s="331">
        <v>0</v>
      </c>
      <c r="CJ460" s="304">
        <v>0</v>
      </c>
      <c r="CK460" s="112">
        <v>0</v>
      </c>
      <c r="CL460" s="331">
        <v>0</v>
      </c>
    </row>
    <row r="461" spans="1:90" ht="15" customHeight="1" outlineLevel="2">
      <c r="A461" s="188" t="s">
        <v>15</v>
      </c>
      <c r="B461" s="187">
        <v>91928</v>
      </c>
      <c r="C461" s="13" t="s">
        <v>448</v>
      </c>
      <c r="D461" s="583" t="str">
        <f>IF(B461="","",IFERROR(VLOOKUP(B461,'SINAPI12-24'!$A$5:$H$17812,2,FALSE),VLOOKUP(ORÇAMENTO!B461,COMPOSIÇÕES!$A$9:$G$412,3,FALSE)))</f>
        <v>CABO DE COBRE FLEXÍVEL ISOLADO, 4 MM², ANTI-CHAMA 450/750 V, PARA CIRCUITOS TERMINAIS - FORNECIMENTO E INSTALAÇÃO. AF_03/2023</v>
      </c>
      <c r="E461" s="604" t="str">
        <f>IF(B461="","",IFERROR(VLOOKUP(B461,'SINAPI12-24'!$A$5:$H$17812,3,FALSE),VLOOKUP(ORÇAMENTO!B461,COMPOSIÇÕES!$A$9:$G$412,4,FALSE)))</f>
        <v>M</v>
      </c>
      <c r="F461" s="110">
        <v>266.5</v>
      </c>
      <c r="G461" s="605"/>
      <c r="H461" s="123">
        <f t="shared" si="404"/>
        <v>0.28349999999999997</v>
      </c>
      <c r="I461" s="104">
        <f t="shared" ref="I461:I468" si="427">G461*(1+H461)</f>
        <v>0</v>
      </c>
      <c r="J461" s="464">
        <f t="shared" ref="J461:J468" si="428">F461*I461</f>
        <v>0</v>
      </c>
      <c r="K461" s="849"/>
      <c r="L461" s="66"/>
      <c r="M461" s="165"/>
      <c r="N461" s="334"/>
      <c r="O461" s="272"/>
      <c r="P461" s="66"/>
      <c r="Q461" s="165"/>
      <c r="R461" s="334"/>
      <c r="S461" s="325"/>
      <c r="T461" s="349"/>
      <c r="U461" s="165"/>
      <c r="V461" s="358"/>
      <c r="W461" s="21"/>
      <c r="X461" s="349"/>
      <c r="Y461" s="163"/>
      <c r="Z461" s="336"/>
      <c r="AA461" s="272"/>
      <c r="AB461" s="349"/>
      <c r="AC461" s="163"/>
      <c r="AD461" s="336"/>
      <c r="AE461" s="272"/>
      <c r="AF461" s="66"/>
      <c r="AG461" s="165"/>
      <c r="AH461" s="334"/>
      <c r="AI461" s="272"/>
      <c r="AJ461" s="66"/>
      <c r="AK461" s="165"/>
      <c r="AL461" s="334"/>
      <c r="AM461" s="146"/>
      <c r="AN461" s="66"/>
      <c r="AO461" s="165"/>
      <c r="AP461" s="334"/>
      <c r="AQ461" s="146"/>
      <c r="AR461" s="66"/>
      <c r="AS461" s="165"/>
      <c r="AT461" s="334"/>
      <c r="AU461" s="146"/>
      <c r="AV461" s="359"/>
      <c r="AW461" s="165"/>
      <c r="AX461" s="469"/>
      <c r="AY461" s="146"/>
      <c r="AZ461" s="292"/>
      <c r="BA461" s="165"/>
      <c r="BB461" s="469"/>
      <c r="BC461" s="146"/>
      <c r="BD461" s="66"/>
      <c r="BE461" s="165">
        <f t="shared" si="385"/>
        <v>0</v>
      </c>
      <c r="BF461" s="334">
        <f t="shared" si="421"/>
        <v>0</v>
      </c>
      <c r="BG461" s="158"/>
      <c r="BH461" s="66"/>
      <c r="BI461" s="165">
        <f t="shared" si="387"/>
        <v>0</v>
      </c>
      <c r="BJ461" s="334">
        <f t="shared" si="422"/>
        <v>0</v>
      </c>
      <c r="BL461" s="66"/>
      <c r="BM461" s="165">
        <f t="shared" si="423"/>
        <v>0</v>
      </c>
      <c r="BN461" s="334">
        <f t="shared" si="424"/>
        <v>0</v>
      </c>
      <c r="BP461" s="66">
        <f t="shared" si="391"/>
        <v>0</v>
      </c>
      <c r="BQ461" s="165">
        <f t="shared" si="392"/>
        <v>0</v>
      </c>
      <c r="BR461" s="334">
        <f t="shared" si="425"/>
        <v>0</v>
      </c>
      <c r="BT461" s="66"/>
      <c r="BU461" s="165">
        <f t="shared" si="394"/>
        <v>0</v>
      </c>
      <c r="BV461" s="334">
        <f t="shared" si="426"/>
        <v>0</v>
      </c>
      <c r="BX461" s="413">
        <f t="shared" si="396"/>
        <v>0</v>
      </c>
      <c r="BY461" s="165">
        <f t="shared" si="397"/>
        <v>0</v>
      </c>
      <c r="BZ461" s="334">
        <v>0</v>
      </c>
      <c r="CB461" s="413">
        <f t="shared" si="398"/>
        <v>0</v>
      </c>
      <c r="CC461" s="165">
        <f t="shared" si="399"/>
        <v>0</v>
      </c>
      <c r="CD461" s="334">
        <v>0</v>
      </c>
      <c r="CF461" s="413">
        <v>0</v>
      </c>
      <c r="CG461" s="165">
        <v>0</v>
      </c>
      <c r="CH461" s="334">
        <v>0</v>
      </c>
      <c r="CJ461" s="413">
        <v>0</v>
      </c>
      <c r="CK461" s="165">
        <v>0</v>
      </c>
      <c r="CL461" s="334">
        <v>0</v>
      </c>
    </row>
    <row r="462" spans="1:90" ht="15" customHeight="1" outlineLevel="2">
      <c r="A462" s="188" t="s">
        <v>15</v>
      </c>
      <c r="B462" s="187">
        <v>91930</v>
      </c>
      <c r="C462" s="13" t="s">
        <v>449</v>
      </c>
      <c r="D462" s="583" t="str">
        <f>IF(B462="","",IFERROR(VLOOKUP(B462,'SINAPI12-24'!$A$5:$H$17812,2,FALSE),VLOOKUP(ORÇAMENTO!B462,COMPOSIÇÕES!$A$9:$G$412,3,FALSE)))</f>
        <v>CABO DE COBRE FLEXÍVEL ISOLADO, 6 MM², ANTI-CHAMA 450/750 V, PARA CIRCUITOS TERMINAIS - FORNECIMENTO E INSTALAÇÃO. AF_03/2023</v>
      </c>
      <c r="E462" s="604" t="str">
        <f>IF(B462="","",IFERROR(VLOOKUP(B462,'SINAPI12-24'!$A$5:$H$17812,3,FALSE),VLOOKUP(ORÇAMENTO!B462,COMPOSIÇÕES!$A$9:$G$412,4,FALSE)))</f>
        <v>M</v>
      </c>
      <c r="F462" s="110">
        <v>1087.4000000000001</v>
      </c>
      <c r="G462" s="605"/>
      <c r="H462" s="123">
        <f t="shared" si="404"/>
        <v>0.28349999999999997</v>
      </c>
      <c r="I462" s="104">
        <f t="shared" si="427"/>
        <v>0</v>
      </c>
      <c r="J462" s="464">
        <f t="shared" si="428"/>
        <v>0</v>
      </c>
      <c r="K462" s="849"/>
      <c r="L462" s="66"/>
      <c r="M462" s="165"/>
      <c r="N462" s="334"/>
      <c r="O462" s="272"/>
      <c r="P462" s="66"/>
      <c r="Q462" s="165"/>
      <c r="R462" s="334"/>
      <c r="S462" s="325"/>
      <c r="T462" s="349"/>
      <c r="U462" s="165"/>
      <c r="V462" s="358"/>
      <c r="W462" s="21"/>
      <c r="X462" s="349"/>
      <c r="Y462" s="163"/>
      <c r="Z462" s="336"/>
      <c r="AA462" s="272"/>
      <c r="AB462" s="349"/>
      <c r="AC462" s="163"/>
      <c r="AD462" s="336"/>
      <c r="AE462" s="272"/>
      <c r="AF462" s="66"/>
      <c r="AG462" s="165"/>
      <c r="AH462" s="334"/>
      <c r="AI462" s="272"/>
      <c r="AJ462" s="66"/>
      <c r="AK462" s="165"/>
      <c r="AL462" s="334"/>
      <c r="AM462" s="146"/>
      <c r="AN462" s="66"/>
      <c r="AO462" s="165"/>
      <c r="AP462" s="334"/>
      <c r="AQ462" s="146"/>
      <c r="AR462" s="66"/>
      <c r="AS462" s="165"/>
      <c r="AT462" s="334"/>
      <c r="AU462" s="146"/>
      <c r="AV462" s="359"/>
      <c r="AW462" s="165"/>
      <c r="AX462" s="469"/>
      <c r="AY462" s="146"/>
      <c r="AZ462" s="292"/>
      <c r="BA462" s="165"/>
      <c r="BB462" s="469"/>
      <c r="BC462" s="146"/>
      <c r="BD462" s="66"/>
      <c r="BE462" s="165">
        <f t="shared" si="385"/>
        <v>0</v>
      </c>
      <c r="BF462" s="334">
        <f t="shared" si="421"/>
        <v>0</v>
      </c>
      <c r="BG462" s="158"/>
      <c r="BH462" s="66"/>
      <c r="BI462" s="165">
        <f t="shared" si="387"/>
        <v>0</v>
      </c>
      <c r="BJ462" s="334">
        <f t="shared" si="422"/>
        <v>0</v>
      </c>
      <c r="BL462" s="66"/>
      <c r="BM462" s="165">
        <f t="shared" si="423"/>
        <v>0</v>
      </c>
      <c r="BN462" s="334">
        <f t="shared" si="424"/>
        <v>0</v>
      </c>
      <c r="BP462" s="66">
        <f t="shared" si="391"/>
        <v>0</v>
      </c>
      <c r="BQ462" s="165">
        <f t="shared" si="392"/>
        <v>0</v>
      </c>
      <c r="BR462" s="334">
        <f t="shared" si="425"/>
        <v>0</v>
      </c>
      <c r="BT462" s="66"/>
      <c r="BU462" s="165">
        <f t="shared" si="394"/>
        <v>0</v>
      </c>
      <c r="BV462" s="334">
        <f t="shared" si="426"/>
        <v>0</v>
      </c>
      <c r="BX462" s="413">
        <f t="shared" si="396"/>
        <v>0</v>
      </c>
      <c r="BY462" s="165">
        <f t="shared" si="397"/>
        <v>0</v>
      </c>
      <c r="BZ462" s="334">
        <v>0</v>
      </c>
      <c r="CB462" s="413">
        <f t="shared" si="398"/>
        <v>0</v>
      </c>
      <c r="CC462" s="165">
        <f t="shared" si="399"/>
        <v>0</v>
      </c>
      <c r="CD462" s="334">
        <v>0</v>
      </c>
      <c r="CF462" s="413">
        <v>0</v>
      </c>
      <c r="CG462" s="165">
        <v>0</v>
      </c>
      <c r="CH462" s="334">
        <v>0</v>
      </c>
      <c r="CJ462" s="413">
        <v>0</v>
      </c>
      <c r="CK462" s="165">
        <v>0</v>
      </c>
      <c r="CL462" s="334">
        <v>0</v>
      </c>
    </row>
    <row r="463" spans="1:90" ht="15" customHeight="1" outlineLevel="2">
      <c r="A463" s="188" t="s">
        <v>15</v>
      </c>
      <c r="B463" s="187">
        <v>91932</v>
      </c>
      <c r="C463" s="13" t="s">
        <v>13711</v>
      </c>
      <c r="D463" s="583" t="str">
        <f>IF(B463="","",IFERROR(VLOOKUP(B463,'SINAPI12-24'!$A$5:$H$17812,2,FALSE),VLOOKUP(ORÇAMENTO!B463,COMPOSIÇÕES!$A$9:$G$412,3,FALSE)))</f>
        <v>CABO DE COBRE FLEXÍVEL ISOLADO, 10 MM², ANTI-CHAMA 450/750 V, PARA CIRCUITOS TERMINAIS - FORNECIMENTO E INSTALAÇÃO. AF_03/2023</v>
      </c>
      <c r="E463" s="604" t="str">
        <f>IF(B463="","",IFERROR(VLOOKUP(B463,'SINAPI12-24'!$A$5:$H$17812,3,FALSE),VLOOKUP(ORÇAMENTO!B463,COMPOSIÇÕES!$A$9:$G$412,4,FALSE)))</f>
        <v>M</v>
      </c>
      <c r="F463" s="110">
        <v>555.29999999999995</v>
      </c>
      <c r="G463" s="605"/>
      <c r="H463" s="123">
        <f t="shared" si="404"/>
        <v>0.28349999999999997</v>
      </c>
      <c r="I463" s="104">
        <f t="shared" si="427"/>
        <v>0</v>
      </c>
      <c r="J463" s="464">
        <f t="shared" si="428"/>
        <v>0</v>
      </c>
      <c r="K463" s="849"/>
      <c r="L463" s="66"/>
      <c r="M463" s="165"/>
      <c r="N463" s="334"/>
      <c r="O463" s="272"/>
      <c r="P463" s="66"/>
      <c r="Q463" s="165"/>
      <c r="R463" s="334"/>
      <c r="S463" s="325"/>
      <c r="T463" s="349"/>
      <c r="U463" s="165"/>
      <c r="V463" s="358"/>
      <c r="W463" s="21"/>
      <c r="X463" s="349"/>
      <c r="Y463" s="163"/>
      <c r="Z463" s="336"/>
      <c r="AA463" s="272"/>
      <c r="AB463" s="349"/>
      <c r="AC463" s="163"/>
      <c r="AD463" s="336"/>
      <c r="AE463" s="272"/>
      <c r="AF463" s="66"/>
      <c r="AG463" s="165"/>
      <c r="AH463" s="334"/>
      <c r="AI463" s="272"/>
      <c r="AJ463" s="66"/>
      <c r="AK463" s="165"/>
      <c r="AL463" s="334"/>
      <c r="AM463" s="146"/>
      <c r="AN463" s="66"/>
      <c r="AO463" s="165"/>
      <c r="AP463" s="334"/>
      <c r="AQ463" s="146"/>
      <c r="AR463" s="66"/>
      <c r="AS463" s="165"/>
      <c r="AT463" s="334"/>
      <c r="AU463" s="146"/>
      <c r="AV463" s="359"/>
      <c r="AW463" s="165"/>
      <c r="AX463" s="469"/>
      <c r="AY463" s="146"/>
      <c r="AZ463" s="292"/>
      <c r="BA463" s="165"/>
      <c r="BB463" s="469"/>
      <c r="BC463" s="146"/>
      <c r="BD463" s="66"/>
      <c r="BE463" s="165">
        <f t="shared" si="385"/>
        <v>0</v>
      </c>
      <c r="BF463" s="334">
        <f t="shared" si="421"/>
        <v>0</v>
      </c>
      <c r="BG463" s="158"/>
      <c r="BH463" s="66"/>
      <c r="BI463" s="165">
        <f t="shared" si="387"/>
        <v>0</v>
      </c>
      <c r="BJ463" s="334">
        <f t="shared" si="422"/>
        <v>0</v>
      </c>
      <c r="BL463" s="66"/>
      <c r="BM463" s="165">
        <f t="shared" si="423"/>
        <v>0</v>
      </c>
      <c r="BN463" s="334">
        <f t="shared" si="424"/>
        <v>0</v>
      </c>
      <c r="BP463" s="66">
        <f t="shared" si="391"/>
        <v>0</v>
      </c>
      <c r="BQ463" s="165">
        <f t="shared" si="392"/>
        <v>0</v>
      </c>
      <c r="BR463" s="334">
        <f t="shared" si="425"/>
        <v>0</v>
      </c>
      <c r="BT463" s="66"/>
      <c r="BU463" s="165">
        <f t="shared" si="394"/>
        <v>0</v>
      </c>
      <c r="BV463" s="334">
        <f t="shared" si="426"/>
        <v>0</v>
      </c>
      <c r="BX463" s="413">
        <f t="shared" si="396"/>
        <v>0</v>
      </c>
      <c r="BY463" s="165">
        <f t="shared" si="397"/>
        <v>0</v>
      </c>
      <c r="BZ463" s="334">
        <v>0</v>
      </c>
      <c r="CB463" s="413">
        <f t="shared" si="398"/>
        <v>0</v>
      </c>
      <c r="CC463" s="165">
        <f t="shared" si="399"/>
        <v>0</v>
      </c>
      <c r="CD463" s="334">
        <v>0</v>
      </c>
      <c r="CF463" s="413">
        <v>0</v>
      </c>
      <c r="CG463" s="165">
        <v>0</v>
      </c>
      <c r="CH463" s="334">
        <v>0</v>
      </c>
      <c r="CJ463" s="413">
        <v>0</v>
      </c>
      <c r="CK463" s="165">
        <v>0</v>
      </c>
      <c r="CL463" s="334">
        <v>0</v>
      </c>
    </row>
    <row r="464" spans="1:90" ht="15" customHeight="1" outlineLevel="2">
      <c r="A464" s="188" t="s">
        <v>15</v>
      </c>
      <c r="B464" s="187">
        <v>91934</v>
      </c>
      <c r="C464" s="13" t="s">
        <v>13712</v>
      </c>
      <c r="D464" s="583" t="str">
        <f>IF(B464="","",IFERROR(VLOOKUP(B464,'SINAPI12-24'!$A$5:$H$17812,2,FALSE),VLOOKUP(ORÇAMENTO!B464,COMPOSIÇÕES!$A$9:$G$412,3,FALSE)))</f>
        <v>CABO DE COBRE FLEXÍVEL ISOLADO, 16 MM², ANTI-CHAMA 450/750 V, PARA CIRCUITOS TERMINAIS - FORNECIMENTO E INSTALAÇÃO. AF_03/2023</v>
      </c>
      <c r="E464" s="604" t="str">
        <f>IF(B464="","",IFERROR(VLOOKUP(B464,'SINAPI12-24'!$A$5:$H$17812,3,FALSE),VLOOKUP(ORÇAMENTO!B464,COMPOSIÇÕES!$A$9:$G$412,4,FALSE)))</f>
        <v>M</v>
      </c>
      <c r="F464" s="110">
        <v>299.89999999999998</v>
      </c>
      <c r="G464" s="605"/>
      <c r="H464" s="123">
        <f t="shared" si="404"/>
        <v>0.28349999999999997</v>
      </c>
      <c r="I464" s="104">
        <f t="shared" si="427"/>
        <v>0</v>
      </c>
      <c r="J464" s="464">
        <f t="shared" si="428"/>
        <v>0</v>
      </c>
      <c r="K464" s="849"/>
      <c r="L464" s="66"/>
      <c r="M464" s="165"/>
      <c r="N464" s="334"/>
      <c r="O464" s="272"/>
      <c r="P464" s="66"/>
      <c r="Q464" s="165"/>
      <c r="R464" s="334"/>
      <c r="S464" s="325"/>
      <c r="T464" s="349"/>
      <c r="U464" s="165"/>
      <c r="V464" s="358"/>
      <c r="W464" s="21"/>
      <c r="X464" s="349"/>
      <c r="Y464" s="163"/>
      <c r="Z464" s="336"/>
      <c r="AA464" s="272"/>
      <c r="AB464" s="349"/>
      <c r="AC464" s="163"/>
      <c r="AD464" s="336"/>
      <c r="AE464" s="272"/>
      <c r="AF464" s="66"/>
      <c r="AG464" s="165"/>
      <c r="AH464" s="334"/>
      <c r="AI464" s="272"/>
      <c r="AJ464" s="66"/>
      <c r="AK464" s="165"/>
      <c r="AL464" s="334"/>
      <c r="AM464" s="146"/>
      <c r="AN464" s="66"/>
      <c r="AO464" s="165"/>
      <c r="AP464" s="334"/>
      <c r="AQ464" s="146"/>
      <c r="AR464" s="66"/>
      <c r="AS464" s="165"/>
      <c r="AT464" s="334"/>
      <c r="AU464" s="146"/>
      <c r="AV464" s="359"/>
      <c r="AW464" s="165"/>
      <c r="AX464" s="469"/>
      <c r="AY464" s="146"/>
      <c r="AZ464" s="292"/>
      <c r="BA464" s="165"/>
      <c r="BB464" s="469"/>
      <c r="BC464" s="146"/>
      <c r="BD464" s="66"/>
      <c r="BE464" s="165">
        <f t="shared" si="385"/>
        <v>0</v>
      </c>
      <c r="BF464" s="334">
        <f t="shared" si="421"/>
        <v>0</v>
      </c>
      <c r="BG464" s="158"/>
      <c r="BH464" s="66"/>
      <c r="BI464" s="165">
        <f t="shared" si="387"/>
        <v>0</v>
      </c>
      <c r="BJ464" s="334">
        <f t="shared" si="422"/>
        <v>0</v>
      </c>
      <c r="BL464" s="66"/>
      <c r="BM464" s="165">
        <f t="shared" si="423"/>
        <v>0</v>
      </c>
      <c r="BN464" s="334">
        <f t="shared" si="424"/>
        <v>0</v>
      </c>
      <c r="BP464" s="66">
        <f t="shared" si="391"/>
        <v>0</v>
      </c>
      <c r="BQ464" s="165">
        <f t="shared" si="392"/>
        <v>0</v>
      </c>
      <c r="BR464" s="334">
        <f t="shared" si="425"/>
        <v>0</v>
      </c>
      <c r="BT464" s="66"/>
      <c r="BU464" s="165">
        <f t="shared" si="394"/>
        <v>0</v>
      </c>
      <c r="BV464" s="334">
        <f t="shared" si="426"/>
        <v>0</v>
      </c>
      <c r="BX464" s="413">
        <f t="shared" si="396"/>
        <v>0</v>
      </c>
      <c r="BY464" s="165">
        <f t="shared" si="397"/>
        <v>0</v>
      </c>
      <c r="BZ464" s="334">
        <v>0</v>
      </c>
      <c r="CB464" s="413">
        <f t="shared" si="398"/>
        <v>0</v>
      </c>
      <c r="CC464" s="165">
        <f t="shared" si="399"/>
        <v>0</v>
      </c>
      <c r="CD464" s="334">
        <v>0</v>
      </c>
      <c r="CF464" s="413">
        <v>0</v>
      </c>
      <c r="CG464" s="165">
        <v>0</v>
      </c>
      <c r="CH464" s="334">
        <v>0</v>
      </c>
      <c r="CJ464" s="413">
        <v>0</v>
      </c>
      <c r="CK464" s="165">
        <v>0</v>
      </c>
      <c r="CL464" s="334">
        <v>0</v>
      </c>
    </row>
    <row r="465" spans="1:90" ht="15" customHeight="1" outlineLevel="2">
      <c r="A465" s="188" t="s">
        <v>15</v>
      </c>
      <c r="B465" s="187">
        <v>101564</v>
      </c>
      <c r="C465" s="13" t="s">
        <v>13713</v>
      </c>
      <c r="D465" s="583" t="str">
        <f>IF(B465="","",IFERROR(VLOOKUP(B465,'SINAPI12-24'!$A$5:$H$17812,2,FALSE),VLOOKUP(ORÇAMENTO!B465,COMPOSIÇÕES!$A$9:$G$412,3,FALSE)))</f>
        <v>CABO DE COBRE FLEXÍVEL ISOLADO, 50 MM², 0,6/1,0 KV, PARA REDE AÉREA DE DISTRIBUIÇÃO DE ENERGIA ELÉTRICA DE BAIXA TENSÃO - FORNECIMENTO E INSTALAÇÃO. AF_07/2020</v>
      </c>
      <c r="E465" s="604" t="str">
        <f>IF(B465="","",IFERROR(VLOOKUP(B465,'SINAPI12-24'!$A$5:$H$17812,3,FALSE),VLOOKUP(ORÇAMENTO!B465,COMPOSIÇÕES!$A$9:$G$412,4,FALSE)))</f>
        <v>M</v>
      </c>
      <c r="F465" s="110">
        <v>607.20000000000005</v>
      </c>
      <c r="G465" s="605"/>
      <c r="H465" s="123">
        <f t="shared" si="404"/>
        <v>0.28349999999999997</v>
      </c>
      <c r="I465" s="104">
        <f t="shared" si="427"/>
        <v>0</v>
      </c>
      <c r="J465" s="464">
        <f t="shared" si="428"/>
        <v>0</v>
      </c>
      <c r="K465" s="849"/>
      <c r="L465" s="66"/>
      <c r="M465" s="165"/>
      <c r="N465" s="334"/>
      <c r="O465" s="272"/>
      <c r="P465" s="66"/>
      <c r="Q465" s="165"/>
      <c r="R465" s="334"/>
      <c r="S465" s="325"/>
      <c r="T465" s="349"/>
      <c r="U465" s="165"/>
      <c r="V465" s="358"/>
      <c r="W465" s="21"/>
      <c r="X465" s="349"/>
      <c r="Y465" s="163"/>
      <c r="Z465" s="336"/>
      <c r="AA465" s="272"/>
      <c r="AB465" s="349"/>
      <c r="AC465" s="163"/>
      <c r="AD465" s="336"/>
      <c r="AE465" s="272"/>
      <c r="AF465" s="66"/>
      <c r="AG465" s="165"/>
      <c r="AH465" s="334"/>
      <c r="AI465" s="272"/>
      <c r="AJ465" s="66"/>
      <c r="AK465" s="165"/>
      <c r="AL465" s="334"/>
      <c r="AM465" s="146"/>
      <c r="AN465" s="66"/>
      <c r="AO465" s="165"/>
      <c r="AP465" s="334"/>
      <c r="AQ465" s="146"/>
      <c r="AR465" s="66"/>
      <c r="AS465" s="165"/>
      <c r="AT465" s="334"/>
      <c r="AU465" s="146"/>
      <c r="AV465" s="359"/>
      <c r="AW465" s="165"/>
      <c r="AX465" s="469"/>
      <c r="AY465" s="146"/>
      <c r="AZ465" s="292"/>
      <c r="BA465" s="165"/>
      <c r="BB465" s="469"/>
      <c r="BC465" s="146"/>
      <c r="BD465" s="66"/>
      <c r="BE465" s="165">
        <f t="shared" si="385"/>
        <v>0</v>
      </c>
      <c r="BF465" s="334">
        <f t="shared" si="421"/>
        <v>0</v>
      </c>
      <c r="BG465" s="158"/>
      <c r="BH465" s="66"/>
      <c r="BI465" s="165">
        <f t="shared" si="387"/>
        <v>0</v>
      </c>
      <c r="BJ465" s="334">
        <f t="shared" si="422"/>
        <v>0</v>
      </c>
      <c r="BL465" s="66"/>
      <c r="BM465" s="165">
        <f t="shared" si="423"/>
        <v>0</v>
      </c>
      <c r="BN465" s="334">
        <f t="shared" si="424"/>
        <v>0</v>
      </c>
      <c r="BP465" s="66">
        <f t="shared" si="391"/>
        <v>0</v>
      </c>
      <c r="BQ465" s="165">
        <f t="shared" si="392"/>
        <v>0</v>
      </c>
      <c r="BR465" s="334">
        <f t="shared" si="425"/>
        <v>0</v>
      </c>
      <c r="BT465" s="66"/>
      <c r="BU465" s="165">
        <f t="shared" si="394"/>
        <v>0</v>
      </c>
      <c r="BV465" s="334">
        <f t="shared" si="426"/>
        <v>0</v>
      </c>
      <c r="BX465" s="413">
        <f t="shared" si="396"/>
        <v>0</v>
      </c>
      <c r="BY465" s="165">
        <f t="shared" si="397"/>
        <v>0</v>
      </c>
      <c r="BZ465" s="334">
        <v>0</v>
      </c>
      <c r="CB465" s="413">
        <f t="shared" si="398"/>
        <v>0</v>
      </c>
      <c r="CC465" s="165">
        <f t="shared" si="399"/>
        <v>0</v>
      </c>
      <c r="CD465" s="334">
        <v>0</v>
      </c>
      <c r="CF465" s="413">
        <v>0</v>
      </c>
      <c r="CG465" s="165">
        <v>0</v>
      </c>
      <c r="CH465" s="334">
        <v>0</v>
      </c>
      <c r="CJ465" s="413">
        <v>0</v>
      </c>
      <c r="CK465" s="165">
        <v>0</v>
      </c>
      <c r="CL465" s="334">
        <v>0</v>
      </c>
    </row>
    <row r="466" spans="1:90" ht="15" customHeight="1" outlineLevel="2">
      <c r="A466" s="188" t="s">
        <v>15</v>
      </c>
      <c r="B466" s="187">
        <v>92992</v>
      </c>
      <c r="C466" s="13" t="s">
        <v>13714</v>
      </c>
      <c r="D466" s="583" t="str">
        <f>IF(B466="","",IFERROR(VLOOKUP(B466,'SINAPI12-24'!$A$5:$H$17812,2,FALSE),VLOOKUP(ORÇAMENTO!B466,COMPOSIÇÕES!$A$9:$G$412,3,FALSE)))</f>
        <v>CABO DE COBRE FLEXÍVEL ISOLADO, 95 MM², ANTI-CHAMA 0,6/1,0 KV, PARA REDE ENTERRADA DE DISTRIBUIÇÃO DE ENERGIA ELÉTRICA - FORNECIMENTO E INSTALAÇÃO. AF_12/2021</v>
      </c>
      <c r="E466" s="604" t="str">
        <f>IF(B466="","",IFERROR(VLOOKUP(B466,'SINAPI12-24'!$A$5:$H$17812,3,FALSE),VLOOKUP(ORÇAMENTO!B466,COMPOSIÇÕES!$A$9:$G$412,4,FALSE)))</f>
        <v>M</v>
      </c>
      <c r="F466" s="110">
        <v>59.8</v>
      </c>
      <c r="G466" s="605"/>
      <c r="H466" s="123">
        <f t="shared" si="404"/>
        <v>0.28349999999999997</v>
      </c>
      <c r="I466" s="104">
        <f t="shared" si="427"/>
        <v>0</v>
      </c>
      <c r="J466" s="464">
        <f t="shared" si="428"/>
        <v>0</v>
      </c>
      <c r="K466" s="849"/>
      <c r="L466" s="66"/>
      <c r="M466" s="165"/>
      <c r="N466" s="334"/>
      <c r="O466" s="272"/>
      <c r="P466" s="66"/>
      <c r="Q466" s="165"/>
      <c r="R466" s="334"/>
      <c r="S466" s="325"/>
      <c r="T466" s="349"/>
      <c r="U466" s="165"/>
      <c r="V466" s="358"/>
      <c r="W466" s="21"/>
      <c r="X466" s="349"/>
      <c r="Y466" s="163"/>
      <c r="Z466" s="336"/>
      <c r="AA466" s="272"/>
      <c r="AB466" s="349"/>
      <c r="AC466" s="163"/>
      <c r="AD466" s="336"/>
      <c r="AE466" s="272"/>
      <c r="AF466" s="66"/>
      <c r="AG466" s="165"/>
      <c r="AH466" s="334"/>
      <c r="AI466" s="272"/>
      <c r="AJ466" s="66"/>
      <c r="AK466" s="165"/>
      <c r="AL466" s="334"/>
      <c r="AM466" s="146"/>
      <c r="AN466" s="66"/>
      <c r="AO466" s="165"/>
      <c r="AP466" s="334"/>
      <c r="AQ466" s="146"/>
      <c r="AR466" s="66"/>
      <c r="AS466" s="165"/>
      <c r="AT466" s="334"/>
      <c r="AU466" s="146"/>
      <c r="AV466" s="359"/>
      <c r="AW466" s="165"/>
      <c r="AX466" s="469"/>
      <c r="AY466" s="146"/>
      <c r="AZ466" s="292"/>
      <c r="BA466" s="165"/>
      <c r="BB466" s="469"/>
      <c r="BC466" s="146"/>
      <c r="BD466" s="66"/>
      <c r="BE466" s="165">
        <f t="shared" ref="BE466:BE521" si="429">TRUNC(BD466*I466,2)</f>
        <v>0</v>
      </c>
      <c r="BF466" s="334">
        <f t="shared" si="421"/>
        <v>0</v>
      </c>
      <c r="BG466" s="158"/>
      <c r="BH466" s="66"/>
      <c r="BI466" s="165">
        <f t="shared" ref="BI466:BI521" si="430">TRUNC(BH466*I466,2)</f>
        <v>0</v>
      </c>
      <c r="BJ466" s="334">
        <f t="shared" si="422"/>
        <v>0</v>
      </c>
      <c r="BL466" s="66"/>
      <c r="BM466" s="165">
        <f t="shared" si="423"/>
        <v>0</v>
      </c>
      <c r="BN466" s="334">
        <f t="shared" si="424"/>
        <v>0</v>
      </c>
      <c r="BP466" s="66">
        <f t="shared" ref="BP466:BP521" si="431">L466+P466+AF466+AJ466+AN466+AR466+BD466+BH466</f>
        <v>0</v>
      </c>
      <c r="BQ466" s="165">
        <f t="shared" ref="BQ466:BQ521" si="432">M466+Q466+AG466+AK466+AO466+AS466+BE466+BI466</f>
        <v>0</v>
      </c>
      <c r="BR466" s="334">
        <f t="shared" si="425"/>
        <v>0</v>
      </c>
      <c r="BT466" s="66"/>
      <c r="BU466" s="165">
        <f t="shared" ref="BU466:BU521" si="433">TRUNC(BT466*I466,2)</f>
        <v>0</v>
      </c>
      <c r="BV466" s="334">
        <f t="shared" si="426"/>
        <v>0</v>
      </c>
      <c r="BX466" s="413">
        <f t="shared" si="396"/>
        <v>0</v>
      </c>
      <c r="BY466" s="165">
        <f t="shared" si="397"/>
        <v>0</v>
      </c>
      <c r="BZ466" s="334">
        <v>0</v>
      </c>
      <c r="CB466" s="413">
        <f t="shared" si="398"/>
        <v>0</v>
      </c>
      <c r="CC466" s="165">
        <f t="shared" si="399"/>
        <v>0</v>
      </c>
      <c r="CD466" s="334">
        <v>0</v>
      </c>
      <c r="CF466" s="413">
        <v>0</v>
      </c>
      <c r="CG466" s="165">
        <v>0</v>
      </c>
      <c r="CH466" s="334">
        <v>0</v>
      </c>
      <c r="CJ466" s="413">
        <v>0</v>
      </c>
      <c r="CK466" s="165">
        <v>0</v>
      </c>
      <c r="CL466" s="334">
        <v>0</v>
      </c>
    </row>
    <row r="467" spans="1:90" ht="15" customHeight="1" outlineLevel="2">
      <c r="A467" s="188" t="s">
        <v>15</v>
      </c>
      <c r="B467" s="187">
        <v>92996</v>
      </c>
      <c r="C467" s="13" t="s">
        <v>13715</v>
      </c>
      <c r="D467" s="583" t="str">
        <f>IF(B467="","",IFERROR(VLOOKUP(B467,'SINAPI12-24'!$A$5:$H$17812,2,FALSE),VLOOKUP(ORÇAMENTO!B467,COMPOSIÇÕES!$A$9:$G$412,3,FALSE)))</f>
        <v>CABO DE COBRE FLEXÍVEL ISOLADO, 150 MM², ANTI-CHAMA 0,6/1,0 KV, PARA REDE ENTERRADA DE DISTRIBUIÇÃO DE ENERGIA ELÉTRICA - FORNECIMENTO E INSTALAÇÃO. AF_12/2021</v>
      </c>
      <c r="E467" s="604" t="str">
        <f>IF(B467="","",IFERROR(VLOOKUP(B467,'SINAPI12-24'!$A$5:$H$17812,3,FALSE),VLOOKUP(ORÇAMENTO!B467,COMPOSIÇÕES!$A$9:$G$412,4,FALSE)))</f>
        <v>M</v>
      </c>
      <c r="F467" s="110">
        <v>184.3</v>
      </c>
      <c r="G467" s="605"/>
      <c r="H467" s="123">
        <f t="shared" si="404"/>
        <v>0.28349999999999997</v>
      </c>
      <c r="I467" s="104">
        <f t="shared" si="427"/>
        <v>0</v>
      </c>
      <c r="J467" s="464">
        <f t="shared" si="428"/>
        <v>0</v>
      </c>
      <c r="K467" s="849"/>
      <c r="L467" s="66"/>
      <c r="M467" s="165"/>
      <c r="N467" s="334"/>
      <c r="O467" s="272"/>
      <c r="P467" s="66"/>
      <c r="Q467" s="165"/>
      <c r="R467" s="334"/>
      <c r="S467" s="325"/>
      <c r="T467" s="349"/>
      <c r="U467" s="165"/>
      <c r="V467" s="358"/>
      <c r="W467" s="21"/>
      <c r="X467" s="349"/>
      <c r="Y467" s="163"/>
      <c r="Z467" s="336"/>
      <c r="AA467" s="272"/>
      <c r="AB467" s="349"/>
      <c r="AC467" s="163"/>
      <c r="AD467" s="336"/>
      <c r="AE467" s="272"/>
      <c r="AF467" s="66"/>
      <c r="AG467" s="165"/>
      <c r="AH467" s="334"/>
      <c r="AI467" s="272"/>
      <c r="AJ467" s="66"/>
      <c r="AK467" s="165"/>
      <c r="AL467" s="334"/>
      <c r="AM467" s="146"/>
      <c r="AN467" s="66"/>
      <c r="AO467" s="165"/>
      <c r="AP467" s="334"/>
      <c r="AQ467" s="146"/>
      <c r="AR467" s="66"/>
      <c r="AS467" s="165"/>
      <c r="AT467" s="334"/>
      <c r="AU467" s="146"/>
      <c r="AV467" s="359"/>
      <c r="AW467" s="165"/>
      <c r="AX467" s="469"/>
      <c r="AY467" s="146"/>
      <c r="AZ467" s="292"/>
      <c r="BA467" s="165"/>
      <c r="BB467" s="469"/>
      <c r="BC467" s="146"/>
      <c r="BD467" s="66"/>
      <c r="BE467" s="165">
        <f t="shared" si="429"/>
        <v>0</v>
      </c>
      <c r="BF467" s="334">
        <f t="shared" si="421"/>
        <v>0</v>
      </c>
      <c r="BG467" s="158"/>
      <c r="BH467" s="66"/>
      <c r="BI467" s="165">
        <f t="shared" si="430"/>
        <v>0</v>
      </c>
      <c r="BJ467" s="334">
        <f t="shared" si="422"/>
        <v>0</v>
      </c>
      <c r="BL467" s="66"/>
      <c r="BM467" s="165">
        <f t="shared" si="423"/>
        <v>0</v>
      </c>
      <c r="BN467" s="334">
        <f t="shared" si="424"/>
        <v>0</v>
      </c>
      <c r="BP467" s="66">
        <f t="shared" si="431"/>
        <v>0</v>
      </c>
      <c r="BQ467" s="165">
        <f t="shared" si="432"/>
        <v>0</v>
      </c>
      <c r="BR467" s="334">
        <f t="shared" si="425"/>
        <v>0</v>
      </c>
      <c r="BT467" s="66"/>
      <c r="BU467" s="165">
        <f t="shared" si="433"/>
        <v>0</v>
      </c>
      <c r="BV467" s="334">
        <f t="shared" si="426"/>
        <v>0</v>
      </c>
      <c r="BX467" s="413">
        <f t="shared" ref="BX467:BX521" si="434">AB467</f>
        <v>0</v>
      </c>
      <c r="BY467" s="165">
        <f t="shared" ref="BY467:BY521" si="435">AC467</f>
        <v>0</v>
      </c>
      <c r="BZ467" s="334">
        <v>0</v>
      </c>
      <c r="CB467" s="413">
        <f t="shared" ref="CB467:CB521" si="436">T467-BX467</f>
        <v>0</v>
      </c>
      <c r="CC467" s="165">
        <f t="shared" ref="CC467:CC521" si="437">TRUNC(CB467*I467,2)</f>
        <v>0</v>
      </c>
      <c r="CD467" s="334">
        <v>0</v>
      </c>
      <c r="CF467" s="413">
        <v>0</v>
      </c>
      <c r="CG467" s="165">
        <v>0</v>
      </c>
      <c r="CH467" s="334">
        <v>0</v>
      </c>
      <c r="CJ467" s="413">
        <v>0</v>
      </c>
      <c r="CK467" s="165">
        <v>0</v>
      </c>
      <c r="CL467" s="334">
        <v>0</v>
      </c>
    </row>
    <row r="468" spans="1:90" ht="15" customHeight="1" outlineLevel="2">
      <c r="A468" s="188" t="s">
        <v>15</v>
      </c>
      <c r="B468" s="187">
        <v>92984</v>
      </c>
      <c r="C468" s="13" t="s">
        <v>13716</v>
      </c>
      <c r="D468" s="583" t="str">
        <f>IF(B468="","",IFERROR(VLOOKUP(B468,'SINAPI12-24'!$A$5:$H$17812,2,FALSE),VLOOKUP(ORÇAMENTO!B468,COMPOSIÇÕES!$A$9:$G$412,3,FALSE)))</f>
        <v>CABO DE COBRE FLEXÍVEL ISOLADO, 25 MM², ANTI-CHAMA 0,6/1,0 KV, PARA REDE ENTERRADA DE DISTRIBUIÇÃO DE ENERGIA ELÉTRICA - FORNECIMENTO E INSTALAÇÃO. AF_12/2021</v>
      </c>
      <c r="E468" s="604" t="str">
        <f>IF(B468="","",IFERROR(VLOOKUP(B468,'SINAPI12-24'!$A$5:$H$17812,3,FALSE),VLOOKUP(ORÇAMENTO!B468,COMPOSIÇÕES!$A$9:$G$412,4,FALSE)))</f>
        <v>M</v>
      </c>
      <c r="F468" s="110">
        <v>196.5</v>
      </c>
      <c r="G468" s="605"/>
      <c r="H468" s="123">
        <f t="shared" si="404"/>
        <v>0.28349999999999997</v>
      </c>
      <c r="I468" s="104">
        <f t="shared" si="427"/>
        <v>0</v>
      </c>
      <c r="J468" s="464">
        <f t="shared" si="428"/>
        <v>0</v>
      </c>
      <c r="K468" s="849"/>
      <c r="L468" s="68"/>
      <c r="M468" s="132"/>
      <c r="N468" s="337"/>
      <c r="O468" s="272"/>
      <c r="P468" s="68"/>
      <c r="Q468" s="132"/>
      <c r="R468" s="337"/>
      <c r="S468" s="325"/>
      <c r="T468" s="350"/>
      <c r="U468" s="132"/>
      <c r="V468" s="360"/>
      <c r="W468" s="21"/>
      <c r="X468" s="350"/>
      <c r="Y468" s="323"/>
      <c r="Z468" s="339"/>
      <c r="AA468" s="272"/>
      <c r="AB468" s="350"/>
      <c r="AC468" s="323"/>
      <c r="AD468" s="339"/>
      <c r="AE468" s="272"/>
      <c r="AF468" s="68"/>
      <c r="AG468" s="132"/>
      <c r="AH468" s="337"/>
      <c r="AI468" s="272"/>
      <c r="AJ468" s="68"/>
      <c r="AK468" s="132"/>
      <c r="AL468" s="337"/>
      <c r="AM468" s="146"/>
      <c r="AN468" s="68"/>
      <c r="AO468" s="132"/>
      <c r="AP468" s="337"/>
      <c r="AQ468" s="146"/>
      <c r="AR468" s="68"/>
      <c r="AS468" s="132"/>
      <c r="AT468" s="337"/>
      <c r="AU468" s="146"/>
      <c r="AV468" s="361"/>
      <c r="AW468" s="132"/>
      <c r="AX468" s="470"/>
      <c r="AY468" s="146"/>
      <c r="AZ468" s="293"/>
      <c r="BA468" s="132"/>
      <c r="BB468" s="470"/>
      <c r="BC468" s="146"/>
      <c r="BD468" s="68"/>
      <c r="BE468" s="132">
        <f t="shared" si="429"/>
        <v>0</v>
      </c>
      <c r="BF468" s="337">
        <f t="shared" si="421"/>
        <v>0</v>
      </c>
      <c r="BG468" s="158"/>
      <c r="BH468" s="68"/>
      <c r="BI468" s="132">
        <f t="shared" si="430"/>
        <v>0</v>
      </c>
      <c r="BJ468" s="337">
        <f t="shared" si="422"/>
        <v>0</v>
      </c>
      <c r="BL468" s="68"/>
      <c r="BM468" s="132">
        <f t="shared" si="423"/>
        <v>0</v>
      </c>
      <c r="BN468" s="337">
        <f t="shared" si="424"/>
        <v>0</v>
      </c>
      <c r="BP468" s="68">
        <f t="shared" si="431"/>
        <v>0</v>
      </c>
      <c r="BQ468" s="132">
        <f t="shared" si="432"/>
        <v>0</v>
      </c>
      <c r="BR468" s="337">
        <f t="shared" si="425"/>
        <v>0</v>
      </c>
      <c r="BT468" s="68"/>
      <c r="BU468" s="132">
        <f t="shared" si="433"/>
        <v>0</v>
      </c>
      <c r="BV468" s="337">
        <f t="shared" si="426"/>
        <v>0</v>
      </c>
      <c r="BX468" s="415">
        <f t="shared" si="434"/>
        <v>0</v>
      </c>
      <c r="BY468" s="132">
        <f t="shared" si="435"/>
        <v>0</v>
      </c>
      <c r="BZ468" s="337">
        <v>0</v>
      </c>
      <c r="CB468" s="415">
        <f t="shared" si="436"/>
        <v>0</v>
      </c>
      <c r="CC468" s="132">
        <f t="shared" si="437"/>
        <v>0</v>
      </c>
      <c r="CD468" s="337">
        <v>0</v>
      </c>
      <c r="CF468" s="415">
        <v>0</v>
      </c>
      <c r="CG468" s="132">
        <v>0</v>
      </c>
      <c r="CH468" s="337">
        <v>0</v>
      </c>
      <c r="CJ468" s="415">
        <v>0</v>
      </c>
      <c r="CK468" s="132">
        <v>0</v>
      </c>
      <c r="CL468" s="337">
        <v>0</v>
      </c>
    </row>
    <row r="469" spans="1:90" ht="15" customHeight="1" outlineLevel="1">
      <c r="A469" s="425"/>
      <c r="B469" s="426"/>
      <c r="C469" s="427" t="s">
        <v>445</v>
      </c>
      <c r="D469" s="581" t="s">
        <v>416</v>
      </c>
      <c r="E469" s="428"/>
      <c r="F469" s="429"/>
      <c r="G469" s="430"/>
      <c r="H469" s="431"/>
      <c r="I469" s="430"/>
      <c r="J469" s="432">
        <f>J470</f>
        <v>0</v>
      </c>
      <c r="K469" s="849"/>
      <c r="L469" s="261"/>
      <c r="M469" s="262"/>
      <c r="N469" s="351"/>
      <c r="O469" s="272"/>
      <c r="P469" s="261"/>
      <c r="Q469" s="262"/>
      <c r="R469" s="351"/>
      <c r="S469" s="325"/>
      <c r="T469" s="352"/>
      <c r="U469" s="262"/>
      <c r="V469" s="364"/>
      <c r="W469" s="21"/>
      <c r="X469" s="352"/>
      <c r="Y469" s="353"/>
      <c r="Z469" s="354"/>
      <c r="AA469" s="272"/>
      <c r="AB469" s="352"/>
      <c r="AC469" s="353"/>
      <c r="AD469" s="354"/>
      <c r="AE469" s="272"/>
      <c r="AF469" s="261"/>
      <c r="AG469" s="262"/>
      <c r="AH469" s="351"/>
      <c r="AI469" s="272"/>
      <c r="AJ469" s="261"/>
      <c r="AK469" s="262"/>
      <c r="AL469" s="351"/>
      <c r="AM469" s="146"/>
      <c r="AN469" s="261"/>
      <c r="AO469" s="262"/>
      <c r="AP469" s="351"/>
      <c r="AQ469" s="146"/>
      <c r="AR469" s="261"/>
      <c r="AS469" s="262"/>
      <c r="AT469" s="351"/>
      <c r="AU469" s="146"/>
      <c r="AV469" s="352"/>
      <c r="AW469" s="262"/>
      <c r="AX469" s="472"/>
      <c r="AY469" s="146"/>
      <c r="AZ469" s="295"/>
      <c r="BA469" s="262"/>
      <c r="BB469" s="472"/>
      <c r="BC469" s="146"/>
      <c r="BD469" s="261"/>
      <c r="BE469" s="262"/>
      <c r="BF469" s="351"/>
      <c r="BG469" s="158"/>
      <c r="BH469" s="261"/>
      <c r="BI469" s="262"/>
      <c r="BJ469" s="351"/>
      <c r="BL469" s="261"/>
      <c r="BM469" s="262"/>
      <c r="BN469" s="351"/>
      <c r="BP469" s="261"/>
      <c r="BQ469" s="262"/>
      <c r="BR469" s="351"/>
      <c r="BT469" s="261"/>
      <c r="BU469" s="262"/>
      <c r="BV469" s="351"/>
      <c r="BX469" s="295"/>
      <c r="BY469" s="262"/>
      <c r="BZ469" s="351"/>
      <c r="CB469" s="295"/>
      <c r="CC469" s="262"/>
      <c r="CD469" s="351"/>
      <c r="CF469" s="295"/>
      <c r="CG469" s="262"/>
      <c r="CH469" s="351"/>
      <c r="CJ469" s="295"/>
      <c r="CK469" s="262"/>
      <c r="CL469" s="351"/>
    </row>
    <row r="470" spans="1:90" ht="15" customHeight="1" outlineLevel="2">
      <c r="A470" s="946" t="s">
        <v>106</v>
      </c>
      <c r="B470" s="189">
        <v>763</v>
      </c>
      <c r="C470" s="13" t="s">
        <v>450</v>
      </c>
      <c r="D470" s="583" t="s">
        <v>13878</v>
      </c>
      <c r="E470" s="604" t="s">
        <v>67</v>
      </c>
      <c r="F470" s="788">
        <v>86.1</v>
      </c>
      <c r="G470" s="605"/>
      <c r="H470" s="123">
        <f t="shared" si="404"/>
        <v>0.28349999999999997</v>
      </c>
      <c r="I470" s="104">
        <f t="shared" ref="I470" si="438">G470*(1+H470)</f>
        <v>0</v>
      </c>
      <c r="J470" s="464">
        <f t="shared" ref="J470" si="439">F470*I470</f>
        <v>0</v>
      </c>
      <c r="K470" s="849"/>
      <c r="L470" s="947"/>
      <c r="M470" s="765"/>
      <c r="N470" s="948"/>
      <c r="O470" s="775"/>
      <c r="P470" s="947"/>
      <c r="Q470" s="765"/>
      <c r="R470" s="948"/>
      <c r="S470" s="776"/>
      <c r="T470" s="949"/>
      <c r="U470" s="765"/>
      <c r="V470" s="950"/>
      <c r="W470" s="21"/>
      <c r="X470" s="949"/>
      <c r="Y470" s="951"/>
      <c r="Z470" s="952"/>
      <c r="AA470" s="775"/>
      <c r="AB470" s="949"/>
      <c r="AC470" s="951"/>
      <c r="AD470" s="952"/>
      <c r="AE470" s="775"/>
      <c r="AF470" s="947"/>
      <c r="AG470" s="765"/>
      <c r="AH470" s="948"/>
      <c r="AI470" s="775"/>
      <c r="AJ470" s="947"/>
      <c r="AK470" s="765"/>
      <c r="AL470" s="948"/>
      <c r="AM470" s="931"/>
      <c r="AN470" s="947"/>
      <c r="AO470" s="765"/>
      <c r="AP470" s="948"/>
      <c r="AQ470" s="931"/>
      <c r="AR470" s="947"/>
      <c r="AS470" s="765"/>
      <c r="AT470" s="948"/>
      <c r="AU470" s="931"/>
      <c r="AV470" s="949"/>
      <c r="AW470" s="765"/>
      <c r="AX470" s="953"/>
      <c r="AY470" s="931"/>
      <c r="AZ470" s="954"/>
      <c r="BA470" s="765"/>
      <c r="BB470" s="953"/>
      <c r="BC470" s="931"/>
      <c r="BD470" s="947"/>
      <c r="BE470" s="765">
        <f t="shared" si="429"/>
        <v>0</v>
      </c>
      <c r="BF470" s="948">
        <f>BD470/($F470-$X470-$AZ470)</f>
        <v>0</v>
      </c>
      <c r="BG470" s="934"/>
      <c r="BH470" s="947"/>
      <c r="BI470" s="765">
        <f t="shared" si="430"/>
        <v>0</v>
      </c>
      <c r="BJ470" s="948">
        <f>BH470/($F470-$X470-$AZ470)</f>
        <v>0</v>
      </c>
      <c r="BL470" s="947"/>
      <c r="BM470" s="765">
        <f t="shared" ref="BM470" si="440">TRUNC(BL470*M470,2)</f>
        <v>0</v>
      </c>
      <c r="BN470" s="948">
        <f>BL470/($F470-$X470-$AZ470)</f>
        <v>0</v>
      </c>
      <c r="BP470" s="947">
        <f t="shared" si="431"/>
        <v>0</v>
      </c>
      <c r="BQ470" s="765">
        <f t="shared" si="432"/>
        <v>0</v>
      </c>
      <c r="BR470" s="948">
        <f>BP470/($F470-$X470-$AZ470)</f>
        <v>0</v>
      </c>
      <c r="BT470" s="947"/>
      <c r="BU470" s="765">
        <f t="shared" si="433"/>
        <v>0</v>
      </c>
      <c r="BV470" s="948">
        <f>BT470/($F470-$X470-$AZ470)</f>
        <v>0</v>
      </c>
      <c r="BX470" s="954">
        <f t="shared" si="434"/>
        <v>0</v>
      </c>
      <c r="BY470" s="765">
        <f t="shared" si="435"/>
        <v>0</v>
      </c>
      <c r="BZ470" s="948">
        <v>0</v>
      </c>
      <c r="CB470" s="954">
        <f t="shared" si="436"/>
        <v>0</v>
      </c>
      <c r="CC470" s="765">
        <f t="shared" si="437"/>
        <v>0</v>
      </c>
      <c r="CD470" s="948">
        <v>0</v>
      </c>
      <c r="CF470" s="954">
        <v>0</v>
      </c>
      <c r="CG470" s="765">
        <v>0</v>
      </c>
      <c r="CH470" s="948">
        <v>0</v>
      </c>
      <c r="CJ470" s="954">
        <v>0</v>
      </c>
      <c r="CK470" s="765">
        <v>0</v>
      </c>
      <c r="CL470" s="948">
        <v>0</v>
      </c>
    </row>
    <row r="471" spans="1:90" ht="15" customHeight="1" outlineLevel="1">
      <c r="A471" s="425"/>
      <c r="B471" s="426"/>
      <c r="C471" s="427" t="s">
        <v>13717</v>
      </c>
      <c r="D471" s="581" t="s">
        <v>418</v>
      </c>
      <c r="E471" s="428"/>
      <c r="F471" s="429"/>
      <c r="G471" s="430"/>
      <c r="H471" s="431"/>
      <c r="I471" s="430"/>
      <c r="J471" s="432">
        <f>SUM(J472:J488)</f>
        <v>0</v>
      </c>
      <c r="K471" s="849"/>
      <c r="L471" s="261"/>
      <c r="M471" s="262"/>
      <c r="N471" s="351"/>
      <c r="O471" s="272"/>
      <c r="P471" s="261"/>
      <c r="Q471" s="262"/>
      <c r="R471" s="351"/>
      <c r="S471" s="325"/>
      <c r="T471" s="352"/>
      <c r="U471" s="262"/>
      <c r="V471" s="364"/>
      <c r="W471" s="21"/>
      <c r="X471" s="352"/>
      <c r="Y471" s="353"/>
      <c r="Z471" s="354"/>
      <c r="AA471" s="272"/>
      <c r="AB471" s="352"/>
      <c r="AC471" s="353"/>
      <c r="AD471" s="354"/>
      <c r="AE471" s="272"/>
      <c r="AF471" s="261"/>
      <c r="AG471" s="262"/>
      <c r="AH471" s="351"/>
      <c r="AI471" s="272"/>
      <c r="AJ471" s="261"/>
      <c r="AK471" s="262"/>
      <c r="AL471" s="351"/>
      <c r="AM471" s="146"/>
      <c r="AN471" s="261"/>
      <c r="AO471" s="262"/>
      <c r="AP471" s="351"/>
      <c r="AQ471" s="146"/>
      <c r="AR471" s="261"/>
      <c r="AS471" s="262"/>
      <c r="AT471" s="351"/>
      <c r="AU471" s="146"/>
      <c r="AV471" s="352"/>
      <c r="AW471" s="262"/>
      <c r="AX471" s="472"/>
      <c r="AY471" s="146"/>
      <c r="AZ471" s="295"/>
      <c r="BA471" s="262"/>
      <c r="BB471" s="472"/>
      <c r="BC471" s="146"/>
      <c r="BD471" s="261"/>
      <c r="BE471" s="262"/>
      <c r="BF471" s="351"/>
      <c r="BG471" s="158"/>
      <c r="BH471" s="261"/>
      <c r="BI471" s="262"/>
      <c r="BJ471" s="351"/>
      <c r="BL471" s="261"/>
      <c r="BM471" s="262"/>
      <c r="BN471" s="351"/>
      <c r="BP471" s="261"/>
      <c r="BQ471" s="262"/>
      <c r="BR471" s="351"/>
      <c r="BT471" s="261"/>
      <c r="BU471" s="262"/>
      <c r="BV471" s="351"/>
      <c r="BX471" s="295"/>
      <c r="BY471" s="262"/>
      <c r="BZ471" s="351"/>
      <c r="CB471" s="295"/>
      <c r="CC471" s="262"/>
      <c r="CD471" s="351"/>
      <c r="CF471" s="295"/>
      <c r="CG471" s="262"/>
      <c r="CH471" s="351"/>
      <c r="CJ471" s="295"/>
      <c r="CK471" s="262"/>
      <c r="CL471" s="351"/>
    </row>
    <row r="472" spans="1:90" ht="15" customHeight="1" outlineLevel="2">
      <c r="A472" s="188" t="s">
        <v>15</v>
      </c>
      <c r="B472" s="187">
        <v>91996</v>
      </c>
      <c r="C472" s="13" t="s">
        <v>13718</v>
      </c>
      <c r="D472" s="583" t="str">
        <f>IF(B472="","",IFERROR(VLOOKUP(B472,'SINAPI12-24'!$A$5:$H$17812,2,FALSE),VLOOKUP(ORÇAMENTO!B472,COMPOSIÇÕES!$A$9:$G$412,3,FALSE)))</f>
        <v>TOMADA MÉDIA DE EMBUTIR (1 MÓDULO), 2P+T 10 A, INCLUINDO SUPORTE E PLACA - FORNECIMENTO E INSTALAÇÃO. AF_03/2023</v>
      </c>
      <c r="E472" s="604" t="str">
        <f>IF(B472="","",IFERROR(VLOOKUP(B472,'SINAPI12-24'!$A$5:$H$17812,3,FALSE),VLOOKUP(ORÇAMENTO!B472,COMPOSIÇÕES!$A$9:$G$412,4,FALSE)))</f>
        <v>UN</v>
      </c>
      <c r="F472" s="110">
        <v>143</v>
      </c>
      <c r="G472" s="605"/>
      <c r="H472" s="123">
        <f t="shared" si="404"/>
        <v>0.28349999999999997</v>
      </c>
      <c r="I472" s="104">
        <f t="shared" ref="I472:I488" si="441">G472*(1+H472)</f>
        <v>0</v>
      </c>
      <c r="J472" s="464">
        <f t="shared" ref="J472:J488" si="442">F472*I472</f>
        <v>0</v>
      </c>
      <c r="K472" s="849"/>
      <c r="L472" s="69"/>
      <c r="M472" s="112"/>
      <c r="N472" s="331"/>
      <c r="O472" s="272"/>
      <c r="P472" s="69"/>
      <c r="Q472" s="112"/>
      <c r="R472" s="331"/>
      <c r="S472" s="325"/>
      <c r="T472" s="348"/>
      <c r="U472" s="112"/>
      <c r="V472" s="356"/>
      <c r="W472" s="21"/>
      <c r="X472" s="348"/>
      <c r="Y472" s="162"/>
      <c r="Z472" s="333"/>
      <c r="AA472" s="272"/>
      <c r="AB472" s="348"/>
      <c r="AC472" s="162"/>
      <c r="AD472" s="333"/>
      <c r="AE472" s="272"/>
      <c r="AF472" s="69"/>
      <c r="AG472" s="112"/>
      <c r="AH472" s="331"/>
      <c r="AI472" s="272"/>
      <c r="AJ472" s="69"/>
      <c r="AK472" s="112"/>
      <c r="AL472" s="331"/>
      <c r="AM472" s="146"/>
      <c r="AN472" s="69"/>
      <c r="AO472" s="112"/>
      <c r="AP472" s="331"/>
      <c r="AQ472" s="146"/>
      <c r="AR472" s="69"/>
      <c r="AS472" s="112"/>
      <c r="AT472" s="331"/>
      <c r="AU472" s="146"/>
      <c r="AV472" s="357"/>
      <c r="AW472" s="112"/>
      <c r="AX472" s="468"/>
      <c r="AY472" s="146"/>
      <c r="AZ472" s="291"/>
      <c r="BA472" s="112"/>
      <c r="BB472" s="468"/>
      <c r="BC472" s="146"/>
      <c r="BD472" s="69"/>
      <c r="BE472" s="112">
        <f t="shared" si="429"/>
        <v>0</v>
      </c>
      <c r="BF472" s="331">
        <f t="shared" ref="BF472:BF488" si="443">BD472/($F472-$X472-$AZ472)</f>
        <v>0</v>
      </c>
      <c r="BG472" s="158"/>
      <c r="BH472" s="69"/>
      <c r="BI472" s="112">
        <f t="shared" si="430"/>
        <v>0</v>
      </c>
      <c r="BJ472" s="331">
        <f t="shared" ref="BJ472:BJ488" si="444">BH472/($F472-$X472-$AZ472)</f>
        <v>0</v>
      </c>
      <c r="BL472" s="69"/>
      <c r="BM472" s="112">
        <f t="shared" ref="BM472:BM488" si="445">TRUNC(BL472*M472,2)</f>
        <v>0</v>
      </c>
      <c r="BN472" s="331">
        <f t="shared" ref="BN472:BN488" si="446">BL472/($F472-$X472-$AZ472)</f>
        <v>0</v>
      </c>
      <c r="BP472" s="69">
        <f t="shared" si="431"/>
        <v>0</v>
      </c>
      <c r="BQ472" s="112">
        <f t="shared" si="432"/>
        <v>0</v>
      </c>
      <c r="BR472" s="331">
        <f t="shared" ref="BR472:BR488" si="447">BP472/($F472-$X472-$AZ472)</f>
        <v>0</v>
      </c>
      <c r="BT472" s="69"/>
      <c r="BU472" s="112">
        <f t="shared" si="433"/>
        <v>0</v>
      </c>
      <c r="BV472" s="331">
        <f t="shared" ref="BV472:BV488" si="448">BT472/($F472-$X472-$AZ472)</f>
        <v>0</v>
      </c>
      <c r="BX472" s="304">
        <f t="shared" si="434"/>
        <v>0</v>
      </c>
      <c r="BY472" s="112">
        <f t="shared" si="435"/>
        <v>0</v>
      </c>
      <c r="BZ472" s="331">
        <v>0</v>
      </c>
      <c r="CB472" s="304">
        <f t="shared" si="436"/>
        <v>0</v>
      </c>
      <c r="CC472" s="112">
        <f t="shared" si="437"/>
        <v>0</v>
      </c>
      <c r="CD472" s="331">
        <v>0</v>
      </c>
      <c r="CF472" s="304">
        <v>0</v>
      </c>
      <c r="CG472" s="112">
        <v>0</v>
      </c>
      <c r="CH472" s="331">
        <v>0</v>
      </c>
      <c r="CJ472" s="304">
        <v>0</v>
      </c>
      <c r="CK472" s="112">
        <v>0</v>
      </c>
      <c r="CL472" s="331">
        <v>0</v>
      </c>
    </row>
    <row r="473" spans="1:90" ht="15" customHeight="1" outlineLevel="2">
      <c r="A473" s="188" t="s">
        <v>15</v>
      </c>
      <c r="B473" s="187">
        <v>91997</v>
      </c>
      <c r="C473" s="13" t="s">
        <v>13719</v>
      </c>
      <c r="D473" s="583" t="str">
        <f>IF(B473="","",IFERROR(VLOOKUP(B473,'SINAPI12-24'!$A$5:$H$17812,2,FALSE),VLOOKUP(ORÇAMENTO!B473,COMPOSIÇÕES!$A$9:$G$412,3,FALSE)))</f>
        <v>TOMADA MÉDIA DE EMBUTIR (1 MÓDULO), 2P+T 20 A, INCLUINDO SUPORTE E PLACA - FORNECIMENTO E INSTALAÇÃO. AF_03/2023</v>
      </c>
      <c r="E473" s="604" t="str">
        <f>IF(B473="","",IFERROR(VLOOKUP(B473,'SINAPI12-24'!$A$5:$H$17812,3,FALSE),VLOOKUP(ORÇAMENTO!B473,COMPOSIÇÕES!$A$9:$G$412,4,FALSE)))</f>
        <v>UN</v>
      </c>
      <c r="F473" s="110">
        <v>34</v>
      </c>
      <c r="G473" s="605"/>
      <c r="H473" s="123">
        <f t="shared" si="404"/>
        <v>0.28349999999999997</v>
      </c>
      <c r="I473" s="104">
        <f t="shared" si="441"/>
        <v>0</v>
      </c>
      <c r="J473" s="464">
        <f t="shared" si="442"/>
        <v>0</v>
      </c>
      <c r="K473" s="849"/>
      <c r="L473" s="66"/>
      <c r="M473" s="165"/>
      <c r="N473" s="334"/>
      <c r="O473" s="272"/>
      <c r="P473" s="66"/>
      <c r="Q473" s="165"/>
      <c r="R473" s="334"/>
      <c r="S473" s="325"/>
      <c r="T473" s="349"/>
      <c r="U473" s="165"/>
      <c r="V473" s="358"/>
      <c r="W473" s="21"/>
      <c r="X473" s="349"/>
      <c r="Y473" s="163"/>
      <c r="Z473" s="336"/>
      <c r="AA473" s="272"/>
      <c r="AB473" s="349"/>
      <c r="AC473" s="163"/>
      <c r="AD473" s="336"/>
      <c r="AE473" s="272"/>
      <c r="AF473" s="66"/>
      <c r="AG473" s="165"/>
      <c r="AH473" s="334"/>
      <c r="AI473" s="272"/>
      <c r="AJ473" s="66"/>
      <c r="AK473" s="165"/>
      <c r="AL473" s="334"/>
      <c r="AM473" s="146"/>
      <c r="AN473" s="66"/>
      <c r="AO473" s="165"/>
      <c r="AP473" s="334"/>
      <c r="AQ473" s="146"/>
      <c r="AR473" s="66"/>
      <c r="AS473" s="165"/>
      <c r="AT473" s="334"/>
      <c r="AU473" s="146"/>
      <c r="AV473" s="359"/>
      <c r="AW473" s="165"/>
      <c r="AX473" s="469"/>
      <c r="AY473" s="146"/>
      <c r="AZ473" s="292"/>
      <c r="BA473" s="165"/>
      <c r="BB473" s="469"/>
      <c r="BC473" s="146"/>
      <c r="BD473" s="66"/>
      <c r="BE473" s="165">
        <f t="shared" si="429"/>
        <v>0</v>
      </c>
      <c r="BF473" s="334">
        <f t="shared" si="443"/>
        <v>0</v>
      </c>
      <c r="BG473" s="158"/>
      <c r="BH473" s="66"/>
      <c r="BI473" s="165">
        <f t="shared" si="430"/>
        <v>0</v>
      </c>
      <c r="BJ473" s="334">
        <f t="shared" si="444"/>
        <v>0</v>
      </c>
      <c r="BL473" s="66"/>
      <c r="BM473" s="165">
        <f t="shared" si="445"/>
        <v>0</v>
      </c>
      <c r="BN473" s="334">
        <f t="shared" si="446"/>
        <v>0</v>
      </c>
      <c r="BP473" s="66">
        <f t="shared" si="431"/>
        <v>0</v>
      </c>
      <c r="BQ473" s="165">
        <f t="shared" si="432"/>
        <v>0</v>
      </c>
      <c r="BR473" s="334">
        <f t="shared" si="447"/>
        <v>0</v>
      </c>
      <c r="BT473" s="66"/>
      <c r="BU473" s="165">
        <f t="shared" si="433"/>
        <v>0</v>
      </c>
      <c r="BV473" s="334">
        <f t="shared" si="448"/>
        <v>0</v>
      </c>
      <c r="BX473" s="413">
        <f t="shared" si="434"/>
        <v>0</v>
      </c>
      <c r="BY473" s="165">
        <f t="shared" si="435"/>
        <v>0</v>
      </c>
      <c r="BZ473" s="334">
        <v>0</v>
      </c>
      <c r="CB473" s="413">
        <f t="shared" si="436"/>
        <v>0</v>
      </c>
      <c r="CC473" s="165">
        <f t="shared" si="437"/>
        <v>0</v>
      </c>
      <c r="CD473" s="334">
        <v>0</v>
      </c>
      <c r="CF473" s="413">
        <v>0</v>
      </c>
      <c r="CG473" s="165">
        <v>0</v>
      </c>
      <c r="CH473" s="334">
        <v>0</v>
      </c>
      <c r="CJ473" s="413">
        <v>0</v>
      </c>
      <c r="CK473" s="165">
        <v>0</v>
      </c>
      <c r="CL473" s="334">
        <v>0</v>
      </c>
    </row>
    <row r="474" spans="1:90" ht="15" customHeight="1" outlineLevel="2">
      <c r="A474" s="188" t="s">
        <v>15</v>
      </c>
      <c r="B474" s="187">
        <v>92002</v>
      </c>
      <c r="C474" s="13" t="s">
        <v>13720</v>
      </c>
      <c r="D474" s="583" t="str">
        <f>IF(B474="","",IFERROR(VLOOKUP(B474,'SINAPI12-24'!$A$5:$H$17812,2,FALSE),VLOOKUP(ORÇAMENTO!B474,COMPOSIÇÕES!$A$9:$G$412,3,FALSE)))</f>
        <v>TOMADA MÉDIA DE EMBUTIR (2 MÓDULOS), 2P+T 10 A, SEM SUPORTE E SEM PLACA - FORNECIMENTO E INSTALAÇÃO. AF_03/2023</v>
      </c>
      <c r="E474" s="604" t="str">
        <f>IF(B474="","",IFERROR(VLOOKUP(B474,'SINAPI12-24'!$A$5:$H$17812,3,FALSE),VLOOKUP(ORÇAMENTO!B474,COMPOSIÇÕES!$A$9:$G$412,4,FALSE)))</f>
        <v>UN</v>
      </c>
      <c r="F474" s="110">
        <v>6</v>
      </c>
      <c r="G474" s="605"/>
      <c r="H474" s="123">
        <f t="shared" si="404"/>
        <v>0.28349999999999997</v>
      </c>
      <c r="I474" s="104">
        <f t="shared" si="441"/>
        <v>0</v>
      </c>
      <c r="J474" s="464">
        <f t="shared" si="442"/>
        <v>0</v>
      </c>
      <c r="K474" s="849"/>
      <c r="L474" s="66"/>
      <c r="M474" s="165"/>
      <c r="N474" s="334"/>
      <c r="O474" s="272"/>
      <c r="P474" s="66"/>
      <c r="Q474" s="165"/>
      <c r="R474" s="334"/>
      <c r="S474" s="325"/>
      <c r="T474" s="349"/>
      <c r="U474" s="165"/>
      <c r="V474" s="358"/>
      <c r="W474" s="21"/>
      <c r="X474" s="349"/>
      <c r="Y474" s="163"/>
      <c r="Z474" s="336"/>
      <c r="AA474" s="272"/>
      <c r="AB474" s="349"/>
      <c r="AC474" s="163"/>
      <c r="AD474" s="336"/>
      <c r="AE474" s="272"/>
      <c r="AF474" s="66"/>
      <c r="AG474" s="165"/>
      <c r="AH474" s="334"/>
      <c r="AI474" s="272"/>
      <c r="AJ474" s="66"/>
      <c r="AK474" s="165"/>
      <c r="AL474" s="334"/>
      <c r="AM474" s="146"/>
      <c r="AN474" s="66"/>
      <c r="AO474" s="165"/>
      <c r="AP474" s="334"/>
      <c r="AQ474" s="146"/>
      <c r="AR474" s="66"/>
      <c r="AS474" s="165"/>
      <c r="AT474" s="334"/>
      <c r="AU474" s="146"/>
      <c r="AV474" s="359"/>
      <c r="AW474" s="165"/>
      <c r="AX474" s="469"/>
      <c r="AY474" s="146"/>
      <c r="AZ474" s="292"/>
      <c r="BA474" s="165"/>
      <c r="BB474" s="469"/>
      <c r="BC474" s="146"/>
      <c r="BD474" s="66"/>
      <c r="BE474" s="165">
        <f t="shared" si="429"/>
        <v>0</v>
      </c>
      <c r="BF474" s="334">
        <f t="shared" si="443"/>
        <v>0</v>
      </c>
      <c r="BG474" s="158"/>
      <c r="BH474" s="66"/>
      <c r="BI474" s="165">
        <f t="shared" si="430"/>
        <v>0</v>
      </c>
      <c r="BJ474" s="334">
        <f t="shared" si="444"/>
        <v>0</v>
      </c>
      <c r="BL474" s="66"/>
      <c r="BM474" s="165">
        <f t="shared" si="445"/>
        <v>0</v>
      </c>
      <c r="BN474" s="334">
        <f t="shared" si="446"/>
        <v>0</v>
      </c>
      <c r="BP474" s="66">
        <f t="shared" si="431"/>
        <v>0</v>
      </c>
      <c r="BQ474" s="165">
        <f t="shared" si="432"/>
        <v>0</v>
      </c>
      <c r="BR474" s="334">
        <f t="shared" si="447"/>
        <v>0</v>
      </c>
      <c r="BT474" s="66"/>
      <c r="BU474" s="165">
        <f t="shared" si="433"/>
        <v>0</v>
      </c>
      <c r="BV474" s="334">
        <f t="shared" si="448"/>
        <v>0</v>
      </c>
      <c r="BX474" s="413">
        <f t="shared" si="434"/>
        <v>0</v>
      </c>
      <c r="BY474" s="165">
        <f t="shared" si="435"/>
        <v>0</v>
      </c>
      <c r="BZ474" s="334">
        <v>0</v>
      </c>
      <c r="CB474" s="413">
        <f t="shared" si="436"/>
        <v>0</v>
      </c>
      <c r="CC474" s="165">
        <f t="shared" si="437"/>
        <v>0</v>
      </c>
      <c r="CD474" s="334">
        <v>0</v>
      </c>
      <c r="CF474" s="413">
        <v>0</v>
      </c>
      <c r="CG474" s="165">
        <v>0</v>
      </c>
      <c r="CH474" s="334">
        <v>0</v>
      </c>
      <c r="CJ474" s="413">
        <v>0</v>
      </c>
      <c r="CK474" s="165">
        <v>0</v>
      </c>
      <c r="CL474" s="334">
        <v>0</v>
      </c>
    </row>
    <row r="475" spans="1:90" ht="15" customHeight="1" outlineLevel="2">
      <c r="A475" s="188" t="s">
        <v>15</v>
      </c>
      <c r="B475" s="187">
        <v>92023</v>
      </c>
      <c r="C475" s="13" t="s">
        <v>13721</v>
      </c>
      <c r="D475" s="583" t="str">
        <f>IF(B475="","",IFERROR(VLOOKUP(B475,'SINAPI12-24'!$A$5:$H$17812,2,FALSE),VLOOKUP(ORÇAMENTO!B475,COMPOSIÇÕES!$A$9:$G$412,3,FALSE)))</f>
        <v>INTERRUPTOR SIMPLES (1 MÓDULO) COM 1 TOMADA DE EMBUTIR 2P+T 10 A, INCLUINDO SUPORTE E PLACA - FORNECIMENTO E INSTALAÇÃO. AF_03/2023</v>
      </c>
      <c r="E475" s="604" t="str">
        <f>IF(B475="","",IFERROR(VLOOKUP(B475,'SINAPI12-24'!$A$5:$H$17812,3,FALSE),VLOOKUP(ORÇAMENTO!B475,COMPOSIÇÕES!$A$9:$G$412,4,FALSE)))</f>
        <v>UN</v>
      </c>
      <c r="F475" s="110">
        <v>37</v>
      </c>
      <c r="G475" s="605"/>
      <c r="H475" s="123">
        <f t="shared" si="404"/>
        <v>0.28349999999999997</v>
      </c>
      <c r="I475" s="104">
        <f t="shared" si="441"/>
        <v>0</v>
      </c>
      <c r="J475" s="464">
        <f t="shared" si="442"/>
        <v>0</v>
      </c>
      <c r="K475" s="849"/>
      <c r="L475" s="66"/>
      <c r="M475" s="165"/>
      <c r="N475" s="334"/>
      <c r="O475" s="272"/>
      <c r="P475" s="66"/>
      <c r="Q475" s="165"/>
      <c r="R475" s="334"/>
      <c r="S475" s="325"/>
      <c r="T475" s="349"/>
      <c r="U475" s="165"/>
      <c r="V475" s="358"/>
      <c r="W475" s="21"/>
      <c r="X475" s="349"/>
      <c r="Y475" s="163"/>
      <c r="Z475" s="336"/>
      <c r="AA475" s="272"/>
      <c r="AB475" s="349"/>
      <c r="AC475" s="163"/>
      <c r="AD475" s="336"/>
      <c r="AE475" s="272"/>
      <c r="AF475" s="66"/>
      <c r="AG475" s="165"/>
      <c r="AH475" s="334"/>
      <c r="AI475" s="272"/>
      <c r="AJ475" s="66"/>
      <c r="AK475" s="165"/>
      <c r="AL475" s="334"/>
      <c r="AM475" s="146"/>
      <c r="AN475" s="66"/>
      <c r="AO475" s="165"/>
      <c r="AP475" s="334"/>
      <c r="AQ475" s="146"/>
      <c r="AR475" s="66"/>
      <c r="AS475" s="165"/>
      <c r="AT475" s="334"/>
      <c r="AU475" s="146"/>
      <c r="AV475" s="359"/>
      <c r="AW475" s="165"/>
      <c r="AX475" s="469"/>
      <c r="AY475" s="146"/>
      <c r="AZ475" s="292"/>
      <c r="BA475" s="165"/>
      <c r="BB475" s="469"/>
      <c r="BC475" s="146"/>
      <c r="BD475" s="66"/>
      <c r="BE475" s="165">
        <f t="shared" si="429"/>
        <v>0</v>
      </c>
      <c r="BF475" s="334">
        <f t="shared" si="443"/>
        <v>0</v>
      </c>
      <c r="BG475" s="158"/>
      <c r="BH475" s="66"/>
      <c r="BI475" s="165">
        <f t="shared" si="430"/>
        <v>0</v>
      </c>
      <c r="BJ475" s="334">
        <f t="shared" si="444"/>
        <v>0</v>
      </c>
      <c r="BL475" s="66"/>
      <c r="BM475" s="165">
        <f t="shared" si="445"/>
        <v>0</v>
      </c>
      <c r="BN475" s="334">
        <f t="shared" si="446"/>
        <v>0</v>
      </c>
      <c r="BP475" s="66">
        <f t="shared" si="431"/>
        <v>0</v>
      </c>
      <c r="BQ475" s="165">
        <f t="shared" si="432"/>
        <v>0</v>
      </c>
      <c r="BR475" s="334">
        <f t="shared" si="447"/>
        <v>0</v>
      </c>
      <c r="BT475" s="66"/>
      <c r="BU475" s="165">
        <f t="shared" si="433"/>
        <v>0</v>
      </c>
      <c r="BV475" s="334">
        <f t="shared" si="448"/>
        <v>0</v>
      </c>
      <c r="BX475" s="413">
        <f t="shared" si="434"/>
        <v>0</v>
      </c>
      <c r="BY475" s="165">
        <f t="shared" si="435"/>
        <v>0</v>
      </c>
      <c r="BZ475" s="334">
        <v>0</v>
      </c>
      <c r="CB475" s="413">
        <f t="shared" si="436"/>
        <v>0</v>
      </c>
      <c r="CC475" s="165">
        <f t="shared" si="437"/>
        <v>0</v>
      </c>
      <c r="CD475" s="334">
        <v>0</v>
      </c>
      <c r="CF475" s="413">
        <v>0</v>
      </c>
      <c r="CG475" s="165">
        <v>0</v>
      </c>
      <c r="CH475" s="334">
        <v>0</v>
      </c>
      <c r="CJ475" s="413">
        <v>0</v>
      </c>
      <c r="CK475" s="165">
        <v>0</v>
      </c>
      <c r="CL475" s="334">
        <v>0</v>
      </c>
    </row>
    <row r="476" spans="1:90" ht="15" customHeight="1" outlineLevel="2">
      <c r="A476" s="188" t="s">
        <v>15</v>
      </c>
      <c r="B476" s="187">
        <v>92027</v>
      </c>
      <c r="C476" s="13" t="s">
        <v>13722</v>
      </c>
      <c r="D476" s="583" t="str">
        <f>IF(B476="","",IFERROR(VLOOKUP(B476,'SINAPI12-24'!$A$5:$H$17812,2,FALSE),VLOOKUP(ORÇAMENTO!B476,COMPOSIÇÕES!$A$9:$G$412,3,FALSE)))</f>
        <v>INTERRUPTOR SIMPLES (2 MÓDULOS) COM 1 TOMADA DE EMBUTIR 2P+T 10 A, INCLUINDO SUPORTE E PLACA - FORNECIMENTO E INSTALAÇÃO. AF_03/2023</v>
      </c>
      <c r="E476" s="604" t="str">
        <f>IF(B476="","",IFERROR(VLOOKUP(B476,'SINAPI12-24'!$A$5:$H$17812,3,FALSE),VLOOKUP(ORÇAMENTO!B476,COMPOSIÇÕES!$A$9:$G$412,4,FALSE)))</f>
        <v>UN</v>
      </c>
      <c r="F476" s="110">
        <v>4</v>
      </c>
      <c r="G476" s="605"/>
      <c r="H476" s="123">
        <f t="shared" si="404"/>
        <v>0.28349999999999997</v>
      </c>
      <c r="I476" s="104">
        <f t="shared" si="441"/>
        <v>0</v>
      </c>
      <c r="J476" s="464">
        <f t="shared" si="442"/>
        <v>0</v>
      </c>
      <c r="K476" s="849"/>
      <c r="L476" s="66"/>
      <c r="M476" s="165"/>
      <c r="N476" s="334"/>
      <c r="O476" s="272"/>
      <c r="P476" s="66"/>
      <c r="Q476" s="165"/>
      <c r="R476" s="334"/>
      <c r="S476" s="325"/>
      <c r="T476" s="349"/>
      <c r="U476" s="165"/>
      <c r="V476" s="358"/>
      <c r="W476" s="21"/>
      <c r="X476" s="349"/>
      <c r="Y476" s="163"/>
      <c r="Z476" s="336"/>
      <c r="AA476" s="272"/>
      <c r="AB476" s="349"/>
      <c r="AC476" s="163"/>
      <c r="AD476" s="336"/>
      <c r="AE476" s="272"/>
      <c r="AF476" s="66"/>
      <c r="AG476" s="165"/>
      <c r="AH476" s="334"/>
      <c r="AI476" s="272"/>
      <c r="AJ476" s="66"/>
      <c r="AK476" s="165"/>
      <c r="AL476" s="334"/>
      <c r="AM476" s="146"/>
      <c r="AN476" s="66"/>
      <c r="AO476" s="165"/>
      <c r="AP476" s="334"/>
      <c r="AQ476" s="146"/>
      <c r="AR476" s="66"/>
      <c r="AS476" s="165"/>
      <c r="AT476" s="334"/>
      <c r="AU476" s="146"/>
      <c r="AV476" s="359"/>
      <c r="AW476" s="165"/>
      <c r="AX476" s="469"/>
      <c r="AY476" s="146"/>
      <c r="AZ476" s="292"/>
      <c r="BA476" s="165"/>
      <c r="BB476" s="469"/>
      <c r="BC476" s="146"/>
      <c r="BD476" s="66"/>
      <c r="BE476" s="165">
        <f t="shared" si="429"/>
        <v>0</v>
      </c>
      <c r="BF476" s="334">
        <f t="shared" si="443"/>
        <v>0</v>
      </c>
      <c r="BG476" s="158"/>
      <c r="BH476" s="66"/>
      <c r="BI476" s="165">
        <f t="shared" si="430"/>
        <v>0</v>
      </c>
      <c r="BJ476" s="334">
        <f t="shared" si="444"/>
        <v>0</v>
      </c>
      <c r="BL476" s="66"/>
      <c r="BM476" s="165">
        <f t="shared" si="445"/>
        <v>0</v>
      </c>
      <c r="BN476" s="334">
        <f t="shared" si="446"/>
        <v>0</v>
      </c>
      <c r="BP476" s="66">
        <f t="shared" si="431"/>
        <v>0</v>
      </c>
      <c r="BQ476" s="165">
        <f t="shared" si="432"/>
        <v>0</v>
      </c>
      <c r="BR476" s="334">
        <f t="shared" si="447"/>
        <v>0</v>
      </c>
      <c r="BT476" s="66"/>
      <c r="BU476" s="165">
        <f t="shared" si="433"/>
        <v>0</v>
      </c>
      <c r="BV476" s="334">
        <f t="shared" si="448"/>
        <v>0</v>
      </c>
      <c r="BX476" s="413">
        <f t="shared" si="434"/>
        <v>0</v>
      </c>
      <c r="BY476" s="165">
        <f t="shared" si="435"/>
        <v>0</v>
      </c>
      <c r="BZ476" s="334">
        <v>0</v>
      </c>
      <c r="CB476" s="413">
        <f t="shared" si="436"/>
        <v>0</v>
      </c>
      <c r="CC476" s="165">
        <f t="shared" si="437"/>
        <v>0</v>
      </c>
      <c r="CD476" s="334">
        <v>0</v>
      </c>
      <c r="CF476" s="413">
        <v>0</v>
      </c>
      <c r="CG476" s="165">
        <v>0</v>
      </c>
      <c r="CH476" s="334">
        <v>0</v>
      </c>
      <c r="CJ476" s="413">
        <v>0</v>
      </c>
      <c r="CK476" s="165">
        <v>0</v>
      </c>
      <c r="CL476" s="334">
        <v>0</v>
      </c>
    </row>
    <row r="477" spans="1:90" ht="15" customHeight="1" outlineLevel="2">
      <c r="A477" s="188" t="s">
        <v>15</v>
      </c>
      <c r="B477" s="187">
        <v>92023</v>
      </c>
      <c r="C477" s="13" t="s">
        <v>13723</v>
      </c>
      <c r="D477" s="583" t="str">
        <f>IF(B477="","",IFERROR(VLOOKUP(B477,'SINAPI12-24'!$A$5:$H$17812,2,FALSE),VLOOKUP(ORÇAMENTO!B477,COMPOSIÇÕES!$A$9:$G$412,3,FALSE)))</f>
        <v>INTERRUPTOR SIMPLES (1 MÓDULO) COM 1 TOMADA DE EMBUTIR 2P+T 10 A, INCLUINDO SUPORTE E PLACA - FORNECIMENTO E INSTALAÇÃO. AF_03/2023</v>
      </c>
      <c r="E477" s="604" t="str">
        <f>IF(B477="","",IFERROR(VLOOKUP(B477,'SINAPI12-24'!$A$5:$H$17812,3,FALSE),VLOOKUP(ORÇAMENTO!B477,COMPOSIÇÕES!$A$9:$G$412,4,FALSE)))</f>
        <v>UN</v>
      </c>
      <c r="F477" s="110">
        <v>15</v>
      </c>
      <c r="G477" s="605"/>
      <c r="H477" s="123">
        <f t="shared" si="404"/>
        <v>0.28349999999999997</v>
      </c>
      <c r="I477" s="104">
        <f t="shared" si="441"/>
        <v>0</v>
      </c>
      <c r="J477" s="464">
        <f t="shared" si="442"/>
        <v>0</v>
      </c>
      <c r="K477" s="849"/>
      <c r="L477" s="66"/>
      <c r="M477" s="165"/>
      <c r="N477" s="334"/>
      <c r="O477" s="272"/>
      <c r="P477" s="66"/>
      <c r="Q477" s="165"/>
      <c r="R477" s="334"/>
      <c r="S477" s="325"/>
      <c r="T477" s="349"/>
      <c r="U477" s="165"/>
      <c r="V477" s="358"/>
      <c r="W477" s="21"/>
      <c r="X477" s="349"/>
      <c r="Y477" s="163"/>
      <c r="Z477" s="336"/>
      <c r="AA477" s="272"/>
      <c r="AB477" s="349"/>
      <c r="AC477" s="163"/>
      <c r="AD477" s="336"/>
      <c r="AE477" s="272"/>
      <c r="AF477" s="66"/>
      <c r="AG477" s="165"/>
      <c r="AH477" s="334"/>
      <c r="AI477" s="272"/>
      <c r="AJ477" s="66"/>
      <c r="AK477" s="165"/>
      <c r="AL477" s="334"/>
      <c r="AM477" s="146"/>
      <c r="AN477" s="66"/>
      <c r="AO477" s="165"/>
      <c r="AP477" s="334"/>
      <c r="AQ477" s="146"/>
      <c r="AR477" s="66"/>
      <c r="AS477" s="165"/>
      <c r="AT477" s="334"/>
      <c r="AU477" s="146"/>
      <c r="AV477" s="359"/>
      <c r="AW477" s="165"/>
      <c r="AX477" s="469"/>
      <c r="AY477" s="146"/>
      <c r="AZ477" s="292"/>
      <c r="BA477" s="165"/>
      <c r="BB477" s="469"/>
      <c r="BC477" s="146"/>
      <c r="BD477" s="66"/>
      <c r="BE477" s="165">
        <f t="shared" si="429"/>
        <v>0</v>
      </c>
      <c r="BF477" s="334">
        <f t="shared" si="443"/>
        <v>0</v>
      </c>
      <c r="BG477" s="158"/>
      <c r="BH477" s="66"/>
      <c r="BI477" s="165">
        <f t="shared" si="430"/>
        <v>0</v>
      </c>
      <c r="BJ477" s="334">
        <f t="shared" si="444"/>
        <v>0</v>
      </c>
      <c r="BL477" s="66"/>
      <c r="BM477" s="165">
        <f t="shared" si="445"/>
        <v>0</v>
      </c>
      <c r="BN477" s="334">
        <f t="shared" si="446"/>
        <v>0</v>
      </c>
      <c r="BP477" s="66">
        <f t="shared" si="431"/>
        <v>0</v>
      </c>
      <c r="BQ477" s="165">
        <f t="shared" si="432"/>
        <v>0</v>
      </c>
      <c r="BR477" s="334">
        <f t="shared" si="447"/>
        <v>0</v>
      </c>
      <c r="BT477" s="66"/>
      <c r="BU477" s="165">
        <f t="shared" si="433"/>
        <v>0</v>
      </c>
      <c r="BV477" s="334">
        <f t="shared" si="448"/>
        <v>0</v>
      </c>
      <c r="BX477" s="413">
        <f t="shared" si="434"/>
        <v>0</v>
      </c>
      <c r="BY477" s="165">
        <f t="shared" si="435"/>
        <v>0</v>
      </c>
      <c r="BZ477" s="334">
        <v>0</v>
      </c>
      <c r="CB477" s="413">
        <f t="shared" si="436"/>
        <v>0</v>
      </c>
      <c r="CC477" s="165">
        <f t="shared" si="437"/>
        <v>0</v>
      </c>
      <c r="CD477" s="334">
        <v>0</v>
      </c>
      <c r="CF477" s="413">
        <v>0</v>
      </c>
      <c r="CG477" s="165">
        <v>0</v>
      </c>
      <c r="CH477" s="334">
        <v>0</v>
      </c>
      <c r="CJ477" s="413">
        <v>0</v>
      </c>
      <c r="CK477" s="165">
        <v>0</v>
      </c>
      <c r="CL477" s="334">
        <v>0</v>
      </c>
    </row>
    <row r="478" spans="1:90" ht="15" customHeight="1" outlineLevel="2">
      <c r="A478" s="188" t="s">
        <v>15</v>
      </c>
      <c r="B478" s="187">
        <v>91953</v>
      </c>
      <c r="C478" s="13" t="s">
        <v>13724</v>
      </c>
      <c r="D478" s="583" t="str">
        <f>IF(B478="","",IFERROR(VLOOKUP(B478,'SINAPI12-24'!$A$5:$H$17812,2,FALSE),VLOOKUP(ORÇAMENTO!B478,COMPOSIÇÕES!$A$9:$G$412,3,FALSE)))</f>
        <v>INTERRUPTOR SIMPLES (1 MÓDULO), 10A/250V, INCLUINDO SUPORTE E PLACA - FORNECIMENTO E INSTALAÇÃO. AF_03/2023</v>
      </c>
      <c r="E478" s="604" t="str">
        <f>IF(B478="","",IFERROR(VLOOKUP(B478,'SINAPI12-24'!$A$5:$H$17812,3,FALSE),VLOOKUP(ORÇAMENTO!B478,COMPOSIÇÕES!$A$9:$G$412,4,FALSE)))</f>
        <v>UN</v>
      </c>
      <c r="F478" s="110">
        <v>11</v>
      </c>
      <c r="G478" s="605"/>
      <c r="H478" s="123">
        <f t="shared" si="404"/>
        <v>0.28349999999999997</v>
      </c>
      <c r="I478" s="104">
        <f t="shared" si="441"/>
        <v>0</v>
      </c>
      <c r="J478" s="464">
        <f>F478*I478</f>
        <v>0</v>
      </c>
      <c r="K478" s="849"/>
      <c r="L478" s="66"/>
      <c r="M478" s="165"/>
      <c r="N478" s="334"/>
      <c r="O478" s="272"/>
      <c r="P478" s="66"/>
      <c r="Q478" s="165"/>
      <c r="R478" s="334"/>
      <c r="S478" s="325"/>
      <c r="T478" s="349"/>
      <c r="U478" s="165"/>
      <c r="V478" s="358"/>
      <c r="W478" s="21"/>
      <c r="X478" s="349"/>
      <c r="Y478" s="163"/>
      <c r="Z478" s="336"/>
      <c r="AA478" s="272"/>
      <c r="AB478" s="349"/>
      <c r="AC478" s="163"/>
      <c r="AD478" s="336"/>
      <c r="AE478" s="272"/>
      <c r="AF478" s="66"/>
      <c r="AG478" s="165"/>
      <c r="AH478" s="334"/>
      <c r="AI478" s="272"/>
      <c r="AJ478" s="66"/>
      <c r="AK478" s="165"/>
      <c r="AL478" s="334"/>
      <c r="AM478" s="146"/>
      <c r="AN478" s="66"/>
      <c r="AO478" s="165"/>
      <c r="AP478" s="334"/>
      <c r="AQ478" s="146"/>
      <c r="AR478" s="66"/>
      <c r="AS478" s="165"/>
      <c r="AT478" s="334"/>
      <c r="AU478" s="146"/>
      <c r="AV478" s="359"/>
      <c r="AW478" s="165"/>
      <c r="AX478" s="469"/>
      <c r="AY478" s="146"/>
      <c r="AZ478" s="292"/>
      <c r="BA478" s="165"/>
      <c r="BB478" s="469"/>
      <c r="BC478" s="146"/>
      <c r="BD478" s="66"/>
      <c r="BE478" s="165">
        <f t="shared" si="429"/>
        <v>0</v>
      </c>
      <c r="BF478" s="334">
        <f t="shared" si="443"/>
        <v>0</v>
      </c>
      <c r="BG478" s="158"/>
      <c r="BH478" s="66"/>
      <c r="BI478" s="165">
        <f t="shared" si="430"/>
        <v>0</v>
      </c>
      <c r="BJ478" s="334">
        <f t="shared" si="444"/>
        <v>0</v>
      </c>
      <c r="BL478" s="66"/>
      <c r="BM478" s="165">
        <f t="shared" si="445"/>
        <v>0</v>
      </c>
      <c r="BN478" s="334">
        <f t="shared" si="446"/>
        <v>0</v>
      </c>
      <c r="BP478" s="66">
        <f t="shared" si="431"/>
        <v>0</v>
      </c>
      <c r="BQ478" s="165">
        <f t="shared" si="432"/>
        <v>0</v>
      </c>
      <c r="BR478" s="334">
        <f t="shared" si="447"/>
        <v>0</v>
      </c>
      <c r="BT478" s="66"/>
      <c r="BU478" s="165">
        <f t="shared" si="433"/>
        <v>0</v>
      </c>
      <c r="BV478" s="334">
        <f t="shared" si="448"/>
        <v>0</v>
      </c>
      <c r="BX478" s="413">
        <f t="shared" si="434"/>
        <v>0</v>
      </c>
      <c r="BY478" s="165">
        <f t="shared" si="435"/>
        <v>0</v>
      </c>
      <c r="BZ478" s="334">
        <v>0</v>
      </c>
      <c r="CB478" s="413">
        <f t="shared" si="436"/>
        <v>0</v>
      </c>
      <c r="CC478" s="165">
        <f t="shared" si="437"/>
        <v>0</v>
      </c>
      <c r="CD478" s="334">
        <v>0</v>
      </c>
      <c r="CF478" s="413">
        <v>0</v>
      </c>
      <c r="CG478" s="165">
        <v>0</v>
      </c>
      <c r="CH478" s="334">
        <v>0</v>
      </c>
      <c r="CJ478" s="413">
        <v>0</v>
      </c>
      <c r="CK478" s="165">
        <v>0</v>
      </c>
      <c r="CL478" s="334">
        <v>0</v>
      </c>
    </row>
    <row r="479" spans="1:90" ht="15" customHeight="1" outlineLevel="2">
      <c r="A479" s="188" t="s">
        <v>15</v>
      </c>
      <c r="B479" s="187">
        <v>91959</v>
      </c>
      <c r="C479" s="13" t="s">
        <v>13725</v>
      </c>
      <c r="D479" s="583" t="str">
        <f>IF(B479="","",IFERROR(VLOOKUP(B479,'SINAPI12-24'!$A$5:$H$17812,2,FALSE),VLOOKUP(ORÇAMENTO!B479,COMPOSIÇÕES!$A$9:$G$412,3,FALSE)))</f>
        <v>INTERRUPTOR SIMPLES (2 MÓDULOS), 10A/250V, INCLUINDO SUPORTE E PLACA - FORNECIMENTO E INSTALAÇÃO. AF_03/2023</v>
      </c>
      <c r="E479" s="604" t="str">
        <f>IF(B479="","",IFERROR(VLOOKUP(B479,'SINAPI12-24'!$A$5:$H$17812,3,FALSE),VLOOKUP(ORÇAMENTO!B479,COMPOSIÇÕES!$A$9:$G$412,4,FALSE)))</f>
        <v>UN</v>
      </c>
      <c r="F479" s="110">
        <v>4</v>
      </c>
      <c r="G479" s="605"/>
      <c r="H479" s="123">
        <f t="shared" si="404"/>
        <v>0.28349999999999997</v>
      </c>
      <c r="I479" s="104">
        <f t="shared" si="441"/>
        <v>0</v>
      </c>
      <c r="J479" s="464">
        <f t="shared" si="442"/>
        <v>0</v>
      </c>
      <c r="K479" s="849"/>
      <c r="L479" s="66"/>
      <c r="M479" s="165"/>
      <c r="N479" s="334"/>
      <c r="O479" s="272"/>
      <c r="P479" s="66"/>
      <c r="Q479" s="165"/>
      <c r="R479" s="334"/>
      <c r="S479" s="325"/>
      <c r="T479" s="349"/>
      <c r="U479" s="165"/>
      <c r="V479" s="358"/>
      <c r="W479" s="21"/>
      <c r="X479" s="349"/>
      <c r="Y479" s="163"/>
      <c r="Z479" s="336"/>
      <c r="AA479" s="272"/>
      <c r="AB479" s="349"/>
      <c r="AC479" s="163"/>
      <c r="AD479" s="336"/>
      <c r="AE479" s="272"/>
      <c r="AF479" s="66"/>
      <c r="AG479" s="165"/>
      <c r="AH479" s="334"/>
      <c r="AI479" s="272"/>
      <c r="AJ479" s="66"/>
      <c r="AK479" s="165"/>
      <c r="AL479" s="334"/>
      <c r="AM479" s="146"/>
      <c r="AN479" s="66"/>
      <c r="AO479" s="165"/>
      <c r="AP479" s="334"/>
      <c r="AQ479" s="146"/>
      <c r="AR479" s="66"/>
      <c r="AS479" s="165"/>
      <c r="AT479" s="334"/>
      <c r="AU479" s="146"/>
      <c r="AV479" s="359"/>
      <c r="AW479" s="165"/>
      <c r="AX479" s="469"/>
      <c r="AY479" s="146"/>
      <c r="AZ479" s="292"/>
      <c r="BA479" s="165"/>
      <c r="BB479" s="469"/>
      <c r="BC479" s="146"/>
      <c r="BD479" s="66"/>
      <c r="BE479" s="165">
        <f t="shared" si="429"/>
        <v>0</v>
      </c>
      <c r="BF479" s="334">
        <f t="shared" si="443"/>
        <v>0</v>
      </c>
      <c r="BG479" s="158"/>
      <c r="BH479" s="66"/>
      <c r="BI479" s="165">
        <f t="shared" si="430"/>
        <v>0</v>
      </c>
      <c r="BJ479" s="334">
        <f t="shared" si="444"/>
        <v>0</v>
      </c>
      <c r="BL479" s="66"/>
      <c r="BM479" s="165">
        <f t="shared" si="445"/>
        <v>0</v>
      </c>
      <c r="BN479" s="334">
        <f t="shared" si="446"/>
        <v>0</v>
      </c>
      <c r="BP479" s="66">
        <f t="shared" si="431"/>
        <v>0</v>
      </c>
      <c r="BQ479" s="165">
        <f t="shared" si="432"/>
        <v>0</v>
      </c>
      <c r="BR479" s="334">
        <f t="shared" si="447"/>
        <v>0</v>
      </c>
      <c r="BT479" s="66"/>
      <c r="BU479" s="165">
        <f t="shared" si="433"/>
        <v>0</v>
      </c>
      <c r="BV479" s="334">
        <f t="shared" si="448"/>
        <v>0</v>
      </c>
      <c r="BX479" s="413">
        <f t="shared" si="434"/>
        <v>0</v>
      </c>
      <c r="BY479" s="165">
        <f t="shared" si="435"/>
        <v>0</v>
      </c>
      <c r="BZ479" s="334">
        <v>0</v>
      </c>
      <c r="CB479" s="413">
        <f t="shared" si="436"/>
        <v>0</v>
      </c>
      <c r="CC479" s="165">
        <f t="shared" si="437"/>
        <v>0</v>
      </c>
      <c r="CD479" s="334">
        <v>0</v>
      </c>
      <c r="CF479" s="413">
        <v>0</v>
      </c>
      <c r="CG479" s="165">
        <v>0</v>
      </c>
      <c r="CH479" s="334">
        <v>0</v>
      </c>
      <c r="CJ479" s="413">
        <v>0</v>
      </c>
      <c r="CK479" s="165">
        <v>0</v>
      </c>
      <c r="CL479" s="334">
        <v>0</v>
      </c>
    </row>
    <row r="480" spans="1:90" ht="15" customHeight="1" outlineLevel="2">
      <c r="A480" s="188" t="s">
        <v>15</v>
      </c>
      <c r="B480" s="187">
        <v>91967</v>
      </c>
      <c r="C480" s="13" t="s">
        <v>13726</v>
      </c>
      <c r="D480" s="583" t="str">
        <f>IF(B480="","",IFERROR(VLOOKUP(B480,'SINAPI12-24'!$A$5:$H$17812,2,FALSE),VLOOKUP(ORÇAMENTO!B480,COMPOSIÇÕES!$A$9:$G$412,3,FALSE)))</f>
        <v>INTERRUPTOR SIMPLES (3 MÓDULOS), 10A/250V, INCLUINDO SUPORTE E PLACA - FORNECIMENTO E INSTALAÇÃO. AF_03/2023</v>
      </c>
      <c r="E480" s="604" t="str">
        <f>IF(B480="","",IFERROR(VLOOKUP(B480,'SINAPI12-24'!$A$5:$H$17812,3,FALSE),VLOOKUP(ORÇAMENTO!B480,COMPOSIÇÕES!$A$9:$G$412,4,FALSE)))</f>
        <v>UN</v>
      </c>
      <c r="F480" s="110">
        <v>1</v>
      </c>
      <c r="G480" s="605"/>
      <c r="H480" s="123">
        <f t="shared" si="404"/>
        <v>0.28349999999999997</v>
      </c>
      <c r="I480" s="104">
        <f t="shared" si="441"/>
        <v>0</v>
      </c>
      <c r="J480" s="464">
        <f t="shared" si="442"/>
        <v>0</v>
      </c>
      <c r="K480" s="849"/>
      <c r="L480" s="66"/>
      <c r="M480" s="165"/>
      <c r="N480" s="334"/>
      <c r="O480" s="272"/>
      <c r="P480" s="66"/>
      <c r="Q480" s="165"/>
      <c r="R480" s="334"/>
      <c r="S480" s="325"/>
      <c r="T480" s="349"/>
      <c r="U480" s="165"/>
      <c r="V480" s="358"/>
      <c r="W480" s="21"/>
      <c r="X480" s="349"/>
      <c r="Y480" s="163"/>
      <c r="Z480" s="336"/>
      <c r="AA480" s="272"/>
      <c r="AB480" s="349"/>
      <c r="AC480" s="163"/>
      <c r="AD480" s="336"/>
      <c r="AE480" s="272"/>
      <c r="AF480" s="66"/>
      <c r="AG480" s="165"/>
      <c r="AH480" s="334"/>
      <c r="AI480" s="272"/>
      <c r="AJ480" s="66"/>
      <c r="AK480" s="165"/>
      <c r="AL480" s="334"/>
      <c r="AM480" s="146"/>
      <c r="AN480" s="66"/>
      <c r="AO480" s="165"/>
      <c r="AP480" s="334"/>
      <c r="AQ480" s="146"/>
      <c r="AR480" s="66"/>
      <c r="AS480" s="165"/>
      <c r="AT480" s="334"/>
      <c r="AU480" s="146"/>
      <c r="AV480" s="359"/>
      <c r="AW480" s="165"/>
      <c r="AX480" s="469"/>
      <c r="AY480" s="146"/>
      <c r="AZ480" s="292"/>
      <c r="BA480" s="165"/>
      <c r="BB480" s="469"/>
      <c r="BC480" s="146"/>
      <c r="BD480" s="66"/>
      <c r="BE480" s="165">
        <f t="shared" si="429"/>
        <v>0</v>
      </c>
      <c r="BF480" s="334">
        <f t="shared" si="443"/>
        <v>0</v>
      </c>
      <c r="BG480" s="158"/>
      <c r="BH480" s="66"/>
      <c r="BI480" s="165">
        <f t="shared" si="430"/>
        <v>0</v>
      </c>
      <c r="BJ480" s="334">
        <f t="shared" si="444"/>
        <v>0</v>
      </c>
      <c r="BL480" s="66"/>
      <c r="BM480" s="165">
        <f t="shared" si="445"/>
        <v>0</v>
      </c>
      <c r="BN480" s="334">
        <f t="shared" si="446"/>
        <v>0</v>
      </c>
      <c r="BP480" s="66">
        <f t="shared" si="431"/>
        <v>0</v>
      </c>
      <c r="BQ480" s="165">
        <f t="shared" si="432"/>
        <v>0</v>
      </c>
      <c r="BR480" s="334">
        <f t="shared" si="447"/>
        <v>0</v>
      </c>
      <c r="BT480" s="66"/>
      <c r="BU480" s="165">
        <f t="shared" si="433"/>
        <v>0</v>
      </c>
      <c r="BV480" s="334">
        <f t="shared" si="448"/>
        <v>0</v>
      </c>
      <c r="BX480" s="413">
        <f t="shared" si="434"/>
        <v>0</v>
      </c>
      <c r="BY480" s="165">
        <f t="shared" si="435"/>
        <v>0</v>
      </c>
      <c r="BZ480" s="334">
        <v>0</v>
      </c>
      <c r="CB480" s="413">
        <f t="shared" si="436"/>
        <v>0</v>
      </c>
      <c r="CC480" s="165">
        <f t="shared" si="437"/>
        <v>0</v>
      </c>
      <c r="CD480" s="334">
        <v>0</v>
      </c>
      <c r="CF480" s="413">
        <v>0</v>
      </c>
      <c r="CG480" s="165">
        <v>0</v>
      </c>
      <c r="CH480" s="334">
        <v>0</v>
      </c>
      <c r="CJ480" s="413">
        <v>0</v>
      </c>
      <c r="CK480" s="165">
        <v>0</v>
      </c>
      <c r="CL480" s="334">
        <v>0</v>
      </c>
    </row>
    <row r="481" spans="1:90" ht="15" customHeight="1" outlineLevel="2">
      <c r="A481" s="188" t="s">
        <v>15</v>
      </c>
      <c r="B481" s="187">
        <v>91996</v>
      </c>
      <c r="C481" s="13" t="s">
        <v>13727</v>
      </c>
      <c r="D481" s="583" t="str">
        <f>IF(B481="","",IFERROR(VLOOKUP(B481,'SINAPI12-24'!$A$5:$H$17812,2,FALSE),VLOOKUP(ORÇAMENTO!B481,COMPOSIÇÕES!$A$9:$G$412,3,FALSE)))</f>
        <v>TOMADA MÉDIA DE EMBUTIR (1 MÓDULO), 2P+T 10 A, INCLUINDO SUPORTE E PLACA - FORNECIMENTO E INSTALAÇÃO. AF_03/2023</v>
      </c>
      <c r="E481" s="604" t="str">
        <f>IF(B481="","",IFERROR(VLOOKUP(B481,'SINAPI12-24'!$A$5:$H$17812,3,FALSE),VLOOKUP(ORÇAMENTO!B481,COMPOSIÇÕES!$A$9:$G$412,4,FALSE)))</f>
        <v>UN</v>
      </c>
      <c r="F481" s="110">
        <v>12</v>
      </c>
      <c r="G481" s="605"/>
      <c r="H481" s="123">
        <f t="shared" si="404"/>
        <v>0.28349999999999997</v>
      </c>
      <c r="I481" s="104">
        <f t="shared" si="441"/>
        <v>0</v>
      </c>
      <c r="J481" s="464">
        <f t="shared" si="442"/>
        <v>0</v>
      </c>
      <c r="K481" s="849"/>
      <c r="L481" s="66"/>
      <c r="M481" s="165"/>
      <c r="N481" s="334"/>
      <c r="O481" s="272"/>
      <c r="P481" s="66"/>
      <c r="Q481" s="165"/>
      <c r="R481" s="334"/>
      <c r="S481" s="325"/>
      <c r="T481" s="349"/>
      <c r="U481" s="165"/>
      <c r="V481" s="358"/>
      <c r="W481" s="21"/>
      <c r="X481" s="349"/>
      <c r="Y481" s="163"/>
      <c r="Z481" s="336"/>
      <c r="AA481" s="272"/>
      <c r="AB481" s="349"/>
      <c r="AC481" s="163"/>
      <c r="AD481" s="336"/>
      <c r="AE481" s="272"/>
      <c r="AF481" s="66"/>
      <c r="AG481" s="165"/>
      <c r="AH481" s="334"/>
      <c r="AI481" s="272"/>
      <c r="AJ481" s="66"/>
      <c r="AK481" s="165"/>
      <c r="AL481" s="334"/>
      <c r="AM481" s="146"/>
      <c r="AN481" s="66"/>
      <c r="AO481" s="165"/>
      <c r="AP481" s="334"/>
      <c r="AQ481" s="146"/>
      <c r="AR481" s="66"/>
      <c r="AS481" s="165"/>
      <c r="AT481" s="334"/>
      <c r="AU481" s="146"/>
      <c r="AV481" s="359"/>
      <c r="AW481" s="165"/>
      <c r="AX481" s="469"/>
      <c r="AY481" s="146"/>
      <c r="AZ481" s="292"/>
      <c r="BA481" s="165"/>
      <c r="BB481" s="469"/>
      <c r="BC481" s="146"/>
      <c r="BD481" s="66"/>
      <c r="BE481" s="165">
        <f t="shared" si="429"/>
        <v>0</v>
      </c>
      <c r="BF481" s="334">
        <f t="shared" si="443"/>
        <v>0</v>
      </c>
      <c r="BG481" s="158"/>
      <c r="BH481" s="66"/>
      <c r="BI481" s="165">
        <f t="shared" si="430"/>
        <v>0</v>
      </c>
      <c r="BJ481" s="334">
        <f t="shared" si="444"/>
        <v>0</v>
      </c>
      <c r="BL481" s="66"/>
      <c r="BM481" s="165">
        <f t="shared" si="445"/>
        <v>0</v>
      </c>
      <c r="BN481" s="334">
        <f t="shared" si="446"/>
        <v>0</v>
      </c>
      <c r="BP481" s="66">
        <f t="shared" si="431"/>
        <v>0</v>
      </c>
      <c r="BQ481" s="165">
        <f t="shared" si="432"/>
        <v>0</v>
      </c>
      <c r="BR481" s="334">
        <f t="shared" si="447"/>
        <v>0</v>
      </c>
      <c r="BT481" s="66"/>
      <c r="BU481" s="165">
        <f t="shared" si="433"/>
        <v>0</v>
      </c>
      <c r="BV481" s="334">
        <f t="shared" si="448"/>
        <v>0</v>
      </c>
      <c r="BX481" s="413">
        <f t="shared" si="434"/>
        <v>0</v>
      </c>
      <c r="BY481" s="165">
        <f t="shared" si="435"/>
        <v>0</v>
      </c>
      <c r="BZ481" s="334">
        <v>0</v>
      </c>
      <c r="CB481" s="413">
        <f t="shared" si="436"/>
        <v>0</v>
      </c>
      <c r="CC481" s="165">
        <f t="shared" si="437"/>
        <v>0</v>
      </c>
      <c r="CD481" s="334">
        <v>0</v>
      </c>
      <c r="CF481" s="413">
        <v>0</v>
      </c>
      <c r="CG481" s="165">
        <v>0</v>
      </c>
      <c r="CH481" s="334">
        <v>0</v>
      </c>
      <c r="CJ481" s="413">
        <v>0</v>
      </c>
      <c r="CK481" s="165">
        <v>0</v>
      </c>
      <c r="CL481" s="334">
        <v>0</v>
      </c>
    </row>
    <row r="482" spans="1:90" ht="15" customHeight="1" outlineLevel="2">
      <c r="A482" s="946" t="s">
        <v>106</v>
      </c>
      <c r="B482" s="189">
        <v>7329</v>
      </c>
      <c r="C482" s="13" t="s">
        <v>13728</v>
      </c>
      <c r="D482" s="583" t="s">
        <v>13454</v>
      </c>
      <c r="E482" s="604" t="s">
        <v>123</v>
      </c>
      <c r="F482" s="788">
        <v>8</v>
      </c>
      <c r="G482" s="605"/>
      <c r="H482" s="123">
        <f t="shared" si="404"/>
        <v>0.28349999999999997</v>
      </c>
      <c r="I482" s="104">
        <f t="shared" si="441"/>
        <v>0</v>
      </c>
      <c r="J482" s="464">
        <f t="shared" si="442"/>
        <v>0</v>
      </c>
      <c r="K482" s="849"/>
      <c r="L482" s="935"/>
      <c r="M482" s="773"/>
      <c r="N482" s="774"/>
      <c r="O482" s="775"/>
      <c r="P482" s="935"/>
      <c r="Q482" s="773"/>
      <c r="R482" s="774"/>
      <c r="S482" s="776"/>
      <c r="T482" s="777"/>
      <c r="U482" s="773"/>
      <c r="V482" s="778"/>
      <c r="W482" s="21"/>
      <c r="X482" s="777"/>
      <c r="Y482" s="779"/>
      <c r="Z482" s="780"/>
      <c r="AA482" s="775"/>
      <c r="AB482" s="777"/>
      <c r="AC482" s="779"/>
      <c r="AD482" s="780"/>
      <c r="AE482" s="775"/>
      <c r="AF482" s="935"/>
      <c r="AG482" s="773"/>
      <c r="AH482" s="774"/>
      <c r="AI482" s="775"/>
      <c r="AJ482" s="935"/>
      <c r="AK482" s="773"/>
      <c r="AL482" s="774"/>
      <c r="AM482" s="931"/>
      <c r="AN482" s="935"/>
      <c r="AO482" s="773"/>
      <c r="AP482" s="774"/>
      <c r="AQ482" s="931"/>
      <c r="AR482" s="935"/>
      <c r="AS482" s="773"/>
      <c r="AT482" s="774"/>
      <c r="AU482" s="931"/>
      <c r="AV482" s="777"/>
      <c r="AW482" s="773"/>
      <c r="AX482" s="781"/>
      <c r="AY482" s="931"/>
      <c r="AZ482" s="782"/>
      <c r="BA482" s="773"/>
      <c r="BB482" s="781"/>
      <c r="BC482" s="931"/>
      <c r="BD482" s="935"/>
      <c r="BE482" s="773">
        <f t="shared" si="429"/>
        <v>0</v>
      </c>
      <c r="BF482" s="774">
        <f t="shared" si="443"/>
        <v>0</v>
      </c>
      <c r="BG482" s="934"/>
      <c r="BH482" s="935"/>
      <c r="BI482" s="773">
        <f t="shared" si="430"/>
        <v>0</v>
      </c>
      <c r="BJ482" s="774">
        <f t="shared" si="444"/>
        <v>0</v>
      </c>
      <c r="BL482" s="935"/>
      <c r="BM482" s="773">
        <f t="shared" si="445"/>
        <v>0</v>
      </c>
      <c r="BN482" s="774">
        <f t="shared" si="446"/>
        <v>0</v>
      </c>
      <c r="BP482" s="935">
        <f t="shared" si="431"/>
        <v>0</v>
      </c>
      <c r="BQ482" s="773">
        <f t="shared" si="432"/>
        <v>0</v>
      </c>
      <c r="BR482" s="774">
        <f t="shared" si="447"/>
        <v>0</v>
      </c>
      <c r="BT482" s="935"/>
      <c r="BU482" s="773">
        <f t="shared" si="433"/>
        <v>0</v>
      </c>
      <c r="BV482" s="774">
        <f t="shared" si="448"/>
        <v>0</v>
      </c>
      <c r="BX482" s="782">
        <f t="shared" si="434"/>
        <v>0</v>
      </c>
      <c r="BY482" s="773">
        <f t="shared" si="435"/>
        <v>0</v>
      </c>
      <c r="BZ482" s="774">
        <v>0</v>
      </c>
      <c r="CB482" s="782">
        <f t="shared" si="436"/>
        <v>0</v>
      </c>
      <c r="CC482" s="773">
        <f t="shared" si="437"/>
        <v>0</v>
      </c>
      <c r="CD482" s="774">
        <v>0</v>
      </c>
      <c r="CF482" s="782">
        <v>0</v>
      </c>
      <c r="CG482" s="773">
        <v>0</v>
      </c>
      <c r="CH482" s="774">
        <v>0</v>
      </c>
      <c r="CJ482" s="782">
        <v>0</v>
      </c>
      <c r="CK482" s="773">
        <v>0</v>
      </c>
      <c r="CL482" s="774">
        <v>0</v>
      </c>
    </row>
    <row r="483" spans="1:90" s="909" customFormat="1" ht="15" hidden="1" customHeight="1" outlineLevel="2">
      <c r="A483" s="920" t="s">
        <v>106</v>
      </c>
      <c r="B483" s="921">
        <v>13671</v>
      </c>
      <c r="C483" s="897" t="s">
        <v>13729</v>
      </c>
      <c r="D483" s="898" t="s">
        <v>13785</v>
      </c>
      <c r="E483" s="899" t="s">
        <v>123</v>
      </c>
      <c r="F483" s="919">
        <v>18</v>
      </c>
      <c r="G483" s="900"/>
      <c r="H483" s="901">
        <f t="shared" si="404"/>
        <v>0.28349999999999997</v>
      </c>
      <c r="I483" s="902">
        <f t="shared" si="441"/>
        <v>0</v>
      </c>
      <c r="J483" s="464">
        <f t="shared" si="442"/>
        <v>0</v>
      </c>
      <c r="K483" s="903"/>
      <c r="L483" s="910"/>
      <c r="M483" s="911"/>
      <c r="N483" s="912"/>
      <c r="O483" s="904"/>
      <c r="P483" s="910"/>
      <c r="Q483" s="911"/>
      <c r="R483" s="912"/>
      <c r="S483" s="905"/>
      <c r="T483" s="913"/>
      <c r="U483" s="911"/>
      <c r="V483" s="914"/>
      <c r="W483" s="906"/>
      <c r="X483" s="913"/>
      <c r="Y483" s="915"/>
      <c r="Z483" s="916"/>
      <c r="AA483" s="904"/>
      <c r="AB483" s="913"/>
      <c r="AC483" s="915"/>
      <c r="AD483" s="916"/>
      <c r="AE483" s="904"/>
      <c r="AF483" s="910"/>
      <c r="AG483" s="911"/>
      <c r="AH483" s="912"/>
      <c r="AI483" s="904"/>
      <c r="AJ483" s="910"/>
      <c r="AK483" s="911"/>
      <c r="AL483" s="912"/>
      <c r="AM483" s="907"/>
      <c r="AN483" s="910"/>
      <c r="AO483" s="911"/>
      <c r="AP483" s="912"/>
      <c r="AQ483" s="907"/>
      <c r="AR483" s="910"/>
      <c r="AS483" s="911"/>
      <c r="AT483" s="912"/>
      <c r="AU483" s="907"/>
      <c r="AV483" s="913"/>
      <c r="AW483" s="911"/>
      <c r="AX483" s="917"/>
      <c r="AY483" s="907"/>
      <c r="AZ483" s="918"/>
      <c r="BA483" s="911"/>
      <c r="BB483" s="917"/>
      <c r="BC483" s="907"/>
      <c r="BD483" s="910"/>
      <c r="BE483" s="911">
        <f t="shared" si="429"/>
        <v>0</v>
      </c>
      <c r="BF483" s="912">
        <f t="shared" si="443"/>
        <v>0</v>
      </c>
      <c r="BG483" s="908"/>
      <c r="BH483" s="910"/>
      <c r="BI483" s="911">
        <f t="shared" si="430"/>
        <v>0</v>
      </c>
      <c r="BJ483" s="912">
        <f t="shared" si="444"/>
        <v>0</v>
      </c>
      <c r="BL483" s="910"/>
      <c r="BM483" s="911">
        <f t="shared" si="445"/>
        <v>0</v>
      </c>
      <c r="BN483" s="912">
        <f t="shared" si="446"/>
        <v>0</v>
      </c>
      <c r="BP483" s="910">
        <f t="shared" si="431"/>
        <v>0</v>
      </c>
      <c r="BQ483" s="911">
        <f t="shared" si="432"/>
        <v>0</v>
      </c>
      <c r="BR483" s="912">
        <f t="shared" si="447"/>
        <v>0</v>
      </c>
      <c r="BT483" s="910"/>
      <c r="BU483" s="911">
        <f t="shared" si="433"/>
        <v>0</v>
      </c>
      <c r="BV483" s="912">
        <f t="shared" si="448"/>
        <v>0</v>
      </c>
      <c r="BX483" s="918">
        <f t="shared" si="434"/>
        <v>0</v>
      </c>
      <c r="BY483" s="911">
        <f t="shared" si="435"/>
        <v>0</v>
      </c>
      <c r="BZ483" s="912">
        <v>0</v>
      </c>
      <c r="CB483" s="918">
        <f t="shared" si="436"/>
        <v>0</v>
      </c>
      <c r="CC483" s="911">
        <f t="shared" si="437"/>
        <v>0</v>
      </c>
      <c r="CD483" s="912">
        <v>0</v>
      </c>
      <c r="CF483" s="918">
        <v>0</v>
      </c>
      <c r="CG483" s="911">
        <v>0</v>
      </c>
      <c r="CH483" s="912">
        <v>0</v>
      </c>
      <c r="CJ483" s="918">
        <v>0</v>
      </c>
      <c r="CK483" s="911">
        <v>0</v>
      </c>
      <c r="CL483" s="912">
        <v>0</v>
      </c>
    </row>
    <row r="484" spans="1:90" ht="15" customHeight="1" outlineLevel="2">
      <c r="A484" s="946" t="s">
        <v>106</v>
      </c>
      <c r="B484" s="189">
        <v>13682</v>
      </c>
      <c r="C484" s="13" t="s">
        <v>13730</v>
      </c>
      <c r="D484" s="583" t="s">
        <v>13784</v>
      </c>
      <c r="E484" s="604" t="s">
        <v>123</v>
      </c>
      <c r="F484" s="788">
        <v>102</v>
      </c>
      <c r="G484" s="605"/>
      <c r="H484" s="123">
        <f t="shared" si="404"/>
        <v>0.28349999999999997</v>
      </c>
      <c r="I484" s="104">
        <f t="shared" si="441"/>
        <v>0</v>
      </c>
      <c r="J484" s="464">
        <f t="shared" si="442"/>
        <v>0</v>
      </c>
      <c r="K484" s="849"/>
      <c r="L484" s="935"/>
      <c r="M484" s="773"/>
      <c r="N484" s="774"/>
      <c r="O484" s="775"/>
      <c r="P484" s="935"/>
      <c r="Q484" s="773"/>
      <c r="R484" s="774"/>
      <c r="S484" s="776"/>
      <c r="T484" s="777"/>
      <c r="U484" s="773"/>
      <c r="V484" s="778"/>
      <c r="W484" s="21"/>
      <c r="X484" s="777"/>
      <c r="Y484" s="779"/>
      <c r="Z484" s="780"/>
      <c r="AA484" s="775"/>
      <c r="AB484" s="777"/>
      <c r="AC484" s="779"/>
      <c r="AD484" s="780"/>
      <c r="AE484" s="775"/>
      <c r="AF484" s="935"/>
      <c r="AG484" s="773"/>
      <c r="AH484" s="774"/>
      <c r="AI484" s="775"/>
      <c r="AJ484" s="935"/>
      <c r="AK484" s="773"/>
      <c r="AL484" s="774"/>
      <c r="AM484" s="931"/>
      <c r="AN484" s="935"/>
      <c r="AO484" s="773"/>
      <c r="AP484" s="774"/>
      <c r="AQ484" s="931"/>
      <c r="AR484" s="935"/>
      <c r="AS484" s="773"/>
      <c r="AT484" s="774"/>
      <c r="AU484" s="931"/>
      <c r="AV484" s="777"/>
      <c r="AW484" s="773"/>
      <c r="AX484" s="781"/>
      <c r="AY484" s="931"/>
      <c r="AZ484" s="782"/>
      <c r="BA484" s="773"/>
      <c r="BB484" s="781"/>
      <c r="BC484" s="931"/>
      <c r="BD484" s="935"/>
      <c r="BE484" s="773">
        <f t="shared" si="429"/>
        <v>0</v>
      </c>
      <c r="BF484" s="774">
        <f t="shared" si="443"/>
        <v>0</v>
      </c>
      <c r="BG484" s="934"/>
      <c r="BH484" s="935"/>
      <c r="BI484" s="773">
        <f t="shared" si="430"/>
        <v>0</v>
      </c>
      <c r="BJ484" s="774">
        <f t="shared" si="444"/>
        <v>0</v>
      </c>
      <c r="BL484" s="935"/>
      <c r="BM484" s="773">
        <f t="shared" si="445"/>
        <v>0</v>
      </c>
      <c r="BN484" s="774">
        <f t="shared" si="446"/>
        <v>0</v>
      </c>
      <c r="BP484" s="935">
        <f t="shared" si="431"/>
        <v>0</v>
      </c>
      <c r="BQ484" s="773">
        <f t="shared" si="432"/>
        <v>0</v>
      </c>
      <c r="BR484" s="774">
        <f t="shared" si="447"/>
        <v>0</v>
      </c>
      <c r="BT484" s="935"/>
      <c r="BU484" s="773">
        <f t="shared" si="433"/>
        <v>0</v>
      </c>
      <c r="BV484" s="774">
        <f t="shared" si="448"/>
        <v>0</v>
      </c>
      <c r="BX484" s="782">
        <f t="shared" si="434"/>
        <v>0</v>
      </c>
      <c r="BY484" s="773">
        <f t="shared" si="435"/>
        <v>0</v>
      </c>
      <c r="BZ484" s="774">
        <v>0</v>
      </c>
      <c r="CB484" s="782">
        <f t="shared" si="436"/>
        <v>0</v>
      </c>
      <c r="CC484" s="773">
        <f t="shared" si="437"/>
        <v>0</v>
      </c>
      <c r="CD484" s="774">
        <v>0</v>
      </c>
      <c r="CF484" s="782">
        <v>0</v>
      </c>
      <c r="CG484" s="773">
        <v>0</v>
      </c>
      <c r="CH484" s="774">
        <v>0</v>
      </c>
      <c r="CJ484" s="782">
        <v>0</v>
      </c>
      <c r="CK484" s="773">
        <v>0</v>
      </c>
      <c r="CL484" s="774">
        <v>0</v>
      </c>
    </row>
    <row r="485" spans="1:90" ht="15" customHeight="1" outlineLevel="2">
      <c r="A485" s="946" t="s">
        <v>106</v>
      </c>
      <c r="B485" s="189">
        <v>13148</v>
      </c>
      <c r="C485" s="13" t="s">
        <v>13731</v>
      </c>
      <c r="D485" s="583" t="s">
        <v>13786</v>
      </c>
      <c r="E485" s="604" t="s">
        <v>123</v>
      </c>
      <c r="F485" s="788">
        <v>40</v>
      </c>
      <c r="G485" s="605"/>
      <c r="H485" s="123">
        <f t="shared" si="404"/>
        <v>0.28349999999999997</v>
      </c>
      <c r="I485" s="104">
        <f t="shared" si="441"/>
        <v>0</v>
      </c>
      <c r="J485" s="464">
        <f t="shared" si="442"/>
        <v>0</v>
      </c>
      <c r="K485" s="849"/>
      <c r="L485" s="935"/>
      <c r="M485" s="773"/>
      <c r="N485" s="774"/>
      <c r="O485" s="775"/>
      <c r="P485" s="935"/>
      <c r="Q485" s="773"/>
      <c r="R485" s="774"/>
      <c r="S485" s="776"/>
      <c r="T485" s="777"/>
      <c r="U485" s="773"/>
      <c r="V485" s="778"/>
      <c r="W485" s="21"/>
      <c r="X485" s="777"/>
      <c r="Y485" s="779"/>
      <c r="Z485" s="780"/>
      <c r="AA485" s="775"/>
      <c r="AB485" s="777"/>
      <c r="AC485" s="779"/>
      <c r="AD485" s="780"/>
      <c r="AE485" s="775"/>
      <c r="AF485" s="935"/>
      <c r="AG485" s="773"/>
      <c r="AH485" s="774"/>
      <c r="AI485" s="775"/>
      <c r="AJ485" s="935"/>
      <c r="AK485" s="773"/>
      <c r="AL485" s="774"/>
      <c r="AM485" s="931"/>
      <c r="AN485" s="935"/>
      <c r="AO485" s="773"/>
      <c r="AP485" s="774"/>
      <c r="AQ485" s="931"/>
      <c r="AR485" s="935"/>
      <c r="AS485" s="773"/>
      <c r="AT485" s="774"/>
      <c r="AU485" s="931"/>
      <c r="AV485" s="777"/>
      <c r="AW485" s="773"/>
      <c r="AX485" s="781"/>
      <c r="AY485" s="931"/>
      <c r="AZ485" s="782"/>
      <c r="BA485" s="773"/>
      <c r="BB485" s="781"/>
      <c r="BC485" s="931"/>
      <c r="BD485" s="935"/>
      <c r="BE485" s="773">
        <f t="shared" si="429"/>
        <v>0</v>
      </c>
      <c r="BF485" s="774">
        <f t="shared" si="443"/>
        <v>0</v>
      </c>
      <c r="BG485" s="934"/>
      <c r="BH485" s="935"/>
      <c r="BI485" s="773">
        <f t="shared" si="430"/>
        <v>0</v>
      </c>
      <c r="BJ485" s="774">
        <f t="shared" si="444"/>
        <v>0</v>
      </c>
      <c r="BL485" s="935"/>
      <c r="BM485" s="773">
        <f t="shared" si="445"/>
        <v>0</v>
      </c>
      <c r="BN485" s="774">
        <f t="shared" si="446"/>
        <v>0</v>
      </c>
      <c r="BP485" s="935">
        <f t="shared" si="431"/>
        <v>0</v>
      </c>
      <c r="BQ485" s="773">
        <f t="shared" si="432"/>
        <v>0</v>
      </c>
      <c r="BR485" s="774">
        <f t="shared" si="447"/>
        <v>0</v>
      </c>
      <c r="BT485" s="935"/>
      <c r="BU485" s="773">
        <f t="shared" si="433"/>
        <v>0</v>
      </c>
      <c r="BV485" s="774">
        <f t="shared" si="448"/>
        <v>0</v>
      </c>
      <c r="BX485" s="782">
        <f t="shared" si="434"/>
        <v>0</v>
      </c>
      <c r="BY485" s="773">
        <f t="shared" si="435"/>
        <v>0</v>
      </c>
      <c r="BZ485" s="774">
        <v>0</v>
      </c>
      <c r="CB485" s="782">
        <f t="shared" si="436"/>
        <v>0</v>
      </c>
      <c r="CC485" s="773">
        <f t="shared" si="437"/>
        <v>0</v>
      </c>
      <c r="CD485" s="774">
        <v>0</v>
      </c>
      <c r="CF485" s="782">
        <v>0</v>
      </c>
      <c r="CG485" s="773">
        <v>0</v>
      </c>
      <c r="CH485" s="774">
        <v>0</v>
      </c>
      <c r="CJ485" s="782">
        <v>0</v>
      </c>
      <c r="CK485" s="773">
        <v>0</v>
      </c>
      <c r="CL485" s="774">
        <v>0</v>
      </c>
    </row>
    <row r="486" spans="1:90" ht="15" customHeight="1" outlineLevel="2">
      <c r="A486" s="946" t="s">
        <v>106</v>
      </c>
      <c r="B486" s="189">
        <v>12807</v>
      </c>
      <c r="C486" s="13" t="s">
        <v>13732</v>
      </c>
      <c r="D486" s="583" t="s">
        <v>13787</v>
      </c>
      <c r="E486" s="604" t="s">
        <v>123</v>
      </c>
      <c r="F486" s="788">
        <v>9</v>
      </c>
      <c r="G486" s="605"/>
      <c r="H486" s="123">
        <f t="shared" si="404"/>
        <v>0.28349999999999997</v>
      </c>
      <c r="I486" s="104">
        <f t="shared" si="441"/>
        <v>0</v>
      </c>
      <c r="J486" s="464">
        <f t="shared" si="442"/>
        <v>0</v>
      </c>
      <c r="K486" s="849"/>
      <c r="L486" s="935"/>
      <c r="M486" s="773"/>
      <c r="N486" s="774"/>
      <c r="O486" s="775"/>
      <c r="P486" s="935"/>
      <c r="Q486" s="773"/>
      <c r="R486" s="774"/>
      <c r="S486" s="776"/>
      <c r="T486" s="777"/>
      <c r="U486" s="773"/>
      <c r="V486" s="778"/>
      <c r="W486" s="21"/>
      <c r="X486" s="777"/>
      <c r="Y486" s="779"/>
      <c r="Z486" s="780"/>
      <c r="AA486" s="775"/>
      <c r="AB486" s="777"/>
      <c r="AC486" s="779"/>
      <c r="AD486" s="780"/>
      <c r="AE486" s="775"/>
      <c r="AF486" s="935"/>
      <c r="AG486" s="773"/>
      <c r="AH486" s="774"/>
      <c r="AI486" s="775"/>
      <c r="AJ486" s="935"/>
      <c r="AK486" s="773"/>
      <c r="AL486" s="774"/>
      <c r="AM486" s="931"/>
      <c r="AN486" s="935"/>
      <c r="AO486" s="773"/>
      <c r="AP486" s="774"/>
      <c r="AQ486" s="931"/>
      <c r="AR486" s="935"/>
      <c r="AS486" s="773"/>
      <c r="AT486" s="774"/>
      <c r="AU486" s="931"/>
      <c r="AV486" s="777"/>
      <c r="AW486" s="773"/>
      <c r="AX486" s="781"/>
      <c r="AY486" s="931"/>
      <c r="AZ486" s="782"/>
      <c r="BA486" s="773"/>
      <c r="BB486" s="781"/>
      <c r="BC486" s="931"/>
      <c r="BD486" s="935"/>
      <c r="BE486" s="773">
        <f t="shared" si="429"/>
        <v>0</v>
      </c>
      <c r="BF486" s="774">
        <f t="shared" si="443"/>
        <v>0</v>
      </c>
      <c r="BG486" s="934"/>
      <c r="BH486" s="935"/>
      <c r="BI486" s="773">
        <f t="shared" si="430"/>
        <v>0</v>
      </c>
      <c r="BJ486" s="774">
        <f t="shared" si="444"/>
        <v>0</v>
      </c>
      <c r="BL486" s="935"/>
      <c r="BM486" s="773">
        <f t="shared" si="445"/>
        <v>0</v>
      </c>
      <c r="BN486" s="774">
        <f t="shared" si="446"/>
        <v>0</v>
      </c>
      <c r="BP486" s="935">
        <f t="shared" si="431"/>
        <v>0</v>
      </c>
      <c r="BQ486" s="773">
        <f t="shared" si="432"/>
        <v>0</v>
      </c>
      <c r="BR486" s="774">
        <f t="shared" si="447"/>
        <v>0</v>
      </c>
      <c r="BT486" s="935"/>
      <c r="BU486" s="773">
        <f t="shared" si="433"/>
        <v>0</v>
      </c>
      <c r="BV486" s="774">
        <f t="shared" si="448"/>
        <v>0</v>
      </c>
      <c r="BX486" s="782">
        <f t="shared" si="434"/>
        <v>0</v>
      </c>
      <c r="BY486" s="773">
        <f t="shared" si="435"/>
        <v>0</v>
      </c>
      <c r="BZ486" s="774">
        <v>0</v>
      </c>
      <c r="CB486" s="782">
        <f t="shared" si="436"/>
        <v>0</v>
      </c>
      <c r="CC486" s="773">
        <f t="shared" si="437"/>
        <v>0</v>
      </c>
      <c r="CD486" s="774">
        <v>0</v>
      </c>
      <c r="CF486" s="782">
        <v>0</v>
      </c>
      <c r="CG486" s="773">
        <v>0</v>
      </c>
      <c r="CH486" s="774">
        <v>0</v>
      </c>
      <c r="CJ486" s="782">
        <v>0</v>
      </c>
      <c r="CK486" s="773">
        <v>0</v>
      </c>
      <c r="CL486" s="774">
        <v>0</v>
      </c>
    </row>
    <row r="487" spans="1:90" ht="15" customHeight="1" outlineLevel="2">
      <c r="A487" s="946" t="s">
        <v>106</v>
      </c>
      <c r="B487" s="189">
        <v>12808</v>
      </c>
      <c r="C487" s="13" t="s">
        <v>13733</v>
      </c>
      <c r="D487" s="583" t="s">
        <v>13788</v>
      </c>
      <c r="E487" s="604" t="s">
        <v>123</v>
      </c>
      <c r="F487" s="788">
        <v>5</v>
      </c>
      <c r="G487" s="605"/>
      <c r="H487" s="123">
        <f t="shared" si="404"/>
        <v>0.28349999999999997</v>
      </c>
      <c r="I487" s="104">
        <f t="shared" si="441"/>
        <v>0</v>
      </c>
      <c r="J487" s="464">
        <f t="shared" si="442"/>
        <v>0</v>
      </c>
      <c r="K487" s="849"/>
      <c r="L487" s="935"/>
      <c r="M487" s="773"/>
      <c r="N487" s="774"/>
      <c r="O487" s="775"/>
      <c r="P487" s="935"/>
      <c r="Q487" s="773"/>
      <c r="R487" s="774"/>
      <c r="S487" s="776"/>
      <c r="T487" s="777"/>
      <c r="U487" s="773"/>
      <c r="V487" s="778"/>
      <c r="W487" s="21"/>
      <c r="X487" s="777"/>
      <c r="Y487" s="779"/>
      <c r="Z487" s="780"/>
      <c r="AA487" s="775"/>
      <c r="AB487" s="777"/>
      <c r="AC487" s="779"/>
      <c r="AD487" s="780"/>
      <c r="AE487" s="775"/>
      <c r="AF487" s="935"/>
      <c r="AG487" s="773"/>
      <c r="AH487" s="774"/>
      <c r="AI487" s="775"/>
      <c r="AJ487" s="935"/>
      <c r="AK487" s="773"/>
      <c r="AL487" s="774"/>
      <c r="AM487" s="931"/>
      <c r="AN487" s="935"/>
      <c r="AO487" s="773"/>
      <c r="AP487" s="774"/>
      <c r="AQ487" s="931"/>
      <c r="AR487" s="935"/>
      <c r="AS487" s="773"/>
      <c r="AT487" s="774"/>
      <c r="AU487" s="931"/>
      <c r="AV487" s="777"/>
      <c r="AW487" s="773"/>
      <c r="AX487" s="781"/>
      <c r="AY487" s="931"/>
      <c r="AZ487" s="782"/>
      <c r="BA487" s="773"/>
      <c r="BB487" s="781"/>
      <c r="BC487" s="931"/>
      <c r="BD487" s="935"/>
      <c r="BE487" s="773">
        <f t="shared" si="429"/>
        <v>0</v>
      </c>
      <c r="BF487" s="774">
        <f t="shared" si="443"/>
        <v>0</v>
      </c>
      <c r="BG487" s="934"/>
      <c r="BH487" s="935"/>
      <c r="BI487" s="773">
        <f t="shared" si="430"/>
        <v>0</v>
      </c>
      <c r="BJ487" s="774">
        <f t="shared" si="444"/>
        <v>0</v>
      </c>
      <c r="BL487" s="935"/>
      <c r="BM487" s="773">
        <f t="shared" si="445"/>
        <v>0</v>
      </c>
      <c r="BN487" s="774">
        <f t="shared" si="446"/>
        <v>0</v>
      </c>
      <c r="BP487" s="935">
        <f t="shared" si="431"/>
        <v>0</v>
      </c>
      <c r="BQ487" s="773">
        <f t="shared" si="432"/>
        <v>0</v>
      </c>
      <c r="BR487" s="774">
        <f t="shared" si="447"/>
        <v>0</v>
      </c>
      <c r="BT487" s="935"/>
      <c r="BU487" s="773">
        <f t="shared" si="433"/>
        <v>0</v>
      </c>
      <c r="BV487" s="774">
        <f t="shared" si="448"/>
        <v>0</v>
      </c>
      <c r="BX487" s="782">
        <f t="shared" si="434"/>
        <v>0</v>
      </c>
      <c r="BY487" s="773">
        <f t="shared" si="435"/>
        <v>0</v>
      </c>
      <c r="BZ487" s="774">
        <v>0</v>
      </c>
      <c r="CB487" s="782">
        <f t="shared" si="436"/>
        <v>0</v>
      </c>
      <c r="CC487" s="773">
        <f t="shared" si="437"/>
        <v>0</v>
      </c>
      <c r="CD487" s="774">
        <v>0</v>
      </c>
      <c r="CF487" s="782">
        <v>0</v>
      </c>
      <c r="CG487" s="773">
        <v>0</v>
      </c>
      <c r="CH487" s="774">
        <v>0</v>
      </c>
      <c r="CJ487" s="782">
        <v>0</v>
      </c>
      <c r="CK487" s="773">
        <v>0</v>
      </c>
      <c r="CL487" s="774">
        <v>0</v>
      </c>
    </row>
    <row r="488" spans="1:90" ht="15" customHeight="1" outlineLevel="2">
      <c r="A488" s="946" t="s">
        <v>106</v>
      </c>
      <c r="B488" s="189">
        <v>7708</v>
      </c>
      <c r="C488" s="13" t="s">
        <v>13734</v>
      </c>
      <c r="D488" s="583" t="s">
        <v>13789</v>
      </c>
      <c r="E488" s="604" t="s">
        <v>123</v>
      </c>
      <c r="F488" s="788">
        <v>16</v>
      </c>
      <c r="G488" s="605"/>
      <c r="H488" s="123">
        <f t="shared" si="404"/>
        <v>0.28349999999999997</v>
      </c>
      <c r="I488" s="104">
        <f t="shared" si="441"/>
        <v>0</v>
      </c>
      <c r="J488" s="464">
        <f t="shared" si="442"/>
        <v>0</v>
      </c>
      <c r="K488" s="849"/>
      <c r="L488" s="924"/>
      <c r="M488" s="925"/>
      <c r="N488" s="926"/>
      <c r="O488" s="775"/>
      <c r="P488" s="924"/>
      <c r="Q488" s="925"/>
      <c r="R488" s="926"/>
      <c r="S488" s="776"/>
      <c r="T488" s="927"/>
      <c r="U488" s="925"/>
      <c r="V488" s="928"/>
      <c r="W488" s="21"/>
      <c r="X488" s="927"/>
      <c r="Y488" s="929"/>
      <c r="Z488" s="930"/>
      <c r="AA488" s="775"/>
      <c r="AB488" s="927"/>
      <c r="AC488" s="929"/>
      <c r="AD488" s="930"/>
      <c r="AE488" s="775"/>
      <c r="AF488" s="924"/>
      <c r="AG488" s="925"/>
      <c r="AH488" s="926"/>
      <c r="AI488" s="775"/>
      <c r="AJ488" s="924"/>
      <c r="AK488" s="925"/>
      <c r="AL488" s="926"/>
      <c r="AM488" s="931"/>
      <c r="AN488" s="924"/>
      <c r="AO488" s="925"/>
      <c r="AP488" s="926"/>
      <c r="AQ488" s="931"/>
      <c r="AR488" s="924"/>
      <c r="AS488" s="925"/>
      <c r="AT488" s="926"/>
      <c r="AU488" s="931"/>
      <c r="AV488" s="927"/>
      <c r="AW488" s="925"/>
      <c r="AX488" s="932"/>
      <c r="AY488" s="931"/>
      <c r="AZ488" s="933"/>
      <c r="BA488" s="925"/>
      <c r="BB488" s="932"/>
      <c r="BC488" s="931"/>
      <c r="BD488" s="924"/>
      <c r="BE488" s="925">
        <f t="shared" si="429"/>
        <v>0</v>
      </c>
      <c r="BF488" s="926">
        <f t="shared" si="443"/>
        <v>0</v>
      </c>
      <c r="BG488" s="934"/>
      <c r="BH488" s="924"/>
      <c r="BI488" s="925">
        <f t="shared" si="430"/>
        <v>0</v>
      </c>
      <c r="BJ488" s="926">
        <f t="shared" si="444"/>
        <v>0</v>
      </c>
      <c r="BL488" s="924"/>
      <c r="BM488" s="925">
        <f t="shared" si="445"/>
        <v>0</v>
      </c>
      <c r="BN488" s="926">
        <f t="shared" si="446"/>
        <v>0</v>
      </c>
      <c r="BP488" s="924">
        <f t="shared" si="431"/>
        <v>0</v>
      </c>
      <c r="BQ488" s="925">
        <f t="shared" si="432"/>
        <v>0</v>
      </c>
      <c r="BR488" s="926">
        <f t="shared" si="447"/>
        <v>0</v>
      </c>
      <c r="BT488" s="924"/>
      <c r="BU488" s="925">
        <f t="shared" si="433"/>
        <v>0</v>
      </c>
      <c r="BV488" s="926">
        <f t="shared" si="448"/>
        <v>0</v>
      </c>
      <c r="BX488" s="933">
        <f t="shared" si="434"/>
        <v>0</v>
      </c>
      <c r="BY488" s="925">
        <f t="shared" si="435"/>
        <v>0</v>
      </c>
      <c r="BZ488" s="926">
        <v>0</v>
      </c>
      <c r="CB488" s="933">
        <f t="shared" si="436"/>
        <v>0</v>
      </c>
      <c r="CC488" s="925">
        <f t="shared" si="437"/>
        <v>0</v>
      </c>
      <c r="CD488" s="926">
        <v>0</v>
      </c>
      <c r="CF488" s="933">
        <v>0</v>
      </c>
      <c r="CG488" s="925">
        <v>0</v>
      </c>
      <c r="CH488" s="926">
        <v>0</v>
      </c>
      <c r="CJ488" s="933">
        <v>0</v>
      </c>
      <c r="CK488" s="925">
        <v>0</v>
      </c>
      <c r="CL488" s="926">
        <v>0</v>
      </c>
    </row>
    <row r="489" spans="1:90" ht="15" customHeight="1">
      <c r="A489" s="448"/>
      <c r="B489" s="449"/>
      <c r="C489" s="450">
        <v>21</v>
      </c>
      <c r="D489" s="582" t="s">
        <v>420</v>
      </c>
      <c r="E489" s="450"/>
      <c r="F489" s="450"/>
      <c r="G489" s="451"/>
      <c r="H489" s="452"/>
      <c r="I489" s="453"/>
      <c r="J489" s="454">
        <f>SUM(J490:J493)</f>
        <v>0</v>
      </c>
      <c r="K489" s="849"/>
      <c r="L489" s="259"/>
      <c r="M489" s="260"/>
      <c r="N489" s="324"/>
      <c r="O489" s="272"/>
      <c r="P489" s="259"/>
      <c r="Q489" s="260"/>
      <c r="R489" s="324"/>
      <c r="S489" s="346"/>
      <c r="T489" s="294"/>
      <c r="U489" s="362"/>
      <c r="V489" s="363"/>
      <c r="W489" s="21"/>
      <c r="X489" s="294"/>
      <c r="Y489" s="347"/>
      <c r="Z489" s="328"/>
      <c r="AA489" s="272"/>
      <c r="AB489" s="294"/>
      <c r="AC489" s="347"/>
      <c r="AD489" s="328"/>
      <c r="AE489" s="272"/>
      <c r="AF489" s="259"/>
      <c r="AG489" s="260"/>
      <c r="AH489" s="324"/>
      <c r="AI489" s="272"/>
      <c r="AJ489" s="259"/>
      <c r="AK489" s="260"/>
      <c r="AL489" s="324"/>
      <c r="AM489" s="146"/>
      <c r="AN489" s="259"/>
      <c r="AO489" s="260"/>
      <c r="AP489" s="324"/>
      <c r="AQ489" s="146"/>
      <c r="AR489" s="259"/>
      <c r="AS489" s="260"/>
      <c r="AT489" s="324"/>
      <c r="AU489" s="146"/>
      <c r="AV489" s="294"/>
      <c r="AW489" s="362"/>
      <c r="AX489" s="471"/>
      <c r="AY489" s="315"/>
      <c r="AZ489" s="294"/>
      <c r="BA489" s="362"/>
      <c r="BB489" s="471"/>
      <c r="BC489" s="315"/>
      <c r="BD489" s="259"/>
      <c r="BE489" s="260"/>
      <c r="BF489" s="324"/>
      <c r="BG489" s="158"/>
      <c r="BH489" s="259"/>
      <c r="BI489" s="260"/>
      <c r="BJ489" s="324"/>
      <c r="BL489" s="259"/>
      <c r="BM489" s="260"/>
      <c r="BN489" s="324"/>
      <c r="BP489" s="283"/>
      <c r="BQ489" s="284"/>
      <c r="BR489" s="330"/>
      <c r="BT489" s="283"/>
      <c r="BU489" s="284"/>
      <c r="BV489" s="330"/>
      <c r="BX489" s="294"/>
      <c r="BY489" s="362"/>
      <c r="BZ489" s="406"/>
      <c r="CB489" s="294"/>
      <c r="CC489" s="362"/>
      <c r="CD489" s="406"/>
      <c r="CF489" s="294"/>
      <c r="CG489" s="362"/>
      <c r="CH489" s="406"/>
      <c r="CJ489" s="294"/>
      <c r="CK489" s="362"/>
      <c r="CL489" s="406"/>
    </row>
    <row r="490" spans="1:90" ht="15" customHeight="1" outlineLevel="1">
      <c r="A490" s="188" t="s">
        <v>15</v>
      </c>
      <c r="B490" s="187">
        <v>89865</v>
      </c>
      <c r="C490" s="13" t="s">
        <v>452</v>
      </c>
      <c r="D490" s="583" t="str">
        <f>IF(B490="","",IFERROR(VLOOKUP(B490,'SINAPI12-24'!$A$5:$H$17812,2,FALSE),VLOOKUP(ORÇAMENTO!B490,COMPOSIÇÕES!$A$9:$G$412,3,FALSE)))</f>
        <v>TUBO, PVC, SOLDÁVEL, DE 25MM, INSTALADO EM DRENO DE AR-CONDICIONADO - FORNECIMENTO E INSTALAÇÃO. AF_08/2022</v>
      </c>
      <c r="E490" s="604" t="str">
        <f>IF(B490="","",IFERROR(VLOOKUP(B490,'SINAPI12-24'!$A$5:$H$17812,3,FALSE),VLOOKUP(ORÇAMENTO!B490,COMPOSIÇÕES!$A$9:$G$412,4,FALSE)))</f>
        <v>M</v>
      </c>
      <c r="F490" s="110">
        <v>120.3</v>
      </c>
      <c r="G490" s="605"/>
      <c r="H490" s="123">
        <f t="shared" si="404"/>
        <v>0.28349999999999997</v>
      </c>
      <c r="I490" s="104">
        <f t="shared" ref="I490:I493" si="449">G490*(1+H490)</f>
        <v>0</v>
      </c>
      <c r="J490" s="464">
        <f t="shared" ref="J490:J493" si="450">F490*I490</f>
        <v>0</v>
      </c>
      <c r="K490" s="849"/>
      <c r="L490" s="69"/>
      <c r="M490" s="112"/>
      <c r="N490" s="331"/>
      <c r="O490" s="272"/>
      <c r="P490" s="69"/>
      <c r="Q490" s="112"/>
      <c r="R490" s="331"/>
      <c r="S490" s="325"/>
      <c r="T490" s="348"/>
      <c r="U490" s="112"/>
      <c r="V490" s="356"/>
      <c r="W490" s="21"/>
      <c r="X490" s="348"/>
      <c r="Y490" s="162"/>
      <c r="Z490" s="333"/>
      <c r="AA490" s="272"/>
      <c r="AB490" s="348"/>
      <c r="AC490" s="162"/>
      <c r="AD490" s="333"/>
      <c r="AE490" s="272"/>
      <c r="AF490" s="69"/>
      <c r="AG490" s="112"/>
      <c r="AH490" s="331"/>
      <c r="AI490" s="272"/>
      <c r="AJ490" s="69"/>
      <c r="AK490" s="112"/>
      <c r="AL490" s="331"/>
      <c r="AM490" s="146"/>
      <c r="AN490" s="69"/>
      <c r="AO490" s="112"/>
      <c r="AP490" s="331"/>
      <c r="AQ490" s="146"/>
      <c r="AR490" s="69"/>
      <c r="AS490" s="112"/>
      <c r="AT490" s="331"/>
      <c r="AU490" s="146"/>
      <c r="AV490" s="357"/>
      <c r="AW490" s="112"/>
      <c r="AX490" s="468"/>
      <c r="AY490" s="146"/>
      <c r="AZ490" s="291"/>
      <c r="BA490" s="112"/>
      <c r="BB490" s="468"/>
      <c r="BC490" s="146"/>
      <c r="BD490" s="69"/>
      <c r="BE490" s="112">
        <f t="shared" si="429"/>
        <v>0</v>
      </c>
      <c r="BF490" s="331">
        <f>BD490/($F490-$X490-$AZ490)</f>
        <v>0</v>
      </c>
      <c r="BG490" s="158"/>
      <c r="BH490" s="69"/>
      <c r="BI490" s="112">
        <f t="shared" si="430"/>
        <v>0</v>
      </c>
      <c r="BJ490" s="331">
        <f>BH490/($F490-$X490-$AZ490)</f>
        <v>0</v>
      </c>
      <c r="BL490" s="69"/>
      <c r="BM490" s="112">
        <f t="shared" ref="BM490:BM493" si="451">TRUNC(BL490*M490,2)</f>
        <v>0</v>
      </c>
      <c r="BN490" s="331">
        <f>BL490/($F490-$X490-$AZ490)</f>
        <v>0</v>
      </c>
      <c r="BP490" s="69">
        <f t="shared" si="431"/>
        <v>0</v>
      </c>
      <c r="BQ490" s="112">
        <f t="shared" si="432"/>
        <v>0</v>
      </c>
      <c r="BR490" s="331">
        <f>BP490/($F490-$X490-$AZ490)</f>
        <v>0</v>
      </c>
      <c r="BT490" s="69"/>
      <c r="BU490" s="112">
        <f t="shared" si="433"/>
        <v>0</v>
      </c>
      <c r="BV490" s="331">
        <f>BT490/($F490-$X490-$AZ490)</f>
        <v>0</v>
      </c>
      <c r="BX490" s="304">
        <f t="shared" si="434"/>
        <v>0</v>
      </c>
      <c r="BY490" s="112">
        <f t="shared" si="435"/>
        <v>0</v>
      </c>
      <c r="BZ490" s="331">
        <v>0</v>
      </c>
      <c r="CB490" s="304">
        <f t="shared" si="436"/>
        <v>0</v>
      </c>
      <c r="CC490" s="112">
        <f t="shared" si="437"/>
        <v>0</v>
      </c>
      <c r="CD490" s="331">
        <v>0</v>
      </c>
      <c r="CF490" s="304">
        <v>0</v>
      </c>
      <c r="CG490" s="112">
        <v>0</v>
      </c>
      <c r="CH490" s="331">
        <v>0</v>
      </c>
      <c r="CJ490" s="304">
        <v>0</v>
      </c>
      <c r="CK490" s="112">
        <v>0</v>
      </c>
      <c r="CL490" s="331">
        <v>0</v>
      </c>
    </row>
    <row r="491" spans="1:90" ht="15" customHeight="1" outlineLevel="1">
      <c r="A491" s="188" t="s">
        <v>15</v>
      </c>
      <c r="B491" s="187">
        <v>89485</v>
      </c>
      <c r="C491" s="13" t="s">
        <v>453</v>
      </c>
      <c r="D491" s="583" t="str">
        <f>IF(B491="","",IFERROR(VLOOKUP(B491,'SINAPI12-24'!$A$5:$H$17812,2,FALSE),VLOOKUP(ORÇAMENTO!B491,COMPOSIÇÕES!$A$9:$G$412,3,FALSE)))</f>
        <v>JOELHO 45 GRAUS, PVC, SOLDÁVEL, DN 25MM, INSTALADO EM PRUMADA DE ÁGUA - FORNECIMENTO E INSTALAÇÃO. AF_06/2022</v>
      </c>
      <c r="E491" s="604" t="str">
        <f>IF(B491="","",IFERROR(VLOOKUP(B491,'SINAPI12-24'!$A$5:$H$17812,3,FALSE),VLOOKUP(ORÇAMENTO!B491,COMPOSIÇÕES!$A$9:$G$412,4,FALSE)))</f>
        <v>UN</v>
      </c>
      <c r="F491" s="110">
        <v>23</v>
      </c>
      <c r="G491" s="605"/>
      <c r="H491" s="123">
        <f t="shared" si="404"/>
        <v>0.28349999999999997</v>
      </c>
      <c r="I491" s="104">
        <f t="shared" si="449"/>
        <v>0</v>
      </c>
      <c r="J491" s="464">
        <f t="shared" si="450"/>
        <v>0</v>
      </c>
      <c r="K491" s="849"/>
      <c r="L491" s="66"/>
      <c r="M491" s="165"/>
      <c r="N491" s="334"/>
      <c r="O491" s="272"/>
      <c r="P491" s="66"/>
      <c r="Q491" s="165"/>
      <c r="R491" s="334"/>
      <c r="S491" s="325"/>
      <c r="T491" s="349"/>
      <c r="U491" s="165"/>
      <c r="V491" s="358"/>
      <c r="W491" s="21"/>
      <c r="X491" s="349"/>
      <c r="Y491" s="163"/>
      <c r="Z491" s="336"/>
      <c r="AA491" s="272"/>
      <c r="AB491" s="349"/>
      <c r="AC491" s="163"/>
      <c r="AD491" s="336"/>
      <c r="AE491" s="272"/>
      <c r="AF491" s="66"/>
      <c r="AG491" s="165"/>
      <c r="AH491" s="334"/>
      <c r="AI491" s="272"/>
      <c r="AJ491" s="66"/>
      <c r="AK491" s="165"/>
      <c r="AL491" s="334"/>
      <c r="AM491" s="146"/>
      <c r="AN491" s="66"/>
      <c r="AO491" s="165"/>
      <c r="AP491" s="334"/>
      <c r="AQ491" s="146"/>
      <c r="AR491" s="66"/>
      <c r="AS491" s="165"/>
      <c r="AT491" s="334"/>
      <c r="AU491" s="146"/>
      <c r="AV491" s="359"/>
      <c r="AW491" s="165"/>
      <c r="AX491" s="469"/>
      <c r="AY491" s="146"/>
      <c r="AZ491" s="292"/>
      <c r="BA491" s="165"/>
      <c r="BB491" s="469"/>
      <c r="BC491" s="146"/>
      <c r="BD491" s="66"/>
      <c r="BE491" s="165">
        <f t="shared" si="429"/>
        <v>0</v>
      </c>
      <c r="BF491" s="334">
        <f>BD491/($F491-$X491-$AZ491)</f>
        <v>0</v>
      </c>
      <c r="BG491" s="158"/>
      <c r="BH491" s="66"/>
      <c r="BI491" s="165">
        <f t="shared" si="430"/>
        <v>0</v>
      </c>
      <c r="BJ491" s="334">
        <f>BH491/($F491-$X491-$AZ491)</f>
        <v>0</v>
      </c>
      <c r="BL491" s="66"/>
      <c r="BM491" s="165">
        <f t="shared" si="451"/>
        <v>0</v>
      </c>
      <c r="BN491" s="334">
        <f>BL491/($F491-$X491-$AZ491)</f>
        <v>0</v>
      </c>
      <c r="BP491" s="66">
        <f t="shared" si="431"/>
        <v>0</v>
      </c>
      <c r="BQ491" s="165">
        <f t="shared" si="432"/>
        <v>0</v>
      </c>
      <c r="BR491" s="334">
        <f>BP491/($F491-$X491-$AZ491)</f>
        <v>0</v>
      </c>
      <c r="BT491" s="66"/>
      <c r="BU491" s="165">
        <f t="shared" si="433"/>
        <v>0</v>
      </c>
      <c r="BV491" s="334">
        <f>BT491/($F491-$X491-$AZ491)</f>
        <v>0</v>
      </c>
      <c r="BX491" s="413">
        <f t="shared" si="434"/>
        <v>0</v>
      </c>
      <c r="BY491" s="165">
        <f t="shared" si="435"/>
        <v>0</v>
      </c>
      <c r="BZ491" s="334">
        <v>0</v>
      </c>
      <c r="CB491" s="413">
        <f t="shared" si="436"/>
        <v>0</v>
      </c>
      <c r="CC491" s="165">
        <f t="shared" si="437"/>
        <v>0</v>
      </c>
      <c r="CD491" s="334">
        <v>0</v>
      </c>
      <c r="CF491" s="413">
        <v>0</v>
      </c>
      <c r="CG491" s="165">
        <v>0</v>
      </c>
      <c r="CH491" s="334">
        <v>0</v>
      </c>
      <c r="CJ491" s="413">
        <v>0</v>
      </c>
      <c r="CK491" s="165">
        <v>0</v>
      </c>
      <c r="CL491" s="334">
        <v>0</v>
      </c>
    </row>
    <row r="492" spans="1:90" ht="15" customHeight="1" outlineLevel="1">
      <c r="A492" s="188" t="s">
        <v>15</v>
      </c>
      <c r="B492" s="187">
        <v>89866</v>
      </c>
      <c r="C492" s="13" t="s">
        <v>454</v>
      </c>
      <c r="D492" s="583" t="str">
        <f>IF(B492="","",IFERROR(VLOOKUP(B492,'SINAPI12-24'!$A$5:$H$17812,2,FALSE),VLOOKUP(ORÇAMENTO!B492,COMPOSIÇÕES!$A$9:$G$412,3,FALSE)))</f>
        <v>JOELHO 90 GRAUS, PVC, SOLDÁVEL, DN 25MM, INSTALADO EM DRENO DE AR-CONDICIONADO - FORNECIMENTO E INSTALAÇÃO. AF_08/2022</v>
      </c>
      <c r="E492" s="604" t="str">
        <f>IF(B492="","",IFERROR(VLOOKUP(B492,'SINAPI12-24'!$A$5:$H$17812,3,FALSE),VLOOKUP(ORÇAMENTO!B492,COMPOSIÇÕES!$A$9:$G$412,4,FALSE)))</f>
        <v>UN</v>
      </c>
      <c r="F492" s="110">
        <v>28</v>
      </c>
      <c r="G492" s="605"/>
      <c r="H492" s="123">
        <f t="shared" si="404"/>
        <v>0.28349999999999997</v>
      </c>
      <c r="I492" s="104">
        <f t="shared" si="449"/>
        <v>0</v>
      </c>
      <c r="J492" s="464">
        <f>F492*I492</f>
        <v>0</v>
      </c>
      <c r="K492" s="849"/>
      <c r="L492" s="66"/>
      <c r="M492" s="165"/>
      <c r="N492" s="334"/>
      <c r="O492" s="272"/>
      <c r="P492" s="66"/>
      <c r="Q492" s="165"/>
      <c r="R492" s="334"/>
      <c r="S492" s="325"/>
      <c r="T492" s="349"/>
      <c r="U492" s="165"/>
      <c r="V492" s="358"/>
      <c r="W492" s="21"/>
      <c r="X492" s="349"/>
      <c r="Y492" s="163"/>
      <c r="Z492" s="336"/>
      <c r="AA492" s="272"/>
      <c r="AB492" s="349"/>
      <c r="AC492" s="163"/>
      <c r="AD492" s="336"/>
      <c r="AE492" s="272"/>
      <c r="AF492" s="66"/>
      <c r="AG492" s="165"/>
      <c r="AH492" s="334"/>
      <c r="AI492" s="272"/>
      <c r="AJ492" s="66"/>
      <c r="AK492" s="165"/>
      <c r="AL492" s="334"/>
      <c r="AM492" s="146"/>
      <c r="AN492" s="66"/>
      <c r="AO492" s="165"/>
      <c r="AP492" s="334"/>
      <c r="AQ492" s="146"/>
      <c r="AR492" s="66"/>
      <c r="AS492" s="165"/>
      <c r="AT492" s="334"/>
      <c r="AU492" s="146"/>
      <c r="AV492" s="359"/>
      <c r="AW492" s="165"/>
      <c r="AX492" s="469"/>
      <c r="AY492" s="146"/>
      <c r="AZ492" s="292"/>
      <c r="BA492" s="165"/>
      <c r="BB492" s="469"/>
      <c r="BC492" s="146"/>
      <c r="BD492" s="66"/>
      <c r="BE492" s="165">
        <f t="shared" si="429"/>
        <v>0</v>
      </c>
      <c r="BF492" s="334">
        <f>BD492/($F492-$X492-$AZ492)</f>
        <v>0</v>
      </c>
      <c r="BG492" s="158"/>
      <c r="BH492" s="66"/>
      <c r="BI492" s="165">
        <f t="shared" si="430"/>
        <v>0</v>
      </c>
      <c r="BJ492" s="334">
        <f>BH492/($F492-$X492-$AZ492)</f>
        <v>0</v>
      </c>
      <c r="BL492" s="66"/>
      <c r="BM492" s="165">
        <f t="shared" si="451"/>
        <v>0</v>
      </c>
      <c r="BN492" s="334">
        <f>BL492/($F492-$X492-$AZ492)</f>
        <v>0</v>
      </c>
      <c r="BP492" s="66">
        <f t="shared" si="431"/>
        <v>0</v>
      </c>
      <c r="BQ492" s="165">
        <f t="shared" si="432"/>
        <v>0</v>
      </c>
      <c r="BR492" s="334">
        <f>BP492/($F492-$X492-$AZ492)</f>
        <v>0</v>
      </c>
      <c r="BT492" s="66"/>
      <c r="BU492" s="165">
        <f t="shared" si="433"/>
        <v>0</v>
      </c>
      <c r="BV492" s="334">
        <f>BT492/($F492-$X492-$AZ492)</f>
        <v>0</v>
      </c>
      <c r="BX492" s="413">
        <f t="shared" si="434"/>
        <v>0</v>
      </c>
      <c r="BY492" s="165">
        <f t="shared" si="435"/>
        <v>0</v>
      </c>
      <c r="BZ492" s="334">
        <v>0</v>
      </c>
      <c r="CB492" s="413">
        <f t="shared" si="436"/>
        <v>0</v>
      </c>
      <c r="CC492" s="165">
        <f t="shared" si="437"/>
        <v>0</v>
      </c>
      <c r="CD492" s="334">
        <v>0</v>
      </c>
      <c r="CF492" s="413">
        <v>0</v>
      </c>
      <c r="CG492" s="165">
        <v>0</v>
      </c>
      <c r="CH492" s="334">
        <v>0</v>
      </c>
      <c r="CJ492" s="413">
        <v>0</v>
      </c>
      <c r="CK492" s="165">
        <v>0</v>
      </c>
      <c r="CL492" s="334">
        <v>0</v>
      </c>
    </row>
    <row r="493" spans="1:90" ht="15" customHeight="1" outlineLevel="1">
      <c r="A493" s="188" t="s">
        <v>15</v>
      </c>
      <c r="B493" s="187">
        <v>89869</v>
      </c>
      <c r="C493" s="13" t="s">
        <v>13735</v>
      </c>
      <c r="D493" s="583" t="str">
        <f>IF(B493="","",IFERROR(VLOOKUP(B493,'SINAPI12-24'!$A$5:$H$17812,2,FALSE),VLOOKUP(ORÇAMENTO!B493,COMPOSIÇÕES!$A$9:$G$412,3,FALSE)))</f>
        <v>TE, PVC, SOLDÁVEL, DN 25MM, INSTALADO EM DRENO DE AR-CONDICIONADO - FORNECIMENTO E INSTALAÇÃO. AF_08/2022</v>
      </c>
      <c r="E493" s="604" t="str">
        <f>IF(B493="","",IFERROR(VLOOKUP(B493,'SINAPI12-24'!$A$5:$H$17812,3,FALSE),VLOOKUP(ORÇAMENTO!B493,COMPOSIÇÕES!$A$9:$G$412,4,FALSE)))</f>
        <v>UN</v>
      </c>
      <c r="F493" s="110">
        <v>6</v>
      </c>
      <c r="G493" s="605"/>
      <c r="H493" s="123">
        <f t="shared" si="404"/>
        <v>0.28349999999999997</v>
      </c>
      <c r="I493" s="104">
        <f t="shared" si="449"/>
        <v>0</v>
      </c>
      <c r="J493" s="464">
        <f t="shared" si="450"/>
        <v>0</v>
      </c>
      <c r="K493" s="849"/>
      <c r="L493" s="68"/>
      <c r="M493" s="132"/>
      <c r="N493" s="337"/>
      <c r="O493" s="272"/>
      <c r="P493" s="68"/>
      <c r="Q493" s="132"/>
      <c r="R493" s="337"/>
      <c r="S493" s="325"/>
      <c r="T493" s="350"/>
      <c r="U493" s="132"/>
      <c r="V493" s="360"/>
      <c r="W493" s="21"/>
      <c r="X493" s="350"/>
      <c r="Y493" s="323"/>
      <c r="Z493" s="339"/>
      <c r="AA493" s="272"/>
      <c r="AB493" s="350"/>
      <c r="AC493" s="323"/>
      <c r="AD493" s="339"/>
      <c r="AE493" s="272"/>
      <c r="AF493" s="68"/>
      <c r="AG493" s="132"/>
      <c r="AH493" s="337"/>
      <c r="AI493" s="272"/>
      <c r="AJ493" s="68"/>
      <c r="AK493" s="132"/>
      <c r="AL493" s="337"/>
      <c r="AM493" s="146"/>
      <c r="AN493" s="68"/>
      <c r="AO493" s="132"/>
      <c r="AP493" s="337"/>
      <c r="AQ493" s="146"/>
      <c r="AR493" s="68"/>
      <c r="AS493" s="132"/>
      <c r="AT493" s="337"/>
      <c r="AU493" s="146"/>
      <c r="AV493" s="361"/>
      <c r="AW493" s="132"/>
      <c r="AX493" s="470"/>
      <c r="AY493" s="146"/>
      <c r="AZ493" s="293"/>
      <c r="BA493" s="132"/>
      <c r="BB493" s="470"/>
      <c r="BC493" s="146"/>
      <c r="BD493" s="68"/>
      <c r="BE493" s="132">
        <f t="shared" si="429"/>
        <v>0</v>
      </c>
      <c r="BF493" s="337">
        <f>BD493/($F493-$X493-$AZ493)</f>
        <v>0</v>
      </c>
      <c r="BG493" s="158"/>
      <c r="BH493" s="68"/>
      <c r="BI493" s="132">
        <f t="shared" si="430"/>
        <v>0</v>
      </c>
      <c r="BJ493" s="337">
        <f>BH493/($F493-$X493-$AZ493)</f>
        <v>0</v>
      </c>
      <c r="BL493" s="68"/>
      <c r="BM493" s="132">
        <f t="shared" si="451"/>
        <v>0</v>
      </c>
      <c r="BN493" s="337">
        <f>BL493/($F493-$X493-$AZ493)</f>
        <v>0</v>
      </c>
      <c r="BP493" s="68">
        <f t="shared" si="431"/>
        <v>0</v>
      </c>
      <c r="BQ493" s="132">
        <f t="shared" si="432"/>
        <v>0</v>
      </c>
      <c r="BR493" s="337">
        <f>BP493/($F493-$X493-$AZ493)</f>
        <v>0</v>
      </c>
      <c r="BT493" s="68"/>
      <c r="BU493" s="132">
        <f t="shared" si="433"/>
        <v>0</v>
      </c>
      <c r="BV493" s="337">
        <f>BT493/($F493-$X493-$AZ493)</f>
        <v>0</v>
      </c>
      <c r="BX493" s="415">
        <f t="shared" si="434"/>
        <v>0</v>
      </c>
      <c r="BY493" s="132">
        <f t="shared" si="435"/>
        <v>0</v>
      </c>
      <c r="BZ493" s="337">
        <v>0</v>
      </c>
      <c r="CB493" s="415">
        <f t="shared" si="436"/>
        <v>0</v>
      </c>
      <c r="CC493" s="132">
        <f t="shared" si="437"/>
        <v>0</v>
      </c>
      <c r="CD493" s="337">
        <v>0</v>
      </c>
      <c r="CF493" s="415">
        <v>0</v>
      </c>
      <c r="CG493" s="132">
        <v>0</v>
      </c>
      <c r="CH493" s="337">
        <v>0</v>
      </c>
      <c r="CJ493" s="415">
        <v>0</v>
      </c>
      <c r="CK493" s="132">
        <v>0</v>
      </c>
      <c r="CL493" s="337">
        <v>0</v>
      </c>
    </row>
    <row r="494" spans="1:90" ht="15" customHeight="1">
      <c r="A494" s="448"/>
      <c r="B494" s="449"/>
      <c r="C494" s="450">
        <v>22</v>
      </c>
      <c r="D494" s="582" t="s">
        <v>425</v>
      </c>
      <c r="E494" s="450"/>
      <c r="F494" s="450"/>
      <c r="G494" s="451"/>
      <c r="H494" s="452"/>
      <c r="I494" s="453"/>
      <c r="J494" s="454">
        <f>SUM(J495+J501+J505+J508+J512)</f>
        <v>0</v>
      </c>
      <c r="K494" s="849"/>
      <c r="L494" s="259"/>
      <c r="M494" s="260"/>
      <c r="N494" s="324"/>
      <c r="O494" s="272"/>
      <c r="P494" s="259"/>
      <c r="Q494" s="260"/>
      <c r="R494" s="324"/>
      <c r="S494" s="346"/>
      <c r="T494" s="294"/>
      <c r="U494" s="362"/>
      <c r="V494" s="363"/>
      <c r="W494" s="21"/>
      <c r="X494" s="294"/>
      <c r="Y494" s="347"/>
      <c r="Z494" s="328"/>
      <c r="AA494" s="272"/>
      <c r="AB494" s="294"/>
      <c r="AC494" s="347"/>
      <c r="AD494" s="328"/>
      <c r="AE494" s="272"/>
      <c r="AF494" s="259"/>
      <c r="AG494" s="260"/>
      <c r="AH494" s="324"/>
      <c r="AI494" s="272"/>
      <c r="AJ494" s="259"/>
      <c r="AK494" s="260"/>
      <c r="AL494" s="324"/>
      <c r="AM494" s="146"/>
      <c r="AN494" s="259"/>
      <c r="AO494" s="260"/>
      <c r="AP494" s="324"/>
      <c r="AQ494" s="146"/>
      <c r="AR494" s="259"/>
      <c r="AS494" s="260"/>
      <c r="AT494" s="324"/>
      <c r="AU494" s="146"/>
      <c r="AV494" s="294"/>
      <c r="AW494" s="362"/>
      <c r="AX494" s="471"/>
      <c r="AY494" s="315"/>
      <c r="AZ494" s="294"/>
      <c r="BA494" s="362"/>
      <c r="BB494" s="471"/>
      <c r="BC494" s="315"/>
      <c r="BD494" s="259"/>
      <c r="BE494" s="260"/>
      <c r="BF494" s="324"/>
      <c r="BG494" s="158"/>
      <c r="BH494" s="259"/>
      <c r="BI494" s="260"/>
      <c r="BJ494" s="324"/>
      <c r="BL494" s="259"/>
      <c r="BM494" s="260"/>
      <c r="BN494" s="324"/>
      <c r="BP494" s="283"/>
      <c r="BQ494" s="284"/>
      <c r="BR494" s="330"/>
      <c r="BT494" s="283"/>
      <c r="BU494" s="284"/>
      <c r="BV494" s="330"/>
      <c r="BX494" s="294"/>
      <c r="BY494" s="362"/>
      <c r="BZ494" s="406"/>
      <c r="CB494" s="294"/>
      <c r="CC494" s="362"/>
      <c r="CD494" s="406"/>
      <c r="CF494" s="294"/>
      <c r="CG494" s="362"/>
      <c r="CH494" s="406"/>
      <c r="CJ494" s="294"/>
      <c r="CK494" s="362"/>
      <c r="CL494" s="406"/>
    </row>
    <row r="495" spans="1:90" ht="15" customHeight="1" outlineLevel="1">
      <c r="A495" s="425"/>
      <c r="B495" s="426"/>
      <c r="C495" s="427" t="s">
        <v>460</v>
      </c>
      <c r="D495" s="581" t="s">
        <v>426</v>
      </c>
      <c r="E495" s="428"/>
      <c r="F495" s="429"/>
      <c r="G495" s="430"/>
      <c r="H495" s="431"/>
      <c r="I495" s="430"/>
      <c r="J495" s="432">
        <f>SUM(J496:J500)</f>
        <v>0</v>
      </c>
      <c r="K495" s="849"/>
      <c r="L495" s="261"/>
      <c r="M495" s="262"/>
      <c r="N495" s="351"/>
      <c r="O495" s="272"/>
      <c r="P495" s="261"/>
      <c r="Q495" s="262"/>
      <c r="R495" s="351"/>
      <c r="S495" s="325"/>
      <c r="T495" s="352"/>
      <c r="U495" s="262"/>
      <c r="V495" s="364"/>
      <c r="W495" s="21"/>
      <c r="X495" s="352"/>
      <c r="Y495" s="353"/>
      <c r="Z495" s="354"/>
      <c r="AA495" s="272"/>
      <c r="AB495" s="352"/>
      <c r="AC495" s="353"/>
      <c r="AD495" s="354"/>
      <c r="AE495" s="272"/>
      <c r="AF495" s="261"/>
      <c r="AG495" s="262"/>
      <c r="AH495" s="351"/>
      <c r="AI495" s="272"/>
      <c r="AJ495" s="261"/>
      <c r="AK495" s="262"/>
      <c r="AL495" s="351"/>
      <c r="AM495" s="146"/>
      <c r="AN495" s="261"/>
      <c r="AO495" s="262"/>
      <c r="AP495" s="351"/>
      <c r="AQ495" s="146"/>
      <c r="AR495" s="261"/>
      <c r="AS495" s="262"/>
      <c r="AT495" s="351"/>
      <c r="AU495" s="146"/>
      <c r="AV495" s="352"/>
      <c r="AW495" s="262"/>
      <c r="AX495" s="472"/>
      <c r="AY495" s="146"/>
      <c r="AZ495" s="295"/>
      <c r="BA495" s="262"/>
      <c r="BB495" s="472"/>
      <c r="BC495" s="146"/>
      <c r="BD495" s="261"/>
      <c r="BE495" s="262"/>
      <c r="BF495" s="351"/>
      <c r="BG495" s="158"/>
      <c r="BH495" s="261"/>
      <c r="BI495" s="262"/>
      <c r="BJ495" s="351"/>
      <c r="BL495" s="261"/>
      <c r="BM495" s="262"/>
      <c r="BN495" s="351"/>
      <c r="BP495" s="261"/>
      <c r="BQ495" s="262"/>
      <c r="BR495" s="351"/>
      <c r="BT495" s="261"/>
      <c r="BU495" s="262"/>
      <c r="BV495" s="351"/>
      <c r="BX495" s="295"/>
      <c r="BY495" s="262"/>
      <c r="BZ495" s="351"/>
      <c r="CB495" s="295"/>
      <c r="CC495" s="262"/>
      <c r="CD495" s="351"/>
      <c r="CF495" s="295"/>
      <c r="CG495" s="262"/>
      <c r="CH495" s="351"/>
      <c r="CJ495" s="295"/>
      <c r="CK495" s="262"/>
      <c r="CL495" s="351"/>
    </row>
    <row r="496" spans="1:90" ht="15" customHeight="1" outlineLevel="2">
      <c r="A496" s="135" t="s">
        <v>15</v>
      </c>
      <c r="B496" s="106">
        <v>98302</v>
      </c>
      <c r="C496" s="13" t="s">
        <v>13737</v>
      </c>
      <c r="D496" s="583" t="str">
        <f>IF(B496="","",IFERROR(VLOOKUP(B496,'SINAPI12-24'!$A$5:$H$17812,2,FALSE),VLOOKUP(ORÇAMENTO!B496,COMPOSIÇÕES!$A$9:$G$412,3,FALSE)))</f>
        <v>PATCH PANEL 24 PORTAS, CATEGORIA 6 - FORNECIMENTO E INSTALAÇÃO. AF_11/2019</v>
      </c>
      <c r="E496" s="604" t="str">
        <f>IF(B496="","",IFERROR(VLOOKUP(B496,'SINAPI12-24'!$A$5:$H$17812,3,FALSE),VLOOKUP(ORÇAMENTO!B496,COMPOSIÇÕES!$A$9:$G$412,4,FALSE)))</f>
        <v>UN</v>
      </c>
      <c r="F496" s="110">
        <v>3</v>
      </c>
      <c r="G496" s="605"/>
      <c r="H496" s="123">
        <f t="shared" ref="H496:H500" si="452">$G$6</f>
        <v>0.28349999999999997</v>
      </c>
      <c r="I496" s="104">
        <f t="shared" ref="I496:I500" si="453">G496*(1+H496)</f>
        <v>0</v>
      </c>
      <c r="J496" s="464">
        <f t="shared" ref="J496:J500" si="454">F496*I496</f>
        <v>0</v>
      </c>
      <c r="K496" s="849"/>
      <c r="L496" s="69"/>
      <c r="M496" s="112"/>
      <c r="N496" s="331"/>
      <c r="O496" s="272"/>
      <c r="P496" s="69"/>
      <c r="Q496" s="112"/>
      <c r="R496" s="331"/>
      <c r="S496" s="325"/>
      <c r="T496" s="348"/>
      <c r="U496" s="112"/>
      <c r="V496" s="356"/>
      <c r="W496" s="21"/>
      <c r="X496" s="348"/>
      <c r="Y496" s="162"/>
      <c r="Z496" s="333"/>
      <c r="AA496" s="272"/>
      <c r="AB496" s="348"/>
      <c r="AC496" s="162"/>
      <c r="AD496" s="333"/>
      <c r="AE496" s="272"/>
      <c r="AF496" s="69"/>
      <c r="AG496" s="112"/>
      <c r="AH496" s="331"/>
      <c r="AI496" s="272"/>
      <c r="AJ496" s="69"/>
      <c r="AK496" s="112"/>
      <c r="AL496" s="331"/>
      <c r="AM496" s="146"/>
      <c r="AN496" s="69"/>
      <c r="AO496" s="112"/>
      <c r="AP496" s="331"/>
      <c r="AQ496" s="146"/>
      <c r="AR496" s="69"/>
      <c r="AS496" s="112"/>
      <c r="AT496" s="331"/>
      <c r="AU496" s="146"/>
      <c r="AV496" s="357"/>
      <c r="AW496" s="112"/>
      <c r="AX496" s="468"/>
      <c r="AY496" s="146"/>
      <c r="AZ496" s="291"/>
      <c r="BA496" s="112"/>
      <c r="BB496" s="468"/>
      <c r="BC496" s="146"/>
      <c r="BD496" s="69"/>
      <c r="BE496" s="112">
        <f t="shared" si="429"/>
        <v>0</v>
      </c>
      <c r="BF496" s="331">
        <f>BD496/($F496-$X496-$AZ496)</f>
        <v>0</v>
      </c>
      <c r="BG496" s="158"/>
      <c r="BH496" s="69"/>
      <c r="BI496" s="112">
        <f t="shared" si="430"/>
        <v>0</v>
      </c>
      <c r="BJ496" s="331">
        <f>BH496/($F496-$X496-$AZ496)</f>
        <v>0</v>
      </c>
      <c r="BL496" s="69"/>
      <c r="BM496" s="112">
        <f t="shared" ref="BM496:BM500" si="455">TRUNC(BL496*M496,2)</f>
        <v>0</v>
      </c>
      <c r="BN496" s="331">
        <f>BL496/($F496-$X496-$AZ496)</f>
        <v>0</v>
      </c>
      <c r="BP496" s="69">
        <f t="shared" si="431"/>
        <v>0</v>
      </c>
      <c r="BQ496" s="112">
        <f t="shared" si="432"/>
        <v>0</v>
      </c>
      <c r="BR496" s="331">
        <f>BP496/($F496-$X496-$AZ496)</f>
        <v>0</v>
      </c>
      <c r="BT496" s="69"/>
      <c r="BU496" s="112">
        <f t="shared" si="433"/>
        <v>0</v>
      </c>
      <c r="BV496" s="331">
        <f>BT496/($F496-$X496-$AZ496)</f>
        <v>0</v>
      </c>
      <c r="BX496" s="304">
        <f t="shared" si="434"/>
        <v>0</v>
      </c>
      <c r="BY496" s="112">
        <f t="shared" si="435"/>
        <v>0</v>
      </c>
      <c r="BZ496" s="331">
        <v>0</v>
      </c>
      <c r="CB496" s="304">
        <f t="shared" si="436"/>
        <v>0</v>
      </c>
      <c r="CC496" s="112">
        <f t="shared" si="437"/>
        <v>0</v>
      </c>
      <c r="CD496" s="331">
        <v>0</v>
      </c>
      <c r="CF496" s="304">
        <v>0</v>
      </c>
      <c r="CG496" s="112">
        <v>0</v>
      </c>
      <c r="CH496" s="331">
        <v>0</v>
      </c>
      <c r="CJ496" s="304">
        <v>0</v>
      </c>
      <c r="CK496" s="112">
        <v>0</v>
      </c>
      <c r="CL496" s="331">
        <v>0</v>
      </c>
    </row>
    <row r="497" spans="1:93" ht="15" customHeight="1" outlineLevel="2">
      <c r="A497" s="922" t="s">
        <v>106</v>
      </c>
      <c r="B497" s="107">
        <v>11417</v>
      </c>
      <c r="C497" s="13" t="s">
        <v>13738</v>
      </c>
      <c r="D497" s="583" t="s">
        <v>13793</v>
      </c>
      <c r="E497" s="604" t="s">
        <v>123</v>
      </c>
      <c r="F497" s="788">
        <v>2</v>
      </c>
      <c r="G497" s="605"/>
      <c r="H497" s="123">
        <f t="shared" si="452"/>
        <v>0.28349999999999997</v>
      </c>
      <c r="I497" s="104">
        <f t="shared" si="453"/>
        <v>0</v>
      </c>
      <c r="J497" s="464">
        <f t="shared" si="454"/>
        <v>0</v>
      </c>
      <c r="K497" s="849"/>
      <c r="L497" s="935"/>
      <c r="M497" s="773"/>
      <c r="N497" s="774"/>
      <c r="O497" s="775"/>
      <c r="P497" s="935"/>
      <c r="Q497" s="773"/>
      <c r="R497" s="774"/>
      <c r="S497" s="776"/>
      <c r="T497" s="777"/>
      <c r="U497" s="773"/>
      <c r="V497" s="778"/>
      <c r="W497" s="21"/>
      <c r="X497" s="777"/>
      <c r="Y497" s="779"/>
      <c r="Z497" s="780"/>
      <c r="AA497" s="775"/>
      <c r="AB497" s="777"/>
      <c r="AC497" s="779"/>
      <c r="AD497" s="780"/>
      <c r="AE497" s="775"/>
      <c r="AF497" s="935"/>
      <c r="AG497" s="773"/>
      <c r="AH497" s="774"/>
      <c r="AI497" s="775"/>
      <c r="AJ497" s="935"/>
      <c r="AK497" s="773"/>
      <c r="AL497" s="774"/>
      <c r="AM497" s="931"/>
      <c r="AN497" s="935"/>
      <c r="AO497" s="773"/>
      <c r="AP497" s="774"/>
      <c r="AQ497" s="931"/>
      <c r="AR497" s="935"/>
      <c r="AS497" s="773"/>
      <c r="AT497" s="774"/>
      <c r="AU497" s="931"/>
      <c r="AV497" s="777"/>
      <c r="AW497" s="773"/>
      <c r="AX497" s="781"/>
      <c r="AY497" s="931"/>
      <c r="AZ497" s="782"/>
      <c r="BA497" s="773"/>
      <c r="BB497" s="781"/>
      <c r="BC497" s="931"/>
      <c r="BD497" s="935"/>
      <c r="BE497" s="773">
        <f t="shared" si="429"/>
        <v>0</v>
      </c>
      <c r="BF497" s="774">
        <f>BD497/($F497-$X497-$AZ497)</f>
        <v>0</v>
      </c>
      <c r="BG497" s="934"/>
      <c r="BH497" s="935"/>
      <c r="BI497" s="773">
        <f t="shared" si="430"/>
        <v>0</v>
      </c>
      <c r="BJ497" s="774">
        <f>BH497/($F497-$X497-$AZ497)</f>
        <v>0</v>
      </c>
      <c r="BL497" s="935"/>
      <c r="BM497" s="773">
        <f t="shared" si="455"/>
        <v>0</v>
      </c>
      <c r="BN497" s="774">
        <f>BL497/($F497-$X497-$AZ497)</f>
        <v>0</v>
      </c>
      <c r="BP497" s="935">
        <f t="shared" si="431"/>
        <v>0</v>
      </c>
      <c r="BQ497" s="773">
        <f t="shared" si="432"/>
        <v>0</v>
      </c>
      <c r="BR497" s="774">
        <f>BP497/($F497-$X497-$AZ497)</f>
        <v>0</v>
      </c>
      <c r="BT497" s="935"/>
      <c r="BU497" s="773">
        <f t="shared" si="433"/>
        <v>0</v>
      </c>
      <c r="BV497" s="774">
        <f>BT497/($F497-$X497-$AZ497)</f>
        <v>0</v>
      </c>
      <c r="BX497" s="782">
        <f t="shared" si="434"/>
        <v>0</v>
      </c>
      <c r="BY497" s="773">
        <f t="shared" si="435"/>
        <v>0</v>
      </c>
      <c r="BZ497" s="774">
        <v>0</v>
      </c>
      <c r="CB497" s="782">
        <f t="shared" si="436"/>
        <v>0</v>
      </c>
      <c r="CC497" s="773">
        <f t="shared" si="437"/>
        <v>0</v>
      </c>
      <c r="CD497" s="774">
        <v>0</v>
      </c>
      <c r="CF497" s="782">
        <v>0</v>
      </c>
      <c r="CG497" s="773">
        <v>0</v>
      </c>
      <c r="CH497" s="774">
        <v>0</v>
      </c>
      <c r="CJ497" s="782">
        <v>0</v>
      </c>
      <c r="CK497" s="773">
        <v>0</v>
      </c>
      <c r="CL497" s="774">
        <v>0</v>
      </c>
    </row>
    <row r="498" spans="1:93" ht="15" customHeight="1" outlineLevel="2">
      <c r="A498" s="922" t="s">
        <v>106</v>
      </c>
      <c r="B498" s="107">
        <v>10726</v>
      </c>
      <c r="C498" s="13" t="s">
        <v>13739</v>
      </c>
      <c r="D498" s="583" t="s">
        <v>13794</v>
      </c>
      <c r="E498" s="604" t="s">
        <v>123</v>
      </c>
      <c r="F498" s="788">
        <v>2</v>
      </c>
      <c r="G498" s="605"/>
      <c r="H498" s="123">
        <f t="shared" si="452"/>
        <v>0.28349999999999997</v>
      </c>
      <c r="I498" s="104">
        <f t="shared" si="453"/>
        <v>0</v>
      </c>
      <c r="J498" s="464">
        <f t="shared" si="454"/>
        <v>0</v>
      </c>
      <c r="K498" s="849"/>
      <c r="L498" s="935"/>
      <c r="M498" s="773"/>
      <c r="N498" s="774"/>
      <c r="O498" s="775"/>
      <c r="P498" s="935"/>
      <c r="Q498" s="773"/>
      <c r="R498" s="774"/>
      <c r="S498" s="776"/>
      <c r="T498" s="777"/>
      <c r="U498" s="773"/>
      <c r="V498" s="778"/>
      <c r="W498" s="21"/>
      <c r="X498" s="777"/>
      <c r="Y498" s="779"/>
      <c r="Z498" s="780"/>
      <c r="AA498" s="775"/>
      <c r="AB498" s="777"/>
      <c r="AC498" s="779"/>
      <c r="AD498" s="780"/>
      <c r="AE498" s="775"/>
      <c r="AF498" s="935"/>
      <c r="AG498" s="773"/>
      <c r="AH498" s="774"/>
      <c r="AI498" s="775"/>
      <c r="AJ498" s="935"/>
      <c r="AK498" s="773"/>
      <c r="AL498" s="774"/>
      <c r="AM498" s="931"/>
      <c r="AN498" s="935"/>
      <c r="AO498" s="773"/>
      <c r="AP498" s="774"/>
      <c r="AQ498" s="931"/>
      <c r="AR498" s="935"/>
      <c r="AS498" s="773"/>
      <c r="AT498" s="774"/>
      <c r="AU498" s="931"/>
      <c r="AV498" s="777"/>
      <c r="AW498" s="773"/>
      <c r="AX498" s="781"/>
      <c r="AY498" s="931"/>
      <c r="AZ498" s="782"/>
      <c r="BA498" s="773"/>
      <c r="BB498" s="781"/>
      <c r="BC498" s="931"/>
      <c r="BD498" s="935"/>
      <c r="BE498" s="773">
        <f t="shared" si="429"/>
        <v>0</v>
      </c>
      <c r="BF498" s="774">
        <f>BD498/($F498-$X498-$AZ498)</f>
        <v>0</v>
      </c>
      <c r="BG498" s="934"/>
      <c r="BH498" s="935"/>
      <c r="BI498" s="773">
        <f t="shared" si="430"/>
        <v>0</v>
      </c>
      <c r="BJ498" s="774">
        <f>BH498/($F498-$X498-$AZ498)</f>
        <v>0</v>
      </c>
      <c r="BL498" s="935"/>
      <c r="BM498" s="773">
        <f t="shared" si="455"/>
        <v>0</v>
      </c>
      <c r="BN498" s="774">
        <f>BL498/($F498-$X498-$AZ498)</f>
        <v>0</v>
      </c>
      <c r="BP498" s="935">
        <f t="shared" si="431"/>
        <v>0</v>
      </c>
      <c r="BQ498" s="773">
        <f t="shared" si="432"/>
        <v>0</v>
      </c>
      <c r="BR498" s="774">
        <f>BP498/($F498-$X498-$AZ498)</f>
        <v>0</v>
      </c>
      <c r="BT498" s="935"/>
      <c r="BU498" s="773">
        <f t="shared" si="433"/>
        <v>0</v>
      </c>
      <c r="BV498" s="774">
        <f>BT498/($F498-$X498-$AZ498)</f>
        <v>0</v>
      </c>
      <c r="BX498" s="782">
        <f t="shared" si="434"/>
        <v>0</v>
      </c>
      <c r="BY498" s="773">
        <f t="shared" si="435"/>
        <v>0</v>
      </c>
      <c r="BZ498" s="774">
        <v>0</v>
      </c>
      <c r="CB498" s="782">
        <f t="shared" si="436"/>
        <v>0</v>
      </c>
      <c r="CC498" s="773">
        <f t="shared" si="437"/>
        <v>0</v>
      </c>
      <c r="CD498" s="774">
        <v>0</v>
      </c>
      <c r="CF498" s="782">
        <v>0</v>
      </c>
      <c r="CG498" s="773">
        <v>0</v>
      </c>
      <c r="CH498" s="774">
        <v>0</v>
      </c>
      <c r="CJ498" s="782">
        <v>0</v>
      </c>
      <c r="CK498" s="773">
        <v>0</v>
      </c>
      <c r="CL498" s="774">
        <v>0</v>
      </c>
    </row>
    <row r="499" spans="1:93" ht="15" customHeight="1" outlineLevel="2">
      <c r="A499" s="922" t="s">
        <v>106</v>
      </c>
      <c r="B499" s="107">
        <v>13853</v>
      </c>
      <c r="C499" s="13" t="s">
        <v>13740</v>
      </c>
      <c r="D499" s="583" t="s">
        <v>13795</v>
      </c>
      <c r="E499" s="604" t="s">
        <v>123</v>
      </c>
      <c r="F499" s="788">
        <v>2</v>
      </c>
      <c r="G499" s="605"/>
      <c r="H499" s="123">
        <f t="shared" si="452"/>
        <v>0.28349999999999997</v>
      </c>
      <c r="I499" s="104">
        <f t="shared" si="453"/>
        <v>0</v>
      </c>
      <c r="J499" s="464">
        <f>F499*I499</f>
        <v>0</v>
      </c>
      <c r="K499" s="849"/>
      <c r="L499" s="935"/>
      <c r="M499" s="773"/>
      <c r="N499" s="774"/>
      <c r="O499" s="775"/>
      <c r="P499" s="935"/>
      <c r="Q499" s="773"/>
      <c r="R499" s="774"/>
      <c r="S499" s="776"/>
      <c r="T499" s="777"/>
      <c r="U499" s="773"/>
      <c r="V499" s="778"/>
      <c r="W499" s="21"/>
      <c r="X499" s="777"/>
      <c r="Y499" s="779"/>
      <c r="Z499" s="780"/>
      <c r="AA499" s="775"/>
      <c r="AB499" s="777"/>
      <c r="AC499" s="779"/>
      <c r="AD499" s="780"/>
      <c r="AE499" s="775"/>
      <c r="AF499" s="935"/>
      <c r="AG499" s="773"/>
      <c r="AH499" s="774"/>
      <c r="AI499" s="775"/>
      <c r="AJ499" s="935"/>
      <c r="AK499" s="773"/>
      <c r="AL499" s="774"/>
      <c r="AM499" s="931"/>
      <c r="AN499" s="935"/>
      <c r="AO499" s="773"/>
      <c r="AP499" s="774"/>
      <c r="AQ499" s="931"/>
      <c r="AR499" s="935"/>
      <c r="AS499" s="773"/>
      <c r="AT499" s="774"/>
      <c r="AU499" s="931"/>
      <c r="AV499" s="777"/>
      <c r="AW499" s="773"/>
      <c r="AX499" s="781"/>
      <c r="AY499" s="931"/>
      <c r="AZ499" s="782"/>
      <c r="BA499" s="773"/>
      <c r="BB499" s="781"/>
      <c r="BC499" s="931"/>
      <c r="BD499" s="935"/>
      <c r="BE499" s="773">
        <f t="shared" si="429"/>
        <v>0</v>
      </c>
      <c r="BF499" s="774">
        <f>BD499/($F499-$X499-$AZ499)</f>
        <v>0</v>
      </c>
      <c r="BG499" s="934"/>
      <c r="BH499" s="935"/>
      <c r="BI499" s="773">
        <f t="shared" si="430"/>
        <v>0</v>
      </c>
      <c r="BJ499" s="774">
        <f>BH499/($F499-$X499-$AZ499)</f>
        <v>0</v>
      </c>
      <c r="BL499" s="935"/>
      <c r="BM499" s="773">
        <f t="shared" si="455"/>
        <v>0</v>
      </c>
      <c r="BN499" s="774">
        <f>BL499/($F499-$X499-$AZ499)</f>
        <v>0</v>
      </c>
      <c r="BP499" s="935">
        <f t="shared" si="431"/>
        <v>0</v>
      </c>
      <c r="BQ499" s="773">
        <f t="shared" si="432"/>
        <v>0</v>
      </c>
      <c r="BR499" s="774">
        <f>BP499/($F499-$X499-$AZ499)</f>
        <v>0</v>
      </c>
      <c r="BT499" s="935"/>
      <c r="BU499" s="773">
        <f t="shared" si="433"/>
        <v>0</v>
      </c>
      <c r="BV499" s="774">
        <f>BT499/($F499-$X499-$AZ499)</f>
        <v>0</v>
      </c>
      <c r="BX499" s="782">
        <f t="shared" si="434"/>
        <v>0</v>
      </c>
      <c r="BY499" s="773">
        <f t="shared" si="435"/>
        <v>0</v>
      </c>
      <c r="BZ499" s="774">
        <v>0</v>
      </c>
      <c r="CB499" s="782">
        <f t="shared" si="436"/>
        <v>0</v>
      </c>
      <c r="CC499" s="773">
        <f t="shared" si="437"/>
        <v>0</v>
      </c>
      <c r="CD499" s="774">
        <v>0</v>
      </c>
      <c r="CF499" s="782">
        <v>0</v>
      </c>
      <c r="CG499" s="773">
        <v>0</v>
      </c>
      <c r="CH499" s="774">
        <v>0</v>
      </c>
      <c r="CJ499" s="782">
        <v>0</v>
      </c>
      <c r="CK499" s="773">
        <v>0</v>
      </c>
      <c r="CL499" s="774">
        <v>0</v>
      </c>
    </row>
    <row r="500" spans="1:93" ht="15" customHeight="1" outlineLevel="2">
      <c r="A500" s="922" t="s">
        <v>106</v>
      </c>
      <c r="B500" s="107">
        <v>8681</v>
      </c>
      <c r="C500" s="13" t="s">
        <v>13741</v>
      </c>
      <c r="D500" s="583" t="s">
        <v>13796</v>
      </c>
      <c r="E500" s="604" t="s">
        <v>123</v>
      </c>
      <c r="F500" s="788">
        <v>1</v>
      </c>
      <c r="G500" s="605"/>
      <c r="H500" s="123">
        <f t="shared" si="452"/>
        <v>0.28349999999999997</v>
      </c>
      <c r="I500" s="104">
        <f t="shared" si="453"/>
        <v>0</v>
      </c>
      <c r="J500" s="464">
        <f t="shared" si="454"/>
        <v>0</v>
      </c>
      <c r="K500" s="849"/>
      <c r="L500" s="924"/>
      <c r="M500" s="925"/>
      <c r="N500" s="926"/>
      <c r="O500" s="775"/>
      <c r="P500" s="924"/>
      <c r="Q500" s="925"/>
      <c r="R500" s="926"/>
      <c r="S500" s="776"/>
      <c r="T500" s="927"/>
      <c r="U500" s="925"/>
      <c r="V500" s="928"/>
      <c r="W500" s="21"/>
      <c r="X500" s="927"/>
      <c r="Y500" s="929"/>
      <c r="Z500" s="930"/>
      <c r="AA500" s="775"/>
      <c r="AB500" s="927"/>
      <c r="AC500" s="929"/>
      <c r="AD500" s="930"/>
      <c r="AE500" s="775"/>
      <c r="AF500" s="924"/>
      <c r="AG500" s="925"/>
      <c r="AH500" s="926"/>
      <c r="AI500" s="775"/>
      <c r="AJ500" s="924"/>
      <c r="AK500" s="925"/>
      <c r="AL500" s="926"/>
      <c r="AM500" s="931"/>
      <c r="AN500" s="924"/>
      <c r="AO500" s="925"/>
      <c r="AP500" s="926"/>
      <c r="AQ500" s="931"/>
      <c r="AR500" s="924"/>
      <c r="AS500" s="925"/>
      <c r="AT500" s="926"/>
      <c r="AU500" s="931"/>
      <c r="AV500" s="927"/>
      <c r="AW500" s="925"/>
      <c r="AX500" s="932"/>
      <c r="AY500" s="931"/>
      <c r="AZ500" s="933"/>
      <c r="BA500" s="925"/>
      <c r="BB500" s="932"/>
      <c r="BC500" s="931"/>
      <c r="BD500" s="924"/>
      <c r="BE500" s="925">
        <f t="shared" si="429"/>
        <v>0</v>
      </c>
      <c r="BF500" s="926">
        <f>BD500/($F500-$X500-$AZ500)</f>
        <v>0</v>
      </c>
      <c r="BG500" s="934"/>
      <c r="BH500" s="924"/>
      <c r="BI500" s="925">
        <f t="shared" si="430"/>
        <v>0</v>
      </c>
      <c r="BJ500" s="926">
        <f>BH500/($F500-$X500-$AZ500)</f>
        <v>0</v>
      </c>
      <c r="BL500" s="924"/>
      <c r="BM500" s="925">
        <f t="shared" si="455"/>
        <v>0</v>
      </c>
      <c r="BN500" s="926">
        <f>BL500/($F500-$X500-$AZ500)</f>
        <v>0</v>
      </c>
      <c r="BP500" s="924">
        <f t="shared" si="431"/>
        <v>0</v>
      </c>
      <c r="BQ500" s="925">
        <f t="shared" si="432"/>
        <v>0</v>
      </c>
      <c r="BR500" s="926">
        <f>BP500/($F500-$X500-$AZ500)</f>
        <v>0</v>
      </c>
      <c r="BT500" s="924"/>
      <c r="BU500" s="925">
        <f t="shared" si="433"/>
        <v>0</v>
      </c>
      <c r="BV500" s="926">
        <f>BT500/($F500-$X500-$AZ500)</f>
        <v>0</v>
      </c>
      <c r="BX500" s="933">
        <f t="shared" si="434"/>
        <v>0</v>
      </c>
      <c r="BY500" s="925">
        <f t="shared" si="435"/>
        <v>0</v>
      </c>
      <c r="BZ500" s="926">
        <v>0</v>
      </c>
      <c r="CB500" s="933">
        <f t="shared" si="436"/>
        <v>0</v>
      </c>
      <c r="CC500" s="925">
        <f t="shared" si="437"/>
        <v>0</v>
      </c>
      <c r="CD500" s="926">
        <v>0</v>
      </c>
      <c r="CF500" s="933">
        <v>0</v>
      </c>
      <c r="CG500" s="925">
        <v>0</v>
      </c>
      <c r="CH500" s="926">
        <v>0</v>
      </c>
      <c r="CJ500" s="933">
        <v>0</v>
      </c>
      <c r="CK500" s="925">
        <v>0</v>
      </c>
      <c r="CL500" s="926">
        <v>0</v>
      </c>
    </row>
    <row r="501" spans="1:93" ht="15" customHeight="1" outlineLevel="1">
      <c r="A501" s="425"/>
      <c r="B501" s="426"/>
      <c r="C501" s="427" t="s">
        <v>461</v>
      </c>
      <c r="D501" s="581" t="s">
        <v>433</v>
      </c>
      <c r="E501" s="428"/>
      <c r="F501" s="429"/>
      <c r="G501" s="430"/>
      <c r="H501" s="431"/>
      <c r="I501" s="430"/>
      <c r="J501" s="432">
        <f>SUM(J502:J504)</f>
        <v>0</v>
      </c>
      <c r="K501" s="849"/>
      <c r="L501" s="261"/>
      <c r="M501" s="262"/>
      <c r="N501" s="351"/>
      <c r="O501" s="272"/>
      <c r="P501" s="261"/>
      <c r="Q501" s="262"/>
      <c r="R501" s="351"/>
      <c r="S501" s="325"/>
      <c r="T501" s="352"/>
      <c r="U501" s="262"/>
      <c r="V501" s="364"/>
      <c r="W501" s="21"/>
      <c r="X501" s="352"/>
      <c r="Y501" s="353"/>
      <c r="Z501" s="354"/>
      <c r="AA501" s="272"/>
      <c r="AB501" s="352"/>
      <c r="AC501" s="353"/>
      <c r="AD501" s="354"/>
      <c r="AE501" s="272"/>
      <c r="AF501" s="261"/>
      <c r="AG501" s="262"/>
      <c r="AH501" s="351"/>
      <c r="AI501" s="272"/>
      <c r="AJ501" s="261"/>
      <c r="AK501" s="262"/>
      <c r="AL501" s="351"/>
      <c r="AM501" s="146"/>
      <c r="AN501" s="261"/>
      <c r="AO501" s="262"/>
      <c r="AP501" s="351"/>
      <c r="AQ501" s="146"/>
      <c r="AR501" s="261"/>
      <c r="AS501" s="262"/>
      <c r="AT501" s="351"/>
      <c r="AU501" s="146"/>
      <c r="AV501" s="352"/>
      <c r="AW501" s="262"/>
      <c r="AX501" s="472"/>
      <c r="AY501" s="146"/>
      <c r="AZ501" s="295"/>
      <c r="BA501" s="262"/>
      <c r="BB501" s="472"/>
      <c r="BC501" s="146"/>
      <c r="BD501" s="261"/>
      <c r="BE501" s="262"/>
      <c r="BF501" s="351"/>
      <c r="BG501" s="158"/>
      <c r="BH501" s="261"/>
      <c r="BI501" s="262"/>
      <c r="BJ501" s="351"/>
      <c r="BL501" s="261"/>
      <c r="BM501" s="262"/>
      <c r="BN501" s="351"/>
      <c r="BP501" s="261"/>
      <c r="BQ501" s="262"/>
      <c r="BR501" s="351"/>
      <c r="BT501" s="261"/>
      <c r="BU501" s="262"/>
      <c r="BV501" s="351"/>
      <c r="BX501" s="295"/>
      <c r="BY501" s="262"/>
      <c r="BZ501" s="351"/>
      <c r="CB501" s="295"/>
      <c r="CC501" s="262"/>
      <c r="CD501" s="351"/>
      <c r="CF501" s="295"/>
      <c r="CG501" s="262"/>
      <c r="CH501" s="351"/>
      <c r="CJ501" s="295"/>
      <c r="CK501" s="262"/>
      <c r="CL501" s="351"/>
    </row>
    <row r="502" spans="1:93" ht="15" customHeight="1" outlineLevel="2">
      <c r="A502" s="922" t="s">
        <v>106</v>
      </c>
      <c r="B502" s="189">
        <v>7138</v>
      </c>
      <c r="C502" s="13" t="s">
        <v>13742</v>
      </c>
      <c r="D502" s="583" t="s">
        <v>13797</v>
      </c>
      <c r="E502" s="604" t="s">
        <v>67</v>
      </c>
      <c r="F502" s="788">
        <v>1258.9000000000001</v>
      </c>
      <c r="G502" s="605"/>
      <c r="H502" s="123">
        <f t="shared" ref="H502:H504" si="456">$G$6</f>
        <v>0.28349999999999997</v>
      </c>
      <c r="I502" s="104">
        <f t="shared" ref="I502:I504" si="457">G502*(1+H502)</f>
        <v>0</v>
      </c>
      <c r="J502" s="464">
        <f t="shared" ref="J502:J504" si="458">F502*I502</f>
        <v>0</v>
      </c>
      <c r="K502" s="849"/>
      <c r="L502" s="936"/>
      <c r="M502" s="937"/>
      <c r="N502" s="938"/>
      <c r="O502" s="775"/>
      <c r="P502" s="936"/>
      <c r="Q502" s="937"/>
      <c r="R502" s="938"/>
      <c r="S502" s="776"/>
      <c r="T502" s="939"/>
      <c r="U502" s="937"/>
      <c r="V502" s="940"/>
      <c r="W502" s="21"/>
      <c r="X502" s="939"/>
      <c r="Y502" s="941"/>
      <c r="Z502" s="942"/>
      <c r="AA502" s="775"/>
      <c r="AB502" s="939"/>
      <c r="AC502" s="941"/>
      <c r="AD502" s="942"/>
      <c r="AE502" s="775"/>
      <c r="AF502" s="936"/>
      <c r="AG502" s="937"/>
      <c r="AH502" s="938"/>
      <c r="AI502" s="775"/>
      <c r="AJ502" s="936"/>
      <c r="AK502" s="937"/>
      <c r="AL502" s="938"/>
      <c r="AM502" s="931"/>
      <c r="AN502" s="936"/>
      <c r="AO502" s="937"/>
      <c r="AP502" s="938"/>
      <c r="AQ502" s="931"/>
      <c r="AR502" s="936"/>
      <c r="AS502" s="937"/>
      <c r="AT502" s="938"/>
      <c r="AU502" s="931"/>
      <c r="AV502" s="939"/>
      <c r="AW502" s="937"/>
      <c r="AX502" s="943"/>
      <c r="AY502" s="931"/>
      <c r="AZ502" s="944"/>
      <c r="BA502" s="937"/>
      <c r="BB502" s="943"/>
      <c r="BC502" s="931"/>
      <c r="BD502" s="936"/>
      <c r="BE502" s="937">
        <f t="shared" si="429"/>
        <v>0</v>
      </c>
      <c r="BF502" s="938">
        <f>BD502/($F502-$X502-$AZ502)</f>
        <v>0</v>
      </c>
      <c r="BG502" s="934"/>
      <c r="BH502" s="936"/>
      <c r="BI502" s="937">
        <f t="shared" si="430"/>
        <v>0</v>
      </c>
      <c r="BJ502" s="938">
        <f>BH502/($F502-$X502-$AZ502)</f>
        <v>0</v>
      </c>
      <c r="BL502" s="936"/>
      <c r="BM502" s="937">
        <f t="shared" ref="BM502:BM504" si="459">TRUNC(BL502*M502,2)</f>
        <v>0</v>
      </c>
      <c r="BN502" s="938">
        <f>BL502/($F502-$X502-$AZ502)</f>
        <v>0</v>
      </c>
      <c r="BP502" s="936">
        <f t="shared" si="431"/>
        <v>0</v>
      </c>
      <c r="BQ502" s="937">
        <f t="shared" si="432"/>
        <v>0</v>
      </c>
      <c r="BR502" s="938">
        <f>BP502/($F502-$X502-$AZ502)</f>
        <v>0</v>
      </c>
      <c r="BT502" s="936"/>
      <c r="BU502" s="937">
        <f t="shared" si="433"/>
        <v>0</v>
      </c>
      <c r="BV502" s="938">
        <f>BT502/($F502-$X502-$AZ502)</f>
        <v>0</v>
      </c>
      <c r="BX502" s="944">
        <f t="shared" si="434"/>
        <v>0</v>
      </c>
      <c r="BY502" s="937">
        <f t="shared" si="435"/>
        <v>0</v>
      </c>
      <c r="BZ502" s="938">
        <v>0</v>
      </c>
      <c r="CB502" s="944">
        <f t="shared" si="436"/>
        <v>0</v>
      </c>
      <c r="CC502" s="937">
        <f t="shared" si="437"/>
        <v>0</v>
      </c>
      <c r="CD502" s="938">
        <v>0</v>
      </c>
      <c r="CF502" s="944">
        <v>0</v>
      </c>
      <c r="CG502" s="937">
        <v>0</v>
      </c>
      <c r="CH502" s="938">
        <v>0</v>
      </c>
      <c r="CJ502" s="944">
        <v>0</v>
      </c>
      <c r="CK502" s="937">
        <v>0</v>
      </c>
      <c r="CL502" s="938">
        <v>0</v>
      </c>
    </row>
    <row r="503" spans="1:93" ht="15" customHeight="1" outlineLevel="2">
      <c r="A503" s="922" t="s">
        <v>106</v>
      </c>
      <c r="B503" s="189">
        <v>8008</v>
      </c>
      <c r="C503" s="13" t="s">
        <v>13743</v>
      </c>
      <c r="D503" s="583" t="s">
        <v>13798</v>
      </c>
      <c r="E503" s="604" t="s">
        <v>67</v>
      </c>
      <c r="F503" s="788">
        <v>171.65</v>
      </c>
      <c r="G503" s="605"/>
      <c r="H503" s="123">
        <f t="shared" si="456"/>
        <v>0.28349999999999997</v>
      </c>
      <c r="I503" s="104">
        <f t="shared" si="457"/>
        <v>0</v>
      </c>
      <c r="J503" s="464">
        <f t="shared" si="458"/>
        <v>0</v>
      </c>
      <c r="K503" s="849"/>
      <c r="L503" s="935"/>
      <c r="M503" s="773"/>
      <c r="N503" s="774"/>
      <c r="O503" s="775"/>
      <c r="P503" s="935"/>
      <c r="Q503" s="773"/>
      <c r="R503" s="774"/>
      <c r="S503" s="776"/>
      <c r="T503" s="777"/>
      <c r="U503" s="773"/>
      <c r="V503" s="778"/>
      <c r="W503" s="21"/>
      <c r="X503" s="777"/>
      <c r="Y503" s="779"/>
      <c r="Z503" s="780"/>
      <c r="AA503" s="775"/>
      <c r="AB503" s="777"/>
      <c r="AC503" s="779"/>
      <c r="AD503" s="780"/>
      <c r="AE503" s="775"/>
      <c r="AF503" s="935"/>
      <c r="AG503" s="773"/>
      <c r="AH503" s="774"/>
      <c r="AI503" s="775"/>
      <c r="AJ503" s="935"/>
      <c r="AK503" s="773"/>
      <c r="AL503" s="774"/>
      <c r="AM503" s="931"/>
      <c r="AN503" s="935"/>
      <c r="AO503" s="773"/>
      <c r="AP503" s="774"/>
      <c r="AQ503" s="931"/>
      <c r="AR503" s="935"/>
      <c r="AS503" s="773"/>
      <c r="AT503" s="774"/>
      <c r="AU503" s="931"/>
      <c r="AV503" s="777"/>
      <c r="AW503" s="773"/>
      <c r="AX503" s="781"/>
      <c r="AY503" s="931"/>
      <c r="AZ503" s="782"/>
      <c r="BA503" s="773"/>
      <c r="BB503" s="781"/>
      <c r="BC503" s="931"/>
      <c r="BD503" s="935"/>
      <c r="BE503" s="773">
        <f t="shared" si="429"/>
        <v>0</v>
      </c>
      <c r="BF503" s="774">
        <f>BD503/($F503-$X503-$AZ503)</f>
        <v>0</v>
      </c>
      <c r="BG503" s="934"/>
      <c r="BH503" s="935"/>
      <c r="BI503" s="773">
        <f t="shared" si="430"/>
        <v>0</v>
      </c>
      <c r="BJ503" s="774">
        <f>BH503/($F503-$X503-$AZ503)</f>
        <v>0</v>
      </c>
      <c r="BL503" s="935"/>
      <c r="BM503" s="773">
        <f t="shared" si="459"/>
        <v>0</v>
      </c>
      <c r="BN503" s="774">
        <f>BL503/($F503-$X503-$AZ503)</f>
        <v>0</v>
      </c>
      <c r="BP503" s="935">
        <f t="shared" si="431"/>
        <v>0</v>
      </c>
      <c r="BQ503" s="773">
        <f t="shared" si="432"/>
        <v>0</v>
      </c>
      <c r="BR503" s="774">
        <f>BP503/($F503-$X503-$AZ503)</f>
        <v>0</v>
      </c>
      <c r="BT503" s="935"/>
      <c r="BU503" s="773">
        <f t="shared" si="433"/>
        <v>0</v>
      </c>
      <c r="BV503" s="774">
        <f>BT503/($F503-$X503-$AZ503)</f>
        <v>0</v>
      </c>
      <c r="BX503" s="782">
        <f t="shared" si="434"/>
        <v>0</v>
      </c>
      <c r="BY503" s="773">
        <f t="shared" si="435"/>
        <v>0</v>
      </c>
      <c r="BZ503" s="774">
        <v>0</v>
      </c>
      <c r="CB503" s="782">
        <f t="shared" si="436"/>
        <v>0</v>
      </c>
      <c r="CC503" s="773">
        <f t="shared" si="437"/>
        <v>0</v>
      </c>
      <c r="CD503" s="774">
        <v>0</v>
      </c>
      <c r="CF503" s="782">
        <v>0</v>
      </c>
      <c r="CG503" s="773">
        <v>0</v>
      </c>
      <c r="CH503" s="774">
        <v>0</v>
      </c>
      <c r="CJ503" s="782">
        <v>0</v>
      </c>
      <c r="CK503" s="773">
        <v>0</v>
      </c>
      <c r="CL503" s="774">
        <v>0</v>
      </c>
    </row>
    <row r="504" spans="1:93" ht="15" customHeight="1" outlineLevel="2">
      <c r="A504" s="922" t="s">
        <v>106</v>
      </c>
      <c r="B504" s="189">
        <v>10268</v>
      </c>
      <c r="C504" s="13" t="s">
        <v>13744</v>
      </c>
      <c r="D504" s="583" t="s">
        <v>13799</v>
      </c>
      <c r="E504" s="604" t="s">
        <v>123</v>
      </c>
      <c r="F504" s="788">
        <v>28</v>
      </c>
      <c r="G504" s="605"/>
      <c r="H504" s="123">
        <f t="shared" si="456"/>
        <v>0.28349999999999997</v>
      </c>
      <c r="I504" s="104">
        <f t="shared" si="457"/>
        <v>0</v>
      </c>
      <c r="J504" s="464">
        <f t="shared" si="458"/>
        <v>0</v>
      </c>
      <c r="K504" s="849"/>
      <c r="L504" s="924"/>
      <c r="M504" s="925"/>
      <c r="N504" s="926"/>
      <c r="O504" s="775"/>
      <c r="P504" s="924"/>
      <c r="Q504" s="925"/>
      <c r="R504" s="926"/>
      <c r="S504" s="776"/>
      <c r="T504" s="927"/>
      <c r="U504" s="925"/>
      <c r="V504" s="928"/>
      <c r="W504" s="21"/>
      <c r="X504" s="927"/>
      <c r="Y504" s="929"/>
      <c r="Z504" s="930"/>
      <c r="AA504" s="775"/>
      <c r="AB504" s="927"/>
      <c r="AC504" s="929"/>
      <c r="AD504" s="930"/>
      <c r="AE504" s="775"/>
      <c r="AF504" s="924"/>
      <c r="AG504" s="925"/>
      <c r="AH504" s="926"/>
      <c r="AI504" s="775"/>
      <c r="AJ504" s="924"/>
      <c r="AK504" s="925"/>
      <c r="AL504" s="926"/>
      <c r="AM504" s="931"/>
      <c r="AN504" s="924"/>
      <c r="AO504" s="925"/>
      <c r="AP504" s="926"/>
      <c r="AQ504" s="931"/>
      <c r="AR504" s="924"/>
      <c r="AS504" s="925"/>
      <c r="AT504" s="926"/>
      <c r="AU504" s="931"/>
      <c r="AV504" s="927"/>
      <c r="AW504" s="925"/>
      <c r="AX504" s="932"/>
      <c r="AY504" s="931"/>
      <c r="AZ504" s="933"/>
      <c r="BA504" s="925"/>
      <c r="BB504" s="932"/>
      <c r="BC504" s="931"/>
      <c r="BD504" s="924"/>
      <c r="BE504" s="925">
        <f t="shared" si="429"/>
        <v>0</v>
      </c>
      <c r="BF504" s="926">
        <f>BD504/($F504-$X504-$AZ504)</f>
        <v>0</v>
      </c>
      <c r="BG504" s="934"/>
      <c r="BH504" s="924"/>
      <c r="BI504" s="925">
        <f t="shared" si="430"/>
        <v>0</v>
      </c>
      <c r="BJ504" s="926">
        <f>BH504/($F504-$X504-$AZ504)</f>
        <v>0</v>
      </c>
      <c r="BL504" s="924"/>
      <c r="BM504" s="925">
        <f t="shared" si="459"/>
        <v>0</v>
      </c>
      <c r="BN504" s="926">
        <f>BL504/($F504-$X504-$AZ504)</f>
        <v>0</v>
      </c>
      <c r="BP504" s="924">
        <f t="shared" si="431"/>
        <v>0</v>
      </c>
      <c r="BQ504" s="925">
        <f t="shared" si="432"/>
        <v>0</v>
      </c>
      <c r="BR504" s="926">
        <f>BP504/($F504-$X504-$AZ504)</f>
        <v>0</v>
      </c>
      <c r="BT504" s="924"/>
      <c r="BU504" s="925">
        <f t="shared" si="433"/>
        <v>0</v>
      </c>
      <c r="BV504" s="926">
        <f>BT504/($F504-$X504-$AZ504)</f>
        <v>0</v>
      </c>
      <c r="BX504" s="933">
        <f t="shared" si="434"/>
        <v>0</v>
      </c>
      <c r="BY504" s="925">
        <f t="shared" si="435"/>
        <v>0</v>
      </c>
      <c r="BZ504" s="926">
        <v>0</v>
      </c>
      <c r="CB504" s="933">
        <f t="shared" si="436"/>
        <v>0</v>
      </c>
      <c r="CC504" s="925">
        <f t="shared" si="437"/>
        <v>0</v>
      </c>
      <c r="CD504" s="926">
        <v>0</v>
      </c>
      <c r="CF504" s="933">
        <v>0</v>
      </c>
      <c r="CG504" s="925">
        <v>0</v>
      </c>
      <c r="CH504" s="926">
        <v>0</v>
      </c>
      <c r="CJ504" s="933">
        <v>0</v>
      </c>
      <c r="CK504" s="925">
        <v>0</v>
      </c>
      <c r="CL504" s="926">
        <v>0</v>
      </c>
    </row>
    <row r="505" spans="1:93" ht="15" customHeight="1" outlineLevel="1">
      <c r="A505" s="425"/>
      <c r="B505" s="426"/>
      <c r="C505" s="427" t="s">
        <v>462</v>
      </c>
      <c r="D505" s="581" t="s">
        <v>438</v>
      </c>
      <c r="E505" s="428"/>
      <c r="F505" s="429"/>
      <c r="G505" s="430"/>
      <c r="H505" s="431"/>
      <c r="I505" s="430"/>
      <c r="J505" s="432">
        <f>SUM(J506:J507)</f>
        <v>0</v>
      </c>
      <c r="K505" s="849"/>
      <c r="L505" s="261"/>
      <c r="M505" s="262"/>
      <c r="N505" s="351"/>
      <c r="O505" s="272"/>
      <c r="P505" s="261"/>
      <c r="Q505" s="262"/>
      <c r="R505" s="351"/>
      <c r="S505" s="325"/>
      <c r="T505" s="352"/>
      <c r="U505" s="262"/>
      <c r="V505" s="364"/>
      <c r="W505" s="21"/>
      <c r="X505" s="352"/>
      <c r="Y505" s="353"/>
      <c r="Z505" s="354"/>
      <c r="AA505" s="272"/>
      <c r="AB505" s="352"/>
      <c r="AC505" s="353"/>
      <c r="AD505" s="354"/>
      <c r="AE505" s="272"/>
      <c r="AF505" s="261"/>
      <c r="AG505" s="262"/>
      <c r="AH505" s="351"/>
      <c r="AI505" s="272"/>
      <c r="AJ505" s="261"/>
      <c r="AK505" s="262"/>
      <c r="AL505" s="351"/>
      <c r="AM505" s="146"/>
      <c r="AN505" s="261"/>
      <c r="AO505" s="262"/>
      <c r="AP505" s="351"/>
      <c r="AQ505" s="146"/>
      <c r="AR505" s="261"/>
      <c r="AS505" s="262"/>
      <c r="AT505" s="351"/>
      <c r="AU505" s="146"/>
      <c r="AV505" s="352"/>
      <c r="AW505" s="262"/>
      <c r="AX505" s="472"/>
      <c r="AY505" s="146"/>
      <c r="AZ505" s="295"/>
      <c r="BA505" s="262"/>
      <c r="BB505" s="472"/>
      <c r="BC505" s="146"/>
      <c r="BD505" s="261"/>
      <c r="BE505" s="262"/>
      <c r="BF505" s="351"/>
      <c r="BG505" s="158"/>
      <c r="BH505" s="261"/>
      <c r="BI505" s="262"/>
      <c r="BJ505" s="351"/>
      <c r="BL505" s="261"/>
      <c r="BM505" s="262"/>
      <c r="BN505" s="351"/>
      <c r="BP505" s="261"/>
      <c r="BQ505" s="262"/>
      <c r="BR505" s="351"/>
      <c r="BT505" s="261"/>
      <c r="BU505" s="262"/>
      <c r="BV505" s="351"/>
      <c r="BX505" s="295"/>
      <c r="BY505" s="262"/>
      <c r="BZ505" s="351"/>
      <c r="CB505" s="295"/>
      <c r="CC505" s="262"/>
      <c r="CD505" s="351"/>
      <c r="CF505" s="295"/>
      <c r="CG505" s="262"/>
      <c r="CH505" s="351"/>
      <c r="CJ505" s="295"/>
      <c r="CK505" s="262"/>
      <c r="CL505" s="351"/>
    </row>
    <row r="506" spans="1:93" ht="15" customHeight="1" outlineLevel="2">
      <c r="A506" s="135" t="s">
        <v>15</v>
      </c>
      <c r="B506" s="106">
        <v>98307</v>
      </c>
      <c r="C506" s="13" t="s">
        <v>13745</v>
      </c>
      <c r="D506" s="583" t="str">
        <f>IF(B506="","",IFERROR(VLOOKUP(B506,'SINAPI12-24'!$A$5:$H$17812,2,FALSE),VLOOKUP(ORÇAMENTO!B506,COMPOSIÇÕES!$A$9:$G$412,3,FALSE)))</f>
        <v>TOMADA DE REDE RJ45 - FORNECIMENTO E INSTALAÇÃO. AF_11/2019</v>
      </c>
      <c r="E506" s="604" t="str">
        <f>IF(B506="","",IFERROR(VLOOKUP(B506,'SINAPI12-24'!$A$5:$H$17812,3,FALSE),VLOOKUP(ORÇAMENTO!B506,COMPOSIÇÕES!$A$9:$G$412,4,FALSE)))</f>
        <v>UN</v>
      </c>
      <c r="F506" s="110">
        <v>28</v>
      </c>
      <c r="G506" s="605"/>
      <c r="H506" s="123">
        <f t="shared" ref="H506:H507" si="460">$G$6</f>
        <v>0.28349999999999997</v>
      </c>
      <c r="I506" s="104">
        <f t="shared" ref="I506:I507" si="461">G506*(1+H506)</f>
        <v>0</v>
      </c>
      <c r="J506" s="464">
        <f>F506*I506</f>
        <v>0</v>
      </c>
      <c r="K506" s="849"/>
      <c r="L506" s="69"/>
      <c r="M506" s="112"/>
      <c r="N506" s="331"/>
      <c r="O506" s="272"/>
      <c r="P506" s="69"/>
      <c r="Q506" s="112"/>
      <c r="R506" s="331"/>
      <c r="S506" s="325"/>
      <c r="T506" s="348"/>
      <c r="U506" s="112"/>
      <c r="V506" s="356"/>
      <c r="W506" s="21"/>
      <c r="X506" s="348"/>
      <c r="Y506" s="162"/>
      <c r="Z506" s="333"/>
      <c r="AA506" s="272"/>
      <c r="AB506" s="348"/>
      <c r="AC506" s="162"/>
      <c r="AD506" s="333"/>
      <c r="AE506" s="272"/>
      <c r="AF506" s="69"/>
      <c r="AG506" s="112"/>
      <c r="AH506" s="331"/>
      <c r="AI506" s="272"/>
      <c r="AJ506" s="69"/>
      <c r="AK506" s="112"/>
      <c r="AL506" s="331"/>
      <c r="AM506" s="146"/>
      <c r="AN506" s="69"/>
      <c r="AO506" s="112"/>
      <c r="AP506" s="331"/>
      <c r="AQ506" s="146"/>
      <c r="AR506" s="69"/>
      <c r="AS506" s="112"/>
      <c r="AT506" s="331"/>
      <c r="AU506" s="146"/>
      <c r="AV506" s="357"/>
      <c r="AW506" s="112"/>
      <c r="AX506" s="468"/>
      <c r="AY506" s="146"/>
      <c r="AZ506" s="291"/>
      <c r="BA506" s="112"/>
      <c r="BB506" s="468"/>
      <c r="BC506" s="146"/>
      <c r="BD506" s="69"/>
      <c r="BE506" s="112">
        <f t="shared" si="429"/>
        <v>0</v>
      </c>
      <c r="BF506" s="331">
        <f>BD506/($F506-$X506-$AZ506)</f>
        <v>0</v>
      </c>
      <c r="BG506" s="158"/>
      <c r="BH506" s="69"/>
      <c r="BI506" s="112">
        <f t="shared" si="430"/>
        <v>0</v>
      </c>
      <c r="BJ506" s="331">
        <f>BH506/($F506-$X506-$AZ506)</f>
        <v>0</v>
      </c>
      <c r="BL506" s="69"/>
      <c r="BM506" s="112">
        <f t="shared" ref="BM506:BM507" si="462">TRUNC(BL506*M506,2)</f>
        <v>0</v>
      </c>
      <c r="BN506" s="331">
        <f>BL506/($F506-$X506-$AZ506)</f>
        <v>0</v>
      </c>
      <c r="BP506" s="69">
        <f t="shared" si="431"/>
        <v>0</v>
      </c>
      <c r="BQ506" s="112">
        <f t="shared" si="432"/>
        <v>0</v>
      </c>
      <c r="BR506" s="331">
        <f>BP506/($F506-$X506-$AZ506)</f>
        <v>0</v>
      </c>
      <c r="BT506" s="69"/>
      <c r="BU506" s="112">
        <f t="shared" si="433"/>
        <v>0</v>
      </c>
      <c r="BV506" s="331">
        <f>BT506/($F506-$X506-$AZ506)</f>
        <v>0</v>
      </c>
      <c r="BX506" s="304">
        <f t="shared" si="434"/>
        <v>0</v>
      </c>
      <c r="BY506" s="112">
        <f t="shared" si="435"/>
        <v>0</v>
      </c>
      <c r="BZ506" s="331">
        <v>0</v>
      </c>
      <c r="CB506" s="304">
        <f t="shared" si="436"/>
        <v>0</v>
      </c>
      <c r="CC506" s="112">
        <f t="shared" si="437"/>
        <v>0</v>
      </c>
      <c r="CD506" s="331">
        <v>0</v>
      </c>
      <c r="CF506" s="304">
        <v>0</v>
      </c>
      <c r="CG506" s="112">
        <v>0</v>
      </c>
      <c r="CH506" s="331">
        <v>0</v>
      </c>
      <c r="CJ506" s="304">
        <v>0</v>
      </c>
      <c r="CK506" s="112">
        <v>0</v>
      </c>
      <c r="CL506" s="331">
        <v>0</v>
      </c>
    </row>
    <row r="507" spans="1:93" ht="15" customHeight="1" outlineLevel="2">
      <c r="A507" s="922" t="s">
        <v>106</v>
      </c>
      <c r="B507" s="50">
        <v>12657</v>
      </c>
      <c r="C507" s="13" t="s">
        <v>13746</v>
      </c>
      <c r="D507" s="583" t="s">
        <v>13800</v>
      </c>
      <c r="E507" s="604" t="s">
        <v>123</v>
      </c>
      <c r="F507" s="788">
        <v>14</v>
      </c>
      <c r="G507" s="605"/>
      <c r="H507" s="123">
        <f t="shared" si="460"/>
        <v>0.28349999999999997</v>
      </c>
      <c r="I507" s="104">
        <f t="shared" si="461"/>
        <v>0</v>
      </c>
      <c r="J507" s="464">
        <f t="shared" ref="J507" si="463">F507*I507</f>
        <v>0</v>
      </c>
      <c r="K507" s="849"/>
      <c r="L507" s="924"/>
      <c r="M507" s="925"/>
      <c r="N507" s="926"/>
      <c r="O507" s="775"/>
      <c r="P507" s="924"/>
      <c r="Q507" s="925"/>
      <c r="R507" s="926"/>
      <c r="S507" s="776"/>
      <c r="T507" s="927"/>
      <c r="U507" s="925"/>
      <c r="V507" s="928"/>
      <c r="W507" s="21"/>
      <c r="X507" s="927"/>
      <c r="Y507" s="929"/>
      <c r="Z507" s="930"/>
      <c r="AA507" s="775"/>
      <c r="AB507" s="927"/>
      <c r="AC507" s="929"/>
      <c r="AD507" s="930"/>
      <c r="AE507" s="775"/>
      <c r="AF507" s="924"/>
      <c r="AG507" s="925"/>
      <c r="AH507" s="926"/>
      <c r="AI507" s="775"/>
      <c r="AJ507" s="924"/>
      <c r="AK507" s="925"/>
      <c r="AL507" s="926"/>
      <c r="AM507" s="931"/>
      <c r="AN507" s="924"/>
      <c r="AO507" s="925"/>
      <c r="AP507" s="926"/>
      <c r="AQ507" s="931"/>
      <c r="AR507" s="924"/>
      <c r="AS507" s="925"/>
      <c r="AT507" s="926"/>
      <c r="AU507" s="931"/>
      <c r="AV507" s="927"/>
      <c r="AW507" s="925"/>
      <c r="AX507" s="932"/>
      <c r="AY507" s="931"/>
      <c r="AZ507" s="933"/>
      <c r="BA507" s="925"/>
      <c r="BB507" s="932"/>
      <c r="BC507" s="931"/>
      <c r="BD507" s="924"/>
      <c r="BE507" s="925">
        <f t="shared" si="429"/>
        <v>0</v>
      </c>
      <c r="BF507" s="926">
        <f>BD507/($F507-$X507-$AZ507)</f>
        <v>0</v>
      </c>
      <c r="BG507" s="934"/>
      <c r="BH507" s="924"/>
      <c r="BI507" s="925">
        <f t="shared" si="430"/>
        <v>0</v>
      </c>
      <c r="BJ507" s="926">
        <f>BH507/($F507-$X507-$AZ507)</f>
        <v>0</v>
      </c>
      <c r="BL507" s="924"/>
      <c r="BM507" s="925">
        <f t="shared" si="462"/>
        <v>0</v>
      </c>
      <c r="BN507" s="926">
        <f>BL507/($F507-$X507-$AZ507)</f>
        <v>0</v>
      </c>
      <c r="BP507" s="924">
        <f t="shared" si="431"/>
        <v>0</v>
      </c>
      <c r="BQ507" s="925">
        <f t="shared" si="432"/>
        <v>0</v>
      </c>
      <c r="BR507" s="926">
        <f>BP507/($F507-$X507-$AZ507)</f>
        <v>0</v>
      </c>
      <c r="BT507" s="924"/>
      <c r="BU507" s="925">
        <f t="shared" si="433"/>
        <v>0</v>
      </c>
      <c r="BV507" s="926">
        <f>BT507/($F507-$X507-$AZ507)</f>
        <v>0</v>
      </c>
      <c r="BX507" s="933">
        <f t="shared" si="434"/>
        <v>0</v>
      </c>
      <c r="BY507" s="925">
        <f t="shared" si="435"/>
        <v>0</v>
      </c>
      <c r="BZ507" s="926">
        <v>0</v>
      </c>
      <c r="CB507" s="933">
        <f t="shared" si="436"/>
        <v>0</v>
      </c>
      <c r="CC507" s="925">
        <f t="shared" si="437"/>
        <v>0</v>
      </c>
      <c r="CD507" s="926">
        <v>0</v>
      </c>
      <c r="CF507" s="933">
        <v>0</v>
      </c>
      <c r="CG507" s="925">
        <v>0</v>
      </c>
      <c r="CH507" s="926">
        <v>0</v>
      </c>
      <c r="CJ507" s="933">
        <v>0</v>
      </c>
      <c r="CK507" s="925">
        <v>0</v>
      </c>
      <c r="CL507" s="926">
        <v>0</v>
      </c>
    </row>
    <row r="508" spans="1:93" ht="15" customHeight="1" outlineLevel="1">
      <c r="A508" s="425"/>
      <c r="B508" s="426"/>
      <c r="C508" s="427" t="s">
        <v>463</v>
      </c>
      <c r="D508" s="581" t="s">
        <v>444</v>
      </c>
      <c r="E508" s="428"/>
      <c r="F508" s="429"/>
      <c r="G508" s="430"/>
      <c r="H508" s="431"/>
      <c r="I508" s="430"/>
      <c r="J508" s="432">
        <f>SUM(J509:J511)</f>
        <v>0</v>
      </c>
      <c r="K508" s="849"/>
      <c r="L508" s="261"/>
      <c r="M508" s="262"/>
      <c r="N508" s="351"/>
      <c r="O508" s="272"/>
      <c r="P508" s="261"/>
      <c r="Q508" s="262"/>
      <c r="R508" s="351"/>
      <c r="S508" s="325"/>
      <c r="T508" s="352"/>
      <c r="U508" s="262"/>
      <c r="V508" s="364"/>
      <c r="W508" s="21"/>
      <c r="X508" s="352"/>
      <c r="Y508" s="353"/>
      <c r="Z508" s="354"/>
      <c r="AA508" s="272"/>
      <c r="AB508" s="352"/>
      <c r="AC508" s="353"/>
      <c r="AD508" s="354"/>
      <c r="AE508" s="272"/>
      <c r="AF508" s="261"/>
      <c r="AG508" s="262"/>
      <c r="AH508" s="351"/>
      <c r="AI508" s="272"/>
      <c r="AJ508" s="261"/>
      <c r="AK508" s="262"/>
      <c r="AL508" s="351"/>
      <c r="AM508" s="146"/>
      <c r="AN508" s="261"/>
      <c r="AO508" s="262"/>
      <c r="AP508" s="351"/>
      <c r="AQ508" s="146"/>
      <c r="AR508" s="261"/>
      <c r="AS508" s="262"/>
      <c r="AT508" s="351"/>
      <c r="AU508" s="146"/>
      <c r="AV508" s="352"/>
      <c r="AW508" s="262"/>
      <c r="AX508" s="472"/>
      <c r="AY508" s="146"/>
      <c r="AZ508" s="295"/>
      <c r="BA508" s="262"/>
      <c r="BB508" s="472"/>
      <c r="BC508" s="146"/>
      <c r="BD508" s="261"/>
      <c r="BE508" s="262"/>
      <c r="BF508" s="351"/>
      <c r="BG508" s="158"/>
      <c r="BH508" s="261"/>
      <c r="BI508" s="262"/>
      <c r="BJ508" s="351"/>
      <c r="BL508" s="261"/>
      <c r="BM508" s="262"/>
      <c r="BN508" s="351"/>
      <c r="BP508" s="261"/>
      <c r="BQ508" s="262"/>
      <c r="BR508" s="351"/>
      <c r="BT508" s="261"/>
      <c r="BU508" s="262"/>
      <c r="BV508" s="351"/>
      <c r="BX508" s="295"/>
      <c r="BY508" s="262"/>
      <c r="BZ508" s="351"/>
      <c r="CB508" s="295"/>
      <c r="CC508" s="262"/>
      <c r="CD508" s="351"/>
      <c r="CF508" s="295"/>
      <c r="CG508" s="262"/>
      <c r="CH508" s="351"/>
      <c r="CJ508" s="295"/>
      <c r="CK508" s="262"/>
      <c r="CL508" s="351"/>
    </row>
    <row r="509" spans="1:93" ht="15" customHeight="1" outlineLevel="2">
      <c r="A509" s="135" t="s">
        <v>15</v>
      </c>
      <c r="B509" s="106">
        <v>100556</v>
      </c>
      <c r="C509" s="13" t="s">
        <v>13747</v>
      </c>
      <c r="D509" s="583" t="str">
        <f>IF(B509="","",IFERROR(VLOOKUP(B509,'SINAPI12-24'!$A$5:$H$17812,2,FALSE),VLOOKUP(ORÇAMENTO!B509,COMPOSIÇÕES!$A$9:$G$412,3,FALSE)))</f>
        <v>CAIXA DE PASSAGEM PARA TELEFONE 15X15X10CM (SOBREPOR), FORNECIMENTO E INSTALACAO. AF_11/2019</v>
      </c>
      <c r="E509" s="604" t="str">
        <f>IF(B509="","",IFERROR(VLOOKUP(B509,'SINAPI12-24'!$A$5:$H$17812,3,FALSE),VLOOKUP(ORÇAMENTO!B509,COMPOSIÇÕES!$A$9:$G$412,4,FALSE)))</f>
        <v>UN</v>
      </c>
      <c r="F509" s="110">
        <v>2</v>
      </c>
      <c r="G509" s="605"/>
      <c r="H509" s="123">
        <f t="shared" ref="H509:H511" si="464">$G$6</f>
        <v>0.28349999999999997</v>
      </c>
      <c r="I509" s="104">
        <f t="shared" ref="I509:I511" si="465">G509*(1+H509)</f>
        <v>0</v>
      </c>
      <c r="J509" s="464">
        <f t="shared" ref="J509:J511" si="466">F509*I509</f>
        <v>0</v>
      </c>
      <c r="K509" s="849"/>
      <c r="L509" s="69"/>
      <c r="M509" s="112"/>
      <c r="N509" s="331"/>
      <c r="O509" s="272"/>
      <c r="P509" s="69"/>
      <c r="Q509" s="112"/>
      <c r="R509" s="331"/>
      <c r="S509" s="325"/>
      <c r="T509" s="348"/>
      <c r="U509" s="112"/>
      <c r="V509" s="356"/>
      <c r="W509" s="21"/>
      <c r="X509" s="348"/>
      <c r="Y509" s="162"/>
      <c r="Z509" s="333"/>
      <c r="AA509" s="272"/>
      <c r="AB509" s="348"/>
      <c r="AC509" s="162"/>
      <c r="AD509" s="333"/>
      <c r="AE509" s="272"/>
      <c r="AF509" s="69"/>
      <c r="AG509" s="112"/>
      <c r="AH509" s="331"/>
      <c r="AI509" s="272"/>
      <c r="AJ509" s="69"/>
      <c r="AK509" s="112"/>
      <c r="AL509" s="331"/>
      <c r="AM509" s="146"/>
      <c r="AN509" s="69"/>
      <c r="AO509" s="112"/>
      <c r="AP509" s="331"/>
      <c r="AQ509" s="146"/>
      <c r="AR509" s="69"/>
      <c r="AS509" s="112"/>
      <c r="AT509" s="331"/>
      <c r="AU509" s="146"/>
      <c r="AV509" s="357"/>
      <c r="AW509" s="112"/>
      <c r="AX509" s="468"/>
      <c r="AY509" s="146"/>
      <c r="AZ509" s="291"/>
      <c r="BA509" s="112"/>
      <c r="BB509" s="468"/>
      <c r="BC509" s="146"/>
      <c r="BD509" s="69"/>
      <c r="BE509" s="112">
        <f t="shared" si="429"/>
        <v>0</v>
      </c>
      <c r="BF509" s="331">
        <f>BD509/($F509-$X509-$AZ509)</f>
        <v>0</v>
      </c>
      <c r="BG509" s="158"/>
      <c r="BH509" s="69"/>
      <c r="BI509" s="112">
        <f t="shared" si="430"/>
        <v>0</v>
      </c>
      <c r="BJ509" s="331">
        <f>BH509/($F509-$X509-$AZ509)</f>
        <v>0</v>
      </c>
      <c r="BL509" s="69"/>
      <c r="BM509" s="112">
        <f t="shared" ref="BM509:BM511" si="467">TRUNC(BL509*M509,2)</f>
        <v>0</v>
      </c>
      <c r="BN509" s="331">
        <f>BL509/($F509-$X509-$AZ509)</f>
        <v>0</v>
      </c>
      <c r="BP509" s="69">
        <f t="shared" si="431"/>
        <v>0</v>
      </c>
      <c r="BQ509" s="112">
        <f t="shared" si="432"/>
        <v>0</v>
      </c>
      <c r="BR509" s="331">
        <f>BP509/($F509-$X509-$AZ509)</f>
        <v>0</v>
      </c>
      <c r="BT509" s="69"/>
      <c r="BU509" s="112">
        <f t="shared" si="433"/>
        <v>0</v>
      </c>
      <c r="BV509" s="331">
        <f>BT509/($F509-$X509-$AZ509)</f>
        <v>0</v>
      </c>
      <c r="BX509" s="304">
        <f t="shared" si="434"/>
        <v>0</v>
      </c>
      <c r="BY509" s="112">
        <f t="shared" si="435"/>
        <v>0</v>
      </c>
      <c r="BZ509" s="331">
        <v>0</v>
      </c>
      <c r="CB509" s="304">
        <f t="shared" si="436"/>
        <v>0</v>
      </c>
      <c r="CC509" s="112">
        <f t="shared" si="437"/>
        <v>0</v>
      </c>
      <c r="CD509" s="331">
        <v>0</v>
      </c>
      <c r="CF509" s="304">
        <v>0</v>
      </c>
      <c r="CG509" s="112">
        <v>0</v>
      </c>
      <c r="CH509" s="331">
        <v>0</v>
      </c>
      <c r="CJ509" s="304">
        <v>0</v>
      </c>
      <c r="CK509" s="112">
        <v>0</v>
      </c>
      <c r="CL509" s="331">
        <v>0</v>
      </c>
    </row>
    <row r="510" spans="1:93" ht="15" customHeight="1" outlineLevel="2">
      <c r="A510" s="135" t="s">
        <v>15</v>
      </c>
      <c r="B510" s="106">
        <v>91940</v>
      </c>
      <c r="C510" s="13" t="s">
        <v>13748</v>
      </c>
      <c r="D510" s="583" t="str">
        <f>IF(B510="","",IFERROR(VLOOKUP(B510,'SINAPI12-24'!$A$5:$H$17812,2,FALSE),VLOOKUP(ORÇAMENTO!B510,COMPOSIÇÕES!$A$9:$G$412,3,FALSE)))</f>
        <v>CAIXA RETANGULAR 4" X 2" MÉDIA (1,30 M DO PISO), PVC, INSTALADA EM PAREDE - FORNECIMENTO E INSTALAÇÃO. AF_03/2023</v>
      </c>
      <c r="E510" s="604" t="str">
        <f>IF(B510="","",IFERROR(VLOOKUP(B510,'SINAPI12-24'!$A$5:$H$17812,3,FALSE),VLOOKUP(ORÇAMENTO!B510,COMPOSIÇÕES!$A$9:$G$412,4,FALSE)))</f>
        <v>UN</v>
      </c>
      <c r="F510" s="110">
        <v>42</v>
      </c>
      <c r="G510" s="605"/>
      <c r="H510" s="123">
        <f t="shared" si="464"/>
        <v>0.28349999999999997</v>
      </c>
      <c r="I510" s="104">
        <f t="shared" si="465"/>
        <v>0</v>
      </c>
      <c r="J510" s="464">
        <f t="shared" si="466"/>
        <v>0</v>
      </c>
      <c r="K510" s="849"/>
      <c r="L510" s="66"/>
      <c r="M510" s="165"/>
      <c r="N510" s="334"/>
      <c r="O510" s="272"/>
      <c r="P510" s="66"/>
      <c r="Q510" s="165"/>
      <c r="R510" s="334"/>
      <c r="S510" s="325"/>
      <c r="T510" s="349"/>
      <c r="U510" s="165"/>
      <c r="V510" s="358"/>
      <c r="W510" s="21"/>
      <c r="X510" s="349"/>
      <c r="Y510" s="163"/>
      <c r="Z510" s="336"/>
      <c r="AA510" s="272"/>
      <c r="AB510" s="349"/>
      <c r="AC510" s="163"/>
      <c r="AD510" s="336"/>
      <c r="AE510" s="272"/>
      <c r="AF510" s="66"/>
      <c r="AG510" s="165"/>
      <c r="AH510" s="334"/>
      <c r="AI510" s="272"/>
      <c r="AJ510" s="66"/>
      <c r="AK510" s="165"/>
      <c r="AL510" s="334"/>
      <c r="AM510" s="146"/>
      <c r="AN510" s="66"/>
      <c r="AO510" s="165"/>
      <c r="AP510" s="334"/>
      <c r="AQ510" s="146"/>
      <c r="AR510" s="66"/>
      <c r="AS510" s="165"/>
      <c r="AT510" s="334"/>
      <c r="AU510" s="146"/>
      <c r="AV510" s="359"/>
      <c r="AW510" s="165"/>
      <c r="AX510" s="469"/>
      <c r="AY510" s="146"/>
      <c r="AZ510" s="292"/>
      <c r="BA510" s="165"/>
      <c r="BB510" s="469"/>
      <c r="BC510" s="146"/>
      <c r="BD510" s="66"/>
      <c r="BE510" s="165">
        <f t="shared" si="429"/>
        <v>0</v>
      </c>
      <c r="BF510" s="334">
        <f>BD510/($F510-$X510-$AZ510)</f>
        <v>0</v>
      </c>
      <c r="BG510" s="158"/>
      <c r="BH510" s="66"/>
      <c r="BI510" s="165">
        <f t="shared" si="430"/>
        <v>0</v>
      </c>
      <c r="BJ510" s="334">
        <f>BH510/($F510-$X510-$AZ510)</f>
        <v>0</v>
      </c>
      <c r="BL510" s="66"/>
      <c r="BM510" s="165">
        <f t="shared" si="467"/>
        <v>0</v>
      </c>
      <c r="BN510" s="334">
        <f>BL510/($F510-$X510-$AZ510)</f>
        <v>0</v>
      </c>
      <c r="BP510" s="66">
        <f t="shared" si="431"/>
        <v>0</v>
      </c>
      <c r="BQ510" s="165">
        <f t="shared" si="432"/>
        <v>0</v>
      </c>
      <c r="BR510" s="334">
        <f>BP510/($F510-$X510-$AZ510)</f>
        <v>0</v>
      </c>
      <c r="BT510" s="66"/>
      <c r="BU510" s="165">
        <f t="shared" si="433"/>
        <v>0</v>
      </c>
      <c r="BV510" s="334">
        <f>BT510/($F510-$X510-$AZ510)</f>
        <v>0</v>
      </c>
      <c r="BX510" s="413">
        <f t="shared" si="434"/>
        <v>0</v>
      </c>
      <c r="BY510" s="165">
        <f t="shared" si="435"/>
        <v>0</v>
      </c>
      <c r="BZ510" s="334">
        <v>0</v>
      </c>
      <c r="CB510" s="413">
        <f t="shared" si="436"/>
        <v>0</v>
      </c>
      <c r="CC510" s="165">
        <f t="shared" si="437"/>
        <v>0</v>
      </c>
      <c r="CD510" s="334">
        <v>0</v>
      </c>
      <c r="CF510" s="413">
        <v>0</v>
      </c>
      <c r="CG510" s="165">
        <v>0</v>
      </c>
      <c r="CH510" s="334">
        <v>0</v>
      </c>
      <c r="CJ510" s="413">
        <v>0</v>
      </c>
      <c r="CK510" s="165">
        <v>0</v>
      </c>
      <c r="CL510" s="334">
        <v>0</v>
      </c>
      <c r="CO510"/>
    </row>
    <row r="511" spans="1:93" ht="15" customHeight="1" outlineLevel="2">
      <c r="A511" s="188" t="s">
        <v>13403</v>
      </c>
      <c r="B511" s="107" t="s">
        <v>13396</v>
      </c>
      <c r="C511" s="13" t="s">
        <v>13749</v>
      </c>
      <c r="D511" s="583" t="str">
        <f>IF(B511="","",IFERROR(VLOOKUP(B511,'SINAPI12-24'!$A$5:$H$17812,2,FALSE),VLOOKUP(ORÇAMENTO!B511,COMPOSIÇÕES!$A$9:$G$412,3,FALSE)))</f>
        <v>CAIXA DE PASSAGEM 30X30X40 COM TAMPA E DRENO BRITA (REF. SINAPI (83446,1/2020))</v>
      </c>
      <c r="E511" s="604" t="str">
        <f>IF(B511="","",IFERROR(VLOOKUP(B511,'SINAPI12-24'!$A$5:$H$17812,3,FALSE),VLOOKUP(ORÇAMENTO!B511,COMPOSIÇÕES!$A$9:$G$412,4,FALSE)))</f>
        <v xml:space="preserve">UN    </v>
      </c>
      <c r="F511" s="110">
        <v>5</v>
      </c>
      <c r="G511" s="605"/>
      <c r="H511" s="123">
        <f t="shared" si="464"/>
        <v>0.28349999999999997</v>
      </c>
      <c r="I511" s="104">
        <f t="shared" si="465"/>
        <v>0</v>
      </c>
      <c r="J511" s="464">
        <f t="shared" si="466"/>
        <v>0</v>
      </c>
      <c r="K511" s="849"/>
      <c r="L511" s="68"/>
      <c r="M511" s="132"/>
      <c r="N511" s="337"/>
      <c r="O511" s="272"/>
      <c r="P511" s="68"/>
      <c r="Q511" s="132"/>
      <c r="R511" s="337"/>
      <c r="S511" s="325"/>
      <c r="T511" s="350"/>
      <c r="U511" s="132"/>
      <c r="V511" s="360"/>
      <c r="W511" s="21"/>
      <c r="X511" s="350"/>
      <c r="Y511" s="323"/>
      <c r="Z511" s="339"/>
      <c r="AA511" s="272"/>
      <c r="AB511" s="350"/>
      <c r="AC511" s="323"/>
      <c r="AD511" s="339"/>
      <c r="AE511" s="272"/>
      <c r="AF511" s="68"/>
      <c r="AG511" s="132"/>
      <c r="AH511" s="337"/>
      <c r="AI511" s="272"/>
      <c r="AJ511" s="68"/>
      <c r="AK511" s="132"/>
      <c r="AL511" s="337"/>
      <c r="AM511" s="146"/>
      <c r="AN511" s="68"/>
      <c r="AO511" s="132"/>
      <c r="AP511" s="337"/>
      <c r="AQ511" s="146"/>
      <c r="AR511" s="68"/>
      <c r="AS511" s="132"/>
      <c r="AT511" s="337"/>
      <c r="AU511" s="146"/>
      <c r="AV511" s="361"/>
      <c r="AW511" s="132"/>
      <c r="AX511" s="470"/>
      <c r="AY511" s="146"/>
      <c r="AZ511" s="293"/>
      <c r="BA511" s="132"/>
      <c r="BB511" s="470"/>
      <c r="BC511" s="146"/>
      <c r="BD511" s="68"/>
      <c r="BE511" s="132">
        <f t="shared" si="429"/>
        <v>0</v>
      </c>
      <c r="BF511" s="337">
        <f>BD511/($F511-$X511-$AZ511)</f>
        <v>0</v>
      </c>
      <c r="BG511" s="158"/>
      <c r="BH511" s="68"/>
      <c r="BI511" s="132">
        <f t="shared" si="430"/>
        <v>0</v>
      </c>
      <c r="BJ511" s="337">
        <f>BH511/($F511-$X511-$AZ511)</f>
        <v>0</v>
      </c>
      <c r="BL511" s="68"/>
      <c r="BM511" s="132">
        <f t="shared" si="467"/>
        <v>0</v>
      </c>
      <c r="BN511" s="337">
        <f>BL511/($F511-$X511-$AZ511)</f>
        <v>0</v>
      </c>
      <c r="BP511" s="68">
        <f t="shared" si="431"/>
        <v>0</v>
      </c>
      <c r="BQ511" s="132">
        <f t="shared" si="432"/>
        <v>0</v>
      </c>
      <c r="BR511" s="337">
        <f>BP511/($F511-$X511-$AZ511)</f>
        <v>0</v>
      </c>
      <c r="BT511" s="68"/>
      <c r="BU511" s="132">
        <f t="shared" si="433"/>
        <v>0</v>
      </c>
      <c r="BV511" s="337">
        <f>BT511/($F511-$X511-$AZ511)</f>
        <v>0</v>
      </c>
      <c r="BX511" s="415">
        <f t="shared" si="434"/>
        <v>0</v>
      </c>
      <c r="BY511" s="132">
        <f t="shared" si="435"/>
        <v>0</v>
      </c>
      <c r="BZ511" s="337">
        <v>0</v>
      </c>
      <c r="CB511" s="415">
        <f t="shared" si="436"/>
        <v>0</v>
      </c>
      <c r="CC511" s="132">
        <f t="shared" si="437"/>
        <v>0</v>
      </c>
      <c r="CD511" s="337">
        <v>0</v>
      </c>
      <c r="CF511" s="415">
        <v>0</v>
      </c>
      <c r="CG511" s="132">
        <v>0</v>
      </c>
      <c r="CH511" s="337">
        <v>0</v>
      </c>
      <c r="CJ511" s="415">
        <v>0</v>
      </c>
      <c r="CK511" s="132">
        <v>0</v>
      </c>
      <c r="CL511" s="337">
        <v>0</v>
      </c>
      <c r="CO511"/>
    </row>
    <row r="512" spans="1:93" ht="15" customHeight="1" outlineLevel="1">
      <c r="A512" s="425"/>
      <c r="B512" s="426"/>
      <c r="C512" s="427" t="s">
        <v>464</v>
      </c>
      <c r="D512" s="581" t="s">
        <v>446</v>
      </c>
      <c r="E512" s="428"/>
      <c r="F512" s="429"/>
      <c r="G512" s="430"/>
      <c r="H512" s="431"/>
      <c r="I512" s="430"/>
      <c r="J512" s="432">
        <f>SUM(J513:J518)</f>
        <v>0</v>
      </c>
      <c r="K512" s="849"/>
      <c r="L512" s="261"/>
      <c r="M512" s="262"/>
      <c r="N512" s="351"/>
      <c r="O512" s="272"/>
      <c r="P512" s="261"/>
      <c r="Q512" s="262"/>
      <c r="R512" s="351"/>
      <c r="S512" s="325"/>
      <c r="T512" s="352"/>
      <c r="U512" s="262"/>
      <c r="V512" s="364"/>
      <c r="W512" s="21"/>
      <c r="X512" s="352"/>
      <c r="Y512" s="353"/>
      <c r="Z512" s="354"/>
      <c r="AA512" s="272"/>
      <c r="AB512" s="352"/>
      <c r="AC512" s="353"/>
      <c r="AD512" s="354"/>
      <c r="AE512" s="272"/>
      <c r="AF512" s="261"/>
      <c r="AG512" s="262"/>
      <c r="AH512" s="351"/>
      <c r="AI512" s="272"/>
      <c r="AJ512" s="261"/>
      <c r="AK512" s="262"/>
      <c r="AL512" s="351"/>
      <c r="AM512" s="146"/>
      <c r="AN512" s="261"/>
      <c r="AO512" s="262"/>
      <c r="AP512" s="351"/>
      <c r="AQ512" s="146"/>
      <c r="AR512" s="261"/>
      <c r="AS512" s="262"/>
      <c r="AT512" s="351"/>
      <c r="AU512" s="146"/>
      <c r="AV512" s="352"/>
      <c r="AW512" s="262"/>
      <c r="AX512" s="472"/>
      <c r="AY512" s="146"/>
      <c r="AZ512" s="295"/>
      <c r="BA512" s="262"/>
      <c r="BB512" s="472"/>
      <c r="BC512" s="146"/>
      <c r="BD512" s="261"/>
      <c r="BE512" s="262"/>
      <c r="BF512" s="351"/>
      <c r="BG512" s="158"/>
      <c r="BH512" s="261"/>
      <c r="BI512" s="262"/>
      <c r="BJ512" s="351"/>
      <c r="BL512" s="261"/>
      <c r="BM512" s="262"/>
      <c r="BN512" s="351"/>
      <c r="BP512" s="261"/>
      <c r="BQ512" s="262"/>
      <c r="BR512" s="351"/>
      <c r="BT512" s="261"/>
      <c r="BU512" s="262"/>
      <c r="BV512" s="351"/>
      <c r="BX512" s="295"/>
      <c r="BY512" s="262"/>
      <c r="BZ512" s="351"/>
      <c r="CB512" s="295"/>
      <c r="CC512" s="262"/>
      <c r="CD512" s="351"/>
      <c r="CF512" s="295"/>
      <c r="CG512" s="262"/>
      <c r="CH512" s="351"/>
      <c r="CJ512" s="295"/>
      <c r="CK512" s="262"/>
      <c r="CL512" s="351"/>
      <c r="CO512"/>
    </row>
    <row r="513" spans="1:93" ht="15" customHeight="1" outlineLevel="2">
      <c r="A513" s="188" t="s">
        <v>15</v>
      </c>
      <c r="B513" s="187">
        <v>91834</v>
      </c>
      <c r="C513" s="13" t="s">
        <v>13750</v>
      </c>
      <c r="D513" s="583" t="str">
        <f>IF(B513="","",IFERROR(VLOOKUP(B513,'SINAPI12-24'!$A$5:$H$17812,2,FALSE),VLOOKUP(ORÇAMENTO!B513,COMPOSIÇÕES!$A$9:$G$412,3,FALSE)))</f>
        <v>ELETRODUTO FLEXÍVEL CORRUGADO, PVC, DN 25 MM (3/4"), PARA CIRCUITOS TERMINAIS, INSTALADO EM FORRO - FORNECIMENTO E INSTALAÇÃO. AF_03/2023_PA</v>
      </c>
      <c r="E513" s="604" t="str">
        <f>IF(B513="","",IFERROR(VLOOKUP(B513,'SINAPI12-24'!$A$5:$H$17812,3,FALSE),VLOOKUP(ORÇAMENTO!B513,COMPOSIÇÕES!$A$9:$G$412,4,FALSE)))</f>
        <v>M</v>
      </c>
      <c r="F513" s="110">
        <v>209.15</v>
      </c>
      <c r="G513" s="605"/>
      <c r="H513" s="123">
        <f t="shared" ref="H513:H518" si="468">$G$6</f>
        <v>0.28349999999999997</v>
      </c>
      <c r="I513" s="104">
        <f t="shared" ref="I513:I518" si="469">G513*(1+H513)</f>
        <v>0</v>
      </c>
      <c r="J513" s="464">
        <f t="shared" ref="J513:J518" si="470">F513*I513</f>
        <v>0</v>
      </c>
      <c r="K513" s="849"/>
      <c r="L513" s="69"/>
      <c r="M513" s="112"/>
      <c r="N513" s="331"/>
      <c r="O513" s="272"/>
      <c r="P513" s="69"/>
      <c r="Q513" s="112"/>
      <c r="R513" s="331"/>
      <c r="S513" s="325"/>
      <c r="T513" s="348"/>
      <c r="U513" s="112"/>
      <c r="V513" s="356"/>
      <c r="W513" s="21"/>
      <c r="X513" s="348"/>
      <c r="Y513" s="162"/>
      <c r="Z513" s="333"/>
      <c r="AA513" s="272"/>
      <c r="AB513" s="348"/>
      <c r="AC513" s="162"/>
      <c r="AD513" s="333"/>
      <c r="AE513" s="272"/>
      <c r="AF513" s="69"/>
      <c r="AG513" s="112"/>
      <c r="AH513" s="331"/>
      <c r="AI513" s="272"/>
      <c r="AJ513" s="69"/>
      <c r="AK513" s="112"/>
      <c r="AL513" s="331"/>
      <c r="AM513" s="146"/>
      <c r="AN513" s="69"/>
      <c r="AO513" s="112"/>
      <c r="AP513" s="331"/>
      <c r="AQ513" s="146"/>
      <c r="AR513" s="69"/>
      <c r="AS513" s="112"/>
      <c r="AT513" s="331"/>
      <c r="AU513" s="146"/>
      <c r="AV513" s="357"/>
      <c r="AW513" s="112"/>
      <c r="AX513" s="468"/>
      <c r="AY513" s="146"/>
      <c r="AZ513" s="291"/>
      <c r="BA513" s="112"/>
      <c r="BB513" s="468"/>
      <c r="BC513" s="146"/>
      <c r="BD513" s="69"/>
      <c r="BE513" s="112">
        <f t="shared" si="429"/>
        <v>0</v>
      </c>
      <c r="BF513" s="331">
        <f t="shared" ref="BF513:BF518" si="471">BD513/($F513-$X513-$AZ513)</f>
        <v>0</v>
      </c>
      <c r="BG513" s="158"/>
      <c r="BH513" s="69"/>
      <c r="BI513" s="112">
        <f t="shared" si="430"/>
        <v>0</v>
      </c>
      <c r="BJ513" s="331">
        <f t="shared" ref="BJ513:BJ518" si="472">BH513/($F513-$X513-$AZ513)</f>
        <v>0</v>
      </c>
      <c r="BL513" s="69"/>
      <c r="BM513" s="112">
        <f t="shared" ref="BM513:BM518" si="473">TRUNC(BL513*M513,2)</f>
        <v>0</v>
      </c>
      <c r="BN513" s="331">
        <f t="shared" ref="BN513:BN518" si="474">BL513/($F513-$X513-$AZ513)</f>
        <v>0</v>
      </c>
      <c r="BP513" s="69">
        <f t="shared" si="431"/>
        <v>0</v>
      </c>
      <c r="BQ513" s="112">
        <f t="shared" si="432"/>
        <v>0</v>
      </c>
      <c r="BR513" s="331">
        <f t="shared" ref="BR513:BR518" si="475">BP513/($F513-$X513-$AZ513)</f>
        <v>0</v>
      </c>
      <c r="BT513" s="69"/>
      <c r="BU513" s="112">
        <f t="shared" si="433"/>
        <v>0</v>
      </c>
      <c r="BV513" s="331">
        <f t="shared" ref="BV513:BV518" si="476">BT513/($F513-$X513-$AZ513)</f>
        <v>0</v>
      </c>
      <c r="BX513" s="304">
        <f t="shared" si="434"/>
        <v>0</v>
      </c>
      <c r="BY513" s="112">
        <f t="shared" si="435"/>
        <v>0</v>
      </c>
      <c r="BZ513" s="331">
        <v>0</v>
      </c>
      <c r="CB513" s="304">
        <f t="shared" si="436"/>
        <v>0</v>
      </c>
      <c r="CC513" s="112">
        <f t="shared" si="437"/>
        <v>0</v>
      </c>
      <c r="CD513" s="331">
        <v>0</v>
      </c>
      <c r="CF513" s="304">
        <v>0</v>
      </c>
      <c r="CG513" s="112">
        <v>0</v>
      </c>
      <c r="CH513" s="331">
        <v>0</v>
      </c>
      <c r="CJ513" s="304">
        <v>0</v>
      </c>
      <c r="CK513" s="112">
        <v>0</v>
      </c>
      <c r="CL513" s="331">
        <v>0</v>
      </c>
      <c r="CO513"/>
    </row>
    <row r="514" spans="1:93" ht="15" customHeight="1" outlineLevel="2">
      <c r="A514" s="188" t="s">
        <v>13403</v>
      </c>
      <c r="B514" s="189" t="s">
        <v>13778</v>
      </c>
      <c r="C514" s="13" t="s">
        <v>13751</v>
      </c>
      <c r="D514" s="583" t="str">
        <f>IF(B514="","",IFERROR(VLOOKUP(B514,'SINAPI12-24'!$A$5:$H$17812,2,FALSE),VLOOKUP(ORÇAMENTO!B514,COMPOSIÇÕES!$A$9:$G$596,3,FALSE)))</f>
        <v xml:space="preserve">MASSA CORRIDA PARA SUPERFICIES DE AMBIENTES INTERNOS                                                                                                                                                                                                           </v>
      </c>
      <c r="E514" s="604" t="str">
        <f>IF(B514="","",IFERROR(VLOOKUP(B514,'SINAPI12-24'!$A$5:$H$17812,3,FALSE),VLOOKUP(ORÇAMENTO!B514,COMPOSIÇÕES!$A$9:$G$596,4,FALSE)))</f>
        <v>M2</v>
      </c>
      <c r="F514" s="110">
        <v>63.3</v>
      </c>
      <c r="G514" s="605"/>
      <c r="H514" s="123">
        <f t="shared" si="468"/>
        <v>0.28349999999999997</v>
      </c>
      <c r="I514" s="104">
        <f t="shared" si="469"/>
        <v>0</v>
      </c>
      <c r="J514" s="464">
        <f t="shared" si="470"/>
        <v>0</v>
      </c>
      <c r="K514" s="849"/>
      <c r="L514" s="66"/>
      <c r="M514" s="165"/>
      <c r="N514" s="334"/>
      <c r="O514" s="272"/>
      <c r="P514" s="66"/>
      <c r="Q514" s="165"/>
      <c r="R514" s="334"/>
      <c r="S514" s="325"/>
      <c r="T514" s="349"/>
      <c r="U514" s="165"/>
      <c r="V514" s="358"/>
      <c r="W514" s="21"/>
      <c r="X514" s="349"/>
      <c r="Y514" s="163"/>
      <c r="Z514" s="336"/>
      <c r="AA514" s="272"/>
      <c r="AB514" s="349"/>
      <c r="AC514" s="163"/>
      <c r="AD514" s="336"/>
      <c r="AE514" s="272"/>
      <c r="AF514" s="66"/>
      <c r="AG514" s="165"/>
      <c r="AH514" s="334"/>
      <c r="AI514" s="272"/>
      <c r="AJ514" s="66"/>
      <c r="AK514" s="165"/>
      <c r="AL514" s="334"/>
      <c r="AM514" s="146"/>
      <c r="AN514" s="66"/>
      <c r="AO514" s="165"/>
      <c r="AP514" s="334"/>
      <c r="AQ514" s="146"/>
      <c r="AR514" s="66"/>
      <c r="AS514" s="165"/>
      <c r="AT514" s="334"/>
      <c r="AU514" s="146"/>
      <c r="AV514" s="359"/>
      <c r="AW514" s="165"/>
      <c r="AX514" s="469"/>
      <c r="AY514" s="146"/>
      <c r="AZ514" s="292"/>
      <c r="BA514" s="165"/>
      <c r="BB514" s="469"/>
      <c r="BC514" s="146"/>
      <c r="BD514" s="66"/>
      <c r="BE514" s="165">
        <f t="shared" si="429"/>
        <v>0</v>
      </c>
      <c r="BF514" s="334">
        <f t="shared" si="471"/>
        <v>0</v>
      </c>
      <c r="BG514" s="158"/>
      <c r="BH514" s="66"/>
      <c r="BI514" s="165">
        <f t="shared" si="430"/>
        <v>0</v>
      </c>
      <c r="BJ514" s="334">
        <f t="shared" si="472"/>
        <v>0</v>
      </c>
      <c r="BL514" s="66"/>
      <c r="BM514" s="165">
        <f t="shared" si="473"/>
        <v>0</v>
      </c>
      <c r="BN514" s="334">
        <f t="shared" si="474"/>
        <v>0</v>
      </c>
      <c r="BP514" s="66">
        <f t="shared" si="431"/>
        <v>0</v>
      </c>
      <c r="BQ514" s="165">
        <f t="shared" si="432"/>
        <v>0</v>
      </c>
      <c r="BR514" s="334">
        <f t="shared" si="475"/>
        <v>0</v>
      </c>
      <c r="BT514" s="66"/>
      <c r="BU514" s="165">
        <f t="shared" si="433"/>
        <v>0</v>
      </c>
      <c r="BV514" s="334">
        <f t="shared" si="476"/>
        <v>0</v>
      </c>
      <c r="BX514" s="413">
        <f t="shared" si="434"/>
        <v>0</v>
      </c>
      <c r="BY514" s="165">
        <f t="shared" si="435"/>
        <v>0</v>
      </c>
      <c r="BZ514" s="334">
        <v>0</v>
      </c>
      <c r="CB514" s="413">
        <f t="shared" si="436"/>
        <v>0</v>
      </c>
      <c r="CC514" s="165">
        <f t="shared" si="437"/>
        <v>0</v>
      </c>
      <c r="CD514" s="334">
        <v>0</v>
      </c>
      <c r="CF514" s="413">
        <v>0</v>
      </c>
      <c r="CG514" s="165">
        <v>0</v>
      </c>
      <c r="CH514" s="334">
        <v>0</v>
      </c>
      <c r="CJ514" s="413">
        <v>0</v>
      </c>
      <c r="CK514" s="165">
        <v>0</v>
      </c>
      <c r="CL514" s="334">
        <v>0</v>
      </c>
      <c r="CO514"/>
    </row>
    <row r="515" spans="1:93" ht="15" customHeight="1" outlineLevel="2">
      <c r="A515" s="188" t="s">
        <v>15</v>
      </c>
      <c r="B515" s="187">
        <v>91836</v>
      </c>
      <c r="C515" s="13" t="s">
        <v>13752</v>
      </c>
      <c r="D515" s="583" t="str">
        <f>IF(B515="","",IFERROR(VLOOKUP(B515,'SINAPI12-24'!$A$5:$H$17812,2,FALSE),VLOOKUP(ORÇAMENTO!B515,COMPOSIÇÕES!$A$9:$G$412,3,FALSE)))</f>
        <v>ELETRODUTO FLEXÍVEL CORRUGADO, PVC, DN 32 MM (1"), PARA CIRCUITOS TERMINAIS, INSTALADO EM FORRO - FORNECIMENTO E INSTALAÇÃO. AF_03/2023_PA</v>
      </c>
      <c r="E515" s="604" t="str">
        <f>IF(B515="","",IFERROR(VLOOKUP(B515,'SINAPI12-24'!$A$5:$H$17812,3,FALSE),VLOOKUP(ORÇAMENTO!B515,COMPOSIÇÕES!$A$9:$G$412,4,FALSE)))</f>
        <v>M</v>
      </c>
      <c r="F515" s="110">
        <v>2</v>
      </c>
      <c r="G515" s="605"/>
      <c r="H515" s="123">
        <f t="shared" si="468"/>
        <v>0.28349999999999997</v>
      </c>
      <c r="I515" s="104">
        <f t="shared" si="469"/>
        <v>0</v>
      </c>
      <c r="J515" s="464">
        <f t="shared" si="470"/>
        <v>0</v>
      </c>
      <c r="K515" s="849"/>
      <c r="L515" s="66"/>
      <c r="M515" s="165"/>
      <c r="N515" s="334"/>
      <c r="O515" s="272"/>
      <c r="P515" s="66"/>
      <c r="Q515" s="165"/>
      <c r="R515" s="334"/>
      <c r="S515" s="325"/>
      <c r="T515" s="349"/>
      <c r="U515" s="165"/>
      <c r="V515" s="358"/>
      <c r="W515" s="21"/>
      <c r="X515" s="349"/>
      <c r="Y515" s="163"/>
      <c r="Z515" s="336"/>
      <c r="AA515" s="272"/>
      <c r="AB515" s="349"/>
      <c r="AC515" s="163"/>
      <c r="AD515" s="336"/>
      <c r="AE515" s="272"/>
      <c r="AF515" s="66"/>
      <c r="AG515" s="165"/>
      <c r="AH515" s="334"/>
      <c r="AI515" s="272"/>
      <c r="AJ515" s="66"/>
      <c r="AK515" s="165"/>
      <c r="AL515" s="334"/>
      <c r="AM515" s="146"/>
      <c r="AN515" s="66"/>
      <c r="AO515" s="165"/>
      <c r="AP515" s="334"/>
      <c r="AQ515" s="146"/>
      <c r="AR515" s="66"/>
      <c r="AS515" s="165"/>
      <c r="AT515" s="334"/>
      <c r="AU515" s="146"/>
      <c r="AV515" s="359"/>
      <c r="AW515" s="165"/>
      <c r="AX515" s="469"/>
      <c r="AY515" s="146"/>
      <c r="AZ515" s="292"/>
      <c r="BA515" s="165"/>
      <c r="BB515" s="469"/>
      <c r="BC515" s="146"/>
      <c r="BD515" s="66"/>
      <c r="BE515" s="165">
        <f t="shared" si="429"/>
        <v>0</v>
      </c>
      <c r="BF515" s="334">
        <f t="shared" si="471"/>
        <v>0</v>
      </c>
      <c r="BG515" s="158"/>
      <c r="BH515" s="66"/>
      <c r="BI515" s="165">
        <f t="shared" si="430"/>
        <v>0</v>
      </c>
      <c r="BJ515" s="334">
        <f t="shared" si="472"/>
        <v>0</v>
      </c>
      <c r="BL515" s="66"/>
      <c r="BM515" s="165">
        <f t="shared" si="473"/>
        <v>0</v>
      </c>
      <c r="BN515" s="334">
        <f t="shared" si="474"/>
        <v>0</v>
      </c>
      <c r="BP515" s="66">
        <f t="shared" si="431"/>
        <v>0</v>
      </c>
      <c r="BQ515" s="165">
        <f t="shared" si="432"/>
        <v>0</v>
      </c>
      <c r="BR515" s="334">
        <f t="shared" si="475"/>
        <v>0</v>
      </c>
      <c r="BT515" s="66"/>
      <c r="BU515" s="165">
        <f t="shared" si="433"/>
        <v>0</v>
      </c>
      <c r="BV515" s="334">
        <f t="shared" si="476"/>
        <v>0</v>
      </c>
      <c r="BX515" s="413">
        <f t="shared" si="434"/>
        <v>0</v>
      </c>
      <c r="BY515" s="165">
        <f t="shared" si="435"/>
        <v>0</v>
      </c>
      <c r="BZ515" s="334">
        <v>0</v>
      </c>
      <c r="CB515" s="413">
        <f t="shared" si="436"/>
        <v>0</v>
      </c>
      <c r="CC515" s="165">
        <f t="shared" si="437"/>
        <v>0</v>
      </c>
      <c r="CD515" s="334">
        <v>0</v>
      </c>
      <c r="CF515" s="413">
        <v>0</v>
      </c>
      <c r="CG515" s="165">
        <v>0</v>
      </c>
      <c r="CH515" s="334">
        <v>0</v>
      </c>
      <c r="CJ515" s="413">
        <v>0</v>
      </c>
      <c r="CK515" s="165">
        <v>0</v>
      </c>
      <c r="CL515" s="334">
        <v>0</v>
      </c>
      <c r="CO515"/>
    </row>
    <row r="516" spans="1:93" ht="15" customHeight="1" outlineLevel="2">
      <c r="A516" s="188" t="s">
        <v>15</v>
      </c>
      <c r="B516" s="187">
        <v>91869</v>
      </c>
      <c r="C516" s="13" t="s">
        <v>13753</v>
      </c>
      <c r="D516" s="583" t="str">
        <f>IF(B516="","",IFERROR(VLOOKUP(B516,'SINAPI12-24'!$A$5:$H$17812,2,FALSE),VLOOKUP(ORÇAMENTO!B516,COMPOSIÇÕES!$A$9:$G$412,3,FALSE)))</f>
        <v>ELETRODUTO RÍGIDO ROSCÁVEL, PVC, DN 40 MM (1 1/4"), PARA CIRCUITOS TERMINAIS, INSTALADO EM LAJE - FORNECIMENTO E INSTALAÇÃO. AF_03/2023</v>
      </c>
      <c r="E516" s="604" t="str">
        <f>IF(B516="","",IFERROR(VLOOKUP(B516,'SINAPI12-24'!$A$5:$H$17812,3,FALSE),VLOOKUP(ORÇAMENTO!B516,COMPOSIÇÕES!$A$9:$G$412,4,FALSE)))</f>
        <v>M</v>
      </c>
      <c r="F516" s="110">
        <v>4.2</v>
      </c>
      <c r="G516" s="605"/>
      <c r="H516" s="123">
        <f t="shared" si="468"/>
        <v>0.28349999999999997</v>
      </c>
      <c r="I516" s="104">
        <f t="shared" si="469"/>
        <v>0</v>
      </c>
      <c r="J516" s="464">
        <f t="shared" si="470"/>
        <v>0</v>
      </c>
      <c r="K516" s="849"/>
      <c r="L516" s="66"/>
      <c r="M516" s="165"/>
      <c r="N516" s="334"/>
      <c r="O516" s="272"/>
      <c r="P516" s="66"/>
      <c r="Q516" s="165"/>
      <c r="R516" s="334"/>
      <c r="S516" s="325"/>
      <c r="T516" s="349"/>
      <c r="U516" s="165"/>
      <c r="V516" s="358"/>
      <c r="W516" s="21"/>
      <c r="X516" s="349"/>
      <c r="Y516" s="163"/>
      <c r="Z516" s="336"/>
      <c r="AA516" s="272"/>
      <c r="AB516" s="349"/>
      <c r="AC516" s="163"/>
      <c r="AD516" s="336"/>
      <c r="AE516" s="272"/>
      <c r="AF516" s="66"/>
      <c r="AG516" s="165"/>
      <c r="AH516" s="334"/>
      <c r="AI516" s="272"/>
      <c r="AJ516" s="66"/>
      <c r="AK516" s="165"/>
      <c r="AL516" s="334"/>
      <c r="AM516" s="146"/>
      <c r="AN516" s="66"/>
      <c r="AO516" s="165"/>
      <c r="AP516" s="334"/>
      <c r="AQ516" s="146"/>
      <c r="AR516" s="66"/>
      <c r="AS516" s="165"/>
      <c r="AT516" s="334"/>
      <c r="AU516" s="146"/>
      <c r="AV516" s="359"/>
      <c r="AW516" s="165"/>
      <c r="AX516" s="469"/>
      <c r="AY516" s="146"/>
      <c r="AZ516" s="292"/>
      <c r="BA516" s="165"/>
      <c r="BB516" s="469"/>
      <c r="BC516" s="146"/>
      <c r="BD516" s="66"/>
      <c r="BE516" s="165">
        <f t="shared" si="429"/>
        <v>0</v>
      </c>
      <c r="BF516" s="334">
        <f t="shared" si="471"/>
        <v>0</v>
      </c>
      <c r="BG516" s="158"/>
      <c r="BH516" s="66"/>
      <c r="BI516" s="165">
        <f t="shared" si="430"/>
        <v>0</v>
      </c>
      <c r="BJ516" s="334">
        <f t="shared" si="472"/>
        <v>0</v>
      </c>
      <c r="BL516" s="66"/>
      <c r="BM516" s="165">
        <f t="shared" si="473"/>
        <v>0</v>
      </c>
      <c r="BN516" s="334">
        <f t="shared" si="474"/>
        <v>0</v>
      </c>
      <c r="BP516" s="66">
        <f t="shared" si="431"/>
        <v>0</v>
      </c>
      <c r="BQ516" s="165">
        <f t="shared" si="432"/>
        <v>0</v>
      </c>
      <c r="BR516" s="334">
        <f t="shared" si="475"/>
        <v>0</v>
      </c>
      <c r="BT516" s="66"/>
      <c r="BU516" s="165">
        <f t="shared" si="433"/>
        <v>0</v>
      </c>
      <c r="BV516" s="334">
        <f t="shared" si="476"/>
        <v>0</v>
      </c>
      <c r="BX516" s="413">
        <f t="shared" si="434"/>
        <v>0</v>
      </c>
      <c r="BY516" s="165">
        <f t="shared" si="435"/>
        <v>0</v>
      </c>
      <c r="BZ516" s="334">
        <v>0</v>
      </c>
      <c r="CB516" s="413">
        <f t="shared" si="436"/>
        <v>0</v>
      </c>
      <c r="CC516" s="165">
        <f t="shared" si="437"/>
        <v>0</v>
      </c>
      <c r="CD516" s="334">
        <v>0</v>
      </c>
      <c r="CF516" s="413">
        <v>0</v>
      </c>
      <c r="CG516" s="165">
        <v>0</v>
      </c>
      <c r="CH516" s="334">
        <v>0</v>
      </c>
      <c r="CJ516" s="413">
        <v>0</v>
      </c>
      <c r="CK516" s="165">
        <v>0</v>
      </c>
      <c r="CL516" s="334">
        <v>0</v>
      </c>
      <c r="CO516"/>
    </row>
    <row r="517" spans="1:93" ht="15" customHeight="1" outlineLevel="2">
      <c r="A517" s="946" t="s">
        <v>106</v>
      </c>
      <c r="B517" s="189">
        <v>13612</v>
      </c>
      <c r="C517" s="13" t="s">
        <v>13754</v>
      </c>
      <c r="D517" s="583" t="s">
        <v>13453</v>
      </c>
      <c r="E517" s="604" t="s">
        <v>67</v>
      </c>
      <c r="F517" s="788">
        <v>5</v>
      </c>
      <c r="G517" s="605"/>
      <c r="H517" s="123">
        <f t="shared" si="468"/>
        <v>0.28349999999999997</v>
      </c>
      <c r="I517" s="104">
        <f t="shared" si="469"/>
        <v>0</v>
      </c>
      <c r="J517" s="464">
        <f t="shared" si="470"/>
        <v>0</v>
      </c>
      <c r="K517" s="849"/>
      <c r="L517" s="935"/>
      <c r="M517" s="773"/>
      <c r="N517" s="774"/>
      <c r="O517" s="775"/>
      <c r="P517" s="935"/>
      <c r="Q517" s="773"/>
      <c r="R517" s="774"/>
      <c r="S517" s="776"/>
      <c r="T517" s="777"/>
      <c r="U517" s="773"/>
      <c r="V517" s="778"/>
      <c r="W517" s="21"/>
      <c r="X517" s="777"/>
      <c r="Y517" s="779"/>
      <c r="Z517" s="780"/>
      <c r="AA517" s="775"/>
      <c r="AB517" s="777"/>
      <c r="AC517" s="779"/>
      <c r="AD517" s="780"/>
      <c r="AE517" s="775"/>
      <c r="AF517" s="935"/>
      <c r="AG517" s="773"/>
      <c r="AH517" s="774"/>
      <c r="AI517" s="775"/>
      <c r="AJ517" s="935"/>
      <c r="AK517" s="773"/>
      <c r="AL517" s="774"/>
      <c r="AM517" s="931"/>
      <c r="AN517" s="935"/>
      <c r="AO517" s="773"/>
      <c r="AP517" s="774"/>
      <c r="AQ517" s="931"/>
      <c r="AR517" s="935"/>
      <c r="AS517" s="773"/>
      <c r="AT517" s="774"/>
      <c r="AU517" s="931"/>
      <c r="AV517" s="777"/>
      <c r="AW517" s="773"/>
      <c r="AX517" s="781"/>
      <c r="AY517" s="931"/>
      <c r="AZ517" s="782"/>
      <c r="BA517" s="773"/>
      <c r="BB517" s="781"/>
      <c r="BC517" s="931"/>
      <c r="BD517" s="935"/>
      <c r="BE517" s="773">
        <f t="shared" si="429"/>
        <v>0</v>
      </c>
      <c r="BF517" s="774">
        <f t="shared" si="471"/>
        <v>0</v>
      </c>
      <c r="BG517" s="934"/>
      <c r="BH517" s="935"/>
      <c r="BI517" s="773">
        <f t="shared" si="430"/>
        <v>0</v>
      </c>
      <c r="BJ517" s="774">
        <f t="shared" si="472"/>
        <v>0</v>
      </c>
      <c r="BL517" s="935"/>
      <c r="BM517" s="773">
        <f t="shared" si="473"/>
        <v>0</v>
      </c>
      <c r="BN517" s="774">
        <f t="shared" si="474"/>
        <v>0</v>
      </c>
      <c r="BP517" s="935">
        <f t="shared" si="431"/>
        <v>0</v>
      </c>
      <c r="BQ517" s="773">
        <f t="shared" si="432"/>
        <v>0</v>
      </c>
      <c r="BR517" s="774">
        <f t="shared" si="475"/>
        <v>0</v>
      </c>
      <c r="BT517" s="935"/>
      <c r="BU517" s="773">
        <f t="shared" si="433"/>
        <v>0</v>
      </c>
      <c r="BV517" s="774">
        <f t="shared" si="476"/>
        <v>0</v>
      </c>
      <c r="BX517" s="782">
        <f t="shared" si="434"/>
        <v>0</v>
      </c>
      <c r="BY517" s="773">
        <f t="shared" si="435"/>
        <v>0</v>
      </c>
      <c r="BZ517" s="774">
        <v>0</v>
      </c>
      <c r="CB517" s="782">
        <f t="shared" si="436"/>
        <v>0</v>
      </c>
      <c r="CC517" s="773">
        <f t="shared" si="437"/>
        <v>0</v>
      </c>
      <c r="CD517" s="774">
        <v>0</v>
      </c>
      <c r="CF517" s="782">
        <v>0</v>
      </c>
      <c r="CG517" s="773">
        <v>0</v>
      </c>
      <c r="CH517" s="774">
        <v>0</v>
      </c>
      <c r="CJ517" s="782">
        <v>0</v>
      </c>
      <c r="CK517" s="773">
        <v>0</v>
      </c>
      <c r="CL517" s="774">
        <v>0</v>
      </c>
    </row>
    <row r="518" spans="1:93" ht="15" customHeight="1" outlineLevel="2">
      <c r="A518" s="946" t="s">
        <v>349</v>
      </c>
      <c r="B518" s="189" t="s">
        <v>13455</v>
      </c>
      <c r="C518" s="13" t="s">
        <v>13755</v>
      </c>
      <c r="D518" s="583" t="s">
        <v>13456</v>
      </c>
      <c r="E518" s="604" t="s">
        <v>67</v>
      </c>
      <c r="F518" s="788">
        <v>68.8</v>
      </c>
      <c r="G518" s="605"/>
      <c r="H518" s="123">
        <f t="shared" si="468"/>
        <v>0.28349999999999997</v>
      </c>
      <c r="I518" s="104">
        <f t="shared" si="469"/>
        <v>0</v>
      </c>
      <c r="J518" s="464">
        <f t="shared" si="470"/>
        <v>0</v>
      </c>
      <c r="K518" s="849"/>
      <c r="L518" s="935"/>
      <c r="M518" s="773"/>
      <c r="N518" s="774"/>
      <c r="O518" s="775"/>
      <c r="P518" s="935"/>
      <c r="Q518" s="773"/>
      <c r="R518" s="774"/>
      <c r="S518" s="776"/>
      <c r="T518" s="777"/>
      <c r="U518" s="773"/>
      <c r="V518" s="778"/>
      <c r="W518" s="21"/>
      <c r="X518" s="777"/>
      <c r="Y518" s="779"/>
      <c r="Z518" s="780"/>
      <c r="AA518" s="775"/>
      <c r="AB518" s="777"/>
      <c r="AC518" s="779"/>
      <c r="AD518" s="780"/>
      <c r="AE518" s="775"/>
      <c r="AF518" s="935"/>
      <c r="AG518" s="773"/>
      <c r="AH518" s="774"/>
      <c r="AI518" s="775"/>
      <c r="AJ518" s="935"/>
      <c r="AK518" s="773"/>
      <c r="AL518" s="774"/>
      <c r="AM518" s="931"/>
      <c r="AN518" s="935"/>
      <c r="AO518" s="773"/>
      <c r="AP518" s="774"/>
      <c r="AQ518" s="931"/>
      <c r="AR518" s="935"/>
      <c r="AS518" s="773"/>
      <c r="AT518" s="774"/>
      <c r="AU518" s="931"/>
      <c r="AV518" s="777"/>
      <c r="AW518" s="773"/>
      <c r="AX518" s="781"/>
      <c r="AY518" s="931"/>
      <c r="AZ518" s="782"/>
      <c r="BA518" s="773"/>
      <c r="BB518" s="781"/>
      <c r="BC518" s="931"/>
      <c r="BD518" s="935"/>
      <c r="BE518" s="773">
        <f t="shared" si="429"/>
        <v>0</v>
      </c>
      <c r="BF518" s="774">
        <f t="shared" si="471"/>
        <v>0</v>
      </c>
      <c r="BG518" s="934"/>
      <c r="BH518" s="935"/>
      <c r="BI518" s="773">
        <f t="shared" si="430"/>
        <v>0</v>
      </c>
      <c r="BJ518" s="774">
        <f t="shared" si="472"/>
        <v>0</v>
      </c>
      <c r="BL518" s="935"/>
      <c r="BM518" s="773">
        <f t="shared" si="473"/>
        <v>0</v>
      </c>
      <c r="BN518" s="774">
        <f t="shared" si="474"/>
        <v>0</v>
      </c>
      <c r="BP518" s="935">
        <f t="shared" si="431"/>
        <v>0</v>
      </c>
      <c r="BQ518" s="773">
        <f t="shared" si="432"/>
        <v>0</v>
      </c>
      <c r="BR518" s="774">
        <f t="shared" si="475"/>
        <v>0</v>
      </c>
      <c r="BT518" s="935"/>
      <c r="BU518" s="773">
        <f t="shared" si="433"/>
        <v>0</v>
      </c>
      <c r="BV518" s="774">
        <f t="shared" si="476"/>
        <v>0</v>
      </c>
      <c r="BX518" s="782">
        <f t="shared" si="434"/>
        <v>0</v>
      </c>
      <c r="BY518" s="773">
        <f t="shared" si="435"/>
        <v>0</v>
      </c>
      <c r="BZ518" s="774">
        <v>0</v>
      </c>
      <c r="CB518" s="782">
        <f t="shared" si="436"/>
        <v>0</v>
      </c>
      <c r="CC518" s="773">
        <f t="shared" si="437"/>
        <v>0</v>
      </c>
      <c r="CD518" s="774">
        <v>0</v>
      </c>
      <c r="CF518" s="782">
        <v>0</v>
      </c>
      <c r="CG518" s="773">
        <v>0</v>
      </c>
      <c r="CH518" s="774">
        <v>0</v>
      </c>
      <c r="CJ518" s="782">
        <v>0</v>
      </c>
      <c r="CK518" s="773">
        <v>0</v>
      </c>
      <c r="CL518" s="774">
        <v>0</v>
      </c>
    </row>
    <row r="519" spans="1:93" ht="15" customHeight="1">
      <c r="A519" s="448"/>
      <c r="B519" s="449"/>
      <c r="C519" s="450">
        <v>23</v>
      </c>
      <c r="D519" s="582" t="s">
        <v>451</v>
      </c>
      <c r="E519" s="450"/>
      <c r="F519" s="450"/>
      <c r="G519" s="451"/>
      <c r="H519" s="452"/>
      <c r="I519" s="453"/>
      <c r="J519" s="454">
        <f>SUM(J520:J521)</f>
        <v>0</v>
      </c>
      <c r="K519" s="849"/>
      <c r="L519" s="259"/>
      <c r="M519" s="260"/>
      <c r="N519" s="324"/>
      <c r="O519" s="272"/>
      <c r="P519" s="259"/>
      <c r="Q519" s="260"/>
      <c r="R519" s="324"/>
      <c r="S519" s="346"/>
      <c r="T519" s="294"/>
      <c r="U519" s="362"/>
      <c r="V519" s="363"/>
      <c r="W519" s="21"/>
      <c r="X519" s="294"/>
      <c r="Y519" s="347"/>
      <c r="Z519" s="328"/>
      <c r="AA519" s="272"/>
      <c r="AB519" s="294"/>
      <c r="AC519" s="347"/>
      <c r="AD519" s="328"/>
      <c r="AE519" s="272"/>
      <c r="AF519" s="259"/>
      <c r="AG519" s="260"/>
      <c r="AH519" s="324"/>
      <c r="AI519" s="272"/>
      <c r="AJ519" s="259"/>
      <c r="AK519" s="260"/>
      <c r="AL519" s="324"/>
      <c r="AM519" s="146"/>
      <c r="AN519" s="259"/>
      <c r="AO519" s="260"/>
      <c r="AP519" s="324"/>
      <c r="AQ519" s="146"/>
      <c r="AR519" s="259"/>
      <c r="AS519" s="260"/>
      <c r="AT519" s="324"/>
      <c r="AU519" s="146"/>
      <c r="AV519" s="294"/>
      <c r="AW519" s="362"/>
      <c r="AX519" s="471"/>
      <c r="AY519" s="315"/>
      <c r="AZ519" s="294"/>
      <c r="BA519" s="362"/>
      <c r="BB519" s="471"/>
      <c r="BC519" s="315"/>
      <c r="BD519" s="259"/>
      <c r="BE519" s="260"/>
      <c r="BF519" s="324"/>
      <c r="BG519" s="158"/>
      <c r="BH519" s="259"/>
      <c r="BI519" s="260"/>
      <c r="BJ519" s="324"/>
      <c r="BL519" s="259"/>
      <c r="BM519" s="260"/>
      <c r="BN519" s="324"/>
      <c r="BP519" s="283"/>
      <c r="BQ519" s="284"/>
      <c r="BR519" s="330"/>
      <c r="BT519" s="283"/>
      <c r="BU519" s="284"/>
      <c r="BV519" s="330"/>
      <c r="BX519" s="294"/>
      <c r="BY519" s="362"/>
      <c r="BZ519" s="406"/>
      <c r="CB519" s="294"/>
      <c r="CC519" s="362"/>
      <c r="CD519" s="406"/>
      <c r="CF519" s="294"/>
      <c r="CG519" s="362"/>
      <c r="CH519" s="406"/>
      <c r="CJ519" s="294"/>
      <c r="CK519" s="362"/>
      <c r="CL519" s="406"/>
    </row>
    <row r="520" spans="1:93" ht="15" customHeight="1" outlineLevel="1">
      <c r="A520" s="946" t="s">
        <v>106</v>
      </c>
      <c r="B520" s="189">
        <v>13373</v>
      </c>
      <c r="C520" s="13" t="s">
        <v>458</v>
      </c>
      <c r="D520" s="583" t="s">
        <v>13852</v>
      </c>
      <c r="E520" s="604" t="s">
        <v>123</v>
      </c>
      <c r="F520" s="788">
        <v>1</v>
      </c>
      <c r="G520" s="605"/>
      <c r="H520" s="123">
        <f t="shared" ref="H520:H521" si="477">$G$6</f>
        <v>0.28349999999999997</v>
      </c>
      <c r="I520" s="104">
        <f t="shared" ref="I520:I521" si="478">G520*(1+H520)</f>
        <v>0</v>
      </c>
      <c r="J520" s="464">
        <f t="shared" ref="J520:J521" si="479">F520*I520</f>
        <v>0</v>
      </c>
      <c r="K520" s="849"/>
      <c r="L520" s="936"/>
      <c r="M520" s="937"/>
      <c r="N520" s="938"/>
      <c r="O520" s="775"/>
      <c r="P520" s="936"/>
      <c r="Q520" s="937"/>
      <c r="R520" s="938"/>
      <c r="S520" s="776"/>
      <c r="T520" s="939"/>
      <c r="U520" s="937"/>
      <c r="V520" s="940"/>
      <c r="W520" s="21"/>
      <c r="X520" s="939"/>
      <c r="Y520" s="941"/>
      <c r="Z520" s="942"/>
      <c r="AA520" s="775"/>
      <c r="AB520" s="939"/>
      <c r="AC520" s="941"/>
      <c r="AD520" s="942"/>
      <c r="AE520" s="775"/>
      <c r="AF520" s="936"/>
      <c r="AG520" s="937"/>
      <c r="AH520" s="938"/>
      <c r="AI520" s="775"/>
      <c r="AJ520" s="936"/>
      <c r="AK520" s="937"/>
      <c r="AL520" s="938"/>
      <c r="AM520" s="931"/>
      <c r="AN520" s="936"/>
      <c r="AO520" s="937"/>
      <c r="AP520" s="938"/>
      <c r="AQ520" s="931"/>
      <c r="AR520" s="936"/>
      <c r="AS520" s="937"/>
      <c r="AT520" s="938"/>
      <c r="AU520" s="931"/>
      <c r="AV520" s="939"/>
      <c r="AW520" s="937"/>
      <c r="AX520" s="943"/>
      <c r="AY520" s="931"/>
      <c r="AZ520" s="944"/>
      <c r="BA520" s="937"/>
      <c r="BB520" s="943"/>
      <c r="BC520" s="931"/>
      <c r="BD520" s="936"/>
      <c r="BE520" s="937">
        <f t="shared" si="429"/>
        <v>0</v>
      </c>
      <c r="BF520" s="938">
        <f>BD520/($F520-$X520-$AZ520)</f>
        <v>0</v>
      </c>
      <c r="BG520" s="934"/>
      <c r="BH520" s="936"/>
      <c r="BI520" s="937">
        <f t="shared" si="430"/>
        <v>0</v>
      </c>
      <c r="BJ520" s="938">
        <f>BH520/($F520-$X520-$AZ520)</f>
        <v>0</v>
      </c>
      <c r="BL520" s="936"/>
      <c r="BM520" s="937">
        <f t="shared" ref="BM520:BM521" si="480">TRUNC(BL520*M520,2)</f>
        <v>0</v>
      </c>
      <c r="BN520" s="938">
        <f>BL520/($F520-$X520-$AZ520)</f>
        <v>0</v>
      </c>
      <c r="BP520" s="936">
        <f t="shared" si="431"/>
        <v>0</v>
      </c>
      <c r="BQ520" s="937">
        <f t="shared" si="432"/>
        <v>0</v>
      </c>
      <c r="BR520" s="938">
        <f>BP520/($F520-$X520-$AZ520)</f>
        <v>0</v>
      </c>
      <c r="BT520" s="936"/>
      <c r="BU520" s="937">
        <f t="shared" si="433"/>
        <v>0</v>
      </c>
      <c r="BV520" s="938">
        <f>BT520/($F520-$X520-$AZ520)</f>
        <v>0</v>
      </c>
      <c r="BX520" s="944">
        <f t="shared" si="434"/>
        <v>0</v>
      </c>
      <c r="BY520" s="937">
        <f t="shared" si="435"/>
        <v>0</v>
      </c>
      <c r="BZ520" s="938">
        <v>0</v>
      </c>
      <c r="CB520" s="944">
        <f t="shared" si="436"/>
        <v>0</v>
      </c>
      <c r="CC520" s="937">
        <f t="shared" si="437"/>
        <v>0</v>
      </c>
      <c r="CD520" s="938">
        <v>0</v>
      </c>
      <c r="CF520" s="944">
        <v>0</v>
      </c>
      <c r="CG520" s="937">
        <v>0</v>
      </c>
      <c r="CH520" s="938">
        <v>0</v>
      </c>
      <c r="CJ520" s="944">
        <v>0</v>
      </c>
      <c r="CK520" s="937">
        <v>0</v>
      </c>
      <c r="CL520" s="938">
        <v>0</v>
      </c>
    </row>
    <row r="521" spans="1:93" ht="15" customHeight="1" outlineLevel="1">
      <c r="A521" s="188" t="s">
        <v>13403</v>
      </c>
      <c r="B521" s="107" t="s">
        <v>13401</v>
      </c>
      <c r="C521" s="13" t="s">
        <v>13756</v>
      </c>
      <c r="D521" s="583" t="str">
        <f>IF(B521="","",IFERROR(VLOOKUP(B521,'SINAPI12-24'!$A$5:$H$17812,2,FALSE),VLOOKUP(ORÇAMENTO!B521,COMPOSIÇÕES!$A$9:$G$412,3,FALSE)))</f>
        <v>COIFA DE CENTRO EM AÇO INOX DE 1500X1000X600MM, DUTO DE VENTILAÇÃO E CHAPÉU CHINÊS - FORNECIMENTO E INSTALAÇÃO</v>
      </c>
      <c r="E521" s="604" t="str">
        <f>IF(B521="","",IFERROR(VLOOKUP(B521,'SINAPI12-24'!$A$5:$H$17812,3,FALSE),VLOOKUP(ORÇAMENTO!B521,COMPOSIÇÕES!$A$9:$G$412,4,FALSE)))</f>
        <v>UN</v>
      </c>
      <c r="F521" s="110">
        <v>1</v>
      </c>
      <c r="G521" s="605"/>
      <c r="H521" s="123">
        <f t="shared" si="477"/>
        <v>0.28349999999999997</v>
      </c>
      <c r="I521" s="104">
        <f t="shared" si="478"/>
        <v>0</v>
      </c>
      <c r="J521" s="464">
        <f t="shared" si="479"/>
        <v>0</v>
      </c>
      <c r="K521" s="849"/>
      <c r="L521" s="68"/>
      <c r="M521" s="132"/>
      <c r="N521" s="337"/>
      <c r="O521" s="272"/>
      <c r="P521" s="68"/>
      <c r="Q521" s="132"/>
      <c r="R521" s="337"/>
      <c r="S521" s="325"/>
      <c r="T521" s="350"/>
      <c r="U521" s="132"/>
      <c r="V521" s="360"/>
      <c r="W521" s="21"/>
      <c r="X521" s="350"/>
      <c r="Y521" s="323"/>
      <c r="Z521" s="339"/>
      <c r="AA521" s="272"/>
      <c r="AB521" s="350"/>
      <c r="AC521" s="323"/>
      <c r="AD521" s="339"/>
      <c r="AE521" s="272"/>
      <c r="AF521" s="68"/>
      <c r="AG521" s="132"/>
      <c r="AH521" s="337"/>
      <c r="AI521" s="272"/>
      <c r="AJ521" s="68"/>
      <c r="AK521" s="132"/>
      <c r="AL521" s="337"/>
      <c r="AM521" s="146"/>
      <c r="AN521" s="68"/>
      <c r="AO521" s="132"/>
      <c r="AP521" s="337"/>
      <c r="AQ521" s="146"/>
      <c r="AR521" s="68"/>
      <c r="AS521" s="132"/>
      <c r="AT521" s="337"/>
      <c r="AU521" s="146"/>
      <c r="AV521" s="361"/>
      <c r="AW521" s="132"/>
      <c r="AX521" s="470"/>
      <c r="AY521" s="146"/>
      <c r="AZ521" s="293"/>
      <c r="BA521" s="132"/>
      <c r="BB521" s="470"/>
      <c r="BC521" s="146"/>
      <c r="BD521" s="68"/>
      <c r="BE521" s="132">
        <f t="shared" si="429"/>
        <v>0</v>
      </c>
      <c r="BF521" s="337">
        <f>BD521/($F521-$X521-$AZ521)</f>
        <v>0</v>
      </c>
      <c r="BG521" s="158"/>
      <c r="BH521" s="68"/>
      <c r="BI521" s="132">
        <f t="shared" si="430"/>
        <v>0</v>
      </c>
      <c r="BJ521" s="337">
        <f>BH521/($F521-$X521-$AZ521)</f>
        <v>0</v>
      </c>
      <c r="BL521" s="68"/>
      <c r="BM521" s="132">
        <f t="shared" si="480"/>
        <v>0</v>
      </c>
      <c r="BN521" s="337">
        <f>BL521/($F521-$X521-$AZ521)</f>
        <v>0</v>
      </c>
      <c r="BP521" s="68">
        <f t="shared" si="431"/>
        <v>0</v>
      </c>
      <c r="BQ521" s="132">
        <f t="shared" si="432"/>
        <v>0</v>
      </c>
      <c r="BR521" s="337">
        <f>BP521/($F521-$X521-$AZ521)</f>
        <v>0</v>
      </c>
      <c r="BT521" s="68"/>
      <c r="BU521" s="132">
        <f t="shared" si="433"/>
        <v>0</v>
      </c>
      <c r="BV521" s="337">
        <f>BT521/($F521-$X521-$AZ521)</f>
        <v>0</v>
      </c>
      <c r="BX521" s="415">
        <f t="shared" si="434"/>
        <v>0</v>
      </c>
      <c r="BY521" s="132">
        <f t="shared" si="435"/>
        <v>0</v>
      </c>
      <c r="BZ521" s="337">
        <v>0</v>
      </c>
      <c r="CB521" s="415">
        <f t="shared" si="436"/>
        <v>0</v>
      </c>
      <c r="CC521" s="132">
        <f t="shared" si="437"/>
        <v>0</v>
      </c>
      <c r="CD521" s="337">
        <v>0</v>
      </c>
      <c r="CF521" s="415">
        <v>0</v>
      </c>
      <c r="CG521" s="132">
        <v>0</v>
      </c>
      <c r="CH521" s="337">
        <v>0</v>
      </c>
      <c r="CJ521" s="415">
        <v>0</v>
      </c>
      <c r="CK521" s="132">
        <v>0</v>
      </c>
      <c r="CL521" s="337">
        <v>0</v>
      </c>
    </row>
    <row r="522" spans="1:93" ht="15" customHeight="1">
      <c r="A522" s="448"/>
      <c r="B522" s="449"/>
      <c r="C522" s="450">
        <v>24</v>
      </c>
      <c r="D522" s="582" t="s">
        <v>455</v>
      </c>
      <c r="E522" s="450"/>
      <c r="F522" s="450"/>
      <c r="G522" s="451"/>
      <c r="H522" s="452"/>
      <c r="I522" s="453"/>
      <c r="J522" s="454">
        <f>SUM(J523:J537)</f>
        <v>0</v>
      </c>
      <c r="K522" s="849"/>
      <c r="L522" s="259"/>
      <c r="M522" s="260"/>
      <c r="N522" s="324"/>
      <c r="O522" s="272"/>
      <c r="P522" s="259"/>
      <c r="Q522" s="260"/>
      <c r="R522" s="324"/>
      <c r="S522" s="346"/>
      <c r="T522" s="294"/>
      <c r="U522" s="362"/>
      <c r="V522" s="363"/>
      <c r="W522" s="21"/>
      <c r="X522" s="294"/>
      <c r="Y522" s="347"/>
      <c r="Z522" s="328"/>
      <c r="AA522" s="272"/>
      <c r="AB522" s="294"/>
      <c r="AC522" s="347"/>
      <c r="AD522" s="328"/>
      <c r="AE522" s="272"/>
      <c r="AF522" s="259"/>
      <c r="AG522" s="260"/>
      <c r="AH522" s="324"/>
      <c r="AI522" s="272"/>
      <c r="AJ522" s="259"/>
      <c r="AK522" s="260"/>
      <c r="AL522" s="324"/>
      <c r="AM522" s="146"/>
      <c r="AN522" s="259"/>
      <c r="AO522" s="260"/>
      <c r="AP522" s="324"/>
      <c r="AQ522" s="146"/>
      <c r="AR522" s="259"/>
      <c r="AS522" s="260"/>
      <c r="AT522" s="324"/>
      <c r="AU522" s="146"/>
      <c r="AV522" s="294"/>
      <c r="AW522" s="362"/>
      <c r="AX522" s="471"/>
      <c r="AY522" s="315"/>
      <c r="AZ522" s="294"/>
      <c r="BA522" s="362"/>
      <c r="BB522" s="471"/>
      <c r="BC522" s="315"/>
      <c r="BD522" s="259"/>
      <c r="BE522" s="260"/>
      <c r="BF522" s="324"/>
      <c r="BG522" s="158"/>
      <c r="BH522" s="259"/>
      <c r="BI522" s="260"/>
      <c r="BJ522" s="324"/>
      <c r="BL522" s="259"/>
      <c r="BM522" s="260"/>
      <c r="BN522" s="324"/>
      <c r="BP522" s="283"/>
      <c r="BQ522" s="284"/>
      <c r="BR522" s="330"/>
      <c r="BT522" s="283"/>
      <c r="BU522" s="284"/>
      <c r="BV522" s="330"/>
      <c r="BX522" s="294"/>
      <c r="BY522" s="362"/>
      <c r="BZ522" s="406"/>
      <c r="CB522" s="294"/>
      <c r="CC522" s="362"/>
      <c r="CD522" s="406"/>
      <c r="CF522" s="294"/>
      <c r="CG522" s="362"/>
      <c r="CH522" s="406"/>
      <c r="CJ522" s="294"/>
      <c r="CK522" s="362"/>
      <c r="CL522" s="406"/>
    </row>
    <row r="523" spans="1:93" ht="15" customHeight="1" outlineLevel="1">
      <c r="A523" s="188" t="s">
        <v>15</v>
      </c>
      <c r="B523" s="187">
        <v>96989</v>
      </c>
      <c r="C523" s="13" t="s">
        <v>13757</v>
      </c>
      <c r="D523" s="583" t="str">
        <f>IF(B523="","",IFERROR(VLOOKUP(B523,'SINAPI12-24'!$A$5:$H$17812,2,FALSE),VLOOKUP(ORÇAMENTO!B523,COMPOSIÇÕES!$A$9:$G$412,3,FALSE)))</f>
        <v>CAPTOR TIPO FRANKLIN PARA SPDA - FORNECIMENTO E INSTALAÇÃO. AF_08/2023</v>
      </c>
      <c r="E523" s="604" t="str">
        <f>IF(B523="","",IFERROR(VLOOKUP(B523,'SINAPI12-24'!$A$5:$H$17812,3,FALSE),VLOOKUP(ORÇAMENTO!B523,COMPOSIÇÕES!$A$9:$G$412,4,FALSE)))</f>
        <v>UN</v>
      </c>
      <c r="F523" s="110">
        <v>1</v>
      </c>
      <c r="G523" s="605"/>
      <c r="H523" s="123">
        <f t="shared" ref="H523:H537" si="481">$G$6</f>
        <v>0.28349999999999997</v>
      </c>
      <c r="I523" s="104">
        <f t="shared" ref="I523:I537" si="482">G523*(1+H523)</f>
        <v>0</v>
      </c>
      <c r="J523" s="464">
        <f t="shared" ref="J523:J537" si="483">F523*I523</f>
        <v>0</v>
      </c>
      <c r="K523" s="849"/>
      <c r="L523" s="69"/>
      <c r="M523" s="112"/>
      <c r="N523" s="331"/>
      <c r="O523" s="272"/>
      <c r="P523" s="69"/>
      <c r="Q523" s="112"/>
      <c r="R523" s="331"/>
      <c r="S523" s="325"/>
      <c r="T523" s="348"/>
      <c r="U523" s="112"/>
      <c r="V523" s="356"/>
      <c r="W523" s="21"/>
      <c r="X523" s="348"/>
      <c r="Y523" s="162"/>
      <c r="Z523" s="333"/>
      <c r="AA523" s="272"/>
      <c r="AB523" s="348"/>
      <c r="AC523" s="162"/>
      <c r="AD523" s="333"/>
      <c r="AE523" s="272"/>
      <c r="AF523" s="69"/>
      <c r="AG523" s="112"/>
      <c r="AH523" s="331"/>
      <c r="AI523" s="272"/>
      <c r="AJ523" s="69"/>
      <c r="AK523" s="112"/>
      <c r="AL523" s="331"/>
      <c r="AM523" s="146"/>
      <c r="AN523" s="69"/>
      <c r="AO523" s="112"/>
      <c r="AP523" s="331"/>
      <c r="AQ523" s="146"/>
      <c r="AR523" s="69"/>
      <c r="AS523" s="112"/>
      <c r="AT523" s="331"/>
      <c r="AU523" s="146"/>
      <c r="AV523" s="357"/>
      <c r="AW523" s="112"/>
      <c r="AX523" s="468"/>
      <c r="AY523" s="146"/>
      <c r="AZ523" s="291"/>
      <c r="BA523" s="112"/>
      <c r="BB523" s="468"/>
      <c r="BC523" s="146"/>
      <c r="BD523" s="69"/>
      <c r="BE523" s="112">
        <f t="shared" ref="BE523:BE547" si="484">TRUNC(BD523*I523,2)</f>
        <v>0</v>
      </c>
      <c r="BF523" s="331">
        <f t="shared" ref="BF523:BF537" si="485">BD523/($F523-$X523-$AZ523)</f>
        <v>0</v>
      </c>
      <c r="BG523" s="158"/>
      <c r="BH523" s="69"/>
      <c r="BI523" s="112">
        <f t="shared" ref="BI523:BI547" si="486">TRUNC(BH523*I523,2)</f>
        <v>0</v>
      </c>
      <c r="BJ523" s="331">
        <f t="shared" ref="BJ523:BJ537" si="487">BH523/($F523-$X523-$AZ523)</f>
        <v>0</v>
      </c>
      <c r="BL523" s="69"/>
      <c r="BM523" s="112">
        <f t="shared" ref="BM523:BM537" si="488">TRUNC(BL523*M523,2)</f>
        <v>0</v>
      </c>
      <c r="BN523" s="331">
        <f t="shared" ref="BN523:BN537" si="489">BL523/($F523-$X523-$AZ523)</f>
        <v>0</v>
      </c>
      <c r="BP523" s="69">
        <f t="shared" ref="BP523:BP547" si="490">L523+P523+AF523+AJ523+AN523+AR523+BD523+BH523</f>
        <v>0</v>
      </c>
      <c r="BQ523" s="112">
        <f t="shared" ref="BQ523:BQ547" si="491">M523+Q523+AG523+AK523+AO523+AS523+BE523+BI523</f>
        <v>0</v>
      </c>
      <c r="BR523" s="331">
        <f t="shared" ref="BR523:BR537" si="492">BP523/($F523-$X523-$AZ523)</f>
        <v>0</v>
      </c>
      <c r="BT523" s="69"/>
      <c r="BU523" s="112">
        <f t="shared" ref="BU523:BU547" si="493">TRUNC(BT523*I523,2)</f>
        <v>0</v>
      </c>
      <c r="BV523" s="331">
        <f t="shared" ref="BV523:BV537" si="494">BT523/($F523-$X523-$AZ523)</f>
        <v>0</v>
      </c>
      <c r="BX523" s="304">
        <f t="shared" ref="BX523:BX547" si="495">AB523</f>
        <v>0</v>
      </c>
      <c r="BY523" s="112">
        <f t="shared" ref="BY523:BY547" si="496">AC523</f>
        <v>0</v>
      </c>
      <c r="BZ523" s="331">
        <v>0</v>
      </c>
      <c r="CB523" s="304">
        <f t="shared" ref="CB523:CB547" si="497">T523-BX523</f>
        <v>0</v>
      </c>
      <c r="CC523" s="112">
        <f t="shared" ref="CC523:CC547" si="498">TRUNC(CB523*I523,2)</f>
        <v>0</v>
      </c>
      <c r="CD523" s="331">
        <v>0</v>
      </c>
      <c r="CF523" s="304">
        <v>0</v>
      </c>
      <c r="CG523" s="112">
        <v>0</v>
      </c>
      <c r="CH523" s="331">
        <v>0</v>
      </c>
      <c r="CJ523" s="304">
        <v>0</v>
      </c>
      <c r="CK523" s="112">
        <v>0</v>
      </c>
      <c r="CL523" s="331">
        <v>0</v>
      </c>
    </row>
    <row r="524" spans="1:93" ht="15" customHeight="1" outlineLevel="1">
      <c r="A524" s="188" t="s">
        <v>13403</v>
      </c>
      <c r="B524" s="107" t="s">
        <v>13397</v>
      </c>
      <c r="C524" s="13" t="s">
        <v>13758</v>
      </c>
      <c r="D524" s="583" t="str">
        <f>IF(B524="","",IFERROR(VLOOKUP(B524,'SINAPI12-24'!$A$5:$H$17812,2,FALSE),VLOOKUP(ORÇAMENTO!B524,COMPOSIÇÕES!$A$9:$G$412,3,FALSE)))</f>
        <v>VERGALHÃO ROSCA TOTAL DE 3/8"</v>
      </c>
      <c r="E524" s="604" t="str">
        <f>IF(B524="","",IFERROR(VLOOKUP(B524,'SINAPI12-24'!$A$5:$H$17812,3,FALSE),VLOOKUP(ORÇAMENTO!B524,COMPOSIÇÕES!$A$9:$G$412,4,FALSE)))</f>
        <v>UN</v>
      </c>
      <c r="F524" s="110">
        <v>154</v>
      </c>
      <c r="G524" s="605"/>
      <c r="H524" s="123">
        <f t="shared" si="481"/>
        <v>0.28349999999999997</v>
      </c>
      <c r="I524" s="104">
        <f t="shared" si="482"/>
        <v>0</v>
      </c>
      <c r="J524" s="464">
        <f t="shared" si="483"/>
        <v>0</v>
      </c>
      <c r="K524" s="849"/>
      <c r="L524" s="66"/>
      <c r="M524" s="165"/>
      <c r="N524" s="334"/>
      <c r="O524" s="272"/>
      <c r="P524" s="66"/>
      <c r="Q524" s="165"/>
      <c r="R524" s="334"/>
      <c r="S524" s="325"/>
      <c r="T524" s="349"/>
      <c r="U524" s="165"/>
      <c r="V524" s="358"/>
      <c r="W524" s="21"/>
      <c r="X524" s="349"/>
      <c r="Y524" s="163"/>
      <c r="Z524" s="336"/>
      <c r="AA524" s="272"/>
      <c r="AB524" s="349"/>
      <c r="AC524" s="163"/>
      <c r="AD524" s="336"/>
      <c r="AE524" s="272"/>
      <c r="AF524" s="66"/>
      <c r="AG524" s="165"/>
      <c r="AH524" s="334"/>
      <c r="AI524" s="272"/>
      <c r="AJ524" s="66"/>
      <c r="AK524" s="165"/>
      <c r="AL524" s="334"/>
      <c r="AM524" s="146"/>
      <c r="AN524" s="66"/>
      <c r="AO524" s="165"/>
      <c r="AP524" s="334"/>
      <c r="AQ524" s="146"/>
      <c r="AR524" s="66"/>
      <c r="AS524" s="165"/>
      <c r="AT524" s="334"/>
      <c r="AU524" s="146"/>
      <c r="AV524" s="359"/>
      <c r="AW524" s="165"/>
      <c r="AX524" s="469"/>
      <c r="AY524" s="146"/>
      <c r="AZ524" s="292"/>
      <c r="BA524" s="165"/>
      <c r="BB524" s="469"/>
      <c r="BC524" s="146"/>
      <c r="BD524" s="66"/>
      <c r="BE524" s="165">
        <f t="shared" si="484"/>
        <v>0</v>
      </c>
      <c r="BF524" s="334">
        <f t="shared" si="485"/>
        <v>0</v>
      </c>
      <c r="BG524" s="158"/>
      <c r="BH524" s="66"/>
      <c r="BI524" s="165">
        <f t="shared" si="486"/>
        <v>0</v>
      </c>
      <c r="BJ524" s="334">
        <f t="shared" si="487"/>
        <v>0</v>
      </c>
      <c r="BL524" s="66"/>
      <c r="BM524" s="165">
        <f t="shared" si="488"/>
        <v>0</v>
      </c>
      <c r="BN524" s="334">
        <f t="shared" si="489"/>
        <v>0</v>
      </c>
      <c r="BP524" s="66">
        <f t="shared" si="490"/>
        <v>0</v>
      </c>
      <c r="BQ524" s="165">
        <f t="shared" si="491"/>
        <v>0</v>
      </c>
      <c r="BR524" s="334">
        <f t="shared" si="492"/>
        <v>0</v>
      </c>
      <c r="BT524" s="66"/>
      <c r="BU524" s="165">
        <f t="shared" si="493"/>
        <v>0</v>
      </c>
      <c r="BV524" s="334">
        <f t="shared" si="494"/>
        <v>0</v>
      </c>
      <c r="BX524" s="413">
        <f t="shared" si="495"/>
        <v>0</v>
      </c>
      <c r="BY524" s="165">
        <f t="shared" si="496"/>
        <v>0</v>
      </c>
      <c r="BZ524" s="334">
        <v>0</v>
      </c>
      <c r="CB524" s="413">
        <f t="shared" si="497"/>
        <v>0</v>
      </c>
      <c r="CC524" s="165">
        <f t="shared" si="498"/>
        <v>0</v>
      </c>
      <c r="CD524" s="334">
        <v>0</v>
      </c>
      <c r="CF524" s="413">
        <v>0</v>
      </c>
      <c r="CG524" s="165">
        <v>0</v>
      </c>
      <c r="CH524" s="334">
        <v>0</v>
      </c>
      <c r="CJ524" s="413">
        <v>0</v>
      </c>
      <c r="CK524" s="165">
        <v>0</v>
      </c>
      <c r="CL524" s="334">
        <v>0</v>
      </c>
    </row>
    <row r="525" spans="1:93" ht="15" customHeight="1" outlineLevel="1">
      <c r="A525" s="188" t="s">
        <v>15</v>
      </c>
      <c r="B525" s="187">
        <v>98463</v>
      </c>
      <c r="C525" s="13" t="s">
        <v>13759</v>
      </c>
      <c r="D525" s="583" t="str">
        <f>IF(B525="","",IFERROR(VLOOKUP(B525,'SINAPI12-24'!$A$5:$H$17812,2,FALSE),VLOOKUP(ORÇAMENTO!B525,COMPOSIÇÕES!$A$9:$G$412,3,FALSE)))</f>
        <v>SUPORTE ISOLADOR PARA FIXAÇÃO DA CORDOALHA DE COBRE EM ALVENARIA OU CONCRETO - FORNECIMENTO E INSTALAÇÃO. AF_08/2023</v>
      </c>
      <c r="E525" s="604" t="str">
        <f>IF(B525="","",IFERROR(VLOOKUP(B525,'SINAPI12-24'!$A$5:$H$17812,3,FALSE),VLOOKUP(ORÇAMENTO!B525,COMPOSIÇÕES!$A$9:$G$412,4,FALSE)))</f>
        <v>UN</v>
      </c>
      <c r="F525" s="110">
        <v>16</v>
      </c>
      <c r="G525" s="605"/>
      <c r="H525" s="123">
        <f t="shared" si="481"/>
        <v>0.28349999999999997</v>
      </c>
      <c r="I525" s="104">
        <f t="shared" si="482"/>
        <v>0</v>
      </c>
      <c r="J525" s="464">
        <f t="shared" si="483"/>
        <v>0</v>
      </c>
      <c r="K525" s="849"/>
      <c r="L525" s="66"/>
      <c r="M525" s="165"/>
      <c r="N525" s="334"/>
      <c r="O525" s="272"/>
      <c r="P525" s="66"/>
      <c r="Q525" s="165"/>
      <c r="R525" s="334"/>
      <c r="S525" s="325"/>
      <c r="T525" s="349"/>
      <c r="U525" s="165"/>
      <c r="V525" s="358"/>
      <c r="W525" s="21"/>
      <c r="X525" s="349"/>
      <c r="Y525" s="163"/>
      <c r="Z525" s="336"/>
      <c r="AA525" s="272"/>
      <c r="AB525" s="349"/>
      <c r="AC525" s="163"/>
      <c r="AD525" s="336"/>
      <c r="AE525" s="272"/>
      <c r="AF525" s="66"/>
      <c r="AG525" s="165"/>
      <c r="AH525" s="334"/>
      <c r="AI525" s="272"/>
      <c r="AJ525" s="66"/>
      <c r="AK525" s="165"/>
      <c r="AL525" s="334"/>
      <c r="AM525" s="146"/>
      <c r="AN525" s="66"/>
      <c r="AO525" s="165"/>
      <c r="AP525" s="334"/>
      <c r="AQ525" s="146"/>
      <c r="AR525" s="66"/>
      <c r="AS525" s="165"/>
      <c r="AT525" s="334"/>
      <c r="AU525" s="146"/>
      <c r="AV525" s="359"/>
      <c r="AW525" s="165"/>
      <c r="AX525" s="469"/>
      <c r="AY525" s="146"/>
      <c r="AZ525" s="292"/>
      <c r="BA525" s="165"/>
      <c r="BB525" s="469"/>
      <c r="BC525" s="146"/>
      <c r="BD525" s="66"/>
      <c r="BE525" s="165">
        <f t="shared" si="484"/>
        <v>0</v>
      </c>
      <c r="BF525" s="334">
        <f t="shared" si="485"/>
        <v>0</v>
      </c>
      <c r="BG525" s="158"/>
      <c r="BH525" s="66"/>
      <c r="BI525" s="165">
        <f t="shared" si="486"/>
        <v>0</v>
      </c>
      <c r="BJ525" s="334">
        <f t="shared" si="487"/>
        <v>0</v>
      </c>
      <c r="BL525" s="66"/>
      <c r="BM525" s="165">
        <f t="shared" si="488"/>
        <v>0</v>
      </c>
      <c r="BN525" s="334">
        <f t="shared" si="489"/>
        <v>0</v>
      </c>
      <c r="BP525" s="66">
        <f t="shared" si="490"/>
        <v>0</v>
      </c>
      <c r="BQ525" s="165">
        <f t="shared" si="491"/>
        <v>0</v>
      </c>
      <c r="BR525" s="334">
        <f t="shared" si="492"/>
        <v>0</v>
      </c>
      <c r="BT525" s="66"/>
      <c r="BU525" s="165">
        <f t="shared" si="493"/>
        <v>0</v>
      </c>
      <c r="BV525" s="334">
        <f t="shared" si="494"/>
        <v>0</v>
      </c>
      <c r="BX525" s="413">
        <f t="shared" si="495"/>
        <v>0</v>
      </c>
      <c r="BY525" s="165">
        <f t="shared" si="496"/>
        <v>0</v>
      </c>
      <c r="BZ525" s="334">
        <v>0</v>
      </c>
      <c r="CB525" s="413">
        <f t="shared" si="497"/>
        <v>0</v>
      </c>
      <c r="CC525" s="165">
        <f t="shared" si="498"/>
        <v>0</v>
      </c>
      <c r="CD525" s="334">
        <v>0</v>
      </c>
      <c r="CF525" s="413">
        <v>0</v>
      </c>
      <c r="CG525" s="165">
        <v>0</v>
      </c>
      <c r="CH525" s="334">
        <v>0</v>
      </c>
      <c r="CJ525" s="413">
        <v>0</v>
      </c>
      <c r="CK525" s="165">
        <v>0</v>
      </c>
      <c r="CL525" s="334">
        <v>0</v>
      </c>
    </row>
    <row r="526" spans="1:93" ht="15" customHeight="1" outlineLevel="1">
      <c r="A526" s="188" t="s">
        <v>15</v>
      </c>
      <c r="B526" s="187">
        <v>98463</v>
      </c>
      <c r="C526" s="13" t="s">
        <v>13736</v>
      </c>
      <c r="D526" s="583" t="str">
        <f>IF(B526="","",IFERROR(VLOOKUP(B526,'SINAPI12-24'!$A$5:$H$17812,2,FALSE),VLOOKUP(ORÇAMENTO!B526,COMPOSIÇÕES!$A$9:$G$412,3,FALSE)))</f>
        <v>SUPORTE ISOLADOR PARA FIXAÇÃO DA CORDOALHA DE COBRE EM ALVENARIA OU CONCRETO - FORNECIMENTO E INSTALAÇÃO. AF_08/2023</v>
      </c>
      <c r="E526" s="604" t="str">
        <f>IF(B526="","",IFERROR(VLOOKUP(B526,'SINAPI12-24'!$A$5:$H$17812,3,FALSE),VLOOKUP(ORÇAMENTO!B526,COMPOSIÇÕES!$A$9:$G$412,4,FALSE)))</f>
        <v>UN</v>
      </c>
      <c r="F526" s="110">
        <v>48</v>
      </c>
      <c r="G526" s="605"/>
      <c r="H526" s="123">
        <f t="shared" si="481"/>
        <v>0.28349999999999997</v>
      </c>
      <c r="I526" s="104">
        <f t="shared" si="482"/>
        <v>0</v>
      </c>
      <c r="J526" s="464">
        <f t="shared" si="483"/>
        <v>0</v>
      </c>
      <c r="K526" s="849"/>
      <c r="L526" s="66"/>
      <c r="M526" s="165"/>
      <c r="N526" s="334"/>
      <c r="O526" s="272"/>
      <c r="P526" s="66"/>
      <c r="Q526" s="165"/>
      <c r="R526" s="334"/>
      <c r="S526" s="325"/>
      <c r="T526" s="349"/>
      <c r="U526" s="165"/>
      <c r="V526" s="358"/>
      <c r="W526" s="21"/>
      <c r="X526" s="349"/>
      <c r="Y526" s="163"/>
      <c r="Z526" s="336"/>
      <c r="AA526" s="272"/>
      <c r="AB526" s="349"/>
      <c r="AC526" s="163"/>
      <c r="AD526" s="336"/>
      <c r="AE526" s="272"/>
      <c r="AF526" s="66"/>
      <c r="AG526" s="165"/>
      <c r="AH526" s="334"/>
      <c r="AI526" s="272"/>
      <c r="AJ526" s="66"/>
      <c r="AK526" s="165"/>
      <c r="AL526" s="334"/>
      <c r="AM526" s="146"/>
      <c r="AN526" s="66"/>
      <c r="AO526" s="165"/>
      <c r="AP526" s="334"/>
      <c r="AQ526" s="146"/>
      <c r="AR526" s="66"/>
      <c r="AS526" s="165"/>
      <c r="AT526" s="334"/>
      <c r="AU526" s="146"/>
      <c r="AV526" s="359"/>
      <c r="AW526" s="165"/>
      <c r="AX526" s="469"/>
      <c r="AY526" s="146"/>
      <c r="AZ526" s="292"/>
      <c r="BA526" s="165"/>
      <c r="BB526" s="469"/>
      <c r="BC526" s="146"/>
      <c r="BD526" s="66"/>
      <c r="BE526" s="165">
        <f t="shared" si="484"/>
        <v>0</v>
      </c>
      <c r="BF526" s="334">
        <f t="shared" si="485"/>
        <v>0</v>
      </c>
      <c r="BG526" s="158"/>
      <c r="BH526" s="66"/>
      <c r="BI526" s="165">
        <f t="shared" si="486"/>
        <v>0</v>
      </c>
      <c r="BJ526" s="334">
        <f t="shared" si="487"/>
        <v>0</v>
      </c>
      <c r="BL526" s="66"/>
      <c r="BM526" s="165">
        <f t="shared" si="488"/>
        <v>0</v>
      </c>
      <c r="BN526" s="334">
        <f t="shared" si="489"/>
        <v>0</v>
      </c>
      <c r="BP526" s="66">
        <f t="shared" si="490"/>
        <v>0</v>
      </c>
      <c r="BQ526" s="165">
        <f t="shared" si="491"/>
        <v>0</v>
      </c>
      <c r="BR526" s="334">
        <f t="shared" si="492"/>
        <v>0</v>
      </c>
      <c r="BT526" s="66"/>
      <c r="BU526" s="165">
        <f t="shared" si="493"/>
        <v>0</v>
      </c>
      <c r="BV526" s="334">
        <f t="shared" si="494"/>
        <v>0</v>
      </c>
      <c r="BX526" s="413">
        <f t="shared" si="495"/>
        <v>0</v>
      </c>
      <c r="BY526" s="165">
        <f t="shared" si="496"/>
        <v>0</v>
      </c>
      <c r="BZ526" s="334">
        <v>0</v>
      </c>
      <c r="CB526" s="413">
        <f t="shared" si="497"/>
        <v>0</v>
      </c>
      <c r="CC526" s="165">
        <f t="shared" si="498"/>
        <v>0</v>
      </c>
      <c r="CD526" s="334">
        <v>0</v>
      </c>
      <c r="CF526" s="413">
        <v>0</v>
      </c>
      <c r="CG526" s="165">
        <v>0</v>
      </c>
      <c r="CH526" s="334">
        <v>0</v>
      </c>
      <c r="CJ526" s="413">
        <v>0</v>
      </c>
      <c r="CK526" s="165">
        <v>0</v>
      </c>
      <c r="CL526" s="334">
        <v>0</v>
      </c>
    </row>
    <row r="527" spans="1:93" ht="15" customHeight="1" outlineLevel="1">
      <c r="A527" s="188" t="s">
        <v>15</v>
      </c>
      <c r="B527" s="187">
        <v>93358</v>
      </c>
      <c r="C527" s="13" t="s">
        <v>13760</v>
      </c>
      <c r="D527" s="583" t="str">
        <f>IF(B527="","",IFERROR(VLOOKUP(B527,'SINAPI12-24'!$A$5:$H$17812,2,FALSE),VLOOKUP(ORÇAMENTO!B527,COMPOSIÇÕES!$A$9:$G$412,3,FALSE)))</f>
        <v>ESCAVAÇÃO MANUAL DE VALA. AF_09/2024</v>
      </c>
      <c r="E527" s="604" t="str">
        <f>IF(B527="","",IFERROR(VLOOKUP(B527,'SINAPI12-24'!$A$5:$H$17812,3,FALSE),VLOOKUP(ORÇAMENTO!B527,COMPOSIÇÕES!$A$9:$G$412,4,FALSE)))</f>
        <v>M3</v>
      </c>
      <c r="F527" s="110">
        <v>43.95</v>
      </c>
      <c r="G527" s="605"/>
      <c r="H527" s="123">
        <f t="shared" si="481"/>
        <v>0.28349999999999997</v>
      </c>
      <c r="I527" s="104">
        <f t="shared" si="482"/>
        <v>0</v>
      </c>
      <c r="J527" s="464">
        <f t="shared" si="483"/>
        <v>0</v>
      </c>
      <c r="K527" s="849"/>
      <c r="L527" s="66"/>
      <c r="M527" s="165"/>
      <c r="N527" s="334"/>
      <c r="O527" s="272"/>
      <c r="P527" s="66"/>
      <c r="Q527" s="165"/>
      <c r="R527" s="334"/>
      <c r="S527" s="325"/>
      <c r="T527" s="349"/>
      <c r="U527" s="165"/>
      <c r="V527" s="358"/>
      <c r="W527" s="21"/>
      <c r="X527" s="349"/>
      <c r="Y527" s="163"/>
      <c r="Z527" s="336"/>
      <c r="AA527" s="272"/>
      <c r="AB527" s="349"/>
      <c r="AC527" s="163"/>
      <c r="AD527" s="336"/>
      <c r="AE527" s="272"/>
      <c r="AF527" s="66"/>
      <c r="AG527" s="165"/>
      <c r="AH527" s="334"/>
      <c r="AI527" s="272"/>
      <c r="AJ527" s="66"/>
      <c r="AK527" s="165"/>
      <c r="AL527" s="334"/>
      <c r="AM527" s="146"/>
      <c r="AN527" s="66"/>
      <c r="AO527" s="165"/>
      <c r="AP527" s="334"/>
      <c r="AQ527" s="146"/>
      <c r="AR527" s="66"/>
      <c r="AS527" s="165"/>
      <c r="AT527" s="334"/>
      <c r="AU527" s="146"/>
      <c r="AV527" s="359"/>
      <c r="AW527" s="165"/>
      <c r="AX527" s="469"/>
      <c r="AY527" s="146"/>
      <c r="AZ527" s="292"/>
      <c r="BA527" s="165"/>
      <c r="BB527" s="469"/>
      <c r="BC527" s="146"/>
      <c r="BD527" s="66"/>
      <c r="BE527" s="165">
        <f t="shared" si="484"/>
        <v>0</v>
      </c>
      <c r="BF527" s="334">
        <f t="shared" si="485"/>
        <v>0</v>
      </c>
      <c r="BG527" s="158"/>
      <c r="BH527" s="66"/>
      <c r="BI527" s="165">
        <f t="shared" si="486"/>
        <v>0</v>
      </c>
      <c r="BJ527" s="334">
        <f t="shared" si="487"/>
        <v>0</v>
      </c>
      <c r="BL527" s="66"/>
      <c r="BM527" s="165">
        <f t="shared" si="488"/>
        <v>0</v>
      </c>
      <c r="BN527" s="334">
        <f t="shared" si="489"/>
        <v>0</v>
      </c>
      <c r="BP527" s="66">
        <f t="shared" si="490"/>
        <v>0</v>
      </c>
      <c r="BQ527" s="165">
        <f t="shared" si="491"/>
        <v>0</v>
      </c>
      <c r="BR527" s="334">
        <f t="shared" si="492"/>
        <v>0</v>
      </c>
      <c r="BT527" s="66"/>
      <c r="BU527" s="165">
        <f t="shared" si="493"/>
        <v>0</v>
      </c>
      <c r="BV527" s="334">
        <f t="shared" si="494"/>
        <v>0</v>
      </c>
      <c r="BX527" s="413">
        <f t="shared" si="495"/>
        <v>0</v>
      </c>
      <c r="BY527" s="165">
        <f t="shared" si="496"/>
        <v>0</v>
      </c>
      <c r="BZ527" s="334">
        <v>0</v>
      </c>
      <c r="CB527" s="413">
        <f t="shared" si="497"/>
        <v>0</v>
      </c>
      <c r="CC527" s="165">
        <f t="shared" si="498"/>
        <v>0</v>
      </c>
      <c r="CD527" s="334">
        <v>0</v>
      </c>
      <c r="CF527" s="413">
        <v>0</v>
      </c>
      <c r="CG527" s="165">
        <v>0</v>
      </c>
      <c r="CH527" s="334">
        <v>0</v>
      </c>
      <c r="CJ527" s="413">
        <v>0</v>
      </c>
      <c r="CK527" s="165">
        <v>0</v>
      </c>
      <c r="CL527" s="334">
        <v>0</v>
      </c>
    </row>
    <row r="528" spans="1:93" ht="15" customHeight="1" outlineLevel="1">
      <c r="A528" s="188" t="s">
        <v>15</v>
      </c>
      <c r="B528" s="187">
        <v>93382</v>
      </c>
      <c r="C528" s="13" t="s">
        <v>13761</v>
      </c>
      <c r="D528" s="583" t="str">
        <f>IF(B528="","",IFERROR(VLOOKUP(B528,'SINAPI12-24'!$A$5:$H$17812,2,FALSE),VLOOKUP(ORÇAMENTO!B528,COMPOSIÇÕES!$A$9:$G$412,3,FALSE)))</f>
        <v>REATERRO MANUAL DE VALAS, COM COMPACTADOR DE SOLOS DE PERCUSSÃO. AF_08/2023</v>
      </c>
      <c r="E528" s="604" t="str">
        <f>IF(B528="","",IFERROR(VLOOKUP(B528,'SINAPI12-24'!$A$5:$H$17812,3,FALSE),VLOOKUP(ORÇAMENTO!B528,COMPOSIÇÕES!$A$9:$G$412,4,FALSE)))</f>
        <v>M3</v>
      </c>
      <c r="F528" s="110">
        <v>43.95</v>
      </c>
      <c r="G528" s="605"/>
      <c r="H528" s="123">
        <f t="shared" si="481"/>
        <v>0.28349999999999997</v>
      </c>
      <c r="I528" s="104">
        <f t="shared" si="482"/>
        <v>0</v>
      </c>
      <c r="J528" s="464">
        <f t="shared" si="483"/>
        <v>0</v>
      </c>
      <c r="K528" s="849"/>
      <c r="L528" s="66"/>
      <c r="M528" s="165"/>
      <c r="N528" s="334"/>
      <c r="O528" s="272"/>
      <c r="P528" s="66"/>
      <c r="Q528" s="165"/>
      <c r="R528" s="334"/>
      <c r="S528" s="325"/>
      <c r="T528" s="349"/>
      <c r="U528" s="165"/>
      <c r="V528" s="358"/>
      <c r="W528" s="21"/>
      <c r="X528" s="349"/>
      <c r="Y528" s="163"/>
      <c r="Z528" s="336"/>
      <c r="AA528" s="272"/>
      <c r="AB528" s="349"/>
      <c r="AC528" s="163"/>
      <c r="AD528" s="336"/>
      <c r="AE528" s="272"/>
      <c r="AF528" s="66"/>
      <c r="AG528" s="165"/>
      <c r="AH528" s="334"/>
      <c r="AI528" s="272"/>
      <c r="AJ528" s="66"/>
      <c r="AK528" s="165"/>
      <c r="AL528" s="334"/>
      <c r="AM528" s="146"/>
      <c r="AN528" s="66"/>
      <c r="AO528" s="165"/>
      <c r="AP528" s="334"/>
      <c r="AQ528" s="146"/>
      <c r="AR528" s="66"/>
      <c r="AS528" s="165"/>
      <c r="AT528" s="334"/>
      <c r="AU528" s="146"/>
      <c r="AV528" s="359"/>
      <c r="AW528" s="165"/>
      <c r="AX528" s="469"/>
      <c r="AY528" s="146"/>
      <c r="AZ528" s="292"/>
      <c r="BA528" s="165"/>
      <c r="BB528" s="469"/>
      <c r="BC528" s="146"/>
      <c r="BD528" s="66"/>
      <c r="BE528" s="165">
        <f t="shared" si="484"/>
        <v>0</v>
      </c>
      <c r="BF528" s="334">
        <f t="shared" si="485"/>
        <v>0</v>
      </c>
      <c r="BG528" s="158"/>
      <c r="BH528" s="66"/>
      <c r="BI528" s="165">
        <f t="shared" si="486"/>
        <v>0</v>
      </c>
      <c r="BJ528" s="334">
        <f t="shared" si="487"/>
        <v>0</v>
      </c>
      <c r="BL528" s="66"/>
      <c r="BM528" s="165">
        <f t="shared" si="488"/>
        <v>0</v>
      </c>
      <c r="BN528" s="334">
        <f t="shared" si="489"/>
        <v>0</v>
      </c>
      <c r="BP528" s="66">
        <f t="shared" si="490"/>
        <v>0</v>
      </c>
      <c r="BQ528" s="165">
        <f t="shared" si="491"/>
        <v>0</v>
      </c>
      <c r="BR528" s="334">
        <f t="shared" si="492"/>
        <v>0</v>
      </c>
      <c r="BT528" s="66"/>
      <c r="BU528" s="165">
        <f t="shared" si="493"/>
        <v>0</v>
      </c>
      <c r="BV528" s="334">
        <f t="shared" si="494"/>
        <v>0</v>
      </c>
      <c r="BX528" s="413">
        <f t="shared" si="495"/>
        <v>0</v>
      </c>
      <c r="BY528" s="165">
        <f t="shared" si="496"/>
        <v>0</v>
      </c>
      <c r="BZ528" s="334">
        <v>0</v>
      </c>
      <c r="CB528" s="413">
        <f t="shared" si="497"/>
        <v>0</v>
      </c>
      <c r="CC528" s="165">
        <f t="shared" si="498"/>
        <v>0</v>
      </c>
      <c r="CD528" s="334">
        <v>0</v>
      </c>
      <c r="CF528" s="413">
        <v>0</v>
      </c>
      <c r="CG528" s="165">
        <v>0</v>
      </c>
      <c r="CH528" s="334">
        <v>0</v>
      </c>
      <c r="CJ528" s="413">
        <v>0</v>
      </c>
      <c r="CK528" s="165">
        <v>0</v>
      </c>
      <c r="CL528" s="334">
        <v>0</v>
      </c>
    </row>
    <row r="529" spans="1:90" ht="15" customHeight="1" outlineLevel="1">
      <c r="A529" s="188" t="s">
        <v>15</v>
      </c>
      <c r="B529" s="187">
        <v>96985</v>
      </c>
      <c r="C529" s="13" t="s">
        <v>13762</v>
      </c>
      <c r="D529" s="583" t="str">
        <f>IF(B529="","",IFERROR(VLOOKUP(B529,'SINAPI12-24'!$A$5:$H$17812,2,FALSE),VLOOKUP(ORÇAMENTO!B529,COMPOSIÇÕES!$A$9:$G$412,3,FALSE)))</f>
        <v>HASTE DE ATERRAMENTO, DIÂMETRO 5/8", COM 3 METROS - FORNECIMENTO E INSTALAÇÃO. AF_08/2023</v>
      </c>
      <c r="E529" s="604" t="str">
        <f>IF(B529="","",IFERROR(VLOOKUP(B529,'SINAPI12-24'!$A$5:$H$17812,3,FALSE),VLOOKUP(ORÇAMENTO!B529,COMPOSIÇÕES!$A$9:$G$412,4,FALSE)))</f>
        <v>UN</v>
      </c>
      <c r="F529" s="110">
        <v>16</v>
      </c>
      <c r="G529" s="605"/>
      <c r="H529" s="123">
        <f t="shared" si="481"/>
        <v>0.28349999999999997</v>
      </c>
      <c r="I529" s="104">
        <f t="shared" si="482"/>
        <v>0</v>
      </c>
      <c r="J529" s="464">
        <f t="shared" si="483"/>
        <v>0</v>
      </c>
      <c r="K529" s="849"/>
      <c r="L529" s="66"/>
      <c r="M529" s="165"/>
      <c r="N529" s="334"/>
      <c r="O529" s="272"/>
      <c r="P529" s="66"/>
      <c r="Q529" s="165"/>
      <c r="R529" s="334"/>
      <c r="S529" s="325"/>
      <c r="T529" s="349"/>
      <c r="U529" s="165"/>
      <c r="V529" s="358"/>
      <c r="W529" s="21"/>
      <c r="X529" s="349"/>
      <c r="Y529" s="163"/>
      <c r="Z529" s="336"/>
      <c r="AA529" s="272"/>
      <c r="AB529" s="349"/>
      <c r="AC529" s="163"/>
      <c r="AD529" s="336"/>
      <c r="AE529" s="272"/>
      <c r="AF529" s="66"/>
      <c r="AG529" s="165"/>
      <c r="AH529" s="334"/>
      <c r="AI529" s="272"/>
      <c r="AJ529" s="66"/>
      <c r="AK529" s="165"/>
      <c r="AL529" s="334"/>
      <c r="AM529" s="146"/>
      <c r="AN529" s="66"/>
      <c r="AO529" s="165"/>
      <c r="AP529" s="334"/>
      <c r="AQ529" s="146"/>
      <c r="AR529" s="66"/>
      <c r="AS529" s="165"/>
      <c r="AT529" s="334"/>
      <c r="AU529" s="146"/>
      <c r="AV529" s="359"/>
      <c r="AW529" s="165"/>
      <c r="AX529" s="469"/>
      <c r="AY529" s="146"/>
      <c r="AZ529" s="292"/>
      <c r="BA529" s="165"/>
      <c r="BB529" s="469"/>
      <c r="BC529" s="146"/>
      <c r="BD529" s="66"/>
      <c r="BE529" s="165">
        <f t="shared" si="484"/>
        <v>0</v>
      </c>
      <c r="BF529" s="334">
        <f t="shared" si="485"/>
        <v>0</v>
      </c>
      <c r="BG529" s="158"/>
      <c r="BH529" s="66"/>
      <c r="BI529" s="165">
        <f t="shared" si="486"/>
        <v>0</v>
      </c>
      <c r="BJ529" s="334">
        <f t="shared" si="487"/>
        <v>0</v>
      </c>
      <c r="BL529" s="66"/>
      <c r="BM529" s="165">
        <f t="shared" si="488"/>
        <v>0</v>
      </c>
      <c r="BN529" s="334">
        <f t="shared" si="489"/>
        <v>0</v>
      </c>
      <c r="BP529" s="66">
        <f t="shared" si="490"/>
        <v>0</v>
      </c>
      <c r="BQ529" s="165">
        <f t="shared" si="491"/>
        <v>0</v>
      </c>
      <c r="BR529" s="334">
        <f t="shared" si="492"/>
        <v>0</v>
      </c>
      <c r="BT529" s="66"/>
      <c r="BU529" s="165">
        <f t="shared" si="493"/>
        <v>0</v>
      </c>
      <c r="BV529" s="334">
        <f t="shared" si="494"/>
        <v>0</v>
      </c>
      <c r="BX529" s="413">
        <f t="shared" si="495"/>
        <v>0</v>
      </c>
      <c r="BY529" s="165">
        <f t="shared" si="496"/>
        <v>0</v>
      </c>
      <c r="BZ529" s="334">
        <v>0</v>
      </c>
      <c r="CB529" s="413">
        <f t="shared" si="497"/>
        <v>0</v>
      </c>
      <c r="CC529" s="165">
        <f t="shared" si="498"/>
        <v>0</v>
      </c>
      <c r="CD529" s="334">
        <v>0</v>
      </c>
      <c r="CF529" s="413">
        <v>0</v>
      </c>
      <c r="CG529" s="165">
        <v>0</v>
      </c>
      <c r="CH529" s="334">
        <v>0</v>
      </c>
      <c r="CJ529" s="413">
        <v>0</v>
      </c>
      <c r="CK529" s="165">
        <v>0</v>
      </c>
      <c r="CL529" s="334">
        <v>0</v>
      </c>
    </row>
    <row r="530" spans="1:90" ht="15" customHeight="1" outlineLevel="1">
      <c r="A530" s="946" t="s">
        <v>106</v>
      </c>
      <c r="B530" s="189">
        <v>822</v>
      </c>
      <c r="C530" s="13" t="s">
        <v>13763</v>
      </c>
      <c r="D530" s="583" t="s">
        <v>13457</v>
      </c>
      <c r="E530" s="604" t="s">
        <v>67</v>
      </c>
      <c r="F530" s="788">
        <v>65</v>
      </c>
      <c r="G530" s="605"/>
      <c r="H530" s="123">
        <f t="shared" si="481"/>
        <v>0.28349999999999997</v>
      </c>
      <c r="I530" s="104">
        <f t="shared" si="482"/>
        <v>0</v>
      </c>
      <c r="J530" s="464">
        <f t="shared" si="483"/>
        <v>0</v>
      </c>
      <c r="K530" s="849"/>
      <c r="L530" s="935"/>
      <c r="M530" s="773"/>
      <c r="N530" s="774"/>
      <c r="O530" s="775"/>
      <c r="P530" s="935"/>
      <c r="Q530" s="773"/>
      <c r="R530" s="774"/>
      <c r="S530" s="776"/>
      <c r="T530" s="777"/>
      <c r="U530" s="773"/>
      <c r="V530" s="778"/>
      <c r="W530" s="21"/>
      <c r="X530" s="777"/>
      <c r="Y530" s="779"/>
      <c r="Z530" s="780"/>
      <c r="AA530" s="775"/>
      <c r="AB530" s="777"/>
      <c r="AC530" s="779"/>
      <c r="AD530" s="780"/>
      <c r="AE530" s="775"/>
      <c r="AF530" s="935"/>
      <c r="AG530" s="773"/>
      <c r="AH530" s="774"/>
      <c r="AI530" s="775"/>
      <c r="AJ530" s="935"/>
      <c r="AK530" s="773"/>
      <c r="AL530" s="774"/>
      <c r="AM530" s="931"/>
      <c r="AN530" s="935"/>
      <c r="AO530" s="773"/>
      <c r="AP530" s="774"/>
      <c r="AQ530" s="931"/>
      <c r="AR530" s="935"/>
      <c r="AS530" s="773"/>
      <c r="AT530" s="774"/>
      <c r="AU530" s="931"/>
      <c r="AV530" s="777"/>
      <c r="AW530" s="773"/>
      <c r="AX530" s="781"/>
      <c r="AY530" s="931"/>
      <c r="AZ530" s="782"/>
      <c r="BA530" s="773"/>
      <c r="BB530" s="781"/>
      <c r="BC530" s="931"/>
      <c r="BD530" s="935"/>
      <c r="BE530" s="773">
        <f t="shared" si="484"/>
        <v>0</v>
      </c>
      <c r="BF530" s="774">
        <f t="shared" si="485"/>
        <v>0</v>
      </c>
      <c r="BG530" s="934"/>
      <c r="BH530" s="935"/>
      <c r="BI530" s="773">
        <f t="shared" si="486"/>
        <v>0</v>
      </c>
      <c r="BJ530" s="774">
        <f t="shared" si="487"/>
        <v>0</v>
      </c>
      <c r="BL530" s="935"/>
      <c r="BM530" s="773">
        <f t="shared" si="488"/>
        <v>0</v>
      </c>
      <c r="BN530" s="774">
        <f t="shared" si="489"/>
        <v>0</v>
      </c>
      <c r="BP530" s="935">
        <f t="shared" si="490"/>
        <v>0</v>
      </c>
      <c r="BQ530" s="773">
        <f t="shared" si="491"/>
        <v>0</v>
      </c>
      <c r="BR530" s="774">
        <f t="shared" si="492"/>
        <v>0</v>
      </c>
      <c r="BT530" s="935"/>
      <c r="BU530" s="773">
        <f t="shared" si="493"/>
        <v>0</v>
      </c>
      <c r="BV530" s="774">
        <f t="shared" si="494"/>
        <v>0</v>
      </c>
      <c r="BX530" s="782">
        <f t="shared" si="495"/>
        <v>0</v>
      </c>
      <c r="BY530" s="773">
        <f t="shared" si="496"/>
        <v>0</v>
      </c>
      <c r="BZ530" s="774">
        <v>0</v>
      </c>
      <c r="CB530" s="782">
        <f t="shared" si="497"/>
        <v>0</v>
      </c>
      <c r="CC530" s="773">
        <f t="shared" si="498"/>
        <v>0</v>
      </c>
      <c r="CD530" s="774">
        <v>0</v>
      </c>
      <c r="CF530" s="782">
        <v>0</v>
      </c>
      <c r="CG530" s="773">
        <v>0</v>
      </c>
      <c r="CH530" s="774">
        <v>0</v>
      </c>
      <c r="CJ530" s="782">
        <v>0</v>
      </c>
      <c r="CK530" s="773">
        <v>0</v>
      </c>
      <c r="CL530" s="774">
        <v>0</v>
      </c>
    </row>
    <row r="531" spans="1:90" ht="15" customHeight="1" outlineLevel="1">
      <c r="A531" s="188" t="s">
        <v>15</v>
      </c>
      <c r="B531" s="187">
        <v>96973</v>
      </c>
      <c r="C531" s="13" t="s">
        <v>13764</v>
      </c>
      <c r="D531" s="583" t="str">
        <f>IF(B531="","",IFERROR(VLOOKUP(B531,'SINAPI12-24'!$A$5:$H$17812,2,FALSE),VLOOKUP(ORÇAMENTO!B531,COMPOSIÇÕES!$A$9:$G$412,3,FALSE)))</f>
        <v>CORDOALHA DE COBRE NU 35 MM², NÃO ENTERRADA, COM ISOLADOR - FORNECIMENTO E INSTALAÇÃO. AF_08/2023</v>
      </c>
      <c r="E531" s="604" t="str">
        <f>IF(B531="","",IFERROR(VLOOKUP(B531,'SINAPI12-24'!$A$5:$H$17812,3,FALSE),VLOOKUP(ORÇAMENTO!B531,COMPOSIÇÕES!$A$9:$G$412,4,FALSE)))</f>
        <v>M</v>
      </c>
      <c r="F531" s="110">
        <v>348.78</v>
      </c>
      <c r="G531" s="605"/>
      <c r="H531" s="123">
        <f t="shared" si="481"/>
        <v>0.28349999999999997</v>
      </c>
      <c r="I531" s="104">
        <f t="shared" si="482"/>
        <v>0</v>
      </c>
      <c r="J531" s="464">
        <f t="shared" si="483"/>
        <v>0</v>
      </c>
      <c r="K531" s="849"/>
      <c r="L531" s="66"/>
      <c r="M531" s="165"/>
      <c r="N531" s="334"/>
      <c r="O531" s="272"/>
      <c r="P531" s="66"/>
      <c r="Q531" s="165"/>
      <c r="R531" s="334"/>
      <c r="S531" s="325"/>
      <c r="T531" s="349"/>
      <c r="U531" s="165"/>
      <c r="V531" s="358"/>
      <c r="W531" s="21"/>
      <c r="X531" s="349"/>
      <c r="Y531" s="163"/>
      <c r="Z531" s="336"/>
      <c r="AA531" s="272"/>
      <c r="AB531" s="349"/>
      <c r="AC531" s="163"/>
      <c r="AD531" s="336"/>
      <c r="AE531" s="272"/>
      <c r="AF531" s="66"/>
      <c r="AG531" s="165"/>
      <c r="AH531" s="334"/>
      <c r="AI531" s="272"/>
      <c r="AJ531" s="66"/>
      <c r="AK531" s="165"/>
      <c r="AL531" s="334"/>
      <c r="AM531" s="146"/>
      <c r="AN531" s="66"/>
      <c r="AO531" s="165"/>
      <c r="AP531" s="334"/>
      <c r="AQ531" s="146"/>
      <c r="AR531" s="66"/>
      <c r="AS531" s="165"/>
      <c r="AT531" s="334"/>
      <c r="AU531" s="146"/>
      <c r="AV531" s="359"/>
      <c r="AW531" s="165"/>
      <c r="AX531" s="469"/>
      <c r="AY531" s="146"/>
      <c r="AZ531" s="292"/>
      <c r="BA531" s="165"/>
      <c r="BB531" s="469"/>
      <c r="BC531" s="146"/>
      <c r="BD531" s="66"/>
      <c r="BE531" s="165">
        <f t="shared" si="484"/>
        <v>0</v>
      </c>
      <c r="BF531" s="334">
        <f t="shared" si="485"/>
        <v>0</v>
      </c>
      <c r="BG531" s="158"/>
      <c r="BH531" s="66"/>
      <c r="BI531" s="165">
        <f t="shared" si="486"/>
        <v>0</v>
      </c>
      <c r="BJ531" s="334">
        <f t="shared" si="487"/>
        <v>0</v>
      </c>
      <c r="BL531" s="66"/>
      <c r="BM531" s="165">
        <f t="shared" si="488"/>
        <v>0</v>
      </c>
      <c r="BN531" s="334">
        <f t="shared" si="489"/>
        <v>0</v>
      </c>
      <c r="BP531" s="66">
        <f t="shared" si="490"/>
        <v>0</v>
      </c>
      <c r="BQ531" s="165">
        <f t="shared" si="491"/>
        <v>0</v>
      </c>
      <c r="BR531" s="334">
        <f t="shared" si="492"/>
        <v>0</v>
      </c>
      <c r="BT531" s="66"/>
      <c r="BU531" s="165">
        <f t="shared" si="493"/>
        <v>0</v>
      </c>
      <c r="BV531" s="334">
        <f t="shared" si="494"/>
        <v>0</v>
      </c>
      <c r="BX531" s="413">
        <f t="shared" si="495"/>
        <v>0</v>
      </c>
      <c r="BY531" s="165">
        <f t="shared" si="496"/>
        <v>0</v>
      </c>
      <c r="BZ531" s="334">
        <v>0</v>
      </c>
      <c r="CB531" s="413">
        <f t="shared" si="497"/>
        <v>0</v>
      </c>
      <c r="CC531" s="165">
        <f t="shared" si="498"/>
        <v>0</v>
      </c>
      <c r="CD531" s="334">
        <v>0</v>
      </c>
      <c r="CF531" s="413">
        <v>0</v>
      </c>
      <c r="CG531" s="165">
        <v>0</v>
      </c>
      <c r="CH531" s="334">
        <v>0</v>
      </c>
      <c r="CJ531" s="413">
        <v>0</v>
      </c>
      <c r="CK531" s="165">
        <v>0</v>
      </c>
      <c r="CL531" s="334">
        <v>0</v>
      </c>
    </row>
    <row r="532" spans="1:90" ht="15" customHeight="1" outlineLevel="1">
      <c r="A532" s="188" t="s">
        <v>15</v>
      </c>
      <c r="B532" s="187">
        <v>96974</v>
      </c>
      <c r="C532" s="13" t="s">
        <v>13765</v>
      </c>
      <c r="D532" s="583" t="str">
        <f>IF(B532="","",IFERROR(VLOOKUP(B532,'SINAPI12-24'!$A$5:$H$17812,2,FALSE),VLOOKUP(ORÇAMENTO!B532,COMPOSIÇÕES!$A$9:$G$412,3,FALSE)))</f>
        <v>CORDOALHA DE COBRE NU 50 MM², NÃO ENTERRADA, COM ISOLADOR - FORNECIMENTO E INSTALAÇÃO. AF_08/2023</v>
      </c>
      <c r="E532" s="604" t="str">
        <f>IF(B532="","",IFERROR(VLOOKUP(B532,'SINAPI12-24'!$A$5:$H$17812,3,FALSE),VLOOKUP(ORÇAMENTO!B532,COMPOSIÇÕES!$A$9:$G$412,4,FALSE)))</f>
        <v>M</v>
      </c>
      <c r="F532" s="110">
        <v>308</v>
      </c>
      <c r="G532" s="605"/>
      <c r="H532" s="123">
        <f t="shared" si="481"/>
        <v>0.28349999999999997</v>
      </c>
      <c r="I532" s="104">
        <f t="shared" si="482"/>
        <v>0</v>
      </c>
      <c r="J532" s="464">
        <f t="shared" si="483"/>
        <v>0</v>
      </c>
      <c r="K532" s="849"/>
      <c r="L532" s="66"/>
      <c r="M532" s="165"/>
      <c r="N532" s="334"/>
      <c r="O532" s="272"/>
      <c r="P532" s="66"/>
      <c r="Q532" s="165"/>
      <c r="R532" s="334"/>
      <c r="S532" s="325"/>
      <c r="T532" s="349"/>
      <c r="U532" s="165"/>
      <c r="V532" s="358"/>
      <c r="W532" s="21"/>
      <c r="X532" s="349"/>
      <c r="Y532" s="163"/>
      <c r="Z532" s="336"/>
      <c r="AA532" s="272"/>
      <c r="AB532" s="349"/>
      <c r="AC532" s="163"/>
      <c r="AD532" s="336"/>
      <c r="AE532" s="272"/>
      <c r="AF532" s="66"/>
      <c r="AG532" s="165"/>
      <c r="AH532" s="334"/>
      <c r="AI532" s="272"/>
      <c r="AJ532" s="66"/>
      <c r="AK532" s="165"/>
      <c r="AL532" s="334"/>
      <c r="AM532" s="146"/>
      <c r="AN532" s="66"/>
      <c r="AO532" s="165"/>
      <c r="AP532" s="334"/>
      <c r="AQ532" s="146"/>
      <c r="AR532" s="66"/>
      <c r="AS532" s="165"/>
      <c r="AT532" s="334"/>
      <c r="AU532" s="146"/>
      <c r="AV532" s="359"/>
      <c r="AW532" s="165"/>
      <c r="AX532" s="469"/>
      <c r="AY532" s="146"/>
      <c r="AZ532" s="292"/>
      <c r="BA532" s="165"/>
      <c r="BB532" s="469"/>
      <c r="BC532" s="146"/>
      <c r="BD532" s="66"/>
      <c r="BE532" s="165">
        <f t="shared" si="484"/>
        <v>0</v>
      </c>
      <c r="BF532" s="334">
        <f t="shared" si="485"/>
        <v>0</v>
      </c>
      <c r="BG532" s="158"/>
      <c r="BH532" s="66"/>
      <c r="BI532" s="165">
        <f t="shared" si="486"/>
        <v>0</v>
      </c>
      <c r="BJ532" s="334">
        <f t="shared" si="487"/>
        <v>0</v>
      </c>
      <c r="BL532" s="66"/>
      <c r="BM532" s="165">
        <f t="shared" si="488"/>
        <v>0</v>
      </c>
      <c r="BN532" s="334">
        <f t="shared" si="489"/>
        <v>0</v>
      </c>
      <c r="BP532" s="66">
        <f t="shared" si="490"/>
        <v>0</v>
      </c>
      <c r="BQ532" s="165">
        <f t="shared" si="491"/>
        <v>0</v>
      </c>
      <c r="BR532" s="334">
        <f t="shared" si="492"/>
        <v>0</v>
      </c>
      <c r="BT532" s="66"/>
      <c r="BU532" s="165">
        <f t="shared" si="493"/>
        <v>0</v>
      </c>
      <c r="BV532" s="334">
        <f t="shared" si="494"/>
        <v>0</v>
      </c>
      <c r="BX532" s="413">
        <f t="shared" si="495"/>
        <v>0</v>
      </c>
      <c r="BY532" s="165">
        <f t="shared" si="496"/>
        <v>0</v>
      </c>
      <c r="BZ532" s="334">
        <v>0</v>
      </c>
      <c r="CB532" s="413">
        <f t="shared" si="497"/>
        <v>0</v>
      </c>
      <c r="CC532" s="165">
        <f t="shared" si="498"/>
        <v>0</v>
      </c>
      <c r="CD532" s="334">
        <v>0</v>
      </c>
      <c r="CF532" s="413">
        <v>0</v>
      </c>
      <c r="CG532" s="165">
        <v>0</v>
      </c>
      <c r="CH532" s="334">
        <v>0</v>
      </c>
      <c r="CJ532" s="413">
        <v>0</v>
      </c>
      <c r="CK532" s="165">
        <v>0</v>
      </c>
      <c r="CL532" s="334">
        <v>0</v>
      </c>
    </row>
    <row r="533" spans="1:90" ht="15" customHeight="1" outlineLevel="1">
      <c r="A533" s="188" t="s">
        <v>15</v>
      </c>
      <c r="B533" s="187">
        <v>98111</v>
      </c>
      <c r="C533" s="13" t="s">
        <v>13766</v>
      </c>
      <c r="D533" s="583" t="str">
        <f>IF(B533="","",IFERROR(VLOOKUP(B533,'SINAPI12-24'!$A$5:$H$17812,2,FALSE),VLOOKUP(ORÇAMENTO!B533,COMPOSIÇÕES!$A$9:$G$412,3,FALSE)))</f>
        <v>CAIXA DE INSPEÇÃO PARA ATERRAMENTO, CIRCULAR, EM POLIETILENO, DIÂMETRO INTERNO = 0,3 M. AF_12/2020</v>
      </c>
      <c r="E533" s="604" t="str">
        <f>IF(B533="","",IFERROR(VLOOKUP(B533,'SINAPI12-24'!$A$5:$H$17812,3,FALSE),VLOOKUP(ORÇAMENTO!B533,COMPOSIÇÕES!$A$9:$G$412,4,FALSE)))</f>
        <v>UN</v>
      </c>
      <c r="F533" s="110">
        <v>16</v>
      </c>
      <c r="G533" s="605"/>
      <c r="H533" s="123">
        <f t="shared" si="481"/>
        <v>0.28349999999999997</v>
      </c>
      <c r="I533" s="104">
        <f t="shared" si="482"/>
        <v>0</v>
      </c>
      <c r="J533" s="464">
        <f t="shared" si="483"/>
        <v>0</v>
      </c>
      <c r="K533" s="849"/>
      <c r="L533" s="66"/>
      <c r="M533" s="165"/>
      <c r="N533" s="334"/>
      <c r="O533" s="272"/>
      <c r="P533" s="66"/>
      <c r="Q533" s="165"/>
      <c r="R533" s="334"/>
      <c r="S533" s="325"/>
      <c r="T533" s="349"/>
      <c r="U533" s="165"/>
      <c r="V533" s="358"/>
      <c r="W533" s="21"/>
      <c r="X533" s="349"/>
      <c r="Y533" s="163"/>
      <c r="Z533" s="336"/>
      <c r="AA533" s="272"/>
      <c r="AB533" s="349"/>
      <c r="AC533" s="163"/>
      <c r="AD533" s="336"/>
      <c r="AE533" s="272"/>
      <c r="AF533" s="66"/>
      <c r="AG533" s="165"/>
      <c r="AH533" s="334"/>
      <c r="AI533" s="272"/>
      <c r="AJ533" s="66"/>
      <c r="AK533" s="165"/>
      <c r="AL533" s="334"/>
      <c r="AM533" s="146"/>
      <c r="AN533" s="66"/>
      <c r="AO533" s="165"/>
      <c r="AP533" s="334"/>
      <c r="AQ533" s="146"/>
      <c r="AR533" s="66"/>
      <c r="AS533" s="165"/>
      <c r="AT533" s="334"/>
      <c r="AU533" s="146"/>
      <c r="AV533" s="359"/>
      <c r="AW533" s="165"/>
      <c r="AX533" s="469"/>
      <c r="AY533" s="146"/>
      <c r="AZ533" s="292"/>
      <c r="BA533" s="165"/>
      <c r="BB533" s="469"/>
      <c r="BC533" s="146"/>
      <c r="BD533" s="66"/>
      <c r="BE533" s="165">
        <f t="shared" si="484"/>
        <v>0</v>
      </c>
      <c r="BF533" s="334">
        <f t="shared" si="485"/>
        <v>0</v>
      </c>
      <c r="BG533" s="158"/>
      <c r="BH533" s="66"/>
      <c r="BI533" s="165">
        <f t="shared" si="486"/>
        <v>0</v>
      </c>
      <c r="BJ533" s="334">
        <f t="shared" si="487"/>
        <v>0</v>
      </c>
      <c r="BL533" s="66"/>
      <c r="BM533" s="165">
        <f t="shared" si="488"/>
        <v>0</v>
      </c>
      <c r="BN533" s="334">
        <f t="shared" si="489"/>
        <v>0</v>
      </c>
      <c r="BP533" s="66">
        <f t="shared" si="490"/>
        <v>0</v>
      </c>
      <c r="BQ533" s="165">
        <f t="shared" si="491"/>
        <v>0</v>
      </c>
      <c r="BR533" s="334">
        <f t="shared" si="492"/>
        <v>0</v>
      </c>
      <c r="BT533" s="66"/>
      <c r="BU533" s="165">
        <f t="shared" si="493"/>
        <v>0</v>
      </c>
      <c r="BV533" s="334">
        <f t="shared" si="494"/>
        <v>0</v>
      </c>
      <c r="BX533" s="413">
        <f t="shared" si="495"/>
        <v>0</v>
      </c>
      <c r="BY533" s="165">
        <f t="shared" si="496"/>
        <v>0</v>
      </c>
      <c r="BZ533" s="334">
        <v>0</v>
      </c>
      <c r="CB533" s="413">
        <f t="shared" si="497"/>
        <v>0</v>
      </c>
      <c r="CC533" s="165">
        <f t="shared" si="498"/>
        <v>0</v>
      </c>
      <c r="CD533" s="334">
        <v>0</v>
      </c>
      <c r="CF533" s="413">
        <v>0</v>
      </c>
      <c r="CG533" s="165">
        <v>0</v>
      </c>
      <c r="CH533" s="334">
        <v>0</v>
      </c>
      <c r="CJ533" s="413">
        <v>0</v>
      </c>
      <c r="CK533" s="165">
        <v>0</v>
      </c>
      <c r="CL533" s="334">
        <v>0</v>
      </c>
    </row>
    <row r="534" spans="1:90" ht="15" customHeight="1" outlineLevel="1">
      <c r="A534" s="946" t="s">
        <v>106</v>
      </c>
      <c r="B534" s="189">
        <v>9900</v>
      </c>
      <c r="C534" s="13" t="s">
        <v>13767</v>
      </c>
      <c r="D534" s="583" t="s">
        <v>13848</v>
      </c>
      <c r="E534" s="604" t="s">
        <v>123</v>
      </c>
      <c r="F534" s="788">
        <v>340</v>
      </c>
      <c r="G534" s="605"/>
      <c r="H534" s="123">
        <f t="shared" si="481"/>
        <v>0.28349999999999997</v>
      </c>
      <c r="I534" s="104">
        <f t="shared" si="482"/>
        <v>0</v>
      </c>
      <c r="J534" s="464">
        <f t="shared" si="483"/>
        <v>0</v>
      </c>
      <c r="K534" s="849"/>
      <c r="L534" s="935"/>
      <c r="M534" s="773"/>
      <c r="N534" s="774"/>
      <c r="O534" s="775"/>
      <c r="P534" s="935"/>
      <c r="Q534" s="773"/>
      <c r="R534" s="774"/>
      <c r="S534" s="776"/>
      <c r="T534" s="777"/>
      <c r="U534" s="773"/>
      <c r="V534" s="778"/>
      <c r="W534" s="21"/>
      <c r="X534" s="777"/>
      <c r="Y534" s="779"/>
      <c r="Z534" s="780"/>
      <c r="AA534" s="775"/>
      <c r="AB534" s="777"/>
      <c r="AC534" s="779"/>
      <c r="AD534" s="780"/>
      <c r="AE534" s="775"/>
      <c r="AF534" s="935"/>
      <c r="AG534" s="773"/>
      <c r="AH534" s="774"/>
      <c r="AI534" s="775"/>
      <c r="AJ534" s="935"/>
      <c r="AK534" s="773"/>
      <c r="AL534" s="774"/>
      <c r="AM534" s="931"/>
      <c r="AN534" s="935"/>
      <c r="AO534" s="773"/>
      <c r="AP534" s="774"/>
      <c r="AQ534" s="931"/>
      <c r="AR534" s="935"/>
      <c r="AS534" s="773"/>
      <c r="AT534" s="774"/>
      <c r="AU534" s="931"/>
      <c r="AV534" s="777"/>
      <c r="AW534" s="773"/>
      <c r="AX534" s="781"/>
      <c r="AY534" s="931"/>
      <c r="AZ534" s="782"/>
      <c r="BA534" s="773"/>
      <c r="BB534" s="781"/>
      <c r="BC534" s="931"/>
      <c r="BD534" s="935"/>
      <c r="BE534" s="773">
        <f t="shared" si="484"/>
        <v>0</v>
      </c>
      <c r="BF534" s="774">
        <f t="shared" si="485"/>
        <v>0</v>
      </c>
      <c r="BG534" s="934"/>
      <c r="BH534" s="935"/>
      <c r="BI534" s="773">
        <f t="shared" si="486"/>
        <v>0</v>
      </c>
      <c r="BJ534" s="774">
        <f t="shared" si="487"/>
        <v>0</v>
      </c>
      <c r="BL534" s="935"/>
      <c r="BM534" s="773">
        <f t="shared" si="488"/>
        <v>0</v>
      </c>
      <c r="BN534" s="774">
        <f t="shared" si="489"/>
        <v>0</v>
      </c>
      <c r="BP534" s="935">
        <f t="shared" si="490"/>
        <v>0</v>
      </c>
      <c r="BQ534" s="773">
        <f t="shared" si="491"/>
        <v>0</v>
      </c>
      <c r="BR534" s="774">
        <f t="shared" si="492"/>
        <v>0</v>
      </c>
      <c r="BT534" s="935"/>
      <c r="BU534" s="773">
        <f t="shared" si="493"/>
        <v>0</v>
      </c>
      <c r="BV534" s="774">
        <f t="shared" si="494"/>
        <v>0</v>
      </c>
      <c r="BX534" s="782">
        <f t="shared" si="495"/>
        <v>0</v>
      </c>
      <c r="BY534" s="773">
        <f t="shared" si="496"/>
        <v>0</v>
      </c>
      <c r="BZ534" s="774">
        <v>0</v>
      </c>
      <c r="CB534" s="782">
        <f t="shared" si="497"/>
        <v>0</v>
      </c>
      <c r="CC534" s="773">
        <f t="shared" si="498"/>
        <v>0</v>
      </c>
      <c r="CD534" s="774">
        <v>0</v>
      </c>
      <c r="CF534" s="782">
        <v>0</v>
      </c>
      <c r="CG534" s="773">
        <v>0</v>
      </c>
      <c r="CH534" s="774">
        <v>0</v>
      </c>
      <c r="CJ534" s="782">
        <v>0</v>
      </c>
      <c r="CK534" s="773">
        <v>0</v>
      </c>
      <c r="CL534" s="774">
        <v>0</v>
      </c>
    </row>
    <row r="535" spans="1:90" ht="15" customHeight="1" outlineLevel="1">
      <c r="A535" s="946" t="s">
        <v>106</v>
      </c>
      <c r="B535" s="189">
        <v>11131</v>
      </c>
      <c r="C535" s="13" t="s">
        <v>13768</v>
      </c>
      <c r="D535" s="583" t="s">
        <v>13849</v>
      </c>
      <c r="E535" s="604" t="s">
        <v>123</v>
      </c>
      <c r="F535" s="788">
        <v>32</v>
      </c>
      <c r="G535" s="605"/>
      <c r="H535" s="123">
        <f t="shared" si="481"/>
        <v>0.28349999999999997</v>
      </c>
      <c r="I535" s="104">
        <f t="shared" si="482"/>
        <v>0</v>
      </c>
      <c r="J535" s="464">
        <f t="shared" si="483"/>
        <v>0</v>
      </c>
      <c r="K535" s="849"/>
      <c r="L535" s="935"/>
      <c r="M535" s="773"/>
      <c r="N535" s="774"/>
      <c r="O535" s="775"/>
      <c r="P535" s="935"/>
      <c r="Q535" s="773"/>
      <c r="R535" s="774"/>
      <c r="S535" s="776"/>
      <c r="T535" s="777"/>
      <c r="U535" s="773"/>
      <c r="V535" s="778"/>
      <c r="W535" s="21"/>
      <c r="X535" s="777"/>
      <c r="Y535" s="779"/>
      <c r="Z535" s="780"/>
      <c r="AA535" s="775"/>
      <c r="AB535" s="777"/>
      <c r="AC535" s="779"/>
      <c r="AD535" s="780"/>
      <c r="AE535" s="775"/>
      <c r="AF535" s="935"/>
      <c r="AG535" s="773"/>
      <c r="AH535" s="774"/>
      <c r="AI535" s="775"/>
      <c r="AJ535" s="935"/>
      <c r="AK535" s="773"/>
      <c r="AL535" s="774"/>
      <c r="AM535" s="931"/>
      <c r="AN535" s="935"/>
      <c r="AO535" s="773"/>
      <c r="AP535" s="774"/>
      <c r="AQ535" s="931"/>
      <c r="AR535" s="935"/>
      <c r="AS535" s="773"/>
      <c r="AT535" s="774"/>
      <c r="AU535" s="931"/>
      <c r="AV535" s="777"/>
      <c r="AW535" s="773"/>
      <c r="AX535" s="781"/>
      <c r="AY535" s="931"/>
      <c r="AZ535" s="782"/>
      <c r="BA535" s="773"/>
      <c r="BB535" s="781"/>
      <c r="BC535" s="931"/>
      <c r="BD535" s="935"/>
      <c r="BE535" s="773">
        <f t="shared" si="484"/>
        <v>0</v>
      </c>
      <c r="BF535" s="774">
        <f t="shared" si="485"/>
        <v>0</v>
      </c>
      <c r="BG535" s="934"/>
      <c r="BH535" s="935"/>
      <c r="BI535" s="773">
        <f t="shared" si="486"/>
        <v>0</v>
      </c>
      <c r="BJ535" s="774">
        <f t="shared" si="487"/>
        <v>0</v>
      </c>
      <c r="BL535" s="935"/>
      <c r="BM535" s="773">
        <f t="shared" si="488"/>
        <v>0</v>
      </c>
      <c r="BN535" s="774">
        <f t="shared" si="489"/>
        <v>0</v>
      </c>
      <c r="BP535" s="935">
        <f t="shared" si="490"/>
        <v>0</v>
      </c>
      <c r="BQ535" s="773">
        <f t="shared" si="491"/>
        <v>0</v>
      </c>
      <c r="BR535" s="774">
        <f t="shared" si="492"/>
        <v>0</v>
      </c>
      <c r="BT535" s="935"/>
      <c r="BU535" s="773">
        <f t="shared" si="493"/>
        <v>0</v>
      </c>
      <c r="BV535" s="774">
        <f t="shared" si="494"/>
        <v>0</v>
      </c>
      <c r="BX535" s="782">
        <f t="shared" si="495"/>
        <v>0</v>
      </c>
      <c r="BY535" s="773">
        <f t="shared" si="496"/>
        <v>0</v>
      </c>
      <c r="BZ535" s="774">
        <v>0</v>
      </c>
      <c r="CB535" s="782">
        <f t="shared" si="497"/>
        <v>0</v>
      </c>
      <c r="CC535" s="773">
        <f t="shared" si="498"/>
        <v>0</v>
      </c>
      <c r="CD535" s="774">
        <v>0</v>
      </c>
      <c r="CF535" s="782">
        <v>0</v>
      </c>
      <c r="CG535" s="773">
        <v>0</v>
      </c>
      <c r="CH535" s="774">
        <v>0</v>
      </c>
      <c r="CJ535" s="782">
        <v>0</v>
      </c>
      <c r="CK535" s="773">
        <v>0</v>
      </c>
      <c r="CL535" s="774">
        <v>0</v>
      </c>
    </row>
    <row r="536" spans="1:90" ht="15" customHeight="1" outlineLevel="1">
      <c r="A536" s="188" t="s">
        <v>15</v>
      </c>
      <c r="B536" s="187">
        <v>98463</v>
      </c>
      <c r="C536" s="13" t="s">
        <v>13769</v>
      </c>
      <c r="D536" s="583" t="str">
        <f>IF(B536="","",IFERROR(VLOOKUP(B536,'SINAPI12-24'!$A$5:$H$17812,2,FALSE),VLOOKUP(ORÇAMENTO!B536,COMPOSIÇÕES!$A$9:$G$412,3,FALSE)))</f>
        <v>SUPORTE ISOLADOR PARA FIXAÇÃO DA CORDOALHA DE COBRE EM ALVENARIA OU CONCRETO - FORNECIMENTO E INSTALAÇÃO. AF_08/2023</v>
      </c>
      <c r="E536" s="604" t="str">
        <f>IF(B536="","",IFERROR(VLOOKUP(B536,'SINAPI12-24'!$A$5:$H$17812,3,FALSE),VLOOKUP(ORÇAMENTO!B536,COMPOSIÇÕES!$A$9:$G$412,4,FALSE)))</f>
        <v>UN</v>
      </c>
      <c r="F536" s="110">
        <v>4</v>
      </c>
      <c r="G536" s="605"/>
      <c r="H536" s="123">
        <f t="shared" si="481"/>
        <v>0.28349999999999997</v>
      </c>
      <c r="I536" s="104">
        <f t="shared" si="482"/>
        <v>0</v>
      </c>
      <c r="J536" s="464">
        <f t="shared" si="483"/>
        <v>0</v>
      </c>
      <c r="K536" s="849"/>
      <c r="L536" s="66"/>
      <c r="M536" s="165"/>
      <c r="N536" s="334"/>
      <c r="O536" s="272"/>
      <c r="P536" s="66"/>
      <c r="Q536" s="165"/>
      <c r="R536" s="334"/>
      <c r="S536" s="325"/>
      <c r="T536" s="349"/>
      <c r="U536" s="165"/>
      <c r="V536" s="358"/>
      <c r="W536" s="21"/>
      <c r="X536" s="349"/>
      <c r="Y536" s="163"/>
      <c r="Z536" s="336"/>
      <c r="AA536" s="272"/>
      <c r="AB536" s="349"/>
      <c r="AC536" s="163"/>
      <c r="AD536" s="336"/>
      <c r="AE536" s="272"/>
      <c r="AF536" s="66"/>
      <c r="AG536" s="165"/>
      <c r="AH536" s="334"/>
      <c r="AI536" s="272"/>
      <c r="AJ536" s="66"/>
      <c r="AK536" s="165"/>
      <c r="AL536" s="334"/>
      <c r="AM536" s="146"/>
      <c r="AN536" s="66"/>
      <c r="AO536" s="165"/>
      <c r="AP536" s="334"/>
      <c r="AQ536" s="146"/>
      <c r="AR536" s="66"/>
      <c r="AS536" s="165"/>
      <c r="AT536" s="334"/>
      <c r="AU536" s="146"/>
      <c r="AV536" s="359"/>
      <c r="AW536" s="165"/>
      <c r="AX536" s="469"/>
      <c r="AY536" s="146"/>
      <c r="AZ536" s="292"/>
      <c r="BA536" s="165"/>
      <c r="BB536" s="469"/>
      <c r="BC536" s="146"/>
      <c r="BD536" s="66"/>
      <c r="BE536" s="165">
        <f t="shared" si="484"/>
        <v>0</v>
      </c>
      <c r="BF536" s="334">
        <f t="shared" si="485"/>
        <v>0</v>
      </c>
      <c r="BG536" s="158"/>
      <c r="BH536" s="66"/>
      <c r="BI536" s="165">
        <f t="shared" si="486"/>
        <v>0</v>
      </c>
      <c r="BJ536" s="334">
        <f t="shared" si="487"/>
        <v>0</v>
      </c>
      <c r="BL536" s="66"/>
      <c r="BM536" s="165">
        <f t="shared" si="488"/>
        <v>0</v>
      </c>
      <c r="BN536" s="334">
        <f t="shared" si="489"/>
        <v>0</v>
      </c>
      <c r="BP536" s="66">
        <f t="shared" si="490"/>
        <v>0</v>
      </c>
      <c r="BQ536" s="165">
        <f t="shared" si="491"/>
        <v>0</v>
      </c>
      <c r="BR536" s="334">
        <f t="shared" si="492"/>
        <v>0</v>
      </c>
      <c r="BT536" s="66"/>
      <c r="BU536" s="165">
        <f t="shared" si="493"/>
        <v>0</v>
      </c>
      <c r="BV536" s="334">
        <f t="shared" si="494"/>
        <v>0</v>
      </c>
      <c r="BX536" s="413">
        <f t="shared" si="495"/>
        <v>0</v>
      </c>
      <c r="BY536" s="165">
        <f t="shared" si="496"/>
        <v>0</v>
      </c>
      <c r="BZ536" s="334">
        <v>0</v>
      </c>
      <c r="CB536" s="413">
        <f t="shared" si="497"/>
        <v>0</v>
      </c>
      <c r="CC536" s="165">
        <f t="shared" si="498"/>
        <v>0</v>
      </c>
      <c r="CD536" s="334">
        <v>0</v>
      </c>
      <c r="CF536" s="413">
        <v>0</v>
      </c>
      <c r="CG536" s="165">
        <v>0</v>
      </c>
      <c r="CH536" s="334">
        <v>0</v>
      </c>
      <c r="CJ536" s="413">
        <v>0</v>
      </c>
      <c r="CK536" s="165">
        <v>0</v>
      </c>
      <c r="CL536" s="334">
        <v>0</v>
      </c>
    </row>
    <row r="537" spans="1:90" ht="15" customHeight="1" outlineLevel="1">
      <c r="A537" s="946" t="s">
        <v>106</v>
      </c>
      <c r="B537" s="107">
        <v>11273</v>
      </c>
      <c r="C537" s="13" t="s">
        <v>13770</v>
      </c>
      <c r="D537" s="583" t="s">
        <v>13867</v>
      </c>
      <c r="E537" s="604" t="s">
        <v>123</v>
      </c>
      <c r="F537" s="788">
        <v>1</v>
      </c>
      <c r="G537" s="605"/>
      <c r="H537" s="123">
        <f t="shared" si="481"/>
        <v>0.28349999999999997</v>
      </c>
      <c r="I537" s="104">
        <f t="shared" si="482"/>
        <v>0</v>
      </c>
      <c r="J537" s="464">
        <f t="shared" si="483"/>
        <v>0</v>
      </c>
      <c r="K537" s="849"/>
      <c r="L537" s="924"/>
      <c r="M537" s="925"/>
      <c r="N537" s="926"/>
      <c r="O537" s="775"/>
      <c r="P537" s="924"/>
      <c r="Q537" s="925"/>
      <c r="R537" s="926"/>
      <c r="S537" s="776"/>
      <c r="T537" s="927"/>
      <c r="U537" s="925"/>
      <c r="V537" s="928"/>
      <c r="W537" s="21"/>
      <c r="X537" s="927"/>
      <c r="Y537" s="929"/>
      <c r="Z537" s="930"/>
      <c r="AA537" s="775"/>
      <c r="AB537" s="927"/>
      <c r="AC537" s="929"/>
      <c r="AD537" s="930"/>
      <c r="AE537" s="775"/>
      <c r="AF537" s="924"/>
      <c r="AG537" s="925"/>
      <c r="AH537" s="926"/>
      <c r="AI537" s="775"/>
      <c r="AJ537" s="924"/>
      <c r="AK537" s="925"/>
      <c r="AL537" s="926"/>
      <c r="AM537" s="931"/>
      <c r="AN537" s="924"/>
      <c r="AO537" s="925"/>
      <c r="AP537" s="926"/>
      <c r="AQ537" s="931"/>
      <c r="AR537" s="924"/>
      <c r="AS537" s="925"/>
      <c r="AT537" s="926"/>
      <c r="AU537" s="931"/>
      <c r="AV537" s="927"/>
      <c r="AW537" s="925"/>
      <c r="AX537" s="932"/>
      <c r="AY537" s="931"/>
      <c r="AZ537" s="933"/>
      <c r="BA537" s="925"/>
      <c r="BB537" s="932"/>
      <c r="BC537" s="931"/>
      <c r="BD537" s="924"/>
      <c r="BE537" s="925">
        <f t="shared" si="484"/>
        <v>0</v>
      </c>
      <c r="BF537" s="926">
        <f t="shared" si="485"/>
        <v>0</v>
      </c>
      <c r="BG537" s="934"/>
      <c r="BH537" s="924"/>
      <c r="BI537" s="925">
        <f t="shared" si="486"/>
        <v>0</v>
      </c>
      <c r="BJ537" s="926">
        <f t="shared" si="487"/>
        <v>0</v>
      </c>
      <c r="BL537" s="924"/>
      <c r="BM537" s="925">
        <f t="shared" si="488"/>
        <v>0</v>
      </c>
      <c r="BN537" s="926">
        <f t="shared" si="489"/>
        <v>0</v>
      </c>
      <c r="BP537" s="924">
        <f t="shared" si="490"/>
        <v>0</v>
      </c>
      <c r="BQ537" s="925">
        <f t="shared" si="491"/>
        <v>0</v>
      </c>
      <c r="BR537" s="926">
        <f t="shared" si="492"/>
        <v>0</v>
      </c>
      <c r="BT537" s="924"/>
      <c r="BU537" s="925">
        <f t="shared" si="493"/>
        <v>0</v>
      </c>
      <c r="BV537" s="926">
        <f t="shared" si="494"/>
        <v>0</v>
      </c>
      <c r="BX537" s="933">
        <f t="shared" si="495"/>
        <v>0</v>
      </c>
      <c r="BY537" s="925">
        <f t="shared" si="496"/>
        <v>0</v>
      </c>
      <c r="BZ537" s="926">
        <v>0</v>
      </c>
      <c r="CB537" s="933">
        <f t="shared" si="497"/>
        <v>0</v>
      </c>
      <c r="CC537" s="925">
        <f t="shared" si="498"/>
        <v>0</v>
      </c>
      <c r="CD537" s="926">
        <v>0</v>
      </c>
      <c r="CF537" s="933">
        <v>0</v>
      </c>
      <c r="CG537" s="925">
        <v>0</v>
      </c>
      <c r="CH537" s="926">
        <v>0</v>
      </c>
      <c r="CJ537" s="933">
        <v>0</v>
      </c>
      <c r="CK537" s="925">
        <v>0</v>
      </c>
      <c r="CL537" s="926">
        <v>0</v>
      </c>
    </row>
    <row r="538" spans="1:90">
      <c r="A538" s="448"/>
      <c r="B538" s="449"/>
      <c r="C538" s="450">
        <v>25</v>
      </c>
      <c r="D538" s="582" t="s">
        <v>456</v>
      </c>
      <c r="E538" s="450"/>
      <c r="F538" s="450"/>
      <c r="G538" s="451"/>
      <c r="H538" s="452"/>
      <c r="I538" s="453"/>
      <c r="J538" s="454">
        <f>SUM(J539,J544)</f>
        <v>0</v>
      </c>
      <c r="K538" s="849"/>
      <c r="L538" s="259"/>
      <c r="M538" s="260"/>
      <c r="N538" s="324"/>
      <c r="O538" s="272"/>
      <c r="P538" s="259"/>
      <c r="Q538" s="260"/>
      <c r="R538" s="324"/>
      <c r="S538" s="346"/>
      <c r="T538" s="294"/>
      <c r="U538" s="362"/>
      <c r="V538" s="363"/>
      <c r="W538" s="21"/>
      <c r="X538" s="294"/>
      <c r="Y538" s="347"/>
      <c r="Z538" s="328"/>
      <c r="AA538" s="272"/>
      <c r="AB538" s="294"/>
      <c r="AC538" s="347"/>
      <c r="AD538" s="328"/>
      <c r="AE538" s="272"/>
      <c r="AF538" s="259"/>
      <c r="AG538" s="260"/>
      <c r="AH538" s="324"/>
      <c r="AI538" s="272"/>
      <c r="AJ538" s="259"/>
      <c r="AK538" s="260"/>
      <c r="AL538" s="324"/>
      <c r="AM538" s="146"/>
      <c r="AN538" s="259"/>
      <c r="AO538" s="260"/>
      <c r="AP538" s="324"/>
      <c r="AQ538" s="146"/>
      <c r="AR538" s="259"/>
      <c r="AS538" s="260"/>
      <c r="AT538" s="324"/>
      <c r="AU538" s="146"/>
      <c r="AV538" s="294"/>
      <c r="AW538" s="362"/>
      <c r="AX538" s="471"/>
      <c r="AY538" s="315"/>
      <c r="AZ538" s="294"/>
      <c r="BA538" s="362"/>
      <c r="BB538" s="471"/>
      <c r="BC538" s="315"/>
      <c r="BD538" s="259"/>
      <c r="BE538" s="260"/>
      <c r="BF538" s="324"/>
      <c r="BG538" s="158"/>
      <c r="BH538" s="259"/>
      <c r="BI538" s="260"/>
      <c r="BJ538" s="324"/>
      <c r="BL538" s="259"/>
      <c r="BM538" s="260"/>
      <c r="BN538" s="324"/>
      <c r="BP538" s="283"/>
      <c r="BQ538" s="284"/>
      <c r="BR538" s="330"/>
      <c r="BT538" s="283"/>
      <c r="BU538" s="284"/>
      <c r="BV538" s="330"/>
      <c r="BX538" s="294"/>
      <c r="BY538" s="362"/>
      <c r="BZ538" s="406"/>
      <c r="CB538" s="294"/>
      <c r="CC538" s="362"/>
      <c r="CD538" s="406"/>
      <c r="CF538" s="294"/>
      <c r="CG538" s="362"/>
      <c r="CH538" s="406"/>
      <c r="CJ538" s="294"/>
      <c r="CK538" s="362"/>
      <c r="CL538" s="406"/>
    </row>
    <row r="539" spans="1:90" ht="15" customHeight="1" outlineLevel="1">
      <c r="A539" s="425"/>
      <c r="B539" s="426"/>
      <c r="C539" s="427" t="s">
        <v>13771</v>
      </c>
      <c r="D539" s="581" t="s">
        <v>459</v>
      </c>
      <c r="E539" s="428"/>
      <c r="F539" s="429"/>
      <c r="G539" s="430"/>
      <c r="H539" s="431"/>
      <c r="I539" s="430"/>
      <c r="J539" s="432">
        <f>SUM(J540:J543)</f>
        <v>0</v>
      </c>
      <c r="K539" s="849"/>
      <c r="L539" s="261"/>
      <c r="M539" s="262"/>
      <c r="N539" s="351"/>
      <c r="O539" s="272"/>
      <c r="P539" s="261"/>
      <c r="Q539" s="262"/>
      <c r="R539" s="351"/>
      <c r="S539" s="325"/>
      <c r="T539" s="352"/>
      <c r="U539" s="262"/>
      <c r="V539" s="364"/>
      <c r="W539" s="21"/>
      <c r="X539" s="352"/>
      <c r="Y539" s="353"/>
      <c r="Z539" s="354"/>
      <c r="AA539" s="272"/>
      <c r="AB539" s="352"/>
      <c r="AC539" s="353"/>
      <c r="AD539" s="354"/>
      <c r="AE539" s="272"/>
      <c r="AF539" s="261"/>
      <c r="AG539" s="262"/>
      <c r="AH539" s="351"/>
      <c r="AI539" s="272"/>
      <c r="AJ539" s="261"/>
      <c r="AK539" s="262"/>
      <c r="AL539" s="351"/>
      <c r="AM539" s="146"/>
      <c r="AN539" s="261"/>
      <c r="AO539" s="262"/>
      <c r="AP539" s="351"/>
      <c r="AQ539" s="146"/>
      <c r="AR539" s="261"/>
      <c r="AS539" s="262"/>
      <c r="AT539" s="351"/>
      <c r="AU539" s="146"/>
      <c r="AV539" s="352"/>
      <c r="AW539" s="262"/>
      <c r="AX539" s="472"/>
      <c r="AY539" s="146"/>
      <c r="AZ539" s="295"/>
      <c r="BA539" s="262"/>
      <c r="BB539" s="472"/>
      <c r="BC539" s="146"/>
      <c r="BD539" s="261"/>
      <c r="BE539" s="262"/>
      <c r="BF539" s="351"/>
      <c r="BG539" s="158"/>
      <c r="BH539" s="261"/>
      <c r="BI539" s="262"/>
      <c r="BJ539" s="351"/>
      <c r="BL539" s="261"/>
      <c r="BM539" s="262"/>
      <c r="BN539" s="351"/>
      <c r="BP539" s="261"/>
      <c r="BQ539" s="262"/>
      <c r="BR539" s="351"/>
      <c r="BT539" s="261"/>
      <c r="BU539" s="262"/>
      <c r="BV539" s="351"/>
      <c r="BX539" s="295"/>
      <c r="BY539" s="262"/>
      <c r="BZ539" s="351"/>
      <c r="CB539" s="295"/>
      <c r="CC539" s="262"/>
      <c r="CD539" s="351"/>
      <c r="CF539" s="295"/>
      <c r="CG539" s="262"/>
      <c r="CH539" s="351"/>
      <c r="CJ539" s="295"/>
      <c r="CK539" s="262"/>
      <c r="CL539" s="351"/>
    </row>
    <row r="540" spans="1:90" ht="15" customHeight="1" outlineLevel="2">
      <c r="A540" s="946" t="s">
        <v>106</v>
      </c>
      <c r="B540" s="189">
        <v>12628</v>
      </c>
      <c r="C540" s="13" t="s">
        <v>13853</v>
      </c>
      <c r="D540" s="583" t="s">
        <v>13782</v>
      </c>
      <c r="E540" s="604" t="s">
        <v>123</v>
      </c>
      <c r="F540" s="788">
        <v>1</v>
      </c>
      <c r="G540" s="605"/>
      <c r="H540" s="123">
        <f t="shared" ref="H540:H543" si="499">$G$6</f>
        <v>0.28349999999999997</v>
      </c>
      <c r="I540" s="104">
        <f t="shared" ref="I540:I543" si="500">G540*(1+H540)</f>
        <v>0</v>
      </c>
      <c r="J540" s="464">
        <f t="shared" ref="J540:J543" si="501">F540*I540</f>
        <v>0</v>
      </c>
      <c r="K540" s="849"/>
      <c r="L540" s="936"/>
      <c r="M540" s="937"/>
      <c r="N540" s="938"/>
      <c r="O540" s="775"/>
      <c r="P540" s="936"/>
      <c r="Q540" s="937"/>
      <c r="R540" s="938"/>
      <c r="S540" s="776"/>
      <c r="T540" s="939"/>
      <c r="U540" s="937"/>
      <c r="V540" s="940"/>
      <c r="W540" s="21"/>
      <c r="X540" s="939"/>
      <c r="Y540" s="941"/>
      <c r="Z540" s="942"/>
      <c r="AA540" s="775"/>
      <c r="AB540" s="939"/>
      <c r="AC540" s="941"/>
      <c r="AD540" s="942"/>
      <c r="AE540" s="775"/>
      <c r="AF540" s="936"/>
      <c r="AG540" s="937"/>
      <c r="AH540" s="938"/>
      <c r="AI540" s="775"/>
      <c r="AJ540" s="936"/>
      <c r="AK540" s="937"/>
      <c r="AL540" s="938"/>
      <c r="AM540" s="931"/>
      <c r="AN540" s="936"/>
      <c r="AO540" s="937"/>
      <c r="AP540" s="938"/>
      <c r="AQ540" s="931"/>
      <c r="AR540" s="936"/>
      <c r="AS540" s="937"/>
      <c r="AT540" s="938"/>
      <c r="AU540" s="931"/>
      <c r="AV540" s="939"/>
      <c r="AW540" s="937"/>
      <c r="AX540" s="943"/>
      <c r="AY540" s="931"/>
      <c r="AZ540" s="944"/>
      <c r="BA540" s="937"/>
      <c r="BB540" s="943"/>
      <c r="BC540" s="931"/>
      <c r="BD540" s="936"/>
      <c r="BE540" s="937">
        <f t="shared" si="484"/>
        <v>0</v>
      </c>
      <c r="BF540" s="938">
        <f>BD540/($F540-$X540-$AZ540)</f>
        <v>0</v>
      </c>
      <c r="BG540" s="934"/>
      <c r="BH540" s="936"/>
      <c r="BI540" s="937">
        <f t="shared" si="486"/>
        <v>0</v>
      </c>
      <c r="BJ540" s="938">
        <f>BH540/($F540-$X540-$AZ540)</f>
        <v>0</v>
      </c>
      <c r="BL540" s="936"/>
      <c r="BM540" s="937">
        <f t="shared" ref="BM540:BM543" si="502">TRUNC(BL540*M540,2)</f>
        <v>0</v>
      </c>
      <c r="BN540" s="938">
        <f>BL540/($F540-$X540-$AZ540)</f>
        <v>0</v>
      </c>
      <c r="BP540" s="936">
        <f t="shared" si="490"/>
        <v>0</v>
      </c>
      <c r="BQ540" s="937">
        <f t="shared" si="491"/>
        <v>0</v>
      </c>
      <c r="BR540" s="938">
        <f>BP540/($F540-$X540-$AZ540)</f>
        <v>0</v>
      </c>
      <c r="BT540" s="936"/>
      <c r="BU540" s="937">
        <f t="shared" si="493"/>
        <v>0</v>
      </c>
      <c r="BV540" s="938">
        <f>BT540/($F540-$X540-$AZ540)</f>
        <v>0</v>
      </c>
      <c r="BX540" s="944">
        <f t="shared" si="495"/>
        <v>0</v>
      </c>
      <c r="BY540" s="937">
        <f t="shared" si="496"/>
        <v>0</v>
      </c>
      <c r="BZ540" s="938">
        <v>0</v>
      </c>
      <c r="CB540" s="944">
        <f t="shared" si="497"/>
        <v>0</v>
      </c>
      <c r="CC540" s="937">
        <f t="shared" si="498"/>
        <v>0</v>
      </c>
      <c r="CD540" s="938">
        <v>0</v>
      </c>
      <c r="CF540" s="944">
        <v>0</v>
      </c>
      <c r="CG540" s="937">
        <v>0</v>
      </c>
      <c r="CH540" s="938">
        <v>0</v>
      </c>
      <c r="CJ540" s="944">
        <v>0</v>
      </c>
      <c r="CK540" s="937">
        <v>0</v>
      </c>
      <c r="CL540" s="938">
        <v>0</v>
      </c>
    </row>
    <row r="541" spans="1:90" ht="15" customHeight="1" outlineLevel="2">
      <c r="A541" s="946" t="s">
        <v>106</v>
      </c>
      <c r="B541" s="50">
        <v>10759</v>
      </c>
      <c r="C541" s="13" t="s">
        <v>13854</v>
      </c>
      <c r="D541" s="583" t="s">
        <v>13857</v>
      </c>
      <c r="E541" s="604"/>
      <c r="F541" s="788">
        <v>114.63</v>
      </c>
      <c r="G541" s="605"/>
      <c r="H541" s="123">
        <f t="shared" si="499"/>
        <v>0.28349999999999997</v>
      </c>
      <c r="I541" s="104">
        <f t="shared" si="500"/>
        <v>0</v>
      </c>
      <c r="J541" s="464">
        <f t="shared" si="501"/>
        <v>0</v>
      </c>
      <c r="K541" s="849"/>
      <c r="L541" s="935"/>
      <c r="M541" s="773"/>
      <c r="N541" s="774"/>
      <c r="O541" s="775"/>
      <c r="P541" s="935"/>
      <c r="Q541" s="773"/>
      <c r="R541" s="774"/>
      <c r="S541" s="776"/>
      <c r="T541" s="777"/>
      <c r="U541" s="773"/>
      <c r="V541" s="778"/>
      <c r="W541" s="21"/>
      <c r="X541" s="777"/>
      <c r="Y541" s="779"/>
      <c r="Z541" s="780"/>
      <c r="AA541" s="775"/>
      <c r="AB541" s="777"/>
      <c r="AC541" s="779"/>
      <c r="AD541" s="780"/>
      <c r="AE541" s="775"/>
      <c r="AF541" s="935"/>
      <c r="AG541" s="773"/>
      <c r="AH541" s="774"/>
      <c r="AI541" s="775"/>
      <c r="AJ541" s="935"/>
      <c r="AK541" s="773"/>
      <c r="AL541" s="774"/>
      <c r="AM541" s="931"/>
      <c r="AN541" s="935"/>
      <c r="AO541" s="773"/>
      <c r="AP541" s="774"/>
      <c r="AQ541" s="931"/>
      <c r="AR541" s="935"/>
      <c r="AS541" s="773"/>
      <c r="AT541" s="774"/>
      <c r="AU541" s="931"/>
      <c r="AV541" s="777"/>
      <c r="AW541" s="773"/>
      <c r="AX541" s="781"/>
      <c r="AY541" s="931"/>
      <c r="AZ541" s="782"/>
      <c r="BA541" s="773"/>
      <c r="BB541" s="781"/>
      <c r="BC541" s="931"/>
      <c r="BD541" s="935"/>
      <c r="BE541" s="773">
        <f t="shared" si="484"/>
        <v>0</v>
      </c>
      <c r="BF541" s="774">
        <f>BD541/($F541-$X541-$AZ541)</f>
        <v>0</v>
      </c>
      <c r="BG541" s="934"/>
      <c r="BH541" s="935"/>
      <c r="BI541" s="773">
        <f t="shared" si="486"/>
        <v>0</v>
      </c>
      <c r="BJ541" s="774">
        <f>BH541/($F541-$X541-$AZ541)</f>
        <v>0</v>
      </c>
      <c r="BL541" s="935"/>
      <c r="BM541" s="773">
        <f t="shared" si="502"/>
        <v>0</v>
      </c>
      <c r="BN541" s="774">
        <f>BL541/($F541-$X541-$AZ541)</f>
        <v>0</v>
      </c>
      <c r="BP541" s="935">
        <f t="shared" si="490"/>
        <v>0</v>
      </c>
      <c r="BQ541" s="773">
        <f t="shared" si="491"/>
        <v>0</v>
      </c>
      <c r="BR541" s="774">
        <f>BP541/($F541-$X541-$AZ541)</f>
        <v>0</v>
      </c>
      <c r="BT541" s="935"/>
      <c r="BU541" s="773">
        <f t="shared" si="493"/>
        <v>0</v>
      </c>
      <c r="BV541" s="774">
        <f>BT541/($F541-$X541-$AZ541)</f>
        <v>0</v>
      </c>
      <c r="BX541" s="782">
        <f t="shared" si="495"/>
        <v>0</v>
      </c>
      <c r="BY541" s="773">
        <f t="shared" si="496"/>
        <v>0</v>
      </c>
      <c r="BZ541" s="774">
        <v>0</v>
      </c>
      <c r="CB541" s="782">
        <f t="shared" si="497"/>
        <v>0</v>
      </c>
      <c r="CC541" s="773">
        <f t="shared" si="498"/>
        <v>0</v>
      </c>
      <c r="CD541" s="774">
        <v>0</v>
      </c>
      <c r="CF541" s="782">
        <v>0</v>
      </c>
      <c r="CG541" s="773">
        <v>0</v>
      </c>
      <c r="CH541" s="774">
        <v>0</v>
      </c>
      <c r="CJ541" s="782">
        <v>0</v>
      </c>
      <c r="CK541" s="773">
        <v>0</v>
      </c>
      <c r="CL541" s="774">
        <v>0</v>
      </c>
    </row>
    <row r="542" spans="1:90" ht="15" customHeight="1" outlineLevel="2">
      <c r="A542" s="946" t="s">
        <v>106</v>
      </c>
      <c r="B542" s="189">
        <v>10840</v>
      </c>
      <c r="C542" s="13" t="s">
        <v>13855</v>
      </c>
      <c r="D542" s="583" t="s">
        <v>13845</v>
      </c>
      <c r="E542" s="604" t="s">
        <v>67</v>
      </c>
      <c r="F542" s="788">
        <v>6.4</v>
      </c>
      <c r="G542" s="605"/>
      <c r="H542" s="123">
        <f t="shared" si="499"/>
        <v>0.28349999999999997</v>
      </c>
      <c r="I542" s="104">
        <f t="shared" si="500"/>
        <v>0</v>
      </c>
      <c r="J542" s="464">
        <f t="shared" si="501"/>
        <v>0</v>
      </c>
      <c r="K542" s="849"/>
      <c r="L542" s="935"/>
      <c r="M542" s="773"/>
      <c r="N542" s="774"/>
      <c r="O542" s="775"/>
      <c r="P542" s="935"/>
      <c r="Q542" s="773"/>
      <c r="R542" s="774"/>
      <c r="S542" s="776"/>
      <c r="T542" s="777"/>
      <c r="U542" s="773"/>
      <c r="V542" s="778"/>
      <c r="W542" s="21"/>
      <c r="X542" s="777"/>
      <c r="Y542" s="779"/>
      <c r="Z542" s="780"/>
      <c r="AA542" s="775"/>
      <c r="AB542" s="777"/>
      <c r="AC542" s="779"/>
      <c r="AD542" s="780"/>
      <c r="AE542" s="775"/>
      <c r="AF542" s="935"/>
      <c r="AG542" s="773"/>
      <c r="AH542" s="774"/>
      <c r="AI542" s="775"/>
      <c r="AJ542" s="935"/>
      <c r="AK542" s="773"/>
      <c r="AL542" s="774"/>
      <c r="AM542" s="931"/>
      <c r="AN542" s="935"/>
      <c r="AO542" s="773"/>
      <c r="AP542" s="774"/>
      <c r="AQ542" s="931"/>
      <c r="AR542" s="935"/>
      <c r="AS542" s="773"/>
      <c r="AT542" s="774"/>
      <c r="AU542" s="931"/>
      <c r="AV542" s="777"/>
      <c r="AW542" s="773"/>
      <c r="AX542" s="781"/>
      <c r="AY542" s="931"/>
      <c r="AZ542" s="782"/>
      <c r="BA542" s="773"/>
      <c r="BB542" s="781"/>
      <c r="BC542" s="931"/>
      <c r="BD542" s="935"/>
      <c r="BE542" s="773">
        <f t="shared" si="484"/>
        <v>0</v>
      </c>
      <c r="BF542" s="774">
        <f>BD542/($F542-$X542-$AZ542)</f>
        <v>0</v>
      </c>
      <c r="BG542" s="934"/>
      <c r="BH542" s="935"/>
      <c r="BI542" s="773">
        <f t="shared" si="486"/>
        <v>0</v>
      </c>
      <c r="BJ542" s="774">
        <f>BH542/($F542-$X542-$AZ542)</f>
        <v>0</v>
      </c>
      <c r="BL542" s="935"/>
      <c r="BM542" s="773">
        <f t="shared" si="502"/>
        <v>0</v>
      </c>
      <c r="BN542" s="774">
        <f>BL542/($F542-$X542-$AZ542)</f>
        <v>0</v>
      </c>
      <c r="BP542" s="935">
        <f t="shared" si="490"/>
        <v>0</v>
      </c>
      <c r="BQ542" s="773">
        <f t="shared" si="491"/>
        <v>0</v>
      </c>
      <c r="BR542" s="774">
        <f>BP542/($F542-$X542-$AZ542)</f>
        <v>0</v>
      </c>
      <c r="BT542" s="935"/>
      <c r="BU542" s="773">
        <f t="shared" si="493"/>
        <v>0</v>
      </c>
      <c r="BV542" s="774">
        <f>BT542/($F542-$X542-$AZ542)</f>
        <v>0</v>
      </c>
      <c r="BX542" s="782">
        <f t="shared" si="495"/>
        <v>0</v>
      </c>
      <c r="BY542" s="773">
        <f t="shared" si="496"/>
        <v>0</v>
      </c>
      <c r="BZ542" s="774">
        <v>0</v>
      </c>
      <c r="CB542" s="782">
        <f t="shared" si="497"/>
        <v>0</v>
      </c>
      <c r="CC542" s="773">
        <f t="shared" si="498"/>
        <v>0</v>
      </c>
      <c r="CD542" s="774">
        <v>0</v>
      </c>
      <c r="CF542" s="782">
        <v>0</v>
      </c>
      <c r="CG542" s="773">
        <v>0</v>
      </c>
      <c r="CH542" s="774">
        <v>0</v>
      </c>
      <c r="CJ542" s="782">
        <v>0</v>
      </c>
      <c r="CK542" s="773">
        <v>0</v>
      </c>
      <c r="CL542" s="774">
        <v>0</v>
      </c>
    </row>
    <row r="543" spans="1:90" ht="15" customHeight="1" outlineLevel="2">
      <c r="A543" s="188" t="s">
        <v>13783</v>
      </c>
      <c r="B543" s="189">
        <v>101965</v>
      </c>
      <c r="C543" s="13" t="s">
        <v>13856</v>
      </c>
      <c r="D543" s="583" t="str">
        <f>IF(B543="","",IFERROR(VLOOKUP(B543,'SINAPI12-24'!$A$5:$H$17812,2,FALSE),VLOOKUP(ORÇAMENTO!B543,COMPOSIÇÕES!$A$9:$G$412,3,FALSE)))</f>
        <v>PEITORIL LINEAR EM GRANITO OU MÁRMORE, L = 15CM, COMPRIMENTO DE ATÉ 2M, ASSENTADO COM ARGAMASSA 1:6 COM ADITIVO. AF_11/2020</v>
      </c>
      <c r="E543" s="604" t="str">
        <f>IF(B543="","",IFERROR(VLOOKUP(B543,'SINAPI12-24'!$A$5:$H$17812,3,FALSE),VLOOKUP(ORÇAMENTO!B543,COMPOSIÇÕES!$A$9:$G$412,4,FALSE)))</f>
        <v>M</v>
      </c>
      <c r="F543" s="110">
        <v>144.94999999999999</v>
      </c>
      <c r="G543" s="605"/>
      <c r="H543" s="123">
        <f t="shared" si="499"/>
        <v>0.28349999999999997</v>
      </c>
      <c r="I543" s="104">
        <f t="shared" si="500"/>
        <v>0</v>
      </c>
      <c r="J543" s="464">
        <f t="shared" si="501"/>
        <v>0</v>
      </c>
      <c r="K543" s="849"/>
      <c r="L543" s="68"/>
      <c r="M543" s="132"/>
      <c r="N543" s="337"/>
      <c r="O543" s="272"/>
      <c r="P543" s="68"/>
      <c r="Q543" s="132"/>
      <c r="R543" s="337"/>
      <c r="S543" s="325"/>
      <c r="T543" s="350"/>
      <c r="U543" s="132"/>
      <c r="V543" s="360"/>
      <c r="W543" s="21"/>
      <c r="X543" s="350"/>
      <c r="Y543" s="323"/>
      <c r="Z543" s="339"/>
      <c r="AA543" s="272"/>
      <c r="AB543" s="350"/>
      <c r="AC543" s="323"/>
      <c r="AD543" s="339"/>
      <c r="AE543" s="272"/>
      <c r="AF543" s="68"/>
      <c r="AG543" s="132"/>
      <c r="AH543" s="337"/>
      <c r="AI543" s="272"/>
      <c r="AJ543" s="68"/>
      <c r="AK543" s="132"/>
      <c r="AL543" s="337"/>
      <c r="AM543" s="146"/>
      <c r="AN543" s="68"/>
      <c r="AO543" s="132"/>
      <c r="AP543" s="337"/>
      <c r="AQ543" s="146"/>
      <c r="AR543" s="68"/>
      <c r="AS543" s="132"/>
      <c r="AT543" s="337"/>
      <c r="AU543" s="146"/>
      <c r="AV543" s="361"/>
      <c r="AW543" s="132"/>
      <c r="AX543" s="470"/>
      <c r="AY543" s="146"/>
      <c r="AZ543" s="293"/>
      <c r="BA543" s="132"/>
      <c r="BB543" s="470"/>
      <c r="BC543" s="146"/>
      <c r="BD543" s="68"/>
      <c r="BE543" s="132">
        <f t="shared" si="484"/>
        <v>0</v>
      </c>
      <c r="BF543" s="337">
        <f>BD543/($F543-$X543-$AZ543)</f>
        <v>0</v>
      </c>
      <c r="BG543" s="158"/>
      <c r="BH543" s="68"/>
      <c r="BI543" s="132">
        <f t="shared" si="486"/>
        <v>0</v>
      </c>
      <c r="BJ543" s="337">
        <f>BH543/($F543-$X543-$AZ543)</f>
        <v>0</v>
      </c>
      <c r="BL543" s="68"/>
      <c r="BM543" s="132">
        <f t="shared" si="502"/>
        <v>0</v>
      </c>
      <c r="BN543" s="337">
        <f>BL543/($F543-$X543-$AZ543)</f>
        <v>0</v>
      </c>
      <c r="BP543" s="68">
        <f t="shared" si="490"/>
        <v>0</v>
      </c>
      <c r="BQ543" s="132">
        <f t="shared" si="491"/>
        <v>0</v>
      </c>
      <c r="BR543" s="337">
        <f>BP543/($F543-$X543-$AZ543)</f>
        <v>0</v>
      </c>
      <c r="BT543" s="68"/>
      <c r="BU543" s="132">
        <f t="shared" si="493"/>
        <v>0</v>
      </c>
      <c r="BV543" s="337">
        <f>BT543/($F543-$X543-$AZ543)</f>
        <v>0</v>
      </c>
      <c r="BX543" s="415">
        <f t="shared" si="495"/>
        <v>0</v>
      </c>
      <c r="BY543" s="132">
        <f t="shared" si="496"/>
        <v>0</v>
      </c>
      <c r="BZ543" s="337">
        <v>0</v>
      </c>
      <c r="CB543" s="415">
        <f t="shared" si="497"/>
        <v>0</v>
      </c>
      <c r="CC543" s="132">
        <f t="shared" si="498"/>
        <v>0</v>
      </c>
      <c r="CD543" s="337">
        <v>0</v>
      </c>
      <c r="CF543" s="415">
        <v>0</v>
      </c>
      <c r="CG543" s="132">
        <v>0</v>
      </c>
      <c r="CH543" s="337">
        <v>0</v>
      </c>
      <c r="CJ543" s="415">
        <v>0</v>
      </c>
      <c r="CK543" s="132">
        <v>0</v>
      </c>
      <c r="CL543" s="337">
        <v>0</v>
      </c>
    </row>
    <row r="544" spans="1:90" ht="15" customHeight="1" outlineLevel="1">
      <c r="A544" s="425"/>
      <c r="B544" s="426"/>
      <c r="C544" s="427" t="s">
        <v>13772</v>
      </c>
      <c r="D544" s="581" t="s">
        <v>465</v>
      </c>
      <c r="E544" s="428"/>
      <c r="F544" s="429"/>
      <c r="G544" s="430"/>
      <c r="H544" s="431"/>
      <c r="I544" s="430"/>
      <c r="J544" s="432">
        <f>SUM(J545:J545)</f>
        <v>0</v>
      </c>
      <c r="K544" s="849"/>
      <c r="L544" s="261"/>
      <c r="M544" s="262"/>
      <c r="N544" s="351"/>
      <c r="O544" s="272"/>
      <c r="P544" s="261"/>
      <c r="Q544" s="262"/>
      <c r="R544" s="351"/>
      <c r="S544" s="325"/>
      <c r="T544" s="352"/>
      <c r="U544" s="262"/>
      <c r="V544" s="364"/>
      <c r="W544" s="21"/>
      <c r="X544" s="352"/>
      <c r="Y544" s="353"/>
      <c r="Z544" s="354"/>
      <c r="AA544" s="272"/>
      <c r="AB544" s="352"/>
      <c r="AC544" s="353"/>
      <c r="AD544" s="354"/>
      <c r="AE544" s="272"/>
      <c r="AF544" s="261"/>
      <c r="AG544" s="262"/>
      <c r="AH544" s="351"/>
      <c r="AI544" s="272"/>
      <c r="AJ544" s="261"/>
      <c r="AK544" s="262"/>
      <c r="AL544" s="351"/>
      <c r="AM544" s="146"/>
      <c r="AN544" s="261"/>
      <c r="AO544" s="262"/>
      <c r="AP544" s="351"/>
      <c r="AQ544" s="146"/>
      <c r="AR544" s="261"/>
      <c r="AS544" s="262"/>
      <c r="AT544" s="351"/>
      <c r="AU544" s="146"/>
      <c r="AV544" s="352"/>
      <c r="AW544" s="262"/>
      <c r="AX544" s="472"/>
      <c r="AY544" s="146"/>
      <c r="AZ544" s="295"/>
      <c r="BA544" s="262"/>
      <c r="BB544" s="472"/>
      <c r="BC544" s="146"/>
      <c r="BD544" s="261"/>
      <c r="BE544" s="262"/>
      <c r="BF544" s="351"/>
      <c r="BG544" s="158"/>
      <c r="BH544" s="261"/>
      <c r="BI544" s="262"/>
      <c r="BJ544" s="351"/>
      <c r="BL544" s="261"/>
      <c r="BM544" s="262"/>
      <c r="BN544" s="351"/>
      <c r="BP544" s="261"/>
      <c r="BQ544" s="262"/>
      <c r="BR544" s="351"/>
      <c r="BT544" s="261"/>
      <c r="BU544" s="262"/>
      <c r="BV544" s="351"/>
      <c r="BX544" s="295"/>
      <c r="BY544" s="262"/>
      <c r="BZ544" s="351"/>
      <c r="CB544" s="295"/>
      <c r="CC544" s="262"/>
      <c r="CD544" s="351"/>
      <c r="CF544" s="295"/>
      <c r="CG544" s="262"/>
      <c r="CH544" s="351"/>
      <c r="CJ544" s="295"/>
      <c r="CK544" s="262"/>
      <c r="CL544" s="351"/>
    </row>
    <row r="545" spans="1:94" ht="45" outlineLevel="2">
      <c r="A545" s="946" t="s">
        <v>13846</v>
      </c>
      <c r="B545" s="189">
        <v>7107377</v>
      </c>
      <c r="C545" s="189" t="s">
        <v>13773</v>
      </c>
      <c r="D545" s="583" t="s">
        <v>13847</v>
      </c>
      <c r="E545" s="604" t="s">
        <v>123</v>
      </c>
      <c r="F545" s="788">
        <v>1</v>
      </c>
      <c r="G545" s="605"/>
      <c r="H545" s="123">
        <f t="shared" ref="H545" si="503">$G$6</f>
        <v>0.28349999999999997</v>
      </c>
      <c r="I545" s="104">
        <f t="shared" ref="I545" si="504">G545*(1+H545)</f>
        <v>0</v>
      </c>
      <c r="J545" s="464">
        <f t="shared" ref="J545" si="505">F545*I545</f>
        <v>0</v>
      </c>
      <c r="K545" s="849"/>
      <c r="L545" s="936"/>
      <c r="M545" s="937"/>
      <c r="N545" s="938"/>
      <c r="O545" s="775"/>
      <c r="P545" s="936"/>
      <c r="Q545" s="937"/>
      <c r="R545" s="938"/>
      <c r="S545" s="776"/>
      <c r="T545" s="939"/>
      <c r="U545" s="937"/>
      <c r="V545" s="940"/>
      <c r="W545" s="21"/>
      <c r="X545" s="939"/>
      <c r="Y545" s="941"/>
      <c r="Z545" s="942"/>
      <c r="AA545" s="775"/>
      <c r="AB545" s="939"/>
      <c r="AC545" s="941"/>
      <c r="AD545" s="942"/>
      <c r="AE545" s="775"/>
      <c r="AF545" s="936"/>
      <c r="AG545" s="937"/>
      <c r="AH545" s="938"/>
      <c r="AI545" s="775"/>
      <c r="AJ545" s="936"/>
      <c r="AK545" s="937"/>
      <c r="AL545" s="938"/>
      <c r="AM545" s="931"/>
      <c r="AN545" s="936"/>
      <c r="AO545" s="937"/>
      <c r="AP545" s="938"/>
      <c r="AQ545" s="931"/>
      <c r="AR545" s="936"/>
      <c r="AS545" s="937"/>
      <c r="AT545" s="938"/>
      <c r="AU545" s="931"/>
      <c r="AV545" s="939"/>
      <c r="AW545" s="937"/>
      <c r="AX545" s="943"/>
      <c r="AY545" s="931"/>
      <c r="AZ545" s="944"/>
      <c r="BA545" s="937"/>
      <c r="BB545" s="943"/>
      <c r="BC545" s="931"/>
      <c r="BD545" s="936"/>
      <c r="BE545" s="937">
        <f t="shared" si="484"/>
        <v>0</v>
      </c>
      <c r="BF545" s="938">
        <f>BD545/($F545-$X545-$AZ545)</f>
        <v>0</v>
      </c>
      <c r="BG545" s="934"/>
      <c r="BH545" s="936"/>
      <c r="BI545" s="937">
        <f t="shared" si="486"/>
        <v>0</v>
      </c>
      <c r="BJ545" s="938">
        <f>BH545/($F545-$X545-$AZ545)</f>
        <v>0</v>
      </c>
      <c r="BL545" s="936"/>
      <c r="BM545" s="937">
        <f t="shared" ref="BM545" si="506">TRUNC(BL545*M545,2)</f>
        <v>0</v>
      </c>
      <c r="BN545" s="938">
        <f>BL545/($F545-$X545-$AZ545)</f>
        <v>0</v>
      </c>
      <c r="BP545" s="936">
        <f t="shared" si="490"/>
        <v>0</v>
      </c>
      <c r="BQ545" s="937">
        <f t="shared" si="491"/>
        <v>0</v>
      </c>
      <c r="BR545" s="938">
        <f>BP545/($F545-$X545-$AZ545)</f>
        <v>0</v>
      </c>
      <c r="BT545" s="936"/>
      <c r="BU545" s="937">
        <f t="shared" si="493"/>
        <v>0</v>
      </c>
      <c r="BV545" s="938">
        <f>BT545/($F545-$X545-$AZ545)</f>
        <v>0</v>
      </c>
      <c r="BX545" s="944">
        <f t="shared" si="495"/>
        <v>0</v>
      </c>
      <c r="BY545" s="937">
        <f t="shared" si="496"/>
        <v>0</v>
      </c>
      <c r="BZ545" s="938">
        <v>0</v>
      </c>
      <c r="CB545" s="944">
        <f t="shared" si="497"/>
        <v>0</v>
      </c>
      <c r="CC545" s="937">
        <f t="shared" si="498"/>
        <v>0</v>
      </c>
      <c r="CD545" s="938">
        <v>0</v>
      </c>
      <c r="CF545" s="944">
        <v>0</v>
      </c>
      <c r="CG545" s="937">
        <v>0</v>
      </c>
      <c r="CH545" s="938">
        <v>0</v>
      </c>
      <c r="CJ545" s="944">
        <v>0</v>
      </c>
      <c r="CK545" s="937">
        <v>0</v>
      </c>
      <c r="CL545" s="938">
        <v>0</v>
      </c>
    </row>
    <row r="546" spans="1:94" ht="15" customHeight="1">
      <c r="A546" s="448"/>
      <c r="B546" s="449"/>
      <c r="C546" s="450">
        <v>26</v>
      </c>
      <c r="D546" s="582" t="s">
        <v>466</v>
      </c>
      <c r="E546" s="450"/>
      <c r="F546" s="450"/>
      <c r="G546" s="451"/>
      <c r="H546" s="452"/>
      <c r="I546" s="453"/>
      <c r="J546" s="454">
        <f>J547</f>
        <v>0</v>
      </c>
      <c r="K546" s="849"/>
      <c r="L546" s="259"/>
      <c r="M546" s="260"/>
      <c r="N546" s="324"/>
      <c r="O546" s="272"/>
      <c r="P546" s="259"/>
      <c r="Q546" s="260"/>
      <c r="R546" s="324"/>
      <c r="S546" s="346"/>
      <c r="T546" s="294"/>
      <c r="U546" s="362"/>
      <c r="V546" s="363"/>
      <c r="W546" s="21"/>
      <c r="X546" s="294"/>
      <c r="Y546" s="347"/>
      <c r="Z546" s="328"/>
      <c r="AA546" s="272"/>
      <c r="AB546" s="294"/>
      <c r="AC546" s="347"/>
      <c r="AD546" s="328"/>
      <c r="AE546" s="272"/>
      <c r="AF546" s="259"/>
      <c r="AG546" s="260"/>
      <c r="AH546" s="324"/>
      <c r="AI546" s="272"/>
      <c r="AJ546" s="259"/>
      <c r="AK546" s="260"/>
      <c r="AL546" s="324"/>
      <c r="AM546" s="146"/>
      <c r="AN546" s="259"/>
      <c r="AO546" s="260"/>
      <c r="AP546" s="324"/>
      <c r="AQ546" s="146"/>
      <c r="AR546" s="259"/>
      <c r="AS546" s="260"/>
      <c r="AT546" s="324"/>
      <c r="AU546" s="146"/>
      <c r="AV546" s="294"/>
      <c r="AW546" s="362"/>
      <c r="AX546" s="471"/>
      <c r="AY546" s="315"/>
      <c r="AZ546" s="294"/>
      <c r="BA546" s="362"/>
      <c r="BB546" s="471"/>
      <c r="BC546" s="315"/>
      <c r="BD546" s="259"/>
      <c r="BE546" s="260"/>
      <c r="BF546" s="324"/>
      <c r="BG546" s="158"/>
      <c r="BH546" s="259"/>
      <c r="BI546" s="260"/>
      <c r="BJ546" s="324"/>
      <c r="BL546" s="259"/>
      <c r="BM546" s="260"/>
      <c r="BN546" s="324"/>
      <c r="BP546" s="283"/>
      <c r="BQ546" s="284"/>
      <c r="BR546" s="330"/>
      <c r="BT546" s="283"/>
      <c r="BU546" s="284"/>
      <c r="BV546" s="330"/>
      <c r="BX546" s="294"/>
      <c r="BY546" s="362"/>
      <c r="BZ546" s="406"/>
      <c r="CB546" s="294"/>
      <c r="CC546" s="362"/>
      <c r="CD546" s="406"/>
      <c r="CF546" s="294"/>
      <c r="CG546" s="362"/>
      <c r="CH546" s="406"/>
      <c r="CJ546" s="294"/>
      <c r="CK546" s="362"/>
      <c r="CL546" s="406"/>
    </row>
    <row r="547" spans="1:94" ht="15" customHeight="1" outlineLevel="1">
      <c r="A547" s="192" t="s">
        <v>15</v>
      </c>
      <c r="B547" s="193">
        <v>99803</v>
      </c>
      <c r="C547" s="144" t="s">
        <v>13774</v>
      </c>
      <c r="D547" s="583" t="str">
        <f>IF(B547="","",IFERROR(VLOOKUP(B547,'SINAPI12-24'!$A$5:$H$17812,2,FALSE),VLOOKUP(ORÇAMENTO!B547,COMPOSIÇÕES!$A$9:$G$412,3,FALSE)))</f>
        <v>LIMPEZA DE PISO CERÂMICO OU PORCELANATO COM PANO ÚMIDO. AF_04/2019</v>
      </c>
      <c r="E547" s="604" t="str">
        <f>IF(B547="","",IFERROR(VLOOKUP(B547,'SINAPI12-24'!$A$5:$H$17812,3,FALSE),VLOOKUP(ORÇAMENTO!B547,COMPOSIÇÕES!$A$9:$G$412,4,FALSE)))</f>
        <v>M2</v>
      </c>
      <c r="F547" s="127">
        <v>1514.3</v>
      </c>
      <c r="G547" s="605"/>
      <c r="H547" s="123">
        <f t="shared" ref="H547" si="507">$G$6</f>
        <v>0.28349999999999997</v>
      </c>
      <c r="I547" s="104">
        <f t="shared" ref="I547" si="508">G547*(1+H547)</f>
        <v>0</v>
      </c>
      <c r="J547" s="464">
        <f t="shared" ref="J547" si="509">F547*I547</f>
        <v>0</v>
      </c>
      <c r="K547" s="849"/>
      <c r="L547" s="275"/>
      <c r="M547" s="271"/>
      <c r="N547" s="317"/>
      <c r="O547" s="272"/>
      <c r="P547" s="275"/>
      <c r="Q547" s="271"/>
      <c r="R547" s="317"/>
      <c r="S547" s="325"/>
      <c r="T547" s="348"/>
      <c r="U547" s="112"/>
      <c r="V547" s="356"/>
      <c r="W547" s="21"/>
      <c r="X547" s="348"/>
      <c r="Y547" s="162"/>
      <c r="Z547" s="333"/>
      <c r="AA547" s="272"/>
      <c r="AB547" s="348"/>
      <c r="AC547" s="162"/>
      <c r="AD547" s="333"/>
      <c r="AE547" s="272"/>
      <c r="AF547" s="275"/>
      <c r="AG547" s="271"/>
      <c r="AH547" s="317"/>
      <c r="AI547" s="272"/>
      <c r="AJ547" s="275"/>
      <c r="AK547" s="271"/>
      <c r="AL547" s="317"/>
      <c r="AM547" s="146"/>
      <c r="AN547" s="275"/>
      <c r="AO547" s="271"/>
      <c r="AP547" s="317"/>
      <c r="AQ547" s="146"/>
      <c r="AR547" s="275"/>
      <c r="AS547" s="271"/>
      <c r="AT547" s="317"/>
      <c r="AU547" s="146"/>
      <c r="AV547" s="348"/>
      <c r="AW547" s="112"/>
      <c r="AX547" s="468"/>
      <c r="AY547" s="146"/>
      <c r="AZ547" s="304"/>
      <c r="BA547" s="112"/>
      <c r="BB547" s="468"/>
      <c r="BC547" s="136"/>
      <c r="BD547" s="275"/>
      <c r="BE547" s="271">
        <f t="shared" si="484"/>
        <v>0</v>
      </c>
      <c r="BF547" s="317">
        <f>BD547/($F547-$X547-$AZ547)</f>
        <v>0</v>
      </c>
      <c r="BG547" s="158"/>
      <c r="BH547" s="275"/>
      <c r="BI547" s="271">
        <f t="shared" si="486"/>
        <v>0</v>
      </c>
      <c r="BJ547" s="317">
        <f>BH547/($F547-$X547-$AZ547)</f>
        <v>0</v>
      </c>
      <c r="BL547" s="275"/>
      <c r="BM547" s="271">
        <f t="shared" ref="BM547" si="510">TRUNC(BL547*M547,2)</f>
        <v>0</v>
      </c>
      <c r="BN547" s="317">
        <f>BL547/($F547-$X547-$AZ547)</f>
        <v>0</v>
      </c>
      <c r="BP547" s="275">
        <f t="shared" si="490"/>
        <v>0</v>
      </c>
      <c r="BQ547" s="271">
        <f t="shared" si="491"/>
        <v>0</v>
      </c>
      <c r="BR547" s="317">
        <f>BP547/($F547-$X547-$AZ547)</f>
        <v>0</v>
      </c>
      <c r="BT547" s="275"/>
      <c r="BU547" s="271">
        <f t="shared" si="493"/>
        <v>0</v>
      </c>
      <c r="BV547" s="317">
        <f>BT547/($F547-$X547-$AZ547)</f>
        <v>0</v>
      </c>
      <c r="BX547" s="304">
        <f t="shared" si="495"/>
        <v>0</v>
      </c>
      <c r="BY547" s="112">
        <f t="shared" si="496"/>
        <v>0</v>
      </c>
      <c r="BZ547" s="331">
        <v>0</v>
      </c>
      <c r="CB547" s="304">
        <f t="shared" si="497"/>
        <v>0</v>
      </c>
      <c r="CC547" s="112">
        <f t="shared" si="498"/>
        <v>0</v>
      </c>
      <c r="CD547" s="331">
        <v>0</v>
      </c>
      <c r="CF547" s="304">
        <v>0</v>
      </c>
      <c r="CG547" s="112">
        <v>0</v>
      </c>
      <c r="CH547" s="331">
        <v>0</v>
      </c>
      <c r="CJ547" s="304">
        <v>0</v>
      </c>
      <c r="CK547" s="112">
        <v>0</v>
      </c>
      <c r="CL547" s="331">
        <v>0</v>
      </c>
    </row>
    <row r="548" spans="1:94" ht="42" customHeight="1">
      <c r="A548" s="448"/>
      <c r="B548" s="449" t="s">
        <v>516</v>
      </c>
      <c r="C548" s="128"/>
      <c r="D548" s="129"/>
      <c r="E548" s="994" t="s">
        <v>468</v>
      </c>
      <c r="F548" s="994"/>
      <c r="G548" s="994"/>
      <c r="H548" s="994"/>
      <c r="I548" s="994"/>
      <c r="J548" s="461">
        <f>SUM(J27,J35,J48,J72,J100,J119,J132,J137,J183,J192,J194,J211,J232,J246,J317,J327,J368,J397,J405,J423,J489,J494,J519,J522,J538,J546)</f>
        <v>0</v>
      </c>
      <c r="K548" s="849"/>
      <c r="L548" s="199" t="s">
        <v>185</v>
      </c>
      <c r="M548" s="194">
        <f>SUM(M29:M547)</f>
        <v>71163.960000000006</v>
      </c>
      <c r="N548" s="200" t="e">
        <f>M548/$J548</f>
        <v>#DIV/0!</v>
      </c>
      <c r="O548" s="154"/>
      <c r="P548" s="199" t="s">
        <v>186</v>
      </c>
      <c r="Q548" s="194">
        <f>SUM(Q29:Q547)</f>
        <v>3452.56</v>
      </c>
      <c r="R548" s="200" t="e">
        <f>Q548/$J548</f>
        <v>#DIV/0!</v>
      </c>
      <c r="S548" s="195"/>
      <c r="T548" s="202" t="s">
        <v>542</v>
      </c>
      <c r="U548" s="161">
        <f>SUM(U29:U547)</f>
        <v>0</v>
      </c>
      <c r="V548" s="201" t="e">
        <f>U548/#REF!</f>
        <v>#REF!</v>
      </c>
      <c r="W548" s="208"/>
      <c r="X548" s="196" t="s">
        <v>543</v>
      </c>
      <c r="Y548" s="161">
        <f>SUM(Y29:Y547)</f>
        <v>0</v>
      </c>
      <c r="Z548" s="201" t="e">
        <f>Y548/#REF!</f>
        <v>#REF!</v>
      </c>
      <c r="AA548" s="154"/>
      <c r="AB548" s="285" t="s">
        <v>505</v>
      </c>
      <c r="AC548" s="161">
        <f>SUM(AC29:AC547)</f>
        <v>0</v>
      </c>
      <c r="AD548" s="286">
        <v>0</v>
      </c>
      <c r="AE548" s="154"/>
      <c r="AF548" s="199" t="s">
        <v>187</v>
      </c>
      <c r="AG548" s="194">
        <f>SUM(AG29:AG547)</f>
        <v>6414.73</v>
      </c>
      <c r="AH548" s="200" t="e">
        <f>AG548/$J548</f>
        <v>#DIV/0!</v>
      </c>
      <c r="AI548" s="154"/>
      <c r="AJ548" s="199" t="s">
        <v>196</v>
      </c>
      <c r="AK548" s="194">
        <f>SUM(AK29:AK547)</f>
        <v>63368.49</v>
      </c>
      <c r="AL548" s="200" t="e">
        <f>AK548/$J548</f>
        <v>#DIV/0!</v>
      </c>
      <c r="AM548" s="146"/>
      <c r="AN548" s="199" t="s">
        <v>197</v>
      </c>
      <c r="AO548" s="194">
        <f>SUM(AO29:AO547)</f>
        <v>77075.25</v>
      </c>
      <c r="AP548" s="200" t="e">
        <f>AO548/$J548</f>
        <v>#DIV/0!</v>
      </c>
      <c r="AQ548" s="146"/>
      <c r="AR548" s="199" t="s">
        <v>198</v>
      </c>
      <c r="AS548" s="194">
        <f>SUM(AS29:AS547)</f>
        <v>63527.62</v>
      </c>
      <c r="AT548" s="200" t="e">
        <f>AS548/$J548</f>
        <v>#DIV/0!</v>
      </c>
      <c r="AU548" s="146"/>
      <c r="AV548" s="202" t="s">
        <v>542</v>
      </c>
      <c r="AW548" s="161">
        <f>SUM(AW29:AW547)</f>
        <v>167.85</v>
      </c>
      <c r="AX548" s="201" t="e">
        <f>AW548/#REF!</f>
        <v>#REF!</v>
      </c>
      <c r="AY548" s="186"/>
      <c r="AZ548" s="202" t="s">
        <v>543</v>
      </c>
      <c r="BA548" s="161">
        <f>SUM(BA29:BA547)</f>
        <v>0</v>
      </c>
      <c r="BB548" s="201" t="e">
        <f>BA548/#REF!</f>
        <v>#REF!</v>
      </c>
      <c r="BC548" s="186"/>
      <c r="BD548" s="199" t="s">
        <v>513</v>
      </c>
      <c r="BE548" s="194">
        <f>SUM(BE29:BE547)</f>
        <v>0</v>
      </c>
      <c r="BF548" s="200" t="e">
        <f>BE548/$J548</f>
        <v>#DIV/0!</v>
      </c>
      <c r="BG548" s="146"/>
      <c r="BH548" s="199" t="s">
        <v>535</v>
      </c>
      <c r="BI548" s="194">
        <f>SUM(BI29:BI547)</f>
        <v>0</v>
      </c>
      <c r="BJ548" s="200" t="e">
        <f>BI548/$J548</f>
        <v>#DIV/0!</v>
      </c>
      <c r="BL548" s="199" t="s">
        <v>780</v>
      </c>
      <c r="BM548" s="194">
        <f>SUM(BM29:BM547)</f>
        <v>0</v>
      </c>
      <c r="BN548" s="200" t="e">
        <f>BM548/$J548</f>
        <v>#DIV/0!</v>
      </c>
      <c r="BP548" s="203" t="s">
        <v>188</v>
      </c>
      <c r="BQ548" s="197">
        <f>SUM(BQ29:BQ547)</f>
        <v>285002.61</v>
      </c>
      <c r="BR548" s="198" t="e">
        <f>BQ548/($J548-$Y548-$BA548)</f>
        <v>#DIV/0!</v>
      </c>
      <c r="BT548" s="203" t="s">
        <v>199</v>
      </c>
      <c r="BU548" s="197">
        <f>SUM(BU29:BU547)</f>
        <v>0</v>
      </c>
      <c r="BV548" s="198" t="e">
        <f>BU548/($J548-$Y548-$BA548)</f>
        <v>#DIV/0!</v>
      </c>
      <c r="BX548" s="285" t="s">
        <v>188</v>
      </c>
      <c r="BY548" s="161">
        <f>SUM(BY29:BY547)</f>
        <v>0</v>
      </c>
      <c r="BZ548" s="286">
        <v>0</v>
      </c>
      <c r="CB548" s="285" t="s">
        <v>547</v>
      </c>
      <c r="CC548" s="161">
        <f>SUM(CC29:CC547)</f>
        <v>0</v>
      </c>
      <c r="CD548" s="286">
        <v>0</v>
      </c>
      <c r="CF548" s="285" t="s">
        <v>188</v>
      </c>
      <c r="CG548" s="161">
        <f>SUM(CG29:CG547)</f>
        <v>0</v>
      </c>
      <c r="CH548" s="286">
        <v>0</v>
      </c>
      <c r="CJ548" s="285" t="s">
        <v>547</v>
      </c>
      <c r="CK548" s="161">
        <f>SUM(CK29:CK547)</f>
        <v>0</v>
      </c>
      <c r="CL548" s="286">
        <v>0</v>
      </c>
    </row>
    <row r="549" spans="1:94" customFormat="1" ht="23.25" customHeight="1"/>
    <row r="550" spans="1:94">
      <c r="A550"/>
      <c r="B550"/>
      <c r="C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row>
    <row r="551" spans="1:94">
      <c r="A551"/>
      <c r="B551"/>
      <c r="C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row>
    <row r="552" spans="1:94">
      <c r="A552"/>
      <c r="B552"/>
      <c r="C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row>
    <row r="553" spans="1:94">
      <c r="A553"/>
      <c r="B553"/>
      <c r="C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row>
    <row r="554" spans="1:94">
      <c r="A554"/>
      <c r="B554"/>
      <c r="C554"/>
      <c r="O554" s="119"/>
      <c r="S554" s="117"/>
      <c r="V554" s="119"/>
      <c r="X554" s="119"/>
      <c r="Y554" s="119"/>
      <c r="Z554" s="119"/>
      <c r="AA554" s="119"/>
      <c r="AE554" s="119"/>
      <c r="AI554" s="119"/>
      <c r="AM554" s="120"/>
      <c r="AQ554" s="120"/>
      <c r="AU554" s="120"/>
      <c r="AV554" s="120"/>
      <c r="AW554" s="120"/>
      <c r="AX554" s="118"/>
      <c r="AY554" s="120"/>
      <c r="AZ554" s="120"/>
      <c r="BA554" s="120"/>
      <c r="BB554" s="118"/>
      <c r="BC554" s="120"/>
      <c r="BG554" s="120"/>
    </row>
    <row r="555" spans="1:94">
      <c r="A555"/>
      <c r="B555"/>
      <c r="C555"/>
      <c r="O555" s="119"/>
      <c r="S555" s="117"/>
      <c r="V555" s="119"/>
      <c r="X555" s="119"/>
      <c r="Y555" s="119"/>
      <c r="Z555" s="119"/>
      <c r="AA555" s="119"/>
      <c r="AE555" s="119"/>
      <c r="AI555" s="119"/>
      <c r="AM555" s="120"/>
      <c r="AQ555" s="120"/>
      <c r="AU555" s="120"/>
      <c r="AV555" s="120"/>
      <c r="AW555" s="120"/>
      <c r="AX555" s="118"/>
      <c r="AY555" s="120"/>
      <c r="AZ555" s="120"/>
      <c r="BA555" s="120"/>
      <c r="BB555" s="118"/>
      <c r="BC555" s="120"/>
      <c r="BG555" s="120"/>
    </row>
    <row r="556" spans="1:94">
      <c r="A556"/>
      <c r="B556"/>
      <c r="C556"/>
      <c r="O556" s="119"/>
      <c r="S556" s="117"/>
      <c r="V556" s="119"/>
      <c r="X556" s="119"/>
      <c r="Y556" s="119"/>
      <c r="Z556" s="119"/>
      <c r="AA556" s="119"/>
      <c r="AE556" s="119"/>
      <c r="AI556" s="119"/>
      <c r="AM556" s="120"/>
      <c r="AQ556" s="120"/>
      <c r="AU556" s="120"/>
      <c r="AV556" s="120"/>
      <c r="AW556" s="120"/>
      <c r="AX556" s="118"/>
      <c r="AY556" s="120"/>
      <c r="AZ556" s="120"/>
      <c r="BA556" s="120"/>
      <c r="BB556" s="118"/>
      <c r="BC556" s="120"/>
      <c r="BG556" s="120"/>
    </row>
    <row r="557" spans="1:94">
      <c r="A557"/>
      <c r="B557"/>
      <c r="C557"/>
    </row>
    <row r="558" spans="1:94">
      <c r="A558"/>
      <c r="B558"/>
      <c r="C558"/>
    </row>
    <row r="559" spans="1:94">
      <c r="A559"/>
      <c r="B559"/>
      <c r="C559"/>
    </row>
    <row r="560" spans="1:94">
      <c r="A560"/>
      <c r="B560"/>
      <c r="C560"/>
    </row>
    <row r="561" spans="1:3">
      <c r="A561"/>
      <c r="B561"/>
      <c r="C561"/>
    </row>
    <row r="562" spans="1:3">
      <c r="A562"/>
      <c r="B562"/>
      <c r="C562"/>
    </row>
  </sheetData>
  <mergeCells count="124">
    <mergeCell ref="E2:J2"/>
    <mergeCell ref="L11:N11"/>
    <mergeCell ref="L17:N17"/>
    <mergeCell ref="L5:N5"/>
    <mergeCell ref="AF17:AH17"/>
    <mergeCell ref="AN19:AP19"/>
    <mergeCell ref="AN18:AP18"/>
    <mergeCell ref="AJ17:AL17"/>
    <mergeCell ref="X5:Z5"/>
    <mergeCell ref="T5:V5"/>
    <mergeCell ref="P5:R5"/>
    <mergeCell ref="AF5:AH5"/>
    <mergeCell ref="AB11:AD11"/>
    <mergeCell ref="AF11:AH11"/>
    <mergeCell ref="A22:J22"/>
    <mergeCell ref="L22:N22"/>
    <mergeCell ref="C7:D7"/>
    <mergeCell ref="L18:N18"/>
    <mergeCell ref="L19:N19"/>
    <mergeCell ref="L20:N20"/>
    <mergeCell ref="X11:Z11"/>
    <mergeCell ref="T11:V11"/>
    <mergeCell ref="T17:V17"/>
    <mergeCell ref="P18:R18"/>
    <mergeCell ref="P19:R19"/>
    <mergeCell ref="P11:R11"/>
    <mergeCell ref="P17:R17"/>
    <mergeCell ref="X17:Z17"/>
    <mergeCell ref="A24:A26"/>
    <mergeCell ref="B24:B26"/>
    <mergeCell ref="C24:C26"/>
    <mergeCell ref="AJ20:AL20"/>
    <mergeCell ref="AN22:AP22"/>
    <mergeCell ref="AK24:AK26"/>
    <mergeCell ref="AL24:AL26"/>
    <mergeCell ref="AN24:AN26"/>
    <mergeCell ref="AO24:AO26"/>
    <mergeCell ref="AP24:AP26"/>
    <mergeCell ref="N24:N26"/>
    <mergeCell ref="M24:M26"/>
    <mergeCell ref="L24:L26"/>
    <mergeCell ref="T22:Z22"/>
    <mergeCell ref="D24:D26"/>
    <mergeCell ref="E24:F25"/>
    <mergeCell ref="G24:J25"/>
    <mergeCell ref="R24:R26"/>
    <mergeCell ref="P22:R22"/>
    <mergeCell ref="AB22:AD22"/>
    <mergeCell ref="AF22:AH22"/>
    <mergeCell ref="P20:R20"/>
    <mergeCell ref="P24:P26"/>
    <mergeCell ref="Q24:Q26"/>
    <mergeCell ref="AZ5:BB5"/>
    <mergeCell ref="AZ17:BB17"/>
    <mergeCell ref="AV5:AX5"/>
    <mergeCell ref="AV11:AX11"/>
    <mergeCell ref="AV17:AX17"/>
    <mergeCell ref="X24:Z25"/>
    <mergeCell ref="T24:V25"/>
    <mergeCell ref="AF24:AF26"/>
    <mergeCell ref="AG24:AG26"/>
    <mergeCell ref="AH24:AH26"/>
    <mergeCell ref="AR24:AR26"/>
    <mergeCell ref="AS24:AS26"/>
    <mergeCell ref="AT24:AT26"/>
    <mergeCell ref="AJ11:AL11"/>
    <mergeCell ref="AJ24:AJ26"/>
    <mergeCell ref="AR22:AT22"/>
    <mergeCell ref="AJ22:AL22"/>
    <mergeCell ref="AN20:AP20"/>
    <mergeCell ref="AJ5:AL5"/>
    <mergeCell ref="AN17:AP17"/>
    <mergeCell ref="AN5:AP5"/>
    <mergeCell ref="AN11:AP11"/>
    <mergeCell ref="AJ18:AL18"/>
    <mergeCell ref="AJ19:AL19"/>
    <mergeCell ref="E548:I548"/>
    <mergeCell ref="AD24:AD26"/>
    <mergeCell ref="AC24:AC26"/>
    <mergeCell ref="AB24:AB26"/>
    <mergeCell ref="AV24:AX25"/>
    <mergeCell ref="AZ24:BB25"/>
    <mergeCell ref="BT22:BV22"/>
    <mergeCell ref="BU24:BU26"/>
    <mergeCell ref="BV24:BV26"/>
    <mergeCell ref="BH22:BJ22"/>
    <mergeCell ref="BH24:BH26"/>
    <mergeCell ref="BI24:BI26"/>
    <mergeCell ref="BJ24:BJ26"/>
    <mergeCell ref="BP24:BP26"/>
    <mergeCell ref="BQ24:BQ26"/>
    <mergeCell ref="BR24:BR26"/>
    <mergeCell ref="BP22:BR22"/>
    <mergeCell ref="BT24:BT26"/>
    <mergeCell ref="BL22:BN22"/>
    <mergeCell ref="BL24:BL26"/>
    <mergeCell ref="BM24:BM26"/>
    <mergeCell ref="BN24:BN26"/>
    <mergeCell ref="BD22:BF22"/>
    <mergeCell ref="BD24:BD26"/>
    <mergeCell ref="BE24:BE26"/>
    <mergeCell ref="BF24:BF26"/>
    <mergeCell ref="AV22:BB22"/>
    <mergeCell ref="BX11:BZ11"/>
    <mergeCell ref="CF11:CH11"/>
    <mergeCell ref="CJ11:CL11"/>
    <mergeCell ref="CF22:CH22"/>
    <mergeCell ref="CJ22:CL22"/>
    <mergeCell ref="CF24:CF26"/>
    <mergeCell ref="CG24:CG26"/>
    <mergeCell ref="CH24:CH26"/>
    <mergeCell ref="CJ24:CJ26"/>
    <mergeCell ref="CK24:CK26"/>
    <mergeCell ref="CL24:CL26"/>
    <mergeCell ref="BX22:BZ22"/>
    <mergeCell ref="BX24:BX26"/>
    <mergeCell ref="BY24:BY26"/>
    <mergeCell ref="BZ24:BZ26"/>
    <mergeCell ref="CB11:CD11"/>
    <mergeCell ref="CB22:CD22"/>
    <mergeCell ref="CB24:CB26"/>
    <mergeCell ref="CC24:CC26"/>
    <mergeCell ref="CD24:CD26"/>
    <mergeCell ref="AZ11:BB11"/>
  </mergeCells>
  <phoneticPr fontId="14" type="noConversion"/>
  <printOptions horizontalCentered="1"/>
  <pageMargins left="0.19685039370078741" right="0.19685039370078741" top="0.39370078740157483" bottom="0.39370078740157483" header="0.31496062992125984" footer="0.31496062992125984"/>
  <pageSetup paperSize="9" scale="45" fitToHeight="7" orientation="portrait" r:id="rId1"/>
  <headerFooter>
    <oddFooter>&amp;L&amp;A&amp;C
Mailla Victória Santos Barile 
Engenheira Civil 
CREA - MT 57412&amp;RPágina &amp;P de &amp;N</oddFooter>
  </headerFooter>
  <rowBreaks count="1" manualBreakCount="1">
    <brk id="290" max="9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tabColor theme="4" tint="0.79998168889431442"/>
    <outlinePr summaryBelow="0" summaryRight="0"/>
    <pageSetUpPr fitToPage="1"/>
  </sheetPr>
  <dimension ref="A2:J441"/>
  <sheetViews>
    <sheetView view="pageBreakPreview" zoomScale="60" zoomScaleNormal="100" workbookViewId="0">
      <selection activeCell="A438" sqref="A438"/>
    </sheetView>
    <sheetView view="pageBreakPreview" zoomScale="60" zoomScaleNormal="100" workbookViewId="1">
      <selection activeCell="A438" sqref="A438"/>
    </sheetView>
  </sheetViews>
  <sheetFormatPr defaultColWidth="11.42578125" defaultRowHeight="15"/>
  <cols>
    <col min="1" max="1" width="14.28515625" style="3" bestFit="1" customWidth="1"/>
    <col min="2" max="2" width="14.28515625" style="3" customWidth="1"/>
    <col min="3" max="3" width="108.85546875" style="2" customWidth="1"/>
    <col min="4" max="4" width="11.140625" style="3" customWidth="1"/>
    <col min="5" max="5" width="43.42578125" style="867" customWidth="1"/>
    <col min="6" max="6" width="19.7109375" style="2" customWidth="1"/>
    <col min="7" max="7" width="36.5703125" style="3" customWidth="1"/>
    <col min="8" max="8" width="2.42578125" style="2" customWidth="1"/>
    <col min="9" max="246" width="11.42578125" style="2"/>
    <col min="247" max="247" width="20.28515625" style="2" bestFit="1" customWidth="1"/>
    <col min="248" max="248" width="9.85546875" style="2" customWidth="1"/>
    <col min="249" max="249" width="86.5703125" style="2" customWidth="1"/>
    <col min="250" max="250" width="8.7109375" style="2" customWidth="1"/>
    <col min="251" max="251" width="14.28515625" style="2" bestFit="1" customWidth="1"/>
    <col min="252" max="252" width="19.140625" style="2" customWidth="1"/>
    <col min="253" max="253" width="16.5703125" style="2" customWidth="1"/>
    <col min="254" max="254" width="17.5703125" style="2" customWidth="1"/>
    <col min="255" max="255" width="26" style="2" customWidth="1"/>
    <col min="256" max="256" width="96.7109375" style="2" customWidth="1"/>
    <col min="257" max="257" width="11.42578125" style="2" customWidth="1"/>
    <col min="258" max="502" width="11.42578125" style="2"/>
    <col min="503" max="503" width="20.28515625" style="2" bestFit="1" customWidth="1"/>
    <col min="504" max="504" width="9.85546875" style="2" customWidth="1"/>
    <col min="505" max="505" width="86.5703125" style="2" customWidth="1"/>
    <col min="506" max="506" width="8.7109375" style="2" customWidth="1"/>
    <col min="507" max="507" width="14.28515625" style="2" bestFit="1" customWidth="1"/>
    <col min="508" max="508" width="19.140625" style="2" customWidth="1"/>
    <col min="509" max="509" width="16.5703125" style="2" customWidth="1"/>
    <col min="510" max="510" width="17.5703125" style="2" customWidth="1"/>
    <col min="511" max="511" width="26" style="2" customWidth="1"/>
    <col min="512" max="512" width="96.7109375" style="2" customWidth="1"/>
    <col min="513" max="513" width="11.42578125" style="2" customWidth="1"/>
    <col min="514" max="758" width="11.42578125" style="2"/>
    <col min="759" max="759" width="20.28515625" style="2" bestFit="1" customWidth="1"/>
    <col min="760" max="760" width="9.85546875" style="2" customWidth="1"/>
    <col min="761" max="761" width="86.5703125" style="2" customWidth="1"/>
    <col min="762" max="762" width="8.7109375" style="2" customWidth="1"/>
    <col min="763" max="763" width="14.28515625" style="2" bestFit="1" customWidth="1"/>
    <col min="764" max="764" width="19.140625" style="2" customWidth="1"/>
    <col min="765" max="765" width="16.5703125" style="2" customWidth="1"/>
    <col min="766" max="766" width="17.5703125" style="2" customWidth="1"/>
    <col min="767" max="767" width="26" style="2" customWidth="1"/>
    <col min="768" max="768" width="96.7109375" style="2" customWidth="1"/>
    <col min="769" max="769" width="11.42578125" style="2" customWidth="1"/>
    <col min="770" max="1014" width="11.42578125" style="2"/>
    <col min="1015" max="1015" width="20.28515625" style="2" bestFit="1" customWidth="1"/>
    <col min="1016" max="1016" width="9.85546875" style="2" customWidth="1"/>
    <col min="1017" max="1017" width="86.5703125" style="2" customWidth="1"/>
    <col min="1018" max="1018" width="8.7109375" style="2" customWidth="1"/>
    <col min="1019" max="1019" width="14.28515625" style="2" bestFit="1" customWidth="1"/>
    <col min="1020" max="1020" width="19.140625" style="2" customWidth="1"/>
    <col min="1021" max="1021" width="16.5703125" style="2" customWidth="1"/>
    <col min="1022" max="1022" width="17.5703125" style="2" customWidth="1"/>
    <col min="1023" max="1023" width="26" style="2" customWidth="1"/>
    <col min="1024" max="1024" width="96.7109375" style="2" customWidth="1"/>
    <col min="1025" max="1025" width="11.42578125" style="2" customWidth="1"/>
    <col min="1026" max="1270" width="11.42578125" style="2"/>
    <col min="1271" max="1271" width="20.28515625" style="2" bestFit="1" customWidth="1"/>
    <col min="1272" max="1272" width="9.85546875" style="2" customWidth="1"/>
    <col min="1273" max="1273" width="86.5703125" style="2" customWidth="1"/>
    <col min="1274" max="1274" width="8.7109375" style="2" customWidth="1"/>
    <col min="1275" max="1275" width="14.28515625" style="2" bestFit="1" customWidth="1"/>
    <col min="1276" max="1276" width="19.140625" style="2" customWidth="1"/>
    <col min="1277" max="1277" width="16.5703125" style="2" customWidth="1"/>
    <col min="1278" max="1278" width="17.5703125" style="2" customWidth="1"/>
    <col min="1279" max="1279" width="26" style="2" customWidth="1"/>
    <col min="1280" max="1280" width="96.7109375" style="2" customWidth="1"/>
    <col min="1281" max="1281" width="11.42578125" style="2" customWidth="1"/>
    <col min="1282" max="1526" width="11.42578125" style="2"/>
    <col min="1527" max="1527" width="20.28515625" style="2" bestFit="1" customWidth="1"/>
    <col min="1528" max="1528" width="9.85546875" style="2" customWidth="1"/>
    <col min="1529" max="1529" width="86.5703125" style="2" customWidth="1"/>
    <col min="1530" max="1530" width="8.7109375" style="2" customWidth="1"/>
    <col min="1531" max="1531" width="14.28515625" style="2" bestFit="1" customWidth="1"/>
    <col min="1532" max="1532" width="19.140625" style="2" customWidth="1"/>
    <col min="1533" max="1533" width="16.5703125" style="2" customWidth="1"/>
    <col min="1534" max="1534" width="17.5703125" style="2" customWidth="1"/>
    <col min="1535" max="1535" width="26" style="2" customWidth="1"/>
    <col min="1536" max="1536" width="96.7109375" style="2" customWidth="1"/>
    <col min="1537" max="1537" width="11.42578125" style="2" customWidth="1"/>
    <col min="1538" max="1782" width="11.42578125" style="2"/>
    <col min="1783" max="1783" width="20.28515625" style="2" bestFit="1" customWidth="1"/>
    <col min="1784" max="1784" width="9.85546875" style="2" customWidth="1"/>
    <col min="1785" max="1785" width="86.5703125" style="2" customWidth="1"/>
    <col min="1786" max="1786" width="8.7109375" style="2" customWidth="1"/>
    <col min="1787" max="1787" width="14.28515625" style="2" bestFit="1" customWidth="1"/>
    <col min="1788" max="1788" width="19.140625" style="2" customWidth="1"/>
    <col min="1789" max="1789" width="16.5703125" style="2" customWidth="1"/>
    <col min="1790" max="1790" width="17.5703125" style="2" customWidth="1"/>
    <col min="1791" max="1791" width="26" style="2" customWidth="1"/>
    <col min="1792" max="1792" width="96.7109375" style="2" customWidth="1"/>
    <col min="1793" max="1793" width="11.42578125" style="2" customWidth="1"/>
    <col min="1794" max="2038" width="11.42578125" style="2"/>
    <col min="2039" max="2039" width="20.28515625" style="2" bestFit="1" customWidth="1"/>
    <col min="2040" max="2040" width="9.85546875" style="2" customWidth="1"/>
    <col min="2041" max="2041" width="86.5703125" style="2" customWidth="1"/>
    <col min="2042" max="2042" width="8.7109375" style="2" customWidth="1"/>
    <col min="2043" max="2043" width="14.28515625" style="2" bestFit="1" customWidth="1"/>
    <col min="2044" max="2044" width="19.140625" style="2" customWidth="1"/>
    <col min="2045" max="2045" width="16.5703125" style="2" customWidth="1"/>
    <col min="2046" max="2046" width="17.5703125" style="2" customWidth="1"/>
    <col min="2047" max="2047" width="26" style="2" customWidth="1"/>
    <col min="2048" max="2048" width="96.7109375" style="2" customWidth="1"/>
    <col min="2049" max="2049" width="11.42578125" style="2" customWidth="1"/>
    <col min="2050" max="2294" width="11.42578125" style="2"/>
    <col min="2295" max="2295" width="20.28515625" style="2" bestFit="1" customWidth="1"/>
    <col min="2296" max="2296" width="9.85546875" style="2" customWidth="1"/>
    <col min="2297" max="2297" width="86.5703125" style="2" customWidth="1"/>
    <col min="2298" max="2298" width="8.7109375" style="2" customWidth="1"/>
    <col min="2299" max="2299" width="14.28515625" style="2" bestFit="1" customWidth="1"/>
    <col min="2300" max="2300" width="19.140625" style="2" customWidth="1"/>
    <col min="2301" max="2301" width="16.5703125" style="2" customWidth="1"/>
    <col min="2302" max="2302" width="17.5703125" style="2" customWidth="1"/>
    <col min="2303" max="2303" width="26" style="2" customWidth="1"/>
    <col min="2304" max="2304" width="96.7109375" style="2" customWidth="1"/>
    <col min="2305" max="2305" width="11.42578125" style="2" customWidth="1"/>
    <col min="2306" max="2550" width="11.42578125" style="2"/>
    <col min="2551" max="2551" width="20.28515625" style="2" bestFit="1" customWidth="1"/>
    <col min="2552" max="2552" width="9.85546875" style="2" customWidth="1"/>
    <col min="2553" max="2553" width="86.5703125" style="2" customWidth="1"/>
    <col min="2554" max="2554" width="8.7109375" style="2" customWidth="1"/>
    <col min="2555" max="2555" width="14.28515625" style="2" bestFit="1" customWidth="1"/>
    <col min="2556" max="2556" width="19.140625" style="2" customWidth="1"/>
    <col min="2557" max="2557" width="16.5703125" style="2" customWidth="1"/>
    <col min="2558" max="2558" width="17.5703125" style="2" customWidth="1"/>
    <col min="2559" max="2559" width="26" style="2" customWidth="1"/>
    <col min="2560" max="2560" width="96.7109375" style="2" customWidth="1"/>
    <col min="2561" max="2561" width="11.42578125" style="2" customWidth="1"/>
    <col min="2562" max="2806" width="11.42578125" style="2"/>
    <col min="2807" max="2807" width="20.28515625" style="2" bestFit="1" customWidth="1"/>
    <col min="2808" max="2808" width="9.85546875" style="2" customWidth="1"/>
    <col min="2809" max="2809" width="86.5703125" style="2" customWidth="1"/>
    <col min="2810" max="2810" width="8.7109375" style="2" customWidth="1"/>
    <col min="2811" max="2811" width="14.28515625" style="2" bestFit="1" customWidth="1"/>
    <col min="2812" max="2812" width="19.140625" style="2" customWidth="1"/>
    <col min="2813" max="2813" width="16.5703125" style="2" customWidth="1"/>
    <col min="2814" max="2814" width="17.5703125" style="2" customWidth="1"/>
    <col min="2815" max="2815" width="26" style="2" customWidth="1"/>
    <col min="2816" max="2816" width="96.7109375" style="2" customWidth="1"/>
    <col min="2817" max="2817" width="11.42578125" style="2" customWidth="1"/>
    <col min="2818" max="3062" width="11.42578125" style="2"/>
    <col min="3063" max="3063" width="20.28515625" style="2" bestFit="1" customWidth="1"/>
    <col min="3064" max="3064" width="9.85546875" style="2" customWidth="1"/>
    <col min="3065" max="3065" width="86.5703125" style="2" customWidth="1"/>
    <col min="3066" max="3066" width="8.7109375" style="2" customWidth="1"/>
    <col min="3067" max="3067" width="14.28515625" style="2" bestFit="1" customWidth="1"/>
    <col min="3068" max="3068" width="19.140625" style="2" customWidth="1"/>
    <col min="3069" max="3069" width="16.5703125" style="2" customWidth="1"/>
    <col min="3070" max="3070" width="17.5703125" style="2" customWidth="1"/>
    <col min="3071" max="3071" width="26" style="2" customWidth="1"/>
    <col min="3072" max="3072" width="96.7109375" style="2" customWidth="1"/>
    <col min="3073" max="3073" width="11.42578125" style="2" customWidth="1"/>
    <col min="3074" max="3318" width="11.42578125" style="2"/>
    <col min="3319" max="3319" width="20.28515625" style="2" bestFit="1" customWidth="1"/>
    <col min="3320" max="3320" width="9.85546875" style="2" customWidth="1"/>
    <col min="3321" max="3321" width="86.5703125" style="2" customWidth="1"/>
    <col min="3322" max="3322" width="8.7109375" style="2" customWidth="1"/>
    <col min="3323" max="3323" width="14.28515625" style="2" bestFit="1" customWidth="1"/>
    <col min="3324" max="3324" width="19.140625" style="2" customWidth="1"/>
    <col min="3325" max="3325" width="16.5703125" style="2" customWidth="1"/>
    <col min="3326" max="3326" width="17.5703125" style="2" customWidth="1"/>
    <col min="3327" max="3327" width="26" style="2" customWidth="1"/>
    <col min="3328" max="3328" width="96.7109375" style="2" customWidth="1"/>
    <col min="3329" max="3329" width="11.42578125" style="2" customWidth="1"/>
    <col min="3330" max="3574" width="11.42578125" style="2"/>
    <col min="3575" max="3575" width="20.28515625" style="2" bestFit="1" customWidth="1"/>
    <col min="3576" max="3576" width="9.85546875" style="2" customWidth="1"/>
    <col min="3577" max="3577" width="86.5703125" style="2" customWidth="1"/>
    <col min="3578" max="3578" width="8.7109375" style="2" customWidth="1"/>
    <col min="3579" max="3579" width="14.28515625" style="2" bestFit="1" customWidth="1"/>
    <col min="3580" max="3580" width="19.140625" style="2" customWidth="1"/>
    <col min="3581" max="3581" width="16.5703125" style="2" customWidth="1"/>
    <col min="3582" max="3582" width="17.5703125" style="2" customWidth="1"/>
    <col min="3583" max="3583" width="26" style="2" customWidth="1"/>
    <col min="3584" max="3584" width="96.7109375" style="2" customWidth="1"/>
    <col min="3585" max="3585" width="11.42578125" style="2" customWidth="1"/>
    <col min="3586" max="3830" width="11.42578125" style="2"/>
    <col min="3831" max="3831" width="20.28515625" style="2" bestFit="1" customWidth="1"/>
    <col min="3832" max="3832" width="9.85546875" style="2" customWidth="1"/>
    <col min="3833" max="3833" width="86.5703125" style="2" customWidth="1"/>
    <col min="3834" max="3834" width="8.7109375" style="2" customWidth="1"/>
    <col min="3835" max="3835" width="14.28515625" style="2" bestFit="1" customWidth="1"/>
    <col min="3836" max="3836" width="19.140625" style="2" customWidth="1"/>
    <col min="3837" max="3837" width="16.5703125" style="2" customWidth="1"/>
    <col min="3838" max="3838" width="17.5703125" style="2" customWidth="1"/>
    <col min="3839" max="3839" width="26" style="2" customWidth="1"/>
    <col min="3840" max="3840" width="96.7109375" style="2" customWidth="1"/>
    <col min="3841" max="3841" width="11.42578125" style="2" customWidth="1"/>
    <col min="3842" max="4086" width="11.42578125" style="2"/>
    <col min="4087" max="4087" width="20.28515625" style="2" bestFit="1" customWidth="1"/>
    <col min="4088" max="4088" width="9.85546875" style="2" customWidth="1"/>
    <col min="4089" max="4089" width="86.5703125" style="2" customWidth="1"/>
    <col min="4090" max="4090" width="8.7109375" style="2" customWidth="1"/>
    <col min="4091" max="4091" width="14.28515625" style="2" bestFit="1" customWidth="1"/>
    <col min="4092" max="4092" width="19.140625" style="2" customWidth="1"/>
    <col min="4093" max="4093" width="16.5703125" style="2" customWidth="1"/>
    <col min="4094" max="4094" width="17.5703125" style="2" customWidth="1"/>
    <col min="4095" max="4095" width="26" style="2" customWidth="1"/>
    <col min="4096" max="4096" width="96.7109375" style="2" customWidth="1"/>
    <col min="4097" max="4097" width="11.42578125" style="2" customWidth="1"/>
    <col min="4098" max="4342" width="11.42578125" style="2"/>
    <col min="4343" max="4343" width="20.28515625" style="2" bestFit="1" customWidth="1"/>
    <col min="4344" max="4344" width="9.85546875" style="2" customWidth="1"/>
    <col min="4345" max="4345" width="86.5703125" style="2" customWidth="1"/>
    <col min="4346" max="4346" width="8.7109375" style="2" customWidth="1"/>
    <col min="4347" max="4347" width="14.28515625" style="2" bestFit="1" customWidth="1"/>
    <col min="4348" max="4348" width="19.140625" style="2" customWidth="1"/>
    <col min="4349" max="4349" width="16.5703125" style="2" customWidth="1"/>
    <col min="4350" max="4350" width="17.5703125" style="2" customWidth="1"/>
    <col min="4351" max="4351" width="26" style="2" customWidth="1"/>
    <col min="4352" max="4352" width="96.7109375" style="2" customWidth="1"/>
    <col min="4353" max="4353" width="11.42578125" style="2" customWidth="1"/>
    <col min="4354" max="4598" width="11.42578125" style="2"/>
    <col min="4599" max="4599" width="20.28515625" style="2" bestFit="1" customWidth="1"/>
    <col min="4600" max="4600" width="9.85546875" style="2" customWidth="1"/>
    <col min="4601" max="4601" width="86.5703125" style="2" customWidth="1"/>
    <col min="4602" max="4602" width="8.7109375" style="2" customWidth="1"/>
    <col min="4603" max="4603" width="14.28515625" style="2" bestFit="1" customWidth="1"/>
    <col min="4604" max="4604" width="19.140625" style="2" customWidth="1"/>
    <col min="4605" max="4605" width="16.5703125" style="2" customWidth="1"/>
    <col min="4606" max="4606" width="17.5703125" style="2" customWidth="1"/>
    <col min="4607" max="4607" width="26" style="2" customWidth="1"/>
    <col min="4608" max="4608" width="96.7109375" style="2" customWidth="1"/>
    <col min="4609" max="4609" width="11.42578125" style="2" customWidth="1"/>
    <col min="4610" max="4854" width="11.42578125" style="2"/>
    <col min="4855" max="4855" width="20.28515625" style="2" bestFit="1" customWidth="1"/>
    <col min="4856" max="4856" width="9.85546875" style="2" customWidth="1"/>
    <col min="4857" max="4857" width="86.5703125" style="2" customWidth="1"/>
    <col min="4858" max="4858" width="8.7109375" style="2" customWidth="1"/>
    <col min="4859" max="4859" width="14.28515625" style="2" bestFit="1" customWidth="1"/>
    <col min="4860" max="4860" width="19.140625" style="2" customWidth="1"/>
    <col min="4861" max="4861" width="16.5703125" style="2" customWidth="1"/>
    <col min="4862" max="4862" width="17.5703125" style="2" customWidth="1"/>
    <col min="4863" max="4863" width="26" style="2" customWidth="1"/>
    <col min="4864" max="4864" width="96.7109375" style="2" customWidth="1"/>
    <col min="4865" max="4865" width="11.42578125" style="2" customWidth="1"/>
    <col min="4866" max="5110" width="11.42578125" style="2"/>
    <col min="5111" max="5111" width="20.28515625" style="2" bestFit="1" customWidth="1"/>
    <col min="5112" max="5112" width="9.85546875" style="2" customWidth="1"/>
    <col min="5113" max="5113" width="86.5703125" style="2" customWidth="1"/>
    <col min="5114" max="5114" width="8.7109375" style="2" customWidth="1"/>
    <col min="5115" max="5115" width="14.28515625" style="2" bestFit="1" customWidth="1"/>
    <col min="5116" max="5116" width="19.140625" style="2" customWidth="1"/>
    <col min="5117" max="5117" width="16.5703125" style="2" customWidth="1"/>
    <col min="5118" max="5118" width="17.5703125" style="2" customWidth="1"/>
    <col min="5119" max="5119" width="26" style="2" customWidth="1"/>
    <col min="5120" max="5120" width="96.7109375" style="2" customWidth="1"/>
    <col min="5121" max="5121" width="11.42578125" style="2" customWidth="1"/>
    <col min="5122" max="5366" width="11.42578125" style="2"/>
    <col min="5367" max="5367" width="20.28515625" style="2" bestFit="1" customWidth="1"/>
    <col min="5368" max="5368" width="9.85546875" style="2" customWidth="1"/>
    <col min="5369" max="5369" width="86.5703125" style="2" customWidth="1"/>
    <col min="5370" max="5370" width="8.7109375" style="2" customWidth="1"/>
    <col min="5371" max="5371" width="14.28515625" style="2" bestFit="1" customWidth="1"/>
    <col min="5372" max="5372" width="19.140625" style="2" customWidth="1"/>
    <col min="5373" max="5373" width="16.5703125" style="2" customWidth="1"/>
    <col min="5374" max="5374" width="17.5703125" style="2" customWidth="1"/>
    <col min="5375" max="5375" width="26" style="2" customWidth="1"/>
    <col min="5376" max="5376" width="96.7109375" style="2" customWidth="1"/>
    <col min="5377" max="5377" width="11.42578125" style="2" customWidth="1"/>
    <col min="5378" max="5622" width="11.42578125" style="2"/>
    <col min="5623" max="5623" width="20.28515625" style="2" bestFit="1" customWidth="1"/>
    <col min="5624" max="5624" width="9.85546875" style="2" customWidth="1"/>
    <col min="5625" max="5625" width="86.5703125" style="2" customWidth="1"/>
    <col min="5626" max="5626" width="8.7109375" style="2" customWidth="1"/>
    <col min="5627" max="5627" width="14.28515625" style="2" bestFit="1" customWidth="1"/>
    <col min="5628" max="5628" width="19.140625" style="2" customWidth="1"/>
    <col min="5629" max="5629" width="16.5703125" style="2" customWidth="1"/>
    <col min="5630" max="5630" width="17.5703125" style="2" customWidth="1"/>
    <col min="5631" max="5631" width="26" style="2" customWidth="1"/>
    <col min="5632" max="5632" width="96.7109375" style="2" customWidth="1"/>
    <col min="5633" max="5633" width="11.42578125" style="2" customWidth="1"/>
    <col min="5634" max="5878" width="11.42578125" style="2"/>
    <col min="5879" max="5879" width="20.28515625" style="2" bestFit="1" customWidth="1"/>
    <col min="5880" max="5880" width="9.85546875" style="2" customWidth="1"/>
    <col min="5881" max="5881" width="86.5703125" style="2" customWidth="1"/>
    <col min="5882" max="5882" width="8.7109375" style="2" customWidth="1"/>
    <col min="5883" max="5883" width="14.28515625" style="2" bestFit="1" customWidth="1"/>
    <col min="5884" max="5884" width="19.140625" style="2" customWidth="1"/>
    <col min="5885" max="5885" width="16.5703125" style="2" customWidth="1"/>
    <col min="5886" max="5886" width="17.5703125" style="2" customWidth="1"/>
    <col min="5887" max="5887" width="26" style="2" customWidth="1"/>
    <col min="5888" max="5888" width="96.7109375" style="2" customWidth="1"/>
    <col min="5889" max="5889" width="11.42578125" style="2" customWidth="1"/>
    <col min="5890" max="6134" width="11.42578125" style="2"/>
    <col min="6135" max="6135" width="20.28515625" style="2" bestFit="1" customWidth="1"/>
    <col min="6136" max="6136" width="9.85546875" style="2" customWidth="1"/>
    <col min="6137" max="6137" width="86.5703125" style="2" customWidth="1"/>
    <col min="6138" max="6138" width="8.7109375" style="2" customWidth="1"/>
    <col min="6139" max="6139" width="14.28515625" style="2" bestFit="1" customWidth="1"/>
    <col min="6140" max="6140" width="19.140625" style="2" customWidth="1"/>
    <col min="6141" max="6141" width="16.5703125" style="2" customWidth="1"/>
    <col min="6142" max="6142" width="17.5703125" style="2" customWidth="1"/>
    <col min="6143" max="6143" width="26" style="2" customWidth="1"/>
    <col min="6144" max="6144" width="96.7109375" style="2" customWidth="1"/>
    <col min="6145" max="6145" width="11.42578125" style="2" customWidth="1"/>
    <col min="6146" max="6390" width="11.42578125" style="2"/>
    <col min="6391" max="6391" width="20.28515625" style="2" bestFit="1" customWidth="1"/>
    <col min="6392" max="6392" width="9.85546875" style="2" customWidth="1"/>
    <col min="6393" max="6393" width="86.5703125" style="2" customWidth="1"/>
    <col min="6394" max="6394" width="8.7109375" style="2" customWidth="1"/>
    <col min="6395" max="6395" width="14.28515625" style="2" bestFit="1" customWidth="1"/>
    <col min="6396" max="6396" width="19.140625" style="2" customWidth="1"/>
    <col min="6397" max="6397" width="16.5703125" style="2" customWidth="1"/>
    <col min="6398" max="6398" width="17.5703125" style="2" customWidth="1"/>
    <col min="6399" max="6399" width="26" style="2" customWidth="1"/>
    <col min="6400" max="6400" width="96.7109375" style="2" customWidth="1"/>
    <col min="6401" max="6401" width="11.42578125" style="2" customWidth="1"/>
    <col min="6402" max="6646" width="11.42578125" style="2"/>
    <col min="6647" max="6647" width="20.28515625" style="2" bestFit="1" customWidth="1"/>
    <col min="6648" max="6648" width="9.85546875" style="2" customWidth="1"/>
    <col min="6649" max="6649" width="86.5703125" style="2" customWidth="1"/>
    <col min="6650" max="6650" width="8.7109375" style="2" customWidth="1"/>
    <col min="6651" max="6651" width="14.28515625" style="2" bestFit="1" customWidth="1"/>
    <col min="6652" max="6652" width="19.140625" style="2" customWidth="1"/>
    <col min="6653" max="6653" width="16.5703125" style="2" customWidth="1"/>
    <col min="6654" max="6654" width="17.5703125" style="2" customWidth="1"/>
    <col min="6655" max="6655" width="26" style="2" customWidth="1"/>
    <col min="6656" max="6656" width="96.7109375" style="2" customWidth="1"/>
    <col min="6657" max="6657" width="11.42578125" style="2" customWidth="1"/>
    <col min="6658" max="6902" width="11.42578125" style="2"/>
    <col min="6903" max="6903" width="20.28515625" style="2" bestFit="1" customWidth="1"/>
    <col min="6904" max="6904" width="9.85546875" style="2" customWidth="1"/>
    <col min="6905" max="6905" width="86.5703125" style="2" customWidth="1"/>
    <col min="6906" max="6906" width="8.7109375" style="2" customWidth="1"/>
    <col min="6907" max="6907" width="14.28515625" style="2" bestFit="1" customWidth="1"/>
    <col min="6908" max="6908" width="19.140625" style="2" customWidth="1"/>
    <col min="6909" max="6909" width="16.5703125" style="2" customWidth="1"/>
    <col min="6910" max="6910" width="17.5703125" style="2" customWidth="1"/>
    <col min="6911" max="6911" width="26" style="2" customWidth="1"/>
    <col min="6912" max="6912" width="96.7109375" style="2" customWidth="1"/>
    <col min="6913" max="6913" width="11.42578125" style="2" customWidth="1"/>
    <col min="6914" max="7158" width="11.42578125" style="2"/>
    <col min="7159" max="7159" width="20.28515625" style="2" bestFit="1" customWidth="1"/>
    <col min="7160" max="7160" width="9.85546875" style="2" customWidth="1"/>
    <col min="7161" max="7161" width="86.5703125" style="2" customWidth="1"/>
    <col min="7162" max="7162" width="8.7109375" style="2" customWidth="1"/>
    <col min="7163" max="7163" width="14.28515625" style="2" bestFit="1" customWidth="1"/>
    <col min="7164" max="7164" width="19.140625" style="2" customWidth="1"/>
    <col min="7165" max="7165" width="16.5703125" style="2" customWidth="1"/>
    <col min="7166" max="7166" width="17.5703125" style="2" customWidth="1"/>
    <col min="7167" max="7167" width="26" style="2" customWidth="1"/>
    <col min="7168" max="7168" width="96.7109375" style="2" customWidth="1"/>
    <col min="7169" max="7169" width="11.42578125" style="2" customWidth="1"/>
    <col min="7170" max="7414" width="11.42578125" style="2"/>
    <col min="7415" max="7415" width="20.28515625" style="2" bestFit="1" customWidth="1"/>
    <col min="7416" max="7416" width="9.85546875" style="2" customWidth="1"/>
    <col min="7417" max="7417" width="86.5703125" style="2" customWidth="1"/>
    <col min="7418" max="7418" width="8.7109375" style="2" customWidth="1"/>
    <col min="7419" max="7419" width="14.28515625" style="2" bestFit="1" customWidth="1"/>
    <col min="7420" max="7420" width="19.140625" style="2" customWidth="1"/>
    <col min="7421" max="7421" width="16.5703125" style="2" customWidth="1"/>
    <col min="7422" max="7422" width="17.5703125" style="2" customWidth="1"/>
    <col min="7423" max="7423" width="26" style="2" customWidth="1"/>
    <col min="7424" max="7424" width="96.7109375" style="2" customWidth="1"/>
    <col min="7425" max="7425" width="11.42578125" style="2" customWidth="1"/>
    <col min="7426" max="7670" width="11.42578125" style="2"/>
    <col min="7671" max="7671" width="20.28515625" style="2" bestFit="1" customWidth="1"/>
    <col min="7672" max="7672" width="9.85546875" style="2" customWidth="1"/>
    <col min="7673" max="7673" width="86.5703125" style="2" customWidth="1"/>
    <col min="7674" max="7674" width="8.7109375" style="2" customWidth="1"/>
    <col min="7675" max="7675" width="14.28515625" style="2" bestFit="1" customWidth="1"/>
    <col min="7676" max="7676" width="19.140625" style="2" customWidth="1"/>
    <col min="7677" max="7677" width="16.5703125" style="2" customWidth="1"/>
    <col min="7678" max="7678" width="17.5703125" style="2" customWidth="1"/>
    <col min="7679" max="7679" width="26" style="2" customWidth="1"/>
    <col min="7680" max="7680" width="96.7109375" style="2" customWidth="1"/>
    <col min="7681" max="7681" width="11.42578125" style="2" customWidth="1"/>
    <col min="7682" max="7926" width="11.42578125" style="2"/>
    <col min="7927" max="7927" width="20.28515625" style="2" bestFit="1" customWidth="1"/>
    <col min="7928" max="7928" width="9.85546875" style="2" customWidth="1"/>
    <col min="7929" max="7929" width="86.5703125" style="2" customWidth="1"/>
    <col min="7930" max="7930" width="8.7109375" style="2" customWidth="1"/>
    <col min="7931" max="7931" width="14.28515625" style="2" bestFit="1" customWidth="1"/>
    <col min="7932" max="7932" width="19.140625" style="2" customWidth="1"/>
    <col min="7933" max="7933" width="16.5703125" style="2" customWidth="1"/>
    <col min="7934" max="7934" width="17.5703125" style="2" customWidth="1"/>
    <col min="7935" max="7935" width="26" style="2" customWidth="1"/>
    <col min="7936" max="7936" width="96.7109375" style="2" customWidth="1"/>
    <col min="7937" max="7937" width="11.42578125" style="2" customWidth="1"/>
    <col min="7938" max="8182" width="11.42578125" style="2"/>
    <col min="8183" max="8183" width="20.28515625" style="2" bestFit="1" customWidth="1"/>
    <col min="8184" max="8184" width="9.85546875" style="2" customWidth="1"/>
    <col min="8185" max="8185" width="86.5703125" style="2" customWidth="1"/>
    <col min="8186" max="8186" width="8.7109375" style="2" customWidth="1"/>
    <col min="8187" max="8187" width="14.28515625" style="2" bestFit="1" customWidth="1"/>
    <col min="8188" max="8188" width="19.140625" style="2" customWidth="1"/>
    <col min="8189" max="8189" width="16.5703125" style="2" customWidth="1"/>
    <col min="8190" max="8190" width="17.5703125" style="2" customWidth="1"/>
    <col min="8191" max="8191" width="26" style="2" customWidth="1"/>
    <col min="8192" max="8192" width="96.7109375" style="2" customWidth="1"/>
    <col min="8193" max="8193" width="11.42578125" style="2" customWidth="1"/>
    <col min="8194" max="8438" width="11.42578125" style="2"/>
    <col min="8439" max="8439" width="20.28515625" style="2" bestFit="1" customWidth="1"/>
    <col min="8440" max="8440" width="9.85546875" style="2" customWidth="1"/>
    <col min="8441" max="8441" width="86.5703125" style="2" customWidth="1"/>
    <col min="8442" max="8442" width="8.7109375" style="2" customWidth="1"/>
    <col min="8443" max="8443" width="14.28515625" style="2" bestFit="1" customWidth="1"/>
    <col min="8444" max="8444" width="19.140625" style="2" customWidth="1"/>
    <col min="8445" max="8445" width="16.5703125" style="2" customWidth="1"/>
    <col min="8446" max="8446" width="17.5703125" style="2" customWidth="1"/>
    <col min="8447" max="8447" width="26" style="2" customWidth="1"/>
    <col min="8448" max="8448" width="96.7109375" style="2" customWidth="1"/>
    <col min="8449" max="8449" width="11.42578125" style="2" customWidth="1"/>
    <col min="8450" max="8694" width="11.42578125" style="2"/>
    <col min="8695" max="8695" width="20.28515625" style="2" bestFit="1" customWidth="1"/>
    <col min="8696" max="8696" width="9.85546875" style="2" customWidth="1"/>
    <col min="8697" max="8697" width="86.5703125" style="2" customWidth="1"/>
    <col min="8698" max="8698" width="8.7109375" style="2" customWidth="1"/>
    <col min="8699" max="8699" width="14.28515625" style="2" bestFit="1" customWidth="1"/>
    <col min="8700" max="8700" width="19.140625" style="2" customWidth="1"/>
    <col min="8701" max="8701" width="16.5703125" style="2" customWidth="1"/>
    <col min="8702" max="8702" width="17.5703125" style="2" customWidth="1"/>
    <col min="8703" max="8703" width="26" style="2" customWidth="1"/>
    <col min="8704" max="8704" width="96.7109375" style="2" customWidth="1"/>
    <col min="8705" max="8705" width="11.42578125" style="2" customWidth="1"/>
    <col min="8706" max="8950" width="11.42578125" style="2"/>
    <col min="8951" max="8951" width="20.28515625" style="2" bestFit="1" customWidth="1"/>
    <col min="8952" max="8952" width="9.85546875" style="2" customWidth="1"/>
    <col min="8953" max="8953" width="86.5703125" style="2" customWidth="1"/>
    <col min="8954" max="8954" width="8.7109375" style="2" customWidth="1"/>
    <col min="8955" max="8955" width="14.28515625" style="2" bestFit="1" customWidth="1"/>
    <col min="8956" max="8956" width="19.140625" style="2" customWidth="1"/>
    <col min="8957" max="8957" width="16.5703125" style="2" customWidth="1"/>
    <col min="8958" max="8958" width="17.5703125" style="2" customWidth="1"/>
    <col min="8959" max="8959" width="26" style="2" customWidth="1"/>
    <col min="8960" max="8960" width="96.7109375" style="2" customWidth="1"/>
    <col min="8961" max="8961" width="11.42578125" style="2" customWidth="1"/>
    <col min="8962" max="9206" width="11.42578125" style="2"/>
    <col min="9207" max="9207" width="20.28515625" style="2" bestFit="1" customWidth="1"/>
    <col min="9208" max="9208" width="9.85546875" style="2" customWidth="1"/>
    <col min="9209" max="9209" width="86.5703125" style="2" customWidth="1"/>
    <col min="9210" max="9210" width="8.7109375" style="2" customWidth="1"/>
    <col min="9211" max="9211" width="14.28515625" style="2" bestFit="1" customWidth="1"/>
    <col min="9212" max="9212" width="19.140625" style="2" customWidth="1"/>
    <col min="9213" max="9213" width="16.5703125" style="2" customWidth="1"/>
    <col min="9214" max="9214" width="17.5703125" style="2" customWidth="1"/>
    <col min="9215" max="9215" width="26" style="2" customWidth="1"/>
    <col min="9216" max="9216" width="96.7109375" style="2" customWidth="1"/>
    <col min="9217" max="9217" width="11.42578125" style="2" customWidth="1"/>
    <col min="9218" max="9462" width="11.42578125" style="2"/>
    <col min="9463" max="9463" width="20.28515625" style="2" bestFit="1" customWidth="1"/>
    <col min="9464" max="9464" width="9.85546875" style="2" customWidth="1"/>
    <col min="9465" max="9465" width="86.5703125" style="2" customWidth="1"/>
    <col min="9466" max="9466" width="8.7109375" style="2" customWidth="1"/>
    <col min="9467" max="9467" width="14.28515625" style="2" bestFit="1" customWidth="1"/>
    <col min="9468" max="9468" width="19.140625" style="2" customWidth="1"/>
    <col min="9469" max="9469" width="16.5703125" style="2" customWidth="1"/>
    <col min="9470" max="9470" width="17.5703125" style="2" customWidth="1"/>
    <col min="9471" max="9471" width="26" style="2" customWidth="1"/>
    <col min="9472" max="9472" width="96.7109375" style="2" customWidth="1"/>
    <col min="9473" max="9473" width="11.42578125" style="2" customWidth="1"/>
    <col min="9474" max="9718" width="11.42578125" style="2"/>
    <col min="9719" max="9719" width="20.28515625" style="2" bestFit="1" customWidth="1"/>
    <col min="9720" max="9720" width="9.85546875" style="2" customWidth="1"/>
    <col min="9721" max="9721" width="86.5703125" style="2" customWidth="1"/>
    <col min="9722" max="9722" width="8.7109375" style="2" customWidth="1"/>
    <col min="9723" max="9723" width="14.28515625" style="2" bestFit="1" customWidth="1"/>
    <col min="9724" max="9724" width="19.140625" style="2" customWidth="1"/>
    <col min="9725" max="9725" width="16.5703125" style="2" customWidth="1"/>
    <col min="9726" max="9726" width="17.5703125" style="2" customWidth="1"/>
    <col min="9727" max="9727" width="26" style="2" customWidth="1"/>
    <col min="9728" max="9728" width="96.7109375" style="2" customWidth="1"/>
    <col min="9729" max="9729" width="11.42578125" style="2" customWidth="1"/>
    <col min="9730" max="9974" width="11.42578125" style="2"/>
    <col min="9975" max="9975" width="20.28515625" style="2" bestFit="1" customWidth="1"/>
    <col min="9976" max="9976" width="9.85546875" style="2" customWidth="1"/>
    <col min="9977" max="9977" width="86.5703125" style="2" customWidth="1"/>
    <col min="9978" max="9978" width="8.7109375" style="2" customWidth="1"/>
    <col min="9979" max="9979" width="14.28515625" style="2" bestFit="1" customWidth="1"/>
    <col min="9980" max="9980" width="19.140625" style="2" customWidth="1"/>
    <col min="9981" max="9981" width="16.5703125" style="2" customWidth="1"/>
    <col min="9982" max="9982" width="17.5703125" style="2" customWidth="1"/>
    <col min="9983" max="9983" width="26" style="2" customWidth="1"/>
    <col min="9984" max="9984" width="96.7109375" style="2" customWidth="1"/>
    <col min="9985" max="9985" width="11.42578125" style="2" customWidth="1"/>
    <col min="9986" max="10230" width="11.42578125" style="2"/>
    <col min="10231" max="10231" width="20.28515625" style="2" bestFit="1" customWidth="1"/>
    <col min="10232" max="10232" width="9.85546875" style="2" customWidth="1"/>
    <col min="10233" max="10233" width="86.5703125" style="2" customWidth="1"/>
    <col min="10234" max="10234" width="8.7109375" style="2" customWidth="1"/>
    <col min="10235" max="10235" width="14.28515625" style="2" bestFit="1" customWidth="1"/>
    <col min="10236" max="10236" width="19.140625" style="2" customWidth="1"/>
    <col min="10237" max="10237" width="16.5703125" style="2" customWidth="1"/>
    <col min="10238" max="10238" width="17.5703125" style="2" customWidth="1"/>
    <col min="10239" max="10239" width="26" style="2" customWidth="1"/>
    <col min="10240" max="10240" width="96.7109375" style="2" customWidth="1"/>
    <col min="10241" max="10241" width="11.42578125" style="2" customWidth="1"/>
    <col min="10242" max="10486" width="11.42578125" style="2"/>
    <col min="10487" max="10487" width="20.28515625" style="2" bestFit="1" customWidth="1"/>
    <col min="10488" max="10488" width="9.85546875" style="2" customWidth="1"/>
    <col min="10489" max="10489" width="86.5703125" style="2" customWidth="1"/>
    <col min="10490" max="10490" width="8.7109375" style="2" customWidth="1"/>
    <col min="10491" max="10491" width="14.28515625" style="2" bestFit="1" customWidth="1"/>
    <col min="10492" max="10492" width="19.140625" style="2" customWidth="1"/>
    <col min="10493" max="10493" width="16.5703125" style="2" customWidth="1"/>
    <col min="10494" max="10494" width="17.5703125" style="2" customWidth="1"/>
    <col min="10495" max="10495" width="26" style="2" customWidth="1"/>
    <col min="10496" max="10496" width="96.7109375" style="2" customWidth="1"/>
    <col min="10497" max="10497" width="11.42578125" style="2" customWidth="1"/>
    <col min="10498" max="10742" width="11.42578125" style="2"/>
    <col min="10743" max="10743" width="20.28515625" style="2" bestFit="1" customWidth="1"/>
    <col min="10744" max="10744" width="9.85546875" style="2" customWidth="1"/>
    <col min="10745" max="10745" width="86.5703125" style="2" customWidth="1"/>
    <col min="10746" max="10746" width="8.7109375" style="2" customWidth="1"/>
    <col min="10747" max="10747" width="14.28515625" style="2" bestFit="1" customWidth="1"/>
    <col min="10748" max="10748" width="19.140625" style="2" customWidth="1"/>
    <col min="10749" max="10749" width="16.5703125" style="2" customWidth="1"/>
    <col min="10750" max="10750" width="17.5703125" style="2" customWidth="1"/>
    <col min="10751" max="10751" width="26" style="2" customWidth="1"/>
    <col min="10752" max="10752" width="96.7109375" style="2" customWidth="1"/>
    <col min="10753" max="10753" width="11.42578125" style="2" customWidth="1"/>
    <col min="10754" max="10998" width="11.42578125" style="2"/>
    <col min="10999" max="10999" width="20.28515625" style="2" bestFit="1" customWidth="1"/>
    <col min="11000" max="11000" width="9.85546875" style="2" customWidth="1"/>
    <col min="11001" max="11001" width="86.5703125" style="2" customWidth="1"/>
    <col min="11002" max="11002" width="8.7109375" style="2" customWidth="1"/>
    <col min="11003" max="11003" width="14.28515625" style="2" bestFit="1" customWidth="1"/>
    <col min="11004" max="11004" width="19.140625" style="2" customWidth="1"/>
    <col min="11005" max="11005" width="16.5703125" style="2" customWidth="1"/>
    <col min="11006" max="11006" width="17.5703125" style="2" customWidth="1"/>
    <col min="11007" max="11007" width="26" style="2" customWidth="1"/>
    <col min="11008" max="11008" width="96.7109375" style="2" customWidth="1"/>
    <col min="11009" max="11009" width="11.42578125" style="2" customWidth="1"/>
    <col min="11010" max="11254" width="11.42578125" style="2"/>
    <col min="11255" max="11255" width="20.28515625" style="2" bestFit="1" customWidth="1"/>
    <col min="11256" max="11256" width="9.85546875" style="2" customWidth="1"/>
    <col min="11257" max="11257" width="86.5703125" style="2" customWidth="1"/>
    <col min="11258" max="11258" width="8.7109375" style="2" customWidth="1"/>
    <col min="11259" max="11259" width="14.28515625" style="2" bestFit="1" customWidth="1"/>
    <col min="11260" max="11260" width="19.140625" style="2" customWidth="1"/>
    <col min="11261" max="11261" width="16.5703125" style="2" customWidth="1"/>
    <col min="11262" max="11262" width="17.5703125" style="2" customWidth="1"/>
    <col min="11263" max="11263" width="26" style="2" customWidth="1"/>
    <col min="11264" max="11264" width="96.7109375" style="2" customWidth="1"/>
    <col min="11265" max="11265" width="11.42578125" style="2" customWidth="1"/>
    <col min="11266" max="11510" width="11.42578125" style="2"/>
    <col min="11511" max="11511" width="20.28515625" style="2" bestFit="1" customWidth="1"/>
    <col min="11512" max="11512" width="9.85546875" style="2" customWidth="1"/>
    <col min="11513" max="11513" width="86.5703125" style="2" customWidth="1"/>
    <col min="11514" max="11514" width="8.7109375" style="2" customWidth="1"/>
    <col min="11515" max="11515" width="14.28515625" style="2" bestFit="1" customWidth="1"/>
    <col min="11516" max="11516" width="19.140625" style="2" customWidth="1"/>
    <col min="11517" max="11517" width="16.5703125" style="2" customWidth="1"/>
    <col min="11518" max="11518" width="17.5703125" style="2" customWidth="1"/>
    <col min="11519" max="11519" width="26" style="2" customWidth="1"/>
    <col min="11520" max="11520" width="96.7109375" style="2" customWidth="1"/>
    <col min="11521" max="11521" width="11.42578125" style="2" customWidth="1"/>
    <col min="11522" max="11766" width="11.42578125" style="2"/>
    <col min="11767" max="11767" width="20.28515625" style="2" bestFit="1" customWidth="1"/>
    <col min="11768" max="11768" width="9.85546875" style="2" customWidth="1"/>
    <col min="11769" max="11769" width="86.5703125" style="2" customWidth="1"/>
    <col min="11770" max="11770" width="8.7109375" style="2" customWidth="1"/>
    <col min="11771" max="11771" width="14.28515625" style="2" bestFit="1" customWidth="1"/>
    <col min="11772" max="11772" width="19.140625" style="2" customWidth="1"/>
    <col min="11773" max="11773" width="16.5703125" style="2" customWidth="1"/>
    <col min="11774" max="11774" width="17.5703125" style="2" customWidth="1"/>
    <col min="11775" max="11775" width="26" style="2" customWidth="1"/>
    <col min="11776" max="11776" width="96.7109375" style="2" customWidth="1"/>
    <col min="11777" max="11777" width="11.42578125" style="2" customWidth="1"/>
    <col min="11778" max="12022" width="11.42578125" style="2"/>
    <col min="12023" max="12023" width="20.28515625" style="2" bestFit="1" customWidth="1"/>
    <col min="12024" max="12024" width="9.85546875" style="2" customWidth="1"/>
    <col min="12025" max="12025" width="86.5703125" style="2" customWidth="1"/>
    <col min="12026" max="12026" width="8.7109375" style="2" customWidth="1"/>
    <col min="12027" max="12027" width="14.28515625" style="2" bestFit="1" customWidth="1"/>
    <col min="12028" max="12028" width="19.140625" style="2" customWidth="1"/>
    <col min="12029" max="12029" width="16.5703125" style="2" customWidth="1"/>
    <col min="12030" max="12030" width="17.5703125" style="2" customWidth="1"/>
    <col min="12031" max="12031" width="26" style="2" customWidth="1"/>
    <col min="12032" max="12032" width="96.7109375" style="2" customWidth="1"/>
    <col min="12033" max="12033" width="11.42578125" style="2" customWidth="1"/>
    <col min="12034" max="12278" width="11.42578125" style="2"/>
    <col min="12279" max="12279" width="20.28515625" style="2" bestFit="1" customWidth="1"/>
    <col min="12280" max="12280" width="9.85546875" style="2" customWidth="1"/>
    <col min="12281" max="12281" width="86.5703125" style="2" customWidth="1"/>
    <col min="12282" max="12282" width="8.7109375" style="2" customWidth="1"/>
    <col min="12283" max="12283" width="14.28515625" style="2" bestFit="1" customWidth="1"/>
    <col min="12284" max="12284" width="19.140625" style="2" customWidth="1"/>
    <col min="12285" max="12285" width="16.5703125" style="2" customWidth="1"/>
    <col min="12286" max="12286" width="17.5703125" style="2" customWidth="1"/>
    <col min="12287" max="12287" width="26" style="2" customWidth="1"/>
    <col min="12288" max="12288" width="96.7109375" style="2" customWidth="1"/>
    <col min="12289" max="12289" width="11.42578125" style="2" customWidth="1"/>
    <col min="12290" max="12534" width="11.42578125" style="2"/>
    <col min="12535" max="12535" width="20.28515625" style="2" bestFit="1" customWidth="1"/>
    <col min="12536" max="12536" width="9.85546875" style="2" customWidth="1"/>
    <col min="12537" max="12537" width="86.5703125" style="2" customWidth="1"/>
    <col min="12538" max="12538" width="8.7109375" style="2" customWidth="1"/>
    <col min="12539" max="12539" width="14.28515625" style="2" bestFit="1" customWidth="1"/>
    <col min="12540" max="12540" width="19.140625" style="2" customWidth="1"/>
    <col min="12541" max="12541" width="16.5703125" style="2" customWidth="1"/>
    <col min="12542" max="12542" width="17.5703125" style="2" customWidth="1"/>
    <col min="12543" max="12543" width="26" style="2" customWidth="1"/>
    <col min="12544" max="12544" width="96.7109375" style="2" customWidth="1"/>
    <col min="12545" max="12545" width="11.42578125" style="2" customWidth="1"/>
    <col min="12546" max="12790" width="11.42578125" style="2"/>
    <col min="12791" max="12791" width="20.28515625" style="2" bestFit="1" customWidth="1"/>
    <col min="12792" max="12792" width="9.85546875" style="2" customWidth="1"/>
    <col min="12793" max="12793" width="86.5703125" style="2" customWidth="1"/>
    <col min="12794" max="12794" width="8.7109375" style="2" customWidth="1"/>
    <col min="12795" max="12795" width="14.28515625" style="2" bestFit="1" customWidth="1"/>
    <col min="12796" max="12796" width="19.140625" style="2" customWidth="1"/>
    <col min="12797" max="12797" width="16.5703125" style="2" customWidth="1"/>
    <col min="12798" max="12798" width="17.5703125" style="2" customWidth="1"/>
    <col min="12799" max="12799" width="26" style="2" customWidth="1"/>
    <col min="12800" max="12800" width="96.7109375" style="2" customWidth="1"/>
    <col min="12801" max="12801" width="11.42578125" style="2" customWidth="1"/>
    <col min="12802" max="13046" width="11.42578125" style="2"/>
    <col min="13047" max="13047" width="20.28515625" style="2" bestFit="1" customWidth="1"/>
    <col min="13048" max="13048" width="9.85546875" style="2" customWidth="1"/>
    <col min="13049" max="13049" width="86.5703125" style="2" customWidth="1"/>
    <col min="13050" max="13050" width="8.7109375" style="2" customWidth="1"/>
    <col min="13051" max="13051" width="14.28515625" style="2" bestFit="1" customWidth="1"/>
    <col min="13052" max="13052" width="19.140625" style="2" customWidth="1"/>
    <col min="13053" max="13053" width="16.5703125" style="2" customWidth="1"/>
    <col min="13054" max="13054" width="17.5703125" style="2" customWidth="1"/>
    <col min="13055" max="13055" width="26" style="2" customWidth="1"/>
    <col min="13056" max="13056" width="96.7109375" style="2" customWidth="1"/>
    <col min="13057" max="13057" width="11.42578125" style="2" customWidth="1"/>
    <col min="13058" max="13302" width="11.42578125" style="2"/>
    <col min="13303" max="13303" width="20.28515625" style="2" bestFit="1" customWidth="1"/>
    <col min="13304" max="13304" width="9.85546875" style="2" customWidth="1"/>
    <col min="13305" max="13305" width="86.5703125" style="2" customWidth="1"/>
    <col min="13306" max="13306" width="8.7109375" style="2" customWidth="1"/>
    <col min="13307" max="13307" width="14.28515625" style="2" bestFit="1" customWidth="1"/>
    <col min="13308" max="13308" width="19.140625" style="2" customWidth="1"/>
    <col min="13309" max="13309" width="16.5703125" style="2" customWidth="1"/>
    <col min="13310" max="13310" width="17.5703125" style="2" customWidth="1"/>
    <col min="13311" max="13311" width="26" style="2" customWidth="1"/>
    <col min="13312" max="13312" width="96.7109375" style="2" customWidth="1"/>
    <col min="13313" max="13313" width="11.42578125" style="2" customWidth="1"/>
    <col min="13314" max="13558" width="11.42578125" style="2"/>
    <col min="13559" max="13559" width="20.28515625" style="2" bestFit="1" customWidth="1"/>
    <col min="13560" max="13560" width="9.85546875" style="2" customWidth="1"/>
    <col min="13561" max="13561" width="86.5703125" style="2" customWidth="1"/>
    <col min="13562" max="13562" width="8.7109375" style="2" customWidth="1"/>
    <col min="13563" max="13563" width="14.28515625" style="2" bestFit="1" customWidth="1"/>
    <col min="13564" max="13564" width="19.140625" style="2" customWidth="1"/>
    <col min="13565" max="13565" width="16.5703125" style="2" customWidth="1"/>
    <col min="13566" max="13566" width="17.5703125" style="2" customWidth="1"/>
    <col min="13567" max="13567" width="26" style="2" customWidth="1"/>
    <col min="13568" max="13568" width="96.7109375" style="2" customWidth="1"/>
    <col min="13569" max="13569" width="11.42578125" style="2" customWidth="1"/>
    <col min="13570" max="13814" width="11.42578125" style="2"/>
    <col min="13815" max="13815" width="20.28515625" style="2" bestFit="1" customWidth="1"/>
    <col min="13816" max="13816" width="9.85546875" style="2" customWidth="1"/>
    <col min="13817" max="13817" width="86.5703125" style="2" customWidth="1"/>
    <col min="13818" max="13818" width="8.7109375" style="2" customWidth="1"/>
    <col min="13819" max="13819" width="14.28515625" style="2" bestFit="1" customWidth="1"/>
    <col min="13820" max="13820" width="19.140625" style="2" customWidth="1"/>
    <col min="13821" max="13821" width="16.5703125" style="2" customWidth="1"/>
    <col min="13822" max="13822" width="17.5703125" style="2" customWidth="1"/>
    <col min="13823" max="13823" width="26" style="2" customWidth="1"/>
    <col min="13824" max="13824" width="96.7109375" style="2" customWidth="1"/>
    <col min="13825" max="13825" width="11.42578125" style="2" customWidth="1"/>
    <col min="13826" max="14070" width="11.42578125" style="2"/>
    <col min="14071" max="14071" width="20.28515625" style="2" bestFit="1" customWidth="1"/>
    <col min="14072" max="14072" width="9.85546875" style="2" customWidth="1"/>
    <col min="14073" max="14073" width="86.5703125" style="2" customWidth="1"/>
    <col min="14074" max="14074" width="8.7109375" style="2" customWidth="1"/>
    <col min="14075" max="14075" width="14.28515625" style="2" bestFit="1" customWidth="1"/>
    <col min="14076" max="14076" width="19.140625" style="2" customWidth="1"/>
    <col min="14077" max="14077" width="16.5703125" style="2" customWidth="1"/>
    <col min="14078" max="14078" width="17.5703125" style="2" customWidth="1"/>
    <col min="14079" max="14079" width="26" style="2" customWidth="1"/>
    <col min="14080" max="14080" width="96.7109375" style="2" customWidth="1"/>
    <col min="14081" max="14081" width="11.42578125" style="2" customWidth="1"/>
    <col min="14082" max="14326" width="11.42578125" style="2"/>
    <col min="14327" max="14327" width="20.28515625" style="2" bestFit="1" customWidth="1"/>
    <col min="14328" max="14328" width="9.85546875" style="2" customWidth="1"/>
    <col min="14329" max="14329" width="86.5703125" style="2" customWidth="1"/>
    <col min="14330" max="14330" width="8.7109375" style="2" customWidth="1"/>
    <col min="14331" max="14331" width="14.28515625" style="2" bestFit="1" customWidth="1"/>
    <col min="14332" max="14332" width="19.140625" style="2" customWidth="1"/>
    <col min="14333" max="14333" width="16.5703125" style="2" customWidth="1"/>
    <col min="14334" max="14334" width="17.5703125" style="2" customWidth="1"/>
    <col min="14335" max="14335" width="26" style="2" customWidth="1"/>
    <col min="14336" max="14336" width="96.7109375" style="2" customWidth="1"/>
    <col min="14337" max="14337" width="11.42578125" style="2" customWidth="1"/>
    <col min="14338" max="14582" width="11.42578125" style="2"/>
    <col min="14583" max="14583" width="20.28515625" style="2" bestFit="1" customWidth="1"/>
    <col min="14584" max="14584" width="9.85546875" style="2" customWidth="1"/>
    <col min="14585" max="14585" width="86.5703125" style="2" customWidth="1"/>
    <col min="14586" max="14586" width="8.7109375" style="2" customWidth="1"/>
    <col min="14587" max="14587" width="14.28515625" style="2" bestFit="1" customWidth="1"/>
    <col min="14588" max="14588" width="19.140625" style="2" customWidth="1"/>
    <col min="14589" max="14589" width="16.5703125" style="2" customWidth="1"/>
    <col min="14590" max="14590" width="17.5703125" style="2" customWidth="1"/>
    <col min="14591" max="14591" width="26" style="2" customWidth="1"/>
    <col min="14592" max="14592" width="96.7109375" style="2" customWidth="1"/>
    <col min="14593" max="14593" width="11.42578125" style="2" customWidth="1"/>
    <col min="14594" max="14838" width="11.42578125" style="2"/>
    <col min="14839" max="14839" width="20.28515625" style="2" bestFit="1" customWidth="1"/>
    <col min="14840" max="14840" width="9.85546875" style="2" customWidth="1"/>
    <col min="14841" max="14841" width="86.5703125" style="2" customWidth="1"/>
    <col min="14842" max="14842" width="8.7109375" style="2" customWidth="1"/>
    <col min="14843" max="14843" width="14.28515625" style="2" bestFit="1" customWidth="1"/>
    <col min="14844" max="14844" width="19.140625" style="2" customWidth="1"/>
    <col min="14845" max="14845" width="16.5703125" style="2" customWidth="1"/>
    <col min="14846" max="14846" width="17.5703125" style="2" customWidth="1"/>
    <col min="14847" max="14847" width="26" style="2" customWidth="1"/>
    <col min="14848" max="14848" width="96.7109375" style="2" customWidth="1"/>
    <col min="14849" max="14849" width="11.42578125" style="2" customWidth="1"/>
    <col min="14850" max="15094" width="11.42578125" style="2"/>
    <col min="15095" max="15095" width="20.28515625" style="2" bestFit="1" customWidth="1"/>
    <col min="15096" max="15096" width="9.85546875" style="2" customWidth="1"/>
    <col min="15097" max="15097" width="86.5703125" style="2" customWidth="1"/>
    <col min="15098" max="15098" width="8.7109375" style="2" customWidth="1"/>
    <col min="15099" max="15099" width="14.28515625" style="2" bestFit="1" customWidth="1"/>
    <col min="15100" max="15100" width="19.140625" style="2" customWidth="1"/>
    <col min="15101" max="15101" width="16.5703125" style="2" customWidth="1"/>
    <col min="15102" max="15102" width="17.5703125" style="2" customWidth="1"/>
    <col min="15103" max="15103" width="26" style="2" customWidth="1"/>
    <col min="15104" max="15104" width="96.7109375" style="2" customWidth="1"/>
    <col min="15105" max="15105" width="11.42578125" style="2" customWidth="1"/>
    <col min="15106" max="15350" width="11.42578125" style="2"/>
    <col min="15351" max="15351" width="20.28515625" style="2" bestFit="1" customWidth="1"/>
    <col min="15352" max="15352" width="9.85546875" style="2" customWidth="1"/>
    <col min="15353" max="15353" width="86.5703125" style="2" customWidth="1"/>
    <col min="15354" max="15354" width="8.7109375" style="2" customWidth="1"/>
    <col min="15355" max="15355" width="14.28515625" style="2" bestFit="1" customWidth="1"/>
    <col min="15356" max="15356" width="19.140625" style="2" customWidth="1"/>
    <col min="15357" max="15357" width="16.5703125" style="2" customWidth="1"/>
    <col min="15358" max="15358" width="17.5703125" style="2" customWidth="1"/>
    <col min="15359" max="15359" width="26" style="2" customWidth="1"/>
    <col min="15360" max="15360" width="96.7109375" style="2" customWidth="1"/>
    <col min="15361" max="15361" width="11.42578125" style="2" customWidth="1"/>
    <col min="15362" max="15606" width="11.42578125" style="2"/>
    <col min="15607" max="15607" width="20.28515625" style="2" bestFit="1" customWidth="1"/>
    <col min="15608" max="15608" width="9.85546875" style="2" customWidth="1"/>
    <col min="15609" max="15609" width="86.5703125" style="2" customWidth="1"/>
    <col min="15610" max="15610" width="8.7109375" style="2" customWidth="1"/>
    <col min="15611" max="15611" width="14.28515625" style="2" bestFit="1" customWidth="1"/>
    <col min="15612" max="15612" width="19.140625" style="2" customWidth="1"/>
    <col min="15613" max="15613" width="16.5703125" style="2" customWidth="1"/>
    <col min="15614" max="15614" width="17.5703125" style="2" customWidth="1"/>
    <col min="15615" max="15615" width="26" style="2" customWidth="1"/>
    <col min="15616" max="15616" width="96.7109375" style="2" customWidth="1"/>
    <col min="15617" max="15617" width="11.42578125" style="2" customWidth="1"/>
    <col min="15618" max="15862" width="11.42578125" style="2"/>
    <col min="15863" max="15863" width="20.28515625" style="2" bestFit="1" customWidth="1"/>
    <col min="15864" max="15864" width="9.85546875" style="2" customWidth="1"/>
    <col min="15865" max="15865" width="86.5703125" style="2" customWidth="1"/>
    <col min="15866" max="15866" width="8.7109375" style="2" customWidth="1"/>
    <col min="15867" max="15867" width="14.28515625" style="2" bestFit="1" customWidth="1"/>
    <col min="15868" max="15868" width="19.140625" style="2" customWidth="1"/>
    <col min="15869" max="15869" width="16.5703125" style="2" customWidth="1"/>
    <col min="15870" max="15870" width="17.5703125" style="2" customWidth="1"/>
    <col min="15871" max="15871" width="26" style="2" customWidth="1"/>
    <col min="15872" max="15872" width="96.7109375" style="2" customWidth="1"/>
    <col min="15873" max="15873" width="11.42578125" style="2" customWidth="1"/>
    <col min="15874" max="16118" width="11.42578125" style="2"/>
    <col min="16119" max="16119" width="20.28515625" style="2" bestFit="1" customWidth="1"/>
    <col min="16120" max="16120" width="9.85546875" style="2" customWidth="1"/>
    <col min="16121" max="16121" width="86.5703125" style="2" customWidth="1"/>
    <col min="16122" max="16122" width="8.7109375" style="2" customWidth="1"/>
    <col min="16123" max="16123" width="14.28515625" style="2" bestFit="1" customWidth="1"/>
    <col min="16124" max="16124" width="19.140625" style="2" customWidth="1"/>
    <col min="16125" max="16125" width="16.5703125" style="2" customWidth="1"/>
    <col min="16126" max="16126" width="17.5703125" style="2" customWidth="1"/>
    <col min="16127" max="16127" width="26" style="2" customWidth="1"/>
    <col min="16128" max="16128" width="96.7109375" style="2" customWidth="1"/>
    <col min="16129" max="16129" width="11.42578125" style="2" customWidth="1"/>
    <col min="16130" max="16384" width="11.42578125" style="2"/>
  </cols>
  <sheetData>
    <row r="2" spans="1:7">
      <c r="A2" s="172" t="s">
        <v>131</v>
      </c>
      <c r="B2" s="172"/>
      <c r="C2" s="173"/>
      <c r="D2" s="174" t="s">
        <v>132</v>
      </c>
      <c r="E2" s="866"/>
      <c r="F2" s="172" t="s">
        <v>142</v>
      </c>
      <c r="G2" s="176"/>
    </row>
    <row r="3" spans="1:7">
      <c r="A3" s="25" t="s">
        <v>56</v>
      </c>
      <c r="B3" s="159" t="s">
        <v>203</v>
      </c>
      <c r="C3" s="159"/>
      <c r="D3" s="215" t="s">
        <v>200</v>
      </c>
      <c r="E3" s="955">
        <v>1514.3</v>
      </c>
      <c r="F3" s="216" t="s">
        <v>205</v>
      </c>
      <c r="G3" s="159"/>
    </row>
    <row r="4" spans="1:7">
      <c r="A4" s="25" t="s">
        <v>57</v>
      </c>
      <c r="B4" s="4" t="s">
        <v>520</v>
      </c>
      <c r="C4" s="727"/>
      <c r="D4" s="6" t="s">
        <v>20</v>
      </c>
      <c r="E4" s="7">
        <v>5404320.7400000002</v>
      </c>
      <c r="F4" s="4" t="s">
        <v>207</v>
      </c>
      <c r="G4" s="4"/>
    </row>
    <row r="5" spans="1:7">
      <c r="A5" s="25" t="s">
        <v>58</v>
      </c>
      <c r="B5" s="4" t="s">
        <v>204</v>
      </c>
      <c r="C5" s="4"/>
      <c r="D5" s="6" t="s">
        <v>29</v>
      </c>
      <c r="E5" s="7">
        <f>E4/E3</f>
        <v>3568.86</v>
      </c>
      <c r="F5" s="4" t="s">
        <v>208</v>
      </c>
      <c r="G5" s="4"/>
    </row>
    <row r="6" spans="1:7">
      <c r="A6" s="25" t="s">
        <v>59</v>
      </c>
      <c r="B6" s="4" t="s">
        <v>60</v>
      </c>
      <c r="C6" s="4"/>
      <c r="D6" s="5"/>
      <c r="E6" s="7"/>
      <c r="F6" s="4" t="s">
        <v>13887</v>
      </c>
      <c r="G6" s="4"/>
    </row>
    <row r="7" spans="1:7">
      <c r="A7"/>
      <c r="B7"/>
      <c r="C7" s="4"/>
      <c r="D7" s="6" t="s">
        <v>16</v>
      </c>
      <c r="E7" s="667">
        <f>RESUMO!H3</f>
        <v>0.28349999999999997</v>
      </c>
      <c r="G7" s="2"/>
    </row>
    <row r="8" spans="1:7">
      <c r="A8" s="4"/>
      <c r="B8" s="4"/>
      <c r="C8" s="5"/>
      <c r="D8" s="4"/>
      <c r="G8" s="2"/>
    </row>
    <row r="9" spans="1:7" ht="32.1" customHeight="1">
      <c r="A9" s="1040" t="s">
        <v>74</v>
      </c>
      <c r="B9" s="1041"/>
      <c r="C9" s="1041"/>
      <c r="D9" s="1041"/>
      <c r="E9" s="1041"/>
      <c r="F9" s="1041"/>
      <c r="G9" s="1042"/>
    </row>
    <row r="10" spans="1:7" ht="15" customHeight="1">
      <c r="A10" s="42"/>
      <c r="B10" s="603"/>
      <c r="C10" s="42"/>
      <c r="D10" s="42"/>
      <c r="E10" s="868"/>
      <c r="F10" s="42"/>
      <c r="G10" s="42"/>
    </row>
    <row r="11" spans="1:7" ht="26.25" customHeight="1">
      <c r="A11" s="744" t="s">
        <v>0</v>
      </c>
      <c r="B11" s="664" t="s">
        <v>14</v>
      </c>
      <c r="C11" s="664" t="s">
        <v>2</v>
      </c>
      <c r="D11" s="664" t="s">
        <v>17</v>
      </c>
      <c r="E11" s="869" t="s">
        <v>4</v>
      </c>
      <c r="F11" s="664" t="s">
        <v>61</v>
      </c>
      <c r="G11" s="665" t="s">
        <v>62</v>
      </c>
    </row>
    <row r="12" spans="1:7" customFormat="1" ht="26.25" customHeight="1">
      <c r="E12" s="870"/>
    </row>
    <row r="13" spans="1:7" s="4" customFormat="1" ht="33" customHeight="1">
      <c r="A13" s="744" t="s">
        <v>75</v>
      </c>
      <c r="B13" s="728"/>
      <c r="C13" s="745" t="s">
        <v>79</v>
      </c>
      <c r="D13" s="664" t="s">
        <v>68</v>
      </c>
      <c r="E13" s="869">
        <v>1</v>
      </c>
      <c r="F13" s="746">
        <f>SUM(G14:G20)</f>
        <v>518.73</v>
      </c>
      <c r="G13" s="747">
        <f>ROUND(F13*E13,2)</f>
        <v>518.73</v>
      </c>
    </row>
    <row r="14" spans="1:7" ht="33" customHeight="1">
      <c r="A14" s="730">
        <v>4813</v>
      </c>
      <c r="B14" s="637" t="s">
        <v>15</v>
      </c>
      <c r="C14" s="731" t="str">
        <f>IF(A14="","",IFERROR(VLOOKUP(A14,'SINAPI12-24'!$A$3:$G$12673,2,FALSE),VLOOKUP(A14,'MAPA DE COTAÇÃO'!$B$12:$H$14,3,FALSE)))</f>
        <v xml:space="preserve">PLACA DE OBRA (PARA CONSTRUCAO CIVIL) EM CHAPA GALVANIZADA *N. 22*, ADESIVADA, DE *2,4 X 1,2* M (SEM POSTES PARA FIXACAO)                                                                                                                                                                                                                                                                                                                                                                                 </v>
      </c>
      <c r="D14" s="637" t="str">
        <f>IF(A14="","",IFERROR(VLOOKUP(A14,'SINAPI12-24'!$A$3:$G$12673,3,FALSE),VLOOKUP(A14,'MAPA DE COTAÇÃO'!$B$12:$H$14,13,FALSE)))</f>
        <v xml:space="preserve">M2    </v>
      </c>
      <c r="E14" s="871">
        <v>1</v>
      </c>
      <c r="F14" s="732">
        <f>IF(A14="","",IFERROR(VLOOKUP(A14,'SINAPI12-24'!$A$3:$G$12673,5,FALSE),VLOOKUP(A14,'MAPA DE COTAÇÃO'!$B$12:$I$14,13,FALSE)))</f>
        <v>400</v>
      </c>
      <c r="G14" s="733">
        <f>ROUND(F14*E14,2)</f>
        <v>400</v>
      </c>
    </row>
    <row r="15" spans="1:7" ht="33" customHeight="1">
      <c r="A15" s="734">
        <v>4491</v>
      </c>
      <c r="B15" s="610" t="s">
        <v>15</v>
      </c>
      <c r="C15" s="735" t="str">
        <f>IF(A15="","",IFERROR(VLOOKUP(A15,'SINAPI12-24'!$A$3:$G$12673,2,FALSE),VLOOKUP(A15,'MAPA DE COTAÇÃO'!$B$12:$H$14,3,FALSE)))</f>
        <v xml:space="preserve">PONTALETE *7,5 X 7,5* CM EM PINUS, MISTA OU EQUIVALENTE DA REGIAO - BRUTA                                                                                                                                                                                                                                                                                                                                                                                                                                 </v>
      </c>
      <c r="D15" s="610" t="str">
        <f>IF(A15="","",IFERROR(VLOOKUP(A15,'SINAPI12-24'!$A$3:$G$12673,3,FALSE),VLOOKUP(A15,'MAPA DE COTAÇÃO'!$B$12:$H$14,13,FALSE)))</f>
        <v xml:space="preserve">M     </v>
      </c>
      <c r="E15" s="872">
        <v>4</v>
      </c>
      <c r="F15" s="663">
        <f>IF(A15="","",IFERROR(VLOOKUP(A15,'SINAPI12-24'!$A$3:$G$12673,5,FALSE),VLOOKUP(A15,'MAPA DE COTAÇÃO'!$B$12:$I$14,13,FALSE)))</f>
        <v>11.58</v>
      </c>
      <c r="G15" s="736">
        <f t="shared" ref="G15:G23" si="0">ROUND(F15*E15,2)</f>
        <v>46.32</v>
      </c>
    </row>
    <row r="16" spans="1:7" ht="33" customHeight="1">
      <c r="A16" s="734">
        <v>5075</v>
      </c>
      <c r="B16" s="610" t="s">
        <v>15</v>
      </c>
      <c r="C16" s="735" t="str">
        <f>IF(A16="","",IFERROR(VLOOKUP(A16,'SINAPI12-24'!$A$3:$G$12673,2,FALSE),VLOOKUP(A16,'MAPA DE COTAÇÃO'!$B$12:$H$14,3,FALSE)))</f>
        <v xml:space="preserve">PREGO DE ACO POLIDO COM CABECA 18 X 30 (2 3/4 X 10)                                                                                                                                                                                                                                                                                                                                                                                                                                                       </v>
      </c>
      <c r="D16" s="610" t="str">
        <f>IF(A16="","",IFERROR(VLOOKUP(A16,'SINAPI12-24'!$A$3:$G$12673,3,FALSE),VLOOKUP(A16,'MAPA DE COTAÇÃO'!$B$12:$H$14,13,FALSE)))</f>
        <v xml:space="preserve">KG    </v>
      </c>
      <c r="E16" s="872">
        <v>0.11</v>
      </c>
      <c r="F16" s="663">
        <f>IF(A16="","",IFERROR(VLOOKUP(A16,'SINAPI12-24'!$A$3:$G$12673,5,FALSE),VLOOKUP(A16,'MAPA DE COTAÇÃO'!$B$12:$I$14,13,FALSE)))</f>
        <v>19.170000000000002</v>
      </c>
      <c r="G16" s="736">
        <f t="shared" si="0"/>
        <v>2.11</v>
      </c>
    </row>
    <row r="17" spans="1:7" s="41" customFormat="1" ht="33" customHeight="1">
      <c r="A17" s="734">
        <v>4417</v>
      </c>
      <c r="B17" s="610" t="s">
        <v>15</v>
      </c>
      <c r="C17" s="735" t="str">
        <f>IF(A17="","",IFERROR(VLOOKUP(A17,'SINAPI12-24'!$A$3:$G$12673,2,FALSE),VLOOKUP(A17,'MAPA DE COTAÇÃO'!$B$12:$H$14,3,FALSE)))</f>
        <v xml:space="preserve">SARRAFO NAO APARELHADO *2,5 X 7* CM, EM MACARANDUBA/MASSARANDUBA, ANGELIM, PEROBA-ROSA OU EQUIVALENTE DA REGIAO - BRUTA                                                                                                                                                                                                                                                                                                                                                                                   </v>
      </c>
      <c r="D17" s="610" t="str">
        <f>IF(A17="","",IFERROR(VLOOKUP(A17,'SINAPI12-24'!$A$3:$G$12673,3,FALSE),VLOOKUP(A17,'MAPA DE COTAÇÃO'!$B$12:$H$14,13,FALSE)))</f>
        <v xml:space="preserve">M     </v>
      </c>
      <c r="E17" s="872">
        <v>1</v>
      </c>
      <c r="F17" s="663">
        <f>IF(A17="","",IFERROR(VLOOKUP(A17,'SINAPI12-24'!$A$3:$G$12673,5,FALSE),VLOOKUP(A17,'MAPA DE COTAÇÃO'!$B$12:$I$14,13,FALSE)))</f>
        <v>6.27</v>
      </c>
      <c r="G17" s="736">
        <f t="shared" si="0"/>
        <v>6.27</v>
      </c>
    </row>
    <row r="18" spans="1:7" ht="33" customHeight="1">
      <c r="A18" s="734">
        <v>88262</v>
      </c>
      <c r="B18" s="610" t="s">
        <v>15</v>
      </c>
      <c r="C18" s="735" t="str">
        <f>IF(A18="","",IFERROR(VLOOKUP(A18,'SINAPI12-24'!$A$3:$G$12673,2,FALSE),VLOOKUP(A18,'MAPA DE COTAÇÃO'!$B$12:$H$14,3,FALSE)))</f>
        <v>CARPINTEIRO DE FORMAS COM ENCARGOS COMPLEMENTARES</v>
      </c>
      <c r="D18" s="610" t="str">
        <f>IF(A18="","",IFERROR(VLOOKUP(A18,'SINAPI12-24'!$A$3:$G$12673,3,FALSE),VLOOKUP(A18,'MAPA DE COTAÇÃO'!$B$12:$H$14,13,FALSE)))</f>
        <v>H</v>
      </c>
      <c r="E18" s="872">
        <v>1</v>
      </c>
      <c r="F18" s="663">
        <f>IF(A18="","",IFERROR(VLOOKUP(A18,'SINAPI12-24'!$A$3:$G$12673,5,FALSE),VLOOKUP(A18,'MAPA DE COTAÇÃO'!$B$12:$I$14,13,FALSE)))</f>
        <v>22.62</v>
      </c>
      <c r="G18" s="736">
        <f t="shared" si="0"/>
        <v>22.62</v>
      </c>
    </row>
    <row r="19" spans="1:7" ht="33" customHeight="1">
      <c r="A19" s="737">
        <v>94962</v>
      </c>
      <c r="B19" s="738" t="s">
        <v>15</v>
      </c>
      <c r="C19" s="735" t="str">
        <f>IF(A19="","",IFERROR(VLOOKUP(A19,'SINAPI12-24'!$A$3:$G$12673,2,FALSE),VLOOKUP(A19,'MAPA DE COTAÇÃO'!$B$12:$H$14,3,FALSE)))</f>
        <v>CONCRETO MAGRO PARA LASTRO, TRAÇO 1:4,5:4,5 (EM MASSA SECA DE CIMENTO/ AREIA MÉDIA/ BRITA 1) - PREPARO MECÂNICO COM BETONEIRA 400 L. AF_05/2021</v>
      </c>
      <c r="D19" s="610" t="str">
        <f>IF(A19="","",IFERROR(VLOOKUP(A19,'SINAPI12-24'!$A$3:$G$12673,3,FALSE),VLOOKUP(A19,'MAPA DE COTAÇÃO'!$B$12:$H$14,13,FALSE)))</f>
        <v>M3</v>
      </c>
      <c r="E19" s="873">
        <v>0.01</v>
      </c>
      <c r="F19" s="663">
        <f>IF(A19="","",IFERROR(VLOOKUP(A19,'SINAPI12-24'!$A$3:$G$12673,5,FALSE),VLOOKUP(A19,'MAPA DE COTAÇÃO'!$B$12:$I$14,13,FALSE)))</f>
        <v>472.58</v>
      </c>
      <c r="G19" s="736">
        <f t="shared" si="0"/>
        <v>4.7300000000000004</v>
      </c>
    </row>
    <row r="20" spans="1:7" ht="33" customHeight="1">
      <c r="A20" s="739">
        <v>88316</v>
      </c>
      <c r="B20" s="740" t="s">
        <v>15</v>
      </c>
      <c r="C20" s="741" t="str">
        <f>IF(A20="","",IFERROR(VLOOKUP(A20,'SINAPI12-24'!$A$3:$G$12673,2,FALSE),VLOOKUP(A20,'MAPA DE COTAÇÃO'!$B$12:$H$14,3,FALSE)))</f>
        <v>SERVENTE COM ENCARGOS COMPLEMENTARES</v>
      </c>
      <c r="D20" s="616" t="str">
        <f>IF(A20="","",IFERROR(VLOOKUP(A20,'SINAPI12-24'!$A$3:$G$12673,3,FALSE),VLOOKUP(A20,'MAPA DE COTAÇÃO'!$B$12:$H$14,13,FALSE)))</f>
        <v>H</v>
      </c>
      <c r="E20" s="874">
        <v>2</v>
      </c>
      <c r="F20" s="742">
        <f>IF(A20="","",IFERROR(VLOOKUP(A20,'SINAPI12-24'!$A$3:$G$12673,5,FALSE),VLOOKUP(A20,'MAPA DE COTAÇÃO'!$B$12:$I$14,13,FALSE)))</f>
        <v>18.34</v>
      </c>
      <c r="G20" s="743">
        <f t="shared" si="0"/>
        <v>36.68</v>
      </c>
    </row>
    <row r="21" spans="1:7" customFormat="1" ht="33" customHeight="1">
      <c r="E21" s="870"/>
    </row>
    <row r="22" spans="1:7" ht="33" customHeight="1">
      <c r="A22" s="744" t="s">
        <v>77</v>
      </c>
      <c r="B22" s="664"/>
      <c r="C22" s="745" t="s">
        <v>13874</v>
      </c>
      <c r="D22" s="664" t="s">
        <v>123</v>
      </c>
      <c r="E22" s="869">
        <v>1</v>
      </c>
      <c r="F22" s="746">
        <f>SUM(G23:G24)</f>
        <v>115525.27</v>
      </c>
      <c r="G22" s="747">
        <f>ROUND(F22*E22,2)</f>
        <v>115525.27</v>
      </c>
    </row>
    <row r="23" spans="1:7" ht="33" customHeight="1">
      <c r="A23" s="748">
        <v>94295</v>
      </c>
      <c r="B23" s="749" t="s">
        <v>15</v>
      </c>
      <c r="C23" s="731" t="str">
        <f>IF(A23="","",IFERROR(VLOOKUP(A23,'SINAPI12-24'!$A$3:$G$12673,2,FALSE),VLOOKUP(A23,'MAPA DE COTAÇÃO'!$B$12:$H$14,3,FALSE)))</f>
        <v>MESTRE DE OBRAS COM ENCARGOS COMPLEMENTARES</v>
      </c>
      <c r="D23" s="637" t="str">
        <f>IF(A23="","",IFERROR(VLOOKUP(A23,'SINAPI12-24'!$A$3:$G$12673,3,FALSE),VLOOKUP(A23,'MAPA DE COTAÇÃO'!$B$12:$H$14,13,FALSE)))</f>
        <v>MES</v>
      </c>
      <c r="E23" s="875">
        <v>11</v>
      </c>
      <c r="F23" s="732">
        <f>IF(A23="","",IFERROR(VLOOKUP(A23,'SINAPI12-24'!$A$3:$G$12673,5,FALSE),VLOOKUP(A23,'MAPA DE COTAÇÃO'!$B$12:$I$14,13,FALSE)))</f>
        <v>9391.9699999999993</v>
      </c>
      <c r="G23" s="733">
        <f t="shared" si="0"/>
        <v>103311.67</v>
      </c>
    </row>
    <row r="24" spans="1:7" ht="33" customHeight="1">
      <c r="A24" s="737">
        <v>90777</v>
      </c>
      <c r="B24" s="738" t="s">
        <v>15</v>
      </c>
      <c r="C24" s="735" t="str">
        <f>IF(A24="","",IFERROR(VLOOKUP(A24,'SINAPI12-24'!$A$3:$G$12673,2,FALSE),VLOOKUP(A24,'MAPA DE COTAÇÃO'!$B$12:$H$14,3,FALSE)))</f>
        <v>ENGENHEIRO CIVIL DE OBRA JUNIOR COM ENCARGOS COMPLEMENTARES</v>
      </c>
      <c r="D24" s="610" t="str">
        <f>IF(A24="","",IFERROR(VLOOKUP(A24,'SINAPI12-24'!$A$3:$G$12673,3,FALSE),VLOOKUP(A24,'MAPA DE COTAÇÃO'!$B$12:$H$14,13,FALSE)))</f>
        <v>H</v>
      </c>
      <c r="E24" s="873">
        <v>120</v>
      </c>
      <c r="F24" s="663">
        <f>IF(A24="","",IFERROR(VLOOKUP(A24,'SINAPI12-24'!$A$3:$G$12673,5,FALSE),VLOOKUP(A24,'MAPA DE COTAÇÃO'!$B$12:$I$14,13,FALSE)))</f>
        <v>101.78</v>
      </c>
      <c r="G24" s="736">
        <f>ROUND(F24*E24,2)</f>
        <v>12213.6</v>
      </c>
    </row>
    <row r="25" spans="1:7" ht="33" customHeight="1">
      <c r="A25" s="739">
        <v>4967</v>
      </c>
      <c r="B25" s="740" t="s">
        <v>106</v>
      </c>
      <c r="C25" s="741" t="s">
        <v>13834</v>
      </c>
      <c r="D25" s="616" t="s">
        <v>64</v>
      </c>
      <c r="E25" s="874">
        <v>1800</v>
      </c>
      <c r="F25" s="742">
        <v>11.75</v>
      </c>
      <c r="G25" s="743">
        <f>ROUND(F25*E25,2)</f>
        <v>21150</v>
      </c>
    </row>
    <row r="26" spans="1:7" customFormat="1" ht="33" customHeight="1">
      <c r="E26" s="870"/>
    </row>
    <row r="27" spans="1:7" s="4" customFormat="1" ht="41.25" customHeight="1">
      <c r="A27" s="744" t="s">
        <v>80</v>
      </c>
      <c r="B27" s="728"/>
      <c r="C27" s="769" t="s">
        <v>13841</v>
      </c>
      <c r="D27" s="664" t="s">
        <v>68</v>
      </c>
      <c r="E27" s="869">
        <v>1</v>
      </c>
      <c r="F27" s="746">
        <f>SUM(G28:G101)</f>
        <v>863.74</v>
      </c>
      <c r="G27" s="747">
        <f>ROUND(F27*E27,2)</f>
        <v>863.74</v>
      </c>
    </row>
    <row r="28" spans="1:7" ht="33" customHeight="1">
      <c r="A28" s="642">
        <v>95240</v>
      </c>
      <c r="B28" s="637" t="s">
        <v>15</v>
      </c>
      <c r="C28" s="731" t="str">
        <f>IF(A28="","",IFERROR(VLOOKUP(A28,'SINAPI12-24'!$A$3:$G$12673,2,FALSE),VLOOKUP(A28,'MAPA DE COTAÇÃO'!$B$12:$H$14,3,FALSE)))</f>
        <v>LASTRO DE CONCRETO MAGRO, APLICADO EM PISOS, LAJES SOBRE SOLO OU RADIERS, ESPESSURA DE 3 CM. AF_01/2024</v>
      </c>
      <c r="D28" s="637" t="str">
        <f>IF(A28="","",IFERROR(VLOOKUP(A28,'SINAPI12-24'!$A$3:$G$12673,3,FALSE),VLOOKUP(A28,'MAPA DE COTAÇÃO'!$B$12:$H$14,13,FALSE)))</f>
        <v>M2</v>
      </c>
      <c r="E28" s="876">
        <v>6.4000000000000003E-3</v>
      </c>
      <c r="F28" s="732">
        <f>IF(A28="","",IFERROR(VLOOKUP(A28,'SINAPI12-24'!$A$3:$G$12673,5,FALSE),VLOOKUP(A28,'MAPA DE COTAÇÃO'!$B$12:$I$14,13,FALSE)))</f>
        <v>20.53</v>
      </c>
      <c r="G28" s="733">
        <f>ROUND(F28*E28,2)</f>
        <v>0.13</v>
      </c>
    </row>
    <row r="29" spans="1:7" ht="33" customHeight="1">
      <c r="A29" s="661">
        <v>93382</v>
      </c>
      <c r="B29" s="610" t="s">
        <v>15</v>
      </c>
      <c r="C29" s="735" t="str">
        <f>IF(A29="","",IFERROR(VLOOKUP(A29,'SINAPI12-24'!$A$3:$G$12673,2,FALSE),VLOOKUP(A29,'MAPA DE COTAÇÃO'!$B$12:$H$14,3,FALSE)))</f>
        <v>REATERRO MANUAL DE VALAS, COM COMPACTADOR DE SOLOS DE PERCUSSÃO. AF_08/2023</v>
      </c>
      <c r="D29" s="610" t="str">
        <f>IF(A29="","",IFERROR(VLOOKUP(A29,'SINAPI12-24'!$A$3:$G$12673,3,FALSE),VLOOKUP(A29,'MAPA DE COTAÇÃO'!$B$12:$H$14,13,FALSE)))</f>
        <v>M3</v>
      </c>
      <c r="E29" s="877">
        <v>7.1999999999999998E-3</v>
      </c>
      <c r="F29" s="663">
        <f>IF(A29="","",IFERROR(VLOOKUP(A29,'SINAPI12-24'!$A$3:$G$12673,5,FALSE),VLOOKUP(A29,'MAPA DE COTAÇÃO'!$B$12:$I$14,13,FALSE)))</f>
        <v>21.69</v>
      </c>
      <c r="G29" s="736">
        <f t="shared" ref="G29:G37" si="1">ROUND(F29*E29,2)</f>
        <v>0.16</v>
      </c>
    </row>
    <row r="30" spans="1:7" ht="33" customHeight="1">
      <c r="A30" s="661">
        <v>91890</v>
      </c>
      <c r="B30" s="610" t="s">
        <v>15</v>
      </c>
      <c r="C30" s="735" t="str">
        <f>IF(A30="","",IFERROR(VLOOKUP(A30,'SINAPI12-24'!$A$3:$G$12673,2,FALSE),VLOOKUP(A30,'MAPA DE COTAÇÃO'!$B$12:$H$14,3,FALSE)))</f>
        <v>CURVA 90 GRAUS PARA ELETRODUTO, PVC, ROSCÁVEL, DN 25 MM (3/4"), PARA CIRCUITOS TERMINAIS, INSTALADA EM FORRO - FORNECIMENTO E INSTALAÇÃO. AF_03/2023</v>
      </c>
      <c r="D30" s="610" t="str">
        <f>IF(A30="","",IFERROR(VLOOKUP(A30,'SINAPI12-24'!$A$3:$G$12673,3,FALSE),VLOOKUP(A30,'MAPA DE COTAÇÃO'!$B$12:$H$14,13,FALSE)))</f>
        <v>UN</v>
      </c>
      <c r="E30" s="877">
        <v>1.7399999999999999E-2</v>
      </c>
      <c r="F30" s="663">
        <f>IF(A30="","",IFERROR(VLOOKUP(A30,'SINAPI12-24'!$A$3:$G$12673,5,FALSE),VLOOKUP(A30,'MAPA DE COTAÇÃO'!$B$12:$I$14,13,FALSE)))</f>
        <v>12.01</v>
      </c>
      <c r="G30" s="736">
        <f t="shared" si="1"/>
        <v>0.21</v>
      </c>
    </row>
    <row r="31" spans="1:7" s="41" customFormat="1" ht="33" customHeight="1">
      <c r="A31" s="661">
        <v>89731</v>
      </c>
      <c r="B31" s="610" t="s">
        <v>15</v>
      </c>
      <c r="C31" s="735" t="str">
        <f>IF(A31="","",IFERROR(VLOOKUP(A31,'SINAPI12-24'!$A$3:$G$12673,2,FALSE),VLOOKUP(A31,'MAPA DE COTAÇÃO'!$B$12:$H$14,3,FALSE)))</f>
        <v>JOELHO 90 GRAUS, PVC, SERIE NORMAL, ESGOTO PREDIAL, DN 50 MM, JUNTA ELÁSTICA, FORNECIDO E INSTALADO EM RAMAL DE DESCARGA OU RAMAL DE ESGOTO SANITÁRIO. AF_08/2022</v>
      </c>
      <c r="D31" s="610" t="str">
        <f>IF(A31="","",IFERROR(VLOOKUP(A31,'SINAPI12-24'!$A$3:$G$12673,3,FALSE),VLOOKUP(A31,'MAPA DE COTAÇÃO'!$B$12:$H$14,13,FALSE)))</f>
        <v>UN</v>
      </c>
      <c r="E31" s="877">
        <v>1.7399999999999999E-2</v>
      </c>
      <c r="F31" s="663">
        <f>IF(A31="","",IFERROR(VLOOKUP(A31,'SINAPI12-24'!$A$3:$G$12673,5,FALSE),VLOOKUP(A31,'MAPA DE COTAÇÃO'!$B$12:$I$14,13,FALSE)))</f>
        <v>14.05</v>
      </c>
      <c r="G31" s="736">
        <f t="shared" si="1"/>
        <v>0.24</v>
      </c>
    </row>
    <row r="32" spans="1:7" ht="33" customHeight="1">
      <c r="A32" s="661">
        <v>91875</v>
      </c>
      <c r="B32" s="610" t="s">
        <v>15</v>
      </c>
      <c r="C32" s="735" t="str">
        <f>IF(A32="","",IFERROR(VLOOKUP(A32,'SINAPI12-24'!$A$3:$G$12673,2,FALSE),VLOOKUP(A32,'MAPA DE COTAÇÃO'!$B$12:$H$14,3,FALSE)))</f>
        <v>LUVA PARA ELETRODUTO, PVC, ROSCÁVEL, DN 25 MM (3/4"), PARA CIRCUITOS TERMINAIS, INSTALADA EM FORRO - FORNECIMENTO E INSTALAÇÃO. AF_03/2023</v>
      </c>
      <c r="D32" s="610" t="str">
        <f>IF(A32="","",IFERROR(VLOOKUP(A32,'SINAPI12-24'!$A$3:$G$12673,3,FALSE),VLOOKUP(A32,'MAPA DE COTAÇÃO'!$B$12:$H$14,13,FALSE)))</f>
        <v>UN</v>
      </c>
      <c r="E32" s="877">
        <v>3.4799999999999998E-2</v>
      </c>
      <c r="F32" s="663">
        <f>IF(A32="","",IFERROR(VLOOKUP(A32,'SINAPI12-24'!$A$3:$G$12673,5,FALSE),VLOOKUP(A32,'MAPA DE COTAÇÃO'!$B$12:$I$14,13,FALSE)))</f>
        <v>7.28</v>
      </c>
      <c r="G32" s="736">
        <f t="shared" si="1"/>
        <v>0.25</v>
      </c>
    </row>
    <row r="33" spans="1:7" ht="33" customHeight="1">
      <c r="A33" s="661">
        <v>91882</v>
      </c>
      <c r="B33" s="610" t="s">
        <v>15</v>
      </c>
      <c r="C33" s="735" t="str">
        <f>IF(A33="","",IFERROR(VLOOKUP(A33,'SINAPI12-24'!$A$3:$G$12673,2,FALSE),VLOOKUP(A33,'MAPA DE COTAÇÃO'!$B$12:$H$14,3,FALSE)))</f>
        <v>LUVA PARA ELETRODUTO, PVC, ROSCÁVEL, DN 20 MM (1/2"), PARA CIRCUITOS TERMINAIS, INSTALADA EM PAREDE - FORNECIMENTO E INSTALAÇÃO. AF_03/2023</v>
      </c>
      <c r="D33" s="610" t="str">
        <f>IF(A33="","",IFERROR(VLOOKUP(A33,'SINAPI12-24'!$A$3:$G$12673,3,FALSE),VLOOKUP(A33,'MAPA DE COTAÇÃO'!$B$12:$H$14,13,FALSE)))</f>
        <v>UN</v>
      </c>
      <c r="E33" s="877">
        <v>3.4799999999999998E-2</v>
      </c>
      <c r="F33" s="663">
        <f>IF(A33="","",IFERROR(VLOOKUP(A33,'SINAPI12-24'!$A$3:$G$12673,5,FALSE),VLOOKUP(A33,'MAPA DE COTAÇÃO'!$B$12:$I$14,13,FALSE)))</f>
        <v>8.7899999999999991</v>
      </c>
      <c r="G33" s="736">
        <f t="shared" ref="G33:G36" si="2">ROUND(F33*E33,2)</f>
        <v>0.31</v>
      </c>
    </row>
    <row r="34" spans="1:7" ht="33" customHeight="1">
      <c r="A34" s="661">
        <v>3659</v>
      </c>
      <c r="B34" s="610" t="s">
        <v>15</v>
      </c>
      <c r="C34" s="735" t="str">
        <f>IF(A34="","",IFERROR(VLOOKUP(A34,'SINAPI12-24'!$A$3:$G$12673,2,FALSE),VLOOKUP(A34,'MAPA DE COTAÇÃO'!$B$12:$H$14,3,FALSE)))</f>
        <v xml:space="preserve">JUNCAO SIMPLES DE REDUCAO, PVC, DN 100 X 50 MM, SERIE NORMAL PARA ESGOTO PREDIAL                                                                                                                                                                                                                                                                                                                                                                                                                          </v>
      </c>
      <c r="D34" s="610" t="str">
        <f>IF(A34="","",IFERROR(VLOOKUP(A34,'SINAPI12-24'!$A$3:$G$12673,3,FALSE),VLOOKUP(A34,'MAPA DE COTAÇÃO'!$B$12:$H$14,13,FALSE)))</f>
        <v xml:space="preserve">UN    </v>
      </c>
      <c r="E34" s="877">
        <v>1.7399999999999999E-2</v>
      </c>
      <c r="F34" s="663">
        <f>IF(A34="","",IFERROR(VLOOKUP(A34,'SINAPI12-24'!$A$3:$G$12673,5,FALSE),VLOOKUP(A34,'MAPA DE COTAÇÃO'!$B$12:$I$14,13,FALSE)))</f>
        <v>18.82</v>
      </c>
      <c r="G34" s="736">
        <f t="shared" si="2"/>
        <v>0.33</v>
      </c>
    </row>
    <row r="35" spans="1:7" ht="33" customHeight="1">
      <c r="A35" s="661">
        <v>91871</v>
      </c>
      <c r="B35" s="610" t="s">
        <v>15</v>
      </c>
      <c r="C35" s="735" t="str">
        <f>IF(A35="","",IFERROR(VLOOKUP(A35,'SINAPI12-24'!$A$3:$G$12673,2,FALSE),VLOOKUP(A35,'MAPA DE COTAÇÃO'!$B$12:$H$14,3,FALSE)))</f>
        <v>ELETRODUTO RÍGIDO ROSCÁVEL, PVC, DN 25 MM (3/4"), PARA CIRCUITOS TERMINAIS, INSTALADO EM PAREDE - FORNECIMENTO E INSTALAÇÃO. AF_03/2023</v>
      </c>
      <c r="D35" s="610" t="str">
        <f>IF(A35="","",IFERROR(VLOOKUP(A35,'SINAPI12-24'!$A$3:$G$12673,3,FALSE),VLOOKUP(A35,'MAPA DE COTAÇÃO'!$B$12:$H$14,13,FALSE)))</f>
        <v>M</v>
      </c>
      <c r="E35" s="877">
        <v>2.6100000000000002E-2</v>
      </c>
      <c r="F35" s="663">
        <f>IF(A35="","",IFERROR(VLOOKUP(A35,'SINAPI12-24'!$A$3:$G$12673,5,FALSE),VLOOKUP(A35,'MAPA DE COTAÇÃO'!$B$12:$I$14,13,FALSE)))</f>
        <v>12.75</v>
      </c>
      <c r="G35" s="736">
        <f t="shared" si="2"/>
        <v>0.33</v>
      </c>
    </row>
    <row r="36" spans="1:7" ht="33" customHeight="1">
      <c r="A36" s="661">
        <v>95805</v>
      </c>
      <c r="B36" s="610" t="s">
        <v>15</v>
      </c>
      <c r="C36" s="735" t="str">
        <f>IF(A36="","",IFERROR(VLOOKUP(A36,'SINAPI12-24'!$A$3:$G$12673,2,FALSE),VLOOKUP(A36,'MAPA DE COTAÇÃO'!$B$12:$H$14,3,FALSE)))</f>
        <v>CONDULETE DE PVC, TIPO B, PARA ELETRODUTO DE PVC SOLDÁVEL DN 25 MM (3/4''), APARENTE - FORNECIMENTO E INSTALAÇÃO. AF_10/2022</v>
      </c>
      <c r="D36" s="610" t="str">
        <f>IF(A36="","",IFERROR(VLOOKUP(A36,'SINAPI12-24'!$A$3:$G$12673,3,FALSE),VLOOKUP(A36,'MAPA DE COTAÇÃO'!$B$12:$H$14,13,FALSE)))</f>
        <v>UN</v>
      </c>
      <c r="E36" s="877">
        <v>1.7399999999999999E-2</v>
      </c>
      <c r="F36" s="663">
        <f>IF(A36="","",IFERROR(VLOOKUP(A36,'SINAPI12-24'!$A$3:$G$12673,5,FALSE),VLOOKUP(A36,'MAPA DE COTAÇÃO'!$B$12:$I$14,13,FALSE)))</f>
        <v>21.72</v>
      </c>
      <c r="G36" s="736">
        <f t="shared" si="2"/>
        <v>0.38</v>
      </c>
    </row>
    <row r="37" spans="1:7" s="41" customFormat="1" ht="33" customHeight="1">
      <c r="A37" s="661">
        <v>89784</v>
      </c>
      <c r="B37" s="738" t="s">
        <v>15</v>
      </c>
      <c r="C37" s="735" t="str">
        <f>IF(A37="","",IFERROR(VLOOKUP(A37,'SINAPI12-24'!$A$3:$G$12673,2,FALSE),VLOOKUP(A37,'MAPA DE COTAÇÃO'!$B$12:$H$14,3,FALSE)))</f>
        <v>TE, PVC, SERIE NORMAL, ESGOTO PREDIAL, DN 50 X 50 MM, JUNTA ELÁSTICA, FORNECIDO E INSTALADO EM RAMAL DE DESCARGA OU RAMAL DE ESGOTO SANITÁRIO. AF_08/2022</v>
      </c>
      <c r="D37" s="610" t="str">
        <f>IF(A37="","",IFERROR(VLOOKUP(A37,'SINAPI12-24'!$A$3:$G$12673,3,FALSE),VLOOKUP(A37,'MAPA DE COTAÇÃO'!$B$12:$H$14,13,FALSE)))</f>
        <v>UN</v>
      </c>
      <c r="E37" s="877">
        <v>1.7399999999999999E-2</v>
      </c>
      <c r="F37" s="663">
        <f>IF(A37="","",IFERROR(VLOOKUP(A37,'SINAPI12-24'!$A$3:$G$12673,5,FALSE),VLOOKUP(A37,'MAPA DE COTAÇÃO'!$B$12:$I$14,13,FALSE)))</f>
        <v>23.07</v>
      </c>
      <c r="G37" s="736">
        <f t="shared" si="1"/>
        <v>0.4</v>
      </c>
    </row>
    <row r="38" spans="1:7" ht="33" customHeight="1">
      <c r="A38" s="661">
        <v>90443</v>
      </c>
      <c r="B38" s="610" t="s">
        <v>15</v>
      </c>
      <c r="C38" s="735" t="str">
        <f>IF(A38="","",IFERROR(VLOOKUP(A38,'SINAPI12-24'!$A$3:$G$12673,2,FALSE),VLOOKUP(A38,'MAPA DE COTAÇÃO'!$B$12:$H$14,3,FALSE)))</f>
        <v>RASGO LINEAR MANUAL EM ALVENARIA, PARA RAMAIS/ DISTRIBUIÇÃO DE INSTALAÇÕES HIDRÁULICAS, DIÂMETROS MENORES OU IGUAIS A 40 MM. AF_09/2023</v>
      </c>
      <c r="D38" s="610" t="str">
        <f>IF(A38="","",IFERROR(VLOOKUP(A38,'SINAPI12-24'!$A$3:$G$12673,3,FALSE),VLOOKUP(A38,'MAPA DE COTAÇÃO'!$B$12:$H$14,13,FALSE)))</f>
        <v>M</v>
      </c>
      <c r="E38" s="877">
        <v>7.22E-2</v>
      </c>
      <c r="F38" s="663">
        <f>IF(A38="","",IFERROR(VLOOKUP(A38,'SINAPI12-24'!$A$3:$G$12673,5,FALSE),VLOOKUP(A38,'MAPA DE COTAÇÃO'!$B$12:$I$14,13,FALSE)))</f>
        <v>6.59</v>
      </c>
      <c r="G38" s="736">
        <f>ROUND(F38*E38,2)</f>
        <v>0.48</v>
      </c>
    </row>
    <row r="39" spans="1:7" ht="33" customHeight="1">
      <c r="A39" s="661">
        <v>91173</v>
      </c>
      <c r="B39" s="610" t="s">
        <v>15</v>
      </c>
      <c r="C39" s="735" t="str">
        <f>IF(A39="","",IFERROR(VLOOKUP(A39,'SINAPI12-24'!$A$3:$G$12673,2,FALSE),VLOOKUP(A39,'MAPA DE COTAÇÃO'!$B$12:$H$14,3,FALSE)))</f>
        <v>FIXAÇÃO DE TUBOS VERTICAIS DE PVC ÁGUA, PVC ESGOTO, PVC ÁGUA PLUVIAL, CPVC, PPR, COBRE OU AÇO, DIÂMETROS MENORES OU IGUAIS A 40 MM, COM ABRAÇADEIRA METÁLICA RÍGIDA TIPO U PERFIL 1 1/4", FIXADA EM PERFILADO EM PAREDE. AF_09/2023_PS</v>
      </c>
      <c r="D39" s="610" t="str">
        <f>IF(A39="","",IFERROR(VLOOKUP(A39,'SINAPI12-24'!$A$3:$G$12673,3,FALSE),VLOOKUP(A39,'MAPA DE COTAÇÃO'!$B$12:$H$14,13,FALSE)))</f>
        <v>M</v>
      </c>
      <c r="E39" s="877">
        <v>0.1827</v>
      </c>
      <c r="F39" s="663">
        <f>IF(A39="","",IFERROR(VLOOKUP(A39,'SINAPI12-24'!$A$3:$G$12673,5,FALSE),VLOOKUP(A39,'MAPA DE COTAÇÃO'!$B$12:$I$14,13,FALSE)))</f>
        <v>3.49</v>
      </c>
      <c r="G39" s="736">
        <f t="shared" ref="G39:G65" si="3">ROUND(F39*E39,2)</f>
        <v>0.64</v>
      </c>
    </row>
    <row r="40" spans="1:7" ht="33" customHeight="1">
      <c r="A40" s="661">
        <v>91959</v>
      </c>
      <c r="B40" s="610" t="s">
        <v>15</v>
      </c>
      <c r="C40" s="735" t="str">
        <f>IF(A40="","",IFERROR(VLOOKUP(A40,'SINAPI12-24'!$A$3:$G$12673,2,FALSE),VLOOKUP(A40,'MAPA DE COTAÇÃO'!$B$12:$H$14,3,FALSE)))</f>
        <v>INTERRUPTOR SIMPLES (2 MÓDULOS), 10A/250V, INCLUINDO SUPORTE E PLACA - FORNECIMENTO E INSTALAÇÃO. AF_03/2023</v>
      </c>
      <c r="D40" s="610" t="str">
        <f>IF(A40="","",IFERROR(VLOOKUP(A40,'SINAPI12-24'!$A$3:$G$12673,3,FALSE),VLOOKUP(A40,'MAPA DE COTAÇÃO'!$B$12:$H$14,13,FALSE)))</f>
        <v>UN</v>
      </c>
      <c r="E40" s="877">
        <v>1.7399999999999999E-2</v>
      </c>
      <c r="F40" s="663">
        <f>IF(A40="","",IFERROR(VLOOKUP(A40,'SINAPI12-24'!$A$3:$G$12673,5,FALSE),VLOOKUP(A40,'MAPA DE COTAÇÃO'!$B$12:$I$14,13,FALSE)))</f>
        <v>40.909999999999997</v>
      </c>
      <c r="G40" s="736">
        <f t="shared" si="3"/>
        <v>0.71</v>
      </c>
    </row>
    <row r="41" spans="1:7" customFormat="1" ht="33" customHeight="1">
      <c r="A41" s="661">
        <v>3670</v>
      </c>
      <c r="B41" s="610" t="s">
        <v>15</v>
      </c>
      <c r="C41" s="735" t="str">
        <f>IF(A41="","",IFERROR(VLOOKUP(A41,'SINAPI12-24'!$A$3:$G$12673,2,FALSE),VLOOKUP(A41,'MAPA DE COTAÇÃO'!$B$12:$H$14,3,FALSE)))</f>
        <v xml:space="preserve">JUNCAO SIMPLES, PVC, 45 GRAUS, DN 100 X 100 MM, SERIE NORMAL PARA ESGOTO PREDIAL                                                                                                                                                                                                                                                                                                                                                                                                                          </v>
      </c>
      <c r="D41" s="610" t="str">
        <f>IF(A41="","",IFERROR(VLOOKUP(A41,'SINAPI12-24'!$A$3:$G$12673,3,FALSE),VLOOKUP(A41,'MAPA DE COTAÇÃO'!$B$12:$H$14,13,FALSE)))</f>
        <v xml:space="preserve">UN    </v>
      </c>
      <c r="E41" s="877">
        <v>3.4799999999999998E-2</v>
      </c>
      <c r="F41" s="663">
        <f>IF(A41="","",IFERROR(VLOOKUP(A41,'SINAPI12-24'!$A$3:$G$12673,5,FALSE),VLOOKUP(A41,'MAPA DE COTAÇÃO'!$B$12:$I$14,13,FALSE)))</f>
        <v>24.16</v>
      </c>
      <c r="G41" s="736">
        <f t="shared" si="3"/>
        <v>0.84</v>
      </c>
    </row>
    <row r="42" spans="1:7" ht="30">
      <c r="A42" s="661">
        <v>91967</v>
      </c>
      <c r="B42" s="610" t="s">
        <v>15</v>
      </c>
      <c r="C42" s="735" t="str">
        <f>IF(A42="","",IFERROR(VLOOKUP(A42,'SINAPI12-24'!$A$3:$G$12673,2,FALSE),VLOOKUP(A42,'MAPA DE COTAÇÃO'!$B$12:$H$14,3,FALSE)))</f>
        <v>INTERRUPTOR SIMPLES (3 MÓDULOS), 10A/250V, INCLUINDO SUPORTE E PLACA - FORNECIMENTO E INSTALAÇÃO. AF_03/2023</v>
      </c>
      <c r="D42" s="610" t="str">
        <f>IF(A42="","",IFERROR(VLOOKUP(A42,'SINAPI12-24'!$A$3:$G$12673,3,FALSE),VLOOKUP(A42,'MAPA DE COTAÇÃO'!$B$12:$H$14,13,FALSE)))</f>
        <v>UN</v>
      </c>
      <c r="E42" s="877">
        <v>1.7399999999999999E-2</v>
      </c>
      <c r="F42" s="663">
        <f>IF(A42="","",IFERROR(VLOOKUP(A42,'SINAPI12-24'!$A$3:$G$12673,5,FALSE),VLOOKUP(A42,'MAPA DE COTAÇÃO'!$B$12:$I$14,13,FALSE)))</f>
        <v>55.06</v>
      </c>
      <c r="G42" s="736">
        <f>ROUND(F42*E42,2)</f>
        <v>0.96</v>
      </c>
    </row>
    <row r="43" spans="1:7" ht="30">
      <c r="A43" s="661">
        <v>90466</v>
      </c>
      <c r="B43" s="610" t="s">
        <v>15</v>
      </c>
      <c r="C43" s="735" t="str">
        <f>IF(A43="","",IFERROR(VLOOKUP(A43,'SINAPI12-24'!$A$3:$G$12673,2,FALSE),VLOOKUP(A43,'MAPA DE COTAÇÃO'!$B$12:$H$14,3,FALSE)))</f>
        <v>CHUMBAMENTO LINEAR EM ALVENARIA PARA RAMAIS/DISTRIBUIÇÃO DE INSTALAÇÕES HIDRÁULICAS COM DIÂMETROS MENORES OU IGUAIS A 40 MM. AF_09/2023</v>
      </c>
      <c r="D43" s="610" t="str">
        <f>IF(A43="","",IFERROR(VLOOKUP(A43,'SINAPI12-24'!$A$3:$G$12673,3,FALSE),VLOOKUP(A43,'MAPA DE COTAÇÃO'!$B$12:$H$14,13,FALSE)))</f>
        <v>M</v>
      </c>
      <c r="E43" s="877">
        <v>7.22E-2</v>
      </c>
      <c r="F43" s="663">
        <f>IF(A43="","",IFERROR(VLOOKUP(A43,'SINAPI12-24'!$A$3:$G$12673,5,FALSE),VLOOKUP(A43,'MAPA DE COTAÇÃO'!$B$12:$I$14,13,FALSE)))</f>
        <v>13.69</v>
      </c>
      <c r="G43" s="736">
        <f t="shared" ref="G43:G45" si="4">ROUND(F43*E43,2)</f>
        <v>0.99</v>
      </c>
    </row>
    <row r="44" spans="1:7" ht="15" customHeight="1">
      <c r="A44" s="661">
        <v>92000</v>
      </c>
      <c r="B44" s="610" t="s">
        <v>15</v>
      </c>
      <c r="C44" s="735" t="str">
        <f>IF(A44="","",IFERROR(VLOOKUP(A44,'SINAPI12-24'!$A$3:$G$12673,2,FALSE),VLOOKUP(A44,'MAPA DE COTAÇÃO'!$B$12:$H$14,3,FALSE)))</f>
        <v>TOMADA BAIXA DE EMBUTIR (1 MÓDULO), 2P+T 10 A, INCLUINDO SUPORTE E PLACA - FORNECIMENTO E INSTALAÇÃO. AF_03/2023</v>
      </c>
      <c r="D44" s="610" t="str">
        <f>IF(A44="","",IFERROR(VLOOKUP(A44,'SINAPI12-24'!$A$3:$G$12673,3,FALSE),VLOOKUP(A44,'MAPA DE COTAÇÃO'!$B$12:$H$14,13,FALSE)))</f>
        <v>UN</v>
      </c>
      <c r="E44" s="877">
        <v>3.4799999999999998E-2</v>
      </c>
      <c r="F44" s="663">
        <f>IF(A44="","",IFERROR(VLOOKUP(A44,'SINAPI12-24'!$A$3:$G$12673,5,FALSE),VLOOKUP(A44,'MAPA DE COTAÇÃO'!$B$12:$I$14,13,FALSE)))</f>
        <v>28.12</v>
      </c>
      <c r="G44" s="736">
        <f t="shared" si="4"/>
        <v>0.98</v>
      </c>
    </row>
    <row r="45" spans="1:7" ht="30">
      <c r="A45" s="661">
        <v>95811</v>
      </c>
      <c r="B45" s="610" t="s">
        <v>15</v>
      </c>
      <c r="C45" s="735" t="str">
        <f>IF(A45="","",IFERROR(VLOOKUP(A45,'SINAPI12-24'!$A$3:$G$12673,2,FALSE),VLOOKUP(A45,'MAPA DE COTAÇÃO'!$B$12:$H$14,3,FALSE)))</f>
        <v>CONDULETE DE PVC, TIPO LB, PARA ELETRODUTO DE PVC SOLDÁVEL DN 25 MM (3/4''), APARENTE - FORNECIMENTO E INSTALAÇÃO. AF_10/2022</v>
      </c>
      <c r="D45" s="610" t="str">
        <f>IF(A45="","",IFERROR(VLOOKUP(A45,'SINAPI12-24'!$A$3:$G$12673,3,FALSE),VLOOKUP(A45,'MAPA DE COTAÇÃO'!$B$12:$H$14,13,FALSE)))</f>
        <v>UN</v>
      </c>
      <c r="E45" s="877">
        <v>5.2200000000000003E-2</v>
      </c>
      <c r="F45" s="663">
        <f>IF(A45="","",IFERROR(VLOOKUP(A45,'SINAPI12-24'!$A$3:$G$12673,5,FALSE),VLOOKUP(A45,'MAPA DE COTAÇÃO'!$B$12:$I$14,13,FALSE)))</f>
        <v>18.940000000000001</v>
      </c>
      <c r="G45" s="736">
        <f t="shared" si="4"/>
        <v>0.99</v>
      </c>
    </row>
    <row r="46" spans="1:7" ht="30">
      <c r="A46" s="661">
        <v>91911</v>
      </c>
      <c r="B46" s="610" t="s">
        <v>15</v>
      </c>
      <c r="C46" s="735" t="str">
        <f>IF(A46="","",IFERROR(VLOOKUP(A46,'SINAPI12-24'!$A$3:$G$12673,2,FALSE),VLOOKUP(A46,'MAPA DE COTAÇÃO'!$B$12:$H$14,3,FALSE)))</f>
        <v>CURVA 90 GRAUS PARA ELETRODUTO, PVC, ROSCÁVEL, DN 20 MM (1/2"), PARA CIRCUITOS TERMINAIS, INSTALADA EM PAREDE - FORNECIMENTO E INSTALAÇÃO. AF_03/2023</v>
      </c>
      <c r="D46" s="610" t="str">
        <f>IF(A46="","",IFERROR(VLOOKUP(A46,'SINAPI12-24'!$A$3:$G$12673,3,FALSE),VLOOKUP(A46,'MAPA DE COTAÇÃO'!$B$12:$H$14,13,FALSE)))</f>
        <v>UN</v>
      </c>
      <c r="E46" s="877">
        <v>6.9599999999999995E-2</v>
      </c>
      <c r="F46" s="663">
        <f>IF(A46="","",IFERROR(VLOOKUP(A46,'SINAPI12-24'!$A$3:$G$12673,5,FALSE),VLOOKUP(A46,'MAPA DE COTAÇÃO'!$B$12:$I$14,13,FALSE)))</f>
        <v>14.86</v>
      </c>
      <c r="G46" s="736">
        <f t="shared" si="3"/>
        <v>1.03</v>
      </c>
    </row>
    <row r="47" spans="1:7" ht="30">
      <c r="A47" s="661">
        <v>91863</v>
      </c>
      <c r="B47" s="610" t="s">
        <v>15</v>
      </c>
      <c r="C47" s="735" t="str">
        <f>IF(A47="","",IFERROR(VLOOKUP(A47,'SINAPI12-24'!$A$3:$G$12673,2,FALSE),VLOOKUP(A47,'MAPA DE COTAÇÃO'!$B$12:$H$14,3,FALSE)))</f>
        <v>ELETRODUTO RÍGIDO ROSCÁVEL, PVC, DN 25 MM (3/4"), PARA CIRCUITOS TERMINAIS, INSTALADO EM FORRO - FORNECIMENTO E INSTALAÇÃO. AF_03/2023</v>
      </c>
      <c r="D47" s="610" t="str">
        <f>IF(A47="","",IFERROR(VLOOKUP(A47,'SINAPI12-24'!$A$3:$G$12673,3,FALSE),VLOOKUP(A47,'MAPA DE COTAÇÃO'!$B$12:$H$14,13,FALSE)))</f>
        <v>M</v>
      </c>
      <c r="E47" s="877">
        <v>0.1305</v>
      </c>
      <c r="F47" s="663">
        <f>IF(A47="","",IFERROR(VLOOKUP(A47,'SINAPI12-24'!$A$3:$G$12673,5,FALSE),VLOOKUP(A47,'MAPA DE COTAÇÃO'!$B$12:$I$14,13,FALSE)))</f>
        <v>10.220000000000001</v>
      </c>
      <c r="G47" s="736">
        <f t="shared" si="3"/>
        <v>1.33</v>
      </c>
    </row>
    <row r="48" spans="1:7" ht="30">
      <c r="A48" s="661">
        <v>89709</v>
      </c>
      <c r="B48" s="610" t="s">
        <v>15</v>
      </c>
      <c r="C48" s="735" t="str">
        <f>IF(A48="","",IFERROR(VLOOKUP(A48,'SINAPI12-24'!$A$3:$G$12673,2,FALSE),VLOOKUP(A48,'MAPA DE COTAÇÃO'!$B$12:$H$14,3,FALSE)))</f>
        <v>RALO SIFONADO, PVC, DN 100 X 40 MM, JUNTA SOLDÁVEL, FORNECIDO E INSTALADO EM RAMAL DE DESCARGA OU EM RAMAL DE ESGOTO SANITÁRIO. AF_08/2022</v>
      </c>
      <c r="D48" s="610" t="str">
        <f>IF(A48="","",IFERROR(VLOOKUP(A48,'SINAPI12-24'!$A$3:$G$12673,3,FALSE),VLOOKUP(A48,'MAPA DE COTAÇÃO'!$B$12:$H$14,13,FALSE)))</f>
        <v>UN</v>
      </c>
      <c r="E48" s="877">
        <v>6.9599999999999995E-2</v>
      </c>
      <c r="F48" s="663">
        <f>IF(A48="","",IFERROR(VLOOKUP(A48,'SINAPI12-24'!$A$3:$G$12673,5,FALSE),VLOOKUP(A48,'MAPA DE COTAÇÃO'!$B$12:$I$14,13,FALSE)))</f>
        <v>19.489999999999998</v>
      </c>
      <c r="G48" s="736">
        <f t="shared" si="3"/>
        <v>1.36</v>
      </c>
    </row>
    <row r="49" spans="1:7" ht="30">
      <c r="A49" s="661">
        <v>101876</v>
      </c>
      <c r="B49" s="610" t="s">
        <v>15</v>
      </c>
      <c r="C49" s="735" t="str">
        <f>IF(A49="","",IFERROR(VLOOKUP(A49,'SINAPI12-24'!$A$3:$G$12673,2,FALSE),VLOOKUP(A49,'MAPA DE COTAÇÃO'!$B$12:$H$14,3,FALSE)))</f>
        <v>QUADRO DE DISTRIBUIÇÃO DE ENERGIA EM PVC, DE EMBUTIR, SEM BARRAMENTO, PARA 6 DISJUNTORES - FORNECIMENTO E INSTALAÇÃO. AF_10/2020</v>
      </c>
      <c r="D49" s="610" t="str">
        <f>IF(A49="","",IFERROR(VLOOKUP(A49,'SINAPI12-24'!$A$3:$G$12673,3,FALSE),VLOOKUP(A49,'MAPA DE COTAÇÃO'!$B$12:$H$14,13,FALSE)))</f>
        <v>UN</v>
      </c>
      <c r="E49" s="877">
        <v>1.7399999999999999E-2</v>
      </c>
      <c r="F49" s="663">
        <f>IF(A49="","",IFERROR(VLOOKUP(A49,'SINAPI12-24'!$A$3:$G$12673,5,FALSE),VLOOKUP(A49,'MAPA DE COTAÇÃO'!$B$12:$I$14,13,FALSE)))</f>
        <v>84.02</v>
      </c>
      <c r="G49" s="736">
        <f t="shared" si="3"/>
        <v>1.46</v>
      </c>
    </row>
    <row r="50" spans="1:7">
      <c r="A50" s="661">
        <v>11712</v>
      </c>
      <c r="B50" s="610" t="s">
        <v>15</v>
      </c>
      <c r="C50" s="735" t="str">
        <f>IF(A50="","",IFERROR(VLOOKUP(A50,'SINAPI12-24'!$A$3:$G$12673,2,FALSE),VLOOKUP(A50,'MAPA DE COTAÇÃO'!$B$12:$H$14,3,FALSE)))</f>
        <v xml:space="preserve">CAIXA SIFONADA, PVC, 150 X 150 X 50 MM, COM GRELHA QUADRADA, BRANCA (NBR 5688)                                                                                                                                                                                                                                                                                                                                                                                                                            </v>
      </c>
      <c r="D50" s="610" t="str">
        <f>IF(A50="","",IFERROR(VLOOKUP(A50,'SINAPI12-24'!$A$3:$G$12673,3,FALSE),VLOOKUP(A50,'MAPA DE COTAÇÃO'!$B$12:$H$14,13,FALSE)))</f>
        <v xml:space="preserve">UN    </v>
      </c>
      <c r="E50" s="877">
        <v>3.4799999999999998E-2</v>
      </c>
      <c r="F50" s="663">
        <f>IF(A50="","",IFERROR(VLOOKUP(A50,'SINAPI12-24'!$A$3:$G$12673,5,FALSE),VLOOKUP(A50,'MAPA DE COTAÇÃO'!$B$12:$I$14,13,FALSE)))</f>
        <v>42.99</v>
      </c>
      <c r="G50" s="736">
        <f t="shared" si="3"/>
        <v>1.5</v>
      </c>
    </row>
    <row r="51" spans="1:7" ht="30">
      <c r="A51" s="661">
        <v>89714</v>
      </c>
      <c r="B51" s="610" t="s">
        <v>15</v>
      </c>
      <c r="C51" s="735" t="str">
        <f>IF(A51="","",IFERROR(VLOOKUP(A51,'SINAPI12-24'!$A$3:$G$12673,2,FALSE),VLOOKUP(A51,'MAPA DE COTAÇÃO'!$B$12:$H$14,3,FALSE)))</f>
        <v>TUBO PVC, SERIE NORMAL, ESGOTO PREDIAL, DN 100 MM, FORNECIDO E INSTALADO EM RAMAL DE DESCARGA OU RAMAL DE ESGOTO SANITÁRIO. AF_08/2022</v>
      </c>
      <c r="D51" s="610" t="str">
        <f>IF(A51="","",IFERROR(VLOOKUP(A51,'SINAPI12-24'!$A$3:$G$12673,3,FALSE),VLOOKUP(A51,'MAPA DE COTAÇÃO'!$B$12:$H$14,13,FALSE)))</f>
        <v>M</v>
      </c>
      <c r="E51" s="877">
        <v>4.7E-2</v>
      </c>
      <c r="F51" s="663">
        <f>IF(A51="","",IFERROR(VLOOKUP(A51,'SINAPI12-24'!$A$3:$G$12673,5,FALSE),VLOOKUP(A51,'MAPA DE COTAÇÃO'!$B$12:$I$14,13,FALSE)))</f>
        <v>34.35</v>
      </c>
      <c r="G51" s="736">
        <f t="shared" si="3"/>
        <v>1.61</v>
      </c>
    </row>
    <row r="52" spans="1:7" ht="30">
      <c r="A52" s="661">
        <v>89724</v>
      </c>
      <c r="B52" s="610" t="s">
        <v>15</v>
      </c>
      <c r="C52" s="735" t="str">
        <f>IF(A52="","",IFERROR(VLOOKUP(A52,'SINAPI12-24'!$A$3:$G$12673,2,FALSE),VLOOKUP(A52,'MAPA DE COTAÇÃO'!$B$12:$H$14,3,FALSE)))</f>
        <v>JOELHO 90 GRAUS, PVC, SERIE NORMAL, ESGOTO PREDIAL, DN 40 MM, JUNTA SOLDÁVEL, FORNECIDO E INSTALADO EM RAMAL DE DESCARGA OU RAMAL DE ESGOTO SANITÁRIO. AF_08/2022</v>
      </c>
      <c r="D52" s="610" t="str">
        <f>IF(A52="","",IFERROR(VLOOKUP(A52,'SINAPI12-24'!$A$3:$G$12673,3,FALSE),VLOOKUP(A52,'MAPA DE COTAÇÃO'!$B$12:$H$14,13,FALSE)))</f>
        <v>UN</v>
      </c>
      <c r="E52" s="877">
        <v>0.17399999999999999</v>
      </c>
      <c r="F52" s="663">
        <f>IF(A52="","",IFERROR(VLOOKUP(A52,'SINAPI12-24'!$A$3:$G$12673,5,FALSE),VLOOKUP(A52,'MAPA DE COTAÇÃO'!$B$12:$I$14,13,FALSE)))</f>
        <v>9.4600000000000009</v>
      </c>
      <c r="G52" s="736">
        <f t="shared" si="3"/>
        <v>1.65</v>
      </c>
    </row>
    <row r="53" spans="1:7" ht="30">
      <c r="A53" s="661">
        <v>91870</v>
      </c>
      <c r="B53" s="610" t="s">
        <v>15</v>
      </c>
      <c r="C53" s="735" t="str">
        <f>IF(A53="","",IFERROR(VLOOKUP(A53,'SINAPI12-24'!$A$3:$G$12673,2,FALSE),VLOOKUP(A53,'MAPA DE COTAÇÃO'!$B$12:$H$14,3,FALSE)))</f>
        <v>ELETRODUTO RÍGIDO ROSCÁVEL, PVC, DN 20 MM (1/2"), PARA CIRCUITOS TERMINAIS, INSTALADO EM PAREDE - FORNECIMENTO E INSTALAÇÃO. AF_03/2023</v>
      </c>
      <c r="D53" s="610" t="str">
        <f>IF(A53="","",IFERROR(VLOOKUP(A53,'SINAPI12-24'!$A$3:$G$12673,3,FALSE),VLOOKUP(A53,'MAPA DE COTAÇÃO'!$B$12:$H$14,13,FALSE)))</f>
        <v>M</v>
      </c>
      <c r="E53" s="877">
        <v>0.15659999999999999</v>
      </c>
      <c r="F53" s="663">
        <f>IF(A53="","",IFERROR(VLOOKUP(A53,'SINAPI12-24'!$A$3:$G$12673,5,FALSE),VLOOKUP(A53,'MAPA DE COTAÇÃO'!$B$12:$I$14,13,FALSE)))</f>
        <v>11.15</v>
      </c>
      <c r="G53" s="736">
        <f t="shared" si="3"/>
        <v>1.75</v>
      </c>
    </row>
    <row r="54" spans="1:7" ht="34.5" customHeight="1">
      <c r="A54" s="661">
        <v>91926</v>
      </c>
      <c r="B54" s="610" t="s">
        <v>15</v>
      </c>
      <c r="C54" s="735" t="str">
        <f>IF(A54="","",IFERROR(VLOOKUP(A54,'SINAPI12-24'!$A$3:$G$12673,2,FALSE),VLOOKUP(A54,'MAPA DE COTAÇÃO'!$B$12:$H$14,3,FALSE)))</f>
        <v>CABO DE COBRE FLEXÍVEL ISOLADO, 2,5 MM², ANTI-CHAMA 450/750 V, PARA CIRCUITOS TERMINAIS - FORNECIMENTO E INSTALAÇÃO. AF_03/2023</v>
      </c>
      <c r="D54" s="610" t="str">
        <f>IF(A54="","",IFERROR(VLOOKUP(A54,'SINAPI12-24'!$A$3:$G$12673,3,FALSE),VLOOKUP(A54,'MAPA DE COTAÇÃO'!$B$12:$H$14,13,FALSE)))</f>
        <v>M</v>
      </c>
      <c r="E54" s="877">
        <v>0.46989999999999998</v>
      </c>
      <c r="F54" s="663">
        <f>IF(A54="","",IFERROR(VLOOKUP(A54,'SINAPI12-24'!$A$3:$G$12673,5,FALSE),VLOOKUP(A54,'MAPA DE COTAÇÃO'!$B$12:$I$14,13,FALSE)))</f>
        <v>4.3499999999999996</v>
      </c>
      <c r="G54" s="736">
        <f t="shared" si="3"/>
        <v>2.04</v>
      </c>
    </row>
    <row r="55" spans="1:7" ht="30">
      <c r="A55" s="661">
        <v>98443</v>
      </c>
      <c r="B55" s="738" t="s">
        <v>15</v>
      </c>
      <c r="C55" s="735" t="str">
        <f>IF(A55="","",IFERROR(VLOOKUP(A55,'SINAPI12-24'!$A$3:$G$12673,2,FALSE),VLOOKUP(A55,'MAPA DE COTAÇÃO'!$B$12:$H$14,3,FALSE)))</f>
        <v>PAREDE DE MADEIRA COMPENSADA PARA CONSTRUÇÃO TEMPORÁRIA EM CHAPA SIMPLES, INTERNA, SEM VÃO. AF_03/2024</v>
      </c>
      <c r="D55" s="610" t="str">
        <f>IF(A55="","",IFERROR(VLOOKUP(A55,'SINAPI12-24'!$A$3:$G$12673,3,FALSE),VLOOKUP(A55,'MAPA DE COTAÇÃO'!$B$12:$H$14,13,FALSE)))</f>
        <v>M2</v>
      </c>
      <c r="E55" s="877">
        <v>9.5600000000000004E-2</v>
      </c>
      <c r="F55" s="663">
        <f>IF(A55="","",IFERROR(VLOOKUP(A55,'SINAPI12-24'!$A$3:$G$12673,5,FALSE),VLOOKUP(A55,'MAPA DE COTAÇÃO'!$B$12:$I$14,13,FALSE)))</f>
        <v>91.52</v>
      </c>
      <c r="G55" s="736">
        <f t="shared" si="3"/>
        <v>8.75</v>
      </c>
    </row>
    <row r="56" spans="1:7">
      <c r="A56" s="661">
        <v>11697</v>
      </c>
      <c r="B56" s="610" t="s">
        <v>15</v>
      </c>
      <c r="C56" s="735" t="str">
        <f>IF(A56="","",IFERROR(VLOOKUP(A56,'SINAPI12-24'!$A$3:$G$12673,2,FALSE),VLOOKUP(A56,'MAPA DE COTAÇÃO'!$B$12:$H$14,3,FALSE)))</f>
        <v xml:space="preserve">MICTORIO COLETIVO ACO INOX (AISI 304), E = 0,8 MM, DE *100 X 40 X 30* CM (C X A X P)                                                                                                                                                                                                                                                                                                                                                                                                                      </v>
      </c>
      <c r="D56" s="610" t="str">
        <f>IF(A56="","",IFERROR(VLOOKUP(A56,'SINAPI12-24'!$A$3:$G$12673,3,FALSE),VLOOKUP(A56,'MAPA DE COTAÇÃO'!$B$12:$H$14,13,FALSE)))</f>
        <v xml:space="preserve">UN    </v>
      </c>
      <c r="E56" s="877">
        <v>1.7399999999999999E-2</v>
      </c>
      <c r="F56" s="663">
        <f>IF(A56="","",IFERROR(VLOOKUP(A56,'SINAPI12-24'!$A$3:$G$12673,5,FALSE),VLOOKUP(A56,'MAPA DE COTAÇÃO'!$B$12:$I$14,13,FALSE)))</f>
        <v>778.91</v>
      </c>
      <c r="G56" s="736">
        <f>ROUND(F56*E56,2)</f>
        <v>13.55</v>
      </c>
    </row>
    <row r="57" spans="1:7" ht="45">
      <c r="A57" s="661">
        <v>86943</v>
      </c>
      <c r="B57" s="610" t="s">
        <v>15</v>
      </c>
      <c r="C57" s="735" t="str">
        <f>IF(A57="","",IFERROR(VLOOKUP(A57,'SINAPI12-24'!$A$3:$G$12673,2,FALSE),VLOOKUP(A57,'MAPA DE COTAÇÃO'!$B$12:$H$14,3,FALSE)))</f>
        <v>LAVATÓRIO LOUÇA BRANCA SUSPENSO, 29,5 X 39CM OU EQUIVALENTE, PADRÃO POPULAR, INCLUSO SIFÃO FLEXÍVEL EM PVC, VÁLVULA E ENGATE FLEXÍVEL 30CM EM PLÁSTICO E TORNEIRA CROMADA DE MESA, PADRÃO POPULAR - FORNECIMENTO E INSTALAÇÃO. AF_01/2020</v>
      </c>
      <c r="D57" s="610" t="str">
        <f>IF(A57="","",IFERROR(VLOOKUP(A57,'SINAPI12-24'!$A$3:$G$12673,3,FALSE),VLOOKUP(A57,'MAPA DE COTAÇÃO'!$B$12:$H$14,13,FALSE)))</f>
        <v>UN</v>
      </c>
      <c r="E57" s="877">
        <v>5.2200000000000003E-2</v>
      </c>
      <c r="F57" s="663">
        <f>IF(A57="","",IFERROR(VLOOKUP(A57,'SINAPI12-24'!$A$3:$G$12673,5,FALSE),VLOOKUP(A57,'MAPA DE COTAÇÃO'!$B$12:$I$14,13,FALSE)))</f>
        <v>262.67</v>
      </c>
      <c r="G57" s="736">
        <f t="shared" ref="G57:G59" si="5">ROUND(F57*E57,2)</f>
        <v>13.71</v>
      </c>
    </row>
    <row r="58" spans="1:7" ht="30">
      <c r="A58" s="661">
        <v>43777</v>
      </c>
      <c r="B58" s="610" t="s">
        <v>15</v>
      </c>
      <c r="C58" s="735" t="str">
        <f>IF(A58="","",IFERROR(VLOOKUP(A58,'SINAPI12-24'!$A$3:$G$12673,2,FALSE),VLOOKUP(A58,'MAPA DE COTAÇÃO'!$B$12:$H$14,3,FALSE)))</f>
        <v xml:space="preserve">PORTA DE MADEIRA, FOLHA LEVE (NBR 15930), DE 600 X 2100 MM, E = 35 MM, NUCLEO COLMEIA, CAPA LISA EM HDF, ACABAMENTO MELAMINICO EM PADRAO MADEIRA                                                                                                                                                                                                                                                                                                                                                          </v>
      </c>
      <c r="D58" s="610" t="str">
        <f>IF(A58="","",IFERROR(VLOOKUP(A58,'SINAPI12-24'!$A$3:$G$12673,3,FALSE),VLOOKUP(A58,'MAPA DE COTAÇÃO'!$B$12:$H$14,13,FALSE)))</f>
        <v xml:space="preserve">UN    </v>
      </c>
      <c r="E58" s="877">
        <v>4.4761799999999997E-2</v>
      </c>
      <c r="F58" s="663">
        <f>IF(A58="","",IFERROR(VLOOKUP(A58,'SINAPI12-24'!$A$3:$G$12673,5,FALSE),VLOOKUP(A58,'MAPA DE COTAÇÃO'!$B$12:$I$14,13,FALSE)))</f>
        <v>267.17</v>
      </c>
      <c r="G58" s="736">
        <f t="shared" si="5"/>
        <v>11.96</v>
      </c>
    </row>
    <row r="59" spans="1:7" ht="30">
      <c r="A59" s="661">
        <v>90822</v>
      </c>
      <c r="B59" s="610" t="s">
        <v>15</v>
      </c>
      <c r="C59" s="735" t="str">
        <f>IF(A59="","",IFERROR(VLOOKUP(A59,'SINAPI12-24'!$A$3:$G$12673,2,FALSE),VLOOKUP(A59,'MAPA DE COTAÇÃO'!$B$12:$H$14,3,FALSE)))</f>
        <v>PORTA DE MADEIRA PARA PINTURA, SEMI-OCA (LEVE OU MÉDIA), 80X210CM, ESPESSURA DE 3,5CM, INCLUSO DOBRADIÇAS - FORNECIMENTO E INSTALAÇÃO. AF_12/2019</v>
      </c>
      <c r="D59" s="610" t="str">
        <f>IF(A59="","",IFERROR(VLOOKUP(A59,'SINAPI12-24'!$A$3:$G$12673,3,FALSE),VLOOKUP(A59,'MAPA DE COTAÇÃO'!$B$12:$H$14,13,FALSE)))</f>
        <v>UN</v>
      </c>
      <c r="E59" s="877">
        <v>3.4799999999999998E-2</v>
      </c>
      <c r="F59" s="663">
        <f>IF(A59="","",IFERROR(VLOOKUP(A59,'SINAPI12-24'!$A$3:$G$12673,5,FALSE),VLOOKUP(A59,'MAPA DE COTAÇÃO'!$B$12:$I$14,13,FALSE)))</f>
        <v>363.13</v>
      </c>
      <c r="G59" s="736">
        <f t="shared" si="5"/>
        <v>12.64</v>
      </c>
    </row>
    <row r="60" spans="1:7" ht="53.25" customHeight="1">
      <c r="A60" s="661">
        <v>97906</v>
      </c>
      <c r="B60" s="610" t="s">
        <v>15</v>
      </c>
      <c r="C60" s="735" t="str">
        <f>IF(A60="","",IFERROR(VLOOKUP(A60,'SINAPI12-24'!$A$3:$G$12673,2,FALSE),VLOOKUP(A60,'MAPA DE COTAÇÃO'!$B$12:$H$14,3,FALSE)))</f>
        <v>CAIXA ENTERRADA HIDRÁULICA RETANGULAR, EM ALVENARIA COM BLOCOS DE CONCRETO, DIMENSÕES INTERNAS: 0,6X0,6X0,6 M PARA REDE DE ESGOTO. AF_12/2020</v>
      </c>
      <c r="D60" s="610" t="str">
        <f>IF(A60="","",IFERROR(VLOOKUP(A60,'SINAPI12-24'!$A$3:$G$12673,3,FALSE),VLOOKUP(A60,'MAPA DE COTAÇÃO'!$B$12:$H$14,13,FALSE)))</f>
        <v>UN</v>
      </c>
      <c r="E60" s="877">
        <v>3.4799999999999998E-2</v>
      </c>
      <c r="F60" s="663">
        <f>IF(A60="","",IFERROR(VLOOKUP(A60,'SINAPI12-24'!$A$3:$G$12673,5,FALSE),VLOOKUP(A60,'MAPA DE COTAÇÃO'!$B$12:$I$14,13,FALSE)))</f>
        <v>435.19</v>
      </c>
      <c r="G60" s="736">
        <f>ROUND(F60*E60,2)</f>
        <v>15.14</v>
      </c>
    </row>
    <row r="61" spans="1:7" ht="30">
      <c r="A61" s="661">
        <v>98448</v>
      </c>
      <c r="B61" s="610" t="s">
        <v>15</v>
      </c>
      <c r="C61" s="735" t="str">
        <f>IF(A61="","",IFERROR(VLOOKUP(A61,'SINAPI12-24'!$A$3:$G$12673,2,FALSE),VLOOKUP(A61,'MAPA DE COTAÇÃO'!$B$12:$H$14,3,FALSE)))</f>
        <v>PAREDE DE MADEIRA COMPENSADA PARA CONSTRUÇÃO TEMPORÁRIA EM CHAPA SIMPLES, INTERNA, COM ÁREA LÍQUIDA MENOR QUE 6 M², COM VÃO. AF_03/2024</v>
      </c>
      <c r="D61" s="610" t="str">
        <f>IF(A61="","",IFERROR(VLOOKUP(A61,'SINAPI12-24'!$A$3:$G$12673,3,FALSE),VLOOKUP(A61,'MAPA DE COTAÇÃO'!$B$12:$H$14,13,FALSE)))</f>
        <v>M2</v>
      </c>
      <c r="E61" s="877">
        <v>0.1011</v>
      </c>
      <c r="F61" s="663">
        <f>IF(A61="","",IFERROR(VLOOKUP(A61,'SINAPI12-24'!$A$3:$G$12673,5,FALSE),VLOOKUP(A61,'MAPA DE COTAÇÃO'!$B$12:$I$14,13,FALSE)))</f>
        <v>129.66</v>
      </c>
      <c r="G61" s="736">
        <f t="shared" ref="G61:G64" si="6">ROUND(F61*E61,2)</f>
        <v>13.11</v>
      </c>
    </row>
    <row r="62" spans="1:7" ht="30">
      <c r="A62" s="661">
        <v>98447</v>
      </c>
      <c r="B62" s="610" t="s">
        <v>15</v>
      </c>
      <c r="C62" s="735" t="str">
        <f>IF(A62="","",IFERROR(VLOOKUP(A62,'SINAPI12-24'!$A$3:$G$12673,2,FALSE),VLOOKUP(A62,'MAPA DE COTAÇÃO'!$B$12:$H$14,3,FALSE)))</f>
        <v>PAREDE DE MADEIRA COMPENSADA PARA CONSTRUÇÃO TEMPORÁRIA EM CHAPA SIMPLES, INTERNA, COM ÁREA LÍQUIDA MAIOR OU IGUAL A 6 M², COM VÃO. AF_03/2024</v>
      </c>
      <c r="D62" s="610" t="str">
        <f>IF(A62="","",IFERROR(VLOOKUP(A62,'SINAPI12-24'!$A$3:$G$12673,3,FALSE),VLOOKUP(A62,'MAPA DE COTAÇÃO'!$B$12:$H$14,13,FALSE)))</f>
        <v>M2</v>
      </c>
      <c r="E62" s="877">
        <v>0.12970000000000001</v>
      </c>
      <c r="F62" s="663">
        <f>IF(A62="","",IFERROR(VLOOKUP(A62,'SINAPI12-24'!$A$3:$G$12673,5,FALSE),VLOOKUP(A62,'MAPA DE COTAÇÃO'!$B$12:$I$14,13,FALSE)))</f>
        <v>105.15</v>
      </c>
      <c r="G62" s="736">
        <f t="shared" si="6"/>
        <v>13.64</v>
      </c>
    </row>
    <row r="63" spans="1:7" ht="30">
      <c r="A63" s="661">
        <v>98679</v>
      </c>
      <c r="B63" s="610" t="s">
        <v>15</v>
      </c>
      <c r="C63" s="735" t="str">
        <f>IF(A63="","",IFERROR(VLOOKUP(A63,'SINAPI12-24'!$A$3:$G$12673,2,FALSE),VLOOKUP(A63,'MAPA DE COTAÇÃO'!$B$12:$H$14,3,FALSE)))</f>
        <v>PISO CIMENTADO, TRAÇO 1:3 (CIMENTO E AREIA), ACABAMENTO LISO, ESPESSURA 2,0 CM, PREPARO MECÂNICO DA ARGAMASSA. AF_09/2020</v>
      </c>
      <c r="D63" s="610" t="str">
        <f>IF(A63="","",IFERROR(VLOOKUP(A63,'SINAPI12-24'!$A$3:$G$12673,3,FALSE),VLOOKUP(A63,'MAPA DE COTAÇÃO'!$B$12:$H$14,13,FALSE)))</f>
        <v>M2</v>
      </c>
      <c r="E63" s="877">
        <v>0.51339999999999997</v>
      </c>
      <c r="F63" s="663">
        <f>IF(A63="","",IFERROR(VLOOKUP(A63,'SINAPI12-24'!$A$3:$G$12673,5,FALSE),VLOOKUP(A63,'MAPA DE COTAÇÃO'!$B$12:$I$14,13,FALSE)))</f>
        <v>38.4</v>
      </c>
      <c r="G63" s="736">
        <f t="shared" si="6"/>
        <v>19.71</v>
      </c>
    </row>
    <row r="64" spans="1:7">
      <c r="A64" s="661">
        <v>91937</v>
      </c>
      <c r="B64" s="610" t="s">
        <v>15</v>
      </c>
      <c r="C64" s="735" t="str">
        <f>IF(A64="","",IFERROR(VLOOKUP(A64,'SINAPI12-24'!$A$3:$G$12673,2,FALSE),VLOOKUP(A64,'MAPA DE COTAÇÃO'!$B$12:$H$14,3,FALSE)))</f>
        <v>CAIXA OCTOGONAL 3" X 3", PVC, INSTALADA EM LAJE - FORNECIMENTO E INSTALAÇÃO. AF_03/2023</v>
      </c>
      <c r="D64" s="610" t="str">
        <f>IF(A64="","",IFERROR(VLOOKUP(A64,'SINAPI12-24'!$A$3:$G$12673,3,FALSE),VLOOKUP(A64,'MAPA DE COTAÇÃO'!$B$12:$H$14,13,FALSE)))</f>
        <v>UN</v>
      </c>
      <c r="E64" s="877">
        <v>0.13919999999999999</v>
      </c>
      <c r="F64" s="663">
        <f>IF(A64="","",IFERROR(VLOOKUP(A64,'SINAPI12-24'!$A$3:$G$12673,5,FALSE),VLOOKUP(A64,'MAPA DE COTAÇÃO'!$B$12:$I$14,13,FALSE)))</f>
        <v>14.37</v>
      </c>
      <c r="G64" s="736">
        <f t="shared" si="6"/>
        <v>2</v>
      </c>
    </row>
    <row r="65" spans="1:7">
      <c r="A65" s="661">
        <v>93358</v>
      </c>
      <c r="B65" s="738" t="s">
        <v>15</v>
      </c>
      <c r="C65" s="735" t="str">
        <f>IF(A65="","",IFERROR(VLOOKUP(A65,'SINAPI12-24'!$A$3:$G$12673,2,FALSE),VLOOKUP(A65,'MAPA DE COTAÇÃO'!$B$12:$H$14,3,FALSE)))</f>
        <v>ESCAVAÇÃO MANUAL DE VALA. AF_09/2024</v>
      </c>
      <c r="D65" s="610" t="str">
        <f>IF(A65="","",IFERROR(VLOOKUP(A65,'SINAPI12-24'!$A$3:$G$12673,3,FALSE),VLOOKUP(A65,'MAPA DE COTAÇÃO'!$B$12:$H$14,13,FALSE)))</f>
        <v>M3</v>
      </c>
      <c r="E65" s="877">
        <v>2.7900000000000001E-2</v>
      </c>
      <c r="F65" s="663">
        <f>IF(A65="","",IFERROR(VLOOKUP(A65,'SINAPI12-24'!$A$3:$G$12673,5,FALSE),VLOOKUP(A65,'MAPA DE COTAÇÃO'!$B$12:$I$14,13,FALSE)))</f>
        <v>72.540000000000006</v>
      </c>
      <c r="G65" s="736">
        <f t="shared" si="3"/>
        <v>2.02</v>
      </c>
    </row>
    <row r="66" spans="1:7" ht="52.5" customHeight="1">
      <c r="A66" s="661">
        <v>89748</v>
      </c>
      <c r="B66" s="610" t="s">
        <v>15</v>
      </c>
      <c r="C66" s="735" t="str">
        <f>IF(A66="","",IFERROR(VLOOKUP(A66,'SINAPI12-24'!$A$3:$G$12673,2,FALSE),VLOOKUP(A66,'MAPA DE COTAÇÃO'!$B$12:$H$14,3,FALSE)))</f>
        <v>CURVA CURTA 90 GRAUS, PVC, SERIE NORMAL, ESGOTO PREDIAL, DN 100 MM, JUNTA ELÁSTICA, FORNECIDO E INSTALADO EM RAMAL DE DESCARGA OU RAMAL DE ESGOTO SANITÁRIO. AF_08/2022</v>
      </c>
      <c r="D66" s="610" t="str">
        <f>IF(A66="","",IFERROR(VLOOKUP(A66,'SINAPI12-24'!$A$3:$G$12673,3,FALSE),VLOOKUP(A66,'MAPA DE COTAÇÃO'!$B$12:$H$14,13,FALSE)))</f>
        <v>UN</v>
      </c>
      <c r="E66" s="877">
        <v>5.2200000000000003E-2</v>
      </c>
      <c r="F66" s="663">
        <f>IF(A66="","",IFERROR(VLOOKUP(A66,'SINAPI12-24'!$A$3:$G$12673,5,FALSE),VLOOKUP(A66,'MAPA DE COTAÇÃO'!$B$12:$I$14,13,FALSE)))</f>
        <v>41.6</v>
      </c>
      <c r="G66" s="736">
        <f>ROUND(F66*E66,2)</f>
        <v>2.17</v>
      </c>
    </row>
    <row r="67" spans="1:7" ht="30">
      <c r="A67" s="661">
        <v>21112</v>
      </c>
      <c r="B67" s="610" t="s">
        <v>15</v>
      </c>
      <c r="C67" s="735" t="str">
        <f>IF(A67="","",IFERROR(VLOOKUP(A67,'SINAPI12-24'!$A$3:$G$12673,2,FALSE),VLOOKUP(A67,'MAPA DE COTAÇÃO'!$B$12:$H$14,3,FALSE)))</f>
        <v xml:space="preserve">VALVULA DE DESCARGA EM METAL CROMADO PARA MICTORIO COM ACIONAMENTO POR PRESSAO E FECHAMENTO AUTOMATICO                                                                                                                                                                                                                                                                                                                                                                                                    </v>
      </c>
      <c r="D67" s="610" t="str">
        <f>IF(A67="","",IFERROR(VLOOKUP(A67,'SINAPI12-24'!$A$3:$G$12673,3,FALSE),VLOOKUP(A67,'MAPA DE COTAÇÃO'!$B$12:$H$14,13,FALSE)))</f>
        <v xml:space="preserve">UN    </v>
      </c>
      <c r="E67" s="877">
        <v>1.7399999999999999E-2</v>
      </c>
      <c r="F67" s="663">
        <f>IF(A67="","",IFERROR(VLOOKUP(A67,'SINAPI12-24'!$A$3:$G$12673,5,FALSE),VLOOKUP(A67,'MAPA DE COTAÇÃO'!$B$12:$I$14,13,FALSE)))</f>
        <v>147.54</v>
      </c>
      <c r="G67" s="736">
        <f t="shared" ref="G67:G74" si="7">ROUND(F67*E67,2)</f>
        <v>2.57</v>
      </c>
    </row>
    <row r="68" spans="1:7" ht="30">
      <c r="A68" s="661">
        <v>87903</v>
      </c>
      <c r="B68" s="610" t="s">
        <v>15</v>
      </c>
      <c r="C68" s="735" t="str">
        <f>IF(A68="","",IFERROR(VLOOKUP(A68,'SINAPI12-24'!$A$3:$G$12673,2,FALSE),VLOOKUP(A68,'MAPA DE COTAÇÃO'!$B$12:$H$14,3,FALSE)))</f>
        <v>CHAPISCO APLICADO EM ALVENARIA (COM PRESENÇA DE VÃOS) E ESTRUTURAS DE CONCRETO DE FACHADA, COM ROLO PARA TEXTURA ACRÍLICA.  ARGAMASSA INDUSTRIALIZADA COM PREPARO EM MISTURADOR 300 KG. AF_10/2022</v>
      </c>
      <c r="D68" s="610" t="str">
        <f>IF(A68="","",IFERROR(VLOOKUP(A68,'SINAPI12-24'!$A$3:$G$12673,3,FALSE),VLOOKUP(A68,'MAPA DE COTAÇÃO'!$B$12:$H$14,13,FALSE)))</f>
        <v>M2</v>
      </c>
      <c r="E68" s="877">
        <v>0.1681</v>
      </c>
      <c r="F68" s="663">
        <f>IF(A68="","",IFERROR(VLOOKUP(A68,'SINAPI12-24'!$A$3:$G$12673,5,FALSE),VLOOKUP(A68,'MAPA DE COTAÇÃO'!$B$12:$I$14,13,FALSE)))</f>
        <v>14.95</v>
      </c>
      <c r="G68" s="736">
        <f t="shared" si="7"/>
        <v>2.5099999999999998</v>
      </c>
    </row>
    <row r="69" spans="1:7" ht="45">
      <c r="A69" s="661">
        <v>3080</v>
      </c>
      <c r="B69" s="610" t="s">
        <v>15</v>
      </c>
      <c r="C69" s="735" t="str">
        <f>IF(A69="","",IFERROR(VLOOKUP(A69,'SINAPI12-24'!$A$3:$G$12673,2,FALSE),VLOOKUP(A69,'MAPA DE COTAÇÃO'!$B$12:$H$14,3,FALSE)))</f>
        <v xml:space="preserve">FECHADURA ESPELHO PARA PORTA EXTERNA, EM ACO INOX (MAQUINA, TESTA E CONTRA-TESTA) E EM ZAMAC (MACANETA, LINGUETA E TRINCOS) COM ACABAMENTO CROMADO, MAQUINA DE 40 MM, INCLUINDO CHAVE TIPO CILINDRO                                                                                                                                                                                                                                                                                                       </v>
      </c>
      <c r="D69" s="610" t="str">
        <f>IF(A69="","",IFERROR(VLOOKUP(A69,'SINAPI12-24'!$A$3:$G$12673,3,FALSE),VLOOKUP(A69,'MAPA DE COTAÇÃO'!$B$12:$H$14,13,FALSE)))</f>
        <v xml:space="preserve">CJ    </v>
      </c>
      <c r="E69" s="877">
        <v>3.4799999999999998E-2</v>
      </c>
      <c r="F69" s="663">
        <f>IF(A69="","",IFERROR(VLOOKUP(A69,'SINAPI12-24'!$A$3:$G$12673,5,FALSE),VLOOKUP(A69,'MAPA DE COTAÇÃO'!$B$12:$I$14,13,FALSE)))</f>
        <v>76.75</v>
      </c>
      <c r="G69" s="736">
        <f t="shared" si="7"/>
        <v>2.67</v>
      </c>
    </row>
    <row r="70" spans="1:7">
      <c r="A70" s="661">
        <v>89351</v>
      </c>
      <c r="B70" s="610" t="s">
        <v>15</v>
      </c>
      <c r="C70" s="735" t="str">
        <f>IF(A70="","",IFERROR(VLOOKUP(A70,'SINAPI12-24'!$A$3:$G$12673,2,FALSE),VLOOKUP(A70,'MAPA DE COTAÇÃO'!$B$12:$H$14,3,FALSE)))</f>
        <v>REGISTRO DE PRESSÃO BRUTO, LATÃO,  ROSCÁVEL, 3/4'' - FORNECIMENTO E INSTALAÇÃO. AF_08/2021</v>
      </c>
      <c r="D70" s="610" t="str">
        <f>IF(A70="","",IFERROR(VLOOKUP(A70,'SINAPI12-24'!$A$3:$G$12673,3,FALSE),VLOOKUP(A70,'MAPA DE COTAÇÃO'!$B$12:$H$14,13,FALSE)))</f>
        <v>UN</v>
      </c>
      <c r="E70" s="877">
        <v>6.9599999999999995E-2</v>
      </c>
      <c r="F70" s="663">
        <f>IF(A70="","",IFERROR(VLOOKUP(A70,'SINAPI12-24'!$A$3:$G$12673,5,FALSE),VLOOKUP(A70,'MAPA DE COTAÇÃO'!$B$12:$I$14,13,FALSE)))</f>
        <v>28.73</v>
      </c>
      <c r="G70" s="736">
        <f t="shared" si="7"/>
        <v>2</v>
      </c>
    </row>
    <row r="71" spans="1:7" ht="30">
      <c r="A71" s="661">
        <v>101891</v>
      </c>
      <c r="B71" s="610" t="s">
        <v>15</v>
      </c>
      <c r="C71" s="735" t="str">
        <f>IF(A71="","",IFERROR(VLOOKUP(A71,'SINAPI12-24'!$A$3:$G$12673,2,FALSE),VLOOKUP(A71,'MAPA DE COTAÇÃO'!$B$12:$H$14,3,FALSE)))</f>
        <v>DISJUNTOR MONOPOLAR TIPO NEMA, CORRENTE NOMINAL DE 35 ATÉ 50A - FORNECIMENTO E INSTALAÇÃO. AF_10/2020</v>
      </c>
      <c r="D71" s="610" t="str">
        <f>IF(A71="","",IFERROR(VLOOKUP(A71,'SINAPI12-24'!$A$3:$G$12673,3,FALSE),VLOOKUP(A71,'MAPA DE COTAÇÃO'!$B$12:$H$14,13,FALSE)))</f>
        <v>UN</v>
      </c>
      <c r="E71" s="877">
        <v>0.10440000000000001</v>
      </c>
      <c r="F71" s="663">
        <f>IF(A71="","",IFERROR(VLOOKUP(A71,'SINAPI12-24'!$A$3:$G$12673,5,FALSE),VLOOKUP(A71,'MAPA DE COTAÇÃO'!$B$12:$I$14,13,FALSE)))</f>
        <v>28.44</v>
      </c>
      <c r="G71" s="736">
        <f t="shared" si="7"/>
        <v>2.97</v>
      </c>
    </row>
    <row r="72" spans="1:7" ht="34.5" customHeight="1">
      <c r="A72" s="661">
        <v>91862</v>
      </c>
      <c r="B72" s="610" t="s">
        <v>15</v>
      </c>
      <c r="C72" s="735" t="str">
        <f>IF(A72="","",IFERROR(VLOOKUP(A72,'SINAPI12-24'!$A$3:$G$12673,2,FALSE),VLOOKUP(A72,'MAPA DE COTAÇÃO'!$B$12:$H$14,3,FALSE)))</f>
        <v>ELETRODUTO RÍGIDO ROSCÁVEL, PVC, DN 20 MM (1/2"), PARA CIRCUITOS TERMINAIS, INSTALADO EM FORRO - FORNECIMENTO E INSTALAÇÃO. AF_03/2023</v>
      </c>
      <c r="D72" s="610" t="str">
        <f>IF(A72="","",IFERROR(VLOOKUP(A72,'SINAPI12-24'!$A$3:$G$12673,3,FALSE),VLOOKUP(A72,'MAPA DE COTAÇÃO'!$B$12:$H$14,13,FALSE)))</f>
        <v>M</v>
      </c>
      <c r="E72" s="877">
        <v>0.33069999999999999</v>
      </c>
      <c r="F72" s="663">
        <f>IF(A72="","",IFERROR(VLOOKUP(A72,'SINAPI12-24'!$A$3:$G$12673,5,FALSE),VLOOKUP(A72,'MAPA DE COTAÇÃO'!$B$12:$I$14,13,FALSE)))</f>
        <v>8.61</v>
      </c>
      <c r="G72" s="736">
        <f t="shared" si="7"/>
        <v>2.85</v>
      </c>
    </row>
    <row r="73" spans="1:7">
      <c r="A73" s="661">
        <v>103782</v>
      </c>
      <c r="B73" s="610" t="s">
        <v>15</v>
      </c>
      <c r="C73" s="735" t="str">
        <f>IF(A73="","",IFERROR(VLOOKUP(A73,'SINAPI12-24'!$A$3:$G$12673,2,FALSE),VLOOKUP(A73,'MAPA DE COTAÇÃO'!$B$12:$H$14,3,FALSE)))</f>
        <v>LUMINÁRIA TIPO PLAFON CIRCULAR, DE SOBREPOR, COM LED DE 12/13 W - FORNECIMENTO E INSTALAÇÃO. AF_09/2024</v>
      </c>
      <c r="D73" s="610" t="str">
        <f>IF(A73="","",IFERROR(VLOOKUP(A73,'SINAPI12-24'!$A$3:$G$12673,3,FALSE),VLOOKUP(A73,'MAPA DE COTAÇÃO'!$B$12:$H$14,13,FALSE)))</f>
        <v>UN</v>
      </c>
      <c r="E73" s="877">
        <v>0.13919999999999999</v>
      </c>
      <c r="F73" s="663">
        <f>IF(A73="","",IFERROR(VLOOKUP(A73,'SINAPI12-24'!$A$3:$G$12673,5,FALSE),VLOOKUP(A73,'MAPA DE COTAÇÃO'!$B$12:$I$14,13,FALSE)))</f>
        <v>23.67</v>
      </c>
      <c r="G73" s="736">
        <f t="shared" si="7"/>
        <v>3.29</v>
      </c>
    </row>
    <row r="74" spans="1:7">
      <c r="A74" s="661">
        <v>86888</v>
      </c>
      <c r="B74" s="738" t="s">
        <v>15</v>
      </c>
      <c r="C74" s="735" t="str">
        <f>IF(A74="","",IFERROR(VLOOKUP(A74,'SINAPI12-24'!$A$3:$G$12673,2,FALSE),VLOOKUP(A74,'MAPA DE COTAÇÃO'!$B$12:$H$14,3,FALSE)))</f>
        <v>VASO SANITÁRIO SIFONADO COM CAIXA ACOPLADA LOUÇA BRANCA - FORNECIMENTO E INSTALAÇÃO. AF_01/2020</v>
      </c>
      <c r="D74" s="610" t="str">
        <f>IF(A74="","",IFERROR(VLOOKUP(A74,'SINAPI12-24'!$A$3:$G$12673,3,FALSE),VLOOKUP(A74,'MAPA DE COTAÇÃO'!$B$12:$H$14,13,FALSE)))</f>
        <v>UN</v>
      </c>
      <c r="E74" s="877">
        <v>5.2200000000000003E-2</v>
      </c>
      <c r="F74" s="663">
        <f>IF(A74="","",IFERROR(VLOOKUP(A74,'SINAPI12-24'!$A$3:$G$12673,5,FALSE),VLOOKUP(A74,'MAPA DE COTAÇÃO'!$B$12:$I$14,13,FALSE)))</f>
        <v>486.71</v>
      </c>
      <c r="G74" s="736">
        <f t="shared" si="7"/>
        <v>25.41</v>
      </c>
    </row>
    <row r="75" spans="1:7" ht="30">
      <c r="A75" s="661">
        <v>87247</v>
      </c>
      <c r="B75" s="610" t="s">
        <v>15</v>
      </c>
      <c r="C75" s="735" t="str">
        <f>IF(A75="","",IFERROR(VLOOKUP(A75,'SINAPI12-24'!$A$3:$G$12673,2,FALSE),VLOOKUP(A75,'MAPA DE COTAÇÃO'!$B$12:$H$14,3,FALSE)))</f>
        <v>REVESTIMENTO CERÂMICO PARA PISO COM PLACAS TIPO ESMALTADA DE DIMENSÕES 35X35 CM APLICADA EM AMBIENTES DE ÁREA ENTRE 5 M2 E 10 M2. AF_02/2023_PE</v>
      </c>
      <c r="D75" s="610" t="str">
        <f>IF(A75="","",IFERROR(VLOOKUP(A75,'SINAPI12-24'!$A$3:$G$12673,3,FALSE),VLOOKUP(A75,'MAPA DE COTAÇÃO'!$B$12:$H$14,13,FALSE)))</f>
        <v>M2</v>
      </c>
      <c r="E75" s="877">
        <v>0.46279999999999999</v>
      </c>
      <c r="F75" s="663">
        <f>IF(A75="","",IFERROR(VLOOKUP(A75,'SINAPI12-24'!$A$3:$G$12673,5,FALSE),VLOOKUP(A75,'MAPA DE COTAÇÃO'!$B$12:$I$14,13,FALSE)))</f>
        <v>68.81</v>
      </c>
      <c r="G75" s="736">
        <f>ROUND(F75*E75,2)</f>
        <v>31.85</v>
      </c>
    </row>
    <row r="76" spans="1:7" ht="30">
      <c r="A76" s="661">
        <v>92543</v>
      </c>
      <c r="B76" s="610" t="s">
        <v>15</v>
      </c>
      <c r="C76" s="735" t="str">
        <f>IF(A76="","",IFERROR(VLOOKUP(A76,'SINAPI12-24'!$A$3:$G$12673,2,FALSE),VLOOKUP(A76,'MAPA DE COTAÇÃO'!$B$12:$H$14,3,FALSE)))</f>
        <v>TRAMA DE MADEIRA COMPOSTA POR TERÇAS PARA TELHADOS DE ATÉ 2 ÁGUAS PARA TELHA ONDULADA DE FIBROCIMENTO, METÁLICA, PLÁSTICA OU TERMOACÚSTICA, INCLUSO TRANSPORTE VERTICAL. AF_07/2019</v>
      </c>
      <c r="D76" s="610" t="str">
        <f>IF(A76="","",IFERROR(VLOOKUP(A76,'SINAPI12-24'!$A$3:$G$12673,3,FALSE),VLOOKUP(A76,'MAPA DE COTAÇÃO'!$B$12:$H$14,13,FALSE)))</f>
        <v>M2</v>
      </c>
      <c r="E76" s="877">
        <v>1.3566</v>
      </c>
      <c r="F76" s="663">
        <f>IF(A76="","",IFERROR(VLOOKUP(A76,'SINAPI12-24'!$A$3:$G$12673,5,FALSE),VLOOKUP(A76,'MAPA DE COTAÇÃO'!$B$12:$I$14,13,FALSE)))</f>
        <v>20.149999999999999</v>
      </c>
      <c r="G76" s="736">
        <f t="shared" ref="G76:G78" si="8">ROUND(F76*E76,2)</f>
        <v>27.34</v>
      </c>
    </row>
    <row r="77" spans="1:7" ht="30.75" customHeight="1">
      <c r="A77" s="661">
        <v>101165</v>
      </c>
      <c r="B77" s="610" t="s">
        <v>15</v>
      </c>
      <c r="C77" s="735" t="str">
        <f>IF(A77="","",IFERROR(VLOOKUP(A77,'SINAPI12-24'!$A$3:$G$12673,2,FALSE),VLOOKUP(A77,'MAPA DE COTAÇÃO'!$B$12:$H$14,3,FALSE)))</f>
        <v>ALVENARIA DE EMBASAMENTO COM BLOCO ESTRUTURAL DE CONCRETO, DE 14X19X29CM E ARGAMASSA DE ASSENTAMENTO COM PREPARO EM BETONEIRA. AF_05/2020</v>
      </c>
      <c r="D77" s="610" t="str">
        <f>IF(A77="","",IFERROR(VLOOKUP(A77,'SINAPI12-24'!$A$3:$G$12673,3,FALSE),VLOOKUP(A77,'MAPA DE COTAÇÃO'!$B$12:$H$14,13,FALSE)))</f>
        <v>M3</v>
      </c>
      <c r="E77" s="877">
        <v>2.86E-2</v>
      </c>
      <c r="F77" s="663">
        <f>IF(A77="","",IFERROR(VLOOKUP(A77,'SINAPI12-24'!$A$3:$G$12673,5,FALSE),VLOOKUP(A77,'MAPA DE COTAÇÃO'!$B$12:$I$14,13,FALSE)))</f>
        <v>971.46</v>
      </c>
      <c r="G77" s="736">
        <f t="shared" si="8"/>
        <v>27.78</v>
      </c>
    </row>
    <row r="78" spans="1:7">
      <c r="A78" s="661">
        <v>88489</v>
      </c>
      <c r="B78" s="610" t="s">
        <v>15</v>
      </c>
      <c r="C78" s="735" t="str">
        <f>IF(A78="","",IFERROR(VLOOKUP(A78,'SINAPI12-24'!$A$3:$G$12673,2,FALSE),VLOOKUP(A78,'MAPA DE COTAÇÃO'!$B$12:$H$14,3,FALSE)))</f>
        <v>PINTURA LÁTEX ACRÍLICA PREMIUM, APLICAÇÃO MANUAL EM PAREDES, DUAS DEMÃOS. AF_04/2023</v>
      </c>
      <c r="D78" s="610" t="str">
        <f>IF(A78="","",IFERROR(VLOOKUP(A78,'SINAPI12-24'!$A$3:$G$12673,3,FALSE),VLOOKUP(A78,'MAPA DE COTAÇÃO'!$B$12:$H$14,13,FALSE)))</f>
        <v>M2</v>
      </c>
      <c r="E78" s="877">
        <v>2.4441999999999999</v>
      </c>
      <c r="F78" s="663">
        <f>IF(A78="","",IFERROR(VLOOKUP(A78,'SINAPI12-24'!$A$3:$G$12673,5,FALSE),VLOOKUP(A78,'MAPA DE COTAÇÃO'!$B$12:$I$14,13,FALSE)))</f>
        <v>11.69</v>
      </c>
      <c r="G78" s="736">
        <f t="shared" si="8"/>
        <v>28.57</v>
      </c>
    </row>
    <row r="79" spans="1:7" ht="30">
      <c r="A79" s="661">
        <v>89711</v>
      </c>
      <c r="B79" s="610" t="s">
        <v>15</v>
      </c>
      <c r="C79" s="735" t="str">
        <f>IF(A79="","",IFERROR(VLOOKUP(A79,'SINAPI12-24'!$A$3:$G$12673,2,FALSE),VLOOKUP(A79,'MAPA DE COTAÇÃO'!$B$12:$H$14,3,FALSE)))</f>
        <v>TUBO PVC, SERIE NORMAL, ESGOTO PREDIAL, DN 40 MM, FORNECIDO E INSTALADO EM RAMAL DE DESCARGA OU RAMAL DE ESGOTO SANITÁRIO. AF_08/2022</v>
      </c>
      <c r="D79" s="610" t="str">
        <f>IF(A79="","",IFERROR(VLOOKUP(A79,'SINAPI12-24'!$A$3:$G$12673,3,FALSE),VLOOKUP(A79,'MAPA DE COTAÇÃO'!$B$12:$H$14,13,FALSE)))</f>
        <v>M</v>
      </c>
      <c r="E79" s="877">
        <v>0.16309999999999999</v>
      </c>
      <c r="F79" s="663">
        <f>IF(A79="","",IFERROR(VLOOKUP(A79,'SINAPI12-24'!$A$3:$G$12673,5,FALSE),VLOOKUP(A79,'MAPA DE COTAÇÃO'!$B$12:$I$14,13,FALSE)))</f>
        <v>19.12</v>
      </c>
      <c r="G79" s="736">
        <f>ROUND(F79*E79,2)</f>
        <v>3.12</v>
      </c>
    </row>
    <row r="80" spans="1:7" ht="30">
      <c r="A80" s="661">
        <v>91924</v>
      </c>
      <c r="B80" s="610" t="s">
        <v>15</v>
      </c>
      <c r="C80" s="735" t="str">
        <f>IF(A80="","",IFERROR(VLOOKUP(A80,'SINAPI12-24'!$A$3:$G$12673,2,FALSE),VLOOKUP(A80,'MAPA DE COTAÇÃO'!$B$12:$H$14,3,FALSE)))</f>
        <v>CABO DE COBRE FLEXÍVEL ISOLADO, 1,5 MM², ANTI-CHAMA 450/750 V, PARA CIRCUITOS TERMINAIS - FORNECIMENTO E INSTALAÇÃO. AF_03/2023</v>
      </c>
      <c r="D80" s="610" t="str">
        <f>IF(A80="","",IFERROR(VLOOKUP(A80,'SINAPI12-24'!$A$3:$G$12673,3,FALSE),VLOOKUP(A80,'MAPA DE COTAÇÃO'!$B$12:$H$14,13,FALSE)))</f>
        <v>M</v>
      </c>
      <c r="E80" s="877">
        <v>1.2529999999999999</v>
      </c>
      <c r="F80" s="663">
        <f>IF(A80="","",IFERROR(VLOOKUP(A80,'SINAPI12-24'!$A$3:$G$12673,5,FALSE),VLOOKUP(A80,'MAPA DE COTAÇÃO'!$B$12:$I$14,13,FALSE)))</f>
        <v>2.95</v>
      </c>
      <c r="G80" s="736">
        <f t="shared" ref="G80:G92" si="9">ROUND(F80*E80,2)</f>
        <v>3.7</v>
      </c>
    </row>
    <row r="81" spans="1:7" ht="30">
      <c r="A81" s="661">
        <v>92981</v>
      </c>
      <c r="B81" s="610" t="s">
        <v>15</v>
      </c>
      <c r="C81" s="735" t="str">
        <f>IF(A81="","",IFERROR(VLOOKUP(A81,'SINAPI12-24'!$A$3:$G$12673,2,FALSE),VLOOKUP(A81,'MAPA DE COTAÇÃO'!$B$12:$H$14,3,FALSE)))</f>
        <v>CABO DE COBRE FLEXÍVEL ISOLADO, 16 MM², ANTI-CHAMA 450/750 V, PARA DISTRIBUIÇÃO - FORNECIMENTO E INSTALAÇÃO. AF_10/2020</v>
      </c>
      <c r="D81" s="610" t="str">
        <f>IF(A81="","",IFERROR(VLOOKUP(A81,'SINAPI12-24'!$A$3:$G$12673,3,FALSE),VLOOKUP(A81,'MAPA DE COTAÇÃO'!$B$12:$H$14,13,FALSE)))</f>
        <v>M</v>
      </c>
      <c r="E81" s="877">
        <v>0.2611</v>
      </c>
      <c r="F81" s="663">
        <f>IF(A81="","",IFERROR(VLOOKUP(A81,'SINAPI12-24'!$A$3:$G$12673,5,FALSE),VLOOKUP(A81,'MAPA DE COTAÇÃO'!$B$12:$I$14,13,FALSE)))</f>
        <v>17.04</v>
      </c>
      <c r="G81" s="736">
        <f t="shared" si="9"/>
        <v>4.45</v>
      </c>
    </row>
    <row r="82" spans="1:7" ht="30">
      <c r="A82" s="661">
        <v>98441</v>
      </c>
      <c r="B82" s="610" t="s">
        <v>15</v>
      </c>
      <c r="C82" s="735" t="str">
        <f>IF(A82="","",IFERROR(VLOOKUP(A82,'SINAPI12-24'!$A$3:$G$12673,2,FALSE),VLOOKUP(A82,'MAPA DE COTAÇÃO'!$B$12:$H$14,3,FALSE)))</f>
        <v>PAREDE DE MADEIRA COMPENSADA PARA CONSTRUÇÃO TEMPORÁRIA EM CHAPA SIMPLES, EXTERNA, SEM VÃO. AF_03/2024</v>
      </c>
      <c r="D82" s="610" t="str">
        <f>IF(A82="","",IFERROR(VLOOKUP(A82,'SINAPI12-24'!$A$3:$G$12673,3,FALSE),VLOOKUP(A82,'MAPA DE COTAÇÃO'!$B$12:$H$14,13,FALSE)))</f>
        <v>M2</v>
      </c>
      <c r="E82" s="877">
        <v>0.26119999999999999</v>
      </c>
      <c r="F82" s="663">
        <f>IF(A82="","",IFERROR(VLOOKUP(A82,'SINAPI12-24'!$A$3:$G$12673,5,FALSE),VLOOKUP(A82,'MAPA DE COTAÇÃO'!$B$12:$I$14,13,FALSE)))</f>
        <v>109.44</v>
      </c>
      <c r="G82" s="736">
        <f t="shared" si="9"/>
        <v>28.59</v>
      </c>
    </row>
    <row r="83" spans="1:7" ht="45.75" customHeight="1">
      <c r="A83" s="661">
        <v>103328</v>
      </c>
      <c r="B83" s="610" t="s">
        <v>15</v>
      </c>
      <c r="C83" s="735" t="str">
        <f>IF(A83="","",IFERROR(VLOOKUP(A83,'SINAPI12-24'!$A$3:$G$12673,2,FALSE),VLOOKUP(A83,'MAPA DE COTAÇÃO'!$B$12:$H$14,3,FALSE)))</f>
        <v>ALVENARIA DE VEDAÇÃO DE BLOCOS CERÂMICOS FURADOS NA HORIZONTAL DE 9X19X19 CM (ESPESSURA 9 CM) E ARGAMASSA DE ASSENTAMENTO COM PREPARO EM BETONEIRA. AF_12/2021</v>
      </c>
      <c r="D83" s="610" t="str">
        <f>IF(A83="","",IFERROR(VLOOKUP(A83,'SINAPI12-24'!$A$3:$G$12673,3,FALSE),VLOOKUP(A83,'MAPA DE COTAÇÃO'!$B$12:$H$14,13,FALSE)))</f>
        <v>M2</v>
      </c>
      <c r="E83" s="877">
        <v>0.46750000000000003</v>
      </c>
      <c r="F83" s="663">
        <f>IF(A83="","",IFERROR(VLOOKUP(A83,'SINAPI12-24'!$A$3:$G$12673,5,FALSE),VLOOKUP(A83,'MAPA DE COTAÇÃO'!$B$12:$I$14,13,FALSE)))</f>
        <v>89.74</v>
      </c>
      <c r="G83" s="736">
        <f t="shared" si="9"/>
        <v>41.95</v>
      </c>
    </row>
    <row r="84" spans="1:7">
      <c r="A84" s="661">
        <v>96985</v>
      </c>
      <c r="B84" s="610" t="s">
        <v>15</v>
      </c>
      <c r="C84" s="735" t="str">
        <f>IF(A84="","",IFERROR(VLOOKUP(A84,'SINAPI12-24'!$A$3:$G$12673,2,FALSE),VLOOKUP(A84,'MAPA DE COTAÇÃO'!$B$12:$H$14,3,FALSE)))</f>
        <v>HASTE DE ATERRAMENTO, DIÂMETRO 5/8", COM 3 METROS - FORNECIMENTO E INSTALAÇÃO. AF_08/2023</v>
      </c>
      <c r="D84" s="610" t="str">
        <f>IF(A84="","",IFERROR(VLOOKUP(A84,'SINAPI12-24'!$A$3:$G$12673,3,FALSE),VLOOKUP(A84,'MAPA DE COTAÇÃO'!$B$12:$H$14,13,FALSE)))</f>
        <v>UN</v>
      </c>
      <c r="E84" s="877">
        <v>5.2200000000000003E-2</v>
      </c>
      <c r="F84" s="663">
        <f>IF(A84="","",IFERROR(VLOOKUP(A84,'SINAPI12-24'!$A$3:$G$12673,5,FALSE),VLOOKUP(A84,'MAPA DE COTAÇÃO'!$B$12:$I$14,13,FALSE)))</f>
        <v>65.150000000000006</v>
      </c>
      <c r="G84" s="736">
        <f t="shared" si="9"/>
        <v>3.4</v>
      </c>
    </row>
    <row r="85" spans="1:7" ht="45">
      <c r="A85" s="661">
        <v>91170</v>
      </c>
      <c r="B85" s="610" t="s">
        <v>15</v>
      </c>
      <c r="C85" s="735" t="str">
        <f>IF(A85="","",IFERROR(VLOOKUP(A85,'SINAPI12-24'!$A$3:$G$12673,2,FALSE),VLOOKUP(A85,'MAPA DE COTAÇÃO'!$B$12:$H$14,3,FALSE)))</f>
        <v>FIXAÇÃO DE TUBOS HORIZONTAIS DE PVC ÁGUA, PVC ESGOTO, PVC ÁGUA PLUVIAL, CPVC, PPR, COBRE OU AÇO, DIÂMETROS MENORES OU IGUAIS A 40 MM, COM ABRAÇADEIRA METÁLICA RÍGIDA TIPO U PERFIL 1 1/4", FIXADA EM PERFILADO EM LAJE. AF_09/2023_PS</v>
      </c>
      <c r="D85" s="610" t="str">
        <f>IF(A85="","",IFERROR(VLOOKUP(A85,'SINAPI12-24'!$A$3:$G$12673,3,FALSE),VLOOKUP(A85,'MAPA DE COTAÇÃO'!$B$12:$H$14,13,FALSE)))</f>
        <v>M</v>
      </c>
      <c r="E85" s="877">
        <v>0.4612</v>
      </c>
      <c r="F85" s="663">
        <f>IF(A85="","",IFERROR(VLOOKUP(A85,'SINAPI12-24'!$A$3:$G$12673,5,FALSE),VLOOKUP(A85,'MAPA DE COTAÇÃO'!$B$12:$I$14,13,FALSE)))</f>
        <v>9.3800000000000008</v>
      </c>
      <c r="G85" s="736">
        <f t="shared" si="9"/>
        <v>4.33</v>
      </c>
    </row>
    <row r="86" spans="1:7" ht="30">
      <c r="A86" s="661">
        <v>87548</v>
      </c>
      <c r="B86" s="610" t="s">
        <v>15</v>
      </c>
      <c r="C86" s="735" t="str">
        <f>IF(A86="","",IFERROR(VLOOKUP(A86,'SINAPI12-24'!$A$3:$G$12673,2,FALSE),VLOOKUP(A86,'MAPA DE COTAÇÃO'!$B$12:$H$14,3,FALSE)))</f>
        <v>MASSA ÚNICA, EM ARGAMASSA TRAÇO 1:2:8, PREPARO MANUAL, APLICADA MANUALMENTE EM PAREDES INTERNAS DE AMBIENTES COM ÁREA ENTRE 5M² E 10M², E = 10MM, COM TALISCAS. AF_03/2024</v>
      </c>
      <c r="D86" s="610" t="str">
        <f>IF(A86="","",IFERROR(VLOOKUP(A86,'SINAPI12-24'!$A$3:$G$12673,3,FALSE),VLOOKUP(A86,'MAPA DE COTAÇÃO'!$B$12:$H$14,13,FALSE)))</f>
        <v>M2</v>
      </c>
      <c r="E86" s="877">
        <v>0.18940000000000001</v>
      </c>
      <c r="F86" s="663">
        <f>IF(A86="","",IFERROR(VLOOKUP(A86,'SINAPI12-24'!$A$3:$G$12673,5,FALSE),VLOOKUP(A86,'MAPA DE COTAÇÃO'!$B$12:$I$14,13,FALSE)))</f>
        <v>25.81</v>
      </c>
      <c r="G86" s="736">
        <f t="shared" si="9"/>
        <v>4.8899999999999997</v>
      </c>
    </row>
    <row r="87" spans="1:7" ht="30">
      <c r="A87" s="661">
        <v>98441</v>
      </c>
      <c r="B87" s="610" t="s">
        <v>15</v>
      </c>
      <c r="C87" s="735" t="str">
        <f>IF(A87="","",IFERROR(VLOOKUP(A87,'SINAPI12-24'!$A$3:$G$12673,2,FALSE),VLOOKUP(A87,'MAPA DE COTAÇÃO'!$B$12:$H$14,3,FALSE)))</f>
        <v>PAREDE DE MADEIRA COMPENSADA PARA CONSTRUÇÃO TEMPORÁRIA EM CHAPA SIMPLES, EXTERNA, SEM VÃO. AF_03/2024</v>
      </c>
      <c r="D87" s="610" t="str">
        <f>IF(A87="","",IFERROR(VLOOKUP(A87,'SINAPI12-24'!$A$3:$G$12673,3,FALSE),VLOOKUP(A87,'MAPA DE COTAÇÃO'!$B$12:$H$14,13,FALSE)))</f>
        <v>M2</v>
      </c>
      <c r="E87" s="877">
        <v>0.30070000000000002</v>
      </c>
      <c r="F87" s="663">
        <f>IF(A87="","",IFERROR(VLOOKUP(A87,'SINAPI12-24'!$A$3:$G$12673,5,FALSE),VLOOKUP(A87,'MAPA DE COTAÇÃO'!$B$12:$I$14,13,FALSE)))</f>
        <v>109.44</v>
      </c>
      <c r="G87" s="736">
        <f t="shared" si="9"/>
        <v>32.909999999999997</v>
      </c>
    </row>
    <row r="88" spans="1:7">
      <c r="A88" s="661">
        <v>95241</v>
      </c>
      <c r="B88" s="610" t="s">
        <v>15</v>
      </c>
      <c r="C88" s="735" t="str">
        <f>IF(A88="","",IFERROR(VLOOKUP(A88,'SINAPI12-24'!$A$3:$G$12673,2,FALSE),VLOOKUP(A88,'MAPA DE COTAÇÃO'!$B$12:$H$14,3,FALSE)))</f>
        <v>LASTRO DE CONCRETO MAGRO, APLICADO EM PISOS, LAJES SOBRE SOLO OU RADIERS, ESPESSURA DE 5 CM. AF_01/2024</v>
      </c>
      <c r="D88" s="610" t="str">
        <f>IF(A88="","",IFERROR(VLOOKUP(A88,'SINAPI12-24'!$A$3:$G$12673,3,FALSE),VLOOKUP(A88,'MAPA DE COTAÇÃO'!$B$12:$H$14,13,FALSE)))</f>
        <v>M2</v>
      </c>
      <c r="E88" s="877">
        <v>1.3328</v>
      </c>
      <c r="F88" s="663">
        <f>IF(A88="","",IFERROR(VLOOKUP(A88,'SINAPI12-24'!$A$3:$G$12673,5,FALSE),VLOOKUP(A88,'MAPA DE COTAÇÃO'!$B$12:$I$14,13,FALSE)))</f>
        <v>40.049999999999997</v>
      </c>
      <c r="G88" s="736">
        <f t="shared" si="9"/>
        <v>53.38</v>
      </c>
    </row>
    <row r="89" spans="1:7" ht="54" customHeight="1">
      <c r="A89" s="661">
        <v>89712</v>
      </c>
      <c r="B89" s="610" t="s">
        <v>15</v>
      </c>
      <c r="C89" s="735" t="str">
        <f>IF(A89="","",IFERROR(VLOOKUP(A89,'SINAPI12-24'!$A$3:$G$12673,2,FALSE),VLOOKUP(A89,'MAPA DE COTAÇÃO'!$B$12:$H$14,3,FALSE)))</f>
        <v>TUBO PVC, SERIE NORMAL, ESGOTO PREDIAL, DN 50 MM, FORNECIDO E INSTALADO EM RAMAL DE DESCARGA OU RAMAL DE ESGOTO SANITÁRIO. AF_08/2022</v>
      </c>
      <c r="D89" s="610" t="str">
        <f>IF(A89="","",IFERROR(VLOOKUP(A89,'SINAPI12-24'!$A$3:$G$12673,3,FALSE),VLOOKUP(A89,'MAPA DE COTAÇÃO'!$B$12:$H$14,13,FALSE)))</f>
        <v>M</v>
      </c>
      <c r="E89" s="877">
        <v>0.2235</v>
      </c>
      <c r="F89" s="663">
        <f>IF(A89="","",IFERROR(VLOOKUP(A89,'SINAPI12-24'!$A$3:$G$12673,5,FALSE),VLOOKUP(A89,'MAPA DE COTAÇÃO'!$B$12:$I$14,13,FALSE)))</f>
        <v>24.66</v>
      </c>
      <c r="G89" s="736">
        <f t="shared" si="9"/>
        <v>5.51</v>
      </c>
    </row>
    <row r="90" spans="1:7" ht="30">
      <c r="A90" s="661">
        <v>91305</v>
      </c>
      <c r="B90" s="610" t="s">
        <v>15</v>
      </c>
      <c r="C90" s="735" t="str">
        <f>IF(A90="","",IFERROR(VLOOKUP(A90,'SINAPI12-24'!$A$3:$G$12673,2,FALSE),VLOOKUP(A90,'MAPA DE COTAÇÃO'!$B$12:$H$14,3,FALSE)))</f>
        <v>FECHADURA DE EMBUTIR PARA PORTA DE BANHEIRO, COMPLETA, ACABAMENTO PADRÃO POPULAR, INCLUSO EXECUÇÃO DE FURO - FORNECIMENTO E INSTALAÇÃO. AF_12/2019</v>
      </c>
      <c r="D90" s="610" t="str">
        <f>IF(A90="","",IFERROR(VLOOKUP(A90,'SINAPI12-24'!$A$3:$G$12673,3,FALSE),VLOOKUP(A90,'MAPA DE COTAÇÃO'!$B$12:$H$14,13,FALSE)))</f>
        <v>UN</v>
      </c>
      <c r="E90" s="877">
        <v>5.2200000000000003E-2</v>
      </c>
      <c r="F90" s="663">
        <f>IF(A90="","",IFERROR(VLOOKUP(A90,'SINAPI12-24'!$A$3:$G$12673,5,FALSE),VLOOKUP(A90,'MAPA DE COTAÇÃO'!$B$12:$I$14,13,FALSE)))</f>
        <v>109.58</v>
      </c>
      <c r="G90" s="736">
        <f t="shared" si="9"/>
        <v>5.72</v>
      </c>
    </row>
    <row r="91" spans="1:7" ht="45">
      <c r="A91" s="661">
        <v>94559</v>
      </c>
      <c r="B91" s="610" t="s">
        <v>15</v>
      </c>
      <c r="C91" s="735" t="str">
        <f>IF(A91="","",IFERROR(VLOOKUP(A91,'SINAPI12-24'!$A$3:$G$12673,2,FALSE),VLOOKUP(A91,'MAPA DE COTAÇÃO'!$B$12:$H$14,3,FALSE)))</f>
        <v>JANELA DE AÇO TIPO BASCULANTE PARA VIDROS, COM BATENTE, FERRAGENS E PINTURA ANTICORROSIVA, EXCLUSIVE VIDROS, ACABAMENTO, ALIZAR E CONTRAMARCO, FIXAÇÃO COM ARGAMASSA. FORNECIMENTO E INSTALAÇÃO. AF_11/2024</v>
      </c>
      <c r="D91" s="610" t="str">
        <f>IF(A91="","",IFERROR(VLOOKUP(A91,'SINAPI12-24'!$A$3:$G$12673,3,FALSE),VLOOKUP(A91,'MAPA DE COTAÇÃO'!$B$12:$H$14,13,FALSE)))</f>
        <v>M2</v>
      </c>
      <c r="E91" s="877">
        <v>9.0499999999999997E-2</v>
      </c>
      <c r="F91" s="663">
        <f>IF(A91="","",IFERROR(VLOOKUP(A91,'SINAPI12-24'!$A$3:$G$12673,5,FALSE),VLOOKUP(A91,'MAPA DE COTAÇÃO'!$B$12:$I$14,13,FALSE)))</f>
        <v>665.43</v>
      </c>
      <c r="G91" s="736">
        <f t="shared" si="9"/>
        <v>60.22</v>
      </c>
    </row>
    <row r="92" spans="1:7" ht="30">
      <c r="A92" s="661">
        <v>91928</v>
      </c>
      <c r="B92" s="738" t="s">
        <v>15</v>
      </c>
      <c r="C92" s="735" t="str">
        <f>IF(A92="","",IFERROR(VLOOKUP(A92,'SINAPI12-24'!$A$3:$G$12673,2,FALSE),VLOOKUP(A92,'MAPA DE COTAÇÃO'!$B$12:$H$14,3,FALSE)))</f>
        <v>CABO DE COBRE FLEXÍVEL ISOLADO, 4 MM², ANTI-CHAMA 450/750 V, PARA CIRCUITOS TERMINAIS - FORNECIMENTO E INSTALAÇÃO. AF_03/2023</v>
      </c>
      <c r="D92" s="610" t="str">
        <f>IF(A92="","",IFERROR(VLOOKUP(A92,'SINAPI12-24'!$A$3:$G$12673,3,FALSE),VLOOKUP(A92,'MAPA DE COTAÇÃO'!$B$12:$H$14,13,FALSE)))</f>
        <v>M</v>
      </c>
      <c r="E92" s="877">
        <v>1.0442</v>
      </c>
      <c r="F92" s="663">
        <f>IF(A92="","",IFERROR(VLOOKUP(A92,'SINAPI12-24'!$A$3:$G$12673,5,FALSE),VLOOKUP(A92,'MAPA DE COTAÇÃO'!$B$12:$I$14,13,FALSE)))</f>
        <v>6.81</v>
      </c>
      <c r="G92" s="736">
        <f t="shared" si="9"/>
        <v>7.11</v>
      </c>
    </row>
    <row r="93" spans="1:7" ht="30">
      <c r="A93" s="661">
        <v>98446</v>
      </c>
      <c r="B93" s="610" t="s">
        <v>15</v>
      </c>
      <c r="C93" s="735" t="str">
        <f>IF(A93="","",IFERROR(VLOOKUP(A93,'SINAPI12-24'!$A$3:$G$12673,2,FALSE),VLOOKUP(A93,'MAPA DE COTAÇÃO'!$B$12:$H$14,3,FALSE)))</f>
        <v>PAREDE DE MADEIRA COMPENSADA PARA CONSTRUÇÃO TEMPORÁRIA EM CHAPA SIMPLES, EXTERNA, COM ÁREA LÍQUIDA MENOR QUE 6 M², COM VÃO. AF_03/2024</v>
      </c>
      <c r="D93" s="610" t="str">
        <f>IF(A93="","",IFERROR(VLOOKUP(A93,'SINAPI12-24'!$A$3:$G$12673,3,FALSE),VLOOKUP(A93,'MAPA DE COTAÇÃO'!$B$12:$H$14,13,FALSE)))</f>
        <v>M2</v>
      </c>
      <c r="E93" s="877">
        <v>0.31819999999999998</v>
      </c>
      <c r="F93" s="663">
        <f>IF(A93="","",IFERROR(VLOOKUP(A93,'SINAPI12-24'!$A$3:$G$12673,5,FALSE),VLOOKUP(A93,'MAPA DE COTAÇÃO'!$B$12:$I$14,13,FALSE)))</f>
        <v>155.05000000000001</v>
      </c>
      <c r="G93" s="736">
        <f>ROUND(F93*E93,2)</f>
        <v>49.34</v>
      </c>
    </row>
    <row r="94" spans="1:7" ht="30">
      <c r="A94" s="661">
        <v>98445</v>
      </c>
      <c r="B94" s="610" t="s">
        <v>15</v>
      </c>
      <c r="C94" s="735" t="str">
        <f>IF(A94="","",IFERROR(VLOOKUP(A94,'SINAPI12-24'!$A$3:$G$12673,2,FALSE),VLOOKUP(A94,'MAPA DE COTAÇÃO'!$B$12:$H$14,3,FALSE)))</f>
        <v>PAREDE DE MADEIRA COMPENSADA PARA CONSTRUÇÃO TEMPORÁRIA EM CHAPA SIMPLES, EXTERNA, COM ÁREA LÍQUIDA MAIOR OU IGUAL A 6 M², COM VÃO. AF_03/2024</v>
      </c>
      <c r="D94" s="610" t="str">
        <f>IF(A94="","",IFERROR(VLOOKUP(A94,'SINAPI12-24'!$A$3:$G$12673,3,FALSE),VLOOKUP(A94,'MAPA DE COTAÇÃO'!$B$12:$H$14,13,FALSE)))</f>
        <v>M2</v>
      </c>
      <c r="E94" s="877">
        <v>0.40810000000000002</v>
      </c>
      <c r="F94" s="663">
        <f>IF(A94="","",IFERROR(VLOOKUP(A94,'SINAPI12-24'!$A$3:$G$12673,5,FALSE),VLOOKUP(A94,'MAPA DE COTAÇÃO'!$B$12:$I$14,13,FALSE)))</f>
        <v>125.95</v>
      </c>
      <c r="G94" s="736">
        <f t="shared" ref="G94" si="10">ROUND(F94*E94,2)</f>
        <v>51.4</v>
      </c>
    </row>
    <row r="95" spans="1:7" ht="30">
      <c r="A95" s="661">
        <v>94210</v>
      </c>
      <c r="B95" s="610" t="s">
        <v>15</v>
      </c>
      <c r="C95" s="735" t="str">
        <f>IF(A95="","",IFERROR(VLOOKUP(A95,'SINAPI12-24'!$A$3:$G$12673,2,FALSE),VLOOKUP(A95,'MAPA DE COTAÇÃO'!$B$12:$H$14,3,FALSE)))</f>
        <v>TELHAMENTO COM TELHA ONDULADA DE FIBROCIMENTO E = 6 MM, COM RECOBRIMENTO LATERAL DE 1 1/4 DE ONDA PARA TELHADO COM INCLINAÇÃO MÁXIMA DE 10°, COM ATÉ 2 ÁGUAS, INCLUSO IÇAMENTO. AF_07/2019</v>
      </c>
      <c r="D95" s="610" t="str">
        <f>IF(A95="","",IFERROR(VLOOKUP(A95,'SINAPI12-24'!$A$3:$G$12673,3,FALSE),VLOOKUP(A95,'MAPA DE COTAÇÃO'!$B$12:$H$14,13,FALSE)))</f>
        <v>M2</v>
      </c>
      <c r="E95" s="877">
        <v>1.3566</v>
      </c>
      <c r="F95" s="663">
        <f>IF(A95="","",IFERROR(VLOOKUP(A95,'SINAPI12-24'!$A$3:$G$12673,5,FALSE),VLOOKUP(A95,'MAPA DE COTAÇÃO'!$B$12:$I$14,13,FALSE)))</f>
        <v>50.73</v>
      </c>
      <c r="G95" s="736">
        <f>ROUND(F95*E95,2)</f>
        <v>68.819999999999993</v>
      </c>
    </row>
    <row r="96" spans="1:7">
      <c r="A96" s="661">
        <v>100860</v>
      </c>
      <c r="B96" s="610" t="s">
        <v>15</v>
      </c>
      <c r="C96" s="735" t="str">
        <f>IF(A96="","",IFERROR(VLOOKUP(A96,'SINAPI12-24'!$A$3:$G$12673,2,FALSE),VLOOKUP(A96,'MAPA DE COTAÇÃO'!$B$12:$H$14,3,FALSE)))</f>
        <v>CHUVEIRO ELÉTRICO COMUM CORPO PLÁSTICO, TIPO DUCHA - FORNECIMENTO E INSTALAÇÃO. AF_01/2020</v>
      </c>
      <c r="D96" s="610" t="str">
        <f>IF(A96="","",IFERROR(VLOOKUP(A96,'SINAPI12-24'!$A$3:$G$12673,3,FALSE),VLOOKUP(A96,'MAPA DE COTAÇÃO'!$B$12:$H$14,13,FALSE)))</f>
        <v>UN</v>
      </c>
      <c r="E96" s="877">
        <v>6.9599999999999995E-2</v>
      </c>
      <c r="F96" s="663">
        <f>IF(A96="","",IFERROR(VLOOKUP(A96,'SINAPI12-24'!$A$3:$G$12673,5,FALSE),VLOOKUP(A96,'MAPA DE COTAÇÃO'!$B$12:$I$14,13,FALSE)))</f>
        <v>109.44</v>
      </c>
      <c r="G96" s="736">
        <f t="shared" ref="G96:G101" si="11">ROUND(F96*E96,2)</f>
        <v>7.62</v>
      </c>
    </row>
    <row r="97" spans="1:7" ht="30">
      <c r="A97" s="661">
        <v>97886</v>
      </c>
      <c r="B97" s="610" t="s">
        <v>15</v>
      </c>
      <c r="C97" s="735" t="str">
        <f>IF(A97="","",IFERROR(VLOOKUP(A97,'SINAPI12-24'!$A$3:$G$12673,2,FALSE),VLOOKUP(A97,'MAPA DE COTAÇÃO'!$B$12:$H$14,3,FALSE)))</f>
        <v>CAIXA ENTERRADA ELÉTRICA RETANGULAR, EM ALVENARIA COM TIJOLOS CERÂMICOS MACIÇOS, FUNDO COM BRITA, DIMENSÕES INTERNAS: 0,3X0,3X0,3 M. AF_12/2020</v>
      </c>
      <c r="D97" s="610" t="str">
        <f>IF(A97="","",IFERROR(VLOOKUP(A97,'SINAPI12-24'!$A$3:$G$12673,3,FALSE),VLOOKUP(A97,'MAPA DE COTAÇÃO'!$B$12:$H$14,13,FALSE)))</f>
        <v>UN</v>
      </c>
      <c r="E97" s="877">
        <v>5.2200000000000003E-2</v>
      </c>
      <c r="F97" s="663">
        <f>IF(A97="","",IFERROR(VLOOKUP(A97,'SINAPI12-24'!$A$3:$G$12673,5,FALSE),VLOOKUP(A97,'MAPA DE COTAÇÃO'!$B$12:$I$14,13,FALSE)))</f>
        <v>162.5</v>
      </c>
      <c r="G97" s="736">
        <f t="shared" si="11"/>
        <v>8.48</v>
      </c>
    </row>
    <row r="98" spans="1:7" ht="30">
      <c r="A98" s="661">
        <v>87777</v>
      </c>
      <c r="B98" s="610" t="s">
        <v>15</v>
      </c>
      <c r="C98" s="735" t="str">
        <f>IF(A98="","",IFERROR(VLOOKUP(A98,'SINAPI12-24'!$A$3:$G$12673,2,FALSE),VLOOKUP(A98,'MAPA DE COTAÇÃO'!$B$12:$H$14,3,FALSE)))</f>
        <v>EMBOÇO OU MASSA ÚNICA EM ARGAMASSA TRAÇO 1:2:8, PREPARO MANUAL, APLICADA MANUALMENTE EM PANOS DE FACHADA COM PRESENÇA DE VÃOS, ESPESSURA DE 25 MM. AF_08/2022</v>
      </c>
      <c r="D98" s="610" t="str">
        <f>IF(A98="","",IFERROR(VLOOKUP(A98,'SINAPI12-24'!$A$3:$G$12673,3,FALSE),VLOOKUP(A98,'MAPA DE COTAÇÃO'!$B$12:$H$14,13,FALSE)))</f>
        <v>M2</v>
      </c>
      <c r="E98" s="877">
        <v>0.1681</v>
      </c>
      <c r="F98" s="663">
        <f>IF(A98="","",IFERROR(VLOOKUP(A98,'SINAPI12-24'!$A$3:$G$12673,5,FALSE),VLOOKUP(A98,'MAPA DE COTAÇÃO'!$B$12:$I$14,13,FALSE)))</f>
        <v>53.28</v>
      </c>
      <c r="G98" s="736">
        <f t="shared" si="11"/>
        <v>8.9600000000000009</v>
      </c>
    </row>
    <row r="99" spans="1:7" ht="30">
      <c r="A99" s="661">
        <v>11587</v>
      </c>
      <c r="B99" s="610" t="s">
        <v>15</v>
      </c>
      <c r="C99" s="735" t="str">
        <f>IF(A99="","",IFERROR(VLOOKUP(A99,'SINAPI12-24'!$A$3:$G$12673,2,FALSE),VLOOKUP(A99,'MAPA DE COTAÇÃO'!$B$12:$H$14,3,FALSE)))</f>
        <v xml:space="preserve">FORRO DE PVC LISO, BRANCO, REGUA DE 10 CM, ESPESSURA APROXIMADA DE 8 MM (COM COLOCACAO / SEM ESTRUTURA METALICA)                                                                                                                                                                                                                                                                                                                                                                                          </v>
      </c>
      <c r="D99" s="610" t="str">
        <f>IF(A99="","",IFERROR(VLOOKUP(A99,'SINAPI12-24'!$A$3:$G$12673,3,FALSE),VLOOKUP(A99,'MAPA DE COTAÇÃO'!$B$12:$H$14,13,FALSE)))</f>
        <v xml:space="preserve">M2    </v>
      </c>
      <c r="E99" s="877">
        <v>0.97619999999999996</v>
      </c>
      <c r="F99" s="663">
        <f>IF(A99="","",IFERROR(VLOOKUP(A99,'SINAPI12-24'!$A$3:$G$12673,5,FALSE),VLOOKUP(A99,'MAPA DE COTAÇÃO'!$B$12:$I$14,13,FALSE)))</f>
        <v>82.96</v>
      </c>
      <c r="G99" s="736">
        <f t="shared" si="11"/>
        <v>80.989999999999995</v>
      </c>
    </row>
    <row r="100" spans="1:7" ht="42" customHeight="1">
      <c r="A100" s="661">
        <v>87885</v>
      </c>
      <c r="B100" s="610" t="s">
        <v>15</v>
      </c>
      <c r="C100" s="735" t="str">
        <f>IF(A100="","",IFERROR(VLOOKUP(A100,'SINAPI12-24'!$A$3:$G$12673,2,FALSE),VLOOKUP(A100,'MAPA DE COTAÇÃO'!$B$12:$H$14,3,FALSE)))</f>
        <v>CHAPISCO APLICADO NO TETO OU EM ALVENARIA E ESTRUTURA, COM ROLO PARA TEXTURA ACRÍLICA. ARGAMASSA INDUSTRIALIZADA COM PREPARO EM MISTURADOR 300 KG. AF_10/2022</v>
      </c>
      <c r="D100" s="610" t="str">
        <f>IF(A100="","",IFERROR(VLOOKUP(A100,'SINAPI12-24'!$A$3:$G$12673,3,FALSE),VLOOKUP(A100,'MAPA DE COTAÇÃO'!$B$12:$H$14,13,FALSE)))</f>
        <v>M2</v>
      </c>
      <c r="E100" s="877">
        <v>0.76790000000000003</v>
      </c>
      <c r="F100" s="663">
        <f>IF(A100="","",IFERROR(VLOOKUP(A100,'SINAPI12-24'!$A$3:$G$12673,5,FALSE),VLOOKUP(A100,'MAPA DE COTAÇÃO'!$B$12:$I$14,13,FALSE)))</f>
        <v>12.99</v>
      </c>
      <c r="G100" s="736">
        <f t="shared" si="11"/>
        <v>9.98</v>
      </c>
    </row>
    <row r="101" spans="1:7" ht="15" customHeight="1">
      <c r="A101" s="772">
        <v>98443</v>
      </c>
      <c r="B101" s="616" t="s">
        <v>15</v>
      </c>
      <c r="C101" s="741" t="str">
        <f>IF(A101="","",IFERROR(VLOOKUP(A101,'SINAPI12-24'!$A$3:$G$12673,2,FALSE),VLOOKUP(A101,'MAPA DE COTAÇÃO'!$B$12:$H$14,3,FALSE)))</f>
        <v>PAREDE DE MADEIRA COMPENSADA PARA CONSTRUÇÃO TEMPORÁRIA EM CHAPA SIMPLES, INTERNA, SEM VÃO. AF_03/2024</v>
      </c>
      <c r="D101" s="616" t="str">
        <f>IF(A101="","",IFERROR(VLOOKUP(A101,'SINAPI12-24'!$A$3:$G$12673,3,FALSE),VLOOKUP(A101,'MAPA DE COTAÇÃO'!$B$12:$H$14,13,FALSE)))</f>
        <v>M2</v>
      </c>
      <c r="E101" s="878">
        <v>8.3000000000000004E-2</v>
      </c>
      <c r="F101" s="742">
        <f>IF(A101="","",IFERROR(VLOOKUP(A101,'SINAPI12-24'!$A$3:$G$12673,5,FALSE),VLOOKUP(A101,'MAPA DE COTAÇÃO'!$B$12:$I$14,13,FALSE)))</f>
        <v>91.52</v>
      </c>
      <c r="G101" s="743">
        <f t="shared" si="11"/>
        <v>7.6</v>
      </c>
    </row>
    <row r="102" spans="1:7" ht="15" customHeight="1">
      <c r="A102" s="771"/>
      <c r="B102" s="86"/>
      <c r="C102" s="767"/>
      <c r="D102" s="86"/>
      <c r="E102" s="879"/>
      <c r="F102" s="768"/>
      <c r="G102" s="729"/>
    </row>
    <row r="103" spans="1:7" ht="30">
      <c r="A103" s="744" t="s">
        <v>83</v>
      </c>
      <c r="B103" s="728"/>
      <c r="C103" s="769" t="s">
        <v>13842</v>
      </c>
      <c r="D103" s="664" t="s">
        <v>68</v>
      </c>
      <c r="E103" s="869">
        <v>1</v>
      </c>
      <c r="F103" s="746">
        <f>SUM(G104:G145)</f>
        <v>791.33</v>
      </c>
      <c r="G103" s="747">
        <f>ROUND(F103*E103,2)</f>
        <v>791.33</v>
      </c>
    </row>
    <row r="104" spans="1:7">
      <c r="A104" s="642">
        <v>95240</v>
      </c>
      <c r="B104" s="637" t="s">
        <v>15</v>
      </c>
      <c r="C104" s="731" t="str">
        <f>IF(A104="","",IFERROR(VLOOKUP(A104,'SINAPI12-24'!$A$3:$G$12673,2,FALSE),VLOOKUP(A104,'MAPA DE COTAÇÃO'!$B$12:$H$14,3,FALSE)))</f>
        <v>LASTRO DE CONCRETO MAGRO, APLICADO EM PISOS, LAJES SOBRE SOLO OU RADIERS, ESPESSURA DE 3 CM. AF_01/2024</v>
      </c>
      <c r="D104" s="637" t="str">
        <f>IF(A104="","",IFERROR(VLOOKUP(A104,'SINAPI12-24'!$A$3:$G$12673,3,FALSE),VLOOKUP(A104,'MAPA DE COTAÇÃO'!$B$12:$H$14,13,FALSE)))</f>
        <v>M2</v>
      </c>
      <c r="E104" s="880">
        <v>6.0000000000000001E-3</v>
      </c>
      <c r="F104" s="732">
        <f>IF(A104="","",IFERROR(VLOOKUP(A104,'SINAPI12-24'!$A$3:$G$12673,5,FALSE),VLOOKUP(A104,'MAPA DE COTAÇÃO'!$B$12:$I$14,13,FALSE)))</f>
        <v>20.53</v>
      </c>
      <c r="G104" s="733">
        <f>ROUND(F104*E104,2)</f>
        <v>0.12</v>
      </c>
    </row>
    <row r="105" spans="1:7">
      <c r="A105" s="661">
        <v>93382</v>
      </c>
      <c r="B105" s="610" t="s">
        <v>15</v>
      </c>
      <c r="C105" s="735" t="str">
        <f>IF(A105="","",IFERROR(VLOOKUP(A105,'SINAPI12-24'!$A$3:$G$12673,2,FALSE),VLOOKUP(A105,'MAPA DE COTAÇÃO'!$B$12:$H$14,3,FALSE)))</f>
        <v>REATERRO MANUAL DE VALAS, COM COMPACTADOR DE SOLOS DE PERCUSSÃO. AF_08/2023</v>
      </c>
      <c r="D105" s="610" t="str">
        <f>IF(A105="","",IFERROR(VLOOKUP(A105,'SINAPI12-24'!$A$3:$G$12673,3,FALSE),VLOOKUP(A105,'MAPA DE COTAÇÃO'!$B$12:$H$14,13,FALSE)))</f>
        <v>M3</v>
      </c>
      <c r="E105" s="881">
        <v>6.7000000000000002E-3</v>
      </c>
      <c r="F105" s="663">
        <f>IF(A105="","",IFERROR(VLOOKUP(A105,'SINAPI12-24'!$A$3:$G$12673,5,FALSE),VLOOKUP(A105,'MAPA DE COTAÇÃO'!$B$12:$I$14,13,FALSE)))</f>
        <v>21.69</v>
      </c>
      <c r="G105" s="736">
        <f t="shared" ref="G105:G113" si="12">ROUND(F105*E105,2)</f>
        <v>0.15</v>
      </c>
    </row>
    <row r="106" spans="1:7">
      <c r="A106" s="661">
        <v>103782</v>
      </c>
      <c r="B106" s="610" t="s">
        <v>15</v>
      </c>
      <c r="C106" s="735" t="str">
        <f>IF(A106="","",IFERROR(VLOOKUP(A106,'SINAPI12-24'!$A$3:$G$12673,2,FALSE),VLOOKUP(A106,'MAPA DE COTAÇÃO'!$B$12:$H$14,3,FALSE)))</f>
        <v>LUMINÁRIA TIPO PLAFON CIRCULAR, DE SOBREPOR, COM LED DE 12/13 W - FORNECIMENTO E INSTALAÇÃO. AF_09/2024</v>
      </c>
      <c r="D106" s="610" t="str">
        <f>IF(A106="","",IFERROR(VLOOKUP(A106,'SINAPI12-24'!$A$3:$G$12673,3,FALSE),VLOOKUP(A106,'MAPA DE COTAÇÃO'!$B$12:$H$14,13,FALSE)))</f>
        <v>UN</v>
      </c>
      <c r="E106" s="881">
        <v>2.52E-2</v>
      </c>
      <c r="F106" s="663">
        <f>IF(A106="","",IFERROR(VLOOKUP(A106,'SINAPI12-24'!$A$3:$G$12673,5,FALSE),VLOOKUP(A106,'MAPA DE COTAÇÃO'!$B$12:$I$14,13,FALSE)))</f>
        <v>23.67</v>
      </c>
      <c r="G106" s="736">
        <f t="shared" si="12"/>
        <v>0.6</v>
      </c>
    </row>
    <row r="107" spans="1:7" ht="30">
      <c r="A107" s="661">
        <v>95811</v>
      </c>
      <c r="B107" s="610" t="s">
        <v>15</v>
      </c>
      <c r="C107" s="735" t="str">
        <f>IF(A107="","",IFERROR(VLOOKUP(A107,'SINAPI12-24'!$A$3:$G$12673,2,FALSE),VLOOKUP(A107,'MAPA DE COTAÇÃO'!$B$12:$H$14,3,FALSE)))</f>
        <v>CONDULETE DE PVC, TIPO LB, PARA ELETRODUTO DE PVC SOLDÁVEL DN 25 MM (3/4''), APARENTE - FORNECIMENTO E INSTALAÇÃO. AF_10/2022</v>
      </c>
      <c r="D107" s="610" t="str">
        <f>IF(A107="","",IFERROR(VLOOKUP(A107,'SINAPI12-24'!$A$3:$G$12673,3,FALSE),VLOOKUP(A107,'MAPA DE COTAÇÃO'!$B$12:$H$14,13,FALSE)))</f>
        <v>UN</v>
      </c>
      <c r="E107" s="881">
        <v>2.52E-2</v>
      </c>
      <c r="F107" s="663">
        <f>IF(A107="","",IFERROR(VLOOKUP(A107,'SINAPI12-24'!$A$3:$G$12673,5,FALSE),VLOOKUP(A107,'MAPA DE COTAÇÃO'!$B$12:$I$14,13,FALSE)))</f>
        <v>18.940000000000001</v>
      </c>
      <c r="G107" s="736">
        <f t="shared" si="12"/>
        <v>0.48</v>
      </c>
    </row>
    <row r="108" spans="1:7" ht="30">
      <c r="A108" s="661">
        <v>11455</v>
      </c>
      <c r="B108" s="610" t="s">
        <v>15</v>
      </c>
      <c r="C108" s="735" t="str">
        <f>IF(A108="","",IFERROR(VLOOKUP(A108,'SINAPI12-24'!$A$3:$G$12673,2,FALSE),VLOOKUP(A108,'MAPA DE COTAÇÃO'!$B$12:$H$14,3,FALSE)))</f>
        <v xml:space="preserve">FERROLHO COM FECHO / TRINCO REDONDO, EM ACO GALVANIZADO / ZINCADO, DE SOBREPOR, COM COMPRIMENTO DE 8" E ESPESSURA MINIMA DA CHAPA DE 1,50 MM                                                                                                                                                                                                                                                                                                                                                              </v>
      </c>
      <c r="D108" s="610" t="str">
        <f>IF(A108="","",IFERROR(VLOOKUP(A108,'SINAPI12-24'!$A$3:$G$12673,3,FALSE),VLOOKUP(A108,'MAPA DE COTAÇÃO'!$B$12:$H$14,13,FALSE)))</f>
        <v xml:space="preserve">UN    </v>
      </c>
      <c r="E108" s="881">
        <v>2.52E-2</v>
      </c>
      <c r="F108" s="663">
        <f>IF(A108="","",IFERROR(VLOOKUP(A108,'SINAPI12-24'!$A$3:$G$12673,5,FALSE),VLOOKUP(A108,'MAPA DE COTAÇÃO'!$B$12:$I$14,13,FALSE)))</f>
        <v>20.329999999999998</v>
      </c>
      <c r="G108" s="736">
        <f t="shared" si="12"/>
        <v>0.51</v>
      </c>
    </row>
    <row r="109" spans="1:7" ht="45">
      <c r="A109" s="661">
        <v>91173</v>
      </c>
      <c r="B109" s="610" t="s">
        <v>15</v>
      </c>
      <c r="C109" s="735" t="str">
        <f>IF(A109="","",IFERROR(VLOOKUP(A109,'SINAPI12-24'!$A$3:$G$12673,2,FALSE),VLOOKUP(A109,'MAPA DE COTAÇÃO'!$B$12:$H$14,3,FALSE)))</f>
        <v>FIXAÇÃO DE TUBOS VERTICAIS DE PVC ÁGUA, PVC ESGOTO, PVC ÁGUA PLUVIAL, CPVC, PPR, COBRE OU AÇO, DIÂMETROS MENORES OU IGUAIS A 40 MM, COM ABRAÇADEIRA METÁLICA RÍGIDA TIPO U PERFIL 1 1/4", FIXADA EM PERFILADO EM PAREDE. AF_09/2023_PS</v>
      </c>
      <c r="D109" s="610" t="str">
        <f>IF(A109="","",IFERROR(VLOOKUP(A109,'SINAPI12-24'!$A$3:$G$12673,3,FALSE),VLOOKUP(A109,'MAPA DE COTAÇÃO'!$B$12:$H$14,13,FALSE)))</f>
        <v>M</v>
      </c>
      <c r="E109" s="881">
        <v>0.2266</v>
      </c>
      <c r="F109" s="663">
        <f>IF(A109="","",IFERROR(VLOOKUP(A109,'SINAPI12-24'!$A$3:$G$12673,5,FALSE),VLOOKUP(A109,'MAPA DE COTAÇÃO'!$B$12:$I$14,13,FALSE)))</f>
        <v>3.49</v>
      </c>
      <c r="G109" s="736">
        <f t="shared" si="12"/>
        <v>0.79</v>
      </c>
    </row>
    <row r="110" spans="1:7" ht="30">
      <c r="A110" s="661">
        <v>95805</v>
      </c>
      <c r="B110" s="610" t="s">
        <v>15</v>
      </c>
      <c r="C110" s="735" t="str">
        <f>IF(A110="","",IFERROR(VLOOKUP(A110,'SINAPI12-24'!$A$3:$G$12673,2,FALSE),VLOOKUP(A110,'MAPA DE COTAÇÃO'!$B$12:$H$14,3,FALSE)))</f>
        <v>CONDULETE DE PVC, TIPO B, PARA ELETRODUTO DE PVC SOLDÁVEL DN 25 MM (3/4''), APARENTE - FORNECIMENTO E INSTALAÇÃO. AF_10/2022</v>
      </c>
      <c r="D110" s="610" t="str">
        <f>IF(A110="","",IFERROR(VLOOKUP(A110,'SINAPI12-24'!$A$3:$G$12673,3,FALSE),VLOOKUP(A110,'MAPA DE COTAÇÃO'!$B$12:$H$14,13,FALSE)))</f>
        <v>UN</v>
      </c>
      <c r="E110" s="881">
        <v>5.04E-2</v>
      </c>
      <c r="F110" s="663">
        <f>IF(A110="","",IFERROR(VLOOKUP(A110,'SINAPI12-24'!$A$3:$G$12673,5,FALSE),VLOOKUP(A110,'MAPA DE COTAÇÃO'!$B$12:$I$14,13,FALSE)))</f>
        <v>21.72</v>
      </c>
      <c r="G110" s="736">
        <f t="shared" si="12"/>
        <v>1.0900000000000001</v>
      </c>
    </row>
    <row r="111" spans="1:7" ht="36.75" customHeight="1">
      <c r="A111" s="661">
        <v>91911</v>
      </c>
      <c r="B111" s="610" t="s">
        <v>15</v>
      </c>
      <c r="C111" s="735" t="str">
        <f>IF(A111="","",IFERROR(VLOOKUP(A111,'SINAPI12-24'!$A$3:$G$12673,2,FALSE),VLOOKUP(A111,'MAPA DE COTAÇÃO'!$B$12:$H$14,3,FALSE)))</f>
        <v>CURVA 90 GRAUS PARA ELETRODUTO, PVC, ROSCÁVEL, DN 20 MM (1/2"), PARA CIRCUITOS TERMINAIS, INSTALADA EM PAREDE - FORNECIMENTO E INSTALAÇÃO. AF_03/2023</v>
      </c>
      <c r="D111" s="610" t="str">
        <f>IF(A111="","",IFERROR(VLOOKUP(A111,'SINAPI12-24'!$A$3:$G$12673,3,FALSE),VLOOKUP(A111,'MAPA DE COTAÇÃO'!$B$12:$H$14,13,FALSE)))</f>
        <v>UN</v>
      </c>
      <c r="E111" s="881">
        <v>7.5499999999999998E-2</v>
      </c>
      <c r="F111" s="663">
        <f>IF(A111="","",IFERROR(VLOOKUP(A111,'SINAPI12-24'!$A$3:$G$12673,5,FALSE),VLOOKUP(A111,'MAPA DE COTAÇÃO'!$B$12:$I$14,13,FALSE)))</f>
        <v>14.86</v>
      </c>
      <c r="G111" s="736">
        <f t="shared" si="12"/>
        <v>1.1200000000000001</v>
      </c>
    </row>
    <row r="112" spans="1:7" ht="30">
      <c r="A112" s="661">
        <v>101891</v>
      </c>
      <c r="B112" s="610" t="s">
        <v>15</v>
      </c>
      <c r="C112" s="735" t="str">
        <f>IF(A112="","",IFERROR(VLOOKUP(A112,'SINAPI12-24'!$A$3:$G$12673,2,FALSE),VLOOKUP(A112,'MAPA DE COTAÇÃO'!$B$12:$H$14,3,FALSE)))</f>
        <v>DISJUNTOR MONOPOLAR TIPO NEMA, CORRENTE NOMINAL DE 35 ATÉ 50A - FORNECIMENTO E INSTALAÇÃO. AF_10/2020</v>
      </c>
      <c r="D112" s="610" t="str">
        <f>IF(A112="","",IFERROR(VLOOKUP(A112,'SINAPI12-24'!$A$3:$G$12673,3,FALSE),VLOOKUP(A112,'MAPA DE COTAÇÃO'!$B$12:$H$14,13,FALSE)))</f>
        <v>UN</v>
      </c>
      <c r="E112" s="881">
        <v>5.04E-2</v>
      </c>
      <c r="F112" s="663">
        <f>IF(A112="","",IFERROR(VLOOKUP(A112,'SINAPI12-24'!$A$3:$G$12673,5,FALSE),VLOOKUP(A112,'MAPA DE COTAÇÃO'!$B$12:$I$14,13,FALSE)))</f>
        <v>28.44</v>
      </c>
      <c r="G112" s="736">
        <f t="shared" si="12"/>
        <v>1.43</v>
      </c>
    </row>
    <row r="113" spans="1:7" ht="30">
      <c r="A113" s="661">
        <v>92000</v>
      </c>
      <c r="B113" s="738" t="s">
        <v>15</v>
      </c>
      <c r="C113" s="735" t="str">
        <f>IF(A113="","",IFERROR(VLOOKUP(A113,'SINAPI12-24'!$A$3:$G$12673,2,FALSE),VLOOKUP(A113,'MAPA DE COTAÇÃO'!$B$12:$H$14,3,FALSE)))</f>
        <v>TOMADA BAIXA DE EMBUTIR (1 MÓDULO), 2P+T 10 A, INCLUINDO SUPORTE E PLACA - FORNECIMENTO E INSTALAÇÃO. AF_03/2023</v>
      </c>
      <c r="D113" s="610" t="str">
        <f>IF(A113="","",IFERROR(VLOOKUP(A113,'SINAPI12-24'!$A$3:$G$12673,3,FALSE),VLOOKUP(A113,'MAPA DE COTAÇÃO'!$B$12:$H$14,13,FALSE)))</f>
        <v>UN</v>
      </c>
      <c r="E113" s="881">
        <v>5.04E-2</v>
      </c>
      <c r="F113" s="663">
        <f>IF(A113="","",IFERROR(VLOOKUP(A113,'SINAPI12-24'!$A$3:$G$12673,5,FALSE),VLOOKUP(A113,'MAPA DE COTAÇÃO'!$B$12:$I$14,13,FALSE)))</f>
        <v>28.12</v>
      </c>
      <c r="G113" s="736">
        <f t="shared" si="12"/>
        <v>1.42</v>
      </c>
    </row>
    <row r="114" spans="1:7" ht="30">
      <c r="A114" s="661">
        <v>92025</v>
      </c>
      <c r="B114" s="610" t="s">
        <v>15</v>
      </c>
      <c r="C114" s="735" t="str">
        <f>IF(A114="","",IFERROR(VLOOKUP(A114,'SINAPI12-24'!$A$3:$G$12673,2,FALSE),VLOOKUP(A114,'MAPA DE COTAÇÃO'!$B$12:$H$14,3,FALSE)))</f>
        <v>INTERRUPTOR SIMPLES (1 MÓDULO) COM 2 TOMADAS DE EMBUTIR 2P+T 10 A, INCLUINDO SUPORTE E PLACA - FORNECIMENTO E INSTALAÇÃO. AF_03/2023</v>
      </c>
      <c r="D114" s="610" t="str">
        <f>IF(A114="","",IFERROR(VLOOKUP(A114,'SINAPI12-24'!$A$3:$G$12673,3,FALSE),VLOOKUP(A114,'MAPA DE COTAÇÃO'!$B$12:$H$14,13,FALSE)))</f>
        <v>UN</v>
      </c>
      <c r="E114" s="881">
        <v>2.52E-2</v>
      </c>
      <c r="F114" s="663">
        <f>IF(A114="","",IFERROR(VLOOKUP(A114,'SINAPI12-24'!$A$3:$G$12673,5,FALSE),VLOOKUP(A114,'MAPA DE COTAÇÃO'!$B$12:$I$14,13,FALSE)))</f>
        <v>64.3</v>
      </c>
      <c r="G114" s="736">
        <f>ROUND(F114*E114,2)</f>
        <v>1.62</v>
      </c>
    </row>
    <row r="115" spans="1:7" ht="30">
      <c r="A115" s="661">
        <v>91924</v>
      </c>
      <c r="B115" s="610" t="s">
        <v>15</v>
      </c>
      <c r="C115" s="735" t="str">
        <f>IF(A115="","",IFERROR(VLOOKUP(A115,'SINAPI12-24'!$A$3:$G$12673,2,FALSE),VLOOKUP(A115,'MAPA DE COTAÇÃO'!$B$12:$H$14,3,FALSE)))</f>
        <v>CABO DE COBRE FLEXÍVEL ISOLADO, 1,5 MM², ANTI-CHAMA 450/750 V, PARA CIRCUITOS TERMINAIS - FORNECIMENTO E INSTALAÇÃO. AF_03/2023</v>
      </c>
      <c r="D115" s="610" t="str">
        <f>IF(A115="","",IFERROR(VLOOKUP(A115,'SINAPI12-24'!$A$3:$G$12673,3,FALSE),VLOOKUP(A115,'MAPA DE COTAÇÃO'!$B$12:$H$14,13,FALSE)))</f>
        <v>M</v>
      </c>
      <c r="E115" s="881">
        <v>0.62190000000000001</v>
      </c>
      <c r="F115" s="663">
        <f>IF(A115="","",IFERROR(VLOOKUP(A115,'SINAPI12-24'!$A$3:$G$12673,5,FALSE),VLOOKUP(A115,'MAPA DE COTAÇÃO'!$B$12:$I$14,13,FALSE)))</f>
        <v>2.95</v>
      </c>
      <c r="G115" s="736">
        <f t="shared" ref="G115:G117" si="13">ROUND(F115*E115,2)</f>
        <v>1.83</v>
      </c>
    </row>
    <row r="116" spans="1:7">
      <c r="A116" s="661">
        <v>91937</v>
      </c>
      <c r="B116" s="610" t="s">
        <v>15</v>
      </c>
      <c r="C116" s="735" t="str">
        <f>IF(A116="","",IFERROR(VLOOKUP(A116,'SINAPI12-24'!$A$3:$G$12673,2,FALSE),VLOOKUP(A116,'MAPA DE COTAÇÃO'!$B$12:$H$14,3,FALSE)))</f>
        <v>CAIXA OCTOGONAL 3" X 3", PVC, INSTALADA EM LAJE - FORNECIMENTO E INSTALAÇÃO. AF_03/2023</v>
      </c>
      <c r="D116" s="610" t="str">
        <f>IF(A116="","",IFERROR(VLOOKUP(A116,'SINAPI12-24'!$A$3:$G$12673,3,FALSE),VLOOKUP(A116,'MAPA DE COTAÇÃO'!$B$12:$H$14,13,FALSE)))</f>
        <v>UN</v>
      </c>
      <c r="E116" s="881">
        <v>0.12590000000000001</v>
      </c>
      <c r="F116" s="663">
        <f>IF(A116="","",IFERROR(VLOOKUP(A116,'SINAPI12-24'!$A$3:$G$12673,5,FALSE),VLOOKUP(A116,'MAPA DE COTAÇÃO'!$B$12:$I$14,13,FALSE)))</f>
        <v>14.37</v>
      </c>
      <c r="G116" s="736">
        <f t="shared" si="13"/>
        <v>1.81</v>
      </c>
    </row>
    <row r="117" spans="1:7">
      <c r="A117" s="661">
        <v>93358</v>
      </c>
      <c r="B117" s="610" t="s">
        <v>15</v>
      </c>
      <c r="C117" s="735" t="str">
        <f>IF(A117="","",IFERROR(VLOOKUP(A117,'SINAPI12-24'!$A$3:$G$12673,2,FALSE),VLOOKUP(A117,'MAPA DE COTAÇÃO'!$B$12:$H$14,3,FALSE)))</f>
        <v>ESCAVAÇÃO MANUAL DE VALA. AF_09/2024</v>
      </c>
      <c r="D117" s="610" t="str">
        <f>IF(A117="","",IFERROR(VLOOKUP(A117,'SINAPI12-24'!$A$3:$G$12673,3,FALSE),VLOOKUP(A117,'MAPA DE COTAÇÃO'!$B$12:$H$14,13,FALSE)))</f>
        <v>M3</v>
      </c>
      <c r="E117" s="881">
        <v>2.6200000000000001E-2</v>
      </c>
      <c r="F117" s="663">
        <f>IF(A117="","",IFERROR(VLOOKUP(A117,'SINAPI12-24'!$A$3:$G$12673,5,FALSE),VLOOKUP(A117,'MAPA DE COTAÇÃO'!$B$12:$I$14,13,FALSE)))</f>
        <v>72.540000000000006</v>
      </c>
      <c r="G117" s="736">
        <f t="shared" si="13"/>
        <v>1.9</v>
      </c>
    </row>
    <row r="118" spans="1:7">
      <c r="A118" s="661">
        <v>103782</v>
      </c>
      <c r="B118" s="610" t="s">
        <v>15</v>
      </c>
      <c r="C118" s="735" t="str">
        <f>IF(A118="","",IFERROR(VLOOKUP(A118,'SINAPI12-24'!$A$3:$G$12673,2,FALSE),VLOOKUP(A118,'MAPA DE COTAÇÃO'!$B$12:$H$14,3,FALSE)))</f>
        <v>LUMINÁRIA TIPO PLAFON CIRCULAR, DE SOBREPOR, COM LED DE 12/13 W - FORNECIMENTO E INSTALAÇÃO. AF_09/2024</v>
      </c>
      <c r="D118" s="610" t="str">
        <f>IF(A118="","",IFERROR(VLOOKUP(A118,'SINAPI12-24'!$A$3:$G$12673,3,FALSE),VLOOKUP(A118,'MAPA DE COTAÇÃO'!$B$12:$H$14,13,FALSE)))</f>
        <v>UN</v>
      </c>
      <c r="E118" s="881">
        <v>0.1007</v>
      </c>
      <c r="F118" s="663">
        <f>IF(A118="","",IFERROR(VLOOKUP(A118,'SINAPI12-24'!$A$3:$G$12673,5,FALSE),VLOOKUP(A118,'MAPA DE COTAÇÃO'!$B$12:$I$14,13,FALSE)))</f>
        <v>23.67</v>
      </c>
      <c r="G118" s="736">
        <f>ROUND(F118*E118,2)</f>
        <v>2.38</v>
      </c>
    </row>
    <row r="119" spans="1:7" ht="30">
      <c r="A119" s="661">
        <v>101876</v>
      </c>
      <c r="B119" s="610" t="s">
        <v>15</v>
      </c>
      <c r="C119" s="735" t="str">
        <f>IF(A119="","",IFERROR(VLOOKUP(A119,'SINAPI12-24'!$A$3:$G$12673,2,FALSE),VLOOKUP(A119,'MAPA DE COTAÇÃO'!$B$12:$H$14,3,FALSE)))</f>
        <v>QUADRO DE DISTRIBUIÇÃO DE ENERGIA EM PVC, DE EMBUTIR, SEM BARRAMENTO, PARA 6 DISJUNTORES - FORNECIMENTO E INSTALAÇÃO. AF_10/2020</v>
      </c>
      <c r="D119" s="610" t="str">
        <f>IF(A119="","",IFERROR(VLOOKUP(A119,'SINAPI12-24'!$A$3:$G$12673,3,FALSE),VLOOKUP(A119,'MAPA DE COTAÇÃO'!$B$12:$H$14,13,FALSE)))</f>
        <v>UN</v>
      </c>
      <c r="E119" s="881">
        <v>2.52E-2</v>
      </c>
      <c r="F119" s="663">
        <f>IF(A119="","",IFERROR(VLOOKUP(A119,'SINAPI12-24'!$A$3:$G$12673,5,FALSE),VLOOKUP(A119,'MAPA DE COTAÇÃO'!$B$12:$I$14,13,FALSE)))</f>
        <v>84.02</v>
      </c>
      <c r="G119" s="736">
        <f t="shared" ref="G119:G131" si="14">ROUND(F119*E119,2)</f>
        <v>2.12</v>
      </c>
    </row>
    <row r="120" spans="1:7" ht="36.75" customHeight="1">
      <c r="A120" s="661">
        <v>91862</v>
      </c>
      <c r="B120" s="610" t="s">
        <v>15</v>
      </c>
      <c r="C120" s="735" t="str">
        <f>IF(A120="","",IFERROR(VLOOKUP(A120,'SINAPI12-24'!$A$3:$G$12673,2,FALSE),VLOOKUP(A120,'MAPA DE COTAÇÃO'!$B$12:$H$14,3,FALSE)))</f>
        <v>ELETRODUTO RÍGIDO ROSCÁVEL, PVC, DN 20 MM (1/2"), PARA CIRCUITOS TERMINAIS, INSTALADO EM FORRO - FORNECIMENTO E INSTALAÇÃO. AF_03/2023</v>
      </c>
      <c r="D120" s="610" t="str">
        <f>IF(A120="","",IFERROR(VLOOKUP(A120,'SINAPI12-24'!$A$3:$G$12673,3,FALSE),VLOOKUP(A120,'MAPA DE COTAÇÃO'!$B$12:$H$14,13,FALSE)))</f>
        <v>M</v>
      </c>
      <c r="E120" s="881">
        <v>0.25180000000000002</v>
      </c>
      <c r="F120" s="663">
        <f>IF(A120="","",IFERROR(VLOOKUP(A120,'SINAPI12-24'!$A$3:$G$12673,5,FALSE),VLOOKUP(A120,'MAPA DE COTAÇÃO'!$B$12:$I$14,13,FALSE)))</f>
        <v>8.61</v>
      </c>
      <c r="G120" s="736">
        <f t="shared" si="14"/>
        <v>2.17</v>
      </c>
    </row>
    <row r="121" spans="1:7" ht="45">
      <c r="A121" s="661">
        <v>91170</v>
      </c>
      <c r="B121" s="610" t="s">
        <v>15</v>
      </c>
      <c r="C121" s="735" t="str">
        <f>IF(A121="","",IFERROR(VLOOKUP(A121,'SINAPI12-24'!$A$3:$G$12673,2,FALSE),VLOOKUP(A121,'MAPA DE COTAÇÃO'!$B$12:$H$14,3,FALSE)))</f>
        <v>FIXAÇÃO DE TUBOS HORIZONTAIS DE PVC ÁGUA, PVC ESGOTO, PVC ÁGUA PLUVIAL, CPVC, PPR, COBRE OU AÇO, DIÂMETROS MENORES OU IGUAIS A 40 MM, COM ABRAÇADEIRA METÁLICA RÍGIDA TIPO U PERFIL 1 1/4", FIXADA EM PERFILADO EM LAJE. AF_09/2023_PS</v>
      </c>
      <c r="D121" s="610" t="str">
        <f>IF(A121="","",IFERROR(VLOOKUP(A121,'SINAPI12-24'!$A$3:$G$12673,3,FALSE),VLOOKUP(A121,'MAPA DE COTAÇÃO'!$B$12:$H$14,13,FALSE)))</f>
        <v>M</v>
      </c>
      <c r="E121" s="881">
        <v>0.25180000000000002</v>
      </c>
      <c r="F121" s="663">
        <f>IF(A121="","",IFERROR(VLOOKUP(A121,'SINAPI12-24'!$A$3:$G$12673,5,FALSE),VLOOKUP(A121,'MAPA DE COTAÇÃO'!$B$12:$I$14,13,FALSE)))</f>
        <v>9.3800000000000008</v>
      </c>
      <c r="G121" s="736">
        <f t="shared" si="14"/>
        <v>2.36</v>
      </c>
    </row>
    <row r="122" spans="1:7" ht="30">
      <c r="A122" s="661">
        <v>91870</v>
      </c>
      <c r="B122" s="610" t="s">
        <v>15</v>
      </c>
      <c r="C122" s="735" t="str">
        <f>IF(A122="","",IFERROR(VLOOKUP(A122,'SINAPI12-24'!$A$3:$G$12673,2,FALSE),VLOOKUP(A122,'MAPA DE COTAÇÃO'!$B$12:$H$14,3,FALSE)))</f>
        <v>ELETRODUTO RÍGIDO ROSCÁVEL, PVC, DN 20 MM (1/2"), PARA CIRCUITOS TERMINAIS, INSTALADO EM PAREDE - FORNECIMENTO E INSTALAÇÃO. AF_03/2023</v>
      </c>
      <c r="D122" s="610" t="str">
        <f>IF(A122="","",IFERROR(VLOOKUP(A122,'SINAPI12-24'!$A$3:$G$12673,3,FALSE),VLOOKUP(A122,'MAPA DE COTAÇÃO'!$B$12:$H$14,13,FALSE)))</f>
        <v>M</v>
      </c>
      <c r="E122" s="881">
        <v>0.2266</v>
      </c>
      <c r="F122" s="663">
        <f>IF(A122="","",IFERROR(VLOOKUP(A122,'SINAPI12-24'!$A$3:$G$12673,5,FALSE),VLOOKUP(A122,'MAPA DE COTAÇÃO'!$B$12:$I$14,13,FALSE)))</f>
        <v>11.15</v>
      </c>
      <c r="G122" s="736">
        <f t="shared" si="14"/>
        <v>2.5299999999999998</v>
      </c>
    </row>
    <row r="123" spans="1:7" ht="30">
      <c r="A123" s="661">
        <v>91926</v>
      </c>
      <c r="B123" s="610" t="s">
        <v>15</v>
      </c>
      <c r="C123" s="735" t="str">
        <f>IF(A123="","",IFERROR(VLOOKUP(A123,'SINAPI12-24'!$A$3:$G$12673,2,FALSE),VLOOKUP(A123,'MAPA DE COTAÇÃO'!$B$12:$H$14,3,FALSE)))</f>
        <v>CABO DE COBRE FLEXÍVEL ISOLADO, 2,5 MM², ANTI-CHAMA 450/750 V, PARA CIRCUITOS TERMINAIS - FORNECIMENTO E INSTALAÇÃO. AF_03/2023</v>
      </c>
      <c r="D123" s="610" t="str">
        <f>IF(A123="","",IFERROR(VLOOKUP(A123,'SINAPI12-24'!$A$3:$G$12673,3,FALSE),VLOOKUP(A123,'MAPA DE COTAÇÃO'!$B$12:$H$14,13,FALSE)))</f>
        <v>M</v>
      </c>
      <c r="E123" s="881">
        <v>0.67979999999999996</v>
      </c>
      <c r="F123" s="663">
        <f>IF(A123="","",IFERROR(VLOOKUP(A123,'SINAPI12-24'!$A$3:$G$12673,5,FALSE),VLOOKUP(A123,'MAPA DE COTAÇÃO'!$B$12:$I$14,13,FALSE)))</f>
        <v>4.3499999999999996</v>
      </c>
      <c r="G123" s="736">
        <f t="shared" si="14"/>
        <v>2.96</v>
      </c>
    </row>
    <row r="124" spans="1:7">
      <c r="A124" s="661">
        <v>88262</v>
      </c>
      <c r="B124" s="610" t="s">
        <v>15</v>
      </c>
      <c r="C124" s="735" t="str">
        <f>IF(A124="","",IFERROR(VLOOKUP(A124,'SINAPI12-24'!$A$3:$G$12673,2,FALSE),VLOOKUP(A124,'MAPA DE COTAÇÃO'!$B$12:$H$14,3,FALSE)))</f>
        <v>CARPINTEIRO DE FORMAS COM ENCARGOS COMPLEMENTARES</v>
      </c>
      <c r="D124" s="610" t="str">
        <f>IF(A124="","",IFERROR(VLOOKUP(A124,'SINAPI12-24'!$A$3:$G$12673,3,FALSE),VLOOKUP(A124,'MAPA DE COTAÇÃO'!$B$12:$H$14,13,FALSE)))</f>
        <v>H</v>
      </c>
      <c r="E124" s="881">
        <v>0.97940000000000005</v>
      </c>
      <c r="F124" s="663">
        <f>IF(A124="","",IFERROR(VLOOKUP(A124,'SINAPI12-24'!$A$3:$G$12673,5,FALSE),VLOOKUP(A124,'MAPA DE COTAÇÃO'!$B$12:$I$14,13,FALSE)))</f>
        <v>22.62</v>
      </c>
      <c r="G124" s="736">
        <f t="shared" si="14"/>
        <v>22.15</v>
      </c>
    </row>
    <row r="125" spans="1:7" ht="30">
      <c r="A125" s="661">
        <v>101165</v>
      </c>
      <c r="B125" s="610" t="s">
        <v>15</v>
      </c>
      <c r="C125" s="735" t="str">
        <f>IF(A125="","",IFERROR(VLOOKUP(A125,'SINAPI12-24'!$A$3:$G$12673,2,FALSE),VLOOKUP(A125,'MAPA DE COTAÇÃO'!$B$12:$H$14,3,FALSE)))</f>
        <v>ALVENARIA DE EMBASAMENTO COM BLOCO ESTRUTURAL DE CONCRETO, DE 14X19X29CM E ARGAMASSA DE ASSENTAMENTO COM PREPARO EM BETONEIRA. AF_05/2020</v>
      </c>
      <c r="D125" s="610" t="str">
        <f>IF(A125="","",IFERROR(VLOOKUP(A125,'SINAPI12-24'!$A$3:$G$12673,3,FALSE),VLOOKUP(A125,'MAPA DE COTAÇÃO'!$B$12:$H$14,13,FALSE)))</f>
        <v>M3</v>
      </c>
      <c r="E125" s="881">
        <v>2.69E-2</v>
      </c>
      <c r="F125" s="663">
        <f>IF(A125="","",IFERROR(VLOOKUP(A125,'SINAPI12-24'!$A$3:$G$12673,5,FALSE),VLOOKUP(A125,'MAPA DE COTAÇÃO'!$B$12:$I$14,13,FALSE)))</f>
        <v>971.46</v>
      </c>
      <c r="G125" s="736">
        <f t="shared" si="14"/>
        <v>26.13</v>
      </c>
    </row>
    <row r="126" spans="1:7">
      <c r="A126" s="661">
        <v>4513</v>
      </c>
      <c r="B126" s="610" t="s">
        <v>15</v>
      </c>
      <c r="C126" s="735" t="str">
        <f>IF(A126="","",IFERROR(VLOOKUP(A126,'SINAPI12-24'!$A$3:$G$12673,2,FALSE),VLOOKUP(A126,'MAPA DE COTAÇÃO'!$B$12:$H$14,3,FALSE)))</f>
        <v xml:space="preserve">CAIBRO 5 X 5 CM EM PINUS, MISTA OU EQUIVALENTE DA REGIAO - BRUTA                                                                                                                                                                                                                                                                                                                                                                                                                                          </v>
      </c>
      <c r="D126" s="610" t="str">
        <f>IF(A126="","",IFERROR(VLOOKUP(A126,'SINAPI12-24'!$A$3:$G$12673,3,FALSE),VLOOKUP(A126,'MAPA DE COTAÇÃO'!$B$12:$H$14,13,FALSE)))</f>
        <v xml:space="preserve">M     </v>
      </c>
      <c r="E126" s="881">
        <v>3.4843999999999999</v>
      </c>
      <c r="F126" s="663">
        <f>IF(A126="","",IFERROR(VLOOKUP(A126,'SINAPI12-24'!$A$3:$G$12673,5,FALSE),VLOOKUP(A126,'MAPA DE COTAÇÃO'!$B$12:$I$14,13,FALSE)))</f>
        <v>8.15</v>
      </c>
      <c r="G126" s="736">
        <f t="shared" si="14"/>
        <v>28.4</v>
      </c>
    </row>
    <row r="127" spans="1:7" ht="30">
      <c r="A127" s="661">
        <v>92543</v>
      </c>
      <c r="B127" s="610" t="s">
        <v>15</v>
      </c>
      <c r="C127" s="735" t="str">
        <f>IF(A127="","",IFERROR(VLOOKUP(A127,'SINAPI12-24'!$A$3:$G$12673,2,FALSE),VLOOKUP(A127,'MAPA DE COTAÇÃO'!$B$12:$H$14,3,FALSE)))</f>
        <v>TRAMA DE MADEIRA COMPOSTA POR TERÇAS PARA TELHADOS DE ATÉ 2 ÁGUAS PARA TELHA ONDULADA DE FIBROCIMENTO, METÁLICA, PLÁSTICA OU TERMOACÚSTICA, INCLUSO TRANSPORTE VERTICAL. AF_07/2019</v>
      </c>
      <c r="D127" s="610" t="str">
        <f>IF(A127="","",IFERROR(VLOOKUP(A127,'SINAPI12-24'!$A$3:$G$12673,3,FALSE),VLOOKUP(A127,'MAPA DE COTAÇÃO'!$B$12:$H$14,13,FALSE)))</f>
        <v>M2</v>
      </c>
      <c r="E127" s="881">
        <v>1.4396</v>
      </c>
      <c r="F127" s="663">
        <f>IF(A127="","",IFERROR(VLOOKUP(A127,'SINAPI12-24'!$A$3:$G$12673,5,FALSE),VLOOKUP(A127,'MAPA DE COTAÇÃO'!$B$12:$I$14,13,FALSE)))</f>
        <v>20.149999999999999</v>
      </c>
      <c r="G127" s="736">
        <f t="shared" si="14"/>
        <v>29.01</v>
      </c>
    </row>
    <row r="128" spans="1:7" ht="30">
      <c r="A128" s="661">
        <v>98443</v>
      </c>
      <c r="B128" s="610" t="s">
        <v>15</v>
      </c>
      <c r="C128" s="735" t="str">
        <f>IF(A128="","",IFERROR(VLOOKUP(A128,'SINAPI12-24'!$A$3:$G$12673,2,FALSE),VLOOKUP(A128,'MAPA DE COTAÇÃO'!$B$12:$H$14,3,FALSE)))</f>
        <v>PAREDE DE MADEIRA COMPENSADA PARA CONSTRUÇÃO TEMPORÁRIA EM CHAPA SIMPLES, INTERNA, SEM VÃO. AF_03/2024</v>
      </c>
      <c r="D128" s="610" t="str">
        <f>IF(A128="","",IFERROR(VLOOKUP(A128,'SINAPI12-24'!$A$3:$G$12673,3,FALSE),VLOOKUP(A128,'MAPA DE COTAÇÃO'!$B$12:$H$14,13,FALSE)))</f>
        <v>M2</v>
      </c>
      <c r="E128" s="881">
        <v>2.81E-2</v>
      </c>
      <c r="F128" s="663">
        <f>IF(A128="","",IFERROR(VLOOKUP(A128,'SINAPI12-24'!$A$3:$G$12673,5,FALSE),VLOOKUP(A128,'MAPA DE COTAÇÃO'!$B$12:$I$14,13,FALSE)))</f>
        <v>91.52</v>
      </c>
      <c r="G128" s="736">
        <f t="shared" si="14"/>
        <v>2.57</v>
      </c>
    </row>
    <row r="129" spans="1:7" ht="56.25" customHeight="1">
      <c r="A129" s="661">
        <v>103782</v>
      </c>
      <c r="B129" s="610" t="s">
        <v>15</v>
      </c>
      <c r="C129" s="735" t="str">
        <f>IF(A129="","",IFERROR(VLOOKUP(A129,'SINAPI12-24'!$A$3:$G$12673,2,FALSE),VLOOKUP(A129,'MAPA DE COTAÇÃO'!$B$12:$H$14,3,FALSE)))</f>
        <v>LUMINÁRIA TIPO PLAFON CIRCULAR, DE SOBREPOR, COM LED DE 12/13 W - FORNECIMENTO E INSTALAÇÃO. AF_09/2024</v>
      </c>
      <c r="D129" s="610" t="str">
        <f>IF(A129="","",IFERROR(VLOOKUP(A129,'SINAPI12-24'!$A$3:$G$12673,3,FALSE),VLOOKUP(A129,'MAPA DE COTAÇÃO'!$B$12:$H$14,13,FALSE)))</f>
        <v>UN</v>
      </c>
      <c r="E129" s="881">
        <v>2.52E-2</v>
      </c>
      <c r="F129" s="663">
        <f>IF(A129="","",IFERROR(VLOOKUP(A129,'SINAPI12-24'!$A$3:$G$12673,5,FALSE),VLOOKUP(A129,'MAPA DE COTAÇÃO'!$B$12:$I$14,13,FALSE)))</f>
        <v>23.67</v>
      </c>
      <c r="G129" s="736">
        <f t="shared" si="14"/>
        <v>0.6</v>
      </c>
    </row>
    <row r="130" spans="1:7" ht="30">
      <c r="A130" s="661">
        <v>98443</v>
      </c>
      <c r="B130" s="610" t="s">
        <v>15</v>
      </c>
      <c r="C130" s="735" t="str">
        <f>IF(A130="","",IFERROR(VLOOKUP(A130,'SINAPI12-24'!$A$3:$G$12673,2,FALSE),VLOOKUP(A130,'MAPA DE COTAÇÃO'!$B$12:$H$14,3,FALSE)))</f>
        <v>PAREDE DE MADEIRA COMPENSADA PARA CONSTRUÇÃO TEMPORÁRIA EM CHAPA SIMPLES, INTERNA, SEM VÃO. AF_03/2024</v>
      </c>
      <c r="D130" s="610" t="str">
        <f>IF(A130="","",IFERROR(VLOOKUP(A130,'SINAPI12-24'!$A$3:$G$12673,3,FALSE),VLOOKUP(A130,'MAPA DE COTAÇÃO'!$B$12:$H$14,13,FALSE)))</f>
        <v>M2</v>
      </c>
      <c r="E130" s="881">
        <v>3.2300000000000002E-2</v>
      </c>
      <c r="F130" s="663">
        <f>IF(A130="","",IFERROR(VLOOKUP(A130,'SINAPI12-24'!$A$3:$G$12673,5,FALSE),VLOOKUP(A130,'MAPA DE COTAÇÃO'!$B$12:$I$14,13,FALSE)))</f>
        <v>91.52</v>
      </c>
      <c r="G130" s="736">
        <f t="shared" si="14"/>
        <v>2.96</v>
      </c>
    </row>
    <row r="131" spans="1:7" ht="30">
      <c r="A131" s="661">
        <v>91341</v>
      </c>
      <c r="B131" s="738" t="s">
        <v>15</v>
      </c>
      <c r="C131" s="735" t="str">
        <f>IF(A131="","",IFERROR(VLOOKUP(A131,'SINAPI12-24'!$A$3:$G$12673,2,FALSE),VLOOKUP(A131,'MAPA DE COTAÇÃO'!$B$12:$H$14,3,FALSE)))</f>
        <v>PORTA EM ALUMÍNIO DE ABRIR TIPO VENEZIANA COM GUARNIÇÃO, FIXAÇÃO COM PARAFUSOS - FORNECIMENTO E INSTALAÇÃO. AF_12/2019</v>
      </c>
      <c r="D131" s="610" t="str">
        <f>IF(A131="","",IFERROR(VLOOKUP(A131,'SINAPI12-24'!$A$3:$G$12673,3,FALSE),VLOOKUP(A131,'MAPA DE COTAÇÃO'!$B$12:$H$14,13,FALSE)))</f>
        <v>M2</v>
      </c>
      <c r="E131" s="881">
        <v>6.3399999999999998E-2</v>
      </c>
      <c r="F131" s="663">
        <f>IF(A131="","",IFERROR(VLOOKUP(A131,'SINAPI12-24'!$A$3:$G$12673,5,FALSE),VLOOKUP(A131,'MAPA DE COTAÇÃO'!$B$12:$I$14,13,FALSE)))</f>
        <v>650.41</v>
      </c>
      <c r="G131" s="736">
        <f t="shared" si="14"/>
        <v>41.24</v>
      </c>
    </row>
    <row r="132" spans="1:7">
      <c r="A132" s="661">
        <v>88489</v>
      </c>
      <c r="B132" s="610" t="s">
        <v>15</v>
      </c>
      <c r="C132" s="735" t="str">
        <f>IF(A132="","",IFERROR(VLOOKUP(A132,'SINAPI12-24'!$A$3:$G$12673,2,FALSE),VLOOKUP(A132,'MAPA DE COTAÇÃO'!$B$12:$H$14,3,FALSE)))</f>
        <v>PINTURA LÁTEX ACRÍLICA PREMIUM, APLICAÇÃO MANUAL EM PAREDES, DUAS DEMÃOS. AF_04/2023</v>
      </c>
      <c r="D132" s="610" t="str">
        <f>IF(A132="","",IFERROR(VLOOKUP(A132,'SINAPI12-24'!$A$3:$G$12673,3,FALSE),VLOOKUP(A132,'MAPA DE COTAÇÃO'!$B$12:$H$14,13,FALSE)))</f>
        <v>M2</v>
      </c>
      <c r="E132" s="881">
        <v>3.7456999999999998</v>
      </c>
      <c r="F132" s="663">
        <f>IF(A132="","",IFERROR(VLOOKUP(A132,'SINAPI12-24'!$A$3:$G$12673,5,FALSE),VLOOKUP(A132,'MAPA DE COTAÇÃO'!$B$12:$I$14,13,FALSE)))</f>
        <v>11.69</v>
      </c>
      <c r="G132" s="736">
        <f>ROUND(F132*E132,2)</f>
        <v>43.79</v>
      </c>
    </row>
    <row r="133" spans="1:7">
      <c r="A133" s="661">
        <v>95241</v>
      </c>
      <c r="B133" s="610" t="s">
        <v>15</v>
      </c>
      <c r="C133" s="735" t="str">
        <f>IF(A133="","",IFERROR(VLOOKUP(A133,'SINAPI12-24'!$A$3:$G$12673,2,FALSE),VLOOKUP(A133,'MAPA DE COTAÇÃO'!$B$12:$H$14,3,FALSE)))</f>
        <v>LASTRO DE CONCRETO MAGRO, APLICADO EM PISOS, LAJES SOBRE SOLO OU RADIERS, ESPESSURA DE 5 CM. AF_01/2024</v>
      </c>
      <c r="D133" s="610" t="str">
        <f>IF(A133="","",IFERROR(VLOOKUP(A133,'SINAPI12-24'!$A$3:$G$12673,3,FALSE),VLOOKUP(A133,'MAPA DE COTAÇÃO'!$B$12:$H$14,13,FALSE)))</f>
        <v>M2</v>
      </c>
      <c r="E133" s="881">
        <v>1.4396</v>
      </c>
      <c r="F133" s="663">
        <f>IF(A133="","",IFERROR(VLOOKUP(A133,'SINAPI12-24'!$A$3:$G$12673,5,FALSE),VLOOKUP(A133,'MAPA DE COTAÇÃO'!$B$12:$I$14,13,FALSE)))</f>
        <v>40.049999999999997</v>
      </c>
      <c r="G133" s="736">
        <f t="shared" ref="G133:G135" si="15">ROUND(F133*E133,2)</f>
        <v>57.66</v>
      </c>
    </row>
    <row r="134" spans="1:7" ht="30">
      <c r="A134" s="661">
        <v>98441</v>
      </c>
      <c r="B134" s="610" t="s">
        <v>15</v>
      </c>
      <c r="C134" s="735" t="str">
        <f>IF(A134="","",IFERROR(VLOOKUP(A134,'SINAPI12-24'!$A$3:$G$12673,2,FALSE),VLOOKUP(A134,'MAPA DE COTAÇÃO'!$B$12:$H$14,3,FALSE)))</f>
        <v>PAREDE DE MADEIRA COMPENSADA PARA CONSTRUÇÃO TEMPORÁRIA EM CHAPA SIMPLES, EXTERNA, SEM VÃO. AF_03/2024</v>
      </c>
      <c r="D134" s="610" t="str">
        <f>IF(A134="","",IFERROR(VLOOKUP(A134,'SINAPI12-24'!$A$3:$G$12673,3,FALSE),VLOOKUP(A134,'MAPA DE COTAÇÃO'!$B$12:$H$14,13,FALSE)))</f>
        <v>M2</v>
      </c>
      <c r="E134" s="881">
        <v>0.35170000000000001</v>
      </c>
      <c r="F134" s="663">
        <f>IF(A134="","",IFERROR(VLOOKUP(A134,'SINAPI12-24'!$A$3:$G$12673,5,FALSE),VLOOKUP(A134,'MAPA DE COTAÇÃO'!$B$12:$I$14,13,FALSE)))</f>
        <v>109.44</v>
      </c>
      <c r="G134" s="736">
        <f t="shared" si="15"/>
        <v>38.49</v>
      </c>
    </row>
    <row r="135" spans="1:7" ht="45">
      <c r="A135" s="661">
        <v>94559</v>
      </c>
      <c r="B135" s="610" t="s">
        <v>15</v>
      </c>
      <c r="C135" s="735" t="str">
        <f>IF(A135="","",IFERROR(VLOOKUP(A135,'SINAPI12-24'!$A$3:$G$12673,2,FALSE),VLOOKUP(A135,'MAPA DE COTAÇÃO'!$B$12:$H$14,3,FALSE)))</f>
        <v>JANELA DE AÇO TIPO BASCULANTE PARA VIDROS, COM BATENTE, FERRAGENS E PINTURA ANTICORROSIVA, EXCLUSIVE VIDROS, ACABAMENTO, ALIZAR E CONTRAMARCO, FIXAÇÃO COM ARGAMASSA. FORNECIMENTO E INSTALAÇÃO. AF_11/2024</v>
      </c>
      <c r="D135" s="610" t="str">
        <f>IF(A135="","",IFERROR(VLOOKUP(A135,'SINAPI12-24'!$A$3:$G$12673,3,FALSE),VLOOKUP(A135,'MAPA DE COTAÇÃO'!$B$12:$H$14,13,FALSE)))</f>
        <v>M2</v>
      </c>
      <c r="E135" s="881">
        <v>7.5499999999999998E-2</v>
      </c>
      <c r="F135" s="663">
        <f>IF(A135="","",IFERROR(VLOOKUP(A135,'SINAPI12-24'!$A$3:$G$12673,5,FALSE),VLOOKUP(A135,'MAPA DE COTAÇÃO'!$B$12:$I$14,13,FALSE)))</f>
        <v>665.43</v>
      </c>
      <c r="G135" s="736">
        <f t="shared" si="15"/>
        <v>50.24</v>
      </c>
    </row>
    <row r="136" spans="1:7">
      <c r="A136" s="661">
        <v>10891</v>
      </c>
      <c r="B136" s="610" t="s">
        <v>15</v>
      </c>
      <c r="C136" s="735" t="str">
        <f>IF(A136="","",IFERROR(VLOOKUP(A136,'SINAPI12-24'!$A$3:$G$12673,2,FALSE),VLOOKUP(A136,'MAPA DE COTAÇÃO'!$B$12:$H$14,3,FALSE)))</f>
        <v xml:space="preserve">EXTINTOR DE INCENDIO PORTATIL COM CARGA DE PO QUIMICO SECO (PQS) DE 4 KG, CLASSE BC                                                                                                                                                                                                                                                                                                                                                                                                                       </v>
      </c>
      <c r="D136" s="610" t="str">
        <f>IF(A136="","",IFERROR(VLOOKUP(A136,'SINAPI12-24'!$A$3:$G$12673,3,FALSE),VLOOKUP(A136,'MAPA DE COTAÇÃO'!$B$12:$H$14,13,FALSE)))</f>
        <v xml:space="preserve">UN    </v>
      </c>
      <c r="E136" s="881">
        <v>2.52E-2</v>
      </c>
      <c r="F136" s="663">
        <f>IF(A136="","",IFERROR(VLOOKUP(A136,'SINAPI12-24'!$A$3:$G$12673,5,FALSE),VLOOKUP(A136,'MAPA DE COTAÇÃO'!$B$12:$I$14,13,FALSE)))</f>
        <v>193.57</v>
      </c>
      <c r="G136" s="736">
        <f>ROUND(F136*E136,2)</f>
        <v>4.88</v>
      </c>
    </row>
    <row r="137" spans="1:7" ht="30">
      <c r="A137" s="661">
        <v>98448</v>
      </c>
      <c r="B137" s="610" t="s">
        <v>15</v>
      </c>
      <c r="C137" s="735" t="str">
        <f>IF(A137="","",IFERROR(VLOOKUP(A137,'SINAPI12-24'!$A$3:$G$12673,2,FALSE),VLOOKUP(A137,'MAPA DE COTAÇÃO'!$B$12:$H$14,3,FALSE)))</f>
        <v>PAREDE DE MADEIRA COMPENSADA PARA CONSTRUÇÃO TEMPORÁRIA EM CHAPA SIMPLES, INTERNA, COM ÁREA LÍQUIDA MENOR QUE 6 M², COM VÃO. AF_03/2024</v>
      </c>
      <c r="D137" s="610" t="str">
        <f>IF(A137="","",IFERROR(VLOOKUP(A137,'SINAPI12-24'!$A$3:$G$12673,3,FALSE),VLOOKUP(A137,'MAPA DE COTAÇÃO'!$B$12:$H$14,13,FALSE)))</f>
        <v>M2</v>
      </c>
      <c r="E137" s="881">
        <v>3.4200000000000001E-2</v>
      </c>
      <c r="F137" s="663">
        <f>IF(A137="","",IFERROR(VLOOKUP(A137,'SINAPI12-24'!$A$3:$G$12673,5,FALSE),VLOOKUP(A137,'MAPA DE COTAÇÃO'!$B$12:$I$14,13,FALSE)))</f>
        <v>129.66</v>
      </c>
      <c r="G137" s="736">
        <f t="shared" ref="G137:G141" si="16">ROUND(F137*E137,2)</f>
        <v>4.43</v>
      </c>
    </row>
    <row r="138" spans="1:7" ht="53.25" customHeight="1">
      <c r="A138" s="661">
        <v>10886</v>
      </c>
      <c r="B138" s="610" t="s">
        <v>15</v>
      </c>
      <c r="C138" s="735" t="str">
        <f>IF(A138="","",IFERROR(VLOOKUP(A138,'SINAPI12-24'!$A$3:$G$12673,2,FALSE),VLOOKUP(A138,'MAPA DE COTAÇÃO'!$B$12:$H$14,3,FALSE)))</f>
        <v xml:space="preserve">EXTINTOR DE INCENDIO PORTATIL COM CARGA DE AGUA PRESSURIZADA DE 10 L, CLASSE A                                                                                                                                                                                                                                                                                                                                                                                                                            </v>
      </c>
      <c r="D138" s="610" t="str">
        <f>IF(A138="","",IFERROR(VLOOKUP(A138,'SINAPI12-24'!$A$3:$G$12673,3,FALSE),VLOOKUP(A138,'MAPA DE COTAÇÃO'!$B$12:$H$14,13,FALSE)))</f>
        <v xml:space="preserve">UN    </v>
      </c>
      <c r="E138" s="881">
        <v>2.52E-2</v>
      </c>
      <c r="F138" s="663">
        <f>IF(A138="","",IFERROR(VLOOKUP(A138,'SINAPI12-24'!$A$3:$G$12673,5,FALSE),VLOOKUP(A138,'MAPA DE COTAÇÃO'!$B$12:$I$14,13,FALSE)))</f>
        <v>200.17</v>
      </c>
      <c r="G138" s="736">
        <f t="shared" si="16"/>
        <v>5.04</v>
      </c>
    </row>
    <row r="139" spans="1:7" ht="30">
      <c r="A139" s="661">
        <v>98441</v>
      </c>
      <c r="B139" s="610" t="s">
        <v>15</v>
      </c>
      <c r="C139" s="735" t="str">
        <f>IF(A139="","",IFERROR(VLOOKUP(A139,'SINAPI12-24'!$A$3:$G$12673,2,FALSE),VLOOKUP(A139,'MAPA DE COTAÇÃO'!$B$12:$H$14,3,FALSE)))</f>
        <v>PAREDE DE MADEIRA COMPENSADA PARA CONSTRUÇÃO TEMPORÁRIA EM CHAPA SIMPLES, EXTERNA, SEM VÃO. AF_03/2024</v>
      </c>
      <c r="D139" s="610" t="str">
        <f>IF(A139="","",IFERROR(VLOOKUP(A139,'SINAPI12-24'!$A$3:$G$12673,3,FALSE),VLOOKUP(A139,'MAPA DE COTAÇÃO'!$B$12:$H$14,13,FALSE)))</f>
        <v>M2</v>
      </c>
      <c r="E139" s="881">
        <v>0.40479999999999999</v>
      </c>
      <c r="F139" s="663">
        <f>IF(A139="","",IFERROR(VLOOKUP(A139,'SINAPI12-24'!$A$3:$G$12673,5,FALSE),VLOOKUP(A139,'MAPA DE COTAÇÃO'!$B$12:$I$14,13,FALSE)))</f>
        <v>109.44</v>
      </c>
      <c r="G139" s="736">
        <f t="shared" si="16"/>
        <v>44.3</v>
      </c>
    </row>
    <row r="140" spans="1:7" ht="30">
      <c r="A140" s="661">
        <v>98447</v>
      </c>
      <c r="B140" s="610" t="s">
        <v>15</v>
      </c>
      <c r="C140" s="735" t="str">
        <f>IF(A140="","",IFERROR(VLOOKUP(A140,'SINAPI12-24'!$A$3:$G$12673,2,FALSE),VLOOKUP(A140,'MAPA DE COTAÇÃO'!$B$12:$H$14,3,FALSE)))</f>
        <v>PAREDE DE MADEIRA COMPENSADA PARA CONSTRUÇÃO TEMPORÁRIA EM CHAPA SIMPLES, INTERNA, COM ÁREA LÍQUIDA MAIOR OU IGUAL A 6 M², COM VÃO. AF_03/2024</v>
      </c>
      <c r="D140" s="610" t="str">
        <f>IF(A140="","",IFERROR(VLOOKUP(A140,'SINAPI12-24'!$A$3:$G$12673,3,FALSE),VLOOKUP(A140,'MAPA DE COTAÇÃO'!$B$12:$H$14,13,FALSE)))</f>
        <v>M2</v>
      </c>
      <c r="E140" s="881">
        <v>4.3900000000000002E-2</v>
      </c>
      <c r="F140" s="663">
        <f>IF(A140="","",IFERROR(VLOOKUP(A140,'SINAPI12-24'!$A$3:$G$12673,5,FALSE),VLOOKUP(A140,'MAPA DE COTAÇÃO'!$B$12:$I$14,13,FALSE)))</f>
        <v>105.15</v>
      </c>
      <c r="G140" s="736">
        <f t="shared" si="16"/>
        <v>4.62</v>
      </c>
    </row>
    <row r="141" spans="1:7" ht="30">
      <c r="A141" s="661">
        <v>6193</v>
      </c>
      <c r="B141" s="738" t="s">
        <v>15</v>
      </c>
      <c r="C141" s="735" t="str">
        <f>IF(A141="","",IFERROR(VLOOKUP(A141,'SINAPI12-24'!$A$3:$G$12673,2,FALSE),VLOOKUP(A141,'MAPA DE COTAÇÃO'!$B$12:$H$14,3,FALSE)))</f>
        <v xml:space="preserve">TABUA NAO APARELHADA *2,5 X 20* CM, EM MACARANDUBA/MASSARANDUBA, ANGELIM OU EQUIVALENTE DA REGIAO - BRUTA                                                                                                                                                                                                                                                                                                                                                                                                 </v>
      </c>
      <c r="D141" s="610" t="str">
        <f>IF(A141="","",IFERROR(VLOOKUP(A141,'SINAPI12-24'!$A$3:$G$12673,3,FALSE),VLOOKUP(A141,'MAPA DE COTAÇÃO'!$B$12:$H$14,13,FALSE)))</f>
        <v xml:space="preserve">M     </v>
      </c>
      <c r="E141" s="881">
        <v>3.9174000000000002</v>
      </c>
      <c r="F141" s="663">
        <f>IF(A141="","",IFERROR(VLOOKUP(A141,'SINAPI12-24'!$A$3:$G$12673,5,FALSE),VLOOKUP(A141,'MAPA DE COTAÇÃO'!$B$12:$I$14,13,FALSE)))</f>
        <v>16.29</v>
      </c>
      <c r="G141" s="736">
        <f t="shared" si="16"/>
        <v>63.81</v>
      </c>
    </row>
    <row r="142" spans="1:7" ht="30">
      <c r="A142" s="661">
        <v>94210</v>
      </c>
      <c r="B142" s="610" t="s">
        <v>15</v>
      </c>
      <c r="C142" s="735" t="str">
        <f>IF(A142="","",IFERROR(VLOOKUP(A142,'SINAPI12-24'!$A$3:$G$12673,2,FALSE),VLOOKUP(A142,'MAPA DE COTAÇÃO'!$B$12:$H$14,3,FALSE)))</f>
        <v>TELHAMENTO COM TELHA ONDULADA DE FIBROCIMENTO E = 6 MM, COM RECOBRIMENTO LATERAL DE 1 1/4 DE ONDA PARA TELHADO COM INCLINAÇÃO MÁXIMA DE 10°, COM ATÉ 2 ÁGUAS, INCLUSO IÇAMENTO. AF_07/2019</v>
      </c>
      <c r="D142" s="610" t="str">
        <f>IF(A142="","",IFERROR(VLOOKUP(A142,'SINAPI12-24'!$A$3:$G$12673,3,FALSE),VLOOKUP(A142,'MAPA DE COTAÇÃO'!$B$12:$H$14,13,FALSE)))</f>
        <v>M2</v>
      </c>
      <c r="E142" s="881">
        <v>1.4396</v>
      </c>
      <c r="F142" s="663">
        <f>IF(A142="","",IFERROR(VLOOKUP(A142,'SINAPI12-24'!$A$3:$G$12673,5,FALSE),VLOOKUP(A142,'MAPA DE COTAÇÃO'!$B$12:$I$14,13,FALSE)))</f>
        <v>50.73</v>
      </c>
      <c r="G142" s="736">
        <f>ROUND(F142*E142,2)</f>
        <v>73.03</v>
      </c>
    </row>
    <row r="143" spans="1:7" ht="56.25" customHeight="1">
      <c r="A143" s="661">
        <v>98446</v>
      </c>
      <c r="B143" s="610" t="s">
        <v>15</v>
      </c>
      <c r="C143" s="735" t="str">
        <f>IF(A143="","",IFERROR(VLOOKUP(A143,'SINAPI12-24'!$A$3:$G$12673,2,FALSE),VLOOKUP(A143,'MAPA DE COTAÇÃO'!$B$12:$H$14,3,FALSE)))</f>
        <v>PAREDE DE MADEIRA COMPENSADA PARA CONSTRUÇÃO TEMPORÁRIA EM CHAPA SIMPLES, EXTERNA, COM ÁREA LÍQUIDA MENOR QUE 6 M², COM VÃO. AF_03/2024</v>
      </c>
      <c r="D143" s="610" t="str">
        <f>IF(A143="","",IFERROR(VLOOKUP(A143,'SINAPI12-24'!$A$3:$G$12673,3,FALSE),VLOOKUP(A143,'MAPA DE COTAÇÃO'!$B$12:$H$14,13,FALSE)))</f>
        <v>M2</v>
      </c>
      <c r="E143" s="881">
        <v>0.4284</v>
      </c>
      <c r="F143" s="663">
        <f>IF(A143="","",IFERROR(VLOOKUP(A143,'SINAPI12-24'!$A$3:$G$12673,5,FALSE),VLOOKUP(A143,'MAPA DE COTAÇÃO'!$B$12:$I$14,13,FALSE)))</f>
        <v>155.05000000000001</v>
      </c>
      <c r="G143" s="736">
        <f t="shared" ref="G143:G145" si="17">ROUND(F143*E143,2)</f>
        <v>66.42</v>
      </c>
    </row>
    <row r="144" spans="1:7" ht="30">
      <c r="A144" s="661">
        <v>98445</v>
      </c>
      <c r="B144" s="610" t="s">
        <v>15</v>
      </c>
      <c r="C144" s="735" t="str">
        <f>IF(A144="","",IFERROR(VLOOKUP(A144,'SINAPI12-24'!$A$3:$G$12673,2,FALSE),VLOOKUP(A144,'MAPA DE COTAÇÃO'!$B$12:$H$14,3,FALSE)))</f>
        <v>PAREDE DE MADEIRA COMPENSADA PARA CONSTRUÇÃO TEMPORÁRIA EM CHAPA SIMPLES, EXTERNA, COM ÁREA LÍQUIDA MAIOR OU IGUAL A 6 M², COM VÃO. AF_03/2024</v>
      </c>
      <c r="D144" s="610" t="str">
        <f>IF(A144="","",IFERROR(VLOOKUP(A144,'SINAPI12-24'!$A$3:$G$12673,3,FALSE),VLOOKUP(A144,'MAPA DE COTAÇÃO'!$B$12:$H$14,13,FALSE)))</f>
        <v>M2</v>
      </c>
      <c r="E144" s="881">
        <v>0.54949999999999999</v>
      </c>
      <c r="F144" s="663">
        <f>IF(A144="","",IFERROR(VLOOKUP(A144,'SINAPI12-24'!$A$3:$G$12673,5,FALSE),VLOOKUP(A144,'MAPA DE COTAÇÃO'!$B$12:$I$14,13,FALSE)))</f>
        <v>125.95</v>
      </c>
      <c r="G144" s="736">
        <f t="shared" si="17"/>
        <v>69.209999999999994</v>
      </c>
    </row>
    <row r="145" spans="1:7" ht="30">
      <c r="A145" s="772">
        <v>11587</v>
      </c>
      <c r="B145" s="616" t="s">
        <v>15</v>
      </c>
      <c r="C145" s="741" t="str">
        <f>IF(A145="","",IFERROR(VLOOKUP(A145,'SINAPI12-24'!$A$3:$G$12673,2,FALSE),VLOOKUP(A145,'MAPA DE COTAÇÃO'!$B$12:$H$14,3,FALSE)))</f>
        <v xml:space="preserve">FORRO DE PVC LISO, BRANCO, REGUA DE 10 CM, ESPESSURA APROXIMADA DE 8 MM (COM COLOCACAO / SEM ESTRUTURA METALICA)                                                                                                                                                                                                                                                                                                                                                                                          </v>
      </c>
      <c r="D145" s="616" t="str">
        <f>IF(A145="","",IFERROR(VLOOKUP(A145,'SINAPI12-24'!$A$3:$G$12673,3,FALSE),VLOOKUP(A145,'MAPA DE COTAÇÃO'!$B$12:$H$14,13,FALSE)))</f>
        <v xml:space="preserve">M2    </v>
      </c>
      <c r="E145" s="882">
        <v>1</v>
      </c>
      <c r="F145" s="742">
        <f>IF(A145="","",IFERROR(VLOOKUP(A145,'SINAPI12-24'!$A$3:$G$12673,5,FALSE),VLOOKUP(A145,'MAPA DE COTAÇÃO'!$B$12:$I$14,13,FALSE)))</f>
        <v>82.96</v>
      </c>
      <c r="G145" s="743">
        <f t="shared" si="17"/>
        <v>82.96</v>
      </c>
    </row>
    <row r="146" spans="1:7">
      <c r="A146"/>
      <c r="B146"/>
      <c r="C146"/>
      <c r="D146"/>
      <c r="E146" s="870"/>
      <c r="F146"/>
      <c r="G146"/>
    </row>
    <row r="147" spans="1:7" ht="45" customHeight="1">
      <c r="A147" s="744" t="s">
        <v>86</v>
      </c>
      <c r="B147" s="728"/>
      <c r="C147" s="769" t="s">
        <v>13843</v>
      </c>
      <c r="D147" s="664" t="s">
        <v>68</v>
      </c>
      <c r="E147" s="869">
        <v>1</v>
      </c>
      <c r="F147" s="746">
        <f>SUM(G148:G218)</f>
        <v>958.68</v>
      </c>
      <c r="G147" s="747">
        <f>ROUND(F147*E147,2)</f>
        <v>958.68</v>
      </c>
    </row>
    <row r="148" spans="1:7">
      <c r="A148" s="642">
        <v>95240</v>
      </c>
      <c r="B148" s="637" t="s">
        <v>15</v>
      </c>
      <c r="C148" s="731" t="str">
        <f>IF(A148="","",IFERROR(VLOOKUP(A148,'SINAPI12-24'!$A$3:$G$12673,2,FALSE),VLOOKUP(A148,'MAPA DE COTAÇÃO'!$B$12:$H$14,3,FALSE)))</f>
        <v>LASTRO DE CONCRETO MAGRO, APLICADO EM PISOS, LAJES SOBRE SOLO OU RADIERS, ESPESSURA DE 3 CM. AF_01/2024</v>
      </c>
      <c r="D148" s="637" t="str">
        <f>IF(A148="","",IFERROR(VLOOKUP(A148,'SINAPI12-24'!$A$3:$G$12673,3,FALSE),VLOOKUP(A148,'MAPA DE COTAÇÃO'!$B$12:$H$14,13,FALSE)))</f>
        <v>M2</v>
      </c>
      <c r="E148" s="880">
        <v>5.4000000000000003E-3</v>
      </c>
      <c r="F148" s="732">
        <f>IF(A148="","",IFERROR(VLOOKUP(A148,'SINAPI12-24'!$A$3:$G$12673,5,FALSE),VLOOKUP(A148,'MAPA DE COTAÇÃO'!$B$12:$I$14,13,FALSE)))</f>
        <v>20.53</v>
      </c>
      <c r="G148" s="733">
        <f>ROUND(F148*E148,2)</f>
        <v>0.11</v>
      </c>
    </row>
    <row r="149" spans="1:7">
      <c r="A149" s="661">
        <v>93382</v>
      </c>
      <c r="B149" s="610" t="s">
        <v>15</v>
      </c>
      <c r="C149" s="735" t="str">
        <f>IF(A149="","",IFERROR(VLOOKUP(A149,'SINAPI12-24'!$A$3:$G$12673,2,FALSE),VLOOKUP(A149,'MAPA DE COTAÇÃO'!$B$12:$H$14,3,FALSE)))</f>
        <v>REATERRO MANUAL DE VALAS, COM COMPACTADOR DE SOLOS DE PERCUSSÃO. AF_08/2023</v>
      </c>
      <c r="D149" s="610" t="str">
        <f>IF(A149="","",IFERROR(VLOOKUP(A149,'SINAPI12-24'!$A$3:$G$12673,3,FALSE),VLOOKUP(A149,'MAPA DE COTAÇÃO'!$B$12:$H$14,13,FALSE)))</f>
        <v>M3</v>
      </c>
      <c r="E149" s="881">
        <v>6.0000000000000001E-3</v>
      </c>
      <c r="F149" s="663">
        <f>IF(A149="","",IFERROR(VLOOKUP(A149,'SINAPI12-24'!$A$3:$G$12673,5,FALSE),VLOOKUP(A149,'MAPA DE COTAÇÃO'!$B$12:$I$14,13,FALSE)))</f>
        <v>21.69</v>
      </c>
      <c r="G149" s="736">
        <f t="shared" ref="G149:G157" si="18">ROUND(F149*E149,2)</f>
        <v>0.13</v>
      </c>
    </row>
    <row r="150" spans="1:7" ht="30">
      <c r="A150" s="661">
        <v>89731</v>
      </c>
      <c r="B150" s="610" t="s">
        <v>15</v>
      </c>
      <c r="C150" s="735" t="str">
        <f>IF(A150="","",IFERROR(VLOOKUP(A150,'SINAPI12-24'!$A$3:$G$12673,2,FALSE),VLOOKUP(A150,'MAPA DE COTAÇÃO'!$B$12:$H$14,3,FALSE)))</f>
        <v>JOELHO 90 GRAUS, PVC, SERIE NORMAL, ESGOTO PREDIAL, DN 50 MM, JUNTA ELÁSTICA, FORNECIDO E INSTALADO EM RAMAL DE DESCARGA OU RAMAL DE ESGOTO SANITÁRIO. AF_08/2022</v>
      </c>
      <c r="D150" s="610" t="str">
        <f>IF(A150="","",IFERROR(VLOOKUP(A150,'SINAPI12-24'!$A$3:$G$12673,3,FALSE),VLOOKUP(A150,'MAPA DE COTAÇÃO'!$B$12:$H$14,13,FALSE)))</f>
        <v>UN</v>
      </c>
      <c r="E150" s="881">
        <v>1.9300000000000001E-2</v>
      </c>
      <c r="F150" s="663">
        <f>IF(A150="","",IFERROR(VLOOKUP(A150,'SINAPI12-24'!$A$3:$G$12673,5,FALSE),VLOOKUP(A150,'MAPA DE COTAÇÃO'!$B$12:$I$14,13,FALSE)))</f>
        <v>14.05</v>
      </c>
      <c r="G150" s="736">
        <f t="shared" si="18"/>
        <v>0.27</v>
      </c>
    </row>
    <row r="151" spans="1:7" ht="30">
      <c r="A151" s="661">
        <v>89726</v>
      </c>
      <c r="B151" s="610" t="s">
        <v>15</v>
      </c>
      <c r="C151" s="735" t="str">
        <f>IF(A151="","",IFERROR(VLOOKUP(A151,'SINAPI12-24'!$A$3:$G$12673,2,FALSE),VLOOKUP(A151,'MAPA DE COTAÇÃO'!$B$12:$H$14,3,FALSE)))</f>
        <v>JOELHO 45 GRAUS, PVC, SERIE NORMAL, ESGOTO PREDIAL, DN 40 MM, JUNTA SOLDÁVEL, FORNECIDO E INSTALADO EM RAMAL DE DESCARGA OU RAMAL DE ESGOTO SANITÁRIO. AF_08/2022</v>
      </c>
      <c r="D151" s="610" t="str">
        <f>IF(A151="","",IFERROR(VLOOKUP(A151,'SINAPI12-24'!$A$3:$G$12673,3,FALSE),VLOOKUP(A151,'MAPA DE COTAÇÃO'!$B$12:$H$14,13,FALSE)))</f>
        <v>UN</v>
      </c>
      <c r="E151" s="881">
        <v>5.7799999999999997E-2</v>
      </c>
      <c r="F151" s="663">
        <f>IF(A151="","",IFERROR(VLOOKUP(A151,'SINAPI12-24'!$A$3:$G$12673,5,FALSE),VLOOKUP(A151,'MAPA DE COTAÇÃO'!$B$12:$I$14,13,FALSE)))</f>
        <v>9.69</v>
      </c>
      <c r="G151" s="736">
        <f t="shared" si="18"/>
        <v>0.56000000000000005</v>
      </c>
    </row>
    <row r="152" spans="1:7" ht="30">
      <c r="A152" s="661">
        <v>90443</v>
      </c>
      <c r="B152" s="610" t="s">
        <v>15</v>
      </c>
      <c r="C152" s="735" t="str">
        <f>IF(A152="","",IFERROR(VLOOKUP(A152,'SINAPI12-24'!$A$3:$G$12673,2,FALSE),VLOOKUP(A152,'MAPA DE COTAÇÃO'!$B$12:$H$14,3,FALSE)))</f>
        <v>RASGO LINEAR MANUAL EM ALVENARIA, PARA RAMAIS/ DISTRIBUIÇÃO DE INSTALAÇÕES HIDRÁULICAS, DIÂMETROS MENORES OU IGUAIS A 40 MM. AF_09/2023</v>
      </c>
      <c r="D152" s="610" t="str">
        <f>IF(A152="","",IFERROR(VLOOKUP(A152,'SINAPI12-24'!$A$3:$G$12673,3,FALSE),VLOOKUP(A152,'MAPA DE COTAÇÃO'!$B$12:$H$14,13,FALSE)))</f>
        <v>M</v>
      </c>
      <c r="E152" s="881">
        <v>0.1002</v>
      </c>
      <c r="F152" s="663">
        <f>IF(A152="","",IFERROR(VLOOKUP(A152,'SINAPI12-24'!$A$3:$G$12673,5,FALSE),VLOOKUP(A152,'MAPA DE COTAÇÃO'!$B$12:$I$14,13,FALSE)))</f>
        <v>6.59</v>
      </c>
      <c r="G152" s="736">
        <f t="shared" si="18"/>
        <v>0.66</v>
      </c>
    </row>
    <row r="153" spans="1:7">
      <c r="A153" s="661">
        <v>103782</v>
      </c>
      <c r="B153" s="610" t="s">
        <v>15</v>
      </c>
      <c r="C153" s="735" t="str">
        <f>IF(A153="","",IFERROR(VLOOKUP(A153,'SINAPI12-24'!$A$3:$G$12673,2,FALSE),VLOOKUP(A153,'MAPA DE COTAÇÃO'!$B$12:$H$14,3,FALSE)))</f>
        <v>LUMINÁRIA TIPO PLAFON CIRCULAR, DE SOBREPOR, COM LED DE 12/13 W - FORNECIMENTO E INSTALAÇÃO. AF_09/2024</v>
      </c>
      <c r="D153" s="610" t="str">
        <f>IF(A153="","",IFERROR(VLOOKUP(A153,'SINAPI12-24'!$A$3:$G$12673,3,FALSE),VLOOKUP(A153,'MAPA DE COTAÇÃO'!$B$12:$H$14,13,FALSE)))</f>
        <v>UN</v>
      </c>
      <c r="E153" s="881">
        <v>3.85E-2</v>
      </c>
      <c r="F153" s="663">
        <f>IF(A153="","",IFERROR(VLOOKUP(A153,'SINAPI12-24'!$A$3:$G$12673,5,FALSE),VLOOKUP(A153,'MAPA DE COTAÇÃO'!$B$12:$I$14,13,FALSE)))</f>
        <v>23.67</v>
      </c>
      <c r="G153" s="736">
        <f t="shared" si="18"/>
        <v>0.91</v>
      </c>
    </row>
    <row r="154" spans="1:7" ht="30">
      <c r="A154" s="661">
        <v>89724</v>
      </c>
      <c r="B154" s="610" t="s">
        <v>15</v>
      </c>
      <c r="C154" s="735" t="str">
        <f>IF(A154="","",IFERROR(VLOOKUP(A154,'SINAPI12-24'!$A$3:$G$12673,2,FALSE),VLOOKUP(A154,'MAPA DE COTAÇÃO'!$B$12:$H$14,3,FALSE)))</f>
        <v>JOELHO 90 GRAUS, PVC, SERIE NORMAL, ESGOTO PREDIAL, DN 40 MM, JUNTA SOLDÁVEL, FORNECIDO E INSTALADO EM RAMAL DE DESCARGA OU RAMAL DE ESGOTO SANITÁRIO. AF_08/2022</v>
      </c>
      <c r="D154" s="610" t="str">
        <f>IF(A154="","",IFERROR(VLOOKUP(A154,'SINAPI12-24'!$A$3:$G$12673,3,FALSE),VLOOKUP(A154,'MAPA DE COTAÇÃO'!$B$12:$H$14,13,FALSE)))</f>
        <v>UN</v>
      </c>
      <c r="E154" s="881">
        <v>7.7100000000000002E-2</v>
      </c>
      <c r="F154" s="663">
        <f>IF(A154="","",IFERROR(VLOOKUP(A154,'SINAPI12-24'!$A$3:$G$12673,5,FALSE),VLOOKUP(A154,'MAPA DE COTAÇÃO'!$B$12:$I$14,13,FALSE)))</f>
        <v>9.4600000000000009</v>
      </c>
      <c r="G154" s="736">
        <f t="shared" si="18"/>
        <v>0.73</v>
      </c>
    </row>
    <row r="155" spans="1:7" ht="30">
      <c r="A155" s="661">
        <v>91945</v>
      </c>
      <c r="B155" s="610" t="s">
        <v>15</v>
      </c>
      <c r="C155" s="735" t="str">
        <f>IF(A155="","",IFERROR(VLOOKUP(A155,'SINAPI12-24'!$A$3:$G$12673,2,FALSE),VLOOKUP(A155,'MAPA DE COTAÇÃO'!$B$12:$H$14,3,FALSE)))</f>
        <v>SUPORTE PARAFUSADO COM PLACA DE ENCAIXE 4" X 2" ALTO (2,00 M DO PISO) PARA PONTO ELÉTRICO - FORNECIMENTO E INSTALAÇÃO. AF_03/2023</v>
      </c>
      <c r="D155" s="610" t="str">
        <f>IF(A155="","",IFERROR(VLOOKUP(A155,'SINAPI12-24'!$A$3:$G$12673,3,FALSE),VLOOKUP(A155,'MAPA DE COTAÇÃO'!$B$12:$H$14,13,FALSE)))</f>
        <v>UN</v>
      </c>
      <c r="E155" s="881">
        <v>5.7799999999999997E-2</v>
      </c>
      <c r="F155" s="663">
        <f>IF(A155="","",IFERROR(VLOOKUP(A155,'SINAPI12-24'!$A$3:$G$12673,5,FALSE),VLOOKUP(A155,'MAPA DE COTAÇÃO'!$B$12:$I$14,13,FALSE)))</f>
        <v>12.48</v>
      </c>
      <c r="G155" s="736">
        <f t="shared" si="18"/>
        <v>0.72</v>
      </c>
    </row>
    <row r="156" spans="1:7" ht="45" customHeight="1">
      <c r="A156" s="661">
        <v>103782</v>
      </c>
      <c r="B156" s="610" t="s">
        <v>15</v>
      </c>
      <c r="C156" s="735" t="str">
        <f>IF(A156="","",IFERROR(VLOOKUP(A156,'SINAPI12-24'!$A$3:$G$12673,2,FALSE),VLOOKUP(A156,'MAPA DE COTAÇÃO'!$B$12:$H$14,3,FALSE)))</f>
        <v>LUMINÁRIA TIPO PLAFON CIRCULAR, DE SOBREPOR, COM LED DE 12/13 W - FORNECIMENTO E INSTALAÇÃO. AF_09/2024</v>
      </c>
      <c r="D156" s="610" t="str">
        <f>IF(A156="","",IFERROR(VLOOKUP(A156,'SINAPI12-24'!$A$3:$G$12673,3,FALSE),VLOOKUP(A156,'MAPA DE COTAÇÃO'!$B$12:$H$14,13,FALSE)))</f>
        <v>UN</v>
      </c>
      <c r="E156" s="881">
        <v>3.85E-2</v>
      </c>
      <c r="F156" s="663">
        <f>IF(A156="","",IFERROR(VLOOKUP(A156,'SINAPI12-24'!$A$3:$G$12673,5,FALSE),VLOOKUP(A156,'MAPA DE COTAÇÃO'!$B$12:$I$14,13,FALSE)))</f>
        <v>23.67</v>
      </c>
      <c r="G156" s="736">
        <f t="shared" si="18"/>
        <v>0.91</v>
      </c>
    </row>
    <row r="157" spans="1:7">
      <c r="A157" s="661">
        <v>100556</v>
      </c>
      <c r="B157" s="738" t="s">
        <v>15</v>
      </c>
      <c r="C157" s="735" t="str">
        <f>IF(A157="","",IFERROR(VLOOKUP(A157,'SINAPI12-24'!$A$3:$G$12673,2,FALSE),VLOOKUP(A157,'MAPA DE COTAÇÃO'!$B$12:$H$14,3,FALSE)))</f>
        <v>CAIXA DE PASSAGEM PARA TELEFONE 15X15X10CM (SOBREPOR), FORNECIMENTO E INSTALACAO. AF_11/2019</v>
      </c>
      <c r="D157" s="610" t="str">
        <f>IF(A157="","",IFERROR(VLOOKUP(A157,'SINAPI12-24'!$A$3:$G$12673,3,FALSE),VLOOKUP(A157,'MAPA DE COTAÇÃO'!$B$12:$H$14,13,FALSE)))</f>
        <v>UN</v>
      </c>
      <c r="E157" s="881">
        <v>1.9300000000000001E-2</v>
      </c>
      <c r="F157" s="663">
        <f>IF(A157="","",IFERROR(VLOOKUP(A157,'SINAPI12-24'!$A$3:$G$12673,5,FALSE),VLOOKUP(A157,'MAPA DE COTAÇÃO'!$B$12:$I$14,13,FALSE)))</f>
        <v>41.64</v>
      </c>
      <c r="G157" s="736">
        <f t="shared" si="18"/>
        <v>0.8</v>
      </c>
    </row>
    <row r="158" spans="1:7" ht="30">
      <c r="A158" s="661">
        <v>87548</v>
      </c>
      <c r="B158" s="610" t="s">
        <v>15</v>
      </c>
      <c r="C158" s="735" t="str">
        <f>IF(A158="","",IFERROR(VLOOKUP(A158,'SINAPI12-24'!$A$3:$G$12673,2,FALSE),VLOOKUP(A158,'MAPA DE COTAÇÃO'!$B$12:$H$14,3,FALSE)))</f>
        <v>MASSA ÚNICA, EM ARGAMASSA TRAÇO 1:2:8, PREPARO MANUAL, APLICADA MANUALMENTE EM PAREDES INTERNAS DE AMBIENTES COM ÁREA ENTRE 5M² E 10M², E = 10MM, COM TALISCAS. AF_03/2024</v>
      </c>
      <c r="D158" s="610" t="str">
        <f>IF(A158="","",IFERROR(VLOOKUP(A158,'SINAPI12-24'!$A$3:$G$12673,3,FALSE),VLOOKUP(A158,'MAPA DE COTAÇÃO'!$B$12:$H$14,13,FALSE)))</f>
        <v>M2</v>
      </c>
      <c r="E158" s="881">
        <v>3.85E-2</v>
      </c>
      <c r="F158" s="663">
        <f>IF(A158="","",IFERROR(VLOOKUP(A158,'SINAPI12-24'!$A$3:$G$12673,5,FALSE),VLOOKUP(A158,'MAPA DE COTAÇÃO'!$B$12:$I$14,13,FALSE)))</f>
        <v>25.81</v>
      </c>
      <c r="G158" s="736">
        <f>ROUND(F158*E158,2)</f>
        <v>0.99</v>
      </c>
    </row>
    <row r="159" spans="1:7" ht="30">
      <c r="A159" s="661">
        <v>89784</v>
      </c>
      <c r="B159" s="610" t="s">
        <v>15</v>
      </c>
      <c r="C159" s="735" t="str">
        <f>IF(A159="","",IFERROR(VLOOKUP(A159,'SINAPI12-24'!$A$3:$G$12673,2,FALSE),VLOOKUP(A159,'MAPA DE COTAÇÃO'!$B$12:$H$14,3,FALSE)))</f>
        <v>TE, PVC, SERIE NORMAL, ESGOTO PREDIAL, DN 50 X 50 MM, JUNTA ELÁSTICA, FORNECIDO E INSTALADO EM RAMAL DE DESCARGA OU RAMAL DE ESGOTO SANITÁRIO. AF_08/2022</v>
      </c>
      <c r="D159" s="610" t="str">
        <f>IF(A159="","",IFERROR(VLOOKUP(A159,'SINAPI12-24'!$A$3:$G$12673,3,FALSE),VLOOKUP(A159,'MAPA DE COTAÇÃO'!$B$12:$H$14,13,FALSE)))</f>
        <v>UN</v>
      </c>
      <c r="E159" s="881">
        <v>5.7799999999999997E-2</v>
      </c>
      <c r="F159" s="663">
        <f>IF(A159="","",IFERROR(VLOOKUP(A159,'SINAPI12-24'!$A$3:$G$12673,5,FALSE),VLOOKUP(A159,'MAPA DE COTAÇÃO'!$B$12:$I$14,13,FALSE)))</f>
        <v>23.07</v>
      </c>
      <c r="G159" s="736">
        <f t="shared" ref="G159:G161" si="19">ROUND(F159*E159,2)</f>
        <v>1.33</v>
      </c>
    </row>
    <row r="160" spans="1:7" ht="30">
      <c r="A160" s="661">
        <v>90466</v>
      </c>
      <c r="B160" s="610" t="s">
        <v>15</v>
      </c>
      <c r="C160" s="735" t="str">
        <f>IF(A160="","",IFERROR(VLOOKUP(A160,'SINAPI12-24'!$A$3:$G$12673,2,FALSE),VLOOKUP(A160,'MAPA DE COTAÇÃO'!$B$12:$H$14,3,FALSE)))</f>
        <v>CHUMBAMENTO LINEAR EM ALVENARIA PARA RAMAIS/DISTRIBUIÇÃO DE INSTALAÇÕES HIDRÁULICAS COM DIÂMETROS MENORES OU IGUAIS A 40 MM. AF_09/2023</v>
      </c>
      <c r="D160" s="610" t="str">
        <f>IF(A160="","",IFERROR(VLOOKUP(A160,'SINAPI12-24'!$A$3:$G$12673,3,FALSE),VLOOKUP(A160,'MAPA DE COTAÇÃO'!$B$12:$H$14,13,FALSE)))</f>
        <v>M</v>
      </c>
      <c r="E160" s="881">
        <v>0.1002</v>
      </c>
      <c r="F160" s="663">
        <f>IF(A160="","",IFERROR(VLOOKUP(A160,'SINAPI12-24'!$A$3:$G$12673,5,FALSE),VLOOKUP(A160,'MAPA DE COTAÇÃO'!$B$12:$I$14,13,FALSE)))</f>
        <v>13.69</v>
      </c>
      <c r="G160" s="736">
        <f t="shared" si="19"/>
        <v>1.37</v>
      </c>
    </row>
    <row r="161" spans="1:7" ht="30">
      <c r="A161" s="661">
        <v>89482</v>
      </c>
      <c r="B161" s="610" t="s">
        <v>15</v>
      </c>
      <c r="C161" s="735" t="str">
        <f>IF(A161="","",IFERROR(VLOOKUP(A161,'SINAPI12-24'!$A$3:$G$12673,2,FALSE),VLOOKUP(A161,'MAPA DE COTAÇÃO'!$B$12:$H$14,3,FALSE)))</f>
        <v>CAIXA SIFONADA, PVC, DN 100 X 100 X 50 MM, FORNECIDA E INSTALADA EM RAMAIS DE ENCAMINHAMENTO DE ÁGUA PLUVIAL. AF_06/2022</v>
      </c>
      <c r="D161" s="610" t="str">
        <f>IF(A161="","",IFERROR(VLOOKUP(A161,'SINAPI12-24'!$A$3:$G$12673,3,FALSE),VLOOKUP(A161,'MAPA DE COTAÇÃO'!$B$12:$H$14,13,FALSE)))</f>
        <v>UN</v>
      </c>
      <c r="E161" s="881">
        <v>3.85E-2</v>
      </c>
      <c r="F161" s="663">
        <f>IF(A161="","",IFERROR(VLOOKUP(A161,'SINAPI12-24'!$A$3:$G$12673,5,FALSE),VLOOKUP(A161,'MAPA DE COTAÇÃO'!$B$12:$I$14,13,FALSE)))</f>
        <v>38.08</v>
      </c>
      <c r="G161" s="736">
        <f t="shared" si="19"/>
        <v>1.47</v>
      </c>
    </row>
    <row r="162" spans="1:7" ht="30">
      <c r="A162" s="661">
        <v>89796</v>
      </c>
      <c r="B162" s="610" t="s">
        <v>15</v>
      </c>
      <c r="C162" s="735" t="str">
        <f>IF(A162="","",IFERROR(VLOOKUP(A162,'SINAPI12-24'!$A$3:$G$12673,2,FALSE),VLOOKUP(A162,'MAPA DE COTAÇÃO'!$B$12:$H$14,3,FALSE)))</f>
        <v>TE, PVC, SERIE NORMAL, ESGOTO PREDIAL, DN 100 X 100 MM, JUNTA ELÁSTICA, FORNECIDO E INSTALADO EM RAMAL DE DESCARGA OU RAMAL DE ESGOTO SANITÁRIO. AF_08/2022</v>
      </c>
      <c r="D162" s="610" t="str">
        <f>IF(A162="","",IFERROR(VLOOKUP(A162,'SINAPI12-24'!$A$3:$G$12673,3,FALSE),VLOOKUP(A162,'MAPA DE COTAÇÃO'!$B$12:$H$14,13,FALSE)))</f>
        <v>UN</v>
      </c>
      <c r="E162" s="881">
        <v>3.85E-2</v>
      </c>
      <c r="F162" s="663">
        <f>IF(A162="","",IFERROR(VLOOKUP(A162,'SINAPI12-24'!$A$3:$G$12673,5,FALSE),VLOOKUP(A162,'MAPA DE COTAÇÃO'!$B$12:$I$14,13,FALSE)))</f>
        <v>41.98</v>
      </c>
      <c r="G162" s="736">
        <f>ROUND(F162*E162,2)</f>
        <v>1.62</v>
      </c>
    </row>
    <row r="163" spans="1:7">
      <c r="A163" s="661">
        <v>93358</v>
      </c>
      <c r="B163" s="610" t="s">
        <v>15</v>
      </c>
      <c r="C163" s="735" t="str">
        <f>IF(A163="","",IFERROR(VLOOKUP(A163,'SINAPI12-24'!$A$3:$G$12673,2,FALSE),VLOOKUP(A163,'MAPA DE COTAÇÃO'!$B$12:$H$14,3,FALSE)))</f>
        <v>ESCAVAÇÃO MANUAL DE VALA. AF_09/2024</v>
      </c>
      <c r="D163" s="610" t="str">
        <f>IF(A163="","",IFERROR(VLOOKUP(A163,'SINAPI12-24'!$A$3:$G$12673,3,FALSE),VLOOKUP(A163,'MAPA DE COTAÇÃO'!$B$12:$H$14,13,FALSE)))</f>
        <v>M3</v>
      </c>
      <c r="E163" s="881">
        <v>2.3300000000000001E-2</v>
      </c>
      <c r="F163" s="663">
        <f>IF(A163="","",IFERROR(VLOOKUP(A163,'SINAPI12-24'!$A$3:$G$12673,5,FALSE),VLOOKUP(A163,'MAPA DE COTAÇÃO'!$B$12:$I$14,13,FALSE)))</f>
        <v>72.540000000000006</v>
      </c>
      <c r="G163" s="736">
        <f t="shared" ref="G163:G174" si="20">ROUND(F163*E163,2)</f>
        <v>1.69</v>
      </c>
    </row>
    <row r="164" spans="1:7" ht="42.75" customHeight="1">
      <c r="A164" s="661">
        <v>103782</v>
      </c>
      <c r="B164" s="610" t="s">
        <v>15</v>
      </c>
      <c r="C164" s="735" t="str">
        <f>IF(A164="","",IFERROR(VLOOKUP(A164,'SINAPI12-24'!$A$3:$G$12673,2,FALSE),VLOOKUP(A164,'MAPA DE COTAÇÃO'!$B$12:$H$14,3,FALSE)))</f>
        <v>LUMINÁRIA TIPO PLAFON CIRCULAR, DE SOBREPOR, COM LED DE 12/13 W - FORNECIMENTO E INSTALAÇÃO. AF_09/2024</v>
      </c>
      <c r="D164" s="610" t="str">
        <f>IF(A164="","",IFERROR(VLOOKUP(A164,'SINAPI12-24'!$A$3:$G$12673,3,FALSE),VLOOKUP(A164,'MAPA DE COTAÇÃO'!$B$12:$H$14,13,FALSE)))</f>
        <v>UN</v>
      </c>
      <c r="E164" s="881">
        <v>7.7100000000000002E-2</v>
      </c>
      <c r="F164" s="663">
        <f>IF(A164="","",IFERROR(VLOOKUP(A164,'SINAPI12-24'!$A$3:$G$12673,5,FALSE),VLOOKUP(A164,'MAPA DE COTAÇÃO'!$B$12:$I$14,13,FALSE)))</f>
        <v>23.67</v>
      </c>
      <c r="G164" s="736">
        <f t="shared" si="20"/>
        <v>1.82</v>
      </c>
    </row>
    <row r="165" spans="1:7" ht="45">
      <c r="A165" s="661">
        <v>100665</v>
      </c>
      <c r="B165" s="610" t="s">
        <v>15</v>
      </c>
      <c r="C165" s="735" t="str">
        <f>IF(A165="","",IFERROR(VLOOKUP(A165,'SINAPI12-24'!$A$3:$G$12673,2,FALSE),VLOOKUP(A165,'MAPA DE COTAÇÃO'!$B$12:$H$14,3,FALSE)))</f>
        <v>JANELA DE MADEIRA (CEDRINHO/ANGELIM OU EQUIV.) DE ABRIR COM 4 FOLHAS (2 VENEZIANAS E 2 GUILHOTINAS), COM BATENTE, ALIZAR E FERRAGENS, EXCLUSIVE VIDROS, ACABAMENTO E CONTRAMARCO, FIXAÇÃO C/ PARAFUSO E ESPUMA - FORNECIMENTO E INSTALAÇÃO. AF_11/2024</v>
      </c>
      <c r="D165" s="610" t="str">
        <f>IF(A165="","",IFERROR(VLOOKUP(A165,'SINAPI12-24'!$A$3:$G$12673,3,FALSE),VLOOKUP(A165,'MAPA DE COTAÇÃO'!$B$12:$H$14,13,FALSE)))</f>
        <v>M2</v>
      </c>
      <c r="E165" s="881">
        <v>9.64E-2</v>
      </c>
      <c r="F165" s="663">
        <f>IF(A165="","",IFERROR(VLOOKUP(A165,'SINAPI12-24'!$A$3:$G$12673,5,FALSE),VLOOKUP(A165,'MAPA DE COTAÇÃO'!$B$12:$I$14,13,FALSE)))</f>
        <v>771.94</v>
      </c>
      <c r="G165" s="736">
        <f t="shared" si="20"/>
        <v>74.42</v>
      </c>
    </row>
    <row r="166" spans="1:7" ht="30">
      <c r="A166" s="661">
        <v>91928</v>
      </c>
      <c r="B166" s="610" t="s">
        <v>15</v>
      </c>
      <c r="C166" s="735" t="str">
        <f>IF(A166="","",IFERROR(VLOOKUP(A166,'SINAPI12-24'!$A$3:$G$12673,2,FALSE),VLOOKUP(A166,'MAPA DE COTAÇÃO'!$B$12:$H$14,3,FALSE)))</f>
        <v>CABO DE COBRE FLEXÍVEL ISOLADO, 4 MM², ANTI-CHAMA 450/750 V, PARA CIRCUITOS TERMINAIS - FORNECIMENTO E INSTALAÇÃO. AF_03/2023</v>
      </c>
      <c r="D166" s="610" t="str">
        <f>IF(A166="","",IFERROR(VLOOKUP(A166,'SINAPI12-24'!$A$3:$G$12673,3,FALSE),VLOOKUP(A166,'MAPA DE COTAÇÃO'!$B$12:$H$14,13,FALSE)))</f>
        <v>M</v>
      </c>
      <c r="E166" s="881">
        <v>2.0234999999999999</v>
      </c>
      <c r="F166" s="663">
        <f>IF(A166="","",IFERROR(VLOOKUP(A166,'SINAPI12-24'!$A$3:$G$12673,5,FALSE),VLOOKUP(A166,'MAPA DE COTAÇÃO'!$B$12:$I$14,13,FALSE)))</f>
        <v>6.81</v>
      </c>
      <c r="G166" s="736">
        <f t="shared" si="20"/>
        <v>13.78</v>
      </c>
    </row>
    <row r="167" spans="1:7" ht="30">
      <c r="A167" s="661">
        <v>91926</v>
      </c>
      <c r="B167" s="610" t="s">
        <v>15</v>
      </c>
      <c r="C167" s="735" t="str">
        <f>IF(A167="","",IFERROR(VLOOKUP(A167,'SINAPI12-24'!$A$3:$G$12673,2,FALSE),VLOOKUP(A167,'MAPA DE COTAÇÃO'!$B$12:$H$14,3,FALSE)))</f>
        <v>CABO DE COBRE FLEXÍVEL ISOLADO, 2,5 MM², ANTI-CHAMA 450/750 V, PARA CIRCUITOS TERMINAIS - FORNECIMENTO E INSTALAÇÃO. AF_03/2023</v>
      </c>
      <c r="D167" s="610" t="str">
        <f>IF(A167="","",IFERROR(VLOOKUP(A167,'SINAPI12-24'!$A$3:$G$12673,3,FALSE),VLOOKUP(A167,'MAPA DE COTAÇÃO'!$B$12:$H$14,13,FALSE)))</f>
        <v>M</v>
      </c>
      <c r="E167" s="881">
        <v>3.4689000000000001</v>
      </c>
      <c r="F167" s="663">
        <f>IF(A167="","",IFERROR(VLOOKUP(A167,'SINAPI12-24'!$A$3:$G$12673,5,FALSE),VLOOKUP(A167,'MAPA DE COTAÇÃO'!$B$12:$I$14,13,FALSE)))</f>
        <v>4.3499999999999996</v>
      </c>
      <c r="G167" s="736">
        <f t="shared" si="20"/>
        <v>15.09</v>
      </c>
    </row>
    <row r="168" spans="1:7" ht="30">
      <c r="A168" s="661">
        <v>90820</v>
      </c>
      <c r="B168" s="610" t="s">
        <v>15</v>
      </c>
      <c r="C168" s="735" t="str">
        <f>IF(A168="","",IFERROR(VLOOKUP(A168,'SINAPI12-24'!$A$3:$G$12673,2,FALSE),VLOOKUP(A168,'MAPA DE COTAÇÃO'!$B$12:$H$14,3,FALSE)))</f>
        <v>PORTA DE MADEIRA PARA PINTURA, SEMI-OCA (LEVE OU MÉDIA), 60X210CM, ESPESSURA DE 3,5CM, INCLUSO DOBRADIÇAS - FORNECIMENTO E INSTALAÇÃO. AF_12/2019</v>
      </c>
      <c r="D168" s="610" t="str">
        <f>IF(A168="","",IFERROR(VLOOKUP(A168,'SINAPI12-24'!$A$3:$G$12673,3,FALSE),VLOOKUP(A168,'MAPA DE COTAÇÃO'!$B$12:$H$14,13,FALSE)))</f>
        <v>UN</v>
      </c>
      <c r="E168" s="881">
        <v>3.85E-2</v>
      </c>
      <c r="F168" s="663">
        <f>IF(A168="","",IFERROR(VLOOKUP(A168,'SINAPI12-24'!$A$3:$G$12673,5,FALSE),VLOOKUP(A168,'MAPA DE COTAÇÃO'!$B$12:$I$14,13,FALSE)))</f>
        <v>332.42</v>
      </c>
      <c r="G168" s="736">
        <f t="shared" si="20"/>
        <v>12.8</v>
      </c>
    </row>
    <row r="169" spans="1:7" ht="47.25" customHeight="1">
      <c r="A169" s="661">
        <v>86888</v>
      </c>
      <c r="B169" s="610" t="s">
        <v>15</v>
      </c>
      <c r="C169" s="735" t="str">
        <f>IF(A169="","",IFERROR(VLOOKUP(A169,'SINAPI12-24'!$A$3:$G$12673,2,FALSE),VLOOKUP(A169,'MAPA DE COTAÇÃO'!$B$12:$H$14,3,FALSE)))</f>
        <v>VASO SANITÁRIO SIFONADO COM CAIXA ACOPLADA LOUÇA BRANCA - FORNECIMENTO E INSTALAÇÃO. AF_01/2020</v>
      </c>
      <c r="D169" s="610" t="str">
        <f>IF(A169="","",IFERROR(VLOOKUP(A169,'SINAPI12-24'!$A$3:$G$12673,3,FALSE),VLOOKUP(A169,'MAPA DE COTAÇÃO'!$B$12:$H$14,13,FALSE)))</f>
        <v>UN</v>
      </c>
      <c r="E169" s="881">
        <v>3.85E-2</v>
      </c>
      <c r="F169" s="663">
        <f>IF(A169="","",IFERROR(VLOOKUP(A169,'SINAPI12-24'!$A$3:$G$12673,5,FALSE),VLOOKUP(A169,'MAPA DE COTAÇÃO'!$B$12:$I$14,13,FALSE)))</f>
        <v>486.71</v>
      </c>
      <c r="G169" s="736">
        <f t="shared" si="20"/>
        <v>18.739999999999998</v>
      </c>
    </row>
    <row r="170" spans="1:7" ht="45">
      <c r="A170" s="661">
        <v>94559</v>
      </c>
      <c r="B170" s="610" t="s">
        <v>15</v>
      </c>
      <c r="C170" s="735" t="str">
        <f>IF(A170="","",IFERROR(VLOOKUP(A170,'SINAPI12-24'!$A$3:$G$12673,2,FALSE),VLOOKUP(A170,'MAPA DE COTAÇÃO'!$B$12:$H$14,3,FALSE)))</f>
        <v>JANELA DE AÇO TIPO BASCULANTE PARA VIDROS, COM BATENTE, FERRAGENS E PINTURA ANTICORROSIVA, EXCLUSIVE VIDROS, ACABAMENTO, ALIZAR E CONTRAMARCO, FIXAÇÃO COM ARGAMASSA. FORNECIMENTO E INSTALAÇÃO. AF_11/2024</v>
      </c>
      <c r="D170" s="610" t="str">
        <f>IF(A170="","",IFERROR(VLOOKUP(A170,'SINAPI12-24'!$A$3:$G$12673,3,FALSE),VLOOKUP(A170,'MAPA DE COTAÇÃO'!$B$12:$H$14,13,FALSE)))</f>
        <v>M2</v>
      </c>
      <c r="E170" s="881">
        <v>2.8899999999999999E-2</v>
      </c>
      <c r="F170" s="663">
        <f>IF(A170="","",IFERROR(VLOOKUP(A170,'SINAPI12-24'!$A$3:$G$12673,5,FALSE),VLOOKUP(A170,'MAPA DE COTAÇÃO'!$B$12:$I$14,13,FALSE)))</f>
        <v>665.43</v>
      </c>
      <c r="G170" s="736">
        <f t="shared" si="20"/>
        <v>19.23</v>
      </c>
    </row>
    <row r="171" spans="1:7" ht="30">
      <c r="A171" s="661">
        <v>98443</v>
      </c>
      <c r="B171" s="610" t="s">
        <v>15</v>
      </c>
      <c r="C171" s="735" t="str">
        <f>IF(A171="","",IFERROR(VLOOKUP(A171,'SINAPI12-24'!$A$3:$G$12673,2,FALSE),VLOOKUP(A171,'MAPA DE COTAÇÃO'!$B$12:$H$14,3,FALSE)))</f>
        <v>PAREDE DE MADEIRA COMPENSADA PARA CONSTRUÇÃO TEMPORÁRIA EM CHAPA SIMPLES, INTERNA, SEM VÃO. AF_03/2024</v>
      </c>
      <c r="D171" s="610" t="str">
        <f>IF(A171="","",IFERROR(VLOOKUP(A171,'SINAPI12-24'!$A$3:$G$12673,3,FALSE),VLOOKUP(A171,'MAPA DE COTAÇÃO'!$B$12:$H$14,13,FALSE)))</f>
        <v>M2</v>
      </c>
      <c r="E171" s="881">
        <v>0.15809999999999999</v>
      </c>
      <c r="F171" s="663">
        <f>IF(A171="","",IFERROR(VLOOKUP(A171,'SINAPI12-24'!$A$3:$G$12673,5,FALSE),VLOOKUP(A171,'MAPA DE COTAÇÃO'!$B$12:$I$14,13,FALSE)))</f>
        <v>91.52</v>
      </c>
      <c r="G171" s="736">
        <f t="shared" si="20"/>
        <v>14.47</v>
      </c>
    </row>
    <row r="172" spans="1:7">
      <c r="A172" s="661">
        <v>103782</v>
      </c>
      <c r="B172" s="610" t="s">
        <v>15</v>
      </c>
      <c r="C172" s="735" t="str">
        <f>IF(A172="","",IFERROR(VLOOKUP(A172,'SINAPI12-24'!$A$3:$G$12673,2,FALSE),VLOOKUP(A172,'MAPA DE COTAÇÃO'!$B$12:$H$14,3,FALSE)))</f>
        <v>LUMINÁRIA TIPO PLAFON CIRCULAR, DE SOBREPOR, COM LED DE 12/13 W - FORNECIMENTO E INSTALAÇÃO. AF_09/2024</v>
      </c>
      <c r="D172" s="610" t="str">
        <f>IF(A172="","",IFERROR(VLOOKUP(A172,'SINAPI12-24'!$A$3:$G$12673,3,FALSE),VLOOKUP(A172,'MAPA DE COTAÇÃO'!$B$12:$H$14,13,FALSE)))</f>
        <v>UN</v>
      </c>
      <c r="E172" s="881">
        <v>0.11559999999999999</v>
      </c>
      <c r="F172" s="663">
        <f>IF(A172="","",IFERROR(VLOOKUP(A172,'SINAPI12-24'!$A$3:$G$12673,5,FALSE),VLOOKUP(A172,'MAPA DE COTAÇÃO'!$B$12:$I$14,13,FALSE)))</f>
        <v>23.67</v>
      </c>
      <c r="G172" s="736">
        <f t="shared" si="20"/>
        <v>2.74</v>
      </c>
    </row>
    <row r="173" spans="1:7" ht="30">
      <c r="A173" s="661">
        <v>91870</v>
      </c>
      <c r="B173" s="610" t="s">
        <v>15</v>
      </c>
      <c r="C173" s="735" t="str">
        <f>IF(A173="","",IFERROR(VLOOKUP(A173,'SINAPI12-24'!$A$3:$G$12673,2,FALSE),VLOOKUP(A173,'MAPA DE COTAÇÃO'!$B$12:$H$14,3,FALSE)))</f>
        <v>ELETRODUTO RÍGIDO ROSCÁVEL, PVC, DN 20 MM (1/2"), PARA CIRCUITOS TERMINAIS, INSTALADO EM PAREDE - FORNECIMENTO E INSTALAÇÃO. AF_03/2023</v>
      </c>
      <c r="D173" s="610" t="str">
        <f>IF(A173="","",IFERROR(VLOOKUP(A173,'SINAPI12-24'!$A$3:$G$12673,3,FALSE),VLOOKUP(A173,'MAPA DE COTAÇÃO'!$B$12:$H$14,13,FALSE)))</f>
        <v>M</v>
      </c>
      <c r="E173" s="881">
        <v>1.7343999999999999</v>
      </c>
      <c r="F173" s="663">
        <f>IF(A173="","",IFERROR(VLOOKUP(A173,'SINAPI12-24'!$A$3:$G$12673,5,FALSE),VLOOKUP(A173,'MAPA DE COTAÇÃO'!$B$12:$I$14,13,FALSE)))</f>
        <v>11.15</v>
      </c>
      <c r="G173" s="736">
        <f t="shared" si="20"/>
        <v>19.34</v>
      </c>
    </row>
    <row r="174" spans="1:7" ht="30">
      <c r="A174" s="661">
        <v>92000</v>
      </c>
      <c r="B174" s="738" t="s">
        <v>15</v>
      </c>
      <c r="C174" s="735" t="str">
        <f>IF(A174="","",IFERROR(VLOOKUP(A174,'SINAPI12-24'!$A$3:$G$12673,2,FALSE),VLOOKUP(A174,'MAPA DE COTAÇÃO'!$B$12:$H$14,3,FALSE)))</f>
        <v>TOMADA BAIXA DE EMBUTIR (1 MÓDULO), 2P+T 10 A, INCLUINDO SUPORTE E PLACA - FORNECIMENTO E INSTALAÇÃO. AF_03/2023</v>
      </c>
      <c r="D174" s="610" t="str">
        <f>IF(A174="","",IFERROR(VLOOKUP(A174,'SINAPI12-24'!$A$3:$G$12673,3,FALSE),VLOOKUP(A174,'MAPA DE COTAÇÃO'!$B$12:$H$14,13,FALSE)))</f>
        <v>UN</v>
      </c>
      <c r="E174" s="881">
        <v>7.7100000000000002E-2</v>
      </c>
      <c r="F174" s="663">
        <f>IF(A174="","",IFERROR(VLOOKUP(A174,'SINAPI12-24'!$A$3:$G$12673,5,FALSE),VLOOKUP(A174,'MAPA DE COTAÇÃO'!$B$12:$I$14,13,FALSE)))</f>
        <v>28.12</v>
      </c>
      <c r="G174" s="736">
        <f t="shared" si="20"/>
        <v>2.17</v>
      </c>
    </row>
    <row r="175" spans="1:7" ht="30">
      <c r="A175" s="661">
        <v>89748</v>
      </c>
      <c r="B175" s="610" t="s">
        <v>15</v>
      </c>
      <c r="C175" s="735" t="str">
        <f>IF(A175="","",IFERROR(VLOOKUP(A175,'SINAPI12-24'!$A$3:$G$12673,2,FALSE),VLOOKUP(A175,'MAPA DE COTAÇÃO'!$B$12:$H$14,3,FALSE)))</f>
        <v>CURVA CURTA 90 GRAUS, PVC, SERIE NORMAL, ESGOTO PREDIAL, DN 100 MM, JUNTA ELÁSTICA, FORNECIDO E INSTALADO EM RAMAL DE DESCARGA OU RAMAL DE ESGOTO SANITÁRIO. AF_08/2022</v>
      </c>
      <c r="D175" s="610" t="str">
        <f>IF(A175="","",IFERROR(VLOOKUP(A175,'SINAPI12-24'!$A$3:$G$12673,3,FALSE),VLOOKUP(A175,'MAPA DE COTAÇÃO'!$B$12:$H$14,13,FALSE)))</f>
        <v>UN</v>
      </c>
      <c r="E175" s="881">
        <v>5.7799999999999997E-2</v>
      </c>
      <c r="F175" s="663">
        <f>IF(A175="","",IFERROR(VLOOKUP(A175,'SINAPI12-24'!$A$3:$G$12673,5,FALSE),VLOOKUP(A175,'MAPA DE COTAÇÃO'!$B$12:$I$14,13,FALSE)))</f>
        <v>41.6</v>
      </c>
      <c r="G175" s="736">
        <f>ROUND(F175*E175,2)</f>
        <v>2.4</v>
      </c>
    </row>
    <row r="176" spans="1:7">
      <c r="A176" s="661">
        <v>91937</v>
      </c>
      <c r="B176" s="610" t="s">
        <v>15</v>
      </c>
      <c r="C176" s="735" t="str">
        <f>IF(A176="","",IFERROR(VLOOKUP(A176,'SINAPI12-24'!$A$3:$G$12673,2,FALSE),VLOOKUP(A176,'MAPA DE COTAÇÃO'!$B$12:$H$14,3,FALSE)))</f>
        <v>CAIXA OCTOGONAL 3" X 3", PVC, INSTALADA EM LAJE - FORNECIMENTO E INSTALAÇÃO. AF_03/2023</v>
      </c>
      <c r="D176" s="610" t="str">
        <f>IF(A176="","",IFERROR(VLOOKUP(A176,'SINAPI12-24'!$A$3:$G$12673,3,FALSE),VLOOKUP(A176,'MAPA DE COTAÇÃO'!$B$12:$H$14,13,FALSE)))</f>
        <v>UN</v>
      </c>
      <c r="E176" s="881">
        <v>0.1734</v>
      </c>
      <c r="F176" s="663">
        <f>IF(A176="","",IFERROR(VLOOKUP(A176,'SINAPI12-24'!$A$3:$G$12673,5,FALSE),VLOOKUP(A176,'MAPA DE COTAÇÃO'!$B$12:$I$14,13,FALSE)))</f>
        <v>14.37</v>
      </c>
      <c r="G176" s="736">
        <f t="shared" ref="G176:G178" si="21">ROUND(F176*E176,2)</f>
        <v>2.4900000000000002</v>
      </c>
    </row>
    <row r="177" spans="1:7" ht="30">
      <c r="A177" s="661">
        <v>95811</v>
      </c>
      <c r="B177" s="610" t="s">
        <v>15</v>
      </c>
      <c r="C177" s="735" t="str">
        <f>IF(A177="","",IFERROR(VLOOKUP(A177,'SINAPI12-24'!$A$3:$G$12673,2,FALSE),VLOOKUP(A177,'MAPA DE COTAÇÃO'!$B$12:$H$14,3,FALSE)))</f>
        <v>CONDULETE DE PVC, TIPO LB, PARA ELETRODUTO DE PVC SOLDÁVEL DN 25 MM (3/4''), APARENTE - FORNECIMENTO E INSTALAÇÃO. AF_10/2022</v>
      </c>
      <c r="D177" s="610" t="str">
        <f>IF(A177="","",IFERROR(VLOOKUP(A177,'SINAPI12-24'!$A$3:$G$12673,3,FALSE),VLOOKUP(A177,'MAPA DE COTAÇÃO'!$B$12:$H$14,13,FALSE)))</f>
        <v>UN</v>
      </c>
      <c r="E177" s="881">
        <v>0.13489999999999999</v>
      </c>
      <c r="F177" s="663">
        <f>IF(A177="","",IFERROR(VLOOKUP(A177,'SINAPI12-24'!$A$3:$G$12673,5,FALSE),VLOOKUP(A177,'MAPA DE COTAÇÃO'!$B$12:$I$14,13,FALSE)))</f>
        <v>18.940000000000001</v>
      </c>
      <c r="G177" s="736">
        <f t="shared" si="21"/>
        <v>2.56</v>
      </c>
    </row>
    <row r="178" spans="1:7" ht="30">
      <c r="A178" s="661">
        <v>87885</v>
      </c>
      <c r="B178" s="610" t="s">
        <v>15</v>
      </c>
      <c r="C178" s="735" t="str">
        <f>IF(A178="","",IFERROR(VLOOKUP(A178,'SINAPI12-24'!$A$3:$G$12673,2,FALSE),VLOOKUP(A178,'MAPA DE COTAÇÃO'!$B$12:$H$14,3,FALSE)))</f>
        <v>CHAPISCO APLICADO NO TETO OU EM ALVENARIA E ESTRUTURA, COM ROLO PARA TEXTURA ACRÍLICA. ARGAMASSA INDUSTRIALIZADA COM PREPARO EM MISTURADOR 300 KG. AF_10/2022</v>
      </c>
      <c r="D178" s="610" t="str">
        <f>IF(A178="","",IFERROR(VLOOKUP(A178,'SINAPI12-24'!$A$3:$G$12673,3,FALSE),VLOOKUP(A178,'MAPA DE COTAÇÃO'!$B$12:$H$14,13,FALSE)))</f>
        <v>M2</v>
      </c>
      <c r="E178" s="881">
        <v>0.20469999999999999</v>
      </c>
      <c r="F178" s="663">
        <f>IF(A178="","",IFERROR(VLOOKUP(A178,'SINAPI12-24'!$A$3:$G$12673,5,FALSE),VLOOKUP(A178,'MAPA DE COTAÇÃO'!$B$12:$I$14,13,FALSE)))</f>
        <v>12.99</v>
      </c>
      <c r="G178" s="736">
        <f t="shared" si="21"/>
        <v>2.66</v>
      </c>
    </row>
    <row r="179" spans="1:7" ht="30">
      <c r="A179" s="661">
        <v>89711</v>
      </c>
      <c r="B179" s="610" t="s">
        <v>15</v>
      </c>
      <c r="C179" s="735" t="str">
        <f>IF(A179="","",IFERROR(VLOOKUP(A179,'SINAPI12-24'!$A$3:$G$12673,2,FALSE),VLOOKUP(A179,'MAPA DE COTAÇÃO'!$B$12:$H$14,3,FALSE)))</f>
        <v>TUBO PVC, SERIE NORMAL, ESGOTO PREDIAL, DN 40 MM, FORNECIDO E INSTALADO EM RAMAL DE DESCARGA OU RAMAL DE ESGOTO SANITÁRIO. AF_08/2022</v>
      </c>
      <c r="D179" s="610" t="str">
        <f>IF(A179="","",IFERROR(VLOOKUP(A179,'SINAPI12-24'!$A$3:$G$12673,3,FALSE),VLOOKUP(A179,'MAPA DE COTAÇÃO'!$B$12:$H$14,13,FALSE)))</f>
        <v>M</v>
      </c>
      <c r="E179" s="881">
        <v>0.13880000000000001</v>
      </c>
      <c r="F179" s="663">
        <f>IF(A179="","",IFERROR(VLOOKUP(A179,'SINAPI12-24'!$A$3:$G$12673,5,FALSE),VLOOKUP(A179,'MAPA DE COTAÇÃO'!$B$12:$I$14,13,FALSE)))</f>
        <v>19.12</v>
      </c>
      <c r="G179" s="736">
        <f>ROUND(F179*E179,2)</f>
        <v>2.65</v>
      </c>
    </row>
    <row r="180" spans="1:7" ht="30">
      <c r="A180" s="661">
        <v>92981</v>
      </c>
      <c r="B180" s="610" t="s">
        <v>15</v>
      </c>
      <c r="C180" s="735" t="str">
        <f>IF(A180="","",IFERROR(VLOOKUP(A180,'SINAPI12-24'!$A$3:$G$12673,2,FALSE),VLOOKUP(A180,'MAPA DE COTAÇÃO'!$B$12:$H$14,3,FALSE)))</f>
        <v>CABO DE COBRE FLEXÍVEL ISOLADO, 16 MM², ANTI-CHAMA 450/750 V, PARA DISTRIBUIÇÃO - FORNECIMENTO E INSTALAÇÃO. AF_10/2020</v>
      </c>
      <c r="D180" s="610" t="str">
        <f>IF(A180="","",IFERROR(VLOOKUP(A180,'SINAPI12-24'!$A$3:$G$12673,3,FALSE),VLOOKUP(A180,'MAPA DE COTAÇÃO'!$B$12:$H$14,13,FALSE)))</f>
        <v>M</v>
      </c>
      <c r="E180" s="881">
        <v>0.19270000000000001</v>
      </c>
      <c r="F180" s="663">
        <f>IF(A180="","",IFERROR(VLOOKUP(A180,'SINAPI12-24'!$A$3:$G$12673,5,FALSE),VLOOKUP(A180,'MAPA DE COTAÇÃO'!$B$12:$I$14,13,FALSE)))</f>
        <v>17.04</v>
      </c>
      <c r="G180" s="736">
        <f t="shared" ref="G180:G184" si="22">ROUND(F180*E180,2)</f>
        <v>3.28</v>
      </c>
    </row>
    <row r="181" spans="1:7" ht="30">
      <c r="A181" s="661">
        <v>91911</v>
      </c>
      <c r="B181" s="610" t="s">
        <v>15</v>
      </c>
      <c r="C181" s="735" t="str">
        <f>IF(A181="","",IFERROR(VLOOKUP(A181,'SINAPI12-24'!$A$3:$G$12673,2,FALSE),VLOOKUP(A181,'MAPA DE COTAÇÃO'!$B$12:$H$14,3,FALSE)))</f>
        <v>CURVA 90 GRAUS PARA ELETRODUTO, PVC, ROSCÁVEL, DN 20 MM (1/2"), PARA CIRCUITOS TERMINAIS, INSTALADA EM PAREDE - FORNECIMENTO E INSTALAÇÃO. AF_03/2023</v>
      </c>
      <c r="D181" s="610" t="str">
        <f>IF(A181="","",IFERROR(VLOOKUP(A181,'SINAPI12-24'!$A$3:$G$12673,3,FALSE),VLOOKUP(A181,'MAPA DE COTAÇÃO'!$B$12:$H$14,13,FALSE)))</f>
        <v>UN</v>
      </c>
      <c r="E181" s="881">
        <v>0.19270000000000001</v>
      </c>
      <c r="F181" s="663">
        <f>IF(A181="","",IFERROR(VLOOKUP(A181,'SINAPI12-24'!$A$3:$G$12673,5,FALSE),VLOOKUP(A181,'MAPA DE COTAÇÃO'!$B$12:$I$14,13,FALSE)))</f>
        <v>14.86</v>
      </c>
      <c r="G181" s="736">
        <f t="shared" si="22"/>
        <v>2.86</v>
      </c>
    </row>
    <row r="182" spans="1:7">
      <c r="A182" s="661">
        <v>96985</v>
      </c>
      <c r="B182" s="610" t="s">
        <v>15</v>
      </c>
      <c r="C182" s="735" t="str">
        <f>IF(A182="","",IFERROR(VLOOKUP(A182,'SINAPI12-24'!$A$3:$G$12673,2,FALSE),VLOOKUP(A182,'MAPA DE COTAÇÃO'!$B$12:$H$14,3,FALSE)))</f>
        <v>HASTE DE ATERRAMENTO, DIÂMETRO 5/8", COM 3 METROS - FORNECIMENTO E INSTALAÇÃO. AF_08/2023</v>
      </c>
      <c r="D182" s="610" t="str">
        <f>IF(A182="","",IFERROR(VLOOKUP(A182,'SINAPI12-24'!$A$3:$G$12673,3,FALSE),VLOOKUP(A182,'MAPA DE COTAÇÃO'!$B$12:$H$14,13,FALSE)))</f>
        <v>UN</v>
      </c>
      <c r="E182" s="881">
        <v>3.85E-2</v>
      </c>
      <c r="F182" s="663">
        <f>IF(A182="","",IFERROR(VLOOKUP(A182,'SINAPI12-24'!$A$3:$G$12673,5,FALSE),VLOOKUP(A182,'MAPA DE COTAÇÃO'!$B$12:$I$14,13,FALSE)))</f>
        <v>65.150000000000006</v>
      </c>
      <c r="G182" s="736">
        <f t="shared" si="22"/>
        <v>2.5099999999999998</v>
      </c>
    </row>
    <row r="183" spans="1:7" ht="30">
      <c r="A183" s="661">
        <v>91341</v>
      </c>
      <c r="B183" s="610" t="s">
        <v>15</v>
      </c>
      <c r="C183" s="735" t="str">
        <f>IF(A183="","",IFERROR(VLOOKUP(A183,'SINAPI12-24'!$A$3:$G$12673,2,FALSE),VLOOKUP(A183,'MAPA DE COTAÇÃO'!$B$12:$H$14,3,FALSE)))</f>
        <v>PORTA EM ALUMÍNIO DE ABRIR TIPO VENEZIANA COM GUARNIÇÃO, FIXAÇÃO COM PARAFUSOS - FORNECIMENTO E INSTALAÇÃO. AF_12/2019</v>
      </c>
      <c r="D183" s="610" t="str">
        <f>IF(A183="","",IFERROR(VLOOKUP(A183,'SINAPI12-24'!$A$3:$G$12673,3,FALSE),VLOOKUP(A183,'MAPA DE COTAÇÃO'!$B$12:$H$14,13,FALSE)))</f>
        <v>M2</v>
      </c>
      <c r="E183" s="881">
        <v>3.2399999999999998E-2</v>
      </c>
      <c r="F183" s="663">
        <f>IF(A183="","",IFERROR(VLOOKUP(A183,'SINAPI12-24'!$A$3:$G$12673,5,FALSE),VLOOKUP(A183,'MAPA DE COTAÇÃO'!$B$12:$I$14,13,FALSE)))</f>
        <v>650.41</v>
      </c>
      <c r="G183" s="736">
        <f t="shared" si="22"/>
        <v>21.07</v>
      </c>
    </row>
    <row r="184" spans="1:7" ht="30">
      <c r="A184" s="661">
        <v>98443</v>
      </c>
      <c r="B184" s="738" t="s">
        <v>15</v>
      </c>
      <c r="C184" s="735" t="str">
        <f>IF(A184="","",IFERROR(VLOOKUP(A184,'SINAPI12-24'!$A$3:$G$12673,2,FALSE),VLOOKUP(A184,'MAPA DE COTAÇÃO'!$B$12:$H$14,3,FALSE)))</f>
        <v>PAREDE DE MADEIRA COMPENSADA PARA CONSTRUÇÃO TEMPORÁRIA EM CHAPA SIMPLES, INTERNA, SEM VÃO. AF_03/2024</v>
      </c>
      <c r="D184" s="610" t="str">
        <f>IF(A184="","",IFERROR(VLOOKUP(A184,'SINAPI12-24'!$A$3:$G$12673,3,FALSE),VLOOKUP(A184,'MAPA DE COTAÇÃO'!$B$12:$H$14,13,FALSE)))</f>
        <v>M2</v>
      </c>
      <c r="E184" s="881">
        <v>0.182</v>
      </c>
      <c r="F184" s="663">
        <f>IF(A184="","",IFERROR(VLOOKUP(A184,'SINAPI12-24'!$A$3:$G$12673,5,FALSE),VLOOKUP(A184,'MAPA DE COTAÇÃO'!$B$12:$I$14,13,FALSE)))</f>
        <v>91.52</v>
      </c>
      <c r="G184" s="736">
        <f t="shared" si="22"/>
        <v>16.66</v>
      </c>
    </row>
    <row r="185" spans="1:7" ht="30">
      <c r="A185" s="661">
        <v>101165</v>
      </c>
      <c r="B185" s="610" t="s">
        <v>15</v>
      </c>
      <c r="C185" s="735" t="str">
        <f>IF(A185="","",IFERROR(VLOOKUP(A185,'SINAPI12-24'!$A$3:$G$12673,2,FALSE),VLOOKUP(A185,'MAPA DE COTAÇÃO'!$B$12:$H$14,3,FALSE)))</f>
        <v>ALVENARIA DE EMBASAMENTO COM BLOCO ESTRUTURAL DE CONCRETO, DE 14X19X29CM E ARGAMASSA DE ASSENTAMENTO COM PREPARO EM BETONEIRA. AF_05/2020</v>
      </c>
      <c r="D185" s="610" t="str">
        <f>IF(A185="","",IFERROR(VLOOKUP(A185,'SINAPI12-24'!$A$3:$G$12673,3,FALSE),VLOOKUP(A185,'MAPA DE COTAÇÃO'!$B$12:$H$14,13,FALSE)))</f>
        <v>M3</v>
      </c>
      <c r="E185" s="881">
        <v>2.3900000000000001E-2</v>
      </c>
      <c r="F185" s="663">
        <f>IF(A185="","",IFERROR(VLOOKUP(A185,'SINAPI12-24'!$A$3:$G$12673,5,FALSE),VLOOKUP(A185,'MAPA DE COTAÇÃO'!$B$12:$I$14,13,FALSE)))</f>
        <v>971.46</v>
      </c>
      <c r="G185" s="736">
        <f>ROUND(F185*E185,2)</f>
        <v>23.22</v>
      </c>
    </row>
    <row r="186" spans="1:7" ht="30">
      <c r="A186" s="661">
        <v>90822</v>
      </c>
      <c r="B186" s="610" t="s">
        <v>15</v>
      </c>
      <c r="C186" s="735" t="str">
        <f>IF(A186="","",IFERROR(VLOOKUP(A186,'SINAPI12-24'!$A$3:$G$12673,2,FALSE),VLOOKUP(A186,'MAPA DE COTAÇÃO'!$B$12:$H$14,3,FALSE)))</f>
        <v>PORTA DE MADEIRA PARA PINTURA, SEMI-OCA (LEVE OU MÉDIA), 80X210CM, ESPESSURA DE 3,5CM, INCLUSO DOBRADIÇAS - FORNECIMENTO E INSTALAÇÃO. AF_12/2019</v>
      </c>
      <c r="D186" s="610" t="str">
        <f>IF(A186="","",IFERROR(VLOOKUP(A186,'SINAPI12-24'!$A$3:$G$12673,3,FALSE),VLOOKUP(A186,'MAPA DE COTAÇÃO'!$B$12:$H$14,13,FALSE)))</f>
        <v>UN</v>
      </c>
      <c r="E186" s="881">
        <v>5.7799999999999997E-2</v>
      </c>
      <c r="F186" s="663">
        <f>IF(A186="","",IFERROR(VLOOKUP(A186,'SINAPI12-24'!$A$3:$G$12673,5,FALSE),VLOOKUP(A186,'MAPA DE COTAÇÃO'!$B$12:$I$14,13,FALSE)))</f>
        <v>363.13</v>
      </c>
      <c r="G186" s="736">
        <f t="shared" ref="G186:G193" si="23">ROUND(F186*E186,2)</f>
        <v>20.99</v>
      </c>
    </row>
    <row r="187" spans="1:7" ht="30">
      <c r="A187" s="661">
        <v>92543</v>
      </c>
      <c r="B187" s="610" t="s">
        <v>15</v>
      </c>
      <c r="C187" s="735" t="str">
        <f>IF(A187="","",IFERROR(VLOOKUP(A187,'SINAPI12-24'!$A$3:$G$12673,2,FALSE),VLOOKUP(A187,'MAPA DE COTAÇÃO'!$B$12:$H$14,3,FALSE)))</f>
        <v>TRAMA DE MADEIRA COMPOSTA POR TERÇAS PARA TELHADOS DE ATÉ 2 ÁGUAS PARA TELHA ONDULADA DE FIBROCIMENTO, METÁLICA, PLÁSTICA OU TERMOACÚSTICA, INCLUSO TRANSPORTE VERTICAL. AF_07/2019</v>
      </c>
      <c r="D187" s="610" t="str">
        <f>IF(A187="","",IFERROR(VLOOKUP(A187,'SINAPI12-24'!$A$3:$G$12673,3,FALSE),VLOOKUP(A187,'MAPA DE COTAÇÃO'!$B$12:$H$14,13,FALSE)))</f>
        <v>M2</v>
      </c>
      <c r="E187" s="881">
        <v>1.3621000000000001</v>
      </c>
      <c r="F187" s="663">
        <f>IF(A187="","",IFERROR(VLOOKUP(A187,'SINAPI12-24'!$A$3:$G$12673,5,FALSE),VLOOKUP(A187,'MAPA DE COTAÇÃO'!$B$12:$I$14,13,FALSE)))</f>
        <v>20.149999999999999</v>
      </c>
      <c r="G187" s="736">
        <f t="shared" si="23"/>
        <v>27.45</v>
      </c>
    </row>
    <row r="188" spans="1:7" ht="30">
      <c r="A188" s="661">
        <v>89712</v>
      </c>
      <c r="B188" s="610" t="s">
        <v>15</v>
      </c>
      <c r="C188" s="735" t="str">
        <f>IF(A188="","",IFERROR(VLOOKUP(A188,'SINAPI12-24'!$A$3:$G$12673,2,FALSE),VLOOKUP(A188,'MAPA DE COTAÇÃO'!$B$12:$H$14,3,FALSE)))</f>
        <v>TUBO PVC, SERIE NORMAL, ESGOTO PREDIAL, DN 50 MM, FORNECIDO E INSTALADO EM RAMAL DE DESCARGA OU RAMAL DE ESGOTO SANITÁRIO. AF_08/2022</v>
      </c>
      <c r="D188" s="610" t="str">
        <f>IF(A188="","",IFERROR(VLOOKUP(A188,'SINAPI12-24'!$A$3:$G$12673,3,FALSE),VLOOKUP(A188,'MAPA DE COTAÇÃO'!$B$12:$H$14,13,FALSE)))</f>
        <v>M</v>
      </c>
      <c r="E188" s="881">
        <v>0.12529999999999999</v>
      </c>
      <c r="F188" s="663">
        <f>IF(A188="","",IFERROR(VLOOKUP(A188,'SINAPI12-24'!$A$3:$G$12673,5,FALSE),VLOOKUP(A188,'MAPA DE COTAÇÃO'!$B$12:$I$14,13,FALSE)))</f>
        <v>24.66</v>
      </c>
      <c r="G188" s="736">
        <f t="shared" si="23"/>
        <v>3.09</v>
      </c>
    </row>
    <row r="189" spans="1:7" ht="45">
      <c r="A189" s="661">
        <v>3097</v>
      </c>
      <c r="B189" s="610" t="s">
        <v>15</v>
      </c>
      <c r="C189" s="735" t="str">
        <f>IF(A189="","",IFERROR(VLOOKUP(A189,'SINAPI12-24'!$A$3:$G$12673,2,FALSE),VLOOKUP(A189,'MAPA DE COTAÇÃO'!$B$12:$H$14,3,FALSE)))</f>
        <v xml:space="preserve">FECHADURA ROSETA REDONDA PARA PORTA DE BANHEIRO, EM ACO INOX (MAQUINA, TESTA E CONTRA-TESTA) E EM ZAMAC (MACANETA, LINGUETA E TRINCOS) COM ACABAMENTO CROMADO, MAQUINA DE 40 MM, INCLUINDO CHAVE TIPO TRANQUETA                                                                                                                                                                                                                                                                                           </v>
      </c>
      <c r="D189" s="610" t="str">
        <f>IF(A189="","",IFERROR(VLOOKUP(A189,'SINAPI12-24'!$A$3:$G$12673,3,FALSE),VLOOKUP(A189,'MAPA DE COTAÇÃO'!$B$12:$H$14,13,FALSE)))</f>
        <v xml:space="preserve">CJ    </v>
      </c>
      <c r="E189" s="881">
        <v>3.85E-2</v>
      </c>
      <c r="F189" s="663">
        <f>IF(A189="","",IFERROR(VLOOKUP(A189,'SINAPI12-24'!$A$3:$G$12673,5,FALSE),VLOOKUP(A189,'MAPA DE COTAÇÃO'!$B$12:$I$14,13,FALSE)))</f>
        <v>85.93</v>
      </c>
      <c r="G189" s="736">
        <f t="shared" si="23"/>
        <v>3.31</v>
      </c>
    </row>
    <row r="190" spans="1:7" ht="30">
      <c r="A190" s="661">
        <v>91924</v>
      </c>
      <c r="B190" s="610" t="s">
        <v>15</v>
      </c>
      <c r="C190" s="735" t="str">
        <f>IF(A190="","",IFERROR(VLOOKUP(A190,'SINAPI12-24'!$A$3:$G$12673,2,FALSE),VLOOKUP(A190,'MAPA DE COTAÇÃO'!$B$12:$H$14,3,FALSE)))</f>
        <v>CABO DE COBRE FLEXÍVEL ISOLADO, 1,5 MM², ANTI-CHAMA 450/750 V, PARA CIRCUITOS TERMINAIS - FORNECIMENTO E INSTALAÇÃO. AF_03/2023</v>
      </c>
      <c r="D190" s="610" t="str">
        <f>IF(A190="","",IFERROR(VLOOKUP(A190,'SINAPI12-24'!$A$3:$G$12673,3,FALSE),VLOOKUP(A190,'MAPA DE COTAÇÃO'!$B$12:$H$14,13,FALSE)))</f>
        <v>M</v>
      </c>
      <c r="E190" s="881">
        <v>1.4165000000000001</v>
      </c>
      <c r="F190" s="663">
        <f>IF(A190="","",IFERROR(VLOOKUP(A190,'SINAPI12-24'!$A$3:$G$12673,5,FALSE),VLOOKUP(A190,'MAPA DE COTAÇÃO'!$B$12:$I$14,13,FALSE)))</f>
        <v>2.95</v>
      </c>
      <c r="G190" s="736">
        <f t="shared" si="23"/>
        <v>4.18</v>
      </c>
    </row>
    <row r="191" spans="1:7" ht="30">
      <c r="A191" s="661">
        <v>98448</v>
      </c>
      <c r="B191" s="610" t="s">
        <v>15</v>
      </c>
      <c r="C191" s="735" t="str">
        <f>IF(A191="","",IFERROR(VLOOKUP(A191,'SINAPI12-24'!$A$3:$G$12673,2,FALSE),VLOOKUP(A191,'MAPA DE COTAÇÃO'!$B$12:$H$14,3,FALSE)))</f>
        <v>PAREDE DE MADEIRA COMPENSADA PARA CONSTRUÇÃO TEMPORÁRIA EM CHAPA SIMPLES, INTERNA, COM ÁREA LÍQUIDA MENOR QUE 6 M², COM VÃO. AF_03/2024</v>
      </c>
      <c r="D191" s="610" t="str">
        <f>IF(A191="","",IFERROR(VLOOKUP(A191,'SINAPI12-24'!$A$3:$G$12673,3,FALSE),VLOOKUP(A191,'MAPA DE COTAÇÃO'!$B$12:$H$14,13,FALSE)))</f>
        <v>M2</v>
      </c>
      <c r="E191" s="881">
        <v>0.19259999999999999</v>
      </c>
      <c r="F191" s="663">
        <f>IF(A191="","",IFERROR(VLOOKUP(A191,'SINAPI12-24'!$A$3:$G$12673,5,FALSE),VLOOKUP(A191,'MAPA DE COTAÇÃO'!$B$12:$I$14,13,FALSE)))</f>
        <v>129.66</v>
      </c>
      <c r="G191" s="736">
        <f t="shared" si="23"/>
        <v>24.97</v>
      </c>
    </row>
    <row r="192" spans="1:7" ht="30">
      <c r="A192" s="661">
        <v>98447</v>
      </c>
      <c r="B192" s="610" t="s">
        <v>15</v>
      </c>
      <c r="C192" s="735" t="str">
        <f>IF(A192="","",IFERROR(VLOOKUP(A192,'SINAPI12-24'!$A$3:$G$12673,2,FALSE),VLOOKUP(A192,'MAPA DE COTAÇÃO'!$B$12:$H$14,3,FALSE)))</f>
        <v>PAREDE DE MADEIRA COMPENSADA PARA CONSTRUÇÃO TEMPORÁRIA EM CHAPA SIMPLES, INTERNA, COM ÁREA LÍQUIDA MAIOR OU IGUAL A 6 M², COM VÃO. AF_03/2024</v>
      </c>
      <c r="D192" s="610" t="str">
        <f>IF(A192="","",IFERROR(VLOOKUP(A192,'SINAPI12-24'!$A$3:$G$12673,3,FALSE),VLOOKUP(A192,'MAPA DE COTAÇÃO'!$B$12:$H$14,13,FALSE)))</f>
        <v>M2</v>
      </c>
      <c r="E192" s="881">
        <v>0.247</v>
      </c>
      <c r="F192" s="663">
        <f>IF(A192="","",IFERROR(VLOOKUP(A192,'SINAPI12-24'!$A$3:$G$12673,5,FALSE),VLOOKUP(A192,'MAPA DE COTAÇÃO'!$B$12:$I$14,13,FALSE)))</f>
        <v>105.15</v>
      </c>
      <c r="G192" s="736">
        <f t="shared" si="23"/>
        <v>25.97</v>
      </c>
    </row>
    <row r="193" spans="1:7" ht="45">
      <c r="A193" s="661">
        <v>3080</v>
      </c>
      <c r="B193" s="738" t="s">
        <v>15</v>
      </c>
      <c r="C193" s="735" t="str">
        <f>IF(A193="","",IFERROR(VLOOKUP(A193,'SINAPI12-24'!$A$3:$G$12673,2,FALSE),VLOOKUP(A193,'MAPA DE COTAÇÃO'!$B$12:$H$14,3,FALSE)))</f>
        <v xml:space="preserve">FECHADURA ESPELHO PARA PORTA EXTERNA, EM ACO INOX (MAQUINA, TESTA E CONTRA-TESTA) E EM ZAMAC (MACANETA, LINGUETA E TRINCOS) COM ACABAMENTO CROMADO, MAQUINA DE 40 MM, INCLUINDO CHAVE TIPO CILINDRO                                                                                                                                                                                                                                                                                                       </v>
      </c>
      <c r="D193" s="610" t="str">
        <f>IF(A193="","",IFERROR(VLOOKUP(A193,'SINAPI12-24'!$A$3:$G$12673,3,FALSE),VLOOKUP(A193,'MAPA DE COTAÇÃO'!$B$12:$H$14,13,FALSE)))</f>
        <v xml:space="preserve">CJ    </v>
      </c>
      <c r="E193" s="881">
        <v>5.7799999999999997E-2</v>
      </c>
      <c r="F193" s="663">
        <f>IF(A193="","",IFERROR(VLOOKUP(A193,'SINAPI12-24'!$A$3:$G$12673,5,FALSE),VLOOKUP(A193,'MAPA DE COTAÇÃO'!$B$12:$I$14,13,FALSE)))</f>
        <v>76.75</v>
      </c>
      <c r="G193" s="736">
        <f t="shared" si="23"/>
        <v>4.4400000000000004</v>
      </c>
    </row>
    <row r="194" spans="1:7">
      <c r="A194" s="661">
        <v>10891</v>
      </c>
      <c r="B194" s="610" t="s">
        <v>15</v>
      </c>
      <c r="C194" s="735" t="str">
        <f>IF(A194="","",IFERROR(VLOOKUP(A194,'SINAPI12-24'!$A$3:$G$12673,2,FALSE),VLOOKUP(A194,'MAPA DE COTAÇÃO'!$B$12:$H$14,3,FALSE)))</f>
        <v xml:space="preserve">EXTINTOR DE INCENDIO PORTATIL COM CARGA DE PO QUIMICO SECO (PQS) DE 4 KG, CLASSE BC                                                                                                                                                                                                                                                                                                                                                                                                                       </v>
      </c>
      <c r="D194" s="610" t="str">
        <f>IF(A194="","",IFERROR(VLOOKUP(A194,'SINAPI12-24'!$A$3:$G$12673,3,FALSE),VLOOKUP(A194,'MAPA DE COTAÇÃO'!$B$12:$H$14,13,FALSE)))</f>
        <v xml:space="preserve">UN    </v>
      </c>
      <c r="E194" s="881">
        <v>1.9300000000000001E-2</v>
      </c>
      <c r="F194" s="663">
        <f>IF(A194="","",IFERROR(VLOOKUP(A194,'SINAPI12-24'!$A$3:$G$12673,5,FALSE),VLOOKUP(A194,'MAPA DE COTAÇÃO'!$B$12:$I$14,13,FALSE)))</f>
        <v>193.57</v>
      </c>
      <c r="G194" s="736">
        <f>ROUND(F194*E194,2)</f>
        <v>3.74</v>
      </c>
    </row>
    <row r="195" spans="1:7" ht="30">
      <c r="A195" s="661">
        <v>101891</v>
      </c>
      <c r="B195" s="610" t="s">
        <v>15</v>
      </c>
      <c r="C195" s="735" t="str">
        <f>IF(A195="","",IFERROR(VLOOKUP(A195,'SINAPI12-24'!$A$3:$G$12673,2,FALSE),VLOOKUP(A195,'MAPA DE COTAÇÃO'!$B$12:$H$14,3,FALSE)))</f>
        <v>DISJUNTOR MONOPOLAR TIPO NEMA, CORRENTE NOMINAL DE 35 ATÉ 50A - FORNECIMENTO E INSTALAÇÃO. AF_10/2020</v>
      </c>
      <c r="D195" s="610" t="str">
        <f>IF(A195="","",IFERROR(VLOOKUP(A195,'SINAPI12-24'!$A$3:$G$12673,3,FALSE),VLOOKUP(A195,'MAPA DE COTAÇÃO'!$B$12:$H$14,13,FALSE)))</f>
        <v>UN</v>
      </c>
      <c r="E195" s="881">
        <v>0.1734</v>
      </c>
      <c r="F195" s="663">
        <f>IF(A195="","",IFERROR(VLOOKUP(A195,'SINAPI12-24'!$A$3:$G$12673,5,FALSE),VLOOKUP(A195,'MAPA DE COTAÇÃO'!$B$12:$I$14,13,FALSE)))</f>
        <v>28.44</v>
      </c>
      <c r="G195" s="736">
        <f t="shared" ref="G195:G197" si="24">ROUND(F195*E195,2)</f>
        <v>4.93</v>
      </c>
    </row>
    <row r="196" spans="1:7">
      <c r="A196" s="661">
        <v>10886</v>
      </c>
      <c r="B196" s="610" t="s">
        <v>15</v>
      </c>
      <c r="C196" s="735" t="str">
        <f>IF(A196="","",IFERROR(VLOOKUP(A196,'SINAPI12-24'!$A$3:$G$12673,2,FALSE),VLOOKUP(A196,'MAPA DE COTAÇÃO'!$B$12:$H$14,3,FALSE)))</f>
        <v xml:space="preserve">EXTINTOR DE INCENDIO PORTATIL COM CARGA DE AGUA PRESSURIZADA DE 10 L, CLASSE A                                                                                                                                                                                                                                                                                                                                                                                                                            </v>
      </c>
      <c r="D196" s="610" t="str">
        <f>IF(A196="","",IFERROR(VLOOKUP(A196,'SINAPI12-24'!$A$3:$G$12673,3,FALSE),VLOOKUP(A196,'MAPA DE COTAÇÃO'!$B$12:$H$14,13,FALSE)))</f>
        <v xml:space="preserve">UN    </v>
      </c>
      <c r="E196" s="881">
        <v>1.9300000000000001E-2</v>
      </c>
      <c r="F196" s="663">
        <f>IF(A196="","",IFERROR(VLOOKUP(A196,'SINAPI12-24'!$A$3:$G$12673,5,FALSE),VLOOKUP(A196,'MAPA DE COTAÇÃO'!$B$12:$I$14,13,FALSE)))</f>
        <v>200.17</v>
      </c>
      <c r="G196" s="736">
        <f t="shared" si="24"/>
        <v>3.86</v>
      </c>
    </row>
    <row r="197" spans="1:7" ht="30">
      <c r="A197" s="661">
        <v>91862</v>
      </c>
      <c r="B197" s="610" t="s">
        <v>15</v>
      </c>
      <c r="C197" s="735" t="str">
        <f>IF(A197="","",IFERROR(VLOOKUP(A197,'SINAPI12-24'!$A$3:$G$12673,2,FALSE),VLOOKUP(A197,'MAPA DE COTAÇÃO'!$B$12:$H$14,3,FALSE)))</f>
        <v>ELETRODUTO RÍGIDO ROSCÁVEL, PVC, DN 20 MM (1/2"), PARA CIRCUITOS TERMINAIS, INSTALADO EM FORRO - FORNECIMENTO E INSTALAÇÃO. AF_03/2023</v>
      </c>
      <c r="D197" s="610" t="str">
        <f>IF(A197="","",IFERROR(VLOOKUP(A197,'SINAPI12-24'!$A$3:$G$12673,3,FALSE),VLOOKUP(A197,'MAPA DE COTAÇÃO'!$B$12:$H$14,13,FALSE)))</f>
        <v>M</v>
      </c>
      <c r="E197" s="881">
        <v>0.53</v>
      </c>
      <c r="F197" s="663">
        <f>IF(A197="","",IFERROR(VLOOKUP(A197,'SINAPI12-24'!$A$3:$G$12673,5,FALSE),VLOOKUP(A197,'MAPA DE COTAÇÃO'!$B$12:$I$14,13,FALSE)))</f>
        <v>8.61</v>
      </c>
      <c r="G197" s="736">
        <f t="shared" si="24"/>
        <v>4.5599999999999996</v>
      </c>
    </row>
    <row r="198" spans="1:7" ht="45">
      <c r="A198" s="661">
        <v>91170</v>
      </c>
      <c r="B198" s="610" t="s">
        <v>15</v>
      </c>
      <c r="C198" s="735" t="str">
        <f>IF(A198="","",IFERROR(VLOOKUP(A198,'SINAPI12-24'!$A$3:$G$12673,2,FALSE),VLOOKUP(A198,'MAPA DE COTAÇÃO'!$B$12:$H$14,3,FALSE)))</f>
        <v>FIXAÇÃO DE TUBOS HORIZONTAIS DE PVC ÁGUA, PVC ESGOTO, PVC ÁGUA PLUVIAL, CPVC, PPR, COBRE OU AÇO, DIÂMETROS MENORES OU IGUAIS A 40 MM, COM ABRAÇADEIRA METÁLICA RÍGIDA TIPO U PERFIL 1 1/4", FIXADA EM PERFILADO EM LAJE. AF_09/2023_PS</v>
      </c>
      <c r="D198" s="610" t="str">
        <f>IF(A198="","",IFERROR(VLOOKUP(A198,'SINAPI12-24'!$A$3:$G$12673,3,FALSE),VLOOKUP(A198,'MAPA DE COTAÇÃO'!$B$12:$H$14,13,FALSE)))</f>
        <v>M</v>
      </c>
      <c r="E198" s="881">
        <v>0.53</v>
      </c>
      <c r="F198" s="663">
        <f>IF(A198="","",IFERROR(VLOOKUP(A198,'SINAPI12-24'!$A$3:$G$12673,5,FALSE),VLOOKUP(A198,'MAPA DE COTAÇÃO'!$B$12:$I$14,13,FALSE)))</f>
        <v>9.3800000000000008</v>
      </c>
      <c r="G198" s="736">
        <f>ROUND(F198*E198,2)</f>
        <v>4.97</v>
      </c>
    </row>
    <row r="199" spans="1:7" ht="30">
      <c r="A199" s="661">
        <v>98441</v>
      </c>
      <c r="B199" s="610" t="s">
        <v>15</v>
      </c>
      <c r="C199" s="735" t="str">
        <f>IF(A199="","",IFERROR(VLOOKUP(A199,'SINAPI12-24'!$A$3:$G$12673,2,FALSE),VLOOKUP(A199,'MAPA DE COTAÇÃO'!$B$12:$H$14,3,FALSE)))</f>
        <v>PAREDE DE MADEIRA COMPENSADA PARA CONSTRUÇÃO TEMPORÁRIA EM CHAPA SIMPLES, EXTERNA, SEM VÃO. AF_03/2024</v>
      </c>
      <c r="D199" s="610" t="str">
        <f>IF(A199="","",IFERROR(VLOOKUP(A199,'SINAPI12-24'!$A$3:$G$12673,3,FALSE),VLOOKUP(A199,'MAPA DE COTAÇÃO'!$B$12:$H$14,13,FALSE)))</f>
        <v>M2</v>
      </c>
      <c r="E199" s="881">
        <v>0.2979</v>
      </c>
      <c r="F199" s="663">
        <f>IF(A199="","",IFERROR(VLOOKUP(A199,'SINAPI12-24'!$A$3:$G$12673,5,FALSE),VLOOKUP(A199,'MAPA DE COTAÇÃO'!$B$12:$I$14,13,FALSE)))</f>
        <v>109.44</v>
      </c>
      <c r="G199" s="736">
        <f t="shared" ref="G199:G211" si="25">ROUND(F199*E199,2)</f>
        <v>32.6</v>
      </c>
    </row>
    <row r="200" spans="1:7" ht="38.25" customHeight="1">
      <c r="A200" s="661">
        <v>95241</v>
      </c>
      <c r="B200" s="610" t="s">
        <v>15</v>
      </c>
      <c r="C200" s="735" t="str">
        <f>IF(A200="","",IFERROR(VLOOKUP(A200,'SINAPI12-24'!$A$3:$G$12673,2,FALSE),VLOOKUP(A200,'MAPA DE COTAÇÃO'!$B$12:$H$14,3,FALSE)))</f>
        <v>LASTRO DE CONCRETO MAGRO, APLICADO EM PISOS, LAJES SOBRE SOLO OU RADIERS, ESPESSURA DE 5 CM. AF_01/2024</v>
      </c>
      <c r="D200" s="610" t="str">
        <f>IF(A200="","",IFERROR(VLOOKUP(A200,'SINAPI12-24'!$A$3:$G$12673,3,FALSE),VLOOKUP(A200,'MAPA DE COTAÇÃO'!$B$12:$H$14,13,FALSE)))</f>
        <v>M2</v>
      </c>
      <c r="E200" s="881">
        <v>1.3559000000000001</v>
      </c>
      <c r="F200" s="663">
        <f>IF(A200="","",IFERROR(VLOOKUP(A200,'SINAPI12-24'!$A$3:$G$12673,5,FALSE),VLOOKUP(A200,'MAPA DE COTAÇÃO'!$B$12:$I$14,13,FALSE)))</f>
        <v>40.049999999999997</v>
      </c>
      <c r="G200" s="736">
        <f t="shared" si="25"/>
        <v>54.3</v>
      </c>
    </row>
    <row r="201" spans="1:7" ht="30">
      <c r="A201" s="661">
        <v>98441</v>
      </c>
      <c r="B201" s="610" t="s">
        <v>15</v>
      </c>
      <c r="C201" s="735" t="str">
        <f>IF(A201="","",IFERROR(VLOOKUP(A201,'SINAPI12-24'!$A$3:$G$12673,2,FALSE),VLOOKUP(A201,'MAPA DE COTAÇÃO'!$B$12:$H$14,3,FALSE)))</f>
        <v>PAREDE DE MADEIRA COMPENSADA PARA CONSTRUÇÃO TEMPORÁRIA EM CHAPA SIMPLES, EXTERNA, SEM VÃO. AF_03/2024</v>
      </c>
      <c r="D201" s="610" t="str">
        <f>IF(A201="","",IFERROR(VLOOKUP(A201,'SINAPI12-24'!$A$3:$G$12673,3,FALSE),VLOOKUP(A201,'MAPA DE COTAÇÃO'!$B$12:$H$14,13,FALSE)))</f>
        <v>M2</v>
      </c>
      <c r="E201" s="881">
        <v>0.34289999999999998</v>
      </c>
      <c r="F201" s="663">
        <f>IF(A201="","",IFERROR(VLOOKUP(A201,'SINAPI12-24'!$A$3:$G$12673,5,FALSE),VLOOKUP(A201,'MAPA DE COTAÇÃO'!$B$12:$I$14,13,FALSE)))</f>
        <v>109.44</v>
      </c>
      <c r="G201" s="736">
        <f t="shared" si="25"/>
        <v>37.53</v>
      </c>
    </row>
    <row r="202" spans="1:7" ht="30">
      <c r="A202" s="661">
        <v>89714</v>
      </c>
      <c r="B202" s="610" t="s">
        <v>15</v>
      </c>
      <c r="C202" s="735" t="str">
        <f>IF(A202="","",IFERROR(VLOOKUP(A202,'SINAPI12-24'!$A$3:$G$12673,2,FALSE),VLOOKUP(A202,'MAPA DE COTAÇÃO'!$B$12:$H$14,3,FALSE)))</f>
        <v>TUBO PVC, SERIE NORMAL, ESGOTO PREDIAL, DN 100 MM, FORNECIDO E INSTALADO EM RAMAL DE DESCARGA OU RAMAL DE ESGOTO SANITÁRIO. AF_08/2022</v>
      </c>
      <c r="D202" s="610" t="str">
        <f>IF(A202="","",IFERROR(VLOOKUP(A202,'SINAPI12-24'!$A$3:$G$12673,3,FALSE),VLOOKUP(A202,'MAPA DE COTAÇÃO'!$B$12:$H$14,13,FALSE)))</f>
        <v>M</v>
      </c>
      <c r="E202" s="881">
        <v>0.1472</v>
      </c>
      <c r="F202" s="663">
        <f>IF(A202="","",IFERROR(VLOOKUP(A202,'SINAPI12-24'!$A$3:$G$12673,5,FALSE),VLOOKUP(A202,'MAPA DE COTAÇÃO'!$B$12:$I$14,13,FALSE)))</f>
        <v>34.35</v>
      </c>
      <c r="G202" s="736">
        <f t="shared" si="25"/>
        <v>5.0599999999999996</v>
      </c>
    </row>
    <row r="203" spans="1:7" ht="30">
      <c r="A203" s="661">
        <v>98283</v>
      </c>
      <c r="B203" s="610" t="s">
        <v>15</v>
      </c>
      <c r="C203" s="735" t="str">
        <f>IF(A203="","",IFERROR(VLOOKUP(A203,'SINAPI12-24'!$A$3:$G$12673,2,FALSE),VLOOKUP(A203,'MAPA DE COTAÇÃO'!$B$12:$H$14,3,FALSE)))</f>
        <v>CABO TELEFÔNICO CCI-50 4 PARES, SEM BLINDAGEM, INSTALADO EM DISTRIBUIÇÃO DE EDIFICAÇÃO RESIDENCIAL - FORNECIMENTO E INSTALAÇÃO. AF_11/2019</v>
      </c>
      <c r="D203" s="610" t="str">
        <f>IF(A203="","",IFERROR(VLOOKUP(A203,'SINAPI12-24'!$A$3:$G$12673,3,FALSE),VLOOKUP(A203,'MAPA DE COTAÇÃO'!$B$12:$H$14,13,FALSE)))</f>
        <v>M</v>
      </c>
      <c r="E203" s="881">
        <v>0.61670000000000003</v>
      </c>
      <c r="F203" s="663">
        <f>IF(A203="","",IFERROR(VLOOKUP(A203,'SINAPI12-24'!$A$3:$G$12673,5,FALSE),VLOOKUP(A203,'MAPA DE COTAÇÃO'!$B$12:$I$14,13,FALSE)))</f>
        <v>9.4700000000000006</v>
      </c>
      <c r="G203" s="736">
        <f t="shared" si="25"/>
        <v>5.84</v>
      </c>
    </row>
    <row r="204" spans="1:7" ht="45">
      <c r="A204" s="661">
        <v>91173</v>
      </c>
      <c r="B204" s="610" t="s">
        <v>15</v>
      </c>
      <c r="C204" s="735" t="str">
        <f>IF(A204="","",IFERROR(VLOOKUP(A204,'SINAPI12-24'!$A$3:$G$12673,2,FALSE),VLOOKUP(A204,'MAPA DE COTAÇÃO'!$B$12:$H$14,3,FALSE)))</f>
        <v>FIXAÇÃO DE TUBOS VERTICAIS DE PVC ÁGUA, PVC ESGOTO, PVC ÁGUA PLUVIAL, CPVC, PPR, COBRE OU AÇO, DIÂMETROS MENORES OU IGUAIS A 40 MM, COM ABRAÇADEIRA METÁLICA RÍGIDA TIPO U PERFIL 1 1/4", FIXADA EM PERFILADO EM PAREDE. AF_09/2023_PS</v>
      </c>
      <c r="D204" s="610" t="str">
        <f>IF(A204="","",IFERROR(VLOOKUP(A204,'SINAPI12-24'!$A$3:$G$12673,3,FALSE),VLOOKUP(A204,'MAPA DE COTAÇÃO'!$B$12:$H$14,13,FALSE)))</f>
        <v>M</v>
      </c>
      <c r="E204" s="881">
        <v>1.7343999999999999</v>
      </c>
      <c r="F204" s="663">
        <f>IF(A204="","",IFERROR(VLOOKUP(A204,'SINAPI12-24'!$A$3:$G$12673,5,FALSE),VLOOKUP(A204,'MAPA DE COTAÇÃO'!$B$12:$I$14,13,FALSE)))</f>
        <v>3.49</v>
      </c>
      <c r="G204" s="736">
        <f t="shared" si="25"/>
        <v>6.05</v>
      </c>
    </row>
    <row r="205" spans="1:7">
      <c r="A205" s="661">
        <v>88489</v>
      </c>
      <c r="B205" s="610" t="s">
        <v>15</v>
      </c>
      <c r="C205" s="735" t="str">
        <f>IF(A205="","",IFERROR(VLOOKUP(A205,'SINAPI12-24'!$A$3:$G$12673,2,FALSE),VLOOKUP(A205,'MAPA DE COTAÇÃO'!$B$12:$H$14,3,FALSE)))</f>
        <v>PINTURA LÁTEX ACRÍLICA PREMIUM, APLICAÇÃO MANUAL EM PAREDES, DUAS DEMÃOS. AF_04/2023</v>
      </c>
      <c r="D205" s="610" t="str">
        <f>IF(A205="","",IFERROR(VLOOKUP(A205,'SINAPI12-24'!$A$3:$G$12673,3,FALSE),VLOOKUP(A205,'MAPA DE COTAÇÃO'!$B$12:$H$14,13,FALSE)))</f>
        <v>M2</v>
      </c>
      <c r="E205" s="881">
        <v>4.4976000000000003</v>
      </c>
      <c r="F205" s="663">
        <f>IF(A205="","",IFERROR(VLOOKUP(A205,'SINAPI12-24'!$A$3:$G$12673,5,FALSE),VLOOKUP(A205,'MAPA DE COTAÇÃO'!$B$12:$I$14,13,FALSE)))</f>
        <v>11.69</v>
      </c>
      <c r="G205" s="736">
        <f t="shared" si="25"/>
        <v>52.58</v>
      </c>
    </row>
    <row r="206" spans="1:7" ht="30">
      <c r="A206" s="661">
        <v>92023</v>
      </c>
      <c r="B206" s="610" t="s">
        <v>15</v>
      </c>
      <c r="C206" s="735" t="str">
        <f>IF(A206="","",IFERROR(VLOOKUP(A206,'SINAPI12-24'!$A$3:$G$12673,2,FALSE),VLOOKUP(A206,'MAPA DE COTAÇÃO'!$B$12:$H$14,3,FALSE)))</f>
        <v>INTERRUPTOR SIMPLES (1 MÓDULO) COM 1 TOMADA DE EMBUTIR 2P+T 10 A, INCLUINDO SUPORTE E PLACA - FORNECIMENTO E INSTALAÇÃO. AF_03/2023</v>
      </c>
      <c r="D206" s="610" t="str">
        <f>IF(A206="","",IFERROR(VLOOKUP(A206,'SINAPI12-24'!$A$3:$G$12673,3,FALSE),VLOOKUP(A206,'MAPA DE COTAÇÃO'!$B$12:$H$14,13,FALSE)))</f>
        <v>UN</v>
      </c>
      <c r="E206" s="881">
        <v>0.13489999999999999</v>
      </c>
      <c r="F206" s="663">
        <f>IF(A206="","",IFERROR(VLOOKUP(A206,'SINAPI12-24'!$A$3:$G$12673,5,FALSE),VLOOKUP(A206,'MAPA DE COTAÇÃO'!$B$12:$I$14,13,FALSE)))</f>
        <v>45.51</v>
      </c>
      <c r="G206" s="736">
        <f t="shared" si="25"/>
        <v>6.14</v>
      </c>
    </row>
    <row r="207" spans="1:7" ht="30">
      <c r="A207" s="661">
        <v>97886</v>
      </c>
      <c r="B207" s="610" t="s">
        <v>15</v>
      </c>
      <c r="C207" s="735" t="str">
        <f>IF(A207="","",IFERROR(VLOOKUP(A207,'SINAPI12-24'!$A$3:$G$12673,2,FALSE),VLOOKUP(A207,'MAPA DE COTAÇÃO'!$B$12:$H$14,3,FALSE)))</f>
        <v>CAIXA ENTERRADA ELÉTRICA RETANGULAR, EM ALVENARIA COM TIJOLOS CERÂMICOS MACIÇOS, FUNDO COM BRITA, DIMENSÕES INTERNAS: 0,3X0,3X0,3 M. AF_12/2020</v>
      </c>
      <c r="D207" s="610" t="str">
        <f>IF(A207="","",IFERROR(VLOOKUP(A207,'SINAPI12-24'!$A$3:$G$12673,3,FALSE),VLOOKUP(A207,'MAPA DE COTAÇÃO'!$B$12:$H$14,13,FALSE)))</f>
        <v>UN</v>
      </c>
      <c r="E207" s="881">
        <v>3.85E-2</v>
      </c>
      <c r="F207" s="663">
        <f>IF(A207="","",IFERROR(VLOOKUP(A207,'SINAPI12-24'!$A$3:$G$12673,5,FALSE),VLOOKUP(A207,'MAPA DE COTAÇÃO'!$B$12:$I$14,13,FALSE)))</f>
        <v>162.5</v>
      </c>
      <c r="G207" s="736">
        <f t="shared" si="25"/>
        <v>6.26</v>
      </c>
    </row>
    <row r="208" spans="1:7" ht="30">
      <c r="A208" s="661">
        <v>95805</v>
      </c>
      <c r="B208" s="610" t="s">
        <v>15</v>
      </c>
      <c r="C208" s="735" t="str">
        <f>IF(A208="","",IFERROR(VLOOKUP(A208,'SINAPI12-24'!$A$3:$G$12673,2,FALSE),VLOOKUP(A208,'MAPA DE COTAÇÃO'!$B$12:$H$14,3,FALSE)))</f>
        <v>CONDULETE DE PVC, TIPO B, PARA ELETRODUTO DE PVC SOLDÁVEL DN 25 MM (3/4''), APARENTE - FORNECIMENTO E INSTALAÇÃO. AF_10/2022</v>
      </c>
      <c r="D208" s="610" t="str">
        <f>IF(A208="","",IFERROR(VLOOKUP(A208,'SINAPI12-24'!$A$3:$G$12673,3,FALSE),VLOOKUP(A208,'MAPA DE COTAÇÃO'!$B$12:$H$14,13,FALSE)))</f>
        <v>UN</v>
      </c>
      <c r="E208" s="881">
        <v>0.28910000000000002</v>
      </c>
      <c r="F208" s="663">
        <f>IF(A208="","",IFERROR(VLOOKUP(A208,'SINAPI12-24'!$A$3:$G$12673,5,FALSE),VLOOKUP(A208,'MAPA DE COTAÇÃO'!$B$12:$I$14,13,FALSE)))</f>
        <v>21.72</v>
      </c>
      <c r="G208" s="736">
        <f t="shared" si="25"/>
        <v>6.28</v>
      </c>
    </row>
    <row r="209" spans="1:7" ht="30">
      <c r="A209" s="661">
        <v>92008</v>
      </c>
      <c r="B209" s="610" t="s">
        <v>15</v>
      </c>
      <c r="C209" s="735" t="str">
        <f>IF(A209="","",IFERROR(VLOOKUP(A209,'SINAPI12-24'!$A$3:$G$12673,2,FALSE),VLOOKUP(A209,'MAPA DE COTAÇÃO'!$B$12:$H$14,3,FALSE)))</f>
        <v>TOMADA BAIXA DE EMBUTIR (2 MÓDULOS), 2P+T 10 A, INCLUINDO SUPORTE E PLACA - FORNECIMENTO E INSTALAÇÃO. AF_03/2023</v>
      </c>
      <c r="D209" s="610" t="str">
        <f>IF(A209="","",IFERROR(VLOOKUP(A209,'SINAPI12-24'!$A$3:$G$12673,3,FALSE),VLOOKUP(A209,'MAPA DE COTAÇÃO'!$B$12:$H$14,13,FALSE)))</f>
        <v>UN</v>
      </c>
      <c r="E209" s="881">
        <v>0.1542</v>
      </c>
      <c r="F209" s="663">
        <f>IF(A209="","",IFERROR(VLOOKUP(A209,'SINAPI12-24'!$A$3:$G$12673,5,FALSE),VLOOKUP(A209,'MAPA DE COTAÇÃO'!$B$12:$I$14,13,FALSE)))</f>
        <v>43.6</v>
      </c>
      <c r="G209" s="736">
        <f t="shared" si="25"/>
        <v>6.72</v>
      </c>
    </row>
    <row r="210" spans="1:7" ht="30">
      <c r="A210" s="661">
        <v>94210</v>
      </c>
      <c r="B210" s="610" t="s">
        <v>15</v>
      </c>
      <c r="C210" s="735" t="str">
        <f>IF(A210="","",IFERROR(VLOOKUP(A210,'SINAPI12-24'!$A$3:$G$12673,2,FALSE),VLOOKUP(A210,'MAPA DE COTAÇÃO'!$B$12:$H$14,3,FALSE)))</f>
        <v>TELHAMENTO COM TELHA ONDULADA DE FIBROCIMENTO E = 6 MM, COM RECOBRIMENTO LATERAL DE 1 1/4 DE ONDA PARA TELHADO COM INCLINAÇÃO MÁXIMA DE 10°, COM ATÉ 2 ÁGUAS, INCLUSO IÇAMENTO. AF_07/2019</v>
      </c>
      <c r="D210" s="610" t="str">
        <f>IF(A210="","",IFERROR(VLOOKUP(A210,'SINAPI12-24'!$A$3:$G$12673,3,FALSE),VLOOKUP(A210,'MAPA DE COTAÇÃO'!$B$12:$H$14,13,FALSE)))</f>
        <v>M2</v>
      </c>
      <c r="E210" s="881">
        <v>1.3621000000000001</v>
      </c>
      <c r="F210" s="663">
        <f>IF(A210="","",IFERROR(VLOOKUP(A210,'SINAPI12-24'!$A$3:$G$12673,5,FALSE),VLOOKUP(A210,'MAPA DE COTAÇÃO'!$B$12:$I$14,13,FALSE)))</f>
        <v>50.73</v>
      </c>
      <c r="G210" s="736">
        <f t="shared" si="25"/>
        <v>69.099999999999994</v>
      </c>
    </row>
    <row r="211" spans="1:7" ht="30">
      <c r="A211" s="661">
        <v>98446</v>
      </c>
      <c r="B211" s="738" t="s">
        <v>15</v>
      </c>
      <c r="C211" s="735" t="str">
        <f>IF(A211="","",IFERROR(VLOOKUP(A211,'SINAPI12-24'!$A$3:$G$12673,2,FALSE),VLOOKUP(A211,'MAPA DE COTAÇÃO'!$B$12:$H$14,3,FALSE)))</f>
        <v>PAREDE DE MADEIRA COMPENSADA PARA CONSTRUÇÃO TEMPORÁRIA EM CHAPA SIMPLES, EXTERNA, COM ÁREA LÍQUIDA MENOR QUE 6 M², COM VÃO. AF_03/2024</v>
      </c>
      <c r="D211" s="610" t="str">
        <f>IF(A211="","",IFERROR(VLOOKUP(A211,'SINAPI12-24'!$A$3:$G$12673,3,FALSE),VLOOKUP(A211,'MAPA DE COTAÇÃO'!$B$12:$H$14,13,FALSE)))</f>
        <v>M2</v>
      </c>
      <c r="E211" s="881">
        <v>0.3629</v>
      </c>
      <c r="F211" s="663">
        <f>IF(A211="","",IFERROR(VLOOKUP(A211,'SINAPI12-24'!$A$3:$G$12673,5,FALSE),VLOOKUP(A211,'MAPA DE COTAÇÃO'!$B$12:$I$14,13,FALSE)))</f>
        <v>155.05000000000001</v>
      </c>
      <c r="G211" s="736">
        <f t="shared" si="25"/>
        <v>56.27</v>
      </c>
    </row>
    <row r="212" spans="1:7" ht="30">
      <c r="A212" s="661">
        <v>98445</v>
      </c>
      <c r="B212" s="610" t="s">
        <v>15</v>
      </c>
      <c r="C212" s="735" t="str">
        <f>IF(A212="","",IFERROR(VLOOKUP(A212,'SINAPI12-24'!$A$3:$G$12673,2,FALSE),VLOOKUP(A212,'MAPA DE COTAÇÃO'!$B$12:$H$14,3,FALSE)))</f>
        <v>PAREDE DE MADEIRA COMPENSADA PARA CONSTRUÇÃO TEMPORÁRIA EM CHAPA SIMPLES, EXTERNA, COM ÁREA LÍQUIDA MAIOR OU IGUAL A 6 M², COM VÃO. AF_03/2024</v>
      </c>
      <c r="D212" s="610" t="str">
        <f>IF(A212="","",IFERROR(VLOOKUP(A212,'SINAPI12-24'!$A$3:$G$12673,3,FALSE),VLOOKUP(A212,'MAPA DE COTAÇÃO'!$B$12:$H$14,13,FALSE)))</f>
        <v>M2</v>
      </c>
      <c r="E212" s="881">
        <v>0.46539999999999998</v>
      </c>
      <c r="F212" s="663">
        <f>IF(A212="","",IFERROR(VLOOKUP(A212,'SINAPI12-24'!$A$3:$G$12673,5,FALSE),VLOOKUP(A212,'MAPA DE COTAÇÃO'!$B$12:$I$14,13,FALSE)))</f>
        <v>125.95</v>
      </c>
      <c r="G212" s="736">
        <f>ROUND(F212*E212,2)</f>
        <v>58.62</v>
      </c>
    </row>
    <row r="213" spans="1:7" ht="30">
      <c r="A213" s="661">
        <v>97906</v>
      </c>
      <c r="B213" s="610" t="s">
        <v>15</v>
      </c>
      <c r="C213" s="735" t="str">
        <f>IF(A213="","",IFERROR(VLOOKUP(A213,'SINAPI12-24'!$A$3:$G$12673,2,FALSE),VLOOKUP(A213,'MAPA DE COTAÇÃO'!$B$12:$H$14,3,FALSE)))</f>
        <v>CAIXA ENTERRADA HIDRÁULICA RETANGULAR, EM ALVENARIA COM BLOCOS DE CONCRETO, DIMENSÕES INTERNAS: 0,6X0,6X0,6 M PARA REDE DE ESGOTO. AF_12/2020</v>
      </c>
      <c r="D213" s="610" t="str">
        <f>IF(A213="","",IFERROR(VLOOKUP(A213,'SINAPI12-24'!$A$3:$G$12673,3,FALSE),VLOOKUP(A213,'MAPA DE COTAÇÃO'!$B$12:$H$14,13,FALSE)))</f>
        <v>UN</v>
      </c>
      <c r="E213" s="881">
        <v>1.9300000000000001E-2</v>
      </c>
      <c r="F213" s="663">
        <f>IF(A213="","",IFERROR(VLOOKUP(A213,'SINAPI12-24'!$A$3:$G$12673,5,FALSE),VLOOKUP(A213,'MAPA DE COTAÇÃO'!$B$12:$I$14,13,FALSE)))</f>
        <v>435.19</v>
      </c>
      <c r="G213" s="736">
        <f t="shared" ref="G213" si="26">ROUND(F213*E213,2)</f>
        <v>8.4</v>
      </c>
    </row>
    <row r="214" spans="1:7" ht="30">
      <c r="A214" s="661">
        <v>103328</v>
      </c>
      <c r="B214" s="610" t="s">
        <v>15</v>
      </c>
      <c r="C214" s="735" t="str">
        <f>IF(A214="","",IFERROR(VLOOKUP(A214,'SINAPI12-24'!$A$3:$G$12673,2,FALSE),VLOOKUP(A214,'MAPA DE COTAÇÃO'!$B$12:$H$14,3,FALSE)))</f>
        <v>ALVENARIA DE VEDAÇÃO DE BLOCOS CERÂMICOS FURADOS NA HORIZONTAL DE 9X19X19 CM (ESPESSURA 9 CM) E ARGAMASSA DE ASSENTAMENTO COM PREPARO EM BETONEIRA. AF_12/2021</v>
      </c>
      <c r="D214" s="610" t="str">
        <f>IF(A214="","",IFERROR(VLOOKUP(A214,'SINAPI12-24'!$A$3:$G$12673,3,FALSE),VLOOKUP(A214,'MAPA DE COTAÇÃO'!$B$12:$H$14,13,FALSE)))</f>
        <v>M2</v>
      </c>
      <c r="E214" s="881">
        <v>0.1023</v>
      </c>
      <c r="F214" s="663">
        <f>IF(A214="","",IFERROR(VLOOKUP(A214,'SINAPI12-24'!$A$3:$G$12673,5,FALSE),VLOOKUP(A214,'MAPA DE COTAÇÃO'!$B$12:$I$14,13,FALSE)))</f>
        <v>89.74</v>
      </c>
      <c r="G214" s="736">
        <f>ROUND(F214*E214,2)</f>
        <v>9.18</v>
      </c>
    </row>
    <row r="215" spans="1:7" ht="30">
      <c r="A215" s="661">
        <v>101875</v>
      </c>
      <c r="B215" s="610" t="s">
        <v>15</v>
      </c>
      <c r="C215" s="735" t="str">
        <f>IF(A215="","",IFERROR(VLOOKUP(A215,'SINAPI12-24'!$A$3:$G$12673,2,FALSE),VLOOKUP(A215,'MAPA DE COTAÇÃO'!$B$12:$H$14,3,FALSE)))</f>
        <v>QUADRO DE DISTRIBUIÇÃO DE ENERGIA EM CHAPA DE AÇO GALVANIZADO, DE EMBUTIR, COM BARRAMENTO TRIFÁSICO, PARA 12 DISJUNTORES DIN 100A - FORNECIMENTO E INSTALAÇÃO. AF_10/2020</v>
      </c>
      <c r="D215" s="610" t="str">
        <f>IF(A215="","",IFERROR(VLOOKUP(A215,'SINAPI12-24'!$A$3:$G$12673,3,FALSE),VLOOKUP(A215,'MAPA DE COTAÇÃO'!$B$12:$H$14,13,FALSE)))</f>
        <v>UN</v>
      </c>
      <c r="E215" s="881">
        <v>1.9300000000000001E-2</v>
      </c>
      <c r="F215" s="663">
        <f>IF(A215="","",IFERROR(VLOOKUP(A215,'SINAPI12-24'!$A$3:$G$12673,5,FALSE),VLOOKUP(A215,'MAPA DE COTAÇÃO'!$B$12:$I$14,13,FALSE)))</f>
        <v>451.53</v>
      </c>
      <c r="G215" s="736">
        <f t="shared" ref="G215:G218" si="27">ROUND(F215*E215,2)</f>
        <v>8.7100000000000009</v>
      </c>
    </row>
    <row r="216" spans="1:7" ht="30">
      <c r="A216" s="661">
        <v>11587</v>
      </c>
      <c r="B216" s="610" t="s">
        <v>15</v>
      </c>
      <c r="C216" s="735" t="str">
        <f>IF(A216="","",IFERROR(VLOOKUP(A216,'SINAPI12-24'!$A$3:$G$12673,2,FALSE),VLOOKUP(A216,'MAPA DE COTAÇÃO'!$B$12:$H$14,3,FALSE)))</f>
        <v xml:space="preserve">FORRO DE PVC LISO, BRANCO, REGUA DE 10 CM, ESPESSURA APROXIMADA DE 8 MM (COM COLOCACAO / SEM ESTRUTURA METALICA)                                                                                                                                                                                                                                                                                                                                                                                          </v>
      </c>
      <c r="D216" s="610" t="str">
        <f>IF(A216="","",IFERROR(VLOOKUP(A216,'SINAPI12-24'!$A$3:$G$12673,3,FALSE),VLOOKUP(A216,'MAPA DE COTAÇÃO'!$B$12:$H$14,13,FALSE)))</f>
        <v xml:space="preserve">M2    </v>
      </c>
      <c r="E216" s="881">
        <v>0.99380000000000002</v>
      </c>
      <c r="F216" s="663">
        <f>IF(A216="","",IFERROR(VLOOKUP(A216,'SINAPI12-24'!$A$3:$G$12673,5,FALSE),VLOOKUP(A216,'MAPA DE COTAÇÃO'!$B$12:$I$14,13,FALSE)))</f>
        <v>82.96</v>
      </c>
      <c r="G216" s="736">
        <f t="shared" si="27"/>
        <v>82.45</v>
      </c>
    </row>
    <row r="217" spans="1:7" ht="45">
      <c r="A217" s="661">
        <v>86934</v>
      </c>
      <c r="B217" s="610" t="s">
        <v>15</v>
      </c>
      <c r="C217" s="735" t="str">
        <f>IF(A217="","",IFERROR(VLOOKUP(A217,'SINAPI12-24'!$A$3:$G$12673,2,FALSE),VLOOKUP(A217,'MAPA DE COTAÇÃO'!$B$12:$H$14,3,FALSE)))</f>
        <v>BANCADA DE MÁRMORE SINTÉTICO 120 X 60CM, COM CUBA INTEGRADA, INCLUSO SIFÃO TIPO FLEXÍVEL EM PVC, VÁLVULA EM PLÁSTICO CROMADO TIPO AMERICANA E TORNEIRA CROMADA LONGA, DE PAREDE, PADRÃO POPULAR - FORNECIMENTO E INSTALAÇÃO. AF_01/2020</v>
      </c>
      <c r="D217" s="610" t="str">
        <f>IF(A217="","",IFERROR(VLOOKUP(A217,'SINAPI12-24'!$A$3:$G$12673,3,FALSE),VLOOKUP(A217,'MAPA DE COTAÇÃO'!$B$12:$H$14,13,FALSE)))</f>
        <v>UN</v>
      </c>
      <c r="E217" s="881">
        <v>1.9300000000000001E-2</v>
      </c>
      <c r="F217" s="663">
        <f>IF(A217="","",IFERROR(VLOOKUP(A217,'SINAPI12-24'!$A$3:$G$12673,5,FALSE),VLOOKUP(A217,'MAPA DE COTAÇÃO'!$B$12:$I$14,13,FALSE)))</f>
        <v>455.27</v>
      </c>
      <c r="G217" s="736">
        <f t="shared" si="27"/>
        <v>8.7899999999999991</v>
      </c>
    </row>
    <row r="218" spans="1:7" ht="45">
      <c r="A218" s="772">
        <v>86943</v>
      </c>
      <c r="B218" s="616" t="s">
        <v>15</v>
      </c>
      <c r="C218" s="741" t="str">
        <f>IF(A218="","",IFERROR(VLOOKUP(A218,'SINAPI12-24'!$A$3:$G$12673,2,FALSE),VLOOKUP(A218,'MAPA DE COTAÇÃO'!$B$12:$H$14,3,FALSE)))</f>
        <v>LAVATÓRIO LOUÇA BRANCA SUSPENSO, 29,5 X 39CM OU EQUIVALENTE, PADRÃO POPULAR, INCLUSO SIFÃO FLEXÍVEL EM PVC, VÁLVULA E ENGATE FLEXÍVEL 30CM EM PLÁSTICO E TORNEIRA CROMADA DE MESA, PADRÃO POPULAR - FORNECIMENTO E INSTALAÇÃO. AF_01/2020</v>
      </c>
      <c r="D218" s="616" t="str">
        <f>IF(A218="","",IFERROR(VLOOKUP(A218,'SINAPI12-24'!$A$3:$G$12673,3,FALSE),VLOOKUP(A218,'MAPA DE COTAÇÃO'!$B$12:$H$14,13,FALSE)))</f>
        <v>UN</v>
      </c>
      <c r="E218" s="882">
        <v>3.85E-2</v>
      </c>
      <c r="F218" s="742">
        <f>IF(A218="","",IFERROR(VLOOKUP(A218,'SINAPI12-24'!$A$3:$G$12673,5,FALSE),VLOOKUP(A218,'MAPA DE COTAÇÃO'!$B$12:$I$14,13,FALSE)))</f>
        <v>262.67</v>
      </c>
      <c r="G218" s="743">
        <f t="shared" si="27"/>
        <v>10.11</v>
      </c>
    </row>
    <row r="219" spans="1:7" customFormat="1">
      <c r="E219" s="870"/>
    </row>
    <row r="220" spans="1:7">
      <c r="A220" s="625" t="s">
        <v>94</v>
      </c>
      <c r="B220" s="626"/>
      <c r="C220" s="627" t="s">
        <v>13844</v>
      </c>
      <c r="D220" s="626" t="s">
        <v>68</v>
      </c>
      <c r="E220" s="883">
        <v>1</v>
      </c>
      <c r="F220" s="628">
        <f>SUM(G221:G227)</f>
        <v>941.59</v>
      </c>
      <c r="G220" s="629">
        <f>ROUND(F220*E220,2)</f>
        <v>941.59</v>
      </c>
    </row>
    <row r="221" spans="1:7">
      <c r="A221" s="783">
        <v>4823</v>
      </c>
      <c r="B221" s="635" t="s">
        <v>15</v>
      </c>
      <c r="C221" s="636" t="str">
        <f>IF(A221="","",IFERROR(VLOOKUP(A221,'SINAPI12-24'!$A$3:$G$12673,2,FALSE),VLOOKUP(A221,'MAPA DE COTAÇÃO'!$B$12:$H$14,3,FALSE)))</f>
        <v xml:space="preserve">MASSA PLASTICA PARA MARMORE/GRANITO                                                                                                                                                                                                                                                                                                                                                                                                                                                                       </v>
      </c>
      <c r="D221" s="637" t="str">
        <f>IF(A221="","",IFERROR(VLOOKUP(A221,'SINAPI12-24'!$A$3:$G$12673,3,FALSE),VLOOKUP(A221,'MAPA DE COTAÇÃO'!$B$12:$H$14,13,FALSE)))</f>
        <v xml:space="preserve">KG    </v>
      </c>
      <c r="E221" s="884">
        <v>0.48838019999999999</v>
      </c>
      <c r="F221" s="638">
        <f>IF(A221="","",IFERROR(VLOOKUP(A221,'SINAPI12-24'!$A$3:$G$12673,5,FALSE),VLOOKUP(A221,'MAPA DE COTAÇÃO'!$B$12:$I$14,13,FALSE)))</f>
        <v>47.19</v>
      </c>
      <c r="G221" s="639">
        <f t="shared" ref="G221:G227" si="28">ROUND(F221*E221,2)</f>
        <v>23.05</v>
      </c>
    </row>
    <row r="222" spans="1:7" ht="30">
      <c r="A222" s="784">
        <v>7568</v>
      </c>
      <c r="B222" s="608" t="s">
        <v>15</v>
      </c>
      <c r="C222" s="609" t="str">
        <f>IF(A222="","",IFERROR(VLOOKUP(A222,'SINAPI12-24'!$A$3:$G$12673,2,FALSE),VLOOKUP(A222,'MAPA DE COTAÇÃO'!$B$12:$H$14,3,FALSE)))</f>
        <v xml:space="preserve">BUCHA DE NYLON SEM ABA S10, COM PARAFUSO DE 6,10 X 65 MM EM ACO ZINCADO COM ROSCA SOBERBA, CABECA CHATA E FENDA PHILLIPS                                                                                                                                                                                                                                                                                                                                                                                  </v>
      </c>
      <c r="D222" s="610" t="str">
        <f>IF(A222="","",IFERROR(VLOOKUP(A222,'SINAPI12-24'!$A$3:$G$12673,3,FALSE),VLOOKUP(A222,'MAPA DE COTAÇÃO'!$B$12:$H$14,13,FALSE)))</f>
        <v xml:space="preserve">UN    </v>
      </c>
      <c r="E222" s="885">
        <v>7.6230000000000002</v>
      </c>
      <c r="F222" s="611">
        <f>IF(A222="","",IFERROR(VLOOKUP(A222,'SINAPI12-24'!$A$3:$G$12673,5,FALSE),VLOOKUP(A222,'MAPA DE COTAÇÃO'!$B$12:$I$14,13,FALSE)))</f>
        <v>0.43</v>
      </c>
      <c r="G222" s="612">
        <f t="shared" si="28"/>
        <v>3.28</v>
      </c>
    </row>
    <row r="223" spans="1:7" ht="30">
      <c r="A223" s="784">
        <v>11795</v>
      </c>
      <c r="B223" s="608" t="s">
        <v>15</v>
      </c>
      <c r="C223" s="609" t="str">
        <f>IF(A223="","",IFERROR(VLOOKUP(A223,'SINAPI12-24'!$A$3:$G$12673,2,FALSE),VLOOKUP(A223,'MAPA DE COTAÇÃO'!$B$12:$H$14,3,FALSE)))</f>
        <v xml:space="preserve">GRANITO PARA BANCADA, POLIDO, TIPO ANDORINHA/ QUARTZ/ CASTELO/ CORUMBA OU OUTROS EQUIVALENTES DA REGIAO, E= *2,5* CM                                                                                                                                                                                                                                                                                                                                                                                      </v>
      </c>
      <c r="D223" s="610" t="str">
        <f>IF(A223="","",IFERROR(VLOOKUP(A223,'SINAPI12-24'!$A$3:$G$12673,3,FALSE),VLOOKUP(A223,'MAPA DE COTAÇÃO'!$B$12:$H$14,13,FALSE)))</f>
        <v xml:space="preserve">M2    </v>
      </c>
      <c r="E223" s="885">
        <v>1</v>
      </c>
      <c r="F223" s="611">
        <f>IF(A223="","",IFERROR(VLOOKUP(A223,'SINAPI12-24'!$A$3:$G$12673,5,FALSE),VLOOKUP(A223,'MAPA DE COTAÇÃO'!$B$12:$I$14,13,FALSE)))</f>
        <v>790.94</v>
      </c>
      <c r="G223" s="612">
        <f t="shared" si="28"/>
        <v>790.94</v>
      </c>
    </row>
    <row r="224" spans="1:7">
      <c r="A224" s="784">
        <v>37329</v>
      </c>
      <c r="B224" s="608" t="s">
        <v>15</v>
      </c>
      <c r="C224" s="609" t="str">
        <f>IF(A224="","",IFERROR(VLOOKUP(A224,'SINAPI12-24'!$A$3:$G$12673,2,FALSE),VLOOKUP(A224,'MAPA DE COTAÇÃO'!$B$12:$H$14,3,FALSE)))</f>
        <v xml:space="preserve">REJUNTE EPOXI, QUALQUER COR                                                                                                                                                                                                                                                                                                                                                                                                                                                                               </v>
      </c>
      <c r="D224" s="610" t="str">
        <f>IF(A224="","",IFERROR(VLOOKUP(A224,'SINAPI12-24'!$A$3:$G$12673,3,FALSE),VLOOKUP(A224,'MAPA DE COTAÇÃO'!$B$12:$H$14,13,FALSE)))</f>
        <v xml:space="preserve">KG    </v>
      </c>
      <c r="E224" s="885">
        <v>1.9565699999999998E-2</v>
      </c>
      <c r="F224" s="611">
        <f>IF(A224="","",IFERROR(VLOOKUP(A224,'SINAPI12-24'!$A$3:$G$12673,5,FALSE),VLOOKUP(A224,'MAPA DE COTAÇÃO'!$B$12:$I$14,13,FALSE)))</f>
        <v>148.4</v>
      </c>
      <c r="G224" s="612">
        <f t="shared" ref="G224:G226" si="29">ROUND(F224*E224,2)</f>
        <v>2.9</v>
      </c>
    </row>
    <row r="225" spans="1:7" customFormat="1">
      <c r="A225" s="784">
        <v>37590</v>
      </c>
      <c r="B225" s="608" t="s">
        <v>15</v>
      </c>
      <c r="C225" s="609" t="str">
        <f>IF(A225="","",IFERROR(VLOOKUP(A225,'SINAPI12-24'!$A$3:$G$12673,2,FALSE),VLOOKUP(A225,'MAPA DE COTAÇÃO'!$B$12:$H$14,3,FALSE)))</f>
        <v xml:space="preserve">SUPORTE MAO-FRANCESA EM ACO, ABAS IGUAIS 30 CM, CAPACIDADE MINIMA 60 KG, BRANCO                                                                                                                                                                                                                                                                                                                                                                                                                           </v>
      </c>
      <c r="D225" s="610" t="str">
        <f>IF(A225="","",IFERROR(VLOOKUP(A225,'SINAPI12-24'!$A$3:$G$12673,3,FALSE),VLOOKUP(A225,'MAPA DE COTAÇÃO'!$B$12:$H$14,13,FALSE)))</f>
        <v xml:space="preserve">UN    </v>
      </c>
      <c r="E225" s="885">
        <v>2.5409999999999999</v>
      </c>
      <c r="F225" s="611">
        <f>IF(A225="","",IFERROR(VLOOKUP(A225,'SINAPI12-24'!$A$3:$G$12673,5,FALSE),VLOOKUP(A225,'MAPA DE COTAÇÃO'!$B$12:$I$14,13,FALSE)))</f>
        <v>16.86</v>
      </c>
      <c r="G225" s="612">
        <f t="shared" si="29"/>
        <v>42.84</v>
      </c>
    </row>
    <row r="226" spans="1:7">
      <c r="A226" s="784">
        <v>88274</v>
      </c>
      <c r="B226" s="608" t="s">
        <v>15</v>
      </c>
      <c r="C226" s="609" t="str">
        <f>IF(A226="","",IFERROR(VLOOKUP(A226,'SINAPI12-24'!$A$3:$G$12673,2,FALSE),VLOOKUP(A226,'MAPA DE COTAÇÃO'!$B$12:$H$14,3,FALSE)))</f>
        <v>MARMORISTA/GRANITEIRO COM ENCARGOS COMPLEMENTARES</v>
      </c>
      <c r="D226" s="610" t="str">
        <f>IF(A226="","",IFERROR(VLOOKUP(A226,'SINAPI12-24'!$A$3:$G$12673,3,FALSE),VLOOKUP(A226,'MAPA DE COTAÇÃO'!$B$12:$H$14,13,FALSE)))</f>
        <v>H</v>
      </c>
      <c r="E226" s="885">
        <v>2.44050345</v>
      </c>
      <c r="F226" s="611">
        <f>IF(A226="","",IFERROR(VLOOKUP(A226,'SINAPI12-24'!$A$3:$G$12673,5,FALSE),VLOOKUP(A226,'MAPA DE COTAÇÃO'!$B$12:$I$14,13,FALSE)))</f>
        <v>22.83</v>
      </c>
      <c r="G226" s="612">
        <f t="shared" si="29"/>
        <v>55.72</v>
      </c>
    </row>
    <row r="227" spans="1:7">
      <c r="A227" s="785">
        <v>88316</v>
      </c>
      <c r="B227" s="614" t="s">
        <v>15</v>
      </c>
      <c r="C227" s="615" t="str">
        <f>IF(A227="","",IFERROR(VLOOKUP(A227,'SINAPI12-24'!$A$3:$G$12673,2,FALSE),VLOOKUP(A227,'MAPA DE COTAÇÃO'!$B$12:$H$14,3,FALSE)))</f>
        <v>SERVENTE COM ENCARGOS COMPLEMENTARES</v>
      </c>
      <c r="D227" s="616" t="str">
        <f>IF(A227="","",IFERROR(VLOOKUP(A227,'SINAPI12-24'!$A$3:$G$12673,3,FALSE),VLOOKUP(A227,'MAPA DE COTAÇÃO'!$B$12:$H$14,13,FALSE)))</f>
        <v>H</v>
      </c>
      <c r="E227" s="886">
        <v>1.2464875500000001</v>
      </c>
      <c r="F227" s="617">
        <f>IF(A227="","",IFERROR(VLOOKUP(A227,'SINAPI12-24'!$A$3:$G$12673,5,FALSE),VLOOKUP(A227,'MAPA DE COTAÇÃO'!$B$12:$I$14,13,FALSE)))</f>
        <v>18.34</v>
      </c>
      <c r="G227" s="618">
        <f t="shared" si="28"/>
        <v>22.86</v>
      </c>
    </row>
    <row r="228" spans="1:7">
      <c r="A228"/>
      <c r="B228"/>
      <c r="C228"/>
      <c r="D228"/>
      <c r="E228" s="870"/>
      <c r="F228"/>
      <c r="G228"/>
    </row>
    <row r="229" spans="1:7" ht="30">
      <c r="A229" s="625" t="s">
        <v>121</v>
      </c>
      <c r="B229" s="626"/>
      <c r="C229" s="627" t="s">
        <v>13358</v>
      </c>
      <c r="D229" s="626" t="s">
        <v>63</v>
      </c>
      <c r="E229" s="883">
        <v>1</v>
      </c>
      <c r="F229" s="628">
        <f>SUM(G230:G233)</f>
        <v>780.32</v>
      </c>
      <c r="G229" s="629">
        <f>ROUND(F229*E229,2)</f>
        <v>780.32</v>
      </c>
    </row>
    <row r="230" spans="1:7" ht="30">
      <c r="A230" s="619">
        <v>94962</v>
      </c>
      <c r="B230" s="620" t="s">
        <v>15</v>
      </c>
      <c r="C230" s="621" t="str">
        <f>IF(A230="","",IFERROR(VLOOKUP(A230,'SINAPI12-24'!$A$3:$G$12673,2,FALSE),VLOOKUP(A230,'MAPA DE COTAÇÃO'!$B$12:$H$14,3,FALSE)))</f>
        <v>CONCRETO MAGRO PARA LASTRO, TRAÇO 1:4,5:4,5 (EM MASSA SECA DE CIMENTO/ AREIA MÉDIA/ BRITA 1) - PREPARO MECÂNICO COM BETONEIRA 400 L. AF_05/2021</v>
      </c>
      <c r="D230" s="622" t="str">
        <f>IF(A230="","",IFERROR(VLOOKUP(A230,'SINAPI12-24'!$A$3:$G$12673,3,FALSE),VLOOKUP(A230,'MAPA DE COTAÇÃO'!$B$12:$H$14,13,FALSE)))</f>
        <v>M3</v>
      </c>
      <c r="E230" s="887">
        <v>1</v>
      </c>
      <c r="F230" s="623">
        <f>IF(A230="","",IFERROR(VLOOKUP(A230,'SINAPI12-24'!$A$3:$G$12673,5,FALSE),VLOOKUP(A230,'MAPA DE COTAÇÃO'!$B$12:$I$14,13,FALSE)))</f>
        <v>472.58</v>
      </c>
      <c r="G230" s="624">
        <f t="shared" ref="G230:G233" si="30">ROUND(F230*E230,2)</f>
        <v>472.58</v>
      </c>
    </row>
    <row r="231" spans="1:7">
      <c r="A231" s="607">
        <v>88309</v>
      </c>
      <c r="B231" s="608" t="s">
        <v>15</v>
      </c>
      <c r="C231" s="609" t="str">
        <f>IF(A231="","",IFERROR(VLOOKUP(A231,'SINAPI12-24'!$A$3:$G$12673,2,FALSE),VLOOKUP(A231,'MAPA DE COTAÇÃO'!$B$12:$H$14,3,FALSE)))</f>
        <v>PEDREIRO COM ENCARGOS COMPLEMENTARES</v>
      </c>
      <c r="D231" s="610" t="str">
        <f>IF(A231="","",IFERROR(VLOOKUP(A231,'SINAPI12-24'!$A$3:$G$12673,3,FALSE),VLOOKUP(A231,'MAPA DE COTAÇÃO'!$B$12:$H$14,13,FALSE)))</f>
        <v>H</v>
      </c>
      <c r="E231" s="885">
        <v>2</v>
      </c>
      <c r="F231" s="611">
        <f>IF(A231="","",IFERROR(VLOOKUP(A231,'SINAPI12-24'!$A$3:$G$12673,5,FALSE),VLOOKUP(A231,'MAPA DE COTAÇÃO'!$B$12:$I$14,13,FALSE)))</f>
        <v>22.95</v>
      </c>
      <c r="G231" s="612">
        <f t="shared" si="30"/>
        <v>45.9</v>
      </c>
    </row>
    <row r="232" spans="1:7">
      <c r="A232" s="607">
        <v>88316</v>
      </c>
      <c r="B232" s="608" t="s">
        <v>15</v>
      </c>
      <c r="C232" s="609" t="str">
        <f>IF(A232="","",IFERROR(VLOOKUP(A232,'SINAPI12-24'!$A$3:$G$12673,2,FALSE),VLOOKUP(A232,'MAPA DE COTAÇÃO'!$B$12:$H$14,3,FALSE)))</f>
        <v>SERVENTE COM ENCARGOS COMPLEMENTARES</v>
      </c>
      <c r="D232" s="610" t="str">
        <f>IF(A232="","",IFERROR(VLOOKUP(A232,'SINAPI12-24'!$A$3:$G$12673,3,FALSE),VLOOKUP(A232,'MAPA DE COTAÇÃO'!$B$12:$H$14,13,FALSE)))</f>
        <v>H</v>
      </c>
      <c r="E232" s="885">
        <v>6</v>
      </c>
      <c r="F232" s="611">
        <f>IF(A232="","",IFERROR(VLOOKUP(A232,'SINAPI12-24'!$A$3:$G$12673,5,FALSE),VLOOKUP(A232,'MAPA DE COTAÇÃO'!$B$12:$I$14,13,FALSE)))</f>
        <v>18.34</v>
      </c>
      <c r="G232" s="612">
        <f t="shared" si="30"/>
        <v>110.04</v>
      </c>
    </row>
    <row r="233" spans="1:7" ht="30">
      <c r="A233" s="613">
        <v>123</v>
      </c>
      <c r="B233" s="614" t="s">
        <v>15</v>
      </c>
      <c r="C233" s="615" t="str">
        <f>IF(A233="","",IFERROR(VLOOKUP(A233,'SINAPI12-24'!$A$3:$G$12673,2,FALSE),VLOOKUP(A233,'MAPA DE COTAÇÃO'!$B$12:$H$14,3,FALSE)))</f>
        <v xml:space="preserve">ADITIVO IMPERMEABILIZANTE DE PEGA NORMAL PARA ARGAMASSAS E CONCRETOS SEM ARMACAO, LIQUIDO E ISENTO DE CLORETOS                                                                                                                                                                                                                                                                                                                                                                                            </v>
      </c>
      <c r="D233" s="616" t="str">
        <f>IF(A233="","",IFERROR(VLOOKUP(A233,'SINAPI12-24'!$A$3:$G$12673,3,FALSE),VLOOKUP(A233,'MAPA DE COTAÇÃO'!$B$12:$H$14,13,FALSE)))</f>
        <v xml:space="preserve">L     </v>
      </c>
      <c r="E233" s="886">
        <v>20</v>
      </c>
      <c r="F233" s="617">
        <f>IF(A233="","",IFERROR(VLOOKUP(A233,'SINAPI12-24'!$A$3:$G$12673,5,FALSE),VLOOKUP(A233,'MAPA DE COTAÇÃO'!$B$12:$I$14,13,FALSE)))</f>
        <v>7.59</v>
      </c>
      <c r="G233" s="618">
        <f t="shared" si="30"/>
        <v>151.80000000000001</v>
      </c>
    </row>
    <row r="235" spans="1:7" ht="30">
      <c r="A235" s="625" t="s">
        <v>180</v>
      </c>
      <c r="B235" s="626"/>
      <c r="C235" s="627" t="s">
        <v>13359</v>
      </c>
      <c r="D235" s="626" t="s">
        <v>67</v>
      </c>
      <c r="E235" s="883">
        <v>1</v>
      </c>
      <c r="F235" s="628">
        <f>SUM(G236:G239)</f>
        <v>72.59</v>
      </c>
      <c r="G235" s="629">
        <f>ROUND(F235*E235,2)</f>
        <v>72.59</v>
      </c>
    </row>
    <row r="236" spans="1:7">
      <c r="A236" s="619">
        <v>92803</v>
      </c>
      <c r="B236" s="620" t="s">
        <v>15</v>
      </c>
      <c r="C236" s="621" t="str">
        <f>IF(A236="","",IFERROR(VLOOKUP(A236,'SINAPI12-24'!$A$3:$G$12673,2,FALSE),VLOOKUP(A236,'MAPA DE COTAÇÃO'!$B$12:$H$14,3,FALSE)))</f>
        <v>CORTE E DOBRA DE AÇO CA-50, DIÂMETRO DE 10,0 MM. AF_06/2022</v>
      </c>
      <c r="D236" s="622" t="str">
        <f>IF(A237="","",IFERROR(VLOOKUP(A237,'SINAPI12-24'!$A$3:$G$12673,3,FALSE),VLOOKUP(A237,'MAPA DE COTAÇÃO'!$B$12:$H$14,13,FALSE)))</f>
        <v>H</v>
      </c>
      <c r="E236" s="888">
        <v>1.851</v>
      </c>
      <c r="F236" s="623">
        <f>IF(A236="","",IFERROR(VLOOKUP(A236,'SINAPI12-24'!$A$3:$G$12673,5,FALSE),VLOOKUP(A236,'MAPA DE COTAÇÃO'!$B$12:$I$14,13,FALSE)))</f>
        <v>10.33</v>
      </c>
      <c r="G236" s="624">
        <f t="shared" ref="G236:G239" si="31">ROUND(F236*E236,2)</f>
        <v>19.12</v>
      </c>
    </row>
    <row r="237" spans="1:7">
      <c r="A237" s="607">
        <v>88309</v>
      </c>
      <c r="B237" s="608" t="s">
        <v>15</v>
      </c>
      <c r="C237" s="609" t="str">
        <f>IF(A237="","",IFERROR(VLOOKUP(A237,'SINAPI12-24'!$A$3:$G$12673,2,FALSE),VLOOKUP(A237,'MAPA DE COTAÇÃO'!$B$12:$H$14,3,FALSE)))</f>
        <v>PEDREIRO COM ENCARGOS COMPLEMENTARES</v>
      </c>
      <c r="D237" s="610" t="str">
        <f>IF(A237="","",IFERROR(VLOOKUP(A237,'SINAPI12-24'!$A$3:$G$12673,3,FALSE),VLOOKUP(A237,'MAPA DE COTAÇÃO'!$B$12:$H$14,13,FALSE)))</f>
        <v>H</v>
      </c>
      <c r="E237" s="881">
        <v>0.621</v>
      </c>
      <c r="F237" s="611">
        <f>IF(A237="","",IFERROR(VLOOKUP(A237,'SINAPI12-24'!$A$3:$G$12673,5,FALSE),VLOOKUP(A237,'MAPA DE COTAÇÃO'!$B$12:$I$14,13,FALSE)))</f>
        <v>22.95</v>
      </c>
      <c r="G237" s="612">
        <f t="shared" si="31"/>
        <v>14.25</v>
      </c>
    </row>
    <row r="238" spans="1:7">
      <c r="A238" s="607">
        <v>88316</v>
      </c>
      <c r="B238" s="608" t="s">
        <v>15</v>
      </c>
      <c r="C238" s="609" t="str">
        <f>IF(A238="","",IFERROR(VLOOKUP(A238,'SINAPI12-24'!$A$3:$G$12673,2,FALSE),VLOOKUP(A238,'MAPA DE COTAÇÃO'!$B$12:$H$14,3,FALSE)))</f>
        <v>SERVENTE COM ENCARGOS COMPLEMENTARES</v>
      </c>
      <c r="D238" s="610" t="str">
        <f>IF(A238="","",IFERROR(VLOOKUP(A238,'SINAPI12-24'!$A$3:$G$12673,3,FALSE),VLOOKUP(A238,'MAPA DE COTAÇÃO'!$B$12:$H$14,13,FALSE)))</f>
        <v>H</v>
      </c>
      <c r="E238" s="881">
        <v>0.81100000000000005</v>
      </c>
      <c r="F238" s="611">
        <f>IF(A238="","",IFERROR(VLOOKUP(A238,'SINAPI12-24'!$A$3:$G$12673,5,FALSE),VLOOKUP(A238,'MAPA DE COTAÇÃO'!$B$12:$I$14,13,FALSE)))</f>
        <v>18.34</v>
      </c>
      <c r="G238" s="612">
        <f t="shared" si="31"/>
        <v>14.87</v>
      </c>
    </row>
    <row r="239" spans="1:7" ht="30">
      <c r="A239" s="613">
        <v>94970</v>
      </c>
      <c r="B239" s="614" t="s">
        <v>15</v>
      </c>
      <c r="C239" s="615" t="str">
        <f>IF(A239="","",IFERROR(VLOOKUP(A239,'SINAPI12-24'!$A$3:$G$12673,2,FALSE),VLOOKUP(A239,'MAPA DE COTAÇÃO'!$B$12:$H$14,3,FALSE)))</f>
        <v>CONCRETO FCK = 20MPA, TRAÇO 1:2,7:3 (EM MASSA SECA DE CIMENTO/ AREIA MÉDIA/ BRITA 1) - PREPARO MECÂNICO COM BETONEIRA 600 L. AF_05/2021</v>
      </c>
      <c r="D239" s="616" t="str">
        <f>IF(A239="","",IFERROR(VLOOKUP(A239,'SINAPI12-24'!$A$3:$G$12673,3,FALSE),VLOOKUP(A239,'MAPA DE COTAÇÃO'!$B$12:$H$14,13,FALSE)))</f>
        <v>M3</v>
      </c>
      <c r="E239" s="882">
        <v>4.2999999999999997E-2</v>
      </c>
      <c r="F239" s="617">
        <f>IF(A239="","",IFERROR(VLOOKUP(A239,'SINAPI12-24'!$A$3:$G$12673,5,FALSE),VLOOKUP(A239,'MAPA DE COTAÇÃO'!$B$12:$I$14,13,FALSE)))</f>
        <v>566.17999999999995</v>
      </c>
      <c r="G239" s="618">
        <f t="shared" si="31"/>
        <v>24.35</v>
      </c>
    </row>
    <row r="241" spans="1:7" ht="30">
      <c r="A241" s="625" t="s">
        <v>13360</v>
      </c>
      <c r="B241" s="626"/>
      <c r="C241" s="627" t="s">
        <v>13361</v>
      </c>
      <c r="D241" s="626" t="s">
        <v>68</v>
      </c>
      <c r="E241" s="883">
        <v>1</v>
      </c>
      <c r="F241" s="628">
        <f>SUM(G242:G245)</f>
        <v>6.15</v>
      </c>
      <c r="G241" s="629">
        <f>ROUND(F241*E241,2)</f>
        <v>6.15</v>
      </c>
    </row>
    <row r="242" spans="1:7" ht="30">
      <c r="A242" s="619">
        <v>91534</v>
      </c>
      <c r="B242" s="620" t="s">
        <v>15</v>
      </c>
      <c r="C242" s="621" t="str">
        <f>IF(A242="","",IFERROR(VLOOKUP(A242,'SINAPI12-24'!$A$3:$G$12673,2,FALSE),VLOOKUP(A242,'MAPA DE COTAÇÃO'!$B$12:$H$14,3,FALSE)))</f>
        <v>COMPACTADOR DE SOLOS DE PERCUSSÃO (SOQUETE) COM MOTOR A GASOLINA 4 TEMPOS, POTÊNCIA 4 CV - CHI DIURNO. AF_08/2015</v>
      </c>
      <c r="D242" s="622" t="str">
        <f>IF(A242="","",IFERROR(VLOOKUP(A242,'SINAPI12-24'!$A$3:$G$12673,3,FALSE),VLOOKUP(A242,'MAPA DE COTAÇÃO'!$B$12:$H$14,13,FALSE)))</f>
        <v>CHI</v>
      </c>
      <c r="E242" s="888">
        <v>3.0000000000000001E-3</v>
      </c>
      <c r="F242" s="623">
        <f>IF(A242="","",IFERROR(VLOOKUP(A242,'SINAPI12-24'!$A$3:$G$12673,5,FALSE),VLOOKUP(A242,'MAPA DE COTAÇÃO'!$B$12:$I$14,13,FALSE)))</f>
        <v>20.51</v>
      </c>
      <c r="G242" s="624">
        <f t="shared" ref="G242:G245" si="32">ROUND(F242*E242,2)</f>
        <v>0.06</v>
      </c>
    </row>
    <row r="243" spans="1:7" ht="30">
      <c r="A243" s="607">
        <v>91533</v>
      </c>
      <c r="B243" s="608" t="s">
        <v>15</v>
      </c>
      <c r="C243" s="609" t="str">
        <f>IF(A243="","",IFERROR(VLOOKUP(A243,'SINAPI12-24'!$A$3:$G$12673,2,FALSE),VLOOKUP(A243,'MAPA DE COTAÇÃO'!$B$12:$H$14,3,FALSE)))</f>
        <v>COMPACTADOR DE SOLOS DE PERCUSSÃO (SOQUETE) COM MOTOR A GASOLINA 4 TEMPOS, POTÊNCIA 4 CV - CHP DIURNO. AF_08/2015</v>
      </c>
      <c r="D243" s="610" t="str">
        <f>IF(A243="","",IFERROR(VLOOKUP(A243,'SINAPI12-24'!$A$3:$G$12673,3,FALSE),VLOOKUP(A243,'MAPA DE COTAÇÃO'!$B$12:$H$14,13,FALSE)))</f>
        <v>CHP</v>
      </c>
      <c r="E243" s="881">
        <v>3.0000000000000001E-3</v>
      </c>
      <c r="F243" s="611">
        <f>IF(A243="","",IFERROR(VLOOKUP(A243,'SINAPI12-24'!$A$3:$G$12673,5,FALSE),VLOOKUP(A243,'MAPA DE COTAÇÃO'!$B$12:$I$14,13,FALSE)))</f>
        <v>27.96</v>
      </c>
      <c r="G243" s="612">
        <f t="shared" si="32"/>
        <v>0.08</v>
      </c>
    </row>
    <row r="244" spans="1:7">
      <c r="A244" s="607">
        <v>88309</v>
      </c>
      <c r="B244" s="608" t="s">
        <v>15</v>
      </c>
      <c r="C244" s="609" t="str">
        <f>IF(A244="","",IFERROR(VLOOKUP(A244,'SINAPI12-24'!$A$3:$G$12673,2,FALSE),VLOOKUP(A244,'MAPA DE COTAÇÃO'!$B$12:$H$14,3,FALSE)))</f>
        <v>PEDREIRO COM ENCARGOS COMPLEMENTARES</v>
      </c>
      <c r="D244" s="610" t="str">
        <f>IF(A244="","",IFERROR(VLOOKUP(A244,'SINAPI12-24'!$A$3:$G$12673,3,FALSE),VLOOKUP(A244,'MAPA DE COTAÇÃO'!$B$12:$H$14,13,FALSE)))</f>
        <v>H</v>
      </c>
      <c r="E244" s="881">
        <v>0.11899999999999999</v>
      </c>
      <c r="F244" s="611">
        <f>IF(A244="","",IFERROR(VLOOKUP(A244,'SINAPI12-24'!$A$3:$G$12673,5,FALSE),VLOOKUP(A244,'MAPA DE COTAÇÃO'!$B$12:$I$14,13,FALSE)))</f>
        <v>22.95</v>
      </c>
      <c r="G244" s="612">
        <f t="shared" si="32"/>
        <v>2.73</v>
      </c>
    </row>
    <row r="245" spans="1:7">
      <c r="A245" s="613">
        <v>88316</v>
      </c>
      <c r="B245" s="614" t="s">
        <v>15</v>
      </c>
      <c r="C245" s="615" t="str">
        <f>IF(A245="","",IFERROR(VLOOKUP(A245,'SINAPI12-24'!$A$3:$G$12673,2,FALSE),VLOOKUP(A245,'MAPA DE COTAÇÃO'!$B$12:$H$14,3,FALSE)))</f>
        <v>SERVENTE COM ENCARGOS COMPLEMENTARES</v>
      </c>
      <c r="D245" s="616" t="str">
        <f>IF(A245="","",IFERROR(VLOOKUP(A245,'SINAPI12-24'!$A$3:$G$12673,3,FALSE),VLOOKUP(A245,'MAPA DE COTAÇÃO'!$B$12:$H$14,13,FALSE)))</f>
        <v>H</v>
      </c>
      <c r="E245" s="882">
        <v>0.17899999999999999</v>
      </c>
      <c r="F245" s="617">
        <f>IF(A245="","",IFERROR(VLOOKUP(A245,'SINAPI12-24'!$A$3:$G$12673,5,FALSE),VLOOKUP(A245,'MAPA DE COTAÇÃO'!$B$12:$I$14,13,FALSE)))</f>
        <v>18.34</v>
      </c>
      <c r="G245" s="618">
        <f t="shared" si="32"/>
        <v>3.28</v>
      </c>
    </row>
    <row r="247" spans="1:7" ht="30">
      <c r="A247" s="625" t="s">
        <v>13362</v>
      </c>
      <c r="B247" s="626"/>
      <c r="C247" s="627" t="s">
        <v>13363</v>
      </c>
      <c r="D247" s="626" t="s">
        <v>63</v>
      </c>
      <c r="E247" s="883">
        <v>1</v>
      </c>
      <c r="F247" s="628">
        <f>SUM(G248:G251)</f>
        <v>134.01</v>
      </c>
      <c r="G247" s="629">
        <f>ROUND(F247*E247,2)</f>
        <v>134.01</v>
      </c>
    </row>
    <row r="248" spans="1:7">
      <c r="A248" s="619">
        <v>92803</v>
      </c>
      <c r="B248" s="620" t="s">
        <v>15</v>
      </c>
      <c r="C248" s="621" t="str">
        <f>IF(A248="","",IFERROR(VLOOKUP(A248,'SINAPI12-24'!$A$3:$G$12673,2,FALSE),VLOOKUP(A248,'MAPA DE COTAÇÃO'!$B$12:$H$14,3,FALSE)))</f>
        <v>CORTE E DOBRA DE AÇO CA-50, DIÂMETRO DE 10,0 MM. AF_06/2022</v>
      </c>
      <c r="D248" s="622" t="str">
        <f>IF(A248="","",IFERROR(VLOOKUP(A248,'SINAPI12-24'!$A$3:$G$12673,3,FALSE),VLOOKUP(A248,'MAPA DE COTAÇÃO'!$B$12:$H$14,13,FALSE)))</f>
        <v>KG</v>
      </c>
      <c r="E248" s="888">
        <v>2.8889999999999998</v>
      </c>
      <c r="F248" s="623">
        <f>IF(A248="","",IFERROR(VLOOKUP(A248,'SINAPI12-24'!$A$3:$G$12673,5,FALSE),VLOOKUP(A248,'MAPA DE COTAÇÃO'!$B$12:$I$14,13,FALSE)))</f>
        <v>10.33</v>
      </c>
      <c r="G248" s="624">
        <f t="shared" ref="G248:G251" si="33">ROUND(F248*E248,2)</f>
        <v>29.84</v>
      </c>
    </row>
    <row r="249" spans="1:7">
      <c r="A249" s="607">
        <v>88316</v>
      </c>
      <c r="B249" s="608" t="s">
        <v>15</v>
      </c>
      <c r="C249" s="609" t="str">
        <f>IF(A249="","",IFERROR(VLOOKUP(A249,'SINAPI12-24'!$A$3:$G$12673,2,FALSE),VLOOKUP(A249,'MAPA DE COTAÇÃO'!$B$12:$H$14,3,FALSE)))</f>
        <v>SERVENTE COM ENCARGOS COMPLEMENTARES</v>
      </c>
      <c r="D249" s="610" t="str">
        <f>IF(A249="","",IFERROR(VLOOKUP(A249,'SINAPI12-24'!$A$3:$G$12673,3,FALSE),VLOOKUP(A249,'MAPA DE COTAÇÃO'!$B$12:$H$14,13,FALSE)))</f>
        <v>H</v>
      </c>
      <c r="E249" s="881">
        <v>1.476</v>
      </c>
      <c r="F249" s="611">
        <f>IF(A249="","",IFERROR(VLOOKUP(A249,'SINAPI12-24'!$A$3:$G$12673,5,FALSE),VLOOKUP(A249,'MAPA DE COTAÇÃO'!$B$12:$I$14,13,FALSE)))</f>
        <v>18.34</v>
      </c>
      <c r="G249" s="612">
        <f t="shared" si="33"/>
        <v>27.07</v>
      </c>
    </row>
    <row r="250" spans="1:7">
      <c r="A250" s="607">
        <v>88309</v>
      </c>
      <c r="B250" s="608" t="s">
        <v>15</v>
      </c>
      <c r="C250" s="609" t="str">
        <f>IF(A250="","",IFERROR(VLOOKUP(A250,'SINAPI12-24'!$A$3:$G$12673,2,FALSE),VLOOKUP(A250,'MAPA DE COTAÇÃO'!$B$12:$H$14,3,FALSE)))</f>
        <v>PEDREIRO COM ENCARGOS COMPLEMENTARES</v>
      </c>
      <c r="D250" s="610" t="str">
        <f>IF(A250="","",IFERROR(VLOOKUP(A250,'SINAPI12-24'!$A$3:$G$12673,3,FALSE),VLOOKUP(A250,'MAPA DE COTAÇÃO'!$B$12:$H$14,13,FALSE)))</f>
        <v>H</v>
      </c>
      <c r="E250" s="881">
        <v>1.238</v>
      </c>
      <c r="F250" s="611">
        <f>IF(A250="","",IFERROR(VLOOKUP(A250,'SINAPI12-24'!$A$3:$G$12673,5,FALSE),VLOOKUP(A250,'MAPA DE COTAÇÃO'!$B$12:$I$14,13,FALSE)))</f>
        <v>22.95</v>
      </c>
      <c r="G250" s="612">
        <f t="shared" si="33"/>
        <v>28.41</v>
      </c>
    </row>
    <row r="251" spans="1:7" ht="30">
      <c r="A251" s="613">
        <v>94970</v>
      </c>
      <c r="B251" s="614" t="s">
        <v>15</v>
      </c>
      <c r="C251" s="615" t="str">
        <f>IF(A251="","",IFERROR(VLOOKUP(A251,'SINAPI12-24'!$A$3:$G$12673,2,FALSE),VLOOKUP(A251,'MAPA DE COTAÇÃO'!$B$12:$H$14,3,FALSE)))</f>
        <v>CONCRETO FCK = 20MPA, TRAÇO 1:2,7:3 (EM MASSA SECA DE CIMENTO/ AREIA MÉDIA/ BRITA 1) - PREPARO MECÂNICO COM BETONEIRA 600 L. AF_05/2021</v>
      </c>
      <c r="D251" s="616" t="str">
        <f>IF(A251="","",IFERROR(VLOOKUP(A251,'SINAPI12-24'!$A$3:$G$12673,3,FALSE),VLOOKUP(A251,'MAPA DE COTAÇÃO'!$B$12:$H$14,13,FALSE)))</f>
        <v>M3</v>
      </c>
      <c r="E251" s="882">
        <v>8.5999999999999993E-2</v>
      </c>
      <c r="F251" s="617">
        <f>IF(A251="","",IFERROR(VLOOKUP(A251,'SINAPI12-24'!$A$3:$G$12673,5,FALSE),VLOOKUP(A251,'MAPA DE COTAÇÃO'!$B$12:$I$14,13,FALSE)))</f>
        <v>566.17999999999995</v>
      </c>
      <c r="G251" s="618">
        <f t="shared" si="33"/>
        <v>48.69</v>
      </c>
    </row>
    <row r="253" spans="1:7" ht="30">
      <c r="A253" s="625" t="s">
        <v>13364</v>
      </c>
      <c r="B253" s="626"/>
      <c r="C253" s="627" t="s">
        <v>13365</v>
      </c>
      <c r="D253" s="626" t="s">
        <v>68</v>
      </c>
      <c r="E253" s="883">
        <v>1</v>
      </c>
      <c r="F253" s="628">
        <f>SUM(G254:G257)</f>
        <v>102.69</v>
      </c>
      <c r="G253" s="629">
        <f>ROUND(F253*E253,2)</f>
        <v>102.69</v>
      </c>
    </row>
    <row r="254" spans="1:7" ht="45">
      <c r="A254" s="619">
        <v>87335</v>
      </c>
      <c r="B254" s="620" t="s">
        <v>15</v>
      </c>
      <c r="C254" s="621" t="str">
        <f>IF(A254="","",IFERROR(VLOOKUP(A254,'SINAPI12-24'!$A$3:$G$12673,2,FALSE),VLOOKUP(A254,'MAPA DE COTAÇÃO'!$B$12:$H$14,3,FALSE)))</f>
        <v>ARGAMASSA TRAÇO 1:2:8 (EM VOLUME DE CIMENTO, CAL E AREIA MÉDIA ÚMIDA) PARA EMBOÇO/MASSA ÚNICA/ASSENTAMENTO DE ALVENARIA DE VEDAÇÃO, PREPARO MECÂNICO COM MISTURADOR DE EIXO HORIZONTAL DE 300 KG. AF_08/2019</v>
      </c>
      <c r="D254" s="622" t="str">
        <f>IF(A254="","",IFERROR(VLOOKUP(A254,'SINAPI12-24'!$A$3:$G$12673,3,FALSE),VLOOKUP(A254,'MAPA DE COTAÇÃO'!$B$12:$H$14,13,FALSE)))</f>
        <v>M3</v>
      </c>
      <c r="E254" s="887">
        <v>4.5599999999999998E-3</v>
      </c>
      <c r="F254" s="623">
        <f>IF(A254="","",IFERROR(VLOOKUP(A254,'SINAPI12-24'!$A$3:$G$12673,5,FALSE),VLOOKUP(A254,'MAPA DE COTAÇÃO'!$B$12:$I$14,13,FALSE)))</f>
        <v>578.94000000000005</v>
      </c>
      <c r="G254" s="624">
        <f t="shared" ref="G254:G257" si="34">ROUND(F254*E254,2)</f>
        <v>2.64</v>
      </c>
    </row>
    <row r="255" spans="1:7">
      <c r="A255" s="607">
        <v>88316</v>
      </c>
      <c r="B255" s="608" t="s">
        <v>15</v>
      </c>
      <c r="C255" s="609" t="str">
        <f>IF(A255="","",IFERROR(VLOOKUP(A255,'SINAPI12-24'!$A$3:$G$12673,2,FALSE),VLOOKUP(A255,'MAPA DE COTAÇÃO'!$B$12:$H$14,3,FALSE)))</f>
        <v>SERVENTE COM ENCARGOS COMPLEMENTARES</v>
      </c>
      <c r="D255" s="610" t="str">
        <f>IF(A255="","",IFERROR(VLOOKUP(A255,'SINAPI12-24'!$A$3:$G$12673,3,FALSE),VLOOKUP(A255,'MAPA DE COTAÇÃO'!$B$12:$H$14,13,FALSE)))</f>
        <v>H</v>
      </c>
      <c r="E255" s="885">
        <v>0.93440000000000001</v>
      </c>
      <c r="F255" s="611">
        <f>IF(A255="","",IFERROR(VLOOKUP(A255,'SINAPI12-24'!$A$3:$G$12673,5,FALSE),VLOOKUP(A255,'MAPA DE COTAÇÃO'!$B$12:$I$14,13,FALSE)))</f>
        <v>18.34</v>
      </c>
      <c r="G255" s="612">
        <f t="shared" si="34"/>
        <v>17.14</v>
      </c>
    </row>
    <row r="256" spans="1:7">
      <c r="A256" s="607">
        <v>88309</v>
      </c>
      <c r="B256" s="608" t="s">
        <v>15</v>
      </c>
      <c r="C256" s="609" t="str">
        <f>IF(A256="","",IFERROR(VLOOKUP(A256,'SINAPI12-24'!$A$3:$G$12673,2,FALSE),VLOOKUP(A256,'MAPA DE COTAÇÃO'!$B$12:$H$14,3,FALSE)))</f>
        <v>PEDREIRO COM ENCARGOS COMPLEMENTARES</v>
      </c>
      <c r="D256" s="610" t="str">
        <f>IF(A256="","",IFERROR(VLOOKUP(A256,'SINAPI12-24'!$A$3:$G$12673,3,FALSE),VLOOKUP(A256,'MAPA DE COTAÇÃO'!$B$12:$H$14,13,FALSE)))</f>
        <v>H</v>
      </c>
      <c r="E256" s="885">
        <v>0.9</v>
      </c>
      <c r="F256" s="611">
        <f>IF(A256="","",IFERROR(VLOOKUP(A256,'SINAPI12-24'!$A$3:$G$12673,5,FALSE),VLOOKUP(A256,'MAPA DE COTAÇÃO'!$B$12:$I$14,13,FALSE)))</f>
        <v>22.95</v>
      </c>
      <c r="G256" s="612">
        <f t="shared" si="34"/>
        <v>20.66</v>
      </c>
    </row>
    <row r="257" spans="1:7">
      <c r="A257" s="613">
        <v>7258</v>
      </c>
      <c r="B257" s="614" t="s">
        <v>15</v>
      </c>
      <c r="C257" s="615" t="str">
        <f>IF(A257="","",IFERROR(VLOOKUP(A257,'SINAPI12-24'!$A$3:$G$12673,2,FALSE),VLOOKUP(A257,'MAPA DE COTAÇÃO'!$B$12:$H$14,3,FALSE)))</f>
        <v xml:space="preserve">TIJOLO CERAMICO MACICO COMUM DE *5 X 10 X 20* CM (L X A X C)                                                                                                                                                                                                                                                                                                                                                                                                                                              </v>
      </c>
      <c r="D257" s="616" t="str">
        <f>IF(A257="","",IFERROR(VLOOKUP(A257,'SINAPI12-24'!$A$3:$G$12673,3,FALSE),VLOOKUP(A257,'MAPA DE COTAÇÃO'!$B$12:$H$14,13,FALSE)))</f>
        <v xml:space="preserve">UN    </v>
      </c>
      <c r="E257" s="886">
        <v>83</v>
      </c>
      <c r="F257" s="617">
        <f>IF(A257="","",IFERROR(VLOOKUP(A257,'SINAPI12-24'!$A$3:$G$12673,5,FALSE),VLOOKUP(A257,'MAPA DE COTAÇÃO'!$B$12:$I$14,13,FALSE)))</f>
        <v>0.75</v>
      </c>
      <c r="G257" s="618">
        <f t="shared" si="34"/>
        <v>62.25</v>
      </c>
    </row>
    <row r="259" spans="1:7">
      <c r="A259" s="625" t="s">
        <v>13366</v>
      </c>
      <c r="B259" s="626"/>
      <c r="C259" s="627" t="s">
        <v>13369</v>
      </c>
      <c r="D259" s="626" t="s">
        <v>68</v>
      </c>
      <c r="E259" s="883">
        <v>1</v>
      </c>
      <c r="F259" s="628">
        <f>SUM(G260:G263)</f>
        <v>971.58</v>
      </c>
      <c r="G259" s="629">
        <f>ROUND(F259*E259,2)</f>
        <v>971.58</v>
      </c>
    </row>
    <row r="260" spans="1:7" ht="45">
      <c r="A260" s="632">
        <v>3104</v>
      </c>
      <c r="B260" s="620" t="s">
        <v>15</v>
      </c>
      <c r="C260" s="621" t="str">
        <f>IF(A260="","",IFERROR(VLOOKUP(A260,'SINAPI12-24'!$A$3:$G$12673,2,FALSE),VLOOKUP(A260,'MAPA DE COTAÇÃO'!$B$12:$H$14,3,FALSE)))</f>
        <v xml:space="preserve">CONJ. DE FERRAGENS PARA PORTA DE VIDRO TEMPERADO, EM ZAMAC CROMADO, CONTEMPLANDO DOBRADICA INF., DOBRADICA SUP., PIVO PARA DOBRADICA INF., PIVO PARA DOBRADICA SUP., FECHADURA CENTRAL EM ZAMC. CROMADO, CONTRA FECHADURA DE PRESSAO                                                                                                                                                                                                                                                                      </v>
      </c>
      <c r="D260" s="622" t="str">
        <f>IF(A260="","",IFERROR(VLOOKUP(A260,'SINAPI12-24'!$A$3:$G$12673,3,FALSE),VLOOKUP(A260,'MAPA DE COTAÇÃO'!$B$12:$H$14,13,FALSE)))</f>
        <v xml:space="preserve">CJ    </v>
      </c>
      <c r="E260" s="887">
        <v>1</v>
      </c>
      <c r="F260" s="623">
        <f>IF(A260="","",IFERROR(VLOOKUP(A260,'SINAPI12-24'!$A$3:$G$12673,5,FALSE),VLOOKUP(A260,'MAPA DE COTAÇÃO'!$B$12:$I$14,13,FALSE)))</f>
        <v>176.9</v>
      </c>
      <c r="G260" s="624">
        <f t="shared" ref="G260:G263" si="35">ROUND(F260*E260,2)</f>
        <v>176.9</v>
      </c>
    </row>
    <row r="261" spans="1:7">
      <c r="A261" s="630">
        <v>88316</v>
      </c>
      <c r="B261" s="608" t="s">
        <v>15</v>
      </c>
      <c r="C261" s="609" t="str">
        <f>IF(A261="","",IFERROR(VLOOKUP(A261,'SINAPI12-24'!$A$3:$G$12673,2,FALSE),VLOOKUP(A261,'MAPA DE COTAÇÃO'!$B$12:$H$14,3,FALSE)))</f>
        <v>SERVENTE COM ENCARGOS COMPLEMENTARES</v>
      </c>
      <c r="D261" s="610" t="str">
        <f>IF(A261="","",IFERROR(VLOOKUP(A261,'SINAPI12-24'!$A$3:$G$12673,3,FALSE),VLOOKUP(A261,'MAPA DE COTAÇÃO'!$B$12:$H$14,13,FALSE)))</f>
        <v>H</v>
      </c>
      <c r="E261" s="885">
        <v>1.994</v>
      </c>
      <c r="F261" s="611">
        <f>IF(A261="","",IFERROR(VLOOKUP(A261,'SINAPI12-24'!$A$3:$G$12673,5,FALSE),VLOOKUP(A261,'MAPA DE COTAÇÃO'!$B$12:$I$14,13,FALSE)))</f>
        <v>18.34</v>
      </c>
      <c r="G261" s="612">
        <f t="shared" si="35"/>
        <v>36.57</v>
      </c>
    </row>
    <row r="262" spans="1:7">
      <c r="A262" s="630">
        <v>88325</v>
      </c>
      <c r="B262" s="608" t="s">
        <v>15</v>
      </c>
      <c r="C262" s="609" t="str">
        <f>IF(A262="","",IFERROR(VLOOKUP(A262,'SINAPI12-24'!$A$3:$G$12673,2,FALSE),VLOOKUP(A262,'MAPA DE COTAÇÃO'!$B$12:$H$14,3,FALSE)))</f>
        <v>VIDRACEIRO COM ENCARGOS COMPLEMENTARES</v>
      </c>
      <c r="D262" s="610" t="str">
        <f>IF(A262="","",IFERROR(VLOOKUP(A262,'SINAPI12-24'!$A$3:$G$12673,3,FALSE),VLOOKUP(A262,'MAPA DE COTAÇÃO'!$B$12:$H$14,13,FALSE)))</f>
        <v>H</v>
      </c>
      <c r="E262" s="885">
        <v>1.9950000000000001</v>
      </c>
      <c r="F262" s="611">
        <f>IF(A262="","",IFERROR(VLOOKUP(A262,'SINAPI12-24'!$A$3:$G$12673,5,FALSE),VLOOKUP(A262,'MAPA DE COTAÇÃO'!$B$12:$I$14,13,FALSE)))</f>
        <v>20.420000000000002</v>
      </c>
      <c r="G262" s="612">
        <f t="shared" si="35"/>
        <v>40.74</v>
      </c>
    </row>
    <row r="263" spans="1:7" ht="30">
      <c r="A263" s="630">
        <v>13096</v>
      </c>
      <c r="B263" s="608" t="s">
        <v>106</v>
      </c>
      <c r="C263" s="609" t="s">
        <v>13435</v>
      </c>
      <c r="D263" s="610" t="s">
        <v>68</v>
      </c>
      <c r="E263" s="885">
        <v>1</v>
      </c>
      <c r="F263" s="611">
        <v>717.37</v>
      </c>
      <c r="G263" s="612">
        <f t="shared" si="35"/>
        <v>717.37</v>
      </c>
    </row>
    <row r="265" spans="1:7" ht="30">
      <c r="A265" s="625" t="s">
        <v>13367</v>
      </c>
      <c r="B265" s="626"/>
      <c r="C265" s="627" t="s">
        <v>13371</v>
      </c>
      <c r="D265" s="626" t="s">
        <v>8898</v>
      </c>
      <c r="E265" s="883">
        <v>1</v>
      </c>
      <c r="F265" s="628">
        <f>SUM(G266:G269)</f>
        <v>544.79</v>
      </c>
      <c r="G265" s="629">
        <f>ROUND(F265*E265,2)</f>
        <v>544.79</v>
      </c>
    </row>
    <row r="266" spans="1:7">
      <c r="A266" s="619">
        <v>10498</v>
      </c>
      <c r="B266" s="620" t="s">
        <v>15</v>
      </c>
      <c r="C266" s="621" t="str">
        <f>IF(A266="","",IFERROR(VLOOKUP(A266,'SINAPI12-24'!$A$3:$G$12673,2,FALSE),VLOOKUP(A266,'MAPA DE COTAÇÃO'!$B$12:$H$14,3,FALSE)))</f>
        <v xml:space="preserve">MASSA PARA VIDRO                                                                                                                                                                                                                                                                                                                                                                                                                                                                                          </v>
      </c>
      <c r="D266" s="622" t="str">
        <f>IF(A266="","",IFERROR(VLOOKUP(A266,'SINAPI12-24'!$A$3:$G$12673,3,FALSE),VLOOKUP(A266,'MAPA DE COTAÇÃO'!$B$12:$H$14,13,FALSE)))</f>
        <v xml:space="preserve">KG    </v>
      </c>
      <c r="E266" s="888">
        <v>1.5</v>
      </c>
      <c r="F266" s="623">
        <f>IF(A266="","",IFERROR(VLOOKUP(A266,'SINAPI12-24'!$A$3:$G$12673,5,FALSE),VLOOKUP(A266,'MAPA DE COTAÇÃO'!$B$12:$I$14,13,FALSE)))</f>
        <v>14.64</v>
      </c>
      <c r="G266" s="624">
        <f t="shared" ref="G266:G269" si="36">ROUND(F266*E266,2)</f>
        <v>21.96</v>
      </c>
    </row>
    <row r="267" spans="1:7">
      <c r="A267" s="607">
        <v>10507</v>
      </c>
      <c r="B267" s="608" t="s">
        <v>15</v>
      </c>
      <c r="C267" s="609" t="str">
        <f>IF(A267="","",IFERROR(VLOOKUP(A267,'SINAPI12-24'!$A$3:$G$12673,2,FALSE),VLOOKUP(A267,'MAPA DE COTAÇÃO'!$B$12:$H$14,3,FALSE)))</f>
        <v xml:space="preserve">VIDRO TEMPERADO INCOLOR E = 10 MM, SEM COLOCACAO                                                                                                                                                                                                                                                                                                                                                                                                                                                          </v>
      </c>
      <c r="D267" s="610" t="str">
        <f>IF(A267="","",IFERROR(VLOOKUP(A267,'SINAPI12-24'!$A$3:$G$12673,3,FALSE),VLOOKUP(A267,'MAPA DE COTAÇÃO'!$B$12:$H$14,13,FALSE)))</f>
        <v xml:space="preserve">M2    </v>
      </c>
      <c r="E267" s="881">
        <v>1</v>
      </c>
      <c r="F267" s="611">
        <f>IF(A267="","",IFERROR(VLOOKUP(A267,'SINAPI12-24'!$A$3:$G$12673,5,FALSE),VLOOKUP(A267,'MAPA DE COTAÇÃO'!$B$12:$I$14,13,FALSE)))</f>
        <v>503.45</v>
      </c>
      <c r="G267" s="612">
        <f t="shared" si="36"/>
        <v>503.45</v>
      </c>
    </row>
    <row r="268" spans="1:7">
      <c r="A268" s="607">
        <v>88316</v>
      </c>
      <c r="B268" s="608" t="s">
        <v>15</v>
      </c>
      <c r="C268" s="609" t="str">
        <f>IF(A268="","",IFERROR(VLOOKUP(A268,'SINAPI12-24'!$A$3:$G$12673,2,FALSE),VLOOKUP(A268,'MAPA DE COTAÇÃO'!$B$12:$H$14,3,FALSE)))</f>
        <v>SERVENTE COM ENCARGOS COMPLEMENTARES</v>
      </c>
      <c r="D268" s="610" t="str">
        <f>IF(A268="","",IFERROR(VLOOKUP(A268,'SINAPI12-24'!$A$3:$G$12673,3,FALSE),VLOOKUP(A268,'MAPA DE COTAÇÃO'!$B$12:$H$14,13,FALSE)))</f>
        <v>H</v>
      </c>
      <c r="E268" s="881">
        <v>0.5</v>
      </c>
      <c r="F268" s="611">
        <f>IF(A268="","",IFERROR(VLOOKUP(A268,'SINAPI12-24'!$A$3:$G$12673,5,FALSE),VLOOKUP(A268,'MAPA DE COTAÇÃO'!$B$12:$I$14,13,FALSE)))</f>
        <v>18.34</v>
      </c>
      <c r="G268" s="612">
        <f t="shared" si="36"/>
        <v>9.17</v>
      </c>
    </row>
    <row r="269" spans="1:7">
      <c r="A269" s="613">
        <v>88325</v>
      </c>
      <c r="B269" s="614" t="s">
        <v>15</v>
      </c>
      <c r="C269" s="615" t="str">
        <f>IF(A269="","",IFERROR(VLOOKUP(A269,'SINAPI12-24'!$A$3:$G$12673,2,FALSE),VLOOKUP(A269,'MAPA DE COTAÇÃO'!$B$12:$H$14,3,FALSE)))</f>
        <v>VIDRACEIRO COM ENCARGOS COMPLEMENTARES</v>
      </c>
      <c r="D269" s="616" t="str">
        <f>IF(A269="","",IFERROR(VLOOKUP(A269,'SINAPI12-24'!$A$3:$G$12673,3,FALSE),VLOOKUP(A269,'MAPA DE COTAÇÃO'!$B$12:$H$14,13,FALSE)))</f>
        <v>H</v>
      </c>
      <c r="E269" s="882">
        <v>0.5</v>
      </c>
      <c r="F269" s="617">
        <f>IF(A269="","",IFERROR(VLOOKUP(A269,'SINAPI12-24'!$A$3:$G$12673,5,FALSE),VLOOKUP(A269,'MAPA DE COTAÇÃO'!$B$12:$I$14,13,FALSE)))</f>
        <v>20.420000000000002</v>
      </c>
      <c r="G269" s="618">
        <f t="shared" si="36"/>
        <v>10.210000000000001</v>
      </c>
    </row>
    <row r="271" spans="1:7" ht="30">
      <c r="A271" s="625" t="s">
        <v>13368</v>
      </c>
      <c r="B271" s="626"/>
      <c r="C271" s="627" t="s">
        <v>13370</v>
      </c>
      <c r="D271" s="626" t="s">
        <v>68</v>
      </c>
      <c r="E271" s="883">
        <v>1</v>
      </c>
      <c r="F271" s="628">
        <f>SUM(G272:G275)</f>
        <v>736.19</v>
      </c>
      <c r="G271" s="629">
        <f>ROUND(F271*E271,2)</f>
        <v>736.19</v>
      </c>
    </row>
    <row r="272" spans="1:7">
      <c r="A272" s="606">
        <v>442</v>
      </c>
      <c r="B272" s="620" t="s">
        <v>15</v>
      </c>
      <c r="C272" s="621" t="str">
        <f>IF(A272="","",IFERROR(VLOOKUP(A272,'SINAPI12-24'!$A$3:$G$12673,2,FALSE),VLOOKUP(A272,'MAPA DE COTAÇÃO'!$B$12:$H$14,3,FALSE)))</f>
        <v xml:space="preserve">PARAFUSO FRANCES M16 EM ACO GALVANIZADO, COMPRIMENTO = 45 MM, DIAMETRO = 16 MM, CABECA ABAULADA                                                                                                                                                                                                                                                                                                                                                                                                           </v>
      </c>
      <c r="D272" s="622" t="str">
        <f>IF(A272="","",IFERROR(VLOOKUP(A272,'SINAPI12-24'!$A$3:$G$12673,3,FALSE),VLOOKUP(A272,'MAPA DE COTAÇÃO'!$B$12:$H$14,13,FALSE)))</f>
        <v xml:space="preserve">UN    </v>
      </c>
      <c r="E272" s="889">
        <v>4</v>
      </c>
      <c r="F272" s="623">
        <f>IF(A272="","",IFERROR(VLOOKUP(A272,'SINAPI12-24'!$A$3:$G$12673,5,FALSE),VLOOKUP(A272,'MAPA DE COTAÇÃO'!$B$12:$I$14,13,FALSE)))</f>
        <v>7.17</v>
      </c>
      <c r="G272" s="624">
        <f t="shared" ref="G272:G275" si="37">ROUND(F272*E272,2)</f>
        <v>28.68</v>
      </c>
    </row>
    <row r="273" spans="1:7">
      <c r="A273" s="606">
        <v>88325</v>
      </c>
      <c r="B273" s="608" t="s">
        <v>15</v>
      </c>
      <c r="C273" s="609" t="str">
        <f>IF(A273="","",IFERROR(VLOOKUP(A273,'SINAPI12-24'!$A$3:$G$12673,2,FALSE),VLOOKUP(A273,'MAPA DE COTAÇÃO'!$B$12:$H$14,3,FALSE)))</f>
        <v>VIDRACEIRO COM ENCARGOS COMPLEMENTARES</v>
      </c>
      <c r="D273" s="610" t="str">
        <f>IF(A273="","",IFERROR(VLOOKUP(A273,'SINAPI12-24'!$A$3:$G$12673,3,FALSE),VLOOKUP(A273,'MAPA DE COTAÇÃO'!$B$12:$H$14,13,FALSE)))</f>
        <v>H</v>
      </c>
      <c r="E273" s="889">
        <v>2</v>
      </c>
      <c r="F273" s="611">
        <f>IF(A273="","",IFERROR(VLOOKUP(A273,'SINAPI12-24'!$A$3:$G$12673,5,FALSE),VLOOKUP(A273,'MAPA DE COTAÇÃO'!$B$12:$I$14,13,FALSE)))</f>
        <v>20.420000000000002</v>
      </c>
      <c r="G273" s="612">
        <f t="shared" si="37"/>
        <v>40.840000000000003</v>
      </c>
    </row>
    <row r="274" spans="1:7">
      <c r="A274" s="606">
        <v>11186</v>
      </c>
      <c r="B274" s="608" t="s">
        <v>15</v>
      </c>
      <c r="C274" s="609" t="str">
        <f>IF(A274="","",IFERROR(VLOOKUP(A274,'SINAPI12-24'!$A$3:$G$12673,2,FALSE),VLOOKUP(A274,'MAPA DE COTAÇÃO'!$B$12:$H$14,3,FALSE)))</f>
        <v xml:space="preserve">ESPELHO CRISTAL E = 4 MM                                                                                                                                                                                                                                                                                                                                                                                                                                                                                  </v>
      </c>
      <c r="D274" s="610" t="str">
        <f>IF(A274="","",IFERROR(VLOOKUP(A274,'SINAPI12-24'!$A$3:$G$12673,3,FALSE),VLOOKUP(A274,'MAPA DE COTAÇÃO'!$B$12:$H$14,13,FALSE)))</f>
        <v xml:space="preserve">M2    </v>
      </c>
      <c r="E274" s="889">
        <v>1</v>
      </c>
      <c r="F274" s="611">
        <f>IF(A274="","",IFERROR(VLOOKUP(A274,'SINAPI12-24'!$A$3:$G$12673,5,FALSE),VLOOKUP(A274,'MAPA DE COTAÇÃO'!$B$12:$I$14,13,FALSE)))</f>
        <v>659.33</v>
      </c>
      <c r="G274" s="612">
        <f t="shared" si="37"/>
        <v>659.33</v>
      </c>
    </row>
    <row r="275" spans="1:7">
      <c r="A275" s="633">
        <v>88316</v>
      </c>
      <c r="B275" s="614" t="s">
        <v>15</v>
      </c>
      <c r="C275" s="615" t="str">
        <f>IF(A275="","",IFERROR(VLOOKUP(A275,'SINAPI12-24'!$A$3:$G$12673,2,FALSE),VLOOKUP(A275,'MAPA DE COTAÇÃO'!$B$12:$H$14,3,FALSE)))</f>
        <v>SERVENTE COM ENCARGOS COMPLEMENTARES</v>
      </c>
      <c r="D275" s="616" t="str">
        <f>IF(A275="","",IFERROR(VLOOKUP(A275,'SINAPI12-24'!$A$3:$G$12673,3,FALSE),VLOOKUP(A275,'MAPA DE COTAÇÃO'!$B$12:$H$14,13,FALSE)))</f>
        <v>H</v>
      </c>
      <c r="E275" s="890">
        <v>0.4</v>
      </c>
      <c r="F275" s="617">
        <f>IF(A275="","",IFERROR(VLOOKUP(A275,'SINAPI12-24'!$A$3:$G$12673,5,FALSE),VLOOKUP(A275,'MAPA DE COTAÇÃO'!$B$12:$I$14,13,FALSE)))</f>
        <v>18.34</v>
      </c>
      <c r="G275" s="618">
        <f t="shared" si="37"/>
        <v>7.34</v>
      </c>
    </row>
    <row r="277" spans="1:7" ht="30">
      <c r="A277" s="625" t="s">
        <v>13372</v>
      </c>
      <c r="B277" s="626"/>
      <c r="C277" s="627" t="s">
        <v>13375</v>
      </c>
      <c r="D277" s="626" t="s">
        <v>67</v>
      </c>
      <c r="E277" s="883">
        <v>1</v>
      </c>
      <c r="F277" s="628">
        <f>SUM(G278:G286)</f>
        <v>45.67</v>
      </c>
      <c r="G277" s="629">
        <f>ROUND(F277*E277,2)</f>
        <v>45.67</v>
      </c>
    </row>
    <row r="278" spans="1:7">
      <c r="A278" s="634">
        <v>43132</v>
      </c>
      <c r="B278" s="635" t="s">
        <v>15</v>
      </c>
      <c r="C278" s="636" t="str">
        <f>IF(A278="","",IFERROR(VLOOKUP(A278,'SINAPI12-24'!$A$3:$G$12673,2,FALSE),VLOOKUP(A278,'MAPA DE COTAÇÃO'!$B$12:$H$14,3,FALSE)))</f>
        <v xml:space="preserve">ARAME RECOZIDO 16 BWG, D = 1,65 MM (0,016 KG/M) OU 18 BWG, D = 1,25 MM (0,01 KG/M)                                                                                                                                                                                                                                                                                                                                                                                                                        </v>
      </c>
      <c r="D278" s="637" t="str">
        <f>IF(A278="","",IFERROR(VLOOKUP(A278,'SINAPI12-24'!$A$3:$G$12673,3,FALSE),VLOOKUP(A278,'MAPA DE COTAÇÃO'!$B$12:$H$14,13,FALSE)))</f>
        <v xml:space="preserve">KG    </v>
      </c>
      <c r="E278" s="880">
        <v>1.0999999999999999E-2</v>
      </c>
      <c r="F278" s="638">
        <f>IF(A278="","",IFERROR(VLOOKUP(A278,'SINAPI12-24'!$A$3:$G$12673,5,FALSE),VLOOKUP(A278,'MAPA DE COTAÇÃO'!$B$12:$I$14,13,FALSE)))</f>
        <v>22.25</v>
      </c>
      <c r="G278" s="639">
        <f t="shared" ref="G278:G286" si="38">ROUND(F278*E278,2)</f>
        <v>0.24</v>
      </c>
    </row>
    <row r="279" spans="1:7">
      <c r="A279" s="607">
        <v>5075</v>
      </c>
      <c r="B279" s="608" t="s">
        <v>15</v>
      </c>
      <c r="C279" s="609" t="str">
        <f>IF(A279="","",IFERROR(VLOOKUP(A279,'SINAPI12-24'!$A$3:$G$12673,2,FALSE),VLOOKUP(A279,'MAPA DE COTAÇÃO'!$B$12:$H$14,3,FALSE)))</f>
        <v xml:space="preserve">PREGO DE ACO POLIDO COM CABECA 18 X 30 (2 3/4 X 10)                                                                                                                                                                                                                                                                                                                                                                                                                                                       </v>
      </c>
      <c r="D279" s="610" t="str">
        <f>IF(A279="","",IFERROR(VLOOKUP(A279,'SINAPI12-24'!$A$3:$G$12673,3,FALSE),VLOOKUP(A279,'MAPA DE COTAÇÃO'!$B$12:$H$14,13,FALSE)))</f>
        <v xml:space="preserve">KG    </v>
      </c>
      <c r="E279" s="881">
        <v>0.02</v>
      </c>
      <c r="F279" s="611">
        <f>IF(A279="","",IFERROR(VLOOKUP(A279,'SINAPI12-24'!$A$3:$G$12673,5,FALSE),VLOOKUP(A279,'MAPA DE COTAÇÃO'!$B$12:$I$14,13,FALSE)))</f>
        <v>19.170000000000002</v>
      </c>
      <c r="G279" s="612">
        <f t="shared" si="38"/>
        <v>0.38</v>
      </c>
    </row>
    <row r="280" spans="1:7" ht="30">
      <c r="A280" s="607">
        <v>6189</v>
      </c>
      <c r="B280" s="608" t="s">
        <v>15</v>
      </c>
      <c r="C280" s="609" t="str">
        <f>IF(A280="","",IFERROR(VLOOKUP(A280,'SINAPI12-24'!$A$3:$G$12673,2,FALSE),VLOOKUP(A280,'MAPA DE COTAÇÃO'!$B$12:$H$14,3,FALSE)))</f>
        <v xml:space="preserve">TABUA NAO APARELHADA *2,5 X 30* CM, EM MACARANDUBA/MASSARANDUBA, ANGELIM OU EQUIVALENTE DA REGIAO - BRUTA                                                                                                                                                                                                                                                                                                                                                                                                 </v>
      </c>
      <c r="D280" s="610" t="str">
        <f>IF(A280="","",IFERROR(VLOOKUP(A280,'SINAPI12-24'!$A$3:$G$12673,3,FALSE),VLOOKUP(A280,'MAPA DE COTAÇÃO'!$B$12:$H$14,13,FALSE)))</f>
        <v xml:space="preserve">M     </v>
      </c>
      <c r="E280" s="881">
        <v>0.13</v>
      </c>
      <c r="F280" s="611">
        <f>IF(A280="","",IFERROR(VLOOKUP(A280,'SINAPI12-24'!$A$3:$G$12673,5,FALSE),VLOOKUP(A280,'MAPA DE COTAÇÃO'!$B$12:$I$14,13,FALSE)))</f>
        <v>23.78</v>
      </c>
      <c r="G280" s="612">
        <f t="shared" si="38"/>
        <v>3.09</v>
      </c>
    </row>
    <row r="281" spans="1:7">
      <c r="A281" s="607">
        <v>10567</v>
      </c>
      <c r="B281" s="608" t="s">
        <v>15</v>
      </c>
      <c r="C281" s="609" t="str">
        <f>IF(A281="","",IFERROR(VLOOKUP(A281,'SINAPI12-24'!$A$3:$G$12673,2,FALSE),VLOOKUP(A281,'MAPA DE COTAÇÃO'!$B$12:$H$14,3,FALSE)))</f>
        <v xml:space="preserve">TABUA *2,5 X 23* CM EM PINUS, MISTA OU EQUIVALENTE DA REGIAO - BRUTA                                                                                                                                                                                                                                                                                                                                                                                                                                      </v>
      </c>
      <c r="D281" s="610" t="str">
        <f>IF(A281="","",IFERROR(VLOOKUP(A281,'SINAPI12-24'!$A$3:$G$12673,3,FALSE),VLOOKUP(A281,'MAPA DE COTAÇÃO'!$B$12:$H$14,13,FALSE)))</f>
        <v xml:space="preserve">M     </v>
      </c>
      <c r="E281" s="881">
        <v>0.18</v>
      </c>
      <c r="F281" s="611">
        <f>IF(A281="","",IFERROR(VLOOKUP(A281,'SINAPI12-24'!$A$3:$G$12673,5,FALSE),VLOOKUP(A281,'MAPA DE COTAÇÃO'!$B$12:$I$14,13,FALSE)))</f>
        <v>13.08</v>
      </c>
      <c r="G281" s="612">
        <f t="shared" si="38"/>
        <v>2.35</v>
      </c>
    </row>
    <row r="282" spans="1:7">
      <c r="A282" s="607">
        <v>88262</v>
      </c>
      <c r="B282" s="608" t="s">
        <v>15</v>
      </c>
      <c r="C282" s="609" t="str">
        <f>IF(A282="","",IFERROR(VLOOKUP(A282,'SINAPI12-24'!$A$3:$G$12673,2,FALSE),VLOOKUP(A282,'MAPA DE COTAÇÃO'!$B$12:$H$14,3,FALSE)))</f>
        <v>CARPINTEIRO DE FORMAS COM ENCARGOS COMPLEMENTARES</v>
      </c>
      <c r="D282" s="610" t="str">
        <f>IF(A282="","",IFERROR(VLOOKUP(A282,'SINAPI12-24'!$A$3:$G$12673,3,FALSE),VLOOKUP(A282,'MAPA DE COTAÇÃO'!$B$12:$H$14,13,FALSE)))</f>
        <v>H</v>
      </c>
      <c r="E282" s="881">
        <v>0.13</v>
      </c>
      <c r="F282" s="611">
        <f>IF(A282="","",IFERROR(VLOOKUP(A282,'SINAPI12-24'!$A$3:$G$12673,5,FALSE),VLOOKUP(A282,'MAPA DE COTAÇÃO'!$B$12:$I$14,13,FALSE)))</f>
        <v>22.62</v>
      </c>
      <c r="G282" s="612">
        <f t="shared" si="38"/>
        <v>2.94</v>
      </c>
    </row>
    <row r="283" spans="1:7" ht="30">
      <c r="A283" s="607">
        <v>94969</v>
      </c>
      <c r="B283" s="608" t="s">
        <v>15</v>
      </c>
      <c r="C283" s="609" t="str">
        <f>IF(A283="","",IFERROR(VLOOKUP(A283,'SINAPI12-24'!$A$3:$G$12673,2,FALSE),VLOOKUP(A283,'MAPA DE COTAÇÃO'!$B$12:$H$14,3,FALSE)))</f>
        <v>CONCRETO FCK = 15MPA, TRAÇO 1:3,4:3,5 (EM MASSA SECA DE CIMENTO/ AREIA MÉDIA/ BRITA 1) - PREPARO MECÂNICO COM BETONEIRA 600 L. AF_05/2021</v>
      </c>
      <c r="D283" s="610" t="str">
        <f>IF(A283="","",IFERROR(VLOOKUP(A283,'SINAPI12-24'!$A$3:$G$12673,3,FALSE),VLOOKUP(A283,'MAPA DE COTAÇÃO'!$B$12:$H$14,13,FALSE)))</f>
        <v>M3</v>
      </c>
      <c r="E283" s="881">
        <v>1.4E-2</v>
      </c>
      <c r="F283" s="611">
        <f>IF(A283="","",IFERROR(VLOOKUP(A283,'SINAPI12-24'!$A$3:$G$12673,5,FALSE),VLOOKUP(A283,'MAPA DE COTAÇÃO'!$B$12:$I$14,13,FALSE)))</f>
        <v>522.69000000000005</v>
      </c>
      <c r="G283" s="612">
        <f t="shared" ref="G283:G284" si="39">ROUND(F283*E283,2)</f>
        <v>7.32</v>
      </c>
    </row>
    <row r="284" spans="1:7" ht="30">
      <c r="A284" s="607">
        <v>1346</v>
      </c>
      <c r="B284" s="608" t="s">
        <v>15</v>
      </c>
      <c r="C284" s="609" t="str">
        <f>IF(A284="","",IFERROR(VLOOKUP(A284,'SINAPI12-24'!$A$3:$G$12673,2,FALSE),VLOOKUP(A284,'MAPA DE COTAÇÃO'!$B$12:$H$14,3,FALSE)))</f>
        <v xml:space="preserve">CHAPA/PAINEL DE MADEIRA COMPENSADA PLASTIFICADA (MADEIRITE PLASTIFICADO) PARA FORMA DE CONCRETO, DE 2200 X 1100 MM, E = 10 MM                                                                                                                                                                                                                                                                                                                                                                             </v>
      </c>
      <c r="D284" s="610" t="str">
        <f>IF(A284="","",IFERROR(VLOOKUP(A284,'SINAPI12-24'!$A$3:$G$12673,3,FALSE),VLOOKUP(A284,'MAPA DE COTAÇÃO'!$B$12:$H$14,13,FALSE)))</f>
        <v xml:space="preserve">M2    </v>
      </c>
      <c r="E284" s="881">
        <v>0.2</v>
      </c>
      <c r="F284" s="611">
        <f>IF(A284="","",IFERROR(VLOOKUP(A284,'SINAPI12-24'!$A$3:$G$12673,5,FALSE),VLOOKUP(A284,'MAPA DE COTAÇÃO'!$B$12:$I$14,13,FALSE)))</f>
        <v>71.06</v>
      </c>
      <c r="G284" s="612">
        <f t="shared" si="39"/>
        <v>14.21</v>
      </c>
    </row>
    <row r="285" spans="1:7">
      <c r="A285" s="607">
        <v>88309</v>
      </c>
      <c r="B285" s="608" t="s">
        <v>15</v>
      </c>
      <c r="C285" s="609" t="str">
        <f>IF(A285="","",IFERROR(VLOOKUP(A285,'SINAPI12-24'!$A$3:$G$12673,2,FALSE),VLOOKUP(A285,'MAPA DE COTAÇÃO'!$B$12:$H$14,3,FALSE)))</f>
        <v>PEDREIRO COM ENCARGOS COMPLEMENTARES</v>
      </c>
      <c r="D285" s="610" t="str">
        <f>IF(A285="","",IFERROR(VLOOKUP(A285,'SINAPI12-24'!$A$3:$G$12673,3,FALSE),VLOOKUP(A285,'MAPA DE COTAÇÃO'!$B$12:$H$14,13,FALSE)))</f>
        <v>H</v>
      </c>
      <c r="E285" s="881">
        <v>0.3</v>
      </c>
      <c r="F285" s="611">
        <f>IF(A285="","",IFERROR(VLOOKUP(A285,'SINAPI12-24'!$A$3:$G$12673,5,FALSE),VLOOKUP(A285,'MAPA DE COTAÇÃO'!$B$12:$I$14,13,FALSE)))</f>
        <v>22.95</v>
      </c>
      <c r="G285" s="612">
        <f t="shared" si="38"/>
        <v>6.89</v>
      </c>
    </row>
    <row r="286" spans="1:7">
      <c r="A286" s="613">
        <v>88316</v>
      </c>
      <c r="B286" s="614" t="s">
        <v>15</v>
      </c>
      <c r="C286" s="615" t="str">
        <f>IF(A286="","",IFERROR(VLOOKUP(A286,'SINAPI12-24'!$A$3:$G$12673,2,FALSE),VLOOKUP(A286,'MAPA DE COTAÇÃO'!$B$12:$H$14,3,FALSE)))</f>
        <v>SERVENTE COM ENCARGOS COMPLEMENTARES</v>
      </c>
      <c r="D286" s="616" t="str">
        <f>IF(A286="","",IFERROR(VLOOKUP(A286,'SINAPI12-24'!$A$3:$G$12673,3,FALSE),VLOOKUP(A286,'MAPA DE COTAÇÃO'!$B$12:$H$14,13,FALSE)))</f>
        <v>H</v>
      </c>
      <c r="E286" s="882">
        <v>0.45</v>
      </c>
      <c r="F286" s="617">
        <f>IF(A286="","",IFERROR(VLOOKUP(A286,'SINAPI12-24'!$A$3:$G$12673,5,FALSE),VLOOKUP(A286,'MAPA DE COTAÇÃO'!$B$12:$I$14,13,FALSE)))</f>
        <v>18.34</v>
      </c>
      <c r="G286" s="618">
        <f t="shared" si="38"/>
        <v>8.25</v>
      </c>
    </row>
    <row r="288" spans="1:7">
      <c r="A288" s="625" t="s">
        <v>13373</v>
      </c>
      <c r="B288" s="626"/>
      <c r="C288" s="627" t="s">
        <v>13376</v>
      </c>
      <c r="D288" s="626" t="s">
        <v>68</v>
      </c>
      <c r="E288" s="883">
        <v>1</v>
      </c>
      <c r="F288" s="628">
        <f>SUM(G289:G292)</f>
        <v>47.76</v>
      </c>
      <c r="G288" s="629">
        <f>ROUND(F288*E288,2)</f>
        <v>47.76</v>
      </c>
    </row>
    <row r="289" spans="1:7" ht="30">
      <c r="A289" s="750">
        <v>87298</v>
      </c>
      <c r="B289" s="635" t="s">
        <v>15</v>
      </c>
      <c r="C289" s="636" t="str">
        <f>IF(A289="","",IFERROR(VLOOKUP(A289,'SINAPI12-24'!$A$3:$G$12673,2,FALSE),VLOOKUP(A289,'MAPA DE COTAÇÃO'!$B$12:$H$14,3,FALSE)))</f>
        <v>ARGAMASSA TRAÇO 1:3 (EM VOLUME DE CIMENTO E AREIA MÉDIA ÚMIDA) PARA CONTRAPISO, PREPARO MECÂNICO COM BETONEIRA 400 L. AF_08/2019</v>
      </c>
      <c r="D289" s="637" t="str">
        <f>IF(A289="","",IFERROR(VLOOKUP(A289,'SINAPI12-24'!$A$3:$G$12673,3,FALSE),VLOOKUP(A289,'MAPA DE COTAÇÃO'!$B$12:$H$14,13,FALSE)))</f>
        <v>M3</v>
      </c>
      <c r="E289" s="891">
        <v>2.5000000000000001E-2</v>
      </c>
      <c r="F289" s="638">
        <f>IF(A289="","",IFERROR(VLOOKUP(A289,'SINAPI12-24'!$A$3:$G$12673,5,FALSE),VLOOKUP(A289,'MAPA DE COTAÇÃO'!$B$12:$I$14,13,FALSE)))</f>
        <v>785.58</v>
      </c>
      <c r="G289" s="639">
        <f t="shared" ref="G289:G292" si="40">ROUND(F289*E289,2)</f>
        <v>19.64</v>
      </c>
    </row>
    <row r="290" spans="1:7" ht="30">
      <c r="A290" s="751">
        <v>123</v>
      </c>
      <c r="B290" s="608" t="s">
        <v>15</v>
      </c>
      <c r="C290" s="609" t="str">
        <f>IF(A290="","",IFERROR(VLOOKUP(A290,'SINAPI12-24'!$A$3:$G$12673,2,FALSE),VLOOKUP(A290,'MAPA DE COTAÇÃO'!$B$12:$H$14,3,FALSE)))</f>
        <v xml:space="preserve">ADITIVO IMPERMEABILIZANTE DE PEGA NORMAL PARA ARGAMASSAS E CONCRETOS SEM ARMACAO, LIQUIDO E ISENTO DE CLORETOS                                                                                                                                                                                                                                                                                                                                                                                            </v>
      </c>
      <c r="D290" s="610" t="str">
        <f>IF(A290="","",IFERROR(VLOOKUP(A290,'SINAPI12-24'!$A$3:$G$12673,3,FALSE),VLOOKUP(A290,'MAPA DE COTAÇÃO'!$B$12:$H$14,13,FALSE)))</f>
        <v xml:space="preserve">L     </v>
      </c>
      <c r="E290" s="892">
        <v>0.28000000000000003</v>
      </c>
      <c r="F290" s="611">
        <f>IF(A290="","",IFERROR(VLOOKUP(A290,'SINAPI12-24'!$A$3:$G$12673,5,FALSE),VLOOKUP(A290,'MAPA DE COTAÇÃO'!$B$12:$I$14,13,FALSE)))</f>
        <v>7.59</v>
      </c>
      <c r="G290" s="612">
        <f t="shared" si="40"/>
        <v>2.13</v>
      </c>
    </row>
    <row r="291" spans="1:7">
      <c r="A291" s="751">
        <v>88309</v>
      </c>
      <c r="B291" s="608" t="s">
        <v>15</v>
      </c>
      <c r="C291" s="609" t="str">
        <f>IF(A291="","",IFERROR(VLOOKUP(A291,'SINAPI12-24'!$A$3:$G$12673,2,FALSE),VLOOKUP(A291,'MAPA DE COTAÇÃO'!$B$12:$H$14,3,FALSE)))</f>
        <v>PEDREIRO COM ENCARGOS COMPLEMENTARES</v>
      </c>
      <c r="D291" s="610" t="str">
        <f>IF(A291="","",IFERROR(VLOOKUP(A291,'SINAPI12-24'!$A$3:$G$12673,3,FALSE),VLOOKUP(A291,'MAPA DE COTAÇÃO'!$B$12:$H$14,13,FALSE)))</f>
        <v>H</v>
      </c>
      <c r="E291" s="892">
        <v>0.97499999999999998</v>
      </c>
      <c r="F291" s="611">
        <f>IF(A291="","",IFERROR(VLOOKUP(A291,'SINAPI12-24'!$A$3:$G$12673,5,FALSE),VLOOKUP(A291,'MAPA DE COTAÇÃO'!$B$12:$I$14,13,FALSE)))</f>
        <v>22.95</v>
      </c>
      <c r="G291" s="612">
        <f t="shared" si="40"/>
        <v>22.38</v>
      </c>
    </row>
    <row r="292" spans="1:7">
      <c r="A292" s="752">
        <v>88316</v>
      </c>
      <c r="B292" s="614" t="s">
        <v>15</v>
      </c>
      <c r="C292" s="615" t="str">
        <f>IF(A292="","",IFERROR(VLOOKUP(A292,'SINAPI12-24'!$A$3:$G$12673,2,FALSE),VLOOKUP(A292,'MAPA DE COTAÇÃO'!$B$12:$H$14,3,FALSE)))</f>
        <v>SERVENTE COM ENCARGOS COMPLEMENTARES</v>
      </c>
      <c r="D292" s="616" t="str">
        <f>IF(A292="","",IFERROR(VLOOKUP(A292,'SINAPI12-24'!$A$3:$G$12673,3,FALSE),VLOOKUP(A292,'MAPA DE COTAÇÃO'!$B$12:$H$14,13,FALSE)))</f>
        <v>H</v>
      </c>
      <c r="E292" s="893">
        <v>0.19700000000000001</v>
      </c>
      <c r="F292" s="617">
        <f>IF(A292="","",IFERROR(VLOOKUP(A292,'SINAPI12-24'!$A$3:$G$12673,5,FALSE),VLOOKUP(A292,'MAPA DE COTAÇÃO'!$B$12:$I$14,13,FALSE)))</f>
        <v>18.34</v>
      </c>
      <c r="G292" s="618">
        <f t="shared" si="40"/>
        <v>3.61</v>
      </c>
    </row>
    <row r="294" spans="1:7">
      <c r="A294" s="625" t="s">
        <v>13374</v>
      </c>
      <c r="B294" s="626"/>
      <c r="C294" s="627" t="s">
        <v>13381</v>
      </c>
      <c r="D294" s="626" t="s">
        <v>67</v>
      </c>
      <c r="E294" s="883">
        <v>1</v>
      </c>
      <c r="F294" s="628">
        <f>SUM(G295:G299)</f>
        <v>29.25</v>
      </c>
      <c r="G294" s="629">
        <f>ROUND(F294*E294,2)</f>
        <v>29.25</v>
      </c>
    </row>
    <row r="295" spans="1:7">
      <c r="A295" s="606">
        <v>5061</v>
      </c>
      <c r="B295" s="620" t="s">
        <v>15</v>
      </c>
      <c r="C295" s="621" t="str">
        <f>IF(A295="","",IFERROR(VLOOKUP(A295,'SINAPI12-24'!$A$3:$G$12673,2,FALSE),VLOOKUP(A295,'MAPA DE COTAÇÃO'!$B$12:$H$14,3,FALSE)))</f>
        <v xml:space="preserve">PREGO DE ACO POLIDO COM CABECA 18 X 27 (2 1/2 X 10)                                                                                                                                                                                                                                                                                                                                                                                                                                                       </v>
      </c>
      <c r="D295" s="622" t="str">
        <f>IF(A295="","",IFERROR(VLOOKUP(A295,'SINAPI12-24'!$A$3:$G$12673,3,FALSE),VLOOKUP(A295,'MAPA DE COTAÇÃO'!$B$12:$H$14,13,FALSE)))</f>
        <v xml:space="preserve">KG    </v>
      </c>
      <c r="E295" s="889">
        <v>6.0000000000000001E-3</v>
      </c>
      <c r="F295" s="623">
        <f>IF(A295="","",IFERROR(VLOOKUP(A295,'SINAPI12-24'!$A$3:$G$12673,5,FALSE),VLOOKUP(A295,'MAPA DE COTAÇÃO'!$B$12:$I$14,13,FALSE)))</f>
        <v>18.850000000000001</v>
      </c>
      <c r="G295" s="624">
        <f t="shared" ref="G295:G299" si="41">ROUND(F295*E295,2)</f>
        <v>0.11</v>
      </c>
    </row>
    <row r="296" spans="1:7" ht="30">
      <c r="A296" s="606">
        <v>4430</v>
      </c>
      <c r="B296" s="608" t="s">
        <v>15</v>
      </c>
      <c r="C296" s="609" t="str">
        <f>IF(A296="","",IFERROR(VLOOKUP(A296,'SINAPI12-24'!$A$3:$G$12673,2,FALSE),VLOOKUP(A296,'MAPA DE COTAÇÃO'!$B$12:$H$14,3,FALSE)))</f>
        <v xml:space="preserve">CAIBRO NAO APARELHADO *5 X 6* CM, EM MACARANDUBA/MASSARANDUBA, ANGELIM OU EQUIVALENTE DA REGIAO - BRUTA                                                                                                                                                                                                                                                                                                                                                                                                   </v>
      </c>
      <c r="D296" s="610" t="str">
        <f>IF(A296="","",IFERROR(VLOOKUP(A296,'SINAPI12-24'!$A$3:$G$12673,3,FALSE),VLOOKUP(A296,'MAPA DE COTAÇÃO'!$B$12:$H$14,13,FALSE)))</f>
        <v xml:space="preserve">M     </v>
      </c>
      <c r="E296" s="889">
        <v>0.15</v>
      </c>
      <c r="F296" s="611">
        <f>IF(A296="","",IFERROR(VLOOKUP(A296,'SINAPI12-24'!$A$3:$G$12673,5,FALSE),VLOOKUP(A296,'MAPA DE COTAÇÃO'!$B$12:$I$14,13,FALSE)))</f>
        <v>11.53</v>
      </c>
      <c r="G296" s="612">
        <f t="shared" si="41"/>
        <v>1.73</v>
      </c>
    </row>
    <row r="297" spans="1:7">
      <c r="A297" s="606">
        <v>6186</v>
      </c>
      <c r="B297" s="608" t="s">
        <v>15</v>
      </c>
      <c r="C297" s="609" t="str">
        <f>IF(A297="","",IFERROR(VLOOKUP(A297,'SINAPI12-24'!$A$3:$G$12673,2,FALSE),VLOOKUP(A297,'MAPA DE COTAÇÃO'!$B$12:$H$14,3,FALSE)))</f>
        <v xml:space="preserve">RODAPE DE MADEIRA MACICA CUMARU/IPE CHAMPANHE OU EQUIVALENTE DA REGIAO, *1,5 X 7 CM                                                                                                                                                                                                                                                                                                                                                                                                                       </v>
      </c>
      <c r="D297" s="610" t="str">
        <f>IF(A297="","",IFERROR(VLOOKUP(A297,'SINAPI12-24'!$A$3:$G$12673,3,FALSE),VLOOKUP(A297,'MAPA DE COTAÇÃO'!$B$12:$H$14,13,FALSE)))</f>
        <v xml:space="preserve">M     </v>
      </c>
      <c r="E297" s="889">
        <v>1</v>
      </c>
      <c r="F297" s="611">
        <f>IF(A297="","",IFERROR(VLOOKUP(A297,'SINAPI12-24'!$A$3:$G$12673,5,FALSE),VLOOKUP(A297,'MAPA DE COTAÇÃO'!$B$12:$I$14,13,FALSE)))</f>
        <v>21.27</v>
      </c>
      <c r="G297" s="612">
        <f t="shared" si="41"/>
        <v>21.27</v>
      </c>
    </row>
    <row r="298" spans="1:7">
      <c r="A298" s="606">
        <v>88316</v>
      </c>
      <c r="B298" s="608" t="s">
        <v>15</v>
      </c>
      <c r="C298" s="609" t="str">
        <f>IF(A298="","",IFERROR(VLOOKUP(A298,'SINAPI12-24'!$A$3:$G$12673,2,FALSE),VLOOKUP(A298,'MAPA DE COTAÇÃO'!$B$12:$H$14,3,FALSE)))</f>
        <v>SERVENTE COM ENCARGOS COMPLEMENTARES</v>
      </c>
      <c r="D298" s="610" t="str">
        <f>IF(A298="","",IFERROR(VLOOKUP(A298,'SINAPI12-24'!$A$3:$G$12673,3,FALSE),VLOOKUP(A298,'MAPA DE COTAÇÃO'!$B$12:$H$14,13,FALSE)))</f>
        <v>H</v>
      </c>
      <c r="E298" s="889">
        <v>0.15</v>
      </c>
      <c r="F298" s="611">
        <f>IF(A298="","",IFERROR(VLOOKUP(A298,'SINAPI12-24'!$A$3:$G$12673,5,FALSE),VLOOKUP(A298,'MAPA DE COTAÇÃO'!$B$12:$I$14,13,FALSE)))</f>
        <v>18.34</v>
      </c>
      <c r="G298" s="612">
        <f t="shared" si="41"/>
        <v>2.75</v>
      </c>
    </row>
    <row r="299" spans="1:7">
      <c r="A299" s="633">
        <v>88262</v>
      </c>
      <c r="B299" s="614" t="s">
        <v>15</v>
      </c>
      <c r="C299" s="615" t="str">
        <f>IF(A299="","",IFERROR(VLOOKUP(A299,'SINAPI12-24'!$A$3:$G$12673,2,FALSE),VLOOKUP(A299,'MAPA DE COTAÇÃO'!$B$12:$H$14,3,FALSE)))</f>
        <v>CARPINTEIRO DE FORMAS COM ENCARGOS COMPLEMENTARES</v>
      </c>
      <c r="D299" s="616" t="str">
        <f>IF(A299="","",IFERROR(VLOOKUP(A299,'SINAPI12-24'!$A$3:$G$12673,3,FALSE),VLOOKUP(A299,'MAPA DE COTAÇÃO'!$B$12:$H$14,13,FALSE)))</f>
        <v>H</v>
      </c>
      <c r="E299" s="890">
        <v>0.15</v>
      </c>
      <c r="F299" s="617">
        <f>IF(A299="","",IFERROR(VLOOKUP(A299,'SINAPI12-24'!$A$3:$G$12673,5,FALSE),VLOOKUP(A299,'MAPA DE COTAÇÃO'!$B$12:$I$14,13,FALSE)))</f>
        <v>22.62</v>
      </c>
      <c r="G299" s="618">
        <f t="shared" si="41"/>
        <v>3.39</v>
      </c>
    </row>
    <row r="301" spans="1:7">
      <c r="A301" s="625" t="s">
        <v>13377</v>
      </c>
      <c r="B301" s="626"/>
      <c r="C301" s="627" t="s">
        <v>13382</v>
      </c>
      <c r="D301" s="626" t="s">
        <v>67</v>
      </c>
      <c r="E301" s="883">
        <v>1</v>
      </c>
      <c r="F301" s="628">
        <f>SUM(G302:G306)</f>
        <v>183.5</v>
      </c>
      <c r="G301" s="629">
        <f>ROUND(F301*E301,2)</f>
        <v>183.5</v>
      </c>
    </row>
    <row r="302" spans="1:7">
      <c r="A302" s="606">
        <v>1379</v>
      </c>
      <c r="B302" s="620" t="s">
        <v>15</v>
      </c>
      <c r="C302" s="621" t="str">
        <f>IF(A302="","",IFERROR(VLOOKUP(A302,'SINAPI12-24'!$A$3:$G$12673,2,FALSE),VLOOKUP(A302,'MAPA DE COTAÇÃO'!$B$12:$H$14,3,FALSE)))</f>
        <v xml:space="preserve">CIMENTO PORTLAND COMPOSTO CP II-32                                                                                                                                                                                                                                                                                                                                                                                                                                                                        </v>
      </c>
      <c r="D302" s="622" t="str">
        <f>IF(A302="","",IFERROR(VLOOKUP(A302,'SINAPI12-24'!$A$3:$G$12673,3,FALSE),VLOOKUP(A302,'MAPA DE COTAÇÃO'!$B$12:$H$14,13,FALSE)))</f>
        <v xml:space="preserve">KG    </v>
      </c>
      <c r="E302" s="889">
        <v>0.24</v>
      </c>
      <c r="F302" s="623">
        <f>IF(A302="","",IFERROR(VLOOKUP(A302,'SINAPI12-24'!$A$3:$G$12673,5,FALSE),VLOOKUP(A302,'MAPA DE COTAÇÃO'!$B$12:$I$14,13,FALSE)))</f>
        <v>0.94</v>
      </c>
      <c r="G302" s="624">
        <f t="shared" ref="G302:G306" si="42">ROUND(F302*E302,2)</f>
        <v>0.23</v>
      </c>
    </row>
    <row r="303" spans="1:7">
      <c r="A303" s="606">
        <v>88309</v>
      </c>
      <c r="B303" s="608" t="s">
        <v>15</v>
      </c>
      <c r="C303" s="609" t="str">
        <f>IF(A303="","",IFERROR(VLOOKUP(A303,'SINAPI12-24'!$A$3:$G$12673,2,FALSE),VLOOKUP(A303,'MAPA DE COTAÇÃO'!$B$12:$H$14,3,FALSE)))</f>
        <v>PEDREIRO COM ENCARGOS COMPLEMENTARES</v>
      </c>
      <c r="D303" s="610" t="str">
        <f>IF(A303="","",IFERROR(VLOOKUP(A303,'SINAPI12-24'!$A$3:$G$12673,3,FALSE),VLOOKUP(A303,'MAPA DE COTAÇÃO'!$B$12:$H$14,13,FALSE)))</f>
        <v>H</v>
      </c>
      <c r="E303" s="889">
        <v>0.437</v>
      </c>
      <c r="F303" s="611">
        <f>IF(A303="","",IFERROR(VLOOKUP(A303,'SINAPI12-24'!$A$3:$G$12673,5,FALSE),VLOOKUP(A303,'MAPA DE COTAÇÃO'!$B$12:$I$14,13,FALSE)))</f>
        <v>22.95</v>
      </c>
      <c r="G303" s="612">
        <f t="shared" si="42"/>
        <v>10.029999999999999</v>
      </c>
    </row>
    <row r="304" spans="1:7">
      <c r="A304" s="606">
        <v>38186</v>
      </c>
      <c r="B304" s="608" t="s">
        <v>15</v>
      </c>
      <c r="C304" s="609" t="str">
        <f>IF(A304="","",IFERROR(VLOOKUP(A304,'SINAPI12-24'!$A$3:$G$12673,2,FALSE),VLOOKUP(A304,'MAPA DE COTAÇÃO'!$B$12:$H$14,3,FALSE)))</f>
        <v xml:space="preserve">PISO TATIL DE ALERTA OU DIRECIONAL, DE BORRACHA, COLORIDO, 25 X 25 CM, E = 12 MM, PARA ARGAMASSA                                                                                                                                                                                                                                                                                                                                                                                                          </v>
      </c>
      <c r="D304" s="610" t="str">
        <f>IF(A304="","",IFERROR(VLOOKUP(A304,'SINAPI12-24'!$A$3:$G$12673,3,FALSE),VLOOKUP(A304,'MAPA DE COTAÇÃO'!$B$12:$H$14,13,FALSE)))</f>
        <v xml:space="preserve">M2    </v>
      </c>
      <c r="E304" s="889">
        <v>0.25</v>
      </c>
      <c r="F304" s="611">
        <f>IF(A304="","",IFERROR(VLOOKUP(A304,'SINAPI12-24'!$A$3:$G$12673,5,FALSE),VLOOKUP(A304,'MAPA DE COTAÇÃO'!$B$12:$I$14,13,FALSE)))</f>
        <v>659.02</v>
      </c>
      <c r="G304" s="612">
        <f t="shared" si="42"/>
        <v>164.76</v>
      </c>
    </row>
    <row r="305" spans="1:7">
      <c r="A305" s="606">
        <v>88316</v>
      </c>
      <c r="B305" s="608" t="s">
        <v>15</v>
      </c>
      <c r="C305" s="609" t="str">
        <f>IF(A305="","",IFERROR(VLOOKUP(A305,'SINAPI12-24'!$A$3:$G$12673,2,FALSE),VLOOKUP(A305,'MAPA DE COTAÇÃO'!$B$12:$H$14,3,FALSE)))</f>
        <v>SERVENTE COM ENCARGOS COMPLEMENTARES</v>
      </c>
      <c r="D305" s="610" t="str">
        <f>IF(A305="","",IFERROR(VLOOKUP(A305,'SINAPI12-24'!$A$3:$G$12673,3,FALSE),VLOOKUP(A305,'MAPA DE COTAÇÃO'!$B$12:$H$14,13,FALSE)))</f>
        <v>H</v>
      </c>
      <c r="E305" s="889">
        <v>0.218</v>
      </c>
      <c r="F305" s="611">
        <f>IF(A305="","",IFERROR(VLOOKUP(A305,'SINAPI12-24'!$A$3:$G$12673,5,FALSE),VLOOKUP(A305,'MAPA DE COTAÇÃO'!$B$12:$I$14,13,FALSE)))</f>
        <v>18.34</v>
      </c>
      <c r="G305" s="612">
        <f t="shared" si="42"/>
        <v>4</v>
      </c>
    </row>
    <row r="306" spans="1:7">
      <c r="A306" s="633">
        <v>37595</v>
      </c>
      <c r="B306" s="614" t="s">
        <v>15</v>
      </c>
      <c r="C306" s="615" t="str">
        <f>IF(A306="","",IFERROR(VLOOKUP(A306,'SINAPI12-24'!$A$3:$G$12673,2,FALSE),VLOOKUP(A306,'MAPA DE COTAÇÃO'!$B$12:$H$14,3,FALSE)))</f>
        <v xml:space="preserve">ARGAMASSA COLANTE TIPO AC III                                                                                                                                                                                                                                                                                                                                                                                                                                                                             </v>
      </c>
      <c r="D306" s="616" t="str">
        <f>IF(A306="","",IFERROR(VLOOKUP(A306,'SINAPI12-24'!$A$3:$G$12673,3,FALSE),VLOOKUP(A306,'MAPA DE COTAÇÃO'!$B$12:$H$14,13,FALSE)))</f>
        <v xml:space="preserve">KG    </v>
      </c>
      <c r="E306" s="890">
        <v>1.2150000000000001</v>
      </c>
      <c r="F306" s="617">
        <f>IF(A306="","",IFERROR(VLOOKUP(A306,'SINAPI12-24'!$A$3:$G$12673,5,FALSE),VLOOKUP(A306,'MAPA DE COTAÇÃO'!$B$12:$I$14,13,FALSE)))</f>
        <v>3.69</v>
      </c>
      <c r="G306" s="618">
        <f t="shared" si="42"/>
        <v>4.4800000000000004</v>
      </c>
    </row>
    <row r="308" spans="1:7" ht="30">
      <c r="A308" s="625" t="s">
        <v>13378</v>
      </c>
      <c r="B308" s="626"/>
      <c r="C308" s="627" t="s">
        <v>13452</v>
      </c>
      <c r="D308" s="626" t="s">
        <v>8494</v>
      </c>
      <c r="E308" s="883">
        <v>1</v>
      </c>
      <c r="F308" s="628">
        <f>SUM(G309:G314)</f>
        <v>28.06</v>
      </c>
      <c r="G308" s="629">
        <f>ROUND(F308*E308,2)</f>
        <v>28.06</v>
      </c>
    </row>
    <row r="309" spans="1:7">
      <c r="A309" s="634">
        <v>38383</v>
      </c>
      <c r="B309" s="635" t="s">
        <v>15</v>
      </c>
      <c r="C309" s="636" t="str">
        <f>IF(A309="","",IFERROR(VLOOKUP(A309,'SINAPI12-24'!$A$3:$G$12673,2,FALSE),VLOOKUP(A309,'MAPA DE COTAÇÃO'!$B$12:$H$14,3,FALSE)))</f>
        <v xml:space="preserve">LIXA D'AGUA EM FOLHA, COR PRETA, GRAO 100                                                                                                                                                                                                                                                                                                                                                                                                                                                                 </v>
      </c>
      <c r="D309" s="637" t="str">
        <f>IF(A309="","",IFERROR(VLOOKUP(A309,'SINAPI12-24'!$A$3:$G$12673,3,FALSE),VLOOKUP(A309,'MAPA DE COTAÇÃO'!$B$12:$H$14,13,FALSE)))</f>
        <v xml:space="preserve">UN    </v>
      </c>
      <c r="E309" s="894">
        <v>3.1300000000000001E-2</v>
      </c>
      <c r="F309" s="638">
        <f>IF(A309="","",IFERROR(VLOOKUP(A309,'SINAPI12-24'!$A$3:$G$12673,5,FALSE),VLOOKUP(A309,'MAPA DE COTAÇÃO'!$B$12:$I$14,13,FALSE)))</f>
        <v>2.75</v>
      </c>
      <c r="G309" s="639">
        <f t="shared" ref="G309:G314" si="43">ROUND(F309*E309,2)</f>
        <v>0.09</v>
      </c>
    </row>
    <row r="310" spans="1:7">
      <c r="A310" s="607">
        <v>122</v>
      </c>
      <c r="B310" s="608" t="s">
        <v>15</v>
      </c>
      <c r="C310" s="609" t="str">
        <f>IF(A310="","",IFERROR(VLOOKUP(A310,'SINAPI12-24'!$A$3:$G$12673,2,FALSE),VLOOKUP(A310,'MAPA DE COTAÇÃO'!$B$12:$H$14,3,FALSE)))</f>
        <v xml:space="preserve">ADESIVO PLASTICO PARA PVC, FRASCO COM *850* GR                                                                                                                                                                                                                                                                                                                                                                                                                                                            </v>
      </c>
      <c r="D310" s="610" t="str">
        <f>IF(A310="","",IFERROR(VLOOKUP(A310,'SINAPI12-24'!$A$3:$G$12673,3,FALSE),VLOOKUP(A310,'MAPA DE COTAÇÃO'!$B$12:$H$14,13,FALSE)))</f>
        <v xml:space="preserve">UN    </v>
      </c>
      <c r="E310" s="895">
        <v>2.35E-2</v>
      </c>
      <c r="F310" s="611">
        <f>IF(A310="","",IFERROR(VLOOKUP(A310,'SINAPI12-24'!$A$3:$G$12673,5,FALSE),VLOOKUP(A310,'MAPA DE COTAÇÃO'!$B$12:$I$14,13,FALSE)))</f>
        <v>76.94</v>
      </c>
      <c r="G310" s="612">
        <f t="shared" si="43"/>
        <v>1.81</v>
      </c>
    </row>
    <row r="311" spans="1:7">
      <c r="A311" s="640">
        <v>88</v>
      </c>
      <c r="B311" s="608" t="s">
        <v>15</v>
      </c>
      <c r="C311" s="609" t="str">
        <f>IF(A311="","",IFERROR(VLOOKUP(A311,'SINAPI12-24'!$A$3:$G$12673,2,FALSE),VLOOKUP(A311,'MAPA DE COTAÇÃO'!$B$12:$H$14,3,FALSE)))</f>
        <v xml:space="preserve">ADAPTADOR PVC, SOLDAVEL, LONGO, COM FLANGE LIVRE, 32 MM X 1", PARA CAIXA D'AGUA                                                                                                                                                                                                                                                                                                                                                                                                                           </v>
      </c>
      <c r="D311" s="610" t="str">
        <f>IF(A311="","",IFERROR(VLOOKUP(A311,'SINAPI12-24'!$A$3:$G$12673,3,FALSE),VLOOKUP(A311,'MAPA DE COTAÇÃO'!$B$12:$H$14,13,FALSE)))</f>
        <v xml:space="preserve">UN    </v>
      </c>
      <c r="E311" s="895">
        <v>1</v>
      </c>
      <c r="F311" s="611">
        <f>IF(A311="","",IFERROR(VLOOKUP(A311,'SINAPI12-24'!$A$3:$G$12673,5,FALSE),VLOOKUP(A311,'MAPA DE COTAÇÃO'!$B$12:$I$14,13,FALSE)))</f>
        <v>10.01</v>
      </c>
      <c r="G311" s="612">
        <f t="shared" si="43"/>
        <v>10.01</v>
      </c>
    </row>
    <row r="312" spans="1:7">
      <c r="A312" s="607">
        <v>20083</v>
      </c>
      <c r="B312" s="608" t="s">
        <v>15</v>
      </c>
      <c r="C312" s="609" t="str">
        <f>IF(A312="","",IFERROR(VLOOKUP(A312,'SINAPI12-24'!$A$3:$G$12673,2,FALSE),VLOOKUP(A312,'MAPA DE COTAÇÃO'!$B$12:$H$14,3,FALSE)))</f>
        <v xml:space="preserve">SOLUCAO PREPARADORA / LIMPADORA PARA PVC, FRASCO COM 1000 CM3                                                                                                                                                                                                                                                                                                                                                                                                                                             </v>
      </c>
      <c r="D312" s="610" t="str">
        <f>IF(A312="","",IFERROR(VLOOKUP(A312,'SINAPI12-24'!$A$3:$G$12673,3,FALSE),VLOOKUP(A312,'MAPA DE COTAÇÃO'!$B$12:$H$14,13,FALSE)))</f>
        <v xml:space="preserve">UN    </v>
      </c>
      <c r="E312" s="895">
        <v>0.04</v>
      </c>
      <c r="F312" s="611">
        <f>IF(A312="","",IFERROR(VLOOKUP(A312,'SINAPI12-24'!$A$3:$G$12673,5,FALSE),VLOOKUP(A312,'MAPA DE COTAÇÃO'!$B$12:$I$14,13,FALSE)))</f>
        <v>87.17</v>
      </c>
      <c r="G312" s="612">
        <f t="shared" si="43"/>
        <v>3.49</v>
      </c>
    </row>
    <row r="313" spans="1:7">
      <c r="A313" s="607">
        <v>88248</v>
      </c>
      <c r="B313" s="608" t="s">
        <v>15</v>
      </c>
      <c r="C313" s="609" t="str">
        <f>IF(A313="","",IFERROR(VLOOKUP(A313,'SINAPI12-24'!$A$3:$G$12673,2,FALSE),VLOOKUP(A313,'MAPA DE COTAÇÃO'!$B$12:$H$14,3,FALSE)))</f>
        <v>AUXILIAR DE ENCANADOR OU BOMBEIRO HIDRÁULICO COM ENCARGOS COMPLEMENTARES</v>
      </c>
      <c r="D313" s="610" t="str">
        <f>IF(A313="","",IFERROR(VLOOKUP(A313,'SINAPI12-24'!$A$3:$G$12673,3,FALSE),VLOOKUP(A313,'MAPA DE COTAÇÃO'!$B$12:$H$14,13,FALSE)))</f>
        <v>H</v>
      </c>
      <c r="E313" s="895">
        <v>0.3044</v>
      </c>
      <c r="F313" s="611">
        <f>IF(A313="","",IFERROR(VLOOKUP(A313,'SINAPI12-24'!$A$3:$G$12673,5,FALSE),VLOOKUP(A313,'MAPA DE COTAÇÃO'!$B$12:$I$14,13,FALSE)))</f>
        <v>18.79</v>
      </c>
      <c r="G313" s="612">
        <f t="shared" ref="G313" si="44">ROUND(F313*E313,2)</f>
        <v>5.72</v>
      </c>
    </row>
    <row r="314" spans="1:7">
      <c r="A314" s="613">
        <v>88267</v>
      </c>
      <c r="B314" s="614" t="s">
        <v>15</v>
      </c>
      <c r="C314" s="615" t="str">
        <f>IF(A314="","",IFERROR(VLOOKUP(A314,'SINAPI12-24'!$A$3:$G$12673,2,FALSE),VLOOKUP(A314,'MAPA DE COTAÇÃO'!$B$12:$H$14,3,FALSE)))</f>
        <v>ENCANADOR OU BOMBEIRO HIDRÁULICO COM ENCARGOS COMPLEMENTARES</v>
      </c>
      <c r="D314" s="616" t="str">
        <f>IF(A314="","",IFERROR(VLOOKUP(A314,'SINAPI12-24'!$A$3:$G$12673,3,FALSE),VLOOKUP(A314,'MAPA DE COTAÇÃO'!$B$12:$H$14,13,FALSE)))</f>
        <v>H</v>
      </c>
      <c r="E314" s="896">
        <v>0.3044</v>
      </c>
      <c r="F314" s="617">
        <f>IF(A314="","",IFERROR(VLOOKUP(A314,'SINAPI12-24'!$A$3:$G$12673,5,FALSE),VLOOKUP(A314,'MAPA DE COTAÇÃO'!$B$12:$I$14,13,FALSE)))</f>
        <v>22.8</v>
      </c>
      <c r="G314" s="618">
        <f t="shared" si="43"/>
        <v>6.94</v>
      </c>
    </row>
    <row r="316" spans="1:7">
      <c r="A316" s="625" t="s">
        <v>13379</v>
      </c>
      <c r="B316" s="626"/>
      <c r="C316" s="627" t="s">
        <v>13383</v>
      </c>
      <c r="D316" s="626" t="s">
        <v>8494</v>
      </c>
      <c r="E316" s="883">
        <v>1</v>
      </c>
      <c r="F316" s="628">
        <f>SUM(G317:G322)</f>
        <v>102.21</v>
      </c>
      <c r="G316" s="629">
        <f>ROUND(F316*E316,2)</f>
        <v>102.21</v>
      </c>
    </row>
    <row r="317" spans="1:7">
      <c r="A317" s="634">
        <v>34753</v>
      </c>
      <c r="B317" s="635" t="s">
        <v>15</v>
      </c>
      <c r="C317" s="636" t="str">
        <f>IF(A317="","",IFERROR(VLOOKUP(A317,'SINAPI12-24'!$A$3:$G$12673,2,FALSE),VLOOKUP(A317,'MAPA DE COTAÇÃO'!$B$12:$H$14,3,FALSE)))</f>
        <v xml:space="preserve">CIMENTO PORTLAND POZOLANICO CP IV-32                                                                                                                                                                                                                                                                                                                                                                                                                                                                      </v>
      </c>
      <c r="D317" s="637" t="str">
        <f>IF(A317="","",IFERROR(VLOOKUP(A317,'SINAPI12-24'!$A$3:$G$12673,3,FALSE),VLOOKUP(A317,'MAPA DE COTAÇÃO'!$B$12:$H$14,13,FALSE)))</f>
        <v xml:space="preserve">KG    </v>
      </c>
      <c r="E317" s="880">
        <v>0.41</v>
      </c>
      <c r="F317" s="638">
        <f>IF(A317="","",IFERROR(VLOOKUP(A317,'SINAPI12-24'!$A$3:$G$12673,5,FALSE),VLOOKUP(A317,'MAPA DE COTAÇÃO'!$B$12:$I$14,13,FALSE)))</f>
        <v>0.91</v>
      </c>
      <c r="G317" s="639">
        <f t="shared" ref="G317:G322" si="45">ROUND(F317*E317,2)</f>
        <v>0.37</v>
      </c>
    </row>
    <row r="318" spans="1:7" ht="30">
      <c r="A318" s="607">
        <v>7271</v>
      </c>
      <c r="B318" s="608" t="s">
        <v>15</v>
      </c>
      <c r="C318" s="609" t="str">
        <f>IF(A318="","",IFERROR(VLOOKUP(A318,'SINAPI12-24'!$A$3:$G$12673,2,FALSE),VLOOKUP(A318,'MAPA DE COTAÇÃO'!$B$12:$H$14,3,FALSE)))</f>
        <v xml:space="preserve">BLOCO CERAMICO / TIJOLO VAZADO PARA ALVENARIA DE VEDACAO, 8 FUROS NA HORIZONTAL DE 9 X 19 X 19 CM (L X A X C)                                                                                                                                                                                                                                                                                                                                                                                             </v>
      </c>
      <c r="D318" s="610" t="str">
        <f>IF(A318="","",IFERROR(VLOOKUP(A318,'SINAPI12-24'!$A$3:$G$12673,3,FALSE),VLOOKUP(A318,'MAPA DE COTAÇÃO'!$B$12:$H$14,13,FALSE)))</f>
        <v xml:space="preserve">UN    </v>
      </c>
      <c r="E318" s="881">
        <v>20</v>
      </c>
      <c r="F318" s="611">
        <f>IF(A318="","",IFERROR(VLOOKUP(A318,'SINAPI12-24'!$A$3:$G$12673,5,FALSE),VLOOKUP(A318,'MAPA DE COTAÇÃO'!$B$12:$I$14,13,FALSE)))</f>
        <v>1.1000000000000001</v>
      </c>
      <c r="G318" s="612">
        <f t="shared" si="45"/>
        <v>22</v>
      </c>
    </row>
    <row r="319" spans="1:7">
      <c r="A319" s="607">
        <v>88309</v>
      </c>
      <c r="B319" s="608" t="s">
        <v>15</v>
      </c>
      <c r="C319" s="609" t="str">
        <f>IF(A319="","",IFERROR(VLOOKUP(A319,'SINAPI12-24'!$A$3:$G$12673,2,FALSE),VLOOKUP(A319,'MAPA DE COTAÇÃO'!$B$12:$H$14,3,FALSE)))</f>
        <v>PEDREIRO COM ENCARGOS COMPLEMENTARES</v>
      </c>
      <c r="D319" s="610" t="str">
        <f>IF(A319="","",IFERROR(VLOOKUP(A319,'SINAPI12-24'!$A$3:$G$12673,3,FALSE),VLOOKUP(A319,'MAPA DE COTAÇÃO'!$B$12:$H$14,13,FALSE)))</f>
        <v>H</v>
      </c>
      <c r="E319" s="881">
        <v>0.98</v>
      </c>
      <c r="F319" s="611">
        <f>IF(A319="","",IFERROR(VLOOKUP(A319,'SINAPI12-24'!$A$3:$G$12673,5,FALSE),VLOOKUP(A319,'MAPA DE COTAÇÃO'!$B$12:$I$14,13,FALSE)))</f>
        <v>22.95</v>
      </c>
      <c r="G319" s="612">
        <f t="shared" si="45"/>
        <v>22.49</v>
      </c>
    </row>
    <row r="320" spans="1:7">
      <c r="A320" s="607">
        <v>4721</v>
      </c>
      <c r="B320" s="608" t="s">
        <v>15</v>
      </c>
      <c r="C320" s="609" t="str">
        <f>IF(A320="","",IFERROR(VLOOKUP(A320,'SINAPI12-24'!$A$3:$G$12673,2,FALSE),VLOOKUP(A320,'MAPA DE COTAÇÃO'!$B$12:$H$14,3,FALSE)))</f>
        <v xml:space="preserve">PEDRA BRITADA N. 1 (9,5 A 19 MM) POSTO PEDREIRA/FORNECEDOR, SEM FRETE                                                                                                                                                                                                                                                                                                                                                                                                                                     </v>
      </c>
      <c r="D320" s="610" t="str">
        <f>IF(A320="","",IFERROR(VLOOKUP(A320,'SINAPI12-24'!$A$3:$G$12673,3,FALSE),VLOOKUP(A320,'MAPA DE COTAÇÃO'!$B$12:$H$14,13,FALSE)))</f>
        <v xml:space="preserve">M3    </v>
      </c>
      <c r="E320" s="881">
        <v>3.1E-2</v>
      </c>
      <c r="F320" s="611">
        <f>IF(A320="","",IFERROR(VLOOKUP(A320,'SINAPI12-24'!$A$3:$G$12673,5,FALSE),VLOOKUP(A320,'MAPA DE COTAÇÃO'!$B$12:$I$14,13,FALSE)))</f>
        <v>164.13</v>
      </c>
      <c r="G320" s="612">
        <f t="shared" si="45"/>
        <v>5.09</v>
      </c>
    </row>
    <row r="321" spans="1:9">
      <c r="A321" s="607">
        <v>88316</v>
      </c>
      <c r="B321" s="608" t="s">
        <v>15</v>
      </c>
      <c r="C321" s="609" t="str">
        <f>IF(A321="","",IFERROR(VLOOKUP(A321,'SINAPI12-24'!$A$3:$G$12673,2,FALSE),VLOOKUP(A321,'MAPA DE COTAÇÃO'!$B$12:$H$14,3,FALSE)))</f>
        <v>SERVENTE COM ENCARGOS COMPLEMENTARES</v>
      </c>
      <c r="D321" s="610" t="str">
        <f>IF(A321="","",IFERROR(VLOOKUP(A321,'SINAPI12-24'!$A$3:$G$12673,3,FALSE),VLOOKUP(A321,'MAPA DE COTAÇÃO'!$B$12:$H$14,13,FALSE)))</f>
        <v>H</v>
      </c>
      <c r="E321" s="881">
        <v>2.0699999999999998</v>
      </c>
      <c r="F321" s="611">
        <f>IF(A321="","",IFERROR(VLOOKUP(A321,'SINAPI12-24'!$A$3:$G$12673,5,FALSE),VLOOKUP(A321,'MAPA DE COTAÇÃO'!$B$12:$I$14,13,FALSE)))</f>
        <v>18.34</v>
      </c>
      <c r="G321" s="612">
        <f t="shared" si="45"/>
        <v>37.96</v>
      </c>
    </row>
    <row r="322" spans="1:9">
      <c r="A322" s="613">
        <v>370</v>
      </c>
      <c r="B322" s="614" t="s">
        <v>15</v>
      </c>
      <c r="C322" s="615" t="str">
        <f>IF(A322="","",IFERROR(VLOOKUP(A322,'SINAPI12-24'!$A$3:$G$12673,2,FALSE),VLOOKUP(A322,'MAPA DE COTAÇÃO'!$B$12:$H$14,3,FALSE)))</f>
        <v xml:space="preserve">AREIA MEDIA - POSTO JAZIDA/FORNECEDOR (RETIRADO NA JAZIDA, SEM TRANSPORTE)                                                                                                                                                                                                                                                                                                                                                                                                                                </v>
      </c>
      <c r="D322" s="616" t="str">
        <f>IF(A322="","",IFERROR(VLOOKUP(A322,'SINAPI12-24'!$A$3:$G$12673,3,FALSE),VLOOKUP(A322,'MAPA DE COTAÇÃO'!$B$12:$H$14,13,FALSE)))</f>
        <v xml:space="preserve">M3    </v>
      </c>
      <c r="E322" s="882">
        <v>0.11</v>
      </c>
      <c r="F322" s="617">
        <f>IF(A322="","",IFERROR(VLOOKUP(A322,'SINAPI12-24'!$A$3:$G$12673,5,FALSE),VLOOKUP(A322,'MAPA DE COTAÇÃO'!$B$12:$I$14,13,FALSE)))</f>
        <v>130</v>
      </c>
      <c r="G322" s="618">
        <f t="shared" si="45"/>
        <v>14.3</v>
      </c>
    </row>
    <row r="324" spans="1:9" ht="30">
      <c r="A324" s="625" t="s">
        <v>13380</v>
      </c>
      <c r="B324" s="626"/>
      <c r="C324" s="627" t="s">
        <v>13388</v>
      </c>
      <c r="D324" s="626" t="s">
        <v>8494</v>
      </c>
      <c r="E324" s="883">
        <v>1</v>
      </c>
      <c r="F324" s="628">
        <f>SUM(G325:G330)</f>
        <v>973.87</v>
      </c>
      <c r="G324" s="629">
        <f>ROUND(F324*E324,2)</f>
        <v>973.87</v>
      </c>
      <c r="H324"/>
      <c r="I324"/>
    </row>
    <row r="325" spans="1:9">
      <c r="A325" s="634">
        <v>6111</v>
      </c>
      <c r="B325" s="635" t="s">
        <v>15</v>
      </c>
      <c r="C325" s="636" t="str">
        <f>IF(A325="","",IFERROR(VLOOKUP(A325,'SINAPI12-24'!$A$3:$G$12673,2,FALSE),VLOOKUP(A325,'MAPA DE COTAÇÃO'!$B$12:$H$14,3,FALSE)))</f>
        <v xml:space="preserve">SERVENTE DE OBRAS (HORISTA)                                                                                                                                                                                                                                                                                                                                                                                                                                                                               </v>
      </c>
      <c r="D325" s="637" t="str">
        <f>IF(A325="","",IFERROR(VLOOKUP(A325,'SINAPI12-24'!$A$3:$G$12673,3,FALSE),VLOOKUP(A325,'MAPA DE COTAÇÃO'!$B$12:$H$14,13,FALSE)))</f>
        <v xml:space="preserve">H     </v>
      </c>
      <c r="E325" s="880">
        <v>1</v>
      </c>
      <c r="F325" s="638">
        <f>IF(A325="","",IFERROR(VLOOKUP(A325,'SINAPI12-24'!$A$3:$G$12673,5,FALSE),VLOOKUP(A325,'MAPA DE COTAÇÃO'!$B$12:$I$14,13,FALSE)))</f>
        <v>12.8</v>
      </c>
      <c r="G325" s="639">
        <f t="shared" ref="G325:G330" si="46">ROUND(F325*E325,2)</f>
        <v>12.8</v>
      </c>
      <c r="H325"/>
      <c r="I325"/>
    </row>
    <row r="326" spans="1:9">
      <c r="A326" s="607">
        <v>2696</v>
      </c>
      <c r="B326" s="608" t="s">
        <v>15</v>
      </c>
      <c r="C326" s="609" t="str">
        <f>IF(A326="","",IFERROR(VLOOKUP(A326,'SINAPI12-24'!$A$3:$G$12673,2,FALSE),VLOOKUP(A326,'MAPA DE COTAÇÃO'!$B$12:$H$14,3,FALSE)))</f>
        <v xml:space="preserve">ENCANADOR OU BOMBEIRO HIDRAULICO (HORISTA)                                                                                                                                                                                                                                                                                                                                                                                                                                                                </v>
      </c>
      <c r="D326" s="610" t="str">
        <f>IF(A326="","",IFERROR(VLOOKUP(A326,'SINAPI12-24'!$A$3:$G$12673,3,FALSE),VLOOKUP(A326,'MAPA DE COTAÇÃO'!$B$12:$H$14,13,FALSE)))</f>
        <v xml:space="preserve">H     </v>
      </c>
      <c r="E326" s="881">
        <v>1</v>
      </c>
      <c r="F326" s="611">
        <f>IF(A326="","",IFERROR(VLOOKUP(A326,'SINAPI12-24'!$A$3:$G$12673,5,FALSE),VLOOKUP(A326,'MAPA DE COTAÇÃO'!$B$12:$I$14,13,FALSE)))</f>
        <v>17.78</v>
      </c>
      <c r="G326" s="612">
        <f t="shared" si="46"/>
        <v>17.78</v>
      </c>
      <c r="H326"/>
      <c r="I326"/>
    </row>
    <row r="327" spans="1:9">
      <c r="A327" s="607">
        <v>6141</v>
      </c>
      <c r="B327" s="608" t="s">
        <v>15</v>
      </c>
      <c r="C327" s="609" t="str">
        <f>IF(A327="","",IFERROR(VLOOKUP(A327,'SINAPI12-24'!$A$3:$G$12673,2,FALSE),VLOOKUP(A327,'MAPA DE COTAÇÃO'!$B$12:$H$14,3,FALSE)))</f>
        <v xml:space="preserve">ENGATE/RABICHO FLEXIVEL PLASTICO (PVC OU ABS) BRANCO 1/2" X 30 CM                                                                                                                                                                                                                                                                                                                                                                                                                                         </v>
      </c>
      <c r="D327" s="610" t="str">
        <f>IF(A327="","",IFERROR(VLOOKUP(A327,'SINAPI12-24'!$A$3:$G$12673,3,FALSE),VLOOKUP(A327,'MAPA DE COTAÇÃO'!$B$12:$H$14,13,FALSE)))</f>
        <v xml:space="preserve">UN    </v>
      </c>
      <c r="E327" s="881">
        <v>1</v>
      </c>
      <c r="F327" s="611">
        <f>IF(A327="","",IFERROR(VLOOKUP(A327,'SINAPI12-24'!$A$3:$G$12673,5,FALSE),VLOOKUP(A327,'MAPA DE COTAÇÃO'!$B$12:$I$14,13,FALSE)))</f>
        <v>6.96</v>
      </c>
      <c r="G327" s="612">
        <f t="shared" si="46"/>
        <v>6.96</v>
      </c>
      <c r="H327"/>
      <c r="I327"/>
    </row>
    <row r="328" spans="1:9">
      <c r="A328" s="607">
        <v>6157</v>
      </c>
      <c r="B328" s="608" t="s">
        <v>15</v>
      </c>
      <c r="C328" s="609" t="str">
        <f>IF(A328="","",IFERROR(VLOOKUP(A328,'SINAPI12-24'!$A$3:$G$12673,2,FALSE),VLOOKUP(A328,'MAPA DE COTAÇÃO'!$B$12:$H$14,3,FALSE)))</f>
        <v xml:space="preserve">VALVULA EM METAL CROMADO PARA PIA AMERICANA 3.1/2 X 1.1/2"                                                                                                                                                                                                                                                                                                                                                                                                                                                </v>
      </c>
      <c r="D328" s="610" t="str">
        <f>IF(A328="","",IFERROR(VLOOKUP(A328,'SINAPI12-24'!$A$3:$G$12673,3,FALSE),VLOOKUP(A328,'MAPA DE COTAÇÃO'!$B$12:$H$14,13,FALSE)))</f>
        <v xml:space="preserve">UN    </v>
      </c>
      <c r="E328" s="881">
        <v>1</v>
      </c>
      <c r="F328" s="611">
        <f>IF(A328="","",IFERROR(VLOOKUP(A328,'SINAPI12-24'!$A$3:$G$12673,5,FALSE),VLOOKUP(A328,'MAPA DE COTAÇÃO'!$B$12:$I$14,13,FALSE)))</f>
        <v>68.13</v>
      </c>
      <c r="G328" s="612">
        <f t="shared" si="46"/>
        <v>68.13</v>
      </c>
      <c r="H328"/>
      <c r="I328"/>
    </row>
    <row r="329" spans="1:9">
      <c r="A329" s="607">
        <v>13983</v>
      </c>
      <c r="B329" s="608" t="s">
        <v>15</v>
      </c>
      <c r="C329" s="609" t="str">
        <f>IF(A329="","",IFERROR(VLOOKUP(A329,'SINAPI12-24'!$A$3:$G$12673,2,FALSE),VLOOKUP(A329,'MAPA DE COTAÇÃO'!$B$12:$H$14,3,FALSE)))</f>
        <v xml:space="preserve">TORNEIRA METALICA CROMADA, RETA, DE PAREDE, PARA COZINHA, COM AREJADOR, PADRAO POPULAR, 1/2" OU 3/4"                                                                                                                                                                                                                                                                                                                                                                                                      </v>
      </c>
      <c r="D329" s="610" t="str">
        <f>IF(A329="","",IFERROR(VLOOKUP(A329,'SINAPI12-24'!$A$3:$G$12673,3,FALSE),VLOOKUP(A329,'MAPA DE COTAÇÃO'!$B$12:$H$14,13,FALSE)))</f>
        <v xml:space="preserve">UN    </v>
      </c>
      <c r="E329" s="881">
        <v>1</v>
      </c>
      <c r="F329" s="611">
        <f>IF(A329="","",IFERROR(VLOOKUP(A329,'SINAPI12-24'!$A$3:$G$12673,5,FALSE),VLOOKUP(A329,'MAPA DE COTAÇÃO'!$B$12:$I$14,13,FALSE)))</f>
        <v>103.2</v>
      </c>
      <c r="G329" s="612">
        <f t="shared" si="46"/>
        <v>103.2</v>
      </c>
      <c r="H329"/>
      <c r="I329"/>
    </row>
    <row r="330" spans="1:9">
      <c r="A330" s="802" t="s">
        <v>13869</v>
      </c>
      <c r="B330" s="614" t="s">
        <v>13403</v>
      </c>
      <c r="C330" s="615" t="str">
        <f>IF(A330="","",IFERROR(VLOOKUP(A330,'SINAPI12-24'!$A$3:$G$12673,2,FALSE),VLOOKUP(A330,'MAPA DE COTAÇÃO'!$B$9:$J$31,2,FALSE)))</f>
        <v>CUBA DE EMBUTIR RETANGULAR DE AÇO INOXIDÁVEL, 50x40x20 CM</v>
      </c>
      <c r="D330" s="616" t="str">
        <f>IF(A330="","",IFERROR(VLOOKUP(A330,'SINAPI12-24'!$A$3:$G$12673,3,FALSE),VLOOKUP(A330,'MAPA DE COTAÇÃO'!$B$9:$J$31,7,FALSE)))</f>
        <v>Un</v>
      </c>
      <c r="E330" s="882">
        <v>1</v>
      </c>
      <c r="F330" s="611">
        <f>IF(A330="","",IFERROR(VLOOKUP(A330,'SINAPI12-24'!$A$3:$G$12673,3,FALSE),VLOOKUP(A330,'MAPA DE COTAÇÃO'!$B$9:$J$31,9,FALSE)))</f>
        <v>765</v>
      </c>
      <c r="G330" s="618">
        <f t="shared" si="46"/>
        <v>765</v>
      </c>
      <c r="H330"/>
      <c r="I330"/>
    </row>
    <row r="331" spans="1:9">
      <c r="H331"/>
      <c r="I331"/>
    </row>
    <row r="332" spans="1:9" ht="30">
      <c r="A332" s="625" t="s">
        <v>13384</v>
      </c>
      <c r="B332" s="626"/>
      <c r="C332" s="627" t="s">
        <v>13389</v>
      </c>
      <c r="D332" s="626" t="s">
        <v>123</v>
      </c>
      <c r="E332" s="883">
        <v>1</v>
      </c>
      <c r="F332" s="628">
        <f>SUM(G338:G338)</f>
        <v>1255</v>
      </c>
      <c r="G332" s="629">
        <f>ROUND(F332*E332,2)</f>
        <v>1255</v>
      </c>
      <c r="H332"/>
      <c r="I332"/>
    </row>
    <row r="333" spans="1:9">
      <c r="A333" s="634">
        <v>6111</v>
      </c>
      <c r="B333" s="635" t="s">
        <v>15</v>
      </c>
      <c r="C333" s="636" t="str">
        <f>IF(A333="","",IFERROR(VLOOKUP(A333,'SINAPI12-24'!$A$3:$G$12673,2,FALSE),VLOOKUP(A333,'MAPA DE COTAÇÃO'!$B$12:$H$14,3,FALSE)))</f>
        <v xml:space="preserve">SERVENTE DE OBRAS (HORISTA)                                                                                                                                                                                                                                                                                                                                                                                                                                                                               </v>
      </c>
      <c r="D333" s="637" t="str">
        <f>IF(A333="","",IFERROR(VLOOKUP(A333,'SINAPI12-24'!$A$3:$G$12673,3,FALSE),VLOOKUP(A333,'MAPA DE COTAÇÃO'!$B$12:$H$14,13,FALSE)))</f>
        <v xml:space="preserve">H     </v>
      </c>
      <c r="E333" s="880">
        <v>1</v>
      </c>
      <c r="F333" s="638">
        <f>IF(A333="","",IFERROR(VLOOKUP(A333,'SINAPI12-24'!$A$3:$G$12673,5,FALSE),VLOOKUP(A333,'MAPA DE COTAÇÃO'!$B$12:$I$14,13,FALSE)))</f>
        <v>12.8</v>
      </c>
      <c r="G333" s="639">
        <f t="shared" ref="G333:G337" si="47">ROUND(F333*E333,2)</f>
        <v>12.8</v>
      </c>
      <c r="H333"/>
      <c r="I333"/>
    </row>
    <row r="334" spans="1:9">
      <c r="A334" s="607">
        <v>2696</v>
      </c>
      <c r="B334" s="608" t="s">
        <v>15</v>
      </c>
      <c r="C334" s="609" t="str">
        <f>IF(A334="","",IFERROR(VLOOKUP(A334,'SINAPI12-24'!$A$3:$G$12673,2,FALSE),VLOOKUP(A334,'MAPA DE COTAÇÃO'!$B$12:$H$14,3,FALSE)))</f>
        <v xml:space="preserve">ENCANADOR OU BOMBEIRO HIDRAULICO (HORISTA)                                                                                                                                                                                                                                                                                                                                                                                                                                                                </v>
      </c>
      <c r="D334" s="610" t="str">
        <f>IF(A334="","",IFERROR(VLOOKUP(A334,'SINAPI12-24'!$A$3:$G$12673,3,FALSE),VLOOKUP(A334,'MAPA DE COTAÇÃO'!$B$12:$H$14,13,FALSE)))</f>
        <v xml:space="preserve">H     </v>
      </c>
      <c r="E334" s="881">
        <v>1</v>
      </c>
      <c r="F334" s="611">
        <f>IF(A334="","",IFERROR(VLOOKUP(A334,'SINAPI12-24'!$A$3:$G$12673,5,FALSE),VLOOKUP(A334,'MAPA DE COTAÇÃO'!$B$12:$I$14,13,FALSE)))</f>
        <v>17.78</v>
      </c>
      <c r="G334" s="612">
        <f t="shared" si="47"/>
        <v>17.78</v>
      </c>
      <c r="H334"/>
      <c r="I334"/>
    </row>
    <row r="335" spans="1:9">
      <c r="A335" s="607">
        <v>6141</v>
      </c>
      <c r="B335" s="608" t="s">
        <v>15</v>
      </c>
      <c r="C335" s="609" t="str">
        <f>IF(A335="","",IFERROR(VLOOKUP(A335,'SINAPI12-24'!$A$3:$G$12673,2,FALSE),VLOOKUP(A335,'MAPA DE COTAÇÃO'!$B$12:$H$14,3,FALSE)))</f>
        <v xml:space="preserve">ENGATE/RABICHO FLEXIVEL PLASTICO (PVC OU ABS) BRANCO 1/2" X 30 CM                                                                                                                                                                                                                                                                                                                                                                                                                                         </v>
      </c>
      <c r="D335" s="610" t="str">
        <f>IF(A335="","",IFERROR(VLOOKUP(A335,'SINAPI12-24'!$A$3:$G$12673,3,FALSE),VLOOKUP(A335,'MAPA DE COTAÇÃO'!$B$12:$H$14,13,FALSE)))</f>
        <v xml:space="preserve">UN    </v>
      </c>
      <c r="E335" s="881">
        <v>1</v>
      </c>
      <c r="F335" s="611">
        <f>IF(A335="","",IFERROR(VLOOKUP(A335,'SINAPI12-24'!$A$3:$G$12673,5,FALSE),VLOOKUP(A335,'MAPA DE COTAÇÃO'!$B$12:$I$14,13,FALSE)))</f>
        <v>6.96</v>
      </c>
      <c r="G335" s="612">
        <f t="shared" si="47"/>
        <v>6.96</v>
      </c>
      <c r="H335"/>
      <c r="I335"/>
    </row>
    <row r="336" spans="1:9">
      <c r="A336" s="607">
        <v>6157</v>
      </c>
      <c r="B336" s="608" t="s">
        <v>15</v>
      </c>
      <c r="C336" s="609" t="str">
        <f>IF(A336="","",IFERROR(VLOOKUP(A336,'SINAPI12-24'!$A$3:$G$12673,2,FALSE),VLOOKUP(A336,'MAPA DE COTAÇÃO'!$B$12:$H$14,3,FALSE)))</f>
        <v xml:space="preserve">VALVULA EM METAL CROMADO PARA PIA AMERICANA 3.1/2 X 1.1/2"                                                                                                                                                                                                                                                                                                                                                                                                                                                </v>
      </c>
      <c r="D336" s="610" t="str">
        <f>IF(A336="","",IFERROR(VLOOKUP(A336,'SINAPI12-24'!$A$3:$G$12673,3,FALSE),VLOOKUP(A336,'MAPA DE COTAÇÃO'!$B$12:$H$14,13,FALSE)))</f>
        <v xml:space="preserve">UN    </v>
      </c>
      <c r="E336" s="881">
        <v>1</v>
      </c>
      <c r="F336" s="611">
        <f>IF(A336="","",IFERROR(VLOOKUP(A336,'SINAPI12-24'!$A$3:$G$12673,5,FALSE),VLOOKUP(A336,'MAPA DE COTAÇÃO'!$B$12:$I$14,13,FALSE)))</f>
        <v>68.13</v>
      </c>
      <c r="G336" s="612">
        <f t="shared" si="47"/>
        <v>68.13</v>
      </c>
      <c r="H336"/>
      <c r="I336"/>
    </row>
    <row r="337" spans="1:9">
      <c r="A337" s="607">
        <v>13983</v>
      </c>
      <c r="B337" s="608" t="s">
        <v>15</v>
      </c>
      <c r="C337" s="609" t="str">
        <f>IF(A337="","",IFERROR(VLOOKUP(A337,'SINAPI12-24'!$A$3:$G$12673,2,FALSE),VLOOKUP(A337,'MAPA DE COTAÇÃO'!$B$12:$H$14,3,FALSE)))</f>
        <v xml:space="preserve">TORNEIRA METALICA CROMADA, RETA, DE PAREDE, PARA COZINHA, COM AREJADOR, PADRAO POPULAR, 1/2" OU 3/4"                                                                                                                                                                                                                                                                                                                                                                                                      </v>
      </c>
      <c r="D337" s="610" t="str">
        <f>IF(A337="","",IFERROR(VLOOKUP(A337,'SINAPI12-24'!$A$3:$G$12673,3,FALSE),VLOOKUP(A337,'MAPA DE COTAÇÃO'!$B$12:$H$14,13,FALSE)))</f>
        <v xml:space="preserve">UN    </v>
      </c>
      <c r="E337" s="881">
        <v>1</v>
      </c>
      <c r="F337" s="611">
        <f>IF(A337="","",IFERROR(VLOOKUP(A337,'SINAPI12-24'!$A$3:$G$12673,5,FALSE),VLOOKUP(A337,'MAPA DE COTAÇÃO'!$B$12:$I$14,13,FALSE)))</f>
        <v>103.2</v>
      </c>
      <c r="G337" s="612">
        <f t="shared" si="47"/>
        <v>103.2</v>
      </c>
      <c r="H337"/>
      <c r="I337"/>
    </row>
    <row r="338" spans="1:9">
      <c r="A338" s="802" t="s">
        <v>13870</v>
      </c>
      <c r="B338" s="614" t="s">
        <v>13403</v>
      </c>
      <c r="C338" s="615" t="str">
        <f>IF(A338="","",IFERROR(VLOOKUP(A338,'SINAPI12-24'!$A$3:$G$12673,2,FALSE),VLOOKUP(A338,'MAPA DE COTAÇÃO'!$B$9:$J$31,2,FALSE)))</f>
        <v xml:space="preserve">CUBA DE EMBUTIR RETANGULAR DE AÇO INOXIDÁVEL, 60 X 50 X 40 CM </v>
      </c>
      <c r="D338" s="616" t="str">
        <f>IF(A338="","",IFERROR(VLOOKUP(A338,'SINAPI12-24'!$A$3:$G$12673,3,FALSE),VLOOKUP(A338,'MAPA DE COTAÇÃO'!$B$9:$J$31,7,FALSE)))</f>
        <v>Un</v>
      </c>
      <c r="E338" s="882">
        <v>1</v>
      </c>
      <c r="F338" s="611">
        <f>IF(A338="","",IFERROR(VLOOKUP(A338,'SINAPI12-24'!$A$3:$G$12673,3,FALSE),VLOOKUP(A338,'MAPA DE COTAÇÃO'!$B$9:$J$31,9,FALSE)))</f>
        <v>1255</v>
      </c>
      <c r="G338" s="618">
        <f t="shared" ref="G338" si="48">ROUND(F338*E338,2)</f>
        <v>1255</v>
      </c>
    </row>
    <row r="340" spans="1:9">
      <c r="A340" s="625" t="s">
        <v>13385</v>
      </c>
      <c r="B340" s="626"/>
      <c r="C340" s="627" t="s">
        <v>13390</v>
      </c>
      <c r="D340" s="626" t="s">
        <v>8494</v>
      </c>
      <c r="E340" s="883">
        <v>1</v>
      </c>
      <c r="F340" s="628">
        <f>SUM(G341:G342)</f>
        <v>63.73</v>
      </c>
      <c r="G340" s="629">
        <f>ROUND(F340*E340,2)</f>
        <v>63.73</v>
      </c>
    </row>
    <row r="341" spans="1:9">
      <c r="A341" s="786">
        <v>88309</v>
      </c>
      <c r="B341" s="635" t="s">
        <v>15</v>
      </c>
      <c r="C341" s="636" t="str">
        <f>IF(A341="","",IFERROR(VLOOKUP(A341,'SINAPI12-24'!$A$3:$G$12673,2,FALSE),VLOOKUP(A341,'MAPA DE COTAÇÃO'!$B$12:$H$14,3,FALSE)))</f>
        <v>PEDREIRO COM ENCARGOS COMPLEMENTARES</v>
      </c>
      <c r="D341" s="637" t="str">
        <f>IF(A341="","",IFERROR(VLOOKUP(A341,'SINAPI12-24'!$A$3:$G$12673,3,FALSE),VLOOKUP(A341,'MAPA DE COTAÇÃO'!$B$12:$H$14,13,FALSE)))</f>
        <v>H</v>
      </c>
      <c r="E341" s="884">
        <v>0.6</v>
      </c>
      <c r="F341" s="638">
        <f>IF(A341="","",IFERROR(VLOOKUP(A341,'SINAPI12-24'!$A$3:$G$12673,5,FALSE),VLOOKUP(A341,'MAPA DE COTAÇÃO'!$B$12:$I$14,13,FALSE)))</f>
        <v>22.95</v>
      </c>
      <c r="G341" s="639">
        <f t="shared" ref="G341:G342" si="49">ROUND(F341*E341,2)</f>
        <v>13.77</v>
      </c>
    </row>
    <row r="342" spans="1:9">
      <c r="A342" s="787">
        <v>37401</v>
      </c>
      <c r="B342" s="614" t="s">
        <v>15</v>
      </c>
      <c r="C342" s="615" t="str">
        <f>IF(A342="","",IFERROR(VLOOKUP(A342,'SINAPI12-24'!$A$3:$G$12673,2,FALSE),VLOOKUP(A342,'MAPA DE COTAÇÃO'!$B$12:$H$14,3,FALSE)))</f>
        <v xml:space="preserve">TOALHEIRO PLASTICO TIPO DISPENSER PARA PAPEL TOALHA INTERFOLHADO                                                                                                                                                                                                                                                                                                                                                                                                                                          </v>
      </c>
      <c r="D342" s="616" t="str">
        <f>IF(A342="","",IFERROR(VLOOKUP(A342,'SINAPI12-24'!$A$3:$G$12673,3,FALSE),VLOOKUP(A342,'MAPA DE COTAÇÃO'!$B$12:$H$14,13,FALSE)))</f>
        <v xml:space="preserve">UN    </v>
      </c>
      <c r="E342" s="886">
        <v>1</v>
      </c>
      <c r="F342" s="617">
        <f>IF(A342="","",IFERROR(VLOOKUP(A342,'SINAPI12-24'!$A$3:$G$12673,5,FALSE),VLOOKUP(A342,'MAPA DE COTAÇÃO'!$B$12:$I$14,13,FALSE)))</f>
        <v>49.96</v>
      </c>
      <c r="G342" s="618">
        <f t="shared" si="49"/>
        <v>49.96</v>
      </c>
    </row>
    <row r="344" spans="1:9">
      <c r="A344" s="625" t="s">
        <v>13386</v>
      </c>
      <c r="B344" s="626"/>
      <c r="C344" s="627" t="s">
        <v>13391</v>
      </c>
      <c r="D344" s="626" t="s">
        <v>123</v>
      </c>
      <c r="E344" s="883">
        <v>1</v>
      </c>
      <c r="F344" s="628">
        <f>SUM(G345:G347)</f>
        <v>204.6</v>
      </c>
      <c r="G344" s="629">
        <f>ROUND(F344*E344,2)</f>
        <v>204.6</v>
      </c>
    </row>
    <row r="345" spans="1:9">
      <c r="A345" s="632">
        <v>2436</v>
      </c>
      <c r="B345" s="620" t="s">
        <v>15</v>
      </c>
      <c r="C345" s="621" t="str">
        <f>IF(A345="","",IFERROR(VLOOKUP(A345,'SINAPI12-24'!$A$3:$G$12673,2,FALSE),VLOOKUP(A345,'MAPA DE COTAÇÃO'!$B$12:$H$14,3,FALSE)))</f>
        <v xml:space="preserve">ELETRICISTA (HORISTA)                                                                                                                                                                                                                                                                                                                                                                                                                                                                                     </v>
      </c>
      <c r="D345" s="622" t="str">
        <f>IF(A345="","",IFERROR(VLOOKUP(A345,'SINAPI12-24'!$A$3:$G$12673,3,FALSE),VLOOKUP(A345,'MAPA DE COTAÇÃO'!$B$12:$H$14,13,FALSE)))</f>
        <v xml:space="preserve">H     </v>
      </c>
      <c r="E345" s="887">
        <v>1</v>
      </c>
      <c r="F345" s="623">
        <f>IF(A345="","",IFERROR(VLOOKUP(A345,'SINAPI12-24'!$A$3:$G$12673,5,FALSE),VLOOKUP(A345,'MAPA DE COTAÇÃO'!$B$12:$I$14,13,FALSE)))</f>
        <v>17.78</v>
      </c>
      <c r="G345" s="624">
        <f t="shared" ref="G345:G347" si="50">ROUND(F345*E345,2)</f>
        <v>17.78</v>
      </c>
    </row>
    <row r="346" spans="1:9">
      <c r="A346" s="630">
        <v>88247</v>
      </c>
      <c r="B346" s="608" t="s">
        <v>15</v>
      </c>
      <c r="C346" s="609" t="str">
        <f>IF(A346="","",IFERROR(VLOOKUP(A346,'SINAPI12-24'!$A$3:$G$12673,2,FALSE),VLOOKUP(A346,'MAPA DE COTAÇÃO'!$B$12:$H$14,3,FALSE)))</f>
        <v>AUXILIAR DE ELETRICISTA COM ENCARGOS COMPLEMENTARES</v>
      </c>
      <c r="D346" s="610" t="str">
        <f>IF(A346="","",IFERROR(VLOOKUP(A346,'SINAPI12-24'!$A$3:$G$12673,3,FALSE),VLOOKUP(A346,'MAPA DE COTAÇÃO'!$B$12:$H$14,13,FALSE)))</f>
        <v>H</v>
      </c>
      <c r="E346" s="885">
        <v>1</v>
      </c>
      <c r="F346" s="611">
        <f>IF(A346="","",IFERROR(VLOOKUP(A346,'SINAPI12-24'!$A$3:$G$12673,5,FALSE),VLOOKUP(A346,'MAPA DE COTAÇÃO'!$B$12:$I$14,13,FALSE)))</f>
        <v>19.78</v>
      </c>
      <c r="G346" s="612">
        <f t="shared" si="50"/>
        <v>19.78</v>
      </c>
    </row>
    <row r="347" spans="1:9">
      <c r="A347" s="631">
        <v>276</v>
      </c>
      <c r="B347" s="614" t="s">
        <v>106</v>
      </c>
      <c r="C347" s="615" t="s">
        <v>13865</v>
      </c>
      <c r="D347" s="616" t="s">
        <v>123</v>
      </c>
      <c r="E347" s="886">
        <v>1</v>
      </c>
      <c r="F347" s="617">
        <v>167.04</v>
      </c>
      <c r="G347" s="618">
        <f t="shared" si="50"/>
        <v>167.04</v>
      </c>
    </row>
    <row r="349" spans="1:9" ht="30">
      <c r="A349" s="625" t="s">
        <v>13387</v>
      </c>
      <c r="B349" s="626"/>
      <c r="C349" s="627" t="s">
        <v>13392</v>
      </c>
      <c r="D349" s="626" t="s">
        <v>8494</v>
      </c>
      <c r="E349" s="883">
        <v>1</v>
      </c>
      <c r="F349" s="628">
        <f>SUM(G350:G351)</f>
        <v>22.22</v>
      </c>
      <c r="G349" s="629">
        <f>ROUND(F349*E349,2)</f>
        <v>22.22</v>
      </c>
    </row>
    <row r="350" spans="1:9" ht="30">
      <c r="A350" s="786">
        <v>37558</v>
      </c>
      <c r="B350" s="635" t="s">
        <v>15</v>
      </c>
      <c r="C350" s="636" t="str">
        <f>IF(A350="","",IFERROR(VLOOKUP(A350,'SINAPI12-24'!$A$3:$G$12673,2,FALSE),VLOOKUP(A350,'MAPA DE COTAÇÃO'!$B$12:$H$14,3,FALSE)))</f>
        <v xml:space="preserve">PLACA DE SINALIZACAO DE SEGURANCA CONTRA INCENDIO, FOTOLUMINESCENTE, RETANGULAR, *20 X 40* CM, EM PVC *2* MM ANTI-CHAMAS (SIMBOLOS, CORES E PICTOGRAMAS CONFORME NBR 16820)                                                                                                                                                                                                                                                                                                                               </v>
      </c>
      <c r="D350" s="637" t="str">
        <f>IF(A350="","",IFERROR(VLOOKUP(A350,'SINAPI12-24'!$A$3:$G$12673,3,FALSE),VLOOKUP(A350,'MAPA DE COTAÇÃO'!$B$12:$H$14,13,FALSE)))</f>
        <v xml:space="preserve">UN    </v>
      </c>
      <c r="E350" s="884">
        <v>1</v>
      </c>
      <c r="F350" s="638">
        <f>IF(A350="","",IFERROR(VLOOKUP(A350,'SINAPI12-24'!$A$3:$G$12673,5,FALSE),VLOOKUP(A350,'MAPA DE COTAÇÃO'!$B$12:$I$14,13,FALSE)))</f>
        <v>18.55</v>
      </c>
      <c r="G350" s="639">
        <f t="shared" ref="G350:G351" si="51">ROUND(F350*E350,2)</f>
        <v>18.55</v>
      </c>
    </row>
    <row r="351" spans="1:9">
      <c r="A351" s="787">
        <v>88316</v>
      </c>
      <c r="B351" s="614" t="s">
        <v>15</v>
      </c>
      <c r="C351" s="615" t="str">
        <f>IF(A351="","",IFERROR(VLOOKUP(A351,'SINAPI12-24'!$A$3:$G$12673,2,FALSE),VLOOKUP(A351,'MAPA DE COTAÇÃO'!$B$12:$H$14,3,FALSE)))</f>
        <v>SERVENTE COM ENCARGOS COMPLEMENTARES</v>
      </c>
      <c r="D351" s="616" t="str">
        <f>IF(A351="","",IFERROR(VLOOKUP(A351,'SINAPI12-24'!$A$3:$G$12673,3,FALSE),VLOOKUP(A351,'MAPA DE COTAÇÃO'!$B$12:$H$14,13,FALSE)))</f>
        <v>H</v>
      </c>
      <c r="E351" s="886">
        <v>0.2</v>
      </c>
      <c r="F351" s="617">
        <f>IF(A351="","",IFERROR(VLOOKUP(A351,'SINAPI12-24'!$A$3:$G$12673,5,FALSE),VLOOKUP(A351,'MAPA DE COTAÇÃO'!$B$12:$I$14,13,FALSE)))</f>
        <v>18.34</v>
      </c>
      <c r="G351" s="618">
        <f t="shared" si="51"/>
        <v>3.67</v>
      </c>
    </row>
    <row r="352" spans="1:9" ht="15.75" customHeight="1"/>
    <row r="353" spans="1:7" ht="45">
      <c r="A353" s="625" t="s">
        <v>13393</v>
      </c>
      <c r="B353" s="626"/>
      <c r="C353" s="627" t="s">
        <v>13398</v>
      </c>
      <c r="D353" s="626" t="s">
        <v>123</v>
      </c>
      <c r="E353" s="883">
        <v>1</v>
      </c>
      <c r="F353" s="628">
        <f>SUM(G354:G356)</f>
        <v>431.43</v>
      </c>
      <c r="G353" s="629">
        <f>ROUND(F353*E353,2)</f>
        <v>431.43</v>
      </c>
    </row>
    <row r="354" spans="1:7">
      <c r="A354" s="634">
        <v>88247</v>
      </c>
      <c r="B354" s="635" t="s">
        <v>15</v>
      </c>
      <c r="C354" s="636" t="str">
        <f>IF(A354="","",IFERROR(VLOOKUP(A354,'SINAPI12-24'!$A$3:$G$12673,2,FALSE),VLOOKUP(A354,'MAPA DE COTAÇÃO'!$B$12:$H$14,3,FALSE)))</f>
        <v>AUXILIAR DE ELETRICISTA COM ENCARGOS COMPLEMENTARES</v>
      </c>
      <c r="D354" s="637" t="str">
        <f>IF(A354="","",IFERROR(VLOOKUP(A354,'SINAPI12-24'!$A$3:$G$12673,3,FALSE),VLOOKUP(A354,'MAPA DE COTAÇÃO'!$B$12:$H$14,13,FALSE)))</f>
        <v>H</v>
      </c>
      <c r="E354" s="880">
        <v>0.21299999999999999</v>
      </c>
      <c r="F354" s="638">
        <f>IF(A354="","",IFERROR(VLOOKUP(A354,'SINAPI12-24'!$A$3:$G$12673,5,FALSE),VLOOKUP(A354,'MAPA DE COTAÇÃO'!$B$12:$I$14,13,FALSE)))</f>
        <v>19.78</v>
      </c>
      <c r="G354" s="639">
        <f t="shared" ref="G354:G356" si="52">ROUND(F354*E354,2)</f>
        <v>4.21</v>
      </c>
    </row>
    <row r="355" spans="1:7" ht="30">
      <c r="A355" s="607">
        <v>13393</v>
      </c>
      <c r="B355" s="608" t="s">
        <v>15</v>
      </c>
      <c r="C355" s="609" t="str">
        <f>IF(A355="","",IFERROR(VLOOKUP(A355,'SINAPI12-24'!$A$3:$G$12673,2,FALSE),VLOOKUP(A355,'MAPA DE COTAÇÃO'!$B$12:$H$14,3,FALSE)))</f>
        <v xml:space="preserve">QUADRO DE DISTRIBUICAO COM BARRAMENTO TRIFASICO, DE EMBUTIR, EM CHAPA DE ACO GALVANIZADO, PARA 12 DISJUNTORES DIN, 100 A                                                                                                                                                                                                                                                                                                                                                                                  </v>
      </c>
      <c r="D355" s="610" t="str">
        <f>IF(A355="","",IFERROR(VLOOKUP(A355,'SINAPI12-24'!$A$3:$G$12673,3,FALSE),VLOOKUP(A355,'MAPA DE COTAÇÃO'!$B$12:$H$14,13,FALSE)))</f>
        <v xml:space="preserve">UN    </v>
      </c>
      <c r="E355" s="881">
        <v>1</v>
      </c>
      <c r="F355" s="611">
        <f>IF(A355="","",IFERROR(VLOOKUP(A355,'SINAPI12-24'!$A$3:$G$12673,5,FALSE),VLOOKUP(A355,'MAPA DE COTAÇÃO'!$B$12:$I$14,13,FALSE)))</f>
        <v>422.13</v>
      </c>
      <c r="G355" s="612">
        <f t="shared" si="52"/>
        <v>422.13</v>
      </c>
    </row>
    <row r="356" spans="1:7">
      <c r="A356" s="613">
        <v>88264</v>
      </c>
      <c r="B356" s="614" t="s">
        <v>15</v>
      </c>
      <c r="C356" s="615" t="str">
        <f>IF(A356="","",IFERROR(VLOOKUP(A356,'SINAPI12-24'!$A$3:$G$12673,2,FALSE),VLOOKUP(A356,'MAPA DE COTAÇÃO'!$B$12:$H$14,3,FALSE)))</f>
        <v>ELETRICISTA COM ENCARGOS COMPLEMENTARES</v>
      </c>
      <c r="D356" s="616" t="str">
        <f>IF(A356="","",IFERROR(VLOOKUP(A356,'SINAPI12-24'!$A$3:$G$12673,3,FALSE),VLOOKUP(A356,'MAPA DE COTAÇÃO'!$B$12:$H$14,13,FALSE)))</f>
        <v>H</v>
      </c>
      <c r="E356" s="882">
        <v>0.21299999999999999</v>
      </c>
      <c r="F356" s="617">
        <f>IF(A356="","",IFERROR(VLOOKUP(A356,'SINAPI12-24'!$A$3:$G$12673,5,FALSE),VLOOKUP(A356,'MAPA DE COTAÇÃO'!$B$12:$I$14,13,FALSE)))</f>
        <v>23.88</v>
      </c>
      <c r="G356" s="618">
        <f t="shared" si="52"/>
        <v>5.09</v>
      </c>
    </row>
    <row r="358" spans="1:7" ht="45">
      <c r="A358" s="625" t="s">
        <v>13394</v>
      </c>
      <c r="B358" s="626"/>
      <c r="C358" s="627" t="s">
        <v>13399</v>
      </c>
      <c r="D358" s="626" t="s">
        <v>123</v>
      </c>
      <c r="E358" s="883">
        <v>1</v>
      </c>
      <c r="F358" s="628">
        <f>SUM(G359:G361)</f>
        <v>630.98</v>
      </c>
      <c r="G358" s="629">
        <f>ROUND(F358*E358,2)</f>
        <v>630.98</v>
      </c>
    </row>
    <row r="359" spans="1:7">
      <c r="A359" s="634">
        <v>88247</v>
      </c>
      <c r="B359" s="635" t="s">
        <v>15</v>
      </c>
      <c r="C359" s="636" t="str">
        <f>IF(A359="","",IFERROR(VLOOKUP(A359,'SINAPI12-24'!$A$3:$G$12673,2,FALSE),VLOOKUP(A359,'MAPA DE COTAÇÃO'!$B$12:$H$14,3,FALSE)))</f>
        <v>AUXILIAR DE ELETRICISTA COM ENCARGOS COMPLEMENTARES</v>
      </c>
      <c r="D359" s="637" t="str">
        <f>IF(A359="","",IFERROR(VLOOKUP(A359,'SINAPI12-24'!$A$3:$G$12673,3,FALSE),VLOOKUP(A359,'MAPA DE COTAÇÃO'!$B$12:$H$14,13,FALSE)))</f>
        <v>H</v>
      </c>
      <c r="E359" s="880">
        <v>0.21299999999999999</v>
      </c>
      <c r="F359" s="638">
        <f>IF(A359="","",IFERROR(VLOOKUP(A359,'SINAPI12-24'!$A$3:$G$12673,5,FALSE),VLOOKUP(A359,'MAPA DE COTAÇÃO'!$B$12:$I$14,13,FALSE)))</f>
        <v>19.78</v>
      </c>
      <c r="G359" s="639">
        <f t="shared" ref="G359:G361" si="53">ROUND(F359*E359,2)</f>
        <v>4.21</v>
      </c>
    </row>
    <row r="360" spans="1:7" ht="30">
      <c r="A360" s="607">
        <v>12039</v>
      </c>
      <c r="B360" s="608" t="s">
        <v>15</v>
      </c>
      <c r="C360" s="609" t="str">
        <f>IF(A360="","",IFERROR(VLOOKUP(A360,'SINAPI12-24'!$A$3:$G$12673,2,FALSE),VLOOKUP(A360,'MAPA DE COTAÇÃO'!$B$12:$H$14,3,FALSE)))</f>
        <v xml:space="preserve">QUADRO DE DISTRIBUICAO COM BARRAMENTO TRIFASICO, DE EMBUTIR, EM CHAPA DE ACO GALVANIZADO, PARA 24 DISJUNTORES DIN, 100 A                                                                                                                                                                                                                                                                                                                                                                                  </v>
      </c>
      <c r="D360" s="610" t="str">
        <f>IF(A360="","",IFERROR(VLOOKUP(A360,'SINAPI12-24'!$A$3:$G$12673,3,FALSE),VLOOKUP(A360,'MAPA DE COTAÇÃO'!$B$12:$H$14,13,FALSE)))</f>
        <v xml:space="preserve">UN    </v>
      </c>
      <c r="E360" s="881">
        <v>1</v>
      </c>
      <c r="F360" s="611">
        <f>IF(A360="","",IFERROR(VLOOKUP(A360,'SINAPI12-24'!$A$3:$G$12673,5,FALSE),VLOOKUP(A360,'MAPA DE COTAÇÃO'!$B$12:$I$14,13,FALSE)))</f>
        <v>621.67999999999995</v>
      </c>
      <c r="G360" s="612">
        <f t="shared" si="53"/>
        <v>621.67999999999995</v>
      </c>
    </row>
    <row r="361" spans="1:7">
      <c r="A361" s="613">
        <v>88264</v>
      </c>
      <c r="B361" s="614" t="s">
        <v>15</v>
      </c>
      <c r="C361" s="615" t="str">
        <f>IF(A361="","",IFERROR(VLOOKUP(A361,'SINAPI12-24'!$A$3:$G$12673,2,FALSE),VLOOKUP(A361,'MAPA DE COTAÇÃO'!$B$12:$H$14,3,FALSE)))</f>
        <v>ELETRICISTA COM ENCARGOS COMPLEMENTARES</v>
      </c>
      <c r="D361" s="616" t="str">
        <f>IF(A361="","",IFERROR(VLOOKUP(A361,'SINAPI12-24'!$A$3:$G$12673,3,FALSE),VLOOKUP(A361,'MAPA DE COTAÇÃO'!$B$12:$H$14,13,FALSE)))</f>
        <v>H</v>
      </c>
      <c r="E361" s="882">
        <v>0.21299999999999999</v>
      </c>
      <c r="F361" s="617">
        <f>IF(A361="","",IFERROR(VLOOKUP(A361,'SINAPI12-24'!$A$3:$G$12673,5,FALSE),VLOOKUP(A361,'MAPA DE COTAÇÃO'!$B$12:$I$14,13,FALSE)))</f>
        <v>23.88</v>
      </c>
      <c r="G361" s="618">
        <f t="shared" si="53"/>
        <v>5.09</v>
      </c>
    </row>
    <row r="363" spans="1:7">
      <c r="A363" s="625" t="s">
        <v>13395</v>
      </c>
      <c r="B363" s="626"/>
      <c r="C363" s="627" t="s">
        <v>13792</v>
      </c>
      <c r="D363" s="626" t="s">
        <v>123</v>
      </c>
      <c r="E363" s="883">
        <v>1</v>
      </c>
      <c r="F363" s="628">
        <f>SUM(G364:G366)</f>
        <v>152.1</v>
      </c>
      <c r="G363" s="629">
        <f>ROUND(F363*E363,2)</f>
        <v>152.1</v>
      </c>
    </row>
    <row r="364" spans="1:7">
      <c r="A364" s="613">
        <v>88264</v>
      </c>
      <c r="B364" s="608" t="s">
        <v>15</v>
      </c>
      <c r="C364" s="609" t="str">
        <f>IF(A364="","",IFERROR(VLOOKUP(A364,'SINAPI12-24'!$A$3:$G$12673,2,FALSE),VLOOKUP(A364,'MAPA DE COTAÇÃO'!$B$12:$H$14,3,FALSE)))</f>
        <v>ELETRICISTA COM ENCARGOS COMPLEMENTARES</v>
      </c>
      <c r="D364" s="610" t="str">
        <f>IF(A364="","",IFERROR(VLOOKUP(A364,'SINAPI12-24'!$A$3:$G$12673,3,FALSE),VLOOKUP(A364,'MAPA DE COTAÇÃO'!$B$12:$H$14,13,FALSE)))</f>
        <v>H</v>
      </c>
      <c r="E364" s="885">
        <v>1</v>
      </c>
      <c r="F364" s="611">
        <f>IF(A364="","",IFERROR(VLOOKUP(A364,'SINAPI12-24'!$A$3:$G$12673,5,FALSE),VLOOKUP(A364,'MAPA DE COTAÇÃO'!$B$12:$I$14,13,FALSE)))</f>
        <v>23.88</v>
      </c>
      <c r="G364" s="612">
        <f t="shared" ref="G364:G366" si="54">ROUND(F364*E364,2)</f>
        <v>23.88</v>
      </c>
    </row>
    <row r="365" spans="1:7">
      <c r="A365" s="634">
        <v>88247</v>
      </c>
      <c r="B365" s="608" t="s">
        <v>15</v>
      </c>
      <c r="C365" s="609" t="str">
        <f>IF(A365="","",IFERROR(VLOOKUP(A365,'SINAPI12-24'!$A$3:$G$12673,2,FALSE),VLOOKUP(A365,'MAPA DE COTAÇÃO'!$B$12:$H$14,3,FALSE)))</f>
        <v>AUXILIAR DE ELETRICISTA COM ENCARGOS COMPLEMENTARES</v>
      </c>
      <c r="D365" s="610" t="str">
        <f>IF(A365="","",IFERROR(VLOOKUP(A365,'SINAPI12-24'!$A$3:$G$12673,3,FALSE),VLOOKUP(A365,'MAPA DE COTAÇÃO'!$B$12:$H$14,13,FALSE)))</f>
        <v>H</v>
      </c>
      <c r="E365" s="885">
        <v>1</v>
      </c>
      <c r="F365" s="611">
        <f>IF(A365="","",IFERROR(VLOOKUP(A365,'SINAPI12-24'!$A$3:$G$12673,5,FALSE),VLOOKUP(A365,'MAPA DE COTAÇÃO'!$B$12:$I$14,13,FALSE)))</f>
        <v>19.78</v>
      </c>
      <c r="G365" s="612">
        <f t="shared" si="54"/>
        <v>19.78</v>
      </c>
    </row>
    <row r="366" spans="1:7">
      <c r="A366" s="668">
        <v>39471</v>
      </c>
      <c r="B366" s="614" t="s">
        <v>15</v>
      </c>
      <c r="C366" s="615" t="str">
        <f>IF(A366="","",IFERROR(VLOOKUP(A366,'SINAPI12-24'!$A$3:$G$12673,2,FALSE),VLOOKUP(A366,'MAPA DE COTAÇÃO'!$B$12:$H$14,3,FALSE)))</f>
        <v xml:space="preserve">DISPOSITIVO DPS CLASSE II, 1 POLO, TENSAO MAXIMA DE 275 V, CORRENTE MAXIMA DE *45* KA (TIPO AC)                                                                                                                                                                                                                                                                                                                                                                                                           </v>
      </c>
      <c r="D366" s="616" t="str">
        <f>IF(A366="","",IFERROR(VLOOKUP(A366,'SINAPI12-24'!$A$3:$G$12673,3,FALSE),VLOOKUP(A366,'MAPA DE COTAÇÃO'!$B$12:$H$14,13,FALSE)))</f>
        <v xml:space="preserve">UN    </v>
      </c>
      <c r="E366" s="886">
        <v>1</v>
      </c>
      <c r="F366" s="617">
        <f>IF(A366="","",IFERROR(VLOOKUP(A366,'SINAPI12-24'!$A$3:$G$12673,5,FALSE),VLOOKUP(A366,'MAPA DE COTAÇÃO'!$B$12:$I$14,13,FALSE)))</f>
        <v>108.44</v>
      </c>
      <c r="G366" s="618">
        <f t="shared" si="54"/>
        <v>108.44</v>
      </c>
    </row>
    <row r="368" spans="1:7">
      <c r="A368" s="625" t="s">
        <v>13396</v>
      </c>
      <c r="B368" s="626"/>
      <c r="C368" s="627" t="s">
        <v>13400</v>
      </c>
      <c r="D368" s="626" t="s">
        <v>8494</v>
      </c>
      <c r="E368" s="883">
        <v>1</v>
      </c>
      <c r="F368" s="628">
        <f>SUM(G369:G378)</f>
        <v>224.53</v>
      </c>
      <c r="G368" s="629">
        <f>ROUND(F368*E368,2)</f>
        <v>224.53</v>
      </c>
    </row>
    <row r="369" spans="1:7">
      <c r="A369" s="634">
        <v>4722</v>
      </c>
      <c r="B369" s="635" t="s">
        <v>15</v>
      </c>
      <c r="C369" s="636" t="str">
        <f>IF(A369="","",IFERROR(VLOOKUP(A369,'SINAPI12-24'!$A$3:$G$12673,2,FALSE),VLOOKUP(A369,'MAPA DE COTAÇÃO'!$B$12:$H$14,3,FALSE)))</f>
        <v xml:space="preserve">PEDRA BRITADA N. 3 (38 A 50 MM) POSTO PEDREIRA/FORNECEDOR, SEM FRETE                                                                                                                                                                                                                                                                                                                                                                                                                                      </v>
      </c>
      <c r="D369" s="637" t="str">
        <f>IF(A369="","",IFERROR(VLOOKUP(A369,'SINAPI12-24'!$A$3:$G$12673,3,FALSE),VLOOKUP(A369,'MAPA DE COTAÇÃO'!$B$12:$H$14,13,FALSE)))</f>
        <v xml:space="preserve">M3    </v>
      </c>
      <c r="E369" s="880">
        <v>4.0000000000000001E-3</v>
      </c>
      <c r="F369" s="638">
        <f>IF(A369="","",IFERROR(VLOOKUP(A369,'SINAPI12-24'!$A$3:$G$12673,5,FALSE),VLOOKUP(A369,'MAPA DE COTAÇÃO'!$B$12:$I$14,13,FALSE)))</f>
        <v>155.04</v>
      </c>
      <c r="G369" s="639">
        <f t="shared" ref="G369:G378" si="55">ROUND(F369*E369,2)</f>
        <v>0.62</v>
      </c>
    </row>
    <row r="370" spans="1:7" ht="30">
      <c r="A370" s="607">
        <v>1358</v>
      </c>
      <c r="B370" s="608" t="s">
        <v>15</v>
      </c>
      <c r="C370" s="609" t="str">
        <f>IF(A370="","",IFERROR(VLOOKUP(A370,'SINAPI12-24'!$A$3:$G$12673,2,FALSE),VLOOKUP(A370,'MAPA DE COTAÇÃO'!$B$12:$H$14,3,FALSE)))</f>
        <v xml:space="preserve">CHAPA/PAINEL DE MADEIRA COMPENSADA RESINADA (MADEIRITE RESINADO ROSA) PARA FORMA DE CONCRETO, DE 2200 X 1100 MM, E = 17 MM                                                                                                                                                                                                                                                                                                                                                                                </v>
      </c>
      <c r="D370" s="610" t="str">
        <f>IF(A370="","",IFERROR(VLOOKUP(A370,'SINAPI12-24'!$A$3:$G$12673,3,FALSE),VLOOKUP(A370,'MAPA DE COTAÇÃO'!$B$12:$H$14,13,FALSE)))</f>
        <v xml:space="preserve">M2    </v>
      </c>
      <c r="E370" s="881">
        <v>0.06</v>
      </c>
      <c r="F370" s="611">
        <f>IF(A370="","",IFERROR(VLOOKUP(A370,'SINAPI12-24'!$A$3:$G$12673,5,FALSE),VLOOKUP(A370,'MAPA DE COTAÇÃO'!$B$12:$I$14,13,FALSE)))</f>
        <v>72.14</v>
      </c>
      <c r="G370" s="612">
        <f t="shared" si="55"/>
        <v>4.33</v>
      </c>
    </row>
    <row r="371" spans="1:7">
      <c r="A371" s="607">
        <v>43059</v>
      </c>
      <c r="B371" s="608" t="s">
        <v>15</v>
      </c>
      <c r="C371" s="609" t="str">
        <f>IF(A371="","",IFERROR(VLOOKUP(A371,'SINAPI12-24'!$A$3:$G$12673,2,FALSE),VLOOKUP(A371,'MAPA DE COTAÇÃO'!$B$12:$H$14,3,FALSE)))</f>
        <v xml:space="preserve">ACO CA-60, 4,2 MM, OU 5,0 MM, OU 6,0 MM, OU 7,0 MM, VERGALHAO                                                                                                                                                                                                                                                                                                                                                                                                                                             </v>
      </c>
      <c r="D371" s="610" t="str">
        <f>IF(A371="","",IFERROR(VLOOKUP(A371,'SINAPI12-24'!$A$3:$G$12673,3,FALSE),VLOOKUP(A371,'MAPA DE COTAÇÃO'!$B$12:$H$14,13,FALSE)))</f>
        <v xml:space="preserve">KG    </v>
      </c>
      <c r="E371" s="881">
        <v>2.1560000000000001</v>
      </c>
      <c r="F371" s="611">
        <f>IF(A371="","",IFERROR(VLOOKUP(A371,'SINAPI12-24'!$A$3:$G$12673,5,FALSE),VLOOKUP(A371,'MAPA DE COTAÇÃO'!$B$12:$I$14,13,FALSE)))</f>
        <v>8.6199999999999992</v>
      </c>
      <c r="G371" s="612">
        <f t="shared" ref="G371" si="56">ROUND(F371*E371,2)</f>
        <v>18.579999999999998</v>
      </c>
    </row>
    <row r="372" spans="1:7">
      <c r="A372" s="607">
        <v>1106</v>
      </c>
      <c r="B372" s="608" t="s">
        <v>15</v>
      </c>
      <c r="C372" s="609" t="str">
        <f>IF(A372="","",IFERROR(VLOOKUP(A372,'SINAPI12-24'!$A$3:$G$12673,2,FALSE),VLOOKUP(A372,'MAPA DE COTAÇÃO'!$B$12:$H$14,3,FALSE)))</f>
        <v xml:space="preserve">CAL HIDRATADA CH-I PARA ARGAMASSAS                                                                                                                                                                                                                                                                                                                                                                                                                                                                        </v>
      </c>
      <c r="D372" s="610" t="str">
        <f>IF(A372="","",IFERROR(VLOOKUP(A372,'SINAPI12-24'!$A$3:$G$12673,3,FALSE),VLOOKUP(A372,'MAPA DE COTAÇÃO'!$B$12:$H$14,13,FALSE)))</f>
        <v xml:space="preserve">KG    </v>
      </c>
      <c r="E372" s="881">
        <v>3.0095999999999998</v>
      </c>
      <c r="F372" s="611">
        <f>IF(A372="","",IFERROR(VLOOKUP(A372,'SINAPI12-24'!$A$3:$G$12673,5,FALSE),VLOOKUP(A372,'MAPA DE COTAÇÃO'!$B$12:$I$14,13,FALSE)))</f>
        <v>1</v>
      </c>
      <c r="G372" s="612">
        <f t="shared" si="55"/>
        <v>3.01</v>
      </c>
    </row>
    <row r="373" spans="1:7">
      <c r="A373" s="607">
        <v>4721</v>
      </c>
      <c r="B373" s="608" t="s">
        <v>15</v>
      </c>
      <c r="C373" s="609" t="str">
        <f>IF(A373="","",IFERROR(VLOOKUP(A373,'SINAPI12-24'!$A$3:$G$12673,2,FALSE),VLOOKUP(A373,'MAPA DE COTAÇÃO'!$B$12:$H$14,3,FALSE)))</f>
        <v xml:space="preserve">PEDRA BRITADA N. 1 (9,5 A 19 MM) POSTO PEDREIRA/FORNECEDOR, SEM FRETE                                                                                                                                                                                                                                                                                                                                                                                                                                     </v>
      </c>
      <c r="D373" s="610" t="str">
        <f>IF(A373="","",IFERROR(VLOOKUP(A373,'SINAPI12-24'!$A$3:$G$12673,3,FALSE),VLOOKUP(A373,'MAPA DE COTAÇÃO'!$B$12:$H$14,13,FALSE)))</f>
        <v xml:space="preserve">M3    </v>
      </c>
      <c r="E373" s="881">
        <v>3.6499999999999998E-2</v>
      </c>
      <c r="F373" s="611">
        <f>IF(A373="","",IFERROR(VLOOKUP(A373,'SINAPI12-24'!$A$3:$G$12673,5,FALSE),VLOOKUP(A373,'MAPA DE COTAÇÃO'!$B$12:$I$14,13,FALSE)))</f>
        <v>164.13</v>
      </c>
      <c r="G373" s="612">
        <f t="shared" si="55"/>
        <v>5.99</v>
      </c>
    </row>
    <row r="374" spans="1:7">
      <c r="A374" s="607">
        <v>88309</v>
      </c>
      <c r="B374" s="608" t="s">
        <v>15</v>
      </c>
      <c r="C374" s="609" t="str">
        <f>IF(A374="","",IFERROR(VLOOKUP(A374,'SINAPI12-24'!$A$3:$G$12673,2,FALSE),VLOOKUP(A374,'MAPA DE COTAÇÃO'!$B$12:$H$14,3,FALSE)))</f>
        <v>PEDREIRO COM ENCARGOS COMPLEMENTARES</v>
      </c>
      <c r="D374" s="610" t="str">
        <f>IF(A374="","",IFERROR(VLOOKUP(A374,'SINAPI12-24'!$A$3:$G$12673,3,FALSE),VLOOKUP(A374,'MAPA DE COTAÇÃO'!$B$12:$H$14,13,FALSE)))</f>
        <v>H</v>
      </c>
      <c r="E374" s="881">
        <v>1.6789000000000001</v>
      </c>
      <c r="F374" s="611">
        <f>IF(A374="","",IFERROR(VLOOKUP(A374,'SINAPI12-24'!$A$3:$G$12673,5,FALSE),VLOOKUP(A374,'MAPA DE COTAÇÃO'!$B$12:$I$14,13,FALSE)))</f>
        <v>22.95</v>
      </c>
      <c r="G374" s="612">
        <f t="shared" ref="G374:G375" si="57">ROUND(F374*E374,2)</f>
        <v>38.53</v>
      </c>
    </row>
    <row r="375" spans="1:7">
      <c r="A375" s="607">
        <v>7258</v>
      </c>
      <c r="B375" s="608" t="s">
        <v>15</v>
      </c>
      <c r="C375" s="609" t="str">
        <f>IF(A375="","",IFERROR(VLOOKUP(A375,'SINAPI12-24'!$A$3:$G$12673,2,FALSE),VLOOKUP(A375,'MAPA DE COTAÇÃO'!$B$12:$H$14,3,FALSE)))</f>
        <v xml:space="preserve">TIJOLO CERAMICO MACICO COMUM DE *5 X 10 X 20* CM (L X A X C)                                                                                                                                                                                                                                                                                                                                                                                                                                              </v>
      </c>
      <c r="D375" s="610" t="str">
        <f>IF(A375="","",IFERROR(VLOOKUP(A375,'SINAPI12-24'!$A$3:$G$12673,3,FALSE),VLOOKUP(A375,'MAPA DE COTAÇÃO'!$B$12:$H$14,13,FALSE)))</f>
        <v xml:space="preserve">UN    </v>
      </c>
      <c r="E375" s="881">
        <v>60.48</v>
      </c>
      <c r="F375" s="611">
        <f>IF(A375="","",IFERROR(VLOOKUP(A375,'SINAPI12-24'!$A$3:$G$12673,5,FALSE),VLOOKUP(A375,'MAPA DE COTAÇÃO'!$B$12:$I$14,13,FALSE)))</f>
        <v>0.75</v>
      </c>
      <c r="G375" s="612">
        <f t="shared" si="57"/>
        <v>45.36</v>
      </c>
    </row>
    <row r="376" spans="1:7">
      <c r="A376" s="607">
        <v>370</v>
      </c>
      <c r="B376" s="608" t="s">
        <v>15</v>
      </c>
      <c r="C376" s="609" t="str">
        <f>IF(A376="","",IFERROR(VLOOKUP(A376,'SINAPI12-24'!$A$3:$G$12673,2,FALSE),VLOOKUP(A376,'MAPA DE COTAÇÃO'!$B$12:$H$14,3,FALSE)))</f>
        <v xml:space="preserve">AREIA MEDIA - POSTO JAZIDA/FORNECEDOR (RETIRADO NA JAZIDA, SEM TRANSPORTE)                                                                                                                                                                                                                                                                                                                                                                                                                                </v>
      </c>
      <c r="D376" s="610" t="str">
        <f>IF(A376="","",IFERROR(VLOOKUP(A376,'SINAPI12-24'!$A$3:$G$12673,3,FALSE),VLOOKUP(A376,'MAPA DE COTAÇÃO'!$B$12:$H$14,13,FALSE)))</f>
        <v xml:space="preserve">M3    </v>
      </c>
      <c r="E376" s="881">
        <v>6.5299999999999997E-2</v>
      </c>
      <c r="F376" s="611">
        <f>IF(A376="","",IFERROR(VLOOKUP(A376,'SINAPI12-24'!$A$3:$G$12673,5,FALSE),VLOOKUP(A376,'MAPA DE COTAÇÃO'!$B$12:$I$14,13,FALSE)))</f>
        <v>130</v>
      </c>
      <c r="G376" s="612">
        <f t="shared" si="55"/>
        <v>8.49</v>
      </c>
    </row>
    <row r="377" spans="1:7">
      <c r="A377" s="607">
        <v>88316</v>
      </c>
      <c r="B377" s="608" t="s">
        <v>15</v>
      </c>
      <c r="C377" s="609" t="str">
        <f>IF(A377="","",IFERROR(VLOOKUP(A377,'SINAPI12-24'!$A$3:$G$12673,2,FALSE),VLOOKUP(A377,'MAPA DE COTAÇÃO'!$B$12:$H$14,3,FALSE)))</f>
        <v>SERVENTE COM ENCARGOS COMPLEMENTARES</v>
      </c>
      <c r="D377" s="610" t="str">
        <f>IF(A377="","",IFERROR(VLOOKUP(A377,'SINAPI12-24'!$A$3:$G$12673,3,FALSE),VLOOKUP(A377,'MAPA DE COTAÇÃO'!$B$12:$H$14,13,FALSE)))</f>
        <v>H</v>
      </c>
      <c r="E377" s="881">
        <v>4.4832000000000001</v>
      </c>
      <c r="F377" s="611">
        <f>IF(A377="","",IFERROR(VLOOKUP(A377,'SINAPI12-24'!$A$3:$G$12673,5,FALSE),VLOOKUP(A377,'MAPA DE COTAÇÃO'!$B$12:$I$14,13,FALSE)))</f>
        <v>18.34</v>
      </c>
      <c r="G377" s="612">
        <f t="shared" si="55"/>
        <v>82.22</v>
      </c>
    </row>
    <row r="378" spans="1:7">
      <c r="A378" s="613">
        <v>1379</v>
      </c>
      <c r="B378" s="614" t="s">
        <v>15</v>
      </c>
      <c r="C378" s="615" t="str">
        <f>IF(A378="","",IFERROR(VLOOKUP(A378,'SINAPI12-24'!$A$3:$G$12673,2,FALSE),VLOOKUP(A378,'MAPA DE COTAÇÃO'!$B$12:$H$14,3,FALSE)))</f>
        <v xml:space="preserve">CIMENTO PORTLAND COMPOSTO CP II-32                                                                                                                                                                                                                                                                                                                                                                                                                                                                        </v>
      </c>
      <c r="D378" s="616" t="str">
        <f>IF(A378="","",IFERROR(VLOOKUP(A378,'SINAPI12-24'!$A$3:$G$12673,3,FALSE),VLOOKUP(A378,'MAPA DE COTAÇÃO'!$B$12:$H$14,13,FALSE)))</f>
        <v xml:space="preserve">KG    </v>
      </c>
      <c r="E378" s="882">
        <v>18.508400000000002</v>
      </c>
      <c r="F378" s="617">
        <f>IF(A378="","",IFERROR(VLOOKUP(A378,'SINAPI12-24'!$A$3:$G$12673,5,FALSE),VLOOKUP(A378,'MAPA DE COTAÇÃO'!$B$12:$I$14,13,FALSE)))</f>
        <v>0.94</v>
      </c>
      <c r="G378" s="618">
        <f t="shared" si="55"/>
        <v>17.399999999999999</v>
      </c>
    </row>
    <row r="380" spans="1:7">
      <c r="A380" s="625" t="s">
        <v>13397</v>
      </c>
      <c r="B380" s="626"/>
      <c r="C380" s="627" t="s">
        <v>13850</v>
      </c>
      <c r="D380" s="626" t="s">
        <v>123</v>
      </c>
      <c r="E380" s="883">
        <v>1</v>
      </c>
      <c r="F380" s="628">
        <f>SUM(G381:G383)</f>
        <v>28.01</v>
      </c>
      <c r="G380" s="629">
        <f>ROUND(F380*E380,2)</f>
        <v>28.01</v>
      </c>
    </row>
    <row r="381" spans="1:7">
      <c r="A381" s="632">
        <v>88264</v>
      </c>
      <c r="B381" s="620" t="s">
        <v>15</v>
      </c>
      <c r="C381" s="621" t="str">
        <f>IF(A381="","",IFERROR(VLOOKUP(A381,'SINAPI12-24'!$A$3:$G$12673,2,FALSE),VLOOKUP(A381,'MAPA DE COTAÇÃO'!$B$12:$H$14,3,FALSE)))</f>
        <v>ELETRICISTA COM ENCARGOS COMPLEMENTARES</v>
      </c>
      <c r="D381" s="622" t="str">
        <f>IF(A381="","",IFERROR(VLOOKUP(A381,'SINAPI12-24'!$A$3:$G$12673,3,FALSE),VLOOKUP(A381,'MAPA DE COTAÇÃO'!$B$12:$H$14,13,FALSE)))</f>
        <v>H</v>
      </c>
      <c r="E381" s="887">
        <v>0.17</v>
      </c>
      <c r="F381" s="623">
        <f>IF(A381="","",IFERROR(VLOOKUP(A381,'SINAPI12-24'!$A$3:$G$12673,5,FALSE),VLOOKUP(A381,'MAPA DE COTAÇÃO'!$B$12:$I$14,13,FALSE)))</f>
        <v>23.88</v>
      </c>
      <c r="G381" s="624">
        <f t="shared" ref="G381:G383" si="58">ROUND(F381*E381,2)</f>
        <v>4.0599999999999996</v>
      </c>
    </row>
    <row r="382" spans="1:7">
      <c r="A382" s="630">
        <v>88247</v>
      </c>
      <c r="B382" s="608" t="s">
        <v>15</v>
      </c>
      <c r="C382" s="609" t="str">
        <f>IF(A382="","",IFERROR(VLOOKUP(A382,'SINAPI12-24'!$A$3:$G$12673,2,FALSE),VLOOKUP(A382,'MAPA DE COTAÇÃO'!$B$12:$H$14,3,FALSE)))</f>
        <v>AUXILIAR DE ELETRICISTA COM ENCARGOS COMPLEMENTARES</v>
      </c>
      <c r="D382" s="610" t="str">
        <f>IF(A382="","",IFERROR(VLOOKUP(A382,'SINAPI12-24'!$A$3:$G$12673,3,FALSE),VLOOKUP(A382,'MAPA DE COTAÇÃO'!$B$12:$H$14,13,FALSE)))</f>
        <v>H</v>
      </c>
      <c r="E382" s="885">
        <v>0.17</v>
      </c>
      <c r="F382" s="611">
        <f>IF(A382="","",IFERROR(VLOOKUP(A382,'SINAPI12-24'!$A$3:$G$12673,5,FALSE),VLOOKUP(A382,'MAPA DE COTAÇÃO'!$B$12:$I$14,13,FALSE)))</f>
        <v>19.78</v>
      </c>
      <c r="G382" s="612">
        <f t="shared" si="58"/>
        <v>3.36</v>
      </c>
    </row>
    <row r="383" spans="1:7">
      <c r="A383" s="631">
        <v>424</v>
      </c>
      <c r="B383" s="614" t="s">
        <v>106</v>
      </c>
      <c r="C383" s="615" t="s">
        <v>13851</v>
      </c>
      <c r="D383" s="616" t="s">
        <v>123</v>
      </c>
      <c r="E383" s="886">
        <v>1</v>
      </c>
      <c r="F383" s="617">
        <v>20.59</v>
      </c>
      <c r="G383" s="618">
        <f t="shared" si="58"/>
        <v>20.59</v>
      </c>
    </row>
    <row r="385" spans="1:10" ht="30">
      <c r="A385" s="625" t="s">
        <v>13401</v>
      </c>
      <c r="B385" s="626"/>
      <c r="C385" s="627" t="s">
        <v>13402</v>
      </c>
      <c r="D385" s="626" t="s">
        <v>123</v>
      </c>
      <c r="E385" s="883">
        <v>1</v>
      </c>
      <c r="F385" s="628">
        <f>SUM(G386:G388)</f>
        <v>9007.14</v>
      </c>
      <c r="G385" s="629">
        <f>ROUND(F385*E385,2)</f>
        <v>9007.14</v>
      </c>
      <c r="H385"/>
      <c r="I385"/>
      <c r="J385"/>
    </row>
    <row r="386" spans="1:10">
      <c r="A386" s="632">
        <v>88315</v>
      </c>
      <c r="B386" s="620" t="s">
        <v>15</v>
      </c>
      <c r="C386" s="621" t="str">
        <f>IF(A386="","",IFERROR(VLOOKUP(A386,'SINAPI12-24'!$A$3:$G$12673,2,FALSE),VLOOKUP(A386,'MAPA DE COTAÇÃO'!$B$12:$H$14,3,FALSE)))</f>
        <v>SERRALHEIRO COM ENCARGOS COMPLEMENTARES</v>
      </c>
      <c r="D386" s="622" t="str">
        <f>IF(A386="","",IFERROR(VLOOKUP(A386,'SINAPI12-24'!$A$3:$G$12673,3,FALSE),VLOOKUP(A386,'MAPA DE COTAÇÃO'!$B$12:$H$14,13,FALSE)))</f>
        <v>H</v>
      </c>
      <c r="E386" s="887">
        <v>1</v>
      </c>
      <c r="F386" s="623">
        <f>IF(A386="","",IFERROR(VLOOKUP(A386,'SINAPI12-24'!$A$3:$G$12673,5,FALSE),VLOOKUP(A386,'MAPA DE COTAÇÃO'!$B$12:$I$14,13,FALSE)))</f>
        <v>22.76</v>
      </c>
      <c r="G386" s="624">
        <f t="shared" ref="G386:G388" si="59">ROUND(F386*E386,2)</f>
        <v>22.76</v>
      </c>
      <c r="H386"/>
      <c r="I386"/>
      <c r="J386"/>
    </row>
    <row r="387" spans="1:10">
      <c r="A387" s="630">
        <v>88251</v>
      </c>
      <c r="B387" s="608" t="s">
        <v>15</v>
      </c>
      <c r="C387" s="609" t="str">
        <f>IF(A387="","",IFERROR(VLOOKUP(A387,'SINAPI12-24'!$A$3:$G$12673,2,FALSE),VLOOKUP(A387,'MAPA DE COTAÇÃO'!$B$12:$H$14,3,FALSE)))</f>
        <v>AUXILIAR DE SERRALHEIRO COM ENCARGOS COMPLEMENTARES</v>
      </c>
      <c r="D387" s="610" t="str">
        <f>IF(A387="","",IFERROR(VLOOKUP(A387,'SINAPI12-24'!$A$3:$G$12673,3,FALSE),VLOOKUP(A387,'MAPA DE COTAÇÃO'!$B$12:$H$14,13,FALSE)))</f>
        <v>H</v>
      </c>
      <c r="E387" s="885">
        <v>1</v>
      </c>
      <c r="F387" s="611">
        <f>IF(A387="","",IFERROR(VLOOKUP(A387,'SINAPI12-24'!$A$3:$G$12673,5,FALSE),VLOOKUP(A387,'MAPA DE COTAÇÃO'!$B$12:$I$14,13,FALSE)))</f>
        <v>19.38</v>
      </c>
      <c r="G387" s="612">
        <f t="shared" si="59"/>
        <v>19.38</v>
      </c>
      <c r="H387"/>
      <c r="I387"/>
      <c r="J387"/>
    </row>
    <row r="388" spans="1:10">
      <c r="A388" s="631" t="s">
        <v>13871</v>
      </c>
      <c r="B388" s="614" t="s">
        <v>15</v>
      </c>
      <c r="C388" s="615" t="str">
        <f>IF(A388="","",IFERROR(VLOOKUP(A388,'SINAPI12-24'!$A$3:$G$12673,2,FALSE),VLOOKUP(A388,'MAPA DE COTAÇÃO'!$B$9:$J$31,2,FALSE)))</f>
        <v>COIFA DE CENTRO EM AÇO INOX DE 1500X1000X600MM</v>
      </c>
      <c r="D388" s="616">
        <f>IF(A388="","",IFERROR(VLOOKUP(A388,'SINAPI12-24'!$A$3:$G$12673,3,FALSE),VLOOKUP(A388,'MAPA DE COTAÇÃO'!$B$9:$J$31,7,FALSE)))</f>
        <v>0</v>
      </c>
      <c r="E388" s="886">
        <v>1</v>
      </c>
      <c r="F388" s="617">
        <f>IF(A388="","",IFERROR(VLOOKUP(A388,'SINAPI12-24'!$A$3:$G$12673,3,FALSE),VLOOKUP(A388,'MAPA DE COTAÇÃO'!$B$9:$J$31,9,FALSE)))</f>
        <v>8965</v>
      </c>
      <c r="G388" s="618">
        <f t="shared" si="59"/>
        <v>8965</v>
      </c>
      <c r="H388"/>
      <c r="I388"/>
      <c r="J388"/>
    </row>
    <row r="389" spans="1:10">
      <c r="H389"/>
      <c r="I389"/>
      <c r="J389"/>
    </row>
    <row r="390" spans="1:10">
      <c r="A390" s="625" t="s">
        <v>13415</v>
      </c>
      <c r="B390" s="626"/>
      <c r="C390" s="627" t="s">
        <v>13422</v>
      </c>
      <c r="D390" s="626" t="s">
        <v>123</v>
      </c>
      <c r="E390" s="883">
        <v>1</v>
      </c>
      <c r="F390" s="628">
        <f>SUM(G391:G394)</f>
        <v>44.15</v>
      </c>
      <c r="G390" s="629">
        <f>ROUND(F390*E390,2)</f>
        <v>44.15</v>
      </c>
      <c r="H390"/>
      <c r="I390"/>
      <c r="J390"/>
    </row>
    <row r="391" spans="1:10">
      <c r="A391" s="641">
        <v>2696</v>
      </c>
      <c r="B391" s="635" t="s">
        <v>15</v>
      </c>
      <c r="C391" s="636" t="str">
        <f>IF(A391="","",IFERROR(VLOOKUP(A391,'SINAPI12-24'!$A$3:$G$12673,2,FALSE),VLOOKUP(A391,'MAPA DE COTAÇÃO'!$B$12:$H$14,3,FALSE)))</f>
        <v xml:space="preserve">ENCANADOR OU BOMBEIRO HIDRAULICO (HORISTA)                                                                                                                                                                                                                                                                                                                                                                                                                                                                </v>
      </c>
      <c r="D391" s="637" t="str">
        <f>IF(A391="","",IFERROR(VLOOKUP(A391,'SINAPI12-24'!$A$3:$G$12673,3,FALSE),VLOOKUP(A391,'MAPA DE COTAÇÃO'!$B$12:$H$14,13,FALSE)))</f>
        <v xml:space="preserve">H     </v>
      </c>
      <c r="E391" s="884">
        <v>0.19</v>
      </c>
      <c r="F391" s="638">
        <f>IF(A391="","",IFERROR(VLOOKUP(A391,'SINAPI12-24'!$A$3:$G$12673,5,FALSE),VLOOKUP(A391,'MAPA DE COTAÇÃO'!$B$12:$I$14,13,FALSE)))</f>
        <v>17.78</v>
      </c>
      <c r="G391" s="639">
        <f t="shared" ref="G391:G394" si="60">ROUND(F391*E391,2)</f>
        <v>3.38</v>
      </c>
      <c r="H391"/>
      <c r="I391"/>
      <c r="J391"/>
    </row>
    <row r="392" spans="1:10">
      <c r="A392" s="630">
        <v>6111</v>
      </c>
      <c r="B392" s="608" t="s">
        <v>15</v>
      </c>
      <c r="C392" s="609" t="str">
        <f>IF(A392="","",IFERROR(VLOOKUP(A392,'SINAPI12-24'!$A$3:$G$12673,2,FALSE),VLOOKUP(A392,'MAPA DE COTAÇÃO'!$B$12:$H$14,3,FALSE)))</f>
        <v xml:space="preserve">SERVENTE DE OBRAS (HORISTA)                                                                                                                                                                                                                                                                                                                                                                                                                                                                               </v>
      </c>
      <c r="D392" s="610" t="str">
        <f>IF(A392="","",IFERROR(VLOOKUP(A392,'SINAPI12-24'!$A$3:$G$12673,3,FALSE),VLOOKUP(A392,'MAPA DE COTAÇÃO'!$B$12:$H$14,13,FALSE)))</f>
        <v xml:space="preserve">H     </v>
      </c>
      <c r="E392" s="885">
        <v>0.19</v>
      </c>
      <c r="F392" s="611">
        <f>IF(A392="","",IFERROR(VLOOKUP(A392,'SINAPI12-24'!$A$3:$G$12673,5,FALSE),VLOOKUP(A392,'MAPA DE COTAÇÃO'!$B$12:$I$14,13,FALSE)))</f>
        <v>12.8</v>
      </c>
      <c r="G392" s="612">
        <f t="shared" si="60"/>
        <v>2.4300000000000002</v>
      </c>
      <c r="H392"/>
      <c r="I392"/>
      <c r="J392"/>
    </row>
    <row r="393" spans="1:10">
      <c r="A393" s="630">
        <v>387</v>
      </c>
      <c r="B393" s="608" t="s">
        <v>106</v>
      </c>
      <c r="C393" s="609" t="s">
        <v>13419</v>
      </c>
      <c r="D393" s="610" t="s">
        <v>123</v>
      </c>
      <c r="E393" s="885">
        <v>1</v>
      </c>
      <c r="F393" s="611">
        <v>32.869999999999997</v>
      </c>
      <c r="G393" s="612">
        <f t="shared" si="60"/>
        <v>32.869999999999997</v>
      </c>
    </row>
    <row r="394" spans="1:10">
      <c r="A394" s="631">
        <v>44397</v>
      </c>
      <c r="B394" s="614" t="s">
        <v>15</v>
      </c>
      <c r="C394" s="615" t="str">
        <f>IF(A394="","",IFERROR(VLOOKUP(A394,'SINAPI12-24'!$A$3:$G$12673,2,FALSE),VLOOKUP(A394,'MAPA DE COTAÇÃO'!$B$12:$H$14,3,FALSE)))</f>
        <v xml:space="preserve">FITA / CINTA AUTOADESIVA ELASTOMERICA PARA VEDACAO, L= 50 MM, E = 3 MM                                                                                                                                                                                                                                                                                                                                                                                                                                    </v>
      </c>
      <c r="D394" s="616" t="str">
        <f>IF(A394="","",IFERROR(VLOOKUP(A394,'SINAPI12-24'!$A$3:$G$12673,3,FALSE),VLOOKUP(A394,'MAPA DE COTAÇÃO'!$B$12:$H$14,13,FALSE)))</f>
        <v xml:space="preserve">M     </v>
      </c>
      <c r="E394" s="886">
        <v>2.52</v>
      </c>
      <c r="F394" s="617">
        <f>IF(A394="","",IFERROR(VLOOKUP(A394,'SINAPI12-24'!$A$3:$G$12673,5,FALSE),VLOOKUP(A394,'MAPA DE COTAÇÃO'!$B$12:$I$14,13,FALSE)))</f>
        <v>2.17</v>
      </c>
      <c r="G394" s="618">
        <f t="shared" si="60"/>
        <v>5.47</v>
      </c>
    </row>
    <row r="396" spans="1:10">
      <c r="A396" s="625" t="s">
        <v>13416</v>
      </c>
      <c r="B396" s="626"/>
      <c r="C396" s="627" t="s">
        <v>13423</v>
      </c>
      <c r="D396" s="626" t="s">
        <v>123</v>
      </c>
      <c r="E396" s="883">
        <v>1</v>
      </c>
      <c r="F396" s="628">
        <f>SUM(G397:G400)</f>
        <v>127.94</v>
      </c>
      <c r="G396" s="629">
        <f>ROUND(F396*E396,2)</f>
        <v>127.94</v>
      </c>
    </row>
    <row r="397" spans="1:10">
      <c r="A397" s="641">
        <v>2696</v>
      </c>
      <c r="B397" s="635" t="s">
        <v>15</v>
      </c>
      <c r="C397" s="636" t="str">
        <f>IF(A397="","",IFERROR(VLOOKUP(A397,'SINAPI12-24'!$A$3:$G$12673,2,FALSE),VLOOKUP(A397,'MAPA DE COTAÇÃO'!$B$12:$H$14,3,FALSE)))</f>
        <v xml:space="preserve">ENCANADOR OU BOMBEIRO HIDRAULICO (HORISTA)                                                                                                                                                                                                                                                                                                                                                                                                                                                                </v>
      </c>
      <c r="D397" s="637" t="str">
        <f>IF(A397="","",IFERROR(VLOOKUP(A397,'SINAPI12-24'!$A$3:$G$12673,3,FALSE),VLOOKUP(A397,'MAPA DE COTAÇÃO'!$B$12:$H$14,13,FALSE)))</f>
        <v xml:space="preserve">H     </v>
      </c>
      <c r="E397" s="884">
        <v>0.19</v>
      </c>
      <c r="F397" s="638">
        <f>IF(A397="","",IFERROR(VLOOKUP(A397,'SINAPI12-24'!$A$3:$G$12673,5,FALSE),VLOOKUP(A397,'MAPA DE COTAÇÃO'!$B$12:$I$14,13,FALSE)))</f>
        <v>17.78</v>
      </c>
      <c r="G397" s="639">
        <f t="shared" ref="G397:G400" si="61">ROUND(F397*E397,2)</f>
        <v>3.38</v>
      </c>
    </row>
    <row r="398" spans="1:10">
      <c r="A398" s="630">
        <v>6111</v>
      </c>
      <c r="B398" s="608" t="s">
        <v>15</v>
      </c>
      <c r="C398" s="609" t="str">
        <f>IF(A398="","",IFERROR(VLOOKUP(A398,'SINAPI12-24'!$A$3:$G$12673,2,FALSE),VLOOKUP(A398,'MAPA DE COTAÇÃO'!$B$12:$H$14,3,FALSE)))</f>
        <v xml:space="preserve">SERVENTE DE OBRAS (HORISTA)                                                                                                                                                                                                                                                                                                                                                                                                                                                                               </v>
      </c>
      <c r="D398" s="610" t="str">
        <f>IF(A398="","",IFERROR(VLOOKUP(A398,'SINAPI12-24'!$A$3:$G$12673,3,FALSE),VLOOKUP(A398,'MAPA DE COTAÇÃO'!$B$12:$H$14,13,FALSE)))</f>
        <v xml:space="preserve">H     </v>
      </c>
      <c r="E398" s="885">
        <v>0.19</v>
      </c>
      <c r="F398" s="611">
        <f>IF(A398="","",IFERROR(VLOOKUP(A398,'SINAPI12-24'!$A$3:$G$12673,5,FALSE),VLOOKUP(A398,'MAPA DE COTAÇÃO'!$B$12:$I$14,13,FALSE)))</f>
        <v>12.8</v>
      </c>
      <c r="G398" s="612">
        <f t="shared" si="61"/>
        <v>2.4300000000000002</v>
      </c>
    </row>
    <row r="399" spans="1:10">
      <c r="A399" s="630">
        <v>388</v>
      </c>
      <c r="B399" s="608" t="s">
        <v>106</v>
      </c>
      <c r="C399" s="609" t="s">
        <v>13420</v>
      </c>
      <c r="D399" s="610" t="s">
        <v>123</v>
      </c>
      <c r="E399" s="885">
        <v>1</v>
      </c>
      <c r="F399" s="611">
        <v>116.66</v>
      </c>
      <c r="G399" s="612">
        <f t="shared" si="61"/>
        <v>116.66</v>
      </c>
    </row>
    <row r="400" spans="1:10">
      <c r="A400" s="631">
        <v>44397</v>
      </c>
      <c r="B400" s="614" t="s">
        <v>15</v>
      </c>
      <c r="C400" s="615" t="str">
        <f>IF(A400="","",IFERROR(VLOOKUP(A400,'SINAPI12-24'!$A$3:$G$12673,2,FALSE),VLOOKUP(A400,'MAPA DE COTAÇÃO'!$B$12:$H$14,3,FALSE)))</f>
        <v xml:space="preserve">FITA / CINTA AUTOADESIVA ELASTOMERICA PARA VEDACAO, L= 50 MM, E = 3 MM                                                                                                                                                                                                                                                                                                                                                                                                                                    </v>
      </c>
      <c r="D400" s="616" t="str">
        <f>IF(A400="","",IFERROR(VLOOKUP(A400,'SINAPI12-24'!$A$3:$G$12673,3,FALSE),VLOOKUP(A400,'MAPA DE COTAÇÃO'!$B$12:$H$14,13,FALSE)))</f>
        <v xml:space="preserve">M     </v>
      </c>
      <c r="E400" s="886">
        <v>2.52</v>
      </c>
      <c r="F400" s="617">
        <f>IF(A400="","",IFERROR(VLOOKUP(A400,'SINAPI12-24'!$A$3:$G$12673,5,FALSE),VLOOKUP(A400,'MAPA DE COTAÇÃO'!$B$12:$I$14,13,FALSE)))</f>
        <v>2.17</v>
      </c>
      <c r="G400" s="618">
        <f t="shared" si="61"/>
        <v>5.47</v>
      </c>
    </row>
    <row r="402" spans="1:7">
      <c r="A402" s="625" t="s">
        <v>13417</v>
      </c>
      <c r="B402" s="626"/>
      <c r="C402" s="627" t="s">
        <v>13424</v>
      </c>
      <c r="D402" s="626" t="s">
        <v>123</v>
      </c>
      <c r="E402" s="883">
        <v>1</v>
      </c>
      <c r="F402" s="628">
        <f>SUM(G403:G406)</f>
        <v>19.16</v>
      </c>
      <c r="G402" s="629">
        <f>ROUND(F402*E402,2)</f>
        <v>19.16</v>
      </c>
    </row>
    <row r="403" spans="1:7">
      <c r="A403" s="641">
        <v>2696</v>
      </c>
      <c r="B403" s="635" t="s">
        <v>15</v>
      </c>
      <c r="C403" s="636" t="str">
        <f>IF(A403="","",IFERROR(VLOOKUP(A403,'SINAPI12-24'!$A$3:$G$12673,2,FALSE),VLOOKUP(A403,'MAPA DE COTAÇÃO'!$B$12:$H$14,3,FALSE)))</f>
        <v xml:space="preserve">ENCANADOR OU BOMBEIRO HIDRAULICO (HORISTA)                                                                                                                                                                                                                                                                                                                                                                                                                                                                </v>
      </c>
      <c r="D403" s="637" t="str">
        <f>IF(A403="","",IFERROR(VLOOKUP(A403,'SINAPI12-24'!$A$3:$G$12673,3,FALSE),VLOOKUP(A403,'MAPA DE COTAÇÃO'!$B$12:$H$14,13,FALSE)))</f>
        <v xml:space="preserve">H     </v>
      </c>
      <c r="E403" s="884">
        <v>0.19</v>
      </c>
      <c r="F403" s="638">
        <f>IF(A403="","",IFERROR(VLOOKUP(A403,'SINAPI12-24'!$A$3:$G$12673,5,FALSE),VLOOKUP(A403,'MAPA DE COTAÇÃO'!$B$12:$I$14,13,FALSE)))</f>
        <v>17.78</v>
      </c>
      <c r="G403" s="639">
        <f t="shared" ref="G403:G406" si="62">ROUND(F403*E403,2)</f>
        <v>3.38</v>
      </c>
    </row>
    <row r="404" spans="1:7">
      <c r="A404" s="630">
        <v>6111</v>
      </c>
      <c r="B404" s="608" t="s">
        <v>15</v>
      </c>
      <c r="C404" s="609" t="str">
        <f>IF(A404="","",IFERROR(VLOOKUP(A404,'SINAPI12-24'!$A$3:$G$12673,2,FALSE),VLOOKUP(A404,'MAPA DE COTAÇÃO'!$B$12:$H$14,3,FALSE)))</f>
        <v xml:space="preserve">SERVENTE DE OBRAS (HORISTA)                                                                                                                                                                                                                                                                                                                                                                                                                                                                               </v>
      </c>
      <c r="D404" s="610" t="str">
        <f>IF(A404="","",IFERROR(VLOOKUP(A404,'SINAPI12-24'!$A$3:$G$12673,3,FALSE),VLOOKUP(A404,'MAPA DE COTAÇÃO'!$B$12:$H$14,13,FALSE)))</f>
        <v xml:space="preserve">H     </v>
      </c>
      <c r="E404" s="885">
        <v>0.19</v>
      </c>
      <c r="F404" s="611">
        <f>IF(A404="","",IFERROR(VLOOKUP(A404,'SINAPI12-24'!$A$3:$G$12673,5,FALSE),VLOOKUP(A404,'MAPA DE COTAÇÃO'!$B$12:$I$14,13,FALSE)))</f>
        <v>12.8</v>
      </c>
      <c r="G404" s="612">
        <f t="shared" si="62"/>
        <v>2.4300000000000002</v>
      </c>
    </row>
    <row r="405" spans="1:7">
      <c r="A405" s="630">
        <v>797</v>
      </c>
      <c r="B405" s="608" t="s">
        <v>15</v>
      </c>
      <c r="C405" s="609" t="str">
        <f>IF(A405="","",IFERROR(VLOOKUP(A405,'SINAPI12-24'!$A$3:$G$12673,2,FALSE),VLOOKUP(A405,'MAPA DE COTAÇÃO'!$B$12:$H$14,3,FALSE)))</f>
        <v xml:space="preserve">BUCHA DE REDUCAO PVC, ROSCAVEL 1 1/2" X 1"                                                                                                                                                                                                                                                                                                                                                                                                                                                                </v>
      </c>
      <c r="D405" s="610" t="str">
        <f>IF(A405="","",IFERROR(VLOOKUP(A405,'SINAPI12-24'!$A$3:$G$12673,3,FALSE),VLOOKUP(A405,'MAPA DE COTAÇÃO'!$B$12:$H$14,13,FALSE)))</f>
        <v xml:space="preserve">UN    </v>
      </c>
      <c r="E405" s="885">
        <v>1</v>
      </c>
      <c r="F405" s="611">
        <f>IF(A405="","",IFERROR(VLOOKUP(A405,'SINAPI12-24'!$A$3:$G$12673,5,FALSE),VLOOKUP(A405,'MAPA DE COTAÇÃO'!$B$12:$I$14,13,FALSE)))</f>
        <v>7.88</v>
      </c>
      <c r="G405" s="612">
        <f t="shared" si="62"/>
        <v>7.88</v>
      </c>
    </row>
    <row r="406" spans="1:7">
      <c r="A406" s="631">
        <v>44397</v>
      </c>
      <c r="B406" s="614" t="s">
        <v>15</v>
      </c>
      <c r="C406" s="615" t="str">
        <f>IF(A406="","",IFERROR(VLOOKUP(A406,'SINAPI12-24'!$A$3:$G$12673,2,FALSE),VLOOKUP(A406,'MAPA DE COTAÇÃO'!$B$12:$H$14,3,FALSE)))</f>
        <v xml:space="preserve">FITA / CINTA AUTOADESIVA ELASTOMERICA PARA VEDACAO, L= 50 MM, E = 3 MM                                                                                                                                                                                                                                                                                                                                                                                                                                    </v>
      </c>
      <c r="D406" s="616" t="str">
        <f>IF(A406="","",IFERROR(VLOOKUP(A406,'SINAPI12-24'!$A$3:$G$12673,3,FALSE),VLOOKUP(A406,'MAPA DE COTAÇÃO'!$B$12:$H$14,13,FALSE)))</f>
        <v xml:space="preserve">M     </v>
      </c>
      <c r="E406" s="886">
        <v>2.52</v>
      </c>
      <c r="F406" s="617">
        <f>IF(A406="","",IFERROR(VLOOKUP(A406,'SINAPI12-24'!$A$3:$G$12673,5,FALSE),VLOOKUP(A406,'MAPA DE COTAÇÃO'!$B$12:$I$14,13,FALSE)))</f>
        <v>2.17</v>
      </c>
      <c r="G406" s="618">
        <f t="shared" si="62"/>
        <v>5.47</v>
      </c>
    </row>
    <row r="408" spans="1:7">
      <c r="A408" s="625" t="s">
        <v>13418</v>
      </c>
      <c r="B408" s="626"/>
      <c r="C408" s="627" t="s">
        <v>13425</v>
      </c>
      <c r="D408" s="626" t="s">
        <v>123</v>
      </c>
      <c r="E408" s="883">
        <v>1</v>
      </c>
      <c r="F408" s="628">
        <f>SUM(G409:G412)</f>
        <v>33.119999999999997</v>
      </c>
      <c r="G408" s="629">
        <f>ROUND(F408*E408,2)</f>
        <v>33.119999999999997</v>
      </c>
    </row>
    <row r="409" spans="1:7">
      <c r="A409" s="641">
        <v>2696</v>
      </c>
      <c r="B409" s="635" t="s">
        <v>15</v>
      </c>
      <c r="C409" s="636" t="str">
        <f>IF(A409="","",IFERROR(VLOOKUP(A409,'SINAPI12-24'!$A$3:$G$12673,2,FALSE),VLOOKUP(A409,'MAPA DE COTAÇÃO'!$B$12:$H$14,3,FALSE)))</f>
        <v xml:space="preserve">ENCANADOR OU BOMBEIRO HIDRAULICO (HORISTA)                                                                                                                                                                                                                                                                                                                                                                                                                                                                </v>
      </c>
      <c r="D409" s="637" t="str">
        <f>IF(A409="","",IFERROR(VLOOKUP(A409,'SINAPI12-24'!$A$3:$G$12673,3,FALSE),VLOOKUP(A409,'MAPA DE COTAÇÃO'!$B$12:$H$14,13,FALSE)))</f>
        <v xml:space="preserve">H     </v>
      </c>
      <c r="E409" s="884">
        <v>0.19</v>
      </c>
      <c r="F409" s="638">
        <f>IF(A409="","",IFERROR(VLOOKUP(A409,'SINAPI12-24'!$A$3:$G$12673,5,FALSE),VLOOKUP(A409,'MAPA DE COTAÇÃO'!$B$12:$I$14,13,FALSE)))</f>
        <v>17.78</v>
      </c>
      <c r="G409" s="639">
        <f t="shared" ref="G409:G412" si="63">ROUND(F409*E409,2)</f>
        <v>3.38</v>
      </c>
    </row>
    <row r="410" spans="1:7">
      <c r="A410" s="630">
        <v>6111</v>
      </c>
      <c r="B410" s="608" t="s">
        <v>15</v>
      </c>
      <c r="C410" s="609" t="str">
        <f>IF(A410="","",IFERROR(VLOOKUP(A410,'SINAPI12-24'!$A$3:$G$12673,2,FALSE),VLOOKUP(A410,'MAPA DE COTAÇÃO'!$B$12:$H$14,3,FALSE)))</f>
        <v xml:space="preserve">SERVENTE DE OBRAS (HORISTA)                                                                                                                                                                                                                                                                                                                                                                                                                                                                               </v>
      </c>
      <c r="D410" s="610" t="str">
        <f>IF(A410="","",IFERROR(VLOOKUP(A410,'SINAPI12-24'!$A$3:$G$12673,3,FALSE),VLOOKUP(A410,'MAPA DE COTAÇÃO'!$B$12:$H$14,13,FALSE)))</f>
        <v xml:space="preserve">H     </v>
      </c>
      <c r="E410" s="885">
        <v>0.19</v>
      </c>
      <c r="F410" s="611">
        <f>IF(A410="","",IFERROR(VLOOKUP(A410,'SINAPI12-24'!$A$3:$G$12673,5,FALSE),VLOOKUP(A410,'MAPA DE COTAÇÃO'!$B$12:$I$14,13,FALSE)))</f>
        <v>12.8</v>
      </c>
      <c r="G410" s="612">
        <f t="shared" si="63"/>
        <v>2.4300000000000002</v>
      </c>
    </row>
    <row r="411" spans="1:7">
      <c r="A411" s="630">
        <v>385</v>
      </c>
      <c r="B411" s="608" t="s">
        <v>106</v>
      </c>
      <c r="C411" s="609" t="s">
        <v>13421</v>
      </c>
      <c r="D411" s="610" t="s">
        <v>123</v>
      </c>
      <c r="E411" s="885">
        <v>1</v>
      </c>
      <c r="F411" s="611">
        <v>21.84</v>
      </c>
      <c r="G411" s="612">
        <f t="shared" si="63"/>
        <v>21.84</v>
      </c>
    </row>
    <row r="412" spans="1:7">
      <c r="A412" s="631">
        <v>44397</v>
      </c>
      <c r="B412" s="614" t="s">
        <v>15</v>
      </c>
      <c r="C412" s="615" t="str">
        <f>IF(A412="","",IFERROR(VLOOKUP(A412,'SINAPI12-24'!$A$3:$G$12673,2,FALSE),VLOOKUP(A412,'MAPA DE COTAÇÃO'!$B$12:$H$14,3,FALSE)))</f>
        <v xml:space="preserve">FITA / CINTA AUTOADESIVA ELASTOMERICA PARA VEDACAO, L= 50 MM, E = 3 MM                                                                                                                                                                                                                                                                                                                                                                                                                                    </v>
      </c>
      <c r="D412" s="616" t="str">
        <f>IF(A412="","",IFERROR(VLOOKUP(A412,'SINAPI12-24'!$A$3:$G$12673,3,FALSE),VLOOKUP(A412,'MAPA DE COTAÇÃO'!$B$12:$H$14,13,FALSE)))</f>
        <v xml:space="preserve">M     </v>
      </c>
      <c r="E412" s="886">
        <v>2.52</v>
      </c>
      <c r="F412" s="617">
        <f>IF(A412="","",IFERROR(VLOOKUP(A412,'SINAPI12-24'!$A$3:$G$12673,5,FALSE),VLOOKUP(A412,'MAPA DE COTAÇÃO'!$B$12:$I$14,13,FALSE)))</f>
        <v>2.17</v>
      </c>
      <c r="G412" s="618">
        <f t="shared" si="63"/>
        <v>5.47</v>
      </c>
    </row>
    <row r="414" spans="1:7">
      <c r="A414" s="625" t="s">
        <v>13430</v>
      </c>
      <c r="B414" s="626"/>
      <c r="C414" s="627" t="s">
        <v>13432</v>
      </c>
      <c r="D414" s="626" t="s">
        <v>123</v>
      </c>
      <c r="E414" s="883">
        <v>1</v>
      </c>
      <c r="F414" s="628">
        <f>SUM(G415:G417)</f>
        <v>291.19</v>
      </c>
      <c r="G414" s="629">
        <f>ROUND(F414*E414,2)</f>
        <v>291.19</v>
      </c>
    </row>
    <row r="415" spans="1:7">
      <c r="A415" s="642">
        <v>88264</v>
      </c>
      <c r="B415" s="635" t="s">
        <v>15</v>
      </c>
      <c r="C415" s="636" t="str">
        <f>IF(A415="","",IFERROR(VLOOKUP(A415,'SINAPI12-24'!$A$3:$G$12673,2,FALSE),VLOOKUP(A415,'MAPA DE COTAÇÃO'!$B$12:$H$14,3,FALSE)))</f>
        <v>ELETRICISTA COM ENCARGOS COMPLEMENTARES</v>
      </c>
      <c r="D415" s="637" t="str">
        <f>IF(A415="","",IFERROR(VLOOKUP(A415,'SINAPI12-24'!$A$3:$G$12673,3,FALSE),VLOOKUP(A415,'MAPA DE COTAÇÃO'!$B$12:$H$14,13,FALSE)))</f>
        <v>H</v>
      </c>
      <c r="E415" s="884">
        <v>1</v>
      </c>
      <c r="F415" s="638">
        <f>IF(A415="","",IFERROR(VLOOKUP(A415,'SINAPI12-24'!$A$3:$G$12673,5,FALSE),VLOOKUP(A415,'MAPA DE COTAÇÃO'!$B$12:$I$14,13,FALSE)))</f>
        <v>23.88</v>
      </c>
      <c r="G415" s="639">
        <f t="shared" ref="G415:G417" si="64">ROUND(F415*E415,2)</f>
        <v>23.88</v>
      </c>
    </row>
    <row r="416" spans="1:7">
      <c r="A416" s="661">
        <v>88247</v>
      </c>
      <c r="B416" s="608" t="s">
        <v>15</v>
      </c>
      <c r="C416" s="609" t="str">
        <f>IF(A416="","",IFERROR(VLOOKUP(A416,'SINAPI12-24'!$A$3:$G$12673,2,FALSE),VLOOKUP(A416,'MAPA DE COTAÇÃO'!$B$12:$H$14,3,FALSE)))</f>
        <v>AUXILIAR DE ELETRICISTA COM ENCARGOS COMPLEMENTARES</v>
      </c>
      <c r="D416" s="610" t="str">
        <f>IF(A416="","",IFERROR(VLOOKUP(A416,'SINAPI12-24'!$A$3:$G$12673,3,FALSE),VLOOKUP(A416,'MAPA DE COTAÇÃO'!$B$12:$H$14,13,FALSE)))</f>
        <v>H</v>
      </c>
      <c r="E416" s="885">
        <v>1</v>
      </c>
      <c r="F416" s="611">
        <f>IF(A416="","",IFERROR(VLOOKUP(A416,'SINAPI12-24'!$A$3:$G$12673,5,FALSE),VLOOKUP(A416,'MAPA DE COTAÇÃO'!$B$12:$I$14,13,FALSE)))</f>
        <v>19.78</v>
      </c>
      <c r="G416" s="612">
        <f t="shared" si="64"/>
        <v>19.78</v>
      </c>
    </row>
    <row r="417" spans="1:7">
      <c r="A417" s="631">
        <v>4880</v>
      </c>
      <c r="B417" s="614" t="s">
        <v>106</v>
      </c>
      <c r="C417" s="615" t="s">
        <v>13431</v>
      </c>
      <c r="D417" s="616" t="s">
        <v>123</v>
      </c>
      <c r="E417" s="886">
        <v>1</v>
      </c>
      <c r="F417" s="617">
        <v>247.53</v>
      </c>
      <c r="G417" s="618">
        <f t="shared" si="64"/>
        <v>247.53</v>
      </c>
    </row>
    <row r="419" spans="1:7">
      <c r="A419" s="625" t="s">
        <v>13775</v>
      </c>
      <c r="B419" s="626"/>
      <c r="C419" s="627" t="s">
        <v>13777</v>
      </c>
      <c r="D419" s="626" t="s">
        <v>63</v>
      </c>
      <c r="E419" s="883">
        <v>1</v>
      </c>
      <c r="F419" s="628">
        <f>SUM(G420:G422)</f>
        <v>46.55</v>
      </c>
      <c r="G419" s="629">
        <f>ROUND(F419*E419,2)</f>
        <v>46.55</v>
      </c>
    </row>
    <row r="420" spans="1:7">
      <c r="A420" s="642">
        <v>6111</v>
      </c>
      <c r="B420" s="635" t="s">
        <v>15</v>
      </c>
      <c r="C420" s="636" t="str">
        <f>IF(A420="","",IFERROR(VLOOKUP(A420,'SINAPI12-24'!$A$3:$G$12673,2,FALSE),VLOOKUP(A420,'MAPA DE COTAÇÃO'!$B$12:$H$14,3,FALSE)))</f>
        <v xml:space="preserve">SERVENTE DE OBRAS (HORISTA)                                                                                                                                                                                                                                                                                                                                                                                                                                                                               </v>
      </c>
      <c r="D420" s="637" t="str">
        <f>IF(A420="","",IFERROR(VLOOKUP(A420,'SINAPI12-24'!$A$3:$G$12673,3,FALSE),VLOOKUP(A420,'MAPA DE COTAÇÃO'!$B$12:$H$14,13,FALSE)))</f>
        <v xml:space="preserve">H     </v>
      </c>
      <c r="E420" s="884">
        <v>0.19</v>
      </c>
      <c r="F420" s="638">
        <f>IF(A420="","",IFERROR(VLOOKUP(A420,'SINAPI12-24'!$A$3:$G$12673,5,FALSE),VLOOKUP(A420,'MAPA DE COTAÇÃO'!$B$12:$I$14,13,FALSE)))</f>
        <v>12.8</v>
      </c>
      <c r="G420" s="639">
        <f t="shared" ref="G420:G422" si="65">ROUND(F420*E420,2)</f>
        <v>2.4300000000000002</v>
      </c>
    </row>
    <row r="421" spans="1:7" ht="30">
      <c r="A421" s="661">
        <v>91386</v>
      </c>
      <c r="B421" s="608" t="s">
        <v>15</v>
      </c>
      <c r="C421" s="609" t="str">
        <f>IF(A421="","",IFERROR(VLOOKUP(A421,'SINAPI12-24'!$A$3:$G$12673,2,FALSE),VLOOKUP(A421,'MAPA DE COTAÇÃO'!$B$12:$H$14,3,FALSE)))</f>
        <v>CAMINHÃO BASCULANTE 10 M3, TRUCADO CABINE SIMPLES, PESO BRUTO TOTAL 23.000 KG, CARGA ÚTIL MÁXIMA 15.935 KG, DISTÂNCIA ENTRE EIXOS 4,80 M, POTÊNCIA 230 CV INCLUSIVE CAÇAMBA METÁLICA - CHP DIURNO. AF_06/2014</v>
      </c>
      <c r="D421" s="610" t="str">
        <f>IF(A421="","",IFERROR(VLOOKUP(A421,'SINAPI12-24'!$A$3:$G$12673,3,FALSE),VLOOKUP(A421,'MAPA DE COTAÇÃO'!$B$12:$H$14,13,FALSE)))</f>
        <v>CHP</v>
      </c>
      <c r="E421" s="885">
        <v>7.6999999999999999E-2</v>
      </c>
      <c r="F421" s="611">
        <f>IF(A421="","",IFERROR(VLOOKUP(A421,'SINAPI12-24'!$A$3:$G$12673,5,FALSE),VLOOKUP(A421,'MAPA DE COTAÇÃO'!$B$12:$I$14,13,FALSE)))</f>
        <v>274.13</v>
      </c>
      <c r="G421" s="612">
        <f t="shared" si="65"/>
        <v>21.11</v>
      </c>
    </row>
    <row r="422" spans="1:7">
      <c r="A422" s="631">
        <v>12931</v>
      </c>
      <c r="B422" s="614" t="s">
        <v>106</v>
      </c>
      <c r="C422" s="615" t="s">
        <v>13776</v>
      </c>
      <c r="D422" s="616" t="s">
        <v>63</v>
      </c>
      <c r="E422" s="886">
        <v>1</v>
      </c>
      <c r="F422" s="617">
        <v>23.01</v>
      </c>
      <c r="G422" s="618">
        <f t="shared" si="65"/>
        <v>23.01</v>
      </c>
    </row>
    <row r="424" spans="1:7">
      <c r="A424" s="625" t="s">
        <v>13778</v>
      </c>
      <c r="B424" s="626"/>
      <c r="C424" s="627" t="s">
        <v>13779</v>
      </c>
      <c r="D424" s="626" t="s">
        <v>68</v>
      </c>
      <c r="E424" s="883">
        <v>1</v>
      </c>
      <c r="F424" s="628">
        <f>SUM(G425:G428)</f>
        <v>7.83</v>
      </c>
      <c r="G424" s="629">
        <f>ROUND(F424*E424,2)</f>
        <v>7.83</v>
      </c>
    </row>
    <row r="425" spans="1:7">
      <c r="A425" s="641">
        <v>88310</v>
      </c>
      <c r="B425" s="635" t="s">
        <v>15</v>
      </c>
      <c r="C425" s="636" t="str">
        <f>IF(A425="","",IFERROR(VLOOKUP(A425,'SINAPI12-24'!$A$3:$G$12673,2,FALSE),VLOOKUP(A425,'MAPA DE COTAÇÃO'!$B$12:$H$14,3,FALSE)))</f>
        <v>PINTOR COM ENCARGOS COMPLEMENTARES</v>
      </c>
      <c r="D425" s="637" t="str">
        <f>IF(A425="","",IFERROR(VLOOKUP(A425,'SINAPI12-24'!$A$3:$G$12673,3,FALSE),VLOOKUP(A425,'MAPA DE COTAÇÃO'!$B$12:$H$14,13,FALSE)))</f>
        <v>H</v>
      </c>
      <c r="E425" s="884">
        <v>0.16309999999999999</v>
      </c>
      <c r="F425" s="638">
        <f>IF(A425="","",IFERROR(VLOOKUP(A425,'SINAPI12-24'!$A$3:$G$12673,5,FALSE),VLOOKUP(A425,'MAPA DE COTAÇÃO'!$B$12:$I$14,13,FALSE)))</f>
        <v>24.47</v>
      </c>
      <c r="G425" s="639">
        <f t="shared" ref="G425:G428" si="66">ROUND(F425*E425,2)</f>
        <v>3.99</v>
      </c>
    </row>
    <row r="426" spans="1:7">
      <c r="A426" s="630">
        <v>88316</v>
      </c>
      <c r="B426" s="608" t="s">
        <v>15</v>
      </c>
      <c r="C426" s="609" t="str">
        <f>IF(A426="","",IFERROR(VLOOKUP(A426,'SINAPI12-24'!$A$3:$G$12673,2,FALSE),VLOOKUP(A426,'MAPA DE COTAÇÃO'!$B$12:$H$14,3,FALSE)))</f>
        <v>SERVENTE COM ENCARGOS COMPLEMENTARES</v>
      </c>
      <c r="D426" s="610" t="str">
        <f>IF(A426="","",IFERROR(VLOOKUP(A426,'SINAPI12-24'!$A$3:$G$12673,3,FALSE),VLOOKUP(A426,'MAPA DE COTAÇÃO'!$B$12:$H$14,13,FALSE)))</f>
        <v>H</v>
      </c>
      <c r="E426" s="885">
        <v>5.4399999999999997E-2</v>
      </c>
      <c r="F426" s="611">
        <f>IF(A426="","",IFERROR(VLOOKUP(A426,'SINAPI12-24'!$A$3:$G$12673,5,FALSE),VLOOKUP(A426,'MAPA DE COTAÇÃO'!$B$12:$I$14,13,FALSE)))</f>
        <v>18.34</v>
      </c>
      <c r="G426" s="612">
        <f t="shared" si="66"/>
        <v>1</v>
      </c>
    </row>
    <row r="427" spans="1:7">
      <c r="A427" s="630">
        <v>3767</v>
      </c>
      <c r="B427" s="608" t="s">
        <v>15</v>
      </c>
      <c r="C427" s="609" t="str">
        <f>IF(A427="","",IFERROR(VLOOKUP(A427,'SINAPI12-24'!$A$3:$G$12673,2,FALSE),VLOOKUP(A427,'MAPA DE COTAÇÃO'!$B$12:$H$14,3,FALSE)))</f>
        <v xml:space="preserve">LIXA EM FOLHA PARA PAREDE OU MADEIRA, NUMERO 120, COR VERMELHA                                                                                                                                                                                                                                                                                                                                                                                                                                            </v>
      </c>
      <c r="D427" s="610" t="str">
        <f>IF(A427="","",IFERROR(VLOOKUP(A427,'SINAPI12-24'!$A$3:$G$12673,3,FALSE),VLOOKUP(A427,'MAPA DE COTAÇÃO'!$B$12:$H$14,13,FALSE)))</f>
        <v xml:space="preserve">UN    </v>
      </c>
      <c r="E427" s="885">
        <v>0.4</v>
      </c>
      <c r="F427" s="611">
        <f>IF(A427="","",IFERROR(VLOOKUP(A427,'SINAPI12-24'!$A$3:$G$12673,5,FALSE),VLOOKUP(A427,'MAPA DE COTAÇÃO'!$B$12:$I$14,13,FALSE)))</f>
        <v>1.1499999999999999</v>
      </c>
      <c r="G427" s="612">
        <f t="shared" si="66"/>
        <v>0.46</v>
      </c>
    </row>
    <row r="428" spans="1:7">
      <c r="A428" s="631">
        <v>43626</v>
      </c>
      <c r="B428" s="614" t="s">
        <v>15</v>
      </c>
      <c r="C428" s="615" t="str">
        <f>IF(A428="","",IFERROR(VLOOKUP(A428,'SINAPI12-24'!$A$3:$G$12673,2,FALSE),VLOOKUP(A428,'MAPA DE COTAÇÃO'!$B$12:$H$14,3,FALSE)))</f>
        <v xml:space="preserve">MASSA CORRIDA PARA SUPERFICIES DE AMBIENTES INTERNOS                                                                                                                                                                                                                                                                                                                                                                                                                                                      </v>
      </c>
      <c r="D428" s="616" t="str">
        <f>IF(A428="","",IFERROR(VLOOKUP(A428,'SINAPI12-24'!$A$3:$G$12673,3,FALSE),VLOOKUP(A428,'MAPA DE COTAÇÃO'!$B$12:$H$14,13,FALSE)))</f>
        <v xml:space="preserve">KG    </v>
      </c>
      <c r="E428" s="886">
        <v>0.7</v>
      </c>
      <c r="F428" s="617">
        <f>IF(A428="","",IFERROR(VLOOKUP(A428,'SINAPI12-24'!$A$3:$G$12673,5,FALSE),VLOOKUP(A428,'MAPA DE COTAÇÃO'!$B$12:$I$14,13,FALSE)))</f>
        <v>3.4</v>
      </c>
      <c r="G428" s="618">
        <f t="shared" si="66"/>
        <v>2.38</v>
      </c>
    </row>
    <row r="430" spans="1:7">
      <c r="A430" s="625" t="s">
        <v>13780</v>
      </c>
      <c r="B430" s="626"/>
      <c r="C430" s="627" t="s">
        <v>13781</v>
      </c>
      <c r="D430" s="626" t="s">
        <v>63</v>
      </c>
      <c r="E430" s="883">
        <v>1</v>
      </c>
      <c r="F430" s="628">
        <f>SUM(G431:G436)</f>
        <v>4889.6899999999996</v>
      </c>
      <c r="G430" s="629">
        <f>ROUND(F430*E430,2)</f>
        <v>4889.6899999999996</v>
      </c>
    </row>
    <row r="431" spans="1:7" ht="30">
      <c r="A431" s="641">
        <v>10535</v>
      </c>
      <c r="B431" s="635" t="s">
        <v>15</v>
      </c>
      <c r="C431" s="636" t="str">
        <f>IF(A431="","",IFERROR(VLOOKUP(A431,'SINAPI12-24'!$A$3:$G$12673,2,FALSE),VLOOKUP(A431,'MAPA DE COTAÇÃO'!$B$12:$H$14,3,FALSE)))</f>
        <v xml:space="preserve">BETONEIRA CAPACIDADE NOMINAL 400 L, CAPACIDADE DE MISTURA 280 L, MOTOR ELETRICO TRIFASICO 220/380 V POTENCIA 2 CV, SEM CARREGADOR                                                                                                                                                                                                                                                                                                                                                                         </v>
      </c>
      <c r="D431" s="637" t="str">
        <f>IF(A431="","",IFERROR(VLOOKUP(A431,'SINAPI12-24'!$A$3:$G$12673,3,FALSE),VLOOKUP(A431,'MAPA DE COTAÇÃO'!$B$12:$H$14,13,FALSE)))</f>
        <v xml:space="preserve">UN    </v>
      </c>
      <c r="E431" s="884">
        <v>0.71399999999999997</v>
      </c>
      <c r="F431" s="638">
        <f>IF(A431="","",IFERROR(VLOOKUP(A431,'SINAPI12-24'!$A$3:$G$12673,5,FALSE),VLOOKUP(A431,'MAPA DE COTAÇÃO'!$B$12:$I$14,13,FALSE)))</f>
        <v>5497</v>
      </c>
      <c r="G431" s="639">
        <f t="shared" ref="G431:G436" si="67">ROUND(F431*E431,2)</f>
        <v>3924.86</v>
      </c>
    </row>
    <row r="432" spans="1:7">
      <c r="A432" s="630">
        <v>88309</v>
      </c>
      <c r="B432" s="608" t="s">
        <v>15</v>
      </c>
      <c r="C432" s="609" t="str">
        <f>IF(A432="","",IFERROR(VLOOKUP(A432,'SINAPI12-24'!$A$3:$G$12673,2,FALSE),VLOOKUP(A432,'MAPA DE COTAÇÃO'!$B$12:$H$14,3,FALSE)))</f>
        <v>PEDREIRO COM ENCARGOS COMPLEMENTARES</v>
      </c>
      <c r="D432" s="610" t="str">
        <f>IF(A432="","",IFERROR(VLOOKUP(A432,'SINAPI12-24'!$A$3:$G$12673,3,FALSE),VLOOKUP(A432,'MAPA DE COTAÇÃO'!$B$12:$H$14,13,FALSE)))</f>
        <v>H</v>
      </c>
      <c r="E432" s="885">
        <v>5</v>
      </c>
      <c r="F432" s="611">
        <f>IF(A432="","",IFERROR(VLOOKUP(A432,'SINAPI12-24'!$A$3:$G$12673,5,FALSE),VLOOKUP(A432,'MAPA DE COTAÇÃO'!$B$12:$I$14,13,FALSE)))</f>
        <v>22.95</v>
      </c>
      <c r="G432" s="612">
        <f t="shared" si="67"/>
        <v>114.75</v>
      </c>
    </row>
    <row r="433" spans="1:7">
      <c r="A433" s="630">
        <v>88316</v>
      </c>
      <c r="B433" s="608" t="s">
        <v>15</v>
      </c>
      <c r="C433" s="609" t="str">
        <f>IF(A433="","",IFERROR(VLOOKUP(A433,'SINAPI12-24'!$A$3:$G$12673,2,FALSE),VLOOKUP(A433,'MAPA DE COTAÇÃO'!$B$12:$H$14,3,FALSE)))</f>
        <v>SERVENTE COM ENCARGOS COMPLEMENTARES</v>
      </c>
      <c r="D433" s="610" t="str">
        <f>IF(A433="","",IFERROR(VLOOKUP(A433,'SINAPI12-24'!$A$3:$G$12673,3,FALSE),VLOOKUP(A433,'MAPA DE COTAÇÃO'!$B$12:$H$14,13,FALSE)))</f>
        <v>H</v>
      </c>
      <c r="E433" s="885">
        <v>17.93</v>
      </c>
      <c r="F433" s="611">
        <f>IF(A433="","",IFERROR(VLOOKUP(A433,'SINAPI12-24'!$A$3:$G$12673,5,FALSE),VLOOKUP(A433,'MAPA DE COTAÇÃO'!$B$12:$I$14,13,FALSE)))</f>
        <v>18.34</v>
      </c>
      <c r="G433" s="612">
        <f t="shared" si="67"/>
        <v>328.84</v>
      </c>
    </row>
    <row r="434" spans="1:7">
      <c r="A434" s="630">
        <v>370</v>
      </c>
      <c r="B434" s="608" t="s">
        <v>15</v>
      </c>
      <c r="C434" s="609" t="str">
        <f>IF(A434="","",IFERROR(VLOOKUP(A434,'SINAPI12-24'!$A$3:$G$12673,2,FALSE),VLOOKUP(A434,'MAPA DE COTAÇÃO'!$B$12:$H$14,3,FALSE)))</f>
        <v xml:space="preserve">AREIA MEDIA - POSTO JAZIDA/FORNECEDOR (RETIRADO NA JAZIDA, SEM TRANSPORTE)                                                                                                                                                                                                                                                                                                                                                                                                                                </v>
      </c>
      <c r="D434" s="610" t="str">
        <f>IF(A434="","",IFERROR(VLOOKUP(A434,'SINAPI12-24'!$A$3:$G$12673,3,FALSE),VLOOKUP(A434,'MAPA DE COTAÇÃO'!$B$12:$H$14,13,FALSE)))</f>
        <v xml:space="preserve">M3    </v>
      </c>
      <c r="E434" s="885">
        <v>0.92220000000000002</v>
      </c>
      <c r="F434" s="611">
        <f>IF(A434="","",IFERROR(VLOOKUP(A434,'SINAPI12-24'!$A$3:$G$12673,5,FALSE),VLOOKUP(A434,'MAPA DE COTAÇÃO'!$B$12:$I$14,13,FALSE)))</f>
        <v>130</v>
      </c>
      <c r="G434" s="612">
        <f t="shared" si="67"/>
        <v>119.89</v>
      </c>
    </row>
    <row r="435" spans="1:7">
      <c r="A435" s="630">
        <v>4721</v>
      </c>
      <c r="B435" s="608" t="s">
        <v>15</v>
      </c>
      <c r="C435" s="609" t="str">
        <f>IF(A435="","",IFERROR(VLOOKUP(A435,'SINAPI12-24'!$A$3:$G$12673,2,FALSE),VLOOKUP(A435,'MAPA DE COTAÇÃO'!$B$12:$H$14,3,FALSE)))</f>
        <v xml:space="preserve">PEDRA BRITADA N. 1 (9,5 A 19 MM) POSTO PEDREIRA/FORNECEDOR, SEM FRETE                                                                                                                                                                                                                                                                                                                                                                                                                                     </v>
      </c>
      <c r="D435" s="610" t="str">
        <f>IF(A435="","",IFERROR(VLOOKUP(A435,'SINAPI12-24'!$A$3:$G$12673,3,FALSE),VLOOKUP(A435,'MAPA DE COTAÇÃO'!$B$12:$H$14,13,FALSE)))</f>
        <v xml:space="preserve">M3    </v>
      </c>
      <c r="E435" s="885">
        <v>0.83599999999999997</v>
      </c>
      <c r="F435" s="611">
        <f>IF(A435="","",IFERROR(VLOOKUP(A435,'SINAPI12-24'!$A$3:$G$12673,5,FALSE),VLOOKUP(A435,'MAPA DE COTAÇÃO'!$B$12:$I$14,13,FALSE)))</f>
        <v>164.13</v>
      </c>
      <c r="G435" s="612">
        <f t="shared" si="67"/>
        <v>137.21</v>
      </c>
    </row>
    <row r="436" spans="1:7">
      <c r="A436" s="631">
        <v>1379</v>
      </c>
      <c r="B436" s="614" t="s">
        <v>15</v>
      </c>
      <c r="C436" s="615" t="str">
        <f>IF(A436="","",IFERROR(VLOOKUP(A436,'SINAPI12-24'!$A$3:$G$12673,2,FALSE),VLOOKUP(A436,'MAPA DE COTAÇÃO'!$B$12:$H$14,3,FALSE)))</f>
        <v xml:space="preserve">CIMENTO PORTLAND COMPOSTO CP II-32                                                                                                                                                                                                                                                                                                                                                                                                                                                                        </v>
      </c>
      <c r="D436" s="616" t="str">
        <f>IF(A436="","",IFERROR(VLOOKUP(A436,'SINAPI12-24'!$A$3:$G$12673,3,FALSE),VLOOKUP(A436,'MAPA DE COTAÇÃO'!$B$12:$H$14,13,FALSE)))</f>
        <v xml:space="preserve">KG    </v>
      </c>
      <c r="E436" s="886">
        <v>281</v>
      </c>
      <c r="F436" s="617">
        <f>IF(A436="","",IFERROR(VLOOKUP(A436,'SINAPI12-24'!$A$3:$G$12673,5,FALSE),VLOOKUP(A436,'MAPA DE COTAÇÃO'!$B$12:$I$14,13,FALSE)))</f>
        <v>0.94</v>
      </c>
      <c r="G436" s="618">
        <f t="shared" si="67"/>
        <v>264.14</v>
      </c>
    </row>
    <row r="438" spans="1:7">
      <c r="A438" s="625" t="s">
        <v>13778</v>
      </c>
      <c r="B438" s="626"/>
      <c r="C438" s="627" t="s">
        <v>13801</v>
      </c>
      <c r="D438" s="626" t="s">
        <v>123</v>
      </c>
      <c r="E438" s="883">
        <v>1</v>
      </c>
      <c r="F438" s="628">
        <f>SUM(G439:G441)</f>
        <v>96.07</v>
      </c>
      <c r="G438" s="629">
        <f>ROUND(F438*E438,2)</f>
        <v>96.07</v>
      </c>
    </row>
    <row r="439" spans="1:7">
      <c r="A439" s="642">
        <v>88264</v>
      </c>
      <c r="B439" s="635" t="s">
        <v>15</v>
      </c>
      <c r="C439" s="636" t="str">
        <f>IF(A439="","",IFERROR(VLOOKUP(A439,'SINAPI12-24'!$A$3:$G$12673,2,FALSE),VLOOKUP(A439,'MAPA DE COTAÇÃO'!$B$12:$H$14,3,FALSE)))</f>
        <v>ELETRICISTA COM ENCARGOS COMPLEMENTARES</v>
      </c>
      <c r="D439" s="637" t="str">
        <f>IF(A439="","",IFERROR(VLOOKUP(A439,'SINAPI12-24'!$A$3:$G$12673,3,FALSE),VLOOKUP(A439,'MAPA DE COTAÇÃO'!$B$12:$H$14,13,FALSE)))</f>
        <v>H</v>
      </c>
      <c r="E439" s="884">
        <v>1.3</v>
      </c>
      <c r="F439" s="638">
        <f>IF(A439="","",IFERROR(VLOOKUP(A439,'SINAPI12-24'!$A$3:$G$12673,5,FALSE),VLOOKUP(A439,'MAPA DE COTAÇÃO'!$B$12:$I$14,13,FALSE)))</f>
        <v>23.88</v>
      </c>
      <c r="G439" s="639">
        <f t="shared" ref="G439:G441" si="68">ROUND(F439*E439,2)</f>
        <v>31.04</v>
      </c>
    </row>
    <row r="440" spans="1:7">
      <c r="A440" s="661">
        <v>88247</v>
      </c>
      <c r="B440" s="608" t="s">
        <v>15</v>
      </c>
      <c r="C440" s="609" t="str">
        <f>IF(A440="","",IFERROR(VLOOKUP(A440,'SINAPI12-24'!$A$3:$G$12673,2,FALSE),VLOOKUP(A440,'MAPA DE COTAÇÃO'!$B$12:$H$14,3,FALSE)))</f>
        <v>AUXILIAR DE ELETRICISTA COM ENCARGOS COMPLEMENTARES</v>
      </c>
      <c r="D440" s="610" t="str">
        <f>IF(A440="","",IFERROR(VLOOKUP(A440,'SINAPI12-24'!$A$3:$G$12673,3,FALSE),VLOOKUP(A440,'MAPA DE COTAÇÃO'!$B$12:$H$14,13,FALSE)))</f>
        <v>H</v>
      </c>
      <c r="E440" s="885">
        <v>1.3</v>
      </c>
      <c r="F440" s="611">
        <f>IF(A440="","",IFERROR(VLOOKUP(A440,'SINAPI12-24'!$A$3:$G$12673,5,FALSE),VLOOKUP(A440,'MAPA DE COTAÇÃO'!$B$12:$I$14,13,FALSE)))</f>
        <v>19.78</v>
      </c>
      <c r="G440" s="612">
        <f t="shared" si="68"/>
        <v>25.71</v>
      </c>
    </row>
    <row r="441" spans="1:7">
      <c r="A441" s="631">
        <v>765</v>
      </c>
      <c r="B441" s="614" t="s">
        <v>106</v>
      </c>
      <c r="C441" s="615" t="s">
        <v>13801</v>
      </c>
      <c r="D441" s="616" t="s">
        <v>123</v>
      </c>
      <c r="E441" s="886">
        <v>1</v>
      </c>
      <c r="F441" s="617">
        <v>39.32</v>
      </c>
      <c r="G441" s="618">
        <f t="shared" si="68"/>
        <v>39.32</v>
      </c>
    </row>
  </sheetData>
  <mergeCells count="1">
    <mergeCell ref="A9:G9"/>
  </mergeCells>
  <printOptions horizontalCentered="1"/>
  <pageMargins left="0.23622047244094491" right="0.23622047244094491" top="0.74803149606299213" bottom="0.74803149606299213" header="0.31496062992125984" footer="0.31496062992125984"/>
  <pageSetup paperSize="9" scale="57" fitToHeight="15" orientation="landscape" r:id="rId1"/>
  <headerFooter>
    <oddFooter>&amp;L&amp;A&amp;CMailla Victória Santos Barile
&amp;9Engenheira Civil 
CREA - MT 57412&amp;RPágina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4DFE-7251-4E3E-BE0B-F0709026B2AA}">
  <sheetPr>
    <pageSetUpPr fitToPage="1"/>
  </sheetPr>
  <dimension ref="A1:F12672"/>
  <sheetViews>
    <sheetView view="pageBreakPreview" zoomScale="40" zoomScaleNormal="100" zoomScaleSheetLayoutView="40" workbookViewId="0">
      <selection activeCell="J44" sqref="J44"/>
    </sheetView>
    <sheetView workbookViewId="1"/>
  </sheetViews>
  <sheetFormatPr defaultRowHeight="15"/>
  <cols>
    <col min="1" max="1" width="12.42578125" style="591" bestFit="1" customWidth="1"/>
    <col min="2" max="2" width="131.42578125" style="591" customWidth="1"/>
    <col min="3" max="3" width="13.42578125" style="591" customWidth="1"/>
    <col min="4" max="4" width="36.85546875" style="591" customWidth="1"/>
    <col min="5" max="5" width="13.42578125" style="591" customWidth="1"/>
    <col min="6" max="16384" width="9.140625" style="591"/>
  </cols>
  <sheetData>
    <row r="1" spans="1:6">
      <c r="A1" s="589"/>
      <c r="B1" s="589"/>
      <c r="C1" s="589"/>
      <c r="D1" s="589"/>
      <c r="E1" s="590"/>
    </row>
    <row r="2" spans="1:6">
      <c r="A2" s="589"/>
      <c r="B2" s="589"/>
      <c r="C2" s="589"/>
      <c r="D2" s="589"/>
      <c r="E2" s="590"/>
    </row>
    <row r="3" spans="1:6">
      <c r="A3" s="589"/>
      <c r="B3" s="589"/>
      <c r="C3" s="589"/>
      <c r="D3" s="589"/>
      <c r="E3" s="590"/>
    </row>
    <row r="4" spans="1:6">
      <c r="A4" s="589"/>
      <c r="B4" s="589"/>
      <c r="C4" s="589"/>
      <c r="D4" s="589"/>
      <c r="E4" s="590"/>
    </row>
    <row r="5" spans="1:6">
      <c r="A5" s="589">
        <v>97141</v>
      </c>
      <c r="B5" s="589" t="s">
        <v>792</v>
      </c>
      <c r="C5" s="589" t="s">
        <v>67</v>
      </c>
      <c r="D5" s="589" t="s">
        <v>793</v>
      </c>
      <c r="E5" s="590">
        <v>3.84</v>
      </c>
      <c r="F5" s="591" t="s">
        <v>794</v>
      </c>
    </row>
    <row r="6" spans="1:6">
      <c r="A6" s="589">
        <v>97142</v>
      </c>
      <c r="B6" s="589" t="s">
        <v>795</v>
      </c>
      <c r="C6" s="589" t="s">
        <v>67</v>
      </c>
      <c r="D6" s="589" t="s">
        <v>793</v>
      </c>
      <c r="E6" s="590">
        <v>4.41</v>
      </c>
      <c r="F6" s="591" t="s">
        <v>794</v>
      </c>
    </row>
    <row r="7" spans="1:6">
      <c r="A7" s="589">
        <v>97143</v>
      </c>
      <c r="B7" s="589" t="s">
        <v>796</v>
      </c>
      <c r="C7" s="589" t="s">
        <v>67</v>
      </c>
      <c r="D7" s="589" t="s">
        <v>793</v>
      </c>
      <c r="E7" s="590">
        <v>5.76</v>
      </c>
      <c r="F7" s="591" t="s">
        <v>794</v>
      </c>
    </row>
    <row r="8" spans="1:6">
      <c r="A8" s="589">
        <v>97144</v>
      </c>
      <c r="B8" s="589" t="s">
        <v>797</v>
      </c>
      <c r="C8" s="589" t="s">
        <v>67</v>
      </c>
      <c r="D8" s="589" t="s">
        <v>793</v>
      </c>
      <c r="E8" s="592">
        <v>7.13</v>
      </c>
      <c r="F8" s="591" t="s">
        <v>794</v>
      </c>
    </row>
    <row r="9" spans="1:6">
      <c r="A9" s="589">
        <v>97145</v>
      </c>
      <c r="B9" s="589" t="s">
        <v>798</v>
      </c>
      <c r="C9" s="589" t="s">
        <v>67</v>
      </c>
      <c r="D9" s="589" t="s">
        <v>793</v>
      </c>
      <c r="E9" s="592">
        <v>8.52</v>
      </c>
      <c r="F9" s="591" t="s">
        <v>794</v>
      </c>
    </row>
    <row r="10" spans="1:6">
      <c r="A10" s="589">
        <v>97146</v>
      </c>
      <c r="B10" s="589" t="s">
        <v>799</v>
      </c>
      <c r="C10" s="589" t="s">
        <v>67</v>
      </c>
      <c r="D10" s="589" t="s">
        <v>793</v>
      </c>
      <c r="E10" s="590">
        <v>9.9</v>
      </c>
      <c r="F10" s="591" t="s">
        <v>794</v>
      </c>
    </row>
    <row r="11" spans="1:6">
      <c r="A11" s="589">
        <v>97147</v>
      </c>
      <c r="B11" s="589" t="s">
        <v>800</v>
      </c>
      <c r="C11" s="589" t="s">
        <v>67</v>
      </c>
      <c r="D11" s="589" t="s">
        <v>793</v>
      </c>
      <c r="E11" s="590">
        <v>11.3</v>
      </c>
      <c r="F11" s="591" t="s">
        <v>794</v>
      </c>
    </row>
    <row r="12" spans="1:6">
      <c r="A12" s="589">
        <v>97148</v>
      </c>
      <c r="B12" s="589" t="s">
        <v>801</v>
      </c>
      <c r="C12" s="589" t="s">
        <v>67</v>
      </c>
      <c r="D12" s="589" t="s">
        <v>793</v>
      </c>
      <c r="E12" s="590">
        <v>12.68</v>
      </c>
      <c r="F12" s="591" t="s">
        <v>794</v>
      </c>
    </row>
    <row r="13" spans="1:6">
      <c r="A13" s="589">
        <v>97149</v>
      </c>
      <c r="B13" s="589" t="s">
        <v>802</v>
      </c>
      <c r="C13" s="589" t="s">
        <v>67</v>
      </c>
      <c r="D13" s="589" t="s">
        <v>793</v>
      </c>
      <c r="E13" s="590">
        <v>14.11</v>
      </c>
      <c r="F13" s="591" t="s">
        <v>794</v>
      </c>
    </row>
    <row r="14" spans="1:6">
      <c r="A14" s="589">
        <v>97150</v>
      </c>
      <c r="B14" s="589" t="s">
        <v>803</v>
      </c>
      <c r="C14" s="589" t="s">
        <v>67</v>
      </c>
      <c r="D14" s="589" t="s">
        <v>793</v>
      </c>
      <c r="E14" s="590">
        <v>18.82</v>
      </c>
      <c r="F14" s="591" t="s">
        <v>794</v>
      </c>
    </row>
    <row r="15" spans="1:6">
      <c r="A15" s="589">
        <v>97151</v>
      </c>
      <c r="B15" s="589" t="s">
        <v>804</v>
      </c>
      <c r="C15" s="589" t="s">
        <v>67</v>
      </c>
      <c r="D15" s="589" t="s">
        <v>793</v>
      </c>
      <c r="E15" s="590">
        <v>22.15</v>
      </c>
      <c r="F15" s="591" t="s">
        <v>794</v>
      </c>
    </row>
    <row r="16" spans="1:6">
      <c r="A16" s="589">
        <v>97152</v>
      </c>
      <c r="B16" s="589" t="s">
        <v>805</v>
      </c>
      <c r="C16" s="589" t="s">
        <v>67</v>
      </c>
      <c r="D16" s="589" t="s">
        <v>793</v>
      </c>
      <c r="E16" s="590">
        <v>25.17</v>
      </c>
      <c r="F16" s="591" t="s">
        <v>794</v>
      </c>
    </row>
    <row r="17" spans="1:6">
      <c r="A17" s="589">
        <v>97153</v>
      </c>
      <c r="B17" s="589" t="s">
        <v>806</v>
      </c>
      <c r="C17" s="589" t="s">
        <v>67</v>
      </c>
      <c r="D17" s="589" t="s">
        <v>793</v>
      </c>
      <c r="E17" s="590">
        <v>28.38</v>
      </c>
      <c r="F17" s="591" t="s">
        <v>794</v>
      </c>
    </row>
    <row r="18" spans="1:6">
      <c r="A18" s="589">
        <v>97154</v>
      </c>
      <c r="B18" s="589" t="s">
        <v>807</v>
      </c>
      <c r="C18" s="589" t="s">
        <v>67</v>
      </c>
      <c r="D18" s="589" t="s">
        <v>793</v>
      </c>
      <c r="E18" s="590">
        <v>31.63</v>
      </c>
      <c r="F18" s="591" t="s">
        <v>794</v>
      </c>
    </row>
    <row r="19" spans="1:6">
      <c r="A19" s="589">
        <v>97155</v>
      </c>
      <c r="B19" s="589" t="s">
        <v>808</v>
      </c>
      <c r="C19" s="589" t="s">
        <v>67</v>
      </c>
      <c r="D19" s="589" t="s">
        <v>793</v>
      </c>
      <c r="E19" s="590">
        <v>34.92</v>
      </c>
      <c r="F19" s="591" t="s">
        <v>794</v>
      </c>
    </row>
    <row r="20" spans="1:6">
      <c r="A20" s="589">
        <v>97156</v>
      </c>
      <c r="B20" s="589" t="s">
        <v>809</v>
      </c>
      <c r="C20" s="589" t="s">
        <v>67</v>
      </c>
      <c r="D20" s="589" t="s">
        <v>793</v>
      </c>
      <c r="E20" s="590">
        <v>41.92</v>
      </c>
      <c r="F20" s="591" t="s">
        <v>794</v>
      </c>
    </row>
    <row r="21" spans="1:6">
      <c r="A21" s="589">
        <v>97157</v>
      </c>
      <c r="B21" s="589" t="s">
        <v>810</v>
      </c>
      <c r="C21" s="589" t="s">
        <v>67</v>
      </c>
      <c r="D21" s="589" t="s">
        <v>793</v>
      </c>
      <c r="E21" s="592">
        <v>2.92</v>
      </c>
      <c r="F21" s="591" t="s">
        <v>794</v>
      </c>
    </row>
    <row r="22" spans="1:6">
      <c r="A22" s="589">
        <v>97158</v>
      </c>
      <c r="B22" s="589" t="s">
        <v>811</v>
      </c>
      <c r="C22" s="589" t="s">
        <v>67</v>
      </c>
      <c r="D22" s="589" t="s">
        <v>793</v>
      </c>
      <c r="E22" s="592">
        <v>3.37</v>
      </c>
      <c r="F22" s="591" t="s">
        <v>794</v>
      </c>
    </row>
    <row r="23" spans="1:6">
      <c r="A23" s="589">
        <v>97159</v>
      </c>
      <c r="B23" s="589" t="s">
        <v>812</v>
      </c>
      <c r="C23" s="589" t="s">
        <v>67</v>
      </c>
      <c r="D23" s="589" t="s">
        <v>793</v>
      </c>
      <c r="E23" s="592">
        <v>4.49</v>
      </c>
      <c r="F23" s="591" t="s">
        <v>794</v>
      </c>
    </row>
    <row r="24" spans="1:6">
      <c r="A24" s="589">
        <v>97160</v>
      </c>
      <c r="B24" s="589" t="s">
        <v>813</v>
      </c>
      <c r="C24" s="589" t="s">
        <v>67</v>
      </c>
      <c r="D24" s="589" t="s">
        <v>793</v>
      </c>
      <c r="E24" s="590">
        <v>5.62</v>
      </c>
      <c r="F24" s="591" t="s">
        <v>794</v>
      </c>
    </row>
    <row r="25" spans="1:6">
      <c r="A25" s="589">
        <v>97161</v>
      </c>
      <c r="B25" s="589" t="s">
        <v>814</v>
      </c>
      <c r="C25" s="589" t="s">
        <v>67</v>
      </c>
      <c r="D25" s="589" t="s">
        <v>793</v>
      </c>
      <c r="E25" s="590">
        <v>6.77</v>
      </c>
      <c r="F25" s="591" t="s">
        <v>794</v>
      </c>
    </row>
    <row r="26" spans="1:6">
      <c r="A26" s="589">
        <v>97162</v>
      </c>
      <c r="B26" s="589" t="s">
        <v>815</v>
      </c>
      <c r="C26" s="589" t="s">
        <v>67</v>
      </c>
      <c r="D26" s="589" t="s">
        <v>793</v>
      </c>
      <c r="E26" s="590">
        <v>7.91</v>
      </c>
      <c r="F26" s="591" t="s">
        <v>794</v>
      </c>
    </row>
    <row r="27" spans="1:6">
      <c r="A27" s="589">
        <v>97163</v>
      </c>
      <c r="B27" s="589" t="s">
        <v>816</v>
      </c>
      <c r="C27" s="589" t="s">
        <v>67</v>
      </c>
      <c r="D27" s="589" t="s">
        <v>793</v>
      </c>
      <c r="E27" s="590">
        <v>9.0500000000000007</v>
      </c>
      <c r="F27" s="591" t="s">
        <v>794</v>
      </c>
    </row>
    <row r="28" spans="1:6">
      <c r="A28" s="589">
        <v>97164</v>
      </c>
      <c r="B28" s="589" t="s">
        <v>817</v>
      </c>
      <c r="C28" s="589" t="s">
        <v>67</v>
      </c>
      <c r="D28" s="589" t="s">
        <v>793</v>
      </c>
      <c r="E28" s="590">
        <v>10.210000000000001</v>
      </c>
      <c r="F28" s="591" t="s">
        <v>794</v>
      </c>
    </row>
    <row r="29" spans="1:6">
      <c r="A29" s="589">
        <v>97165</v>
      </c>
      <c r="B29" s="589" t="s">
        <v>818</v>
      </c>
      <c r="C29" s="589" t="s">
        <v>67</v>
      </c>
      <c r="D29" s="589" t="s">
        <v>793</v>
      </c>
      <c r="E29" s="590">
        <v>11.38</v>
      </c>
      <c r="F29" s="591" t="s">
        <v>794</v>
      </c>
    </row>
    <row r="30" spans="1:6">
      <c r="A30" s="589">
        <v>97166</v>
      </c>
      <c r="B30" s="589" t="s">
        <v>819</v>
      </c>
      <c r="C30" s="589" t="s">
        <v>67</v>
      </c>
      <c r="D30" s="589" t="s">
        <v>793</v>
      </c>
      <c r="E30" s="590">
        <v>14.76</v>
      </c>
      <c r="F30" s="591" t="s">
        <v>794</v>
      </c>
    </row>
    <row r="31" spans="1:6">
      <c r="A31" s="589">
        <v>97167</v>
      </c>
      <c r="B31" s="589" t="s">
        <v>820</v>
      </c>
      <c r="C31" s="589" t="s">
        <v>67</v>
      </c>
      <c r="D31" s="589" t="s">
        <v>793</v>
      </c>
      <c r="E31" s="590">
        <v>17.440000000000001</v>
      </c>
      <c r="F31" s="591" t="s">
        <v>794</v>
      </c>
    </row>
    <row r="32" spans="1:6">
      <c r="A32" s="589">
        <v>97168</v>
      </c>
      <c r="B32" s="589" t="s">
        <v>821</v>
      </c>
      <c r="C32" s="589" t="s">
        <v>67</v>
      </c>
      <c r="D32" s="589" t="s">
        <v>793</v>
      </c>
      <c r="E32" s="590">
        <v>19.82</v>
      </c>
      <c r="F32" s="591" t="s">
        <v>794</v>
      </c>
    </row>
    <row r="33" spans="1:6">
      <c r="A33" s="589">
        <v>97169</v>
      </c>
      <c r="B33" s="589" t="s">
        <v>822</v>
      </c>
      <c r="C33" s="589" t="s">
        <v>67</v>
      </c>
      <c r="D33" s="589" t="s">
        <v>793</v>
      </c>
      <c r="E33" s="590">
        <v>22.39</v>
      </c>
      <c r="F33" s="591" t="s">
        <v>794</v>
      </c>
    </row>
    <row r="34" spans="1:6">
      <c r="A34" s="589">
        <v>97170</v>
      </c>
      <c r="B34" s="589" t="s">
        <v>823</v>
      </c>
      <c r="C34" s="589" t="s">
        <v>67</v>
      </c>
      <c r="D34" s="589" t="s">
        <v>793</v>
      </c>
      <c r="E34" s="590">
        <v>24.99</v>
      </c>
      <c r="F34" s="591" t="s">
        <v>794</v>
      </c>
    </row>
    <row r="35" spans="1:6">
      <c r="A35" s="589">
        <v>97171</v>
      </c>
      <c r="B35" s="589" t="s">
        <v>824</v>
      </c>
      <c r="C35" s="589" t="s">
        <v>67</v>
      </c>
      <c r="D35" s="589" t="s">
        <v>793</v>
      </c>
      <c r="E35" s="590">
        <v>27.61</v>
      </c>
      <c r="F35" s="591" t="s">
        <v>794</v>
      </c>
    </row>
    <row r="36" spans="1:6">
      <c r="A36" s="589">
        <v>97172</v>
      </c>
      <c r="B36" s="589" t="s">
        <v>825</v>
      </c>
      <c r="C36" s="589" t="s">
        <v>67</v>
      </c>
      <c r="D36" s="589" t="s">
        <v>793</v>
      </c>
      <c r="E36" s="590">
        <v>33.33</v>
      </c>
      <c r="F36" s="591" t="s">
        <v>794</v>
      </c>
    </row>
    <row r="37" spans="1:6">
      <c r="A37" s="589">
        <v>105249</v>
      </c>
      <c r="B37" s="589" t="s">
        <v>826</v>
      </c>
      <c r="C37" s="589" t="s">
        <v>123</v>
      </c>
      <c r="D37" s="589" t="s">
        <v>793</v>
      </c>
      <c r="E37" s="590">
        <v>96.18</v>
      </c>
      <c r="F37" s="591" t="s">
        <v>794</v>
      </c>
    </row>
    <row r="38" spans="1:6">
      <c r="A38" s="589">
        <v>105250</v>
      </c>
      <c r="B38" s="589" t="s">
        <v>827</v>
      </c>
      <c r="C38" s="589" t="s">
        <v>123</v>
      </c>
      <c r="D38" s="589" t="s">
        <v>793</v>
      </c>
      <c r="E38" s="590">
        <v>12.33</v>
      </c>
      <c r="F38" s="591" t="s">
        <v>794</v>
      </c>
    </row>
    <row r="39" spans="1:6">
      <c r="A39" s="589">
        <v>105251</v>
      </c>
      <c r="B39" s="589" t="s">
        <v>828</v>
      </c>
      <c r="C39" s="589" t="s">
        <v>123</v>
      </c>
      <c r="D39" s="589" t="s">
        <v>793</v>
      </c>
      <c r="E39" s="590">
        <v>14.09</v>
      </c>
      <c r="F39" s="591" t="s">
        <v>794</v>
      </c>
    </row>
    <row r="40" spans="1:6">
      <c r="A40" s="589">
        <v>105252</v>
      </c>
      <c r="B40" s="589" t="s">
        <v>829</v>
      </c>
      <c r="C40" s="589" t="s">
        <v>123</v>
      </c>
      <c r="D40" s="589" t="s">
        <v>793</v>
      </c>
      <c r="E40" s="590">
        <v>18.440000000000001</v>
      </c>
      <c r="F40" s="591" t="s">
        <v>794</v>
      </c>
    </row>
    <row r="41" spans="1:6">
      <c r="A41" s="589">
        <v>105253</v>
      </c>
      <c r="B41" s="589" t="s">
        <v>830</v>
      </c>
      <c r="C41" s="589" t="s">
        <v>123</v>
      </c>
      <c r="D41" s="589" t="s">
        <v>793</v>
      </c>
      <c r="E41" s="590">
        <v>22.78</v>
      </c>
      <c r="F41" s="591" t="s">
        <v>794</v>
      </c>
    </row>
    <row r="42" spans="1:6">
      <c r="A42" s="589">
        <v>105254</v>
      </c>
      <c r="B42" s="589" t="s">
        <v>831</v>
      </c>
      <c r="C42" s="589" t="s">
        <v>123</v>
      </c>
      <c r="D42" s="589" t="s">
        <v>793</v>
      </c>
      <c r="E42" s="590">
        <v>27.31</v>
      </c>
      <c r="F42" s="591" t="s">
        <v>794</v>
      </c>
    </row>
    <row r="43" spans="1:6">
      <c r="A43" s="589">
        <v>105255</v>
      </c>
      <c r="B43" s="589" t="s">
        <v>832</v>
      </c>
      <c r="C43" s="589" t="s">
        <v>123</v>
      </c>
      <c r="D43" s="589" t="s">
        <v>793</v>
      </c>
      <c r="E43" s="590">
        <v>31.82</v>
      </c>
      <c r="F43" s="591" t="s">
        <v>794</v>
      </c>
    </row>
    <row r="44" spans="1:6">
      <c r="A44" s="589">
        <v>105256</v>
      </c>
      <c r="B44" s="589" t="s">
        <v>833</v>
      </c>
      <c r="C44" s="589" t="s">
        <v>123</v>
      </c>
      <c r="D44" s="589" t="s">
        <v>793</v>
      </c>
      <c r="E44" s="590">
        <v>36.31</v>
      </c>
      <c r="F44" s="591" t="s">
        <v>794</v>
      </c>
    </row>
    <row r="45" spans="1:6">
      <c r="A45" s="589">
        <v>105257</v>
      </c>
      <c r="B45" s="589" t="s">
        <v>834</v>
      </c>
      <c r="C45" s="589" t="s">
        <v>123</v>
      </c>
      <c r="D45" s="589" t="s">
        <v>793</v>
      </c>
      <c r="E45" s="590">
        <v>40.81</v>
      </c>
      <c r="F45" s="591" t="s">
        <v>794</v>
      </c>
    </row>
    <row r="46" spans="1:6">
      <c r="A46" s="589">
        <v>105258</v>
      </c>
      <c r="B46" s="589" t="s">
        <v>835</v>
      </c>
      <c r="C46" s="589" t="s">
        <v>123</v>
      </c>
      <c r="D46" s="589" t="s">
        <v>793</v>
      </c>
      <c r="E46" s="590">
        <v>23.31</v>
      </c>
      <c r="F46" s="591" t="s">
        <v>794</v>
      </c>
    </row>
    <row r="47" spans="1:6">
      <c r="A47" s="589">
        <v>105259</v>
      </c>
      <c r="B47" s="589" t="s">
        <v>836</v>
      </c>
      <c r="C47" s="589" t="s">
        <v>123</v>
      </c>
      <c r="D47" s="589" t="s">
        <v>793</v>
      </c>
      <c r="E47" s="590">
        <v>15.28</v>
      </c>
      <c r="F47" s="591" t="s">
        <v>794</v>
      </c>
    </row>
    <row r="48" spans="1:6">
      <c r="A48" s="589">
        <v>105261</v>
      </c>
      <c r="B48" s="589" t="s">
        <v>837</v>
      </c>
      <c r="C48" s="589" t="s">
        <v>123</v>
      </c>
      <c r="D48" s="589" t="s">
        <v>793</v>
      </c>
      <c r="E48" s="590">
        <v>26.11</v>
      </c>
      <c r="F48" s="591" t="s">
        <v>794</v>
      </c>
    </row>
    <row r="49" spans="1:6">
      <c r="A49" s="589">
        <v>105262</v>
      </c>
      <c r="B49" s="589" t="s">
        <v>838</v>
      </c>
      <c r="C49" s="589" t="s">
        <v>123</v>
      </c>
      <c r="D49" s="589" t="s">
        <v>793</v>
      </c>
      <c r="E49" s="590">
        <v>33.42</v>
      </c>
      <c r="F49" s="591" t="s">
        <v>794</v>
      </c>
    </row>
    <row r="50" spans="1:6">
      <c r="A50" s="589">
        <v>105263</v>
      </c>
      <c r="B50" s="589" t="s">
        <v>839</v>
      </c>
      <c r="C50" s="589" t="s">
        <v>123</v>
      </c>
      <c r="D50" s="589" t="s">
        <v>793</v>
      </c>
      <c r="E50" s="590">
        <v>39.72</v>
      </c>
      <c r="F50" s="591" t="s">
        <v>794</v>
      </c>
    </row>
    <row r="51" spans="1:6">
      <c r="A51" s="589">
        <v>105264</v>
      </c>
      <c r="B51" s="589" t="s">
        <v>840</v>
      </c>
      <c r="C51" s="589" t="s">
        <v>123</v>
      </c>
      <c r="D51" s="589" t="s">
        <v>793</v>
      </c>
      <c r="E51" s="590">
        <v>45.14</v>
      </c>
      <c r="F51" s="591" t="s">
        <v>794</v>
      </c>
    </row>
    <row r="52" spans="1:6">
      <c r="A52" s="589">
        <v>105265</v>
      </c>
      <c r="B52" s="589" t="s">
        <v>841</v>
      </c>
      <c r="C52" s="589" t="s">
        <v>123</v>
      </c>
      <c r="D52" s="589" t="s">
        <v>793</v>
      </c>
      <c r="E52" s="592">
        <v>50.89</v>
      </c>
      <c r="F52" s="591" t="s">
        <v>794</v>
      </c>
    </row>
    <row r="53" spans="1:6">
      <c r="A53" s="589">
        <v>105266</v>
      </c>
      <c r="B53" s="589" t="s">
        <v>842</v>
      </c>
      <c r="C53" s="589" t="s">
        <v>123</v>
      </c>
      <c r="D53" s="589" t="s">
        <v>793</v>
      </c>
      <c r="E53" s="590">
        <v>56.89</v>
      </c>
      <c r="F53" s="591" t="s">
        <v>794</v>
      </c>
    </row>
    <row r="54" spans="1:6">
      <c r="A54" s="589">
        <v>105267</v>
      </c>
      <c r="B54" s="589" t="s">
        <v>843</v>
      </c>
      <c r="C54" s="589" t="s">
        <v>123</v>
      </c>
      <c r="D54" s="589" t="s">
        <v>793</v>
      </c>
      <c r="E54" s="590">
        <v>63</v>
      </c>
      <c r="F54" s="591" t="s">
        <v>794</v>
      </c>
    </row>
    <row r="55" spans="1:6">
      <c r="A55" s="589">
        <v>105268</v>
      </c>
      <c r="B55" s="589" t="s">
        <v>844</v>
      </c>
      <c r="C55" s="589" t="s">
        <v>123</v>
      </c>
      <c r="D55" s="589" t="s">
        <v>793</v>
      </c>
      <c r="E55" s="590">
        <v>78.55</v>
      </c>
      <c r="F55" s="591" t="s">
        <v>794</v>
      </c>
    </row>
    <row r="56" spans="1:6">
      <c r="A56" s="589">
        <v>105269</v>
      </c>
      <c r="B56" s="589" t="s">
        <v>845</v>
      </c>
      <c r="C56" s="589" t="s">
        <v>123</v>
      </c>
      <c r="D56" s="589" t="s">
        <v>793</v>
      </c>
      <c r="E56" s="590">
        <v>9.48</v>
      </c>
      <c r="F56" s="591" t="s">
        <v>794</v>
      </c>
    </row>
    <row r="57" spans="1:6">
      <c r="A57" s="589">
        <v>105270</v>
      </c>
      <c r="B57" s="589" t="s">
        <v>846</v>
      </c>
      <c r="C57" s="589" t="s">
        <v>123</v>
      </c>
      <c r="D57" s="589" t="s">
        <v>793</v>
      </c>
      <c r="E57" s="590">
        <v>45.46</v>
      </c>
      <c r="F57" s="591" t="s">
        <v>794</v>
      </c>
    </row>
    <row r="58" spans="1:6">
      <c r="A58" s="589">
        <v>105271</v>
      </c>
      <c r="B58" s="589" t="s">
        <v>847</v>
      </c>
      <c r="C58" s="589" t="s">
        <v>123</v>
      </c>
      <c r="D58" s="589" t="s">
        <v>793</v>
      </c>
      <c r="E58" s="590">
        <v>60.25</v>
      </c>
      <c r="F58" s="591" t="s">
        <v>794</v>
      </c>
    </row>
    <row r="59" spans="1:6">
      <c r="A59" s="589">
        <v>105272</v>
      </c>
      <c r="B59" s="589" t="s">
        <v>848</v>
      </c>
      <c r="C59" s="589" t="s">
        <v>123</v>
      </c>
      <c r="D59" s="589" t="s">
        <v>793</v>
      </c>
      <c r="E59" s="590">
        <v>71.069999999999993</v>
      </c>
      <c r="F59" s="591" t="s">
        <v>794</v>
      </c>
    </row>
    <row r="60" spans="1:6">
      <c r="A60" s="589">
        <v>105273</v>
      </c>
      <c r="B60" s="589" t="s">
        <v>849</v>
      </c>
      <c r="C60" s="589" t="s">
        <v>123</v>
      </c>
      <c r="D60" s="589" t="s">
        <v>793</v>
      </c>
      <c r="E60" s="590">
        <v>81.02</v>
      </c>
      <c r="F60" s="591" t="s">
        <v>794</v>
      </c>
    </row>
    <row r="61" spans="1:6">
      <c r="A61" s="589">
        <v>105274</v>
      </c>
      <c r="B61" s="589" t="s">
        <v>850</v>
      </c>
      <c r="C61" s="589" t="s">
        <v>123</v>
      </c>
      <c r="D61" s="589" t="s">
        <v>793</v>
      </c>
      <c r="E61" s="590">
        <v>91.31</v>
      </c>
      <c r="F61" s="591" t="s">
        <v>794</v>
      </c>
    </row>
    <row r="62" spans="1:6">
      <c r="A62" s="589">
        <v>105275</v>
      </c>
      <c r="B62" s="589" t="s">
        <v>851</v>
      </c>
      <c r="C62" s="589" t="s">
        <v>123</v>
      </c>
      <c r="D62" s="589" t="s">
        <v>793</v>
      </c>
      <c r="E62" s="590">
        <v>101.83</v>
      </c>
      <c r="F62" s="591" t="s">
        <v>794</v>
      </c>
    </row>
    <row r="63" spans="1:6">
      <c r="A63" s="589">
        <v>105276</v>
      </c>
      <c r="B63" s="589" t="s">
        <v>852</v>
      </c>
      <c r="C63" s="589" t="s">
        <v>123</v>
      </c>
      <c r="D63" s="589" t="s">
        <v>793</v>
      </c>
      <c r="E63" s="590">
        <v>112.48</v>
      </c>
      <c r="F63" s="591" t="s">
        <v>794</v>
      </c>
    </row>
    <row r="64" spans="1:6">
      <c r="A64" s="589">
        <v>105277</v>
      </c>
      <c r="B64" s="589" t="s">
        <v>853</v>
      </c>
      <c r="C64" s="589" t="s">
        <v>123</v>
      </c>
      <c r="D64" s="589" t="s">
        <v>793</v>
      </c>
      <c r="E64" s="590">
        <v>137.07</v>
      </c>
      <c r="F64" s="591" t="s">
        <v>794</v>
      </c>
    </row>
    <row r="65" spans="1:6">
      <c r="A65" s="589">
        <v>105278</v>
      </c>
      <c r="B65" s="589" t="s">
        <v>854</v>
      </c>
      <c r="C65" s="589" t="s">
        <v>123</v>
      </c>
      <c r="D65" s="589" t="s">
        <v>793</v>
      </c>
      <c r="E65" s="592">
        <v>17.02</v>
      </c>
      <c r="F65" s="591" t="s">
        <v>794</v>
      </c>
    </row>
    <row r="66" spans="1:6">
      <c r="A66" s="589">
        <v>105279</v>
      </c>
      <c r="B66" s="589" t="s">
        <v>855</v>
      </c>
      <c r="C66" s="589" t="s">
        <v>123</v>
      </c>
      <c r="D66" s="589" t="s">
        <v>793</v>
      </c>
      <c r="E66" s="590">
        <v>19.489999999999998</v>
      </c>
      <c r="F66" s="591" t="s">
        <v>794</v>
      </c>
    </row>
    <row r="67" spans="1:6">
      <c r="A67" s="589">
        <v>105280</v>
      </c>
      <c r="B67" s="589" t="s">
        <v>856</v>
      </c>
      <c r="C67" s="589" t="s">
        <v>123</v>
      </c>
      <c r="D67" s="589" t="s">
        <v>793</v>
      </c>
      <c r="E67" s="590">
        <v>25.48</v>
      </c>
      <c r="F67" s="591" t="s">
        <v>794</v>
      </c>
    </row>
    <row r="68" spans="1:6">
      <c r="A68" s="589">
        <v>105281</v>
      </c>
      <c r="B68" s="589" t="s">
        <v>857</v>
      </c>
      <c r="C68" s="589" t="s">
        <v>123</v>
      </c>
      <c r="D68" s="589" t="s">
        <v>793</v>
      </c>
      <c r="E68" s="590">
        <v>31.49</v>
      </c>
      <c r="F68" s="591" t="s">
        <v>794</v>
      </c>
    </row>
    <row r="69" spans="1:6">
      <c r="A69" s="589">
        <v>105282</v>
      </c>
      <c r="B69" s="589" t="s">
        <v>858</v>
      </c>
      <c r="C69" s="589" t="s">
        <v>123</v>
      </c>
      <c r="D69" s="589" t="s">
        <v>793</v>
      </c>
      <c r="E69" s="590">
        <v>10.94</v>
      </c>
      <c r="F69" s="591" t="s">
        <v>794</v>
      </c>
    </row>
    <row r="70" spans="1:6">
      <c r="A70" s="589">
        <v>105283</v>
      </c>
      <c r="B70" s="589" t="s">
        <v>859</v>
      </c>
      <c r="C70" s="589" t="s">
        <v>123</v>
      </c>
      <c r="D70" s="589" t="s">
        <v>793</v>
      </c>
      <c r="E70" s="590">
        <v>20.29</v>
      </c>
      <c r="F70" s="591" t="s">
        <v>794</v>
      </c>
    </row>
    <row r="71" spans="1:6">
      <c r="A71" s="589">
        <v>105284</v>
      </c>
      <c r="B71" s="589" t="s">
        <v>860</v>
      </c>
      <c r="C71" s="589" t="s">
        <v>123</v>
      </c>
      <c r="D71" s="589" t="s">
        <v>793</v>
      </c>
      <c r="E71" s="592">
        <v>37.85</v>
      </c>
      <c r="F71" s="591" t="s">
        <v>794</v>
      </c>
    </row>
    <row r="72" spans="1:6">
      <c r="A72" s="589">
        <v>105297</v>
      </c>
      <c r="B72" s="589" t="s">
        <v>861</v>
      </c>
      <c r="C72" s="589" t="s">
        <v>123</v>
      </c>
      <c r="D72" s="589" t="s">
        <v>793</v>
      </c>
      <c r="E72" s="590">
        <v>8.5</v>
      </c>
      <c r="F72" s="591" t="s">
        <v>794</v>
      </c>
    </row>
    <row r="73" spans="1:6">
      <c r="A73" s="589">
        <v>105298</v>
      </c>
      <c r="B73" s="589" t="s">
        <v>862</v>
      </c>
      <c r="C73" s="589" t="s">
        <v>123</v>
      </c>
      <c r="D73" s="589" t="s">
        <v>793</v>
      </c>
      <c r="E73" s="590">
        <v>14.51</v>
      </c>
      <c r="F73" s="591" t="s">
        <v>794</v>
      </c>
    </row>
    <row r="74" spans="1:6">
      <c r="A74" s="589">
        <v>105299</v>
      </c>
      <c r="B74" s="589" t="s">
        <v>863</v>
      </c>
      <c r="C74" s="589" t="s">
        <v>123</v>
      </c>
      <c r="D74" s="589" t="s">
        <v>793</v>
      </c>
      <c r="E74" s="590">
        <v>18.13</v>
      </c>
      <c r="F74" s="591" t="s">
        <v>794</v>
      </c>
    </row>
    <row r="75" spans="1:6">
      <c r="A75" s="589">
        <v>105300</v>
      </c>
      <c r="B75" s="589" t="s">
        <v>864</v>
      </c>
      <c r="C75" s="589" t="s">
        <v>123</v>
      </c>
      <c r="D75" s="589" t="s">
        <v>793</v>
      </c>
      <c r="E75" s="590">
        <v>21.9</v>
      </c>
      <c r="F75" s="591" t="s">
        <v>794</v>
      </c>
    </row>
    <row r="76" spans="1:6">
      <c r="A76" s="589">
        <v>105301</v>
      </c>
      <c r="B76" s="589" t="s">
        <v>865</v>
      </c>
      <c r="C76" s="589" t="s">
        <v>123</v>
      </c>
      <c r="D76" s="589" t="s">
        <v>793</v>
      </c>
      <c r="E76" s="590">
        <v>25.66</v>
      </c>
      <c r="F76" s="591" t="s">
        <v>794</v>
      </c>
    </row>
    <row r="77" spans="1:6">
      <c r="A77" s="589">
        <v>105302</v>
      </c>
      <c r="B77" s="589" t="s">
        <v>866</v>
      </c>
      <c r="C77" s="589" t="s">
        <v>123</v>
      </c>
      <c r="D77" s="589" t="s">
        <v>793</v>
      </c>
      <c r="E77" s="590">
        <v>29.41</v>
      </c>
      <c r="F77" s="591" t="s">
        <v>794</v>
      </c>
    </row>
    <row r="78" spans="1:6">
      <c r="A78" s="589">
        <v>105303</v>
      </c>
      <c r="B78" s="589" t="s">
        <v>867</v>
      </c>
      <c r="C78" s="589" t="s">
        <v>123</v>
      </c>
      <c r="D78" s="589" t="s">
        <v>793</v>
      </c>
      <c r="E78" s="590">
        <v>33.159999999999997</v>
      </c>
      <c r="F78" s="591" t="s">
        <v>794</v>
      </c>
    </row>
    <row r="79" spans="1:6">
      <c r="A79" s="589">
        <v>105304</v>
      </c>
      <c r="B79" s="589" t="s">
        <v>868</v>
      </c>
      <c r="C79" s="589" t="s">
        <v>123</v>
      </c>
      <c r="D79" s="589" t="s">
        <v>793</v>
      </c>
      <c r="E79" s="592">
        <v>37.07</v>
      </c>
      <c r="F79" s="591" t="s">
        <v>794</v>
      </c>
    </row>
    <row r="80" spans="1:6">
      <c r="A80" s="589">
        <v>105305</v>
      </c>
      <c r="B80" s="589" t="s">
        <v>869</v>
      </c>
      <c r="C80" s="589" t="s">
        <v>123</v>
      </c>
      <c r="D80" s="589" t="s">
        <v>793</v>
      </c>
      <c r="E80" s="590">
        <v>47.79</v>
      </c>
      <c r="F80" s="591" t="s">
        <v>794</v>
      </c>
    </row>
    <row r="81" spans="1:6">
      <c r="A81" s="589">
        <v>105306</v>
      </c>
      <c r="B81" s="589" t="s">
        <v>870</v>
      </c>
      <c r="C81" s="589" t="s">
        <v>123</v>
      </c>
      <c r="D81" s="589" t="s">
        <v>793</v>
      </c>
      <c r="E81" s="592">
        <v>56.61</v>
      </c>
      <c r="F81" s="591" t="s">
        <v>794</v>
      </c>
    </row>
    <row r="82" spans="1:6">
      <c r="A82" s="589">
        <v>105307</v>
      </c>
      <c r="B82" s="589" t="s">
        <v>871</v>
      </c>
      <c r="C82" s="589" t="s">
        <v>123</v>
      </c>
      <c r="D82" s="589" t="s">
        <v>793</v>
      </c>
      <c r="E82" s="590">
        <v>64.569999999999993</v>
      </c>
      <c r="F82" s="591" t="s">
        <v>794</v>
      </c>
    </row>
    <row r="83" spans="1:6">
      <c r="A83" s="589">
        <v>105317</v>
      </c>
      <c r="B83" s="589" t="s">
        <v>872</v>
      </c>
      <c r="C83" s="589" t="s">
        <v>123</v>
      </c>
      <c r="D83" s="589" t="s">
        <v>793</v>
      </c>
      <c r="E83" s="592">
        <v>17.98</v>
      </c>
      <c r="F83" s="591" t="s">
        <v>794</v>
      </c>
    </row>
    <row r="84" spans="1:6">
      <c r="A84" s="589">
        <v>105318</v>
      </c>
      <c r="B84" s="589" t="s">
        <v>873</v>
      </c>
      <c r="C84" s="589" t="s">
        <v>123</v>
      </c>
      <c r="D84" s="589" t="s">
        <v>793</v>
      </c>
      <c r="E84" s="590">
        <v>20.63</v>
      </c>
      <c r="F84" s="591" t="s">
        <v>794</v>
      </c>
    </row>
    <row r="85" spans="1:6">
      <c r="A85" s="589">
        <v>105319</v>
      </c>
      <c r="B85" s="589" t="s">
        <v>874</v>
      </c>
      <c r="C85" s="589" t="s">
        <v>123</v>
      </c>
      <c r="D85" s="589" t="s">
        <v>793</v>
      </c>
      <c r="E85" s="590">
        <v>25.28</v>
      </c>
      <c r="F85" s="591" t="s">
        <v>794</v>
      </c>
    </row>
    <row r="86" spans="1:6">
      <c r="A86" s="589">
        <v>105320</v>
      </c>
      <c r="B86" s="589" t="s">
        <v>875</v>
      </c>
      <c r="C86" s="589" t="s">
        <v>123</v>
      </c>
      <c r="D86" s="589" t="s">
        <v>793</v>
      </c>
      <c r="E86" s="590">
        <v>30.66</v>
      </c>
      <c r="F86" s="591" t="s">
        <v>794</v>
      </c>
    </row>
    <row r="87" spans="1:6">
      <c r="A87" s="589">
        <v>105321</v>
      </c>
      <c r="B87" s="589" t="s">
        <v>876</v>
      </c>
      <c r="C87" s="589" t="s">
        <v>123</v>
      </c>
      <c r="D87" s="589" t="s">
        <v>793</v>
      </c>
      <c r="E87" s="590">
        <v>35.99</v>
      </c>
      <c r="F87" s="591" t="s">
        <v>794</v>
      </c>
    </row>
    <row r="88" spans="1:6">
      <c r="A88" s="589">
        <v>105322</v>
      </c>
      <c r="B88" s="589" t="s">
        <v>877</v>
      </c>
      <c r="C88" s="589" t="s">
        <v>123</v>
      </c>
      <c r="D88" s="589" t="s">
        <v>793</v>
      </c>
      <c r="E88" s="590">
        <v>41.3</v>
      </c>
      <c r="F88" s="591" t="s">
        <v>794</v>
      </c>
    </row>
    <row r="89" spans="1:6">
      <c r="A89" s="589">
        <v>105323</v>
      </c>
      <c r="B89" s="589" t="s">
        <v>878</v>
      </c>
      <c r="C89" s="589" t="s">
        <v>123</v>
      </c>
      <c r="D89" s="589" t="s">
        <v>793</v>
      </c>
      <c r="E89" s="590">
        <v>46.62</v>
      </c>
      <c r="F89" s="591" t="s">
        <v>794</v>
      </c>
    </row>
    <row r="90" spans="1:6">
      <c r="A90" s="589">
        <v>105324</v>
      </c>
      <c r="B90" s="589" t="s">
        <v>879</v>
      </c>
      <c r="C90" s="589" t="s">
        <v>123</v>
      </c>
      <c r="D90" s="589" t="s">
        <v>793</v>
      </c>
      <c r="E90" s="590">
        <v>52.25</v>
      </c>
      <c r="F90" s="591" t="s">
        <v>794</v>
      </c>
    </row>
    <row r="91" spans="1:6">
      <c r="A91" s="589">
        <v>105325</v>
      </c>
      <c r="B91" s="589" t="s">
        <v>880</v>
      </c>
      <c r="C91" s="589" t="s">
        <v>123</v>
      </c>
      <c r="D91" s="589" t="s">
        <v>793</v>
      </c>
      <c r="E91" s="590">
        <v>66.86</v>
      </c>
      <c r="F91" s="591" t="s">
        <v>794</v>
      </c>
    </row>
    <row r="92" spans="1:6">
      <c r="A92" s="589">
        <v>105326</v>
      </c>
      <c r="B92" s="589" t="s">
        <v>881</v>
      </c>
      <c r="C92" s="589" t="s">
        <v>123</v>
      </c>
      <c r="D92" s="589" t="s">
        <v>793</v>
      </c>
      <c r="E92" s="590">
        <v>79.47</v>
      </c>
      <c r="F92" s="591" t="s">
        <v>794</v>
      </c>
    </row>
    <row r="93" spans="1:6">
      <c r="A93" s="589">
        <v>105340</v>
      </c>
      <c r="B93" s="589" t="s">
        <v>882</v>
      </c>
      <c r="C93" s="589" t="s">
        <v>123</v>
      </c>
      <c r="D93" s="589" t="s">
        <v>793</v>
      </c>
      <c r="E93" s="592">
        <v>72.84</v>
      </c>
      <c r="F93" s="591" t="s">
        <v>794</v>
      </c>
    </row>
    <row r="94" spans="1:6">
      <c r="A94" s="589">
        <v>105341</v>
      </c>
      <c r="B94" s="589" t="s">
        <v>883</v>
      </c>
      <c r="C94" s="589" t="s">
        <v>123</v>
      </c>
      <c r="D94" s="589" t="s">
        <v>793</v>
      </c>
      <c r="E94" s="592">
        <v>90.03</v>
      </c>
      <c r="F94" s="591" t="s">
        <v>794</v>
      </c>
    </row>
    <row r="95" spans="1:6">
      <c r="A95" s="589">
        <v>105342</v>
      </c>
      <c r="B95" s="589" t="s">
        <v>884</v>
      </c>
      <c r="C95" s="589" t="s">
        <v>123</v>
      </c>
      <c r="D95" s="589" t="s">
        <v>793</v>
      </c>
      <c r="E95" s="592">
        <v>110.64</v>
      </c>
      <c r="F95" s="591" t="s">
        <v>794</v>
      </c>
    </row>
    <row r="96" spans="1:6">
      <c r="A96" s="589">
        <v>105343</v>
      </c>
      <c r="B96" s="589" t="s">
        <v>885</v>
      </c>
      <c r="C96" s="589" t="s">
        <v>123</v>
      </c>
      <c r="D96" s="589" t="s">
        <v>793</v>
      </c>
      <c r="E96" s="592">
        <v>13.2</v>
      </c>
      <c r="F96" s="591" t="s">
        <v>794</v>
      </c>
    </row>
    <row r="97" spans="1:6">
      <c r="A97" s="589">
        <v>105344</v>
      </c>
      <c r="B97" s="589" t="s">
        <v>886</v>
      </c>
      <c r="C97" s="589" t="s">
        <v>123</v>
      </c>
      <c r="D97" s="589" t="s">
        <v>793</v>
      </c>
      <c r="E97" s="592">
        <v>90.3</v>
      </c>
      <c r="F97" s="591" t="s">
        <v>794</v>
      </c>
    </row>
    <row r="98" spans="1:6">
      <c r="A98" s="589">
        <v>105345</v>
      </c>
      <c r="B98" s="589" t="s">
        <v>887</v>
      </c>
      <c r="C98" s="589" t="s">
        <v>123</v>
      </c>
      <c r="D98" s="589" t="s">
        <v>793</v>
      </c>
      <c r="E98" s="592">
        <v>113.77</v>
      </c>
      <c r="F98" s="591" t="s">
        <v>794</v>
      </c>
    </row>
    <row r="99" spans="1:6">
      <c r="A99" s="589">
        <v>105346</v>
      </c>
      <c r="B99" s="589" t="s">
        <v>888</v>
      </c>
      <c r="C99" s="589" t="s">
        <v>123</v>
      </c>
      <c r="D99" s="589" t="s">
        <v>793</v>
      </c>
      <c r="E99" s="590">
        <v>126.02</v>
      </c>
      <c r="F99" s="591" t="s">
        <v>794</v>
      </c>
    </row>
    <row r="100" spans="1:6">
      <c r="A100" s="589">
        <v>105347</v>
      </c>
      <c r="B100" s="589" t="s">
        <v>889</v>
      </c>
      <c r="C100" s="589" t="s">
        <v>123</v>
      </c>
      <c r="D100" s="589" t="s">
        <v>793</v>
      </c>
      <c r="E100" s="590">
        <v>157.12</v>
      </c>
      <c r="F100" s="591" t="s">
        <v>794</v>
      </c>
    </row>
    <row r="101" spans="1:6">
      <c r="A101" s="589">
        <v>105348</v>
      </c>
      <c r="B101" s="589" t="s">
        <v>890</v>
      </c>
      <c r="C101" s="589" t="s">
        <v>123</v>
      </c>
      <c r="D101" s="589" t="s">
        <v>793</v>
      </c>
      <c r="E101" s="590">
        <v>44.19</v>
      </c>
      <c r="F101" s="591" t="s">
        <v>794</v>
      </c>
    </row>
    <row r="102" spans="1:6">
      <c r="A102" s="589">
        <v>105349</v>
      </c>
      <c r="B102" s="589" t="s">
        <v>891</v>
      </c>
      <c r="C102" s="589" t="s">
        <v>123</v>
      </c>
      <c r="D102" s="589" t="s">
        <v>793</v>
      </c>
      <c r="E102" s="590">
        <v>50.5</v>
      </c>
      <c r="F102" s="591" t="s">
        <v>794</v>
      </c>
    </row>
    <row r="103" spans="1:6">
      <c r="A103" s="589">
        <v>105350</v>
      </c>
      <c r="B103" s="589" t="s">
        <v>892</v>
      </c>
      <c r="C103" s="589" t="s">
        <v>123</v>
      </c>
      <c r="D103" s="589" t="s">
        <v>793</v>
      </c>
      <c r="E103" s="590">
        <v>56.82</v>
      </c>
      <c r="F103" s="591" t="s">
        <v>794</v>
      </c>
    </row>
    <row r="104" spans="1:6">
      <c r="A104" s="589">
        <v>105351</v>
      </c>
      <c r="B104" s="589" t="s">
        <v>893</v>
      </c>
      <c r="C104" s="589" t="s">
        <v>123</v>
      </c>
      <c r="D104" s="589" t="s">
        <v>793</v>
      </c>
      <c r="E104" s="590">
        <v>63.44</v>
      </c>
      <c r="F104" s="591" t="s">
        <v>794</v>
      </c>
    </row>
    <row r="105" spans="1:6">
      <c r="A105" s="589">
        <v>105352</v>
      </c>
      <c r="B105" s="589" t="s">
        <v>894</v>
      </c>
      <c r="C105" s="589" t="s">
        <v>123</v>
      </c>
      <c r="D105" s="589" t="s">
        <v>793</v>
      </c>
      <c r="E105" s="590">
        <v>83.49</v>
      </c>
      <c r="F105" s="591" t="s">
        <v>794</v>
      </c>
    </row>
    <row r="106" spans="1:6">
      <c r="A106" s="589">
        <v>105353</v>
      </c>
      <c r="B106" s="589" t="s">
        <v>895</v>
      </c>
      <c r="C106" s="589" t="s">
        <v>123</v>
      </c>
      <c r="D106" s="589" t="s">
        <v>793</v>
      </c>
      <c r="E106" s="590">
        <v>98.75</v>
      </c>
      <c r="F106" s="591" t="s">
        <v>794</v>
      </c>
    </row>
    <row r="107" spans="1:6">
      <c r="A107" s="589">
        <v>105354</v>
      </c>
      <c r="B107" s="589" t="s">
        <v>896</v>
      </c>
      <c r="C107" s="589" t="s">
        <v>123</v>
      </c>
      <c r="D107" s="589" t="s">
        <v>793</v>
      </c>
      <c r="E107" s="592">
        <v>112.25</v>
      </c>
      <c r="F107" s="591" t="s">
        <v>794</v>
      </c>
    </row>
    <row r="108" spans="1:6">
      <c r="A108" s="589">
        <v>105355</v>
      </c>
      <c r="B108" s="589" t="s">
        <v>897</v>
      </c>
      <c r="C108" s="589" t="s">
        <v>123</v>
      </c>
      <c r="D108" s="589" t="s">
        <v>793</v>
      </c>
      <c r="E108" s="592">
        <v>126.41</v>
      </c>
      <c r="F108" s="591" t="s">
        <v>794</v>
      </c>
    </row>
    <row r="109" spans="1:6">
      <c r="A109" s="589">
        <v>105356</v>
      </c>
      <c r="B109" s="589" t="s">
        <v>898</v>
      </c>
      <c r="C109" s="589" t="s">
        <v>123</v>
      </c>
      <c r="D109" s="589" t="s">
        <v>793</v>
      </c>
      <c r="E109" s="592">
        <v>141.04</v>
      </c>
      <c r="F109" s="591" t="s">
        <v>794</v>
      </c>
    </row>
    <row r="110" spans="1:6">
      <c r="A110" s="589">
        <v>105357</v>
      </c>
      <c r="B110" s="589" t="s">
        <v>899</v>
      </c>
      <c r="C110" s="589" t="s">
        <v>123</v>
      </c>
      <c r="D110" s="589" t="s">
        <v>793</v>
      </c>
      <c r="E110" s="592">
        <v>155.94999999999999</v>
      </c>
      <c r="F110" s="591" t="s">
        <v>794</v>
      </c>
    </row>
    <row r="111" spans="1:6">
      <c r="A111" s="589">
        <v>105358</v>
      </c>
      <c r="B111" s="589" t="s">
        <v>900</v>
      </c>
      <c r="C111" s="589" t="s">
        <v>123</v>
      </c>
      <c r="D111" s="589" t="s">
        <v>793</v>
      </c>
      <c r="E111" s="592">
        <v>192.38</v>
      </c>
      <c r="F111" s="591" t="s">
        <v>794</v>
      </c>
    </row>
    <row r="112" spans="1:6">
      <c r="A112" s="589">
        <v>105369</v>
      </c>
      <c r="B112" s="589" t="s">
        <v>901</v>
      </c>
      <c r="C112" s="589" t="s">
        <v>123</v>
      </c>
      <c r="D112" s="589" t="s">
        <v>793</v>
      </c>
      <c r="E112" s="592">
        <v>70.900000000000006</v>
      </c>
      <c r="F112" s="591" t="s">
        <v>794</v>
      </c>
    </row>
    <row r="113" spans="1:6">
      <c r="A113" s="589">
        <v>105377</v>
      </c>
      <c r="B113" s="589" t="s">
        <v>902</v>
      </c>
      <c r="C113" s="589" t="s">
        <v>123</v>
      </c>
      <c r="D113" s="589" t="s">
        <v>793</v>
      </c>
      <c r="E113" s="592">
        <v>44.47</v>
      </c>
      <c r="F113" s="591" t="s">
        <v>794</v>
      </c>
    </row>
    <row r="114" spans="1:6">
      <c r="A114" s="589">
        <v>105378</v>
      </c>
      <c r="B114" s="589" t="s">
        <v>903</v>
      </c>
      <c r="C114" s="589" t="s">
        <v>123</v>
      </c>
      <c r="D114" s="589" t="s">
        <v>793</v>
      </c>
      <c r="E114" s="590">
        <v>9.74</v>
      </c>
      <c r="F114" s="591" t="s">
        <v>794</v>
      </c>
    </row>
    <row r="115" spans="1:6">
      <c r="A115" s="589">
        <v>105379</v>
      </c>
      <c r="B115" s="589" t="s">
        <v>904</v>
      </c>
      <c r="C115" s="589" t="s">
        <v>123</v>
      </c>
      <c r="D115" s="589" t="s">
        <v>793</v>
      </c>
      <c r="E115" s="592">
        <v>12.73</v>
      </c>
      <c r="F115" s="591" t="s">
        <v>794</v>
      </c>
    </row>
    <row r="116" spans="1:6">
      <c r="A116" s="589">
        <v>105380</v>
      </c>
      <c r="B116" s="589" t="s">
        <v>905</v>
      </c>
      <c r="C116" s="589" t="s">
        <v>123</v>
      </c>
      <c r="D116" s="589" t="s">
        <v>793</v>
      </c>
      <c r="E116" s="592">
        <v>77.959999999999994</v>
      </c>
      <c r="F116" s="591" t="s">
        <v>794</v>
      </c>
    </row>
    <row r="117" spans="1:6">
      <c r="A117" s="589">
        <v>105388</v>
      </c>
      <c r="B117" s="589" t="s">
        <v>906</v>
      </c>
      <c r="C117" s="589" t="s">
        <v>123</v>
      </c>
      <c r="D117" s="589" t="s">
        <v>793</v>
      </c>
      <c r="E117" s="592">
        <v>10.130000000000001</v>
      </c>
      <c r="F117" s="591" t="s">
        <v>794</v>
      </c>
    </row>
    <row r="118" spans="1:6">
      <c r="A118" s="589">
        <v>105389</v>
      </c>
      <c r="B118" s="589" t="s">
        <v>907</v>
      </c>
      <c r="C118" s="589" t="s">
        <v>123</v>
      </c>
      <c r="D118" s="589" t="s">
        <v>793</v>
      </c>
      <c r="E118" s="592">
        <v>12.62</v>
      </c>
      <c r="F118" s="591" t="s">
        <v>794</v>
      </c>
    </row>
    <row r="119" spans="1:6">
      <c r="A119" s="589">
        <v>105390</v>
      </c>
      <c r="B119" s="589" t="s">
        <v>908</v>
      </c>
      <c r="C119" s="589" t="s">
        <v>123</v>
      </c>
      <c r="D119" s="589" t="s">
        <v>793</v>
      </c>
      <c r="E119" s="590">
        <v>81.36</v>
      </c>
      <c r="F119" s="591" t="s">
        <v>794</v>
      </c>
    </row>
    <row r="120" spans="1:6">
      <c r="A120" s="589">
        <v>105391</v>
      </c>
      <c r="B120" s="589" t="s">
        <v>909</v>
      </c>
      <c r="C120" s="589" t="s">
        <v>123</v>
      </c>
      <c r="D120" s="589" t="s">
        <v>793</v>
      </c>
      <c r="E120" s="592">
        <v>101.8</v>
      </c>
      <c r="F120" s="591" t="s">
        <v>794</v>
      </c>
    </row>
    <row r="121" spans="1:6">
      <c r="A121" s="589">
        <v>105392</v>
      </c>
      <c r="B121" s="589" t="s">
        <v>910</v>
      </c>
      <c r="C121" s="589" t="s">
        <v>123</v>
      </c>
      <c r="D121" s="589" t="s">
        <v>793</v>
      </c>
      <c r="E121" s="592">
        <v>15.73</v>
      </c>
      <c r="F121" s="591" t="s">
        <v>794</v>
      </c>
    </row>
    <row r="122" spans="1:6">
      <c r="A122" s="589">
        <v>105393</v>
      </c>
      <c r="B122" s="589" t="s">
        <v>911</v>
      </c>
      <c r="C122" s="589" t="s">
        <v>123</v>
      </c>
      <c r="D122" s="589" t="s">
        <v>793</v>
      </c>
      <c r="E122" s="592">
        <v>18.920000000000002</v>
      </c>
      <c r="F122" s="591" t="s">
        <v>794</v>
      </c>
    </row>
    <row r="123" spans="1:6">
      <c r="A123" s="589">
        <v>105394</v>
      </c>
      <c r="B123" s="589" t="s">
        <v>912</v>
      </c>
      <c r="C123" s="589" t="s">
        <v>123</v>
      </c>
      <c r="D123" s="589" t="s">
        <v>793</v>
      </c>
      <c r="E123" s="592">
        <v>22.08</v>
      </c>
      <c r="F123" s="591" t="s">
        <v>794</v>
      </c>
    </row>
    <row r="124" spans="1:6">
      <c r="A124" s="589">
        <v>105395</v>
      </c>
      <c r="B124" s="589" t="s">
        <v>913</v>
      </c>
      <c r="C124" s="589" t="s">
        <v>123</v>
      </c>
      <c r="D124" s="589" t="s">
        <v>793</v>
      </c>
      <c r="E124" s="592">
        <v>25.23</v>
      </c>
      <c r="F124" s="591" t="s">
        <v>794</v>
      </c>
    </row>
    <row r="125" spans="1:6">
      <c r="A125" s="589">
        <v>105396</v>
      </c>
      <c r="B125" s="589" t="s">
        <v>914</v>
      </c>
      <c r="C125" s="589" t="s">
        <v>123</v>
      </c>
      <c r="D125" s="589" t="s">
        <v>793</v>
      </c>
      <c r="E125" s="592">
        <v>28.4</v>
      </c>
      <c r="F125" s="591" t="s">
        <v>794</v>
      </c>
    </row>
    <row r="126" spans="1:6">
      <c r="A126" s="589">
        <v>105397</v>
      </c>
      <c r="B126" s="589" t="s">
        <v>915</v>
      </c>
      <c r="C126" s="589" t="s">
        <v>123</v>
      </c>
      <c r="D126" s="589" t="s">
        <v>793</v>
      </c>
      <c r="E126" s="592">
        <v>31.71</v>
      </c>
      <c r="F126" s="591" t="s">
        <v>794</v>
      </c>
    </row>
    <row r="127" spans="1:6">
      <c r="A127" s="589">
        <v>105398</v>
      </c>
      <c r="B127" s="589" t="s">
        <v>916</v>
      </c>
      <c r="C127" s="589" t="s">
        <v>123</v>
      </c>
      <c r="D127" s="589" t="s">
        <v>793</v>
      </c>
      <c r="E127" s="592">
        <v>41.73</v>
      </c>
      <c r="F127" s="591" t="s">
        <v>794</v>
      </c>
    </row>
    <row r="128" spans="1:6">
      <c r="A128" s="589">
        <v>105399</v>
      </c>
      <c r="B128" s="589" t="s">
        <v>917</v>
      </c>
      <c r="C128" s="589" t="s">
        <v>123</v>
      </c>
      <c r="D128" s="589" t="s">
        <v>793</v>
      </c>
      <c r="E128" s="592">
        <v>49.36</v>
      </c>
      <c r="F128" s="591" t="s">
        <v>794</v>
      </c>
    </row>
    <row r="129" spans="1:6">
      <c r="A129" s="589">
        <v>105400</v>
      </c>
      <c r="B129" s="589" t="s">
        <v>918</v>
      </c>
      <c r="C129" s="589" t="s">
        <v>123</v>
      </c>
      <c r="D129" s="589" t="s">
        <v>793</v>
      </c>
      <c r="E129" s="592">
        <v>56.13</v>
      </c>
      <c r="F129" s="591" t="s">
        <v>794</v>
      </c>
    </row>
    <row r="130" spans="1:6">
      <c r="A130" s="589">
        <v>105401</v>
      </c>
      <c r="B130" s="589" t="s">
        <v>919</v>
      </c>
      <c r="C130" s="589" t="s">
        <v>123</v>
      </c>
      <c r="D130" s="589" t="s">
        <v>793</v>
      </c>
      <c r="E130" s="592">
        <v>63.2</v>
      </c>
      <c r="F130" s="591" t="s">
        <v>794</v>
      </c>
    </row>
    <row r="131" spans="1:6">
      <c r="A131" s="589">
        <v>105402</v>
      </c>
      <c r="B131" s="589" t="s">
        <v>920</v>
      </c>
      <c r="C131" s="589" t="s">
        <v>123</v>
      </c>
      <c r="D131" s="589" t="s">
        <v>793</v>
      </c>
      <c r="E131" s="592">
        <v>70.52</v>
      </c>
      <c r="F131" s="591" t="s">
        <v>794</v>
      </c>
    </row>
    <row r="132" spans="1:6">
      <c r="A132" s="589">
        <v>97173</v>
      </c>
      <c r="B132" s="589" t="s">
        <v>921</v>
      </c>
      <c r="C132" s="589" t="s">
        <v>67</v>
      </c>
      <c r="D132" s="589" t="s">
        <v>793</v>
      </c>
      <c r="E132" s="592">
        <v>35.75</v>
      </c>
      <c r="F132" s="591" t="s">
        <v>794</v>
      </c>
    </row>
    <row r="133" spans="1:6">
      <c r="A133" s="589">
        <v>97174</v>
      </c>
      <c r="B133" s="589" t="s">
        <v>922</v>
      </c>
      <c r="C133" s="589" t="s">
        <v>67</v>
      </c>
      <c r="D133" s="589" t="s">
        <v>793</v>
      </c>
      <c r="E133" s="592">
        <v>42.33</v>
      </c>
      <c r="F133" s="591" t="s">
        <v>794</v>
      </c>
    </row>
    <row r="134" spans="1:6">
      <c r="A134" s="589">
        <v>97175</v>
      </c>
      <c r="B134" s="589" t="s">
        <v>923</v>
      </c>
      <c r="C134" s="589" t="s">
        <v>67</v>
      </c>
      <c r="D134" s="589" t="s">
        <v>793</v>
      </c>
      <c r="E134" s="592">
        <v>48.92</v>
      </c>
      <c r="F134" s="591" t="s">
        <v>794</v>
      </c>
    </row>
    <row r="135" spans="1:6">
      <c r="A135" s="589">
        <v>97176</v>
      </c>
      <c r="B135" s="589" t="s">
        <v>924</v>
      </c>
      <c r="C135" s="589" t="s">
        <v>67</v>
      </c>
      <c r="D135" s="589" t="s">
        <v>793</v>
      </c>
      <c r="E135" s="592">
        <v>55.51</v>
      </c>
      <c r="F135" s="591" t="s">
        <v>794</v>
      </c>
    </row>
    <row r="136" spans="1:6">
      <c r="A136" s="589">
        <v>97177</v>
      </c>
      <c r="B136" s="589" t="s">
        <v>925</v>
      </c>
      <c r="C136" s="589" t="s">
        <v>67</v>
      </c>
      <c r="D136" s="589" t="s">
        <v>793</v>
      </c>
      <c r="E136" s="592">
        <v>62.13</v>
      </c>
      <c r="F136" s="591" t="s">
        <v>794</v>
      </c>
    </row>
    <row r="137" spans="1:6">
      <c r="A137" s="589">
        <v>97178</v>
      </c>
      <c r="B137" s="589" t="s">
        <v>926</v>
      </c>
      <c r="C137" s="589" t="s">
        <v>67</v>
      </c>
      <c r="D137" s="589" t="s">
        <v>793</v>
      </c>
      <c r="E137" s="592">
        <v>75.319999999999993</v>
      </c>
      <c r="F137" s="591" t="s">
        <v>794</v>
      </c>
    </row>
    <row r="138" spans="1:6">
      <c r="A138" s="589">
        <v>97179</v>
      </c>
      <c r="B138" s="589" t="s">
        <v>927</v>
      </c>
      <c r="C138" s="589" t="s">
        <v>67</v>
      </c>
      <c r="D138" s="589" t="s">
        <v>793</v>
      </c>
      <c r="E138" s="592">
        <v>88.52</v>
      </c>
      <c r="F138" s="591" t="s">
        <v>794</v>
      </c>
    </row>
    <row r="139" spans="1:6">
      <c r="A139" s="589">
        <v>97180</v>
      </c>
      <c r="B139" s="589" t="s">
        <v>928</v>
      </c>
      <c r="C139" s="589" t="s">
        <v>67</v>
      </c>
      <c r="D139" s="589" t="s">
        <v>793</v>
      </c>
      <c r="E139" s="592">
        <v>101.72</v>
      </c>
      <c r="F139" s="591" t="s">
        <v>794</v>
      </c>
    </row>
    <row r="140" spans="1:6">
      <c r="A140" s="589">
        <v>97181</v>
      </c>
      <c r="B140" s="589" t="s">
        <v>929</v>
      </c>
      <c r="C140" s="589" t="s">
        <v>67</v>
      </c>
      <c r="D140" s="589" t="s">
        <v>793</v>
      </c>
      <c r="E140" s="592">
        <v>114.92</v>
      </c>
      <c r="F140" s="591" t="s">
        <v>794</v>
      </c>
    </row>
    <row r="141" spans="1:6">
      <c r="A141" s="589">
        <v>97182</v>
      </c>
      <c r="B141" s="589" t="s">
        <v>930</v>
      </c>
      <c r="C141" s="589" t="s">
        <v>67</v>
      </c>
      <c r="D141" s="589" t="s">
        <v>793</v>
      </c>
      <c r="E141" s="592">
        <v>132.44</v>
      </c>
      <c r="F141" s="591" t="s">
        <v>794</v>
      </c>
    </row>
    <row r="142" spans="1:6">
      <c r="A142" s="589">
        <v>97183</v>
      </c>
      <c r="B142" s="589" t="s">
        <v>931</v>
      </c>
      <c r="C142" s="589" t="s">
        <v>67</v>
      </c>
      <c r="D142" s="589" t="s">
        <v>793</v>
      </c>
      <c r="E142" s="592">
        <v>31.84</v>
      </c>
      <c r="F142" s="591" t="s">
        <v>794</v>
      </c>
    </row>
    <row r="143" spans="1:6">
      <c r="A143" s="589">
        <v>97184</v>
      </c>
      <c r="B143" s="589" t="s">
        <v>932</v>
      </c>
      <c r="C143" s="589" t="s">
        <v>67</v>
      </c>
      <c r="D143" s="589" t="s">
        <v>793</v>
      </c>
      <c r="E143" s="592">
        <v>37.78</v>
      </c>
      <c r="F143" s="591" t="s">
        <v>794</v>
      </c>
    </row>
    <row r="144" spans="1:6">
      <c r="A144" s="589">
        <v>97185</v>
      </c>
      <c r="B144" s="589" t="s">
        <v>933</v>
      </c>
      <c r="C144" s="589" t="s">
        <v>67</v>
      </c>
      <c r="D144" s="589" t="s">
        <v>793</v>
      </c>
      <c r="E144" s="590">
        <v>43.73</v>
      </c>
      <c r="F144" s="591" t="s">
        <v>794</v>
      </c>
    </row>
    <row r="145" spans="1:6">
      <c r="A145" s="589">
        <v>97186</v>
      </c>
      <c r="B145" s="589" t="s">
        <v>934</v>
      </c>
      <c r="C145" s="589" t="s">
        <v>67</v>
      </c>
      <c r="D145" s="589" t="s">
        <v>793</v>
      </c>
      <c r="E145" s="590">
        <v>49.68</v>
      </c>
      <c r="F145" s="591" t="s">
        <v>794</v>
      </c>
    </row>
    <row r="146" spans="1:6">
      <c r="A146" s="589">
        <v>97187</v>
      </c>
      <c r="B146" s="589" t="s">
        <v>935</v>
      </c>
      <c r="C146" s="589" t="s">
        <v>67</v>
      </c>
      <c r="D146" s="589" t="s">
        <v>793</v>
      </c>
      <c r="E146" s="590">
        <v>55.63</v>
      </c>
      <c r="F146" s="591" t="s">
        <v>794</v>
      </c>
    </row>
    <row r="147" spans="1:6">
      <c r="A147" s="589">
        <v>97188</v>
      </c>
      <c r="B147" s="589" t="s">
        <v>936</v>
      </c>
      <c r="C147" s="589" t="s">
        <v>67</v>
      </c>
      <c r="D147" s="589" t="s">
        <v>793</v>
      </c>
      <c r="E147" s="592">
        <v>67.540000000000006</v>
      </c>
      <c r="F147" s="591" t="s">
        <v>794</v>
      </c>
    </row>
    <row r="148" spans="1:6">
      <c r="A148" s="589">
        <v>97189</v>
      </c>
      <c r="B148" s="589" t="s">
        <v>937</v>
      </c>
      <c r="C148" s="589" t="s">
        <v>67</v>
      </c>
      <c r="D148" s="589" t="s">
        <v>793</v>
      </c>
      <c r="E148" s="592">
        <v>79.44</v>
      </c>
      <c r="F148" s="591" t="s">
        <v>794</v>
      </c>
    </row>
    <row r="149" spans="1:6">
      <c r="A149" s="589">
        <v>97190</v>
      </c>
      <c r="B149" s="589" t="s">
        <v>938</v>
      </c>
      <c r="C149" s="589" t="s">
        <v>67</v>
      </c>
      <c r="D149" s="589" t="s">
        <v>793</v>
      </c>
      <c r="E149" s="592">
        <v>91.34</v>
      </c>
      <c r="F149" s="591" t="s">
        <v>794</v>
      </c>
    </row>
    <row r="150" spans="1:6">
      <c r="A150" s="589">
        <v>97191</v>
      </c>
      <c r="B150" s="589" t="s">
        <v>939</v>
      </c>
      <c r="C150" s="589" t="s">
        <v>67</v>
      </c>
      <c r="D150" s="589" t="s">
        <v>793</v>
      </c>
      <c r="E150" s="590">
        <v>103.24</v>
      </c>
      <c r="F150" s="591" t="s">
        <v>794</v>
      </c>
    </row>
    <row r="151" spans="1:6">
      <c r="A151" s="589">
        <v>97192</v>
      </c>
      <c r="B151" s="589" t="s">
        <v>940</v>
      </c>
      <c r="C151" s="589" t="s">
        <v>67</v>
      </c>
      <c r="D151" s="589" t="s">
        <v>793</v>
      </c>
      <c r="E151" s="590">
        <v>118.46</v>
      </c>
      <c r="F151" s="591" t="s">
        <v>794</v>
      </c>
    </row>
    <row r="152" spans="1:6">
      <c r="A152" s="589">
        <v>90694</v>
      </c>
      <c r="B152" s="589" t="s">
        <v>941</v>
      </c>
      <c r="C152" s="589" t="s">
        <v>67</v>
      </c>
      <c r="D152" s="589" t="s">
        <v>942</v>
      </c>
      <c r="E152" s="590">
        <v>45.06</v>
      </c>
      <c r="F152" s="591" t="s">
        <v>794</v>
      </c>
    </row>
    <row r="153" spans="1:6">
      <c r="A153" s="589">
        <v>90695</v>
      </c>
      <c r="B153" s="589" t="s">
        <v>943</v>
      </c>
      <c r="C153" s="589" t="s">
        <v>67</v>
      </c>
      <c r="D153" s="589" t="s">
        <v>942</v>
      </c>
      <c r="E153" s="590">
        <v>86.37</v>
      </c>
      <c r="F153" s="591" t="s">
        <v>794</v>
      </c>
    </row>
    <row r="154" spans="1:6">
      <c r="A154" s="589">
        <v>90696</v>
      </c>
      <c r="B154" s="589" t="s">
        <v>944</v>
      </c>
      <c r="C154" s="589" t="s">
        <v>67</v>
      </c>
      <c r="D154" s="589" t="s">
        <v>942</v>
      </c>
      <c r="E154" s="592">
        <v>144.91999999999999</v>
      </c>
      <c r="F154" s="591" t="s">
        <v>794</v>
      </c>
    </row>
    <row r="155" spans="1:6">
      <c r="A155" s="589">
        <v>90697</v>
      </c>
      <c r="B155" s="589" t="s">
        <v>945</v>
      </c>
      <c r="C155" s="589" t="s">
        <v>67</v>
      </c>
      <c r="D155" s="589" t="s">
        <v>942</v>
      </c>
      <c r="E155" s="592">
        <v>225.44</v>
      </c>
      <c r="F155" s="591" t="s">
        <v>794</v>
      </c>
    </row>
    <row r="156" spans="1:6">
      <c r="A156" s="589">
        <v>90698</v>
      </c>
      <c r="B156" s="589" t="s">
        <v>946</v>
      </c>
      <c r="C156" s="589" t="s">
        <v>67</v>
      </c>
      <c r="D156" s="589" t="s">
        <v>942</v>
      </c>
      <c r="E156" s="592">
        <v>345.22</v>
      </c>
      <c r="F156" s="591" t="s">
        <v>794</v>
      </c>
    </row>
    <row r="157" spans="1:6">
      <c r="A157" s="589">
        <v>90699</v>
      </c>
      <c r="B157" s="589" t="s">
        <v>947</v>
      </c>
      <c r="C157" s="589" t="s">
        <v>67</v>
      </c>
      <c r="D157" s="589" t="s">
        <v>942</v>
      </c>
      <c r="E157" s="592">
        <v>486.44</v>
      </c>
      <c r="F157" s="591" t="s">
        <v>794</v>
      </c>
    </row>
    <row r="158" spans="1:6">
      <c r="A158" s="589">
        <v>90700</v>
      </c>
      <c r="B158" s="589" t="s">
        <v>948</v>
      </c>
      <c r="C158" s="589" t="s">
        <v>67</v>
      </c>
      <c r="D158" s="589" t="s">
        <v>793</v>
      </c>
      <c r="E158" s="592">
        <v>568.83000000000004</v>
      </c>
      <c r="F158" s="591" t="s">
        <v>794</v>
      </c>
    </row>
    <row r="159" spans="1:6">
      <c r="A159" s="589">
        <v>90701</v>
      </c>
      <c r="B159" s="589" t="s">
        <v>949</v>
      </c>
      <c r="C159" s="589" t="s">
        <v>67</v>
      </c>
      <c r="D159" s="589" t="s">
        <v>942</v>
      </c>
      <c r="E159" s="590">
        <v>67.63</v>
      </c>
      <c r="F159" s="591" t="s">
        <v>794</v>
      </c>
    </row>
    <row r="160" spans="1:6">
      <c r="A160" s="589">
        <v>90702</v>
      </c>
      <c r="B160" s="589" t="s">
        <v>950</v>
      </c>
      <c r="C160" s="589" t="s">
        <v>67</v>
      </c>
      <c r="D160" s="589" t="s">
        <v>942</v>
      </c>
      <c r="E160" s="590">
        <v>112.64</v>
      </c>
      <c r="F160" s="591" t="s">
        <v>794</v>
      </c>
    </row>
    <row r="161" spans="1:6">
      <c r="A161" s="589">
        <v>90703</v>
      </c>
      <c r="B161" s="589" t="s">
        <v>951</v>
      </c>
      <c r="C161" s="589" t="s">
        <v>67</v>
      </c>
      <c r="D161" s="589" t="s">
        <v>942</v>
      </c>
      <c r="E161" s="592">
        <v>177.39</v>
      </c>
      <c r="F161" s="591" t="s">
        <v>794</v>
      </c>
    </row>
    <row r="162" spans="1:6">
      <c r="A162" s="589">
        <v>90704</v>
      </c>
      <c r="B162" s="589" t="s">
        <v>952</v>
      </c>
      <c r="C162" s="589" t="s">
        <v>67</v>
      </c>
      <c r="D162" s="589" t="s">
        <v>942</v>
      </c>
      <c r="E162" s="592">
        <v>264.83</v>
      </c>
      <c r="F162" s="591" t="s">
        <v>794</v>
      </c>
    </row>
    <row r="163" spans="1:6">
      <c r="A163" s="589">
        <v>90705</v>
      </c>
      <c r="B163" s="589" t="s">
        <v>953</v>
      </c>
      <c r="C163" s="589" t="s">
        <v>67</v>
      </c>
      <c r="D163" s="589" t="s">
        <v>942</v>
      </c>
      <c r="E163" s="592">
        <v>345.61</v>
      </c>
      <c r="F163" s="591" t="s">
        <v>794</v>
      </c>
    </row>
    <row r="164" spans="1:6">
      <c r="A164" s="589">
        <v>90706</v>
      </c>
      <c r="B164" s="589" t="s">
        <v>954</v>
      </c>
      <c r="C164" s="589" t="s">
        <v>67</v>
      </c>
      <c r="D164" s="589" t="s">
        <v>793</v>
      </c>
      <c r="E164" s="590">
        <v>459.21</v>
      </c>
      <c r="F164" s="591" t="s">
        <v>794</v>
      </c>
    </row>
    <row r="165" spans="1:6">
      <c r="A165" s="589">
        <v>90708</v>
      </c>
      <c r="B165" s="589" t="s">
        <v>955</v>
      </c>
      <c r="C165" s="589" t="s">
        <v>67</v>
      </c>
      <c r="D165" s="589" t="s">
        <v>793</v>
      </c>
      <c r="E165" s="590">
        <v>666.68</v>
      </c>
      <c r="F165" s="591" t="s">
        <v>794</v>
      </c>
    </row>
    <row r="166" spans="1:6">
      <c r="A166" s="589">
        <v>90724</v>
      </c>
      <c r="B166" s="589" t="s">
        <v>956</v>
      </c>
      <c r="C166" s="589" t="s">
        <v>123</v>
      </c>
      <c r="D166" s="589" t="s">
        <v>942</v>
      </c>
      <c r="E166" s="590">
        <v>17.260000000000002</v>
      </c>
      <c r="F166" s="591" t="s">
        <v>794</v>
      </c>
    </row>
    <row r="167" spans="1:6">
      <c r="A167" s="589">
        <v>90725</v>
      </c>
      <c r="B167" s="589" t="s">
        <v>957</v>
      </c>
      <c r="C167" s="589" t="s">
        <v>123</v>
      </c>
      <c r="D167" s="589" t="s">
        <v>942</v>
      </c>
      <c r="E167" s="590">
        <v>21.33</v>
      </c>
      <c r="F167" s="591" t="s">
        <v>794</v>
      </c>
    </row>
    <row r="168" spans="1:6">
      <c r="A168" s="589">
        <v>90726</v>
      </c>
      <c r="B168" s="589" t="s">
        <v>958</v>
      </c>
      <c r="C168" s="589" t="s">
        <v>123</v>
      </c>
      <c r="D168" s="589" t="s">
        <v>942</v>
      </c>
      <c r="E168" s="590">
        <v>25.47</v>
      </c>
      <c r="F168" s="591" t="s">
        <v>794</v>
      </c>
    </row>
    <row r="169" spans="1:6">
      <c r="A169" s="589">
        <v>90727</v>
      </c>
      <c r="B169" s="589" t="s">
        <v>959</v>
      </c>
      <c r="C169" s="589" t="s">
        <v>123</v>
      </c>
      <c r="D169" s="589" t="s">
        <v>942</v>
      </c>
      <c r="E169" s="590">
        <v>29.54</v>
      </c>
      <c r="F169" s="591" t="s">
        <v>794</v>
      </c>
    </row>
    <row r="170" spans="1:6">
      <c r="A170" s="589">
        <v>90728</v>
      </c>
      <c r="B170" s="589" t="s">
        <v>960</v>
      </c>
      <c r="C170" s="589" t="s">
        <v>123</v>
      </c>
      <c r="D170" s="589" t="s">
        <v>942</v>
      </c>
      <c r="E170" s="592">
        <v>33.6</v>
      </c>
      <c r="F170" s="591" t="s">
        <v>794</v>
      </c>
    </row>
    <row r="171" spans="1:6">
      <c r="A171" s="589">
        <v>90729</v>
      </c>
      <c r="B171" s="589" t="s">
        <v>961</v>
      </c>
      <c r="C171" s="589" t="s">
        <v>123</v>
      </c>
      <c r="D171" s="589" t="s">
        <v>942</v>
      </c>
      <c r="E171" s="592">
        <v>37.67</v>
      </c>
      <c r="F171" s="591" t="s">
        <v>794</v>
      </c>
    </row>
    <row r="172" spans="1:6">
      <c r="A172" s="589">
        <v>90730</v>
      </c>
      <c r="B172" s="589" t="s">
        <v>962</v>
      </c>
      <c r="C172" s="589" t="s">
        <v>123</v>
      </c>
      <c r="D172" s="589" t="s">
        <v>942</v>
      </c>
      <c r="E172" s="592">
        <v>41.73</v>
      </c>
      <c r="F172" s="591" t="s">
        <v>794</v>
      </c>
    </row>
    <row r="173" spans="1:6">
      <c r="A173" s="589">
        <v>90731</v>
      </c>
      <c r="B173" s="589" t="s">
        <v>963</v>
      </c>
      <c r="C173" s="589" t="s">
        <v>123</v>
      </c>
      <c r="D173" s="589" t="s">
        <v>942</v>
      </c>
      <c r="E173" s="590">
        <v>45.8</v>
      </c>
      <c r="F173" s="591" t="s">
        <v>794</v>
      </c>
    </row>
    <row r="174" spans="1:6">
      <c r="A174" s="589">
        <v>90732</v>
      </c>
      <c r="B174" s="589" t="s">
        <v>964</v>
      </c>
      <c r="C174" s="589" t="s">
        <v>123</v>
      </c>
      <c r="D174" s="589" t="s">
        <v>942</v>
      </c>
      <c r="E174" s="590">
        <v>58</v>
      </c>
      <c r="F174" s="591" t="s">
        <v>794</v>
      </c>
    </row>
    <row r="175" spans="1:6">
      <c r="A175" s="589">
        <v>90733</v>
      </c>
      <c r="B175" s="589" t="s">
        <v>965</v>
      </c>
      <c r="C175" s="589" t="s">
        <v>67</v>
      </c>
      <c r="D175" s="589" t="s">
        <v>942</v>
      </c>
      <c r="E175" s="590">
        <v>2.35</v>
      </c>
      <c r="F175" s="591" t="s">
        <v>794</v>
      </c>
    </row>
    <row r="176" spans="1:6">
      <c r="A176" s="589">
        <v>90734</v>
      </c>
      <c r="B176" s="589" t="s">
        <v>966</v>
      </c>
      <c r="C176" s="589" t="s">
        <v>67</v>
      </c>
      <c r="D176" s="589" t="s">
        <v>942</v>
      </c>
      <c r="E176" s="590">
        <v>2.78</v>
      </c>
      <c r="F176" s="591" t="s">
        <v>794</v>
      </c>
    </row>
    <row r="177" spans="1:6">
      <c r="A177" s="589">
        <v>90735</v>
      </c>
      <c r="B177" s="589" t="s">
        <v>967</v>
      </c>
      <c r="C177" s="589" t="s">
        <v>67</v>
      </c>
      <c r="D177" s="589" t="s">
        <v>942</v>
      </c>
      <c r="E177" s="590">
        <v>3.21</v>
      </c>
      <c r="F177" s="591" t="s">
        <v>794</v>
      </c>
    </row>
    <row r="178" spans="1:6">
      <c r="A178" s="589">
        <v>90736</v>
      </c>
      <c r="B178" s="589" t="s">
        <v>968</v>
      </c>
      <c r="C178" s="589" t="s">
        <v>67</v>
      </c>
      <c r="D178" s="589" t="s">
        <v>942</v>
      </c>
      <c r="E178" s="590">
        <v>3.65</v>
      </c>
      <c r="F178" s="591" t="s">
        <v>794</v>
      </c>
    </row>
    <row r="179" spans="1:6">
      <c r="A179" s="589">
        <v>90737</v>
      </c>
      <c r="B179" s="589" t="s">
        <v>969</v>
      </c>
      <c r="C179" s="589" t="s">
        <v>67</v>
      </c>
      <c r="D179" s="589" t="s">
        <v>942</v>
      </c>
      <c r="E179" s="590">
        <v>4.08</v>
      </c>
      <c r="F179" s="591" t="s">
        <v>794</v>
      </c>
    </row>
    <row r="180" spans="1:6">
      <c r="A180" s="589">
        <v>90738</v>
      </c>
      <c r="B180" s="589" t="s">
        <v>970</v>
      </c>
      <c r="C180" s="589" t="s">
        <v>67</v>
      </c>
      <c r="D180" s="589" t="s">
        <v>942</v>
      </c>
      <c r="E180" s="590">
        <v>4.5199999999999996</v>
      </c>
      <c r="F180" s="591" t="s">
        <v>794</v>
      </c>
    </row>
    <row r="181" spans="1:6">
      <c r="A181" s="589">
        <v>90739</v>
      </c>
      <c r="B181" s="589" t="s">
        <v>971</v>
      </c>
      <c r="C181" s="589" t="s">
        <v>67</v>
      </c>
      <c r="D181" s="589" t="s">
        <v>793</v>
      </c>
      <c r="E181" s="590">
        <v>7.6</v>
      </c>
      <c r="F181" s="591" t="s">
        <v>794</v>
      </c>
    </row>
    <row r="182" spans="1:6">
      <c r="A182" s="589">
        <v>90740</v>
      </c>
      <c r="B182" s="589" t="s">
        <v>972</v>
      </c>
      <c r="C182" s="589" t="s">
        <v>67</v>
      </c>
      <c r="D182" s="589" t="s">
        <v>942</v>
      </c>
      <c r="E182" s="590">
        <v>3.1</v>
      </c>
      <c r="F182" s="591" t="s">
        <v>794</v>
      </c>
    </row>
    <row r="183" spans="1:6">
      <c r="A183" s="589">
        <v>90741</v>
      </c>
      <c r="B183" s="589" t="s">
        <v>973</v>
      </c>
      <c r="C183" s="589" t="s">
        <v>67</v>
      </c>
      <c r="D183" s="589" t="s">
        <v>942</v>
      </c>
      <c r="E183" s="590">
        <v>3.53</v>
      </c>
      <c r="F183" s="591" t="s">
        <v>794</v>
      </c>
    </row>
    <row r="184" spans="1:6">
      <c r="A184" s="589">
        <v>90742</v>
      </c>
      <c r="B184" s="589" t="s">
        <v>974</v>
      </c>
      <c r="C184" s="589" t="s">
        <v>67</v>
      </c>
      <c r="D184" s="589" t="s">
        <v>942</v>
      </c>
      <c r="E184" s="592">
        <v>3.97</v>
      </c>
      <c r="F184" s="591" t="s">
        <v>794</v>
      </c>
    </row>
    <row r="185" spans="1:6">
      <c r="A185" s="589">
        <v>90743</v>
      </c>
      <c r="B185" s="589" t="s">
        <v>975</v>
      </c>
      <c r="C185" s="589" t="s">
        <v>67</v>
      </c>
      <c r="D185" s="589" t="s">
        <v>942</v>
      </c>
      <c r="E185" s="592">
        <v>4.4000000000000004</v>
      </c>
      <c r="F185" s="591" t="s">
        <v>794</v>
      </c>
    </row>
    <row r="186" spans="1:6">
      <c r="A186" s="589">
        <v>90744</v>
      </c>
      <c r="B186" s="589" t="s">
        <v>976</v>
      </c>
      <c r="C186" s="589" t="s">
        <v>67</v>
      </c>
      <c r="D186" s="589" t="s">
        <v>942</v>
      </c>
      <c r="E186" s="592">
        <v>4.84</v>
      </c>
      <c r="F186" s="591" t="s">
        <v>794</v>
      </c>
    </row>
    <row r="187" spans="1:6">
      <c r="A187" s="589">
        <v>90745</v>
      </c>
      <c r="B187" s="589" t="s">
        <v>977</v>
      </c>
      <c r="C187" s="589" t="s">
        <v>67</v>
      </c>
      <c r="D187" s="589" t="s">
        <v>793</v>
      </c>
      <c r="E187" s="590">
        <v>8.48</v>
      </c>
      <c r="F187" s="591" t="s">
        <v>794</v>
      </c>
    </row>
    <row r="188" spans="1:6">
      <c r="A188" s="589">
        <v>90746</v>
      </c>
      <c r="B188" s="589" t="s">
        <v>978</v>
      </c>
      <c r="C188" s="589" t="s">
        <v>67</v>
      </c>
      <c r="D188" s="589" t="s">
        <v>942</v>
      </c>
      <c r="E188" s="590">
        <v>2.54</v>
      </c>
      <c r="F188" s="591" t="s">
        <v>794</v>
      </c>
    </row>
    <row r="189" spans="1:6">
      <c r="A189" s="589">
        <v>90747</v>
      </c>
      <c r="B189" s="589" t="s">
        <v>979</v>
      </c>
      <c r="C189" s="589" t="s">
        <v>67</v>
      </c>
      <c r="D189" s="589" t="s">
        <v>793</v>
      </c>
      <c r="E189" s="590">
        <v>14.82</v>
      </c>
      <c r="F189" s="591" t="s">
        <v>794</v>
      </c>
    </row>
    <row r="190" spans="1:6">
      <c r="A190" s="589">
        <v>94869</v>
      </c>
      <c r="B190" s="589" t="s">
        <v>980</v>
      </c>
      <c r="C190" s="589" t="s">
        <v>67</v>
      </c>
      <c r="D190" s="589" t="s">
        <v>942</v>
      </c>
      <c r="E190" s="590">
        <v>117.57</v>
      </c>
      <c r="F190" s="591" t="s">
        <v>794</v>
      </c>
    </row>
    <row r="191" spans="1:6">
      <c r="A191" s="589">
        <v>94870</v>
      </c>
      <c r="B191" s="589" t="s">
        <v>981</v>
      </c>
      <c r="C191" s="589" t="s">
        <v>67</v>
      </c>
      <c r="D191" s="589" t="s">
        <v>942</v>
      </c>
      <c r="E191" s="590">
        <v>1.81</v>
      </c>
      <c r="F191" s="591" t="s">
        <v>794</v>
      </c>
    </row>
    <row r="192" spans="1:6">
      <c r="A192" s="589">
        <v>94871</v>
      </c>
      <c r="B192" s="589" t="s">
        <v>982</v>
      </c>
      <c r="C192" s="589" t="s">
        <v>67</v>
      </c>
      <c r="D192" s="589" t="s">
        <v>942</v>
      </c>
      <c r="E192" s="590">
        <v>183.76</v>
      </c>
      <c r="F192" s="591" t="s">
        <v>794</v>
      </c>
    </row>
    <row r="193" spans="1:6">
      <c r="A193" s="589">
        <v>94872</v>
      </c>
      <c r="B193" s="589" t="s">
        <v>983</v>
      </c>
      <c r="C193" s="589" t="s">
        <v>67</v>
      </c>
      <c r="D193" s="589" t="s">
        <v>942</v>
      </c>
      <c r="E193" s="590">
        <v>2.41</v>
      </c>
      <c r="F193" s="591" t="s">
        <v>794</v>
      </c>
    </row>
    <row r="194" spans="1:6">
      <c r="A194" s="589">
        <v>94875</v>
      </c>
      <c r="B194" s="589" t="s">
        <v>984</v>
      </c>
      <c r="C194" s="589" t="s">
        <v>67</v>
      </c>
      <c r="D194" s="589" t="s">
        <v>793</v>
      </c>
      <c r="E194" s="590">
        <v>1082.43</v>
      </c>
      <c r="F194" s="591" t="s">
        <v>794</v>
      </c>
    </row>
    <row r="195" spans="1:6">
      <c r="A195" s="589">
        <v>94876</v>
      </c>
      <c r="B195" s="589" t="s">
        <v>985</v>
      </c>
      <c r="C195" s="589" t="s">
        <v>67</v>
      </c>
      <c r="D195" s="589" t="s">
        <v>793</v>
      </c>
      <c r="E195" s="592">
        <v>25.73</v>
      </c>
      <c r="F195" s="591" t="s">
        <v>794</v>
      </c>
    </row>
    <row r="196" spans="1:6">
      <c r="A196" s="589">
        <v>94878</v>
      </c>
      <c r="B196" s="589" t="s">
        <v>986</v>
      </c>
      <c r="C196" s="589" t="s">
        <v>67</v>
      </c>
      <c r="D196" s="589" t="s">
        <v>793</v>
      </c>
      <c r="E196" s="590">
        <v>29.62</v>
      </c>
      <c r="F196" s="591" t="s">
        <v>794</v>
      </c>
    </row>
    <row r="197" spans="1:6">
      <c r="A197" s="589">
        <v>94879</v>
      </c>
      <c r="B197" s="589" t="s">
        <v>987</v>
      </c>
      <c r="C197" s="589" t="s">
        <v>67</v>
      </c>
      <c r="D197" s="589" t="s">
        <v>793</v>
      </c>
      <c r="E197" s="590">
        <v>1666.69</v>
      </c>
      <c r="F197" s="591" t="s">
        <v>794</v>
      </c>
    </row>
    <row r="198" spans="1:6">
      <c r="A198" s="589">
        <v>94880</v>
      </c>
      <c r="B198" s="589" t="s">
        <v>988</v>
      </c>
      <c r="C198" s="589" t="s">
        <v>67</v>
      </c>
      <c r="D198" s="589" t="s">
        <v>793</v>
      </c>
      <c r="E198" s="592">
        <v>38.85</v>
      </c>
      <c r="F198" s="591" t="s">
        <v>794</v>
      </c>
    </row>
    <row r="199" spans="1:6">
      <c r="A199" s="589">
        <v>94881</v>
      </c>
      <c r="B199" s="589" t="s">
        <v>989</v>
      </c>
      <c r="C199" s="589" t="s">
        <v>67</v>
      </c>
      <c r="D199" s="589" t="s">
        <v>793</v>
      </c>
      <c r="E199" s="590">
        <v>2294.63</v>
      </c>
      <c r="F199" s="591" t="s">
        <v>794</v>
      </c>
    </row>
    <row r="200" spans="1:6">
      <c r="A200" s="589">
        <v>94882</v>
      </c>
      <c r="B200" s="589" t="s">
        <v>990</v>
      </c>
      <c r="C200" s="589" t="s">
        <v>67</v>
      </c>
      <c r="D200" s="589" t="s">
        <v>793</v>
      </c>
      <c r="E200" s="592">
        <v>44.85</v>
      </c>
      <c r="F200" s="591" t="s">
        <v>794</v>
      </c>
    </row>
    <row r="201" spans="1:6">
      <c r="A201" s="589">
        <v>94884</v>
      </c>
      <c r="B201" s="589" t="s">
        <v>991</v>
      </c>
      <c r="C201" s="589" t="s">
        <v>67</v>
      </c>
      <c r="D201" s="589" t="s">
        <v>793</v>
      </c>
      <c r="E201" s="592">
        <v>57.03</v>
      </c>
      <c r="F201" s="591" t="s">
        <v>794</v>
      </c>
    </row>
    <row r="202" spans="1:6">
      <c r="A202" s="589">
        <v>97121</v>
      </c>
      <c r="B202" s="589" t="s">
        <v>992</v>
      </c>
      <c r="C202" s="589" t="s">
        <v>67</v>
      </c>
      <c r="D202" s="589" t="s">
        <v>942</v>
      </c>
      <c r="E202" s="592">
        <v>2.13</v>
      </c>
      <c r="F202" s="591" t="s">
        <v>794</v>
      </c>
    </row>
    <row r="203" spans="1:6">
      <c r="A203" s="589">
        <v>97122</v>
      </c>
      <c r="B203" s="589" t="s">
        <v>993</v>
      </c>
      <c r="C203" s="589" t="s">
        <v>67</v>
      </c>
      <c r="D203" s="589" t="s">
        <v>942</v>
      </c>
      <c r="E203" s="592">
        <v>2.59</v>
      </c>
      <c r="F203" s="591" t="s">
        <v>794</v>
      </c>
    </row>
    <row r="204" spans="1:6">
      <c r="A204" s="589">
        <v>97123</v>
      </c>
      <c r="B204" s="589" t="s">
        <v>994</v>
      </c>
      <c r="C204" s="589" t="s">
        <v>67</v>
      </c>
      <c r="D204" s="589" t="s">
        <v>942</v>
      </c>
      <c r="E204" s="592">
        <v>3.01</v>
      </c>
      <c r="F204" s="591" t="s">
        <v>794</v>
      </c>
    </row>
    <row r="205" spans="1:6">
      <c r="A205" s="589">
        <v>97124</v>
      </c>
      <c r="B205" s="589" t="s">
        <v>995</v>
      </c>
      <c r="C205" s="589" t="s">
        <v>67</v>
      </c>
      <c r="D205" s="589" t="s">
        <v>942</v>
      </c>
      <c r="E205" s="592">
        <v>1.75</v>
      </c>
      <c r="F205" s="591" t="s">
        <v>794</v>
      </c>
    </row>
    <row r="206" spans="1:6">
      <c r="A206" s="589">
        <v>97125</v>
      </c>
      <c r="B206" s="589" t="s">
        <v>996</v>
      </c>
      <c r="C206" s="589" t="s">
        <v>67</v>
      </c>
      <c r="D206" s="589" t="s">
        <v>942</v>
      </c>
      <c r="E206" s="592">
        <v>2.14</v>
      </c>
      <c r="F206" s="591" t="s">
        <v>794</v>
      </c>
    </row>
    <row r="207" spans="1:6">
      <c r="A207" s="589">
        <v>97126</v>
      </c>
      <c r="B207" s="589" t="s">
        <v>997</v>
      </c>
      <c r="C207" s="589" t="s">
        <v>67</v>
      </c>
      <c r="D207" s="589" t="s">
        <v>942</v>
      </c>
      <c r="E207" s="592">
        <v>2.4900000000000002</v>
      </c>
      <c r="F207" s="591" t="s">
        <v>794</v>
      </c>
    </row>
    <row r="208" spans="1:6">
      <c r="A208" s="589">
        <v>102264</v>
      </c>
      <c r="B208" s="589" t="s">
        <v>998</v>
      </c>
      <c r="C208" s="589" t="s">
        <v>67</v>
      </c>
      <c r="D208" s="589" t="s">
        <v>942</v>
      </c>
      <c r="E208" s="592">
        <v>19.010000000000002</v>
      </c>
      <c r="F208" s="591" t="s">
        <v>794</v>
      </c>
    </row>
    <row r="209" spans="1:6">
      <c r="A209" s="589">
        <v>102265</v>
      </c>
      <c r="B209" s="589" t="s">
        <v>999</v>
      </c>
      <c r="C209" s="589" t="s">
        <v>123</v>
      </c>
      <c r="D209" s="589" t="s">
        <v>942</v>
      </c>
      <c r="E209" s="592">
        <v>74.260000000000005</v>
      </c>
      <c r="F209" s="591" t="s">
        <v>794</v>
      </c>
    </row>
    <row r="210" spans="1:6">
      <c r="A210" s="589">
        <v>102266</v>
      </c>
      <c r="B210" s="589" t="s">
        <v>1000</v>
      </c>
      <c r="C210" s="589" t="s">
        <v>123</v>
      </c>
      <c r="D210" s="589" t="s">
        <v>942</v>
      </c>
      <c r="E210" s="592">
        <v>82.39</v>
      </c>
      <c r="F210" s="591" t="s">
        <v>794</v>
      </c>
    </row>
    <row r="211" spans="1:6">
      <c r="A211" s="589">
        <v>102267</v>
      </c>
      <c r="B211" s="589" t="s">
        <v>1001</v>
      </c>
      <c r="C211" s="589" t="s">
        <v>123</v>
      </c>
      <c r="D211" s="589" t="s">
        <v>942</v>
      </c>
      <c r="E211" s="592">
        <v>94.66</v>
      </c>
      <c r="F211" s="591" t="s">
        <v>794</v>
      </c>
    </row>
    <row r="212" spans="1:6">
      <c r="A212" s="589">
        <v>102268</v>
      </c>
      <c r="B212" s="589" t="s">
        <v>1002</v>
      </c>
      <c r="C212" s="589" t="s">
        <v>123</v>
      </c>
      <c r="D212" s="589" t="s">
        <v>942</v>
      </c>
      <c r="E212" s="592">
        <v>106.87</v>
      </c>
      <c r="F212" s="591" t="s">
        <v>794</v>
      </c>
    </row>
    <row r="213" spans="1:6">
      <c r="A213" s="589">
        <v>102269</v>
      </c>
      <c r="B213" s="589" t="s">
        <v>1003</v>
      </c>
      <c r="C213" s="589" t="s">
        <v>123</v>
      </c>
      <c r="D213" s="589" t="s">
        <v>942</v>
      </c>
      <c r="E213" s="592">
        <v>131.26</v>
      </c>
      <c r="F213" s="591" t="s">
        <v>794</v>
      </c>
    </row>
    <row r="214" spans="1:6">
      <c r="A214" s="589">
        <v>105260</v>
      </c>
      <c r="B214" s="589" t="s">
        <v>1004</v>
      </c>
      <c r="C214" s="589" t="s">
        <v>123</v>
      </c>
      <c r="D214" s="589" t="s">
        <v>942</v>
      </c>
      <c r="E214" s="592">
        <v>20.29</v>
      </c>
      <c r="F214" s="591" t="s">
        <v>794</v>
      </c>
    </row>
    <row r="215" spans="1:6">
      <c r="A215" s="589">
        <v>105285</v>
      </c>
      <c r="B215" s="589" t="s">
        <v>1005</v>
      </c>
      <c r="C215" s="589" t="s">
        <v>123</v>
      </c>
      <c r="D215" s="589" t="s">
        <v>942</v>
      </c>
      <c r="E215" s="592">
        <v>19.91</v>
      </c>
      <c r="F215" s="591" t="s">
        <v>794</v>
      </c>
    </row>
    <row r="216" spans="1:6">
      <c r="A216" s="589">
        <v>105286</v>
      </c>
      <c r="B216" s="589" t="s">
        <v>1006</v>
      </c>
      <c r="C216" s="589" t="s">
        <v>123</v>
      </c>
      <c r="D216" s="589" t="s">
        <v>942</v>
      </c>
      <c r="E216" s="592">
        <v>23.13</v>
      </c>
      <c r="F216" s="591" t="s">
        <v>794</v>
      </c>
    </row>
    <row r="217" spans="1:6">
      <c r="A217" s="589">
        <v>105287</v>
      </c>
      <c r="B217" s="589" t="s">
        <v>1007</v>
      </c>
      <c r="C217" s="589" t="s">
        <v>123</v>
      </c>
      <c r="D217" s="589" t="s">
        <v>942</v>
      </c>
      <c r="E217" s="592">
        <v>21.59</v>
      </c>
      <c r="F217" s="591" t="s">
        <v>794</v>
      </c>
    </row>
    <row r="218" spans="1:6">
      <c r="A218" s="589">
        <v>105288</v>
      </c>
      <c r="B218" s="589" t="s">
        <v>1008</v>
      </c>
      <c r="C218" s="589" t="s">
        <v>123</v>
      </c>
      <c r="D218" s="589" t="s">
        <v>942</v>
      </c>
      <c r="E218" s="592">
        <v>38.44</v>
      </c>
      <c r="F218" s="591" t="s">
        <v>794</v>
      </c>
    </row>
    <row r="219" spans="1:6">
      <c r="A219" s="589">
        <v>105289</v>
      </c>
      <c r="B219" s="589" t="s">
        <v>1009</v>
      </c>
      <c r="C219" s="589" t="s">
        <v>123</v>
      </c>
      <c r="D219" s="589" t="s">
        <v>942</v>
      </c>
      <c r="E219" s="592">
        <v>36.630000000000003</v>
      </c>
      <c r="F219" s="591" t="s">
        <v>794</v>
      </c>
    </row>
    <row r="220" spans="1:6">
      <c r="A220" s="589">
        <v>105290</v>
      </c>
      <c r="B220" s="589" t="s">
        <v>1010</v>
      </c>
      <c r="C220" s="589" t="s">
        <v>123</v>
      </c>
      <c r="D220" s="589" t="s">
        <v>942</v>
      </c>
      <c r="E220" s="592">
        <v>51.81</v>
      </c>
      <c r="F220" s="591" t="s">
        <v>794</v>
      </c>
    </row>
    <row r="221" spans="1:6">
      <c r="A221" s="589">
        <v>105291</v>
      </c>
      <c r="B221" s="589" t="s">
        <v>1011</v>
      </c>
      <c r="C221" s="589" t="s">
        <v>123</v>
      </c>
      <c r="D221" s="589" t="s">
        <v>942</v>
      </c>
      <c r="E221" s="592">
        <v>49.73</v>
      </c>
      <c r="F221" s="591" t="s">
        <v>794</v>
      </c>
    </row>
    <row r="222" spans="1:6">
      <c r="A222" s="589">
        <v>105292</v>
      </c>
      <c r="B222" s="589" t="s">
        <v>1012</v>
      </c>
      <c r="C222" s="589" t="s">
        <v>123</v>
      </c>
      <c r="D222" s="589" t="s">
        <v>942</v>
      </c>
      <c r="E222" s="592">
        <v>38.49</v>
      </c>
      <c r="F222" s="591" t="s">
        <v>794</v>
      </c>
    </row>
    <row r="223" spans="1:6">
      <c r="A223" s="589">
        <v>105293</v>
      </c>
      <c r="B223" s="589" t="s">
        <v>1013</v>
      </c>
      <c r="C223" s="589" t="s">
        <v>123</v>
      </c>
      <c r="D223" s="589" t="s">
        <v>942</v>
      </c>
      <c r="E223" s="592">
        <v>36.200000000000003</v>
      </c>
      <c r="F223" s="591" t="s">
        <v>794</v>
      </c>
    </row>
    <row r="224" spans="1:6">
      <c r="A224" s="589">
        <v>105294</v>
      </c>
      <c r="B224" s="589" t="s">
        <v>1014</v>
      </c>
      <c r="C224" s="589" t="s">
        <v>123</v>
      </c>
      <c r="D224" s="589" t="s">
        <v>942</v>
      </c>
      <c r="E224" s="592">
        <v>78.819999999999993</v>
      </c>
      <c r="F224" s="591" t="s">
        <v>794</v>
      </c>
    </row>
    <row r="225" spans="1:6">
      <c r="A225" s="589">
        <v>105295</v>
      </c>
      <c r="B225" s="589" t="s">
        <v>1015</v>
      </c>
      <c r="C225" s="589" t="s">
        <v>123</v>
      </c>
      <c r="D225" s="589" t="s">
        <v>942</v>
      </c>
      <c r="E225" s="592">
        <v>76.11</v>
      </c>
      <c r="F225" s="591" t="s">
        <v>794</v>
      </c>
    </row>
    <row r="226" spans="1:6">
      <c r="A226" s="589">
        <v>105296</v>
      </c>
      <c r="B226" s="589" t="s">
        <v>1016</v>
      </c>
      <c r="C226" s="589" t="s">
        <v>123</v>
      </c>
      <c r="D226" s="589" t="s">
        <v>942</v>
      </c>
      <c r="E226" s="592">
        <v>135.44</v>
      </c>
      <c r="F226" s="591" t="s">
        <v>794</v>
      </c>
    </row>
    <row r="227" spans="1:6">
      <c r="A227" s="589">
        <v>105308</v>
      </c>
      <c r="B227" s="589" t="s">
        <v>1017</v>
      </c>
      <c r="C227" s="589" t="s">
        <v>67</v>
      </c>
      <c r="D227" s="589" t="s">
        <v>942</v>
      </c>
      <c r="E227" s="592">
        <v>3.52</v>
      </c>
      <c r="F227" s="591" t="s">
        <v>794</v>
      </c>
    </row>
    <row r="228" spans="1:6">
      <c r="A228" s="589">
        <v>105309</v>
      </c>
      <c r="B228" s="589" t="s">
        <v>1018</v>
      </c>
      <c r="C228" s="589" t="s">
        <v>67</v>
      </c>
      <c r="D228" s="589" t="s">
        <v>942</v>
      </c>
      <c r="E228" s="592">
        <v>3.8</v>
      </c>
      <c r="F228" s="591" t="s">
        <v>794</v>
      </c>
    </row>
    <row r="229" spans="1:6">
      <c r="A229" s="589">
        <v>105310</v>
      </c>
      <c r="B229" s="589" t="s">
        <v>1019</v>
      </c>
      <c r="C229" s="589" t="s">
        <v>67</v>
      </c>
      <c r="D229" s="589" t="s">
        <v>942</v>
      </c>
      <c r="E229" s="592">
        <v>4.47</v>
      </c>
      <c r="F229" s="591" t="s">
        <v>794</v>
      </c>
    </row>
    <row r="230" spans="1:6">
      <c r="A230" s="589">
        <v>105311</v>
      </c>
      <c r="B230" s="589" t="s">
        <v>1020</v>
      </c>
      <c r="C230" s="589" t="s">
        <v>67</v>
      </c>
      <c r="D230" s="589" t="s">
        <v>942</v>
      </c>
      <c r="E230" s="592">
        <v>2.8</v>
      </c>
      <c r="F230" s="591" t="s">
        <v>794</v>
      </c>
    </row>
    <row r="231" spans="1:6">
      <c r="A231" s="589">
        <v>105312</v>
      </c>
      <c r="B231" s="589" t="s">
        <v>1021</v>
      </c>
      <c r="C231" s="589" t="s">
        <v>67</v>
      </c>
      <c r="D231" s="589" t="s">
        <v>942</v>
      </c>
      <c r="E231" s="592">
        <v>2.94</v>
      </c>
      <c r="F231" s="591" t="s">
        <v>794</v>
      </c>
    </row>
    <row r="232" spans="1:6">
      <c r="A232" s="589">
        <v>105313</v>
      </c>
      <c r="B232" s="589" t="s">
        <v>1022</v>
      </c>
      <c r="C232" s="589" t="s">
        <v>67</v>
      </c>
      <c r="D232" s="589" t="s">
        <v>942</v>
      </c>
      <c r="E232" s="592">
        <v>3.17</v>
      </c>
      <c r="F232" s="591" t="s">
        <v>794</v>
      </c>
    </row>
    <row r="233" spans="1:6">
      <c r="A233" s="589">
        <v>105314</v>
      </c>
      <c r="B233" s="589" t="s">
        <v>1023</v>
      </c>
      <c r="C233" s="589" t="s">
        <v>67</v>
      </c>
      <c r="D233" s="589" t="s">
        <v>942</v>
      </c>
      <c r="E233" s="592">
        <v>3.74</v>
      </c>
      <c r="F233" s="591" t="s">
        <v>794</v>
      </c>
    </row>
    <row r="234" spans="1:6">
      <c r="A234" s="589">
        <v>105315</v>
      </c>
      <c r="B234" s="589" t="s">
        <v>1024</v>
      </c>
      <c r="C234" s="589" t="s">
        <v>123</v>
      </c>
      <c r="D234" s="589" t="s">
        <v>942</v>
      </c>
      <c r="E234" s="592">
        <v>7.34</v>
      </c>
      <c r="F234" s="591" t="s">
        <v>794</v>
      </c>
    </row>
    <row r="235" spans="1:6">
      <c r="A235" s="589">
        <v>105316</v>
      </c>
      <c r="B235" s="589" t="s">
        <v>1025</v>
      </c>
      <c r="C235" s="589" t="s">
        <v>123</v>
      </c>
      <c r="D235" s="589" t="s">
        <v>793</v>
      </c>
      <c r="E235" s="592">
        <v>15.32</v>
      </c>
      <c r="F235" s="591" t="s">
        <v>794</v>
      </c>
    </row>
    <row r="236" spans="1:6">
      <c r="A236" s="589">
        <v>105327</v>
      </c>
      <c r="B236" s="589" t="s">
        <v>1026</v>
      </c>
      <c r="C236" s="589" t="s">
        <v>123</v>
      </c>
      <c r="D236" s="589" t="s">
        <v>942</v>
      </c>
      <c r="E236" s="592">
        <v>38.26</v>
      </c>
      <c r="F236" s="591" t="s">
        <v>794</v>
      </c>
    </row>
    <row r="237" spans="1:6">
      <c r="A237" s="589">
        <v>105328</v>
      </c>
      <c r="B237" s="589" t="s">
        <v>1027</v>
      </c>
      <c r="C237" s="589" t="s">
        <v>123</v>
      </c>
      <c r="D237" s="589" t="s">
        <v>942</v>
      </c>
      <c r="E237" s="592">
        <v>37.81</v>
      </c>
      <c r="F237" s="591" t="s">
        <v>794</v>
      </c>
    </row>
    <row r="238" spans="1:6">
      <c r="A238" s="589">
        <v>105329</v>
      </c>
      <c r="B238" s="589" t="s">
        <v>1028</v>
      </c>
      <c r="C238" s="589" t="s">
        <v>123</v>
      </c>
      <c r="D238" s="589" t="s">
        <v>942</v>
      </c>
      <c r="E238" s="592">
        <v>62.6</v>
      </c>
      <c r="F238" s="591" t="s">
        <v>794</v>
      </c>
    </row>
    <row r="239" spans="1:6">
      <c r="A239" s="589">
        <v>105330</v>
      </c>
      <c r="B239" s="589" t="s">
        <v>1029</v>
      </c>
      <c r="C239" s="589" t="s">
        <v>123</v>
      </c>
      <c r="D239" s="589" t="s">
        <v>942</v>
      </c>
      <c r="E239" s="592">
        <v>62.08</v>
      </c>
      <c r="F239" s="591" t="s">
        <v>794</v>
      </c>
    </row>
    <row r="240" spans="1:6">
      <c r="A240" s="589">
        <v>105331</v>
      </c>
      <c r="B240" s="589" t="s">
        <v>1030</v>
      </c>
      <c r="C240" s="589" t="s">
        <v>67</v>
      </c>
      <c r="D240" s="589" t="s">
        <v>942</v>
      </c>
      <c r="E240" s="592">
        <v>44.25</v>
      </c>
      <c r="F240" s="591" t="s">
        <v>794</v>
      </c>
    </row>
    <row r="241" spans="1:6">
      <c r="A241" s="589">
        <v>105332</v>
      </c>
      <c r="B241" s="589" t="s">
        <v>1031</v>
      </c>
      <c r="C241" s="589" t="s">
        <v>67</v>
      </c>
      <c r="D241" s="589" t="s">
        <v>942</v>
      </c>
      <c r="E241" s="592">
        <v>43.77</v>
      </c>
      <c r="F241" s="591" t="s">
        <v>794</v>
      </c>
    </row>
    <row r="242" spans="1:6">
      <c r="A242" s="589">
        <v>105333</v>
      </c>
      <c r="B242" s="589" t="s">
        <v>1032</v>
      </c>
      <c r="C242" s="589" t="s">
        <v>67</v>
      </c>
      <c r="D242" s="589" t="s">
        <v>793</v>
      </c>
      <c r="E242" s="592">
        <v>196.81</v>
      </c>
      <c r="F242" s="591" t="s">
        <v>794</v>
      </c>
    </row>
    <row r="243" spans="1:6">
      <c r="A243" s="589">
        <v>105334</v>
      </c>
      <c r="B243" s="589" t="s">
        <v>1033</v>
      </c>
      <c r="C243" s="589" t="s">
        <v>67</v>
      </c>
      <c r="D243" s="589" t="s">
        <v>793</v>
      </c>
      <c r="E243" s="592">
        <v>195.03</v>
      </c>
      <c r="F243" s="591" t="s">
        <v>794</v>
      </c>
    </row>
    <row r="244" spans="1:6">
      <c r="A244" s="589">
        <v>105335</v>
      </c>
      <c r="B244" s="589" t="s">
        <v>1034</v>
      </c>
      <c r="C244" s="589" t="s">
        <v>67</v>
      </c>
      <c r="D244" s="589" t="s">
        <v>793</v>
      </c>
      <c r="E244" s="592">
        <v>297.01</v>
      </c>
      <c r="F244" s="591" t="s">
        <v>794</v>
      </c>
    </row>
    <row r="245" spans="1:6">
      <c r="A245" s="589">
        <v>105336</v>
      </c>
      <c r="B245" s="589" t="s">
        <v>1035</v>
      </c>
      <c r="C245" s="589" t="s">
        <v>67</v>
      </c>
      <c r="D245" s="589" t="s">
        <v>793</v>
      </c>
      <c r="E245" s="592">
        <v>294.91000000000003</v>
      </c>
      <c r="F245" s="591" t="s">
        <v>794</v>
      </c>
    </row>
    <row r="246" spans="1:6">
      <c r="A246" s="589">
        <v>105337</v>
      </c>
      <c r="B246" s="589" t="s">
        <v>1036</v>
      </c>
      <c r="C246" s="589" t="s">
        <v>67</v>
      </c>
      <c r="D246" s="589" t="s">
        <v>793</v>
      </c>
      <c r="E246" s="592">
        <v>419.34</v>
      </c>
      <c r="F246" s="591" t="s">
        <v>794</v>
      </c>
    </row>
    <row r="247" spans="1:6">
      <c r="A247" s="589">
        <v>105338</v>
      </c>
      <c r="B247" s="589" t="s">
        <v>1037</v>
      </c>
      <c r="C247" s="589" t="s">
        <v>67</v>
      </c>
      <c r="D247" s="589" t="s">
        <v>793</v>
      </c>
      <c r="E247" s="592">
        <v>416.91</v>
      </c>
      <c r="F247" s="591" t="s">
        <v>794</v>
      </c>
    </row>
    <row r="248" spans="1:6">
      <c r="A248" s="589">
        <v>105339</v>
      </c>
      <c r="B248" s="589" t="s">
        <v>1038</v>
      </c>
      <c r="C248" s="589" t="s">
        <v>67</v>
      </c>
      <c r="D248" s="589" t="s">
        <v>942</v>
      </c>
      <c r="E248" s="592">
        <v>2.3199999999999998</v>
      </c>
      <c r="F248" s="591" t="s">
        <v>794</v>
      </c>
    </row>
    <row r="249" spans="1:6">
      <c r="A249" s="589">
        <v>105359</v>
      </c>
      <c r="B249" s="589" t="s">
        <v>1039</v>
      </c>
      <c r="C249" s="589" t="s">
        <v>123</v>
      </c>
      <c r="D249" s="589" t="s">
        <v>942</v>
      </c>
      <c r="E249" s="592">
        <v>8.8800000000000008</v>
      </c>
      <c r="F249" s="591" t="s">
        <v>794</v>
      </c>
    </row>
    <row r="250" spans="1:6">
      <c r="A250" s="589">
        <v>105360</v>
      </c>
      <c r="B250" s="589" t="s">
        <v>1040</v>
      </c>
      <c r="C250" s="589" t="s">
        <v>123</v>
      </c>
      <c r="D250" s="589" t="s">
        <v>942</v>
      </c>
      <c r="E250" s="592">
        <v>10.95</v>
      </c>
      <c r="F250" s="591" t="s">
        <v>794</v>
      </c>
    </row>
    <row r="251" spans="1:6">
      <c r="A251" s="589">
        <v>105361</v>
      </c>
      <c r="B251" s="589" t="s">
        <v>1041</v>
      </c>
      <c r="C251" s="589" t="s">
        <v>123</v>
      </c>
      <c r="D251" s="589" t="s">
        <v>942</v>
      </c>
      <c r="E251" s="592">
        <v>12.8</v>
      </c>
      <c r="F251" s="591" t="s">
        <v>794</v>
      </c>
    </row>
    <row r="252" spans="1:6">
      <c r="A252" s="589">
        <v>105362</v>
      </c>
      <c r="B252" s="589" t="s">
        <v>1042</v>
      </c>
      <c r="C252" s="589" t="s">
        <v>123</v>
      </c>
      <c r="D252" s="589" t="s">
        <v>942</v>
      </c>
      <c r="E252" s="592">
        <v>12.92</v>
      </c>
      <c r="F252" s="591" t="s">
        <v>794</v>
      </c>
    </row>
    <row r="253" spans="1:6">
      <c r="A253" s="589">
        <v>105363</v>
      </c>
      <c r="B253" s="589" t="s">
        <v>1043</v>
      </c>
      <c r="C253" s="589" t="s">
        <v>123</v>
      </c>
      <c r="D253" s="589" t="s">
        <v>942</v>
      </c>
      <c r="E253" s="592">
        <v>15.72</v>
      </c>
      <c r="F253" s="591" t="s">
        <v>794</v>
      </c>
    </row>
    <row r="254" spans="1:6">
      <c r="A254" s="589">
        <v>105364</v>
      </c>
      <c r="B254" s="589" t="s">
        <v>1044</v>
      </c>
      <c r="C254" s="589" t="s">
        <v>123</v>
      </c>
      <c r="D254" s="589" t="s">
        <v>942</v>
      </c>
      <c r="E254" s="592">
        <v>18.32</v>
      </c>
      <c r="F254" s="591" t="s">
        <v>794</v>
      </c>
    </row>
    <row r="255" spans="1:6">
      <c r="A255" s="589">
        <v>105365</v>
      </c>
      <c r="B255" s="589" t="s">
        <v>1045</v>
      </c>
      <c r="C255" s="589" t="s">
        <v>123</v>
      </c>
      <c r="D255" s="589" t="s">
        <v>942</v>
      </c>
      <c r="E255" s="592">
        <v>17.75</v>
      </c>
      <c r="F255" s="591" t="s">
        <v>794</v>
      </c>
    </row>
    <row r="256" spans="1:6">
      <c r="A256" s="589">
        <v>105366</v>
      </c>
      <c r="B256" s="589" t="s">
        <v>1046</v>
      </c>
      <c r="C256" s="589" t="s">
        <v>123</v>
      </c>
      <c r="D256" s="589" t="s">
        <v>942</v>
      </c>
      <c r="E256" s="592">
        <v>21.89</v>
      </c>
      <c r="F256" s="591" t="s">
        <v>794</v>
      </c>
    </row>
    <row r="257" spans="1:6">
      <c r="A257" s="589">
        <v>105367</v>
      </c>
      <c r="B257" s="589" t="s">
        <v>1047</v>
      </c>
      <c r="C257" s="589" t="s">
        <v>123</v>
      </c>
      <c r="D257" s="589" t="s">
        <v>942</v>
      </c>
      <c r="E257" s="592">
        <v>25.62</v>
      </c>
      <c r="F257" s="591" t="s">
        <v>794</v>
      </c>
    </row>
    <row r="258" spans="1:6">
      <c r="A258" s="589">
        <v>105368</v>
      </c>
      <c r="B258" s="589" t="s">
        <v>1048</v>
      </c>
      <c r="C258" s="589" t="s">
        <v>123</v>
      </c>
      <c r="D258" s="589" t="s">
        <v>793</v>
      </c>
      <c r="E258" s="592">
        <v>41.62</v>
      </c>
      <c r="F258" s="591" t="s">
        <v>794</v>
      </c>
    </row>
    <row r="259" spans="1:6">
      <c r="A259" s="589">
        <v>105370</v>
      </c>
      <c r="B259" s="589" t="s">
        <v>1049</v>
      </c>
      <c r="C259" s="589" t="s">
        <v>123</v>
      </c>
      <c r="D259" s="589" t="s">
        <v>793</v>
      </c>
      <c r="E259" s="592">
        <v>67.08</v>
      </c>
      <c r="F259" s="591" t="s">
        <v>794</v>
      </c>
    </row>
    <row r="260" spans="1:6">
      <c r="A260" s="589">
        <v>105371</v>
      </c>
      <c r="B260" s="589" t="s">
        <v>1050</v>
      </c>
      <c r="C260" s="589" t="s">
        <v>123</v>
      </c>
      <c r="D260" s="589" t="s">
        <v>942</v>
      </c>
      <c r="E260" s="592">
        <v>21.46</v>
      </c>
      <c r="F260" s="591" t="s">
        <v>794</v>
      </c>
    </row>
    <row r="261" spans="1:6">
      <c r="A261" s="589">
        <v>105372</v>
      </c>
      <c r="B261" s="589" t="s">
        <v>1051</v>
      </c>
      <c r="C261" s="589" t="s">
        <v>123</v>
      </c>
      <c r="D261" s="589" t="s">
        <v>793</v>
      </c>
      <c r="E261" s="592">
        <v>6.59</v>
      </c>
      <c r="F261" s="591" t="s">
        <v>794</v>
      </c>
    </row>
    <row r="262" spans="1:6">
      <c r="A262" s="589">
        <v>105373</v>
      </c>
      <c r="B262" s="589" t="s">
        <v>1052</v>
      </c>
      <c r="C262" s="589" t="s">
        <v>123</v>
      </c>
      <c r="D262" s="589" t="s">
        <v>793</v>
      </c>
      <c r="E262" s="592">
        <v>7.63</v>
      </c>
      <c r="F262" s="591" t="s">
        <v>794</v>
      </c>
    </row>
    <row r="263" spans="1:6">
      <c r="A263" s="589">
        <v>105374</v>
      </c>
      <c r="B263" s="589" t="s">
        <v>1053</v>
      </c>
      <c r="C263" s="589" t="s">
        <v>123</v>
      </c>
      <c r="D263" s="589" t="s">
        <v>942</v>
      </c>
      <c r="E263" s="592">
        <v>132.32</v>
      </c>
      <c r="F263" s="591" t="s">
        <v>794</v>
      </c>
    </row>
    <row r="264" spans="1:6">
      <c r="A264" s="589">
        <v>105375</v>
      </c>
      <c r="B264" s="589" t="s">
        <v>1054</v>
      </c>
      <c r="C264" s="589" t="s">
        <v>123</v>
      </c>
      <c r="D264" s="589" t="s">
        <v>942</v>
      </c>
      <c r="E264" s="592">
        <v>104.92</v>
      </c>
      <c r="F264" s="591" t="s">
        <v>794</v>
      </c>
    </row>
    <row r="265" spans="1:6">
      <c r="A265" s="589">
        <v>105376</v>
      </c>
      <c r="B265" s="589" t="s">
        <v>1055</v>
      </c>
      <c r="C265" s="589" t="s">
        <v>123</v>
      </c>
      <c r="D265" s="589" t="s">
        <v>942</v>
      </c>
      <c r="E265" s="592">
        <v>100.76</v>
      </c>
      <c r="F265" s="591" t="s">
        <v>794</v>
      </c>
    </row>
    <row r="266" spans="1:6">
      <c r="A266" s="589">
        <v>105381</v>
      </c>
      <c r="B266" s="589" t="s">
        <v>1056</v>
      </c>
      <c r="C266" s="589" t="s">
        <v>123</v>
      </c>
      <c r="D266" s="589" t="s">
        <v>942</v>
      </c>
      <c r="E266" s="592">
        <v>9.14</v>
      </c>
      <c r="F266" s="591" t="s">
        <v>794</v>
      </c>
    </row>
    <row r="267" spans="1:6">
      <c r="A267" s="589">
        <v>105382</v>
      </c>
      <c r="B267" s="589" t="s">
        <v>1057</v>
      </c>
      <c r="C267" s="589" t="s">
        <v>123</v>
      </c>
      <c r="D267" s="589" t="s">
        <v>942</v>
      </c>
      <c r="E267" s="592">
        <v>10.72</v>
      </c>
      <c r="F267" s="591" t="s">
        <v>794</v>
      </c>
    </row>
    <row r="268" spans="1:6">
      <c r="A268" s="589">
        <v>105383</v>
      </c>
      <c r="B268" s="589" t="s">
        <v>1058</v>
      </c>
      <c r="C268" s="589" t="s">
        <v>123</v>
      </c>
      <c r="D268" s="589" t="s">
        <v>942</v>
      </c>
      <c r="E268" s="592">
        <v>10.63</v>
      </c>
      <c r="F268" s="591" t="s">
        <v>794</v>
      </c>
    </row>
    <row r="269" spans="1:6">
      <c r="A269" s="589">
        <v>105384</v>
      </c>
      <c r="B269" s="589" t="s">
        <v>1059</v>
      </c>
      <c r="C269" s="589" t="s">
        <v>123</v>
      </c>
      <c r="D269" s="589" t="s">
        <v>942</v>
      </c>
      <c r="E269" s="592">
        <v>13.01</v>
      </c>
      <c r="F269" s="591" t="s">
        <v>794</v>
      </c>
    </row>
    <row r="270" spans="1:6">
      <c r="A270" s="589">
        <v>105385</v>
      </c>
      <c r="B270" s="589" t="s">
        <v>1060</v>
      </c>
      <c r="C270" s="589" t="s">
        <v>123</v>
      </c>
      <c r="D270" s="589" t="s">
        <v>942</v>
      </c>
      <c r="E270" s="592">
        <v>15.2</v>
      </c>
      <c r="F270" s="591" t="s">
        <v>794</v>
      </c>
    </row>
    <row r="271" spans="1:6">
      <c r="A271" s="589">
        <v>105386</v>
      </c>
      <c r="B271" s="589" t="s">
        <v>1061</v>
      </c>
      <c r="C271" s="589" t="s">
        <v>123</v>
      </c>
      <c r="D271" s="589" t="s">
        <v>942</v>
      </c>
      <c r="E271" s="592">
        <v>14.7</v>
      </c>
      <c r="F271" s="591" t="s">
        <v>794</v>
      </c>
    </row>
    <row r="272" spans="1:6">
      <c r="A272" s="589">
        <v>105387</v>
      </c>
      <c r="B272" s="589" t="s">
        <v>1062</v>
      </c>
      <c r="C272" s="589" t="s">
        <v>123</v>
      </c>
      <c r="D272" s="589" t="s">
        <v>942</v>
      </c>
      <c r="E272" s="592">
        <v>18.27</v>
      </c>
      <c r="F272" s="591" t="s">
        <v>794</v>
      </c>
    </row>
    <row r="273" spans="1:6">
      <c r="A273" s="589">
        <v>92833</v>
      </c>
      <c r="B273" s="589" t="s">
        <v>1063</v>
      </c>
      <c r="C273" s="589" t="s">
        <v>67</v>
      </c>
      <c r="D273" s="589" t="s">
        <v>793</v>
      </c>
      <c r="E273" s="592">
        <v>224.77</v>
      </c>
      <c r="F273" s="591" t="s">
        <v>794</v>
      </c>
    </row>
    <row r="274" spans="1:6">
      <c r="A274" s="589">
        <v>92834</v>
      </c>
      <c r="B274" s="589" t="s">
        <v>1064</v>
      </c>
      <c r="C274" s="589" t="s">
        <v>67</v>
      </c>
      <c r="D274" s="589" t="s">
        <v>793</v>
      </c>
      <c r="E274" s="592">
        <v>18.87</v>
      </c>
      <c r="F274" s="591" t="s">
        <v>794</v>
      </c>
    </row>
    <row r="275" spans="1:6">
      <c r="A275" s="589">
        <v>92835</v>
      </c>
      <c r="B275" s="589" t="s">
        <v>1065</v>
      </c>
      <c r="C275" s="589" t="s">
        <v>67</v>
      </c>
      <c r="D275" s="589" t="s">
        <v>793</v>
      </c>
      <c r="E275" s="592">
        <v>235.89</v>
      </c>
      <c r="F275" s="591" t="s">
        <v>794</v>
      </c>
    </row>
    <row r="276" spans="1:6">
      <c r="A276" s="589">
        <v>92836</v>
      </c>
      <c r="B276" s="589" t="s">
        <v>1066</v>
      </c>
      <c r="C276" s="589" t="s">
        <v>67</v>
      </c>
      <c r="D276" s="589" t="s">
        <v>793</v>
      </c>
      <c r="E276" s="592">
        <v>24.7</v>
      </c>
      <c r="F276" s="591" t="s">
        <v>794</v>
      </c>
    </row>
    <row r="277" spans="1:6">
      <c r="A277" s="589">
        <v>92837</v>
      </c>
      <c r="B277" s="589" t="s">
        <v>1067</v>
      </c>
      <c r="C277" s="589" t="s">
        <v>67</v>
      </c>
      <c r="D277" s="589" t="s">
        <v>793</v>
      </c>
      <c r="E277" s="592">
        <v>421.57</v>
      </c>
      <c r="F277" s="591" t="s">
        <v>794</v>
      </c>
    </row>
    <row r="278" spans="1:6">
      <c r="A278" s="589">
        <v>92838</v>
      </c>
      <c r="B278" s="589" t="s">
        <v>1068</v>
      </c>
      <c r="C278" s="589" t="s">
        <v>67</v>
      </c>
      <c r="D278" s="589" t="s">
        <v>793</v>
      </c>
      <c r="E278" s="592">
        <v>30.88</v>
      </c>
      <c r="F278" s="591" t="s">
        <v>794</v>
      </c>
    </row>
    <row r="279" spans="1:6">
      <c r="A279" s="589">
        <v>92839</v>
      </c>
      <c r="B279" s="589" t="s">
        <v>1069</v>
      </c>
      <c r="C279" s="589" t="s">
        <v>67</v>
      </c>
      <c r="D279" s="589" t="s">
        <v>793</v>
      </c>
      <c r="E279" s="592">
        <v>516.79</v>
      </c>
      <c r="F279" s="591" t="s">
        <v>794</v>
      </c>
    </row>
    <row r="280" spans="1:6">
      <c r="A280" s="589">
        <v>92840</v>
      </c>
      <c r="B280" s="589" t="s">
        <v>1070</v>
      </c>
      <c r="C280" s="589" t="s">
        <v>67</v>
      </c>
      <c r="D280" s="589" t="s">
        <v>793</v>
      </c>
      <c r="E280" s="592">
        <v>37.39</v>
      </c>
      <c r="F280" s="591" t="s">
        <v>794</v>
      </c>
    </row>
    <row r="281" spans="1:6">
      <c r="A281" s="589">
        <v>92841</v>
      </c>
      <c r="B281" s="589" t="s">
        <v>1071</v>
      </c>
      <c r="C281" s="589" t="s">
        <v>67</v>
      </c>
      <c r="D281" s="589" t="s">
        <v>793</v>
      </c>
      <c r="E281" s="592">
        <v>673.4</v>
      </c>
      <c r="F281" s="591" t="s">
        <v>794</v>
      </c>
    </row>
    <row r="282" spans="1:6">
      <c r="A282" s="589">
        <v>92842</v>
      </c>
      <c r="B282" s="589" t="s">
        <v>1072</v>
      </c>
      <c r="C282" s="589" t="s">
        <v>67</v>
      </c>
      <c r="D282" s="589" t="s">
        <v>793</v>
      </c>
      <c r="E282" s="592">
        <v>47.23</v>
      </c>
      <c r="F282" s="591" t="s">
        <v>794</v>
      </c>
    </row>
    <row r="283" spans="1:6">
      <c r="A283" s="589">
        <v>92843</v>
      </c>
      <c r="B283" s="589" t="s">
        <v>1073</v>
      </c>
      <c r="C283" s="589" t="s">
        <v>67</v>
      </c>
      <c r="D283" s="589" t="s">
        <v>793</v>
      </c>
      <c r="E283" s="592">
        <v>696.32</v>
      </c>
      <c r="F283" s="591" t="s">
        <v>794</v>
      </c>
    </row>
    <row r="284" spans="1:6">
      <c r="A284" s="589">
        <v>92844</v>
      </c>
      <c r="B284" s="589" t="s">
        <v>1074</v>
      </c>
      <c r="C284" s="589" t="s">
        <v>67</v>
      </c>
      <c r="D284" s="589" t="s">
        <v>793</v>
      </c>
      <c r="E284" s="592">
        <v>56.31</v>
      </c>
      <c r="F284" s="591" t="s">
        <v>794</v>
      </c>
    </row>
    <row r="285" spans="1:6">
      <c r="A285" s="589">
        <v>92845</v>
      </c>
      <c r="B285" s="589" t="s">
        <v>1075</v>
      </c>
      <c r="C285" s="589" t="s">
        <v>67</v>
      </c>
      <c r="D285" s="589" t="s">
        <v>793</v>
      </c>
      <c r="E285" s="590">
        <v>1035.07</v>
      </c>
      <c r="F285" s="591" t="s">
        <v>794</v>
      </c>
    </row>
    <row r="286" spans="1:6">
      <c r="A286" s="589">
        <v>92846</v>
      </c>
      <c r="B286" s="589" t="s">
        <v>1076</v>
      </c>
      <c r="C286" s="589" t="s">
        <v>67</v>
      </c>
      <c r="D286" s="589" t="s">
        <v>793</v>
      </c>
      <c r="E286" s="592">
        <v>64.650000000000006</v>
      </c>
      <c r="F286" s="591" t="s">
        <v>794</v>
      </c>
    </row>
    <row r="287" spans="1:6">
      <c r="A287" s="589">
        <v>92847</v>
      </c>
      <c r="B287" s="589" t="s">
        <v>1077</v>
      </c>
      <c r="C287" s="589" t="s">
        <v>67</v>
      </c>
      <c r="D287" s="589" t="s">
        <v>793</v>
      </c>
      <c r="E287" s="590">
        <v>1060.82</v>
      </c>
      <c r="F287" s="591" t="s">
        <v>794</v>
      </c>
    </row>
    <row r="288" spans="1:6">
      <c r="A288" s="589">
        <v>92848</v>
      </c>
      <c r="B288" s="589" t="s">
        <v>1078</v>
      </c>
      <c r="C288" s="589" t="s">
        <v>67</v>
      </c>
      <c r="D288" s="589" t="s">
        <v>793</v>
      </c>
      <c r="E288" s="592">
        <v>76.67</v>
      </c>
      <c r="F288" s="591" t="s">
        <v>794</v>
      </c>
    </row>
    <row r="289" spans="1:6">
      <c r="A289" s="589">
        <v>92849</v>
      </c>
      <c r="B289" s="589" t="s">
        <v>1079</v>
      </c>
      <c r="C289" s="589" t="s">
        <v>67</v>
      </c>
      <c r="D289" s="589" t="s">
        <v>793</v>
      </c>
      <c r="E289" s="592">
        <v>226.85</v>
      </c>
      <c r="F289" s="591" t="s">
        <v>794</v>
      </c>
    </row>
    <row r="290" spans="1:6">
      <c r="A290" s="589">
        <v>92850</v>
      </c>
      <c r="B290" s="589" t="s">
        <v>1080</v>
      </c>
      <c r="C290" s="589" t="s">
        <v>67</v>
      </c>
      <c r="D290" s="589" t="s">
        <v>793</v>
      </c>
      <c r="E290" s="592">
        <v>20.95</v>
      </c>
      <c r="F290" s="591" t="s">
        <v>794</v>
      </c>
    </row>
    <row r="291" spans="1:6">
      <c r="A291" s="589">
        <v>92851</v>
      </c>
      <c r="B291" s="589" t="s">
        <v>1081</v>
      </c>
      <c r="C291" s="589" t="s">
        <v>67</v>
      </c>
      <c r="D291" s="589" t="s">
        <v>793</v>
      </c>
      <c r="E291" s="592">
        <v>238.84</v>
      </c>
      <c r="F291" s="591" t="s">
        <v>794</v>
      </c>
    </row>
    <row r="292" spans="1:6">
      <c r="A292" s="589">
        <v>92852</v>
      </c>
      <c r="B292" s="589" t="s">
        <v>1082</v>
      </c>
      <c r="C292" s="589" t="s">
        <v>67</v>
      </c>
      <c r="D292" s="589" t="s">
        <v>793</v>
      </c>
      <c r="E292" s="592">
        <v>27.65</v>
      </c>
      <c r="F292" s="591" t="s">
        <v>794</v>
      </c>
    </row>
    <row r="293" spans="1:6">
      <c r="A293" s="589">
        <v>92853</v>
      </c>
      <c r="B293" s="589" t="s">
        <v>1083</v>
      </c>
      <c r="C293" s="589" t="s">
        <v>67</v>
      </c>
      <c r="D293" s="589" t="s">
        <v>793</v>
      </c>
      <c r="E293" s="592">
        <v>425.43</v>
      </c>
      <c r="F293" s="591" t="s">
        <v>794</v>
      </c>
    </row>
    <row r="294" spans="1:6">
      <c r="A294" s="589">
        <v>92854</v>
      </c>
      <c r="B294" s="589" t="s">
        <v>1084</v>
      </c>
      <c r="C294" s="589" t="s">
        <v>67</v>
      </c>
      <c r="D294" s="589" t="s">
        <v>793</v>
      </c>
      <c r="E294" s="592">
        <v>34.74</v>
      </c>
      <c r="F294" s="591" t="s">
        <v>794</v>
      </c>
    </row>
    <row r="295" spans="1:6">
      <c r="A295" s="589">
        <v>92855</v>
      </c>
      <c r="B295" s="589" t="s">
        <v>1085</v>
      </c>
      <c r="C295" s="589" t="s">
        <v>67</v>
      </c>
      <c r="D295" s="589" t="s">
        <v>793</v>
      </c>
      <c r="E295" s="592">
        <v>521.52</v>
      </c>
      <c r="F295" s="591" t="s">
        <v>794</v>
      </c>
    </row>
    <row r="296" spans="1:6">
      <c r="A296" s="589">
        <v>92856</v>
      </c>
      <c r="B296" s="589" t="s">
        <v>1086</v>
      </c>
      <c r="C296" s="589" t="s">
        <v>67</v>
      </c>
      <c r="D296" s="589" t="s">
        <v>793</v>
      </c>
      <c r="E296" s="592">
        <v>42.12</v>
      </c>
      <c r="F296" s="591" t="s">
        <v>794</v>
      </c>
    </row>
    <row r="297" spans="1:6">
      <c r="A297" s="589">
        <v>92857</v>
      </c>
      <c r="B297" s="589" t="s">
        <v>1087</v>
      </c>
      <c r="C297" s="589" t="s">
        <v>67</v>
      </c>
      <c r="D297" s="589" t="s">
        <v>793</v>
      </c>
      <c r="E297" s="592">
        <v>679.04</v>
      </c>
      <c r="F297" s="591" t="s">
        <v>794</v>
      </c>
    </row>
    <row r="298" spans="1:6">
      <c r="A298" s="589">
        <v>92858</v>
      </c>
      <c r="B298" s="589" t="s">
        <v>1088</v>
      </c>
      <c r="C298" s="589" t="s">
        <v>67</v>
      </c>
      <c r="D298" s="589" t="s">
        <v>793</v>
      </c>
      <c r="E298" s="592">
        <v>52.87</v>
      </c>
      <c r="F298" s="591" t="s">
        <v>794</v>
      </c>
    </row>
    <row r="299" spans="1:6">
      <c r="A299" s="589">
        <v>92859</v>
      </c>
      <c r="B299" s="589" t="s">
        <v>1089</v>
      </c>
      <c r="C299" s="589" t="s">
        <v>67</v>
      </c>
      <c r="D299" s="589" t="s">
        <v>793</v>
      </c>
      <c r="E299" s="592">
        <v>702.85</v>
      </c>
      <c r="F299" s="591" t="s">
        <v>794</v>
      </c>
    </row>
    <row r="300" spans="1:6">
      <c r="A300" s="589">
        <v>92860</v>
      </c>
      <c r="B300" s="589" t="s">
        <v>1090</v>
      </c>
      <c r="C300" s="589" t="s">
        <v>67</v>
      </c>
      <c r="D300" s="589" t="s">
        <v>793</v>
      </c>
      <c r="E300" s="592">
        <v>62.84</v>
      </c>
      <c r="F300" s="591" t="s">
        <v>794</v>
      </c>
    </row>
    <row r="301" spans="1:6">
      <c r="A301" s="589">
        <v>92861</v>
      </c>
      <c r="B301" s="589" t="s">
        <v>1091</v>
      </c>
      <c r="C301" s="589" t="s">
        <v>67</v>
      </c>
      <c r="D301" s="589" t="s">
        <v>793</v>
      </c>
      <c r="E301" s="590">
        <v>1042.49</v>
      </c>
      <c r="F301" s="591" t="s">
        <v>794</v>
      </c>
    </row>
    <row r="302" spans="1:6">
      <c r="A302" s="589">
        <v>92862</v>
      </c>
      <c r="B302" s="589" t="s">
        <v>1092</v>
      </c>
      <c r="C302" s="589" t="s">
        <v>67</v>
      </c>
      <c r="D302" s="589" t="s">
        <v>793</v>
      </c>
      <c r="E302" s="592">
        <v>72.069999999999993</v>
      </c>
      <c r="F302" s="591" t="s">
        <v>794</v>
      </c>
    </row>
    <row r="303" spans="1:6">
      <c r="A303" s="589">
        <v>92863</v>
      </c>
      <c r="B303" s="589" t="s">
        <v>1093</v>
      </c>
      <c r="C303" s="589" t="s">
        <v>67</v>
      </c>
      <c r="D303" s="589" t="s">
        <v>793</v>
      </c>
      <c r="E303" s="590">
        <v>1069.1300000000001</v>
      </c>
      <c r="F303" s="591" t="s">
        <v>794</v>
      </c>
    </row>
    <row r="304" spans="1:6">
      <c r="A304" s="589">
        <v>92864</v>
      </c>
      <c r="B304" s="589" t="s">
        <v>1094</v>
      </c>
      <c r="C304" s="589" t="s">
        <v>67</v>
      </c>
      <c r="D304" s="589" t="s">
        <v>793</v>
      </c>
      <c r="E304" s="592">
        <v>84.98</v>
      </c>
      <c r="F304" s="591" t="s">
        <v>794</v>
      </c>
    </row>
    <row r="305" spans="1:6">
      <c r="A305" s="589">
        <v>92210</v>
      </c>
      <c r="B305" s="589" t="s">
        <v>1095</v>
      </c>
      <c r="C305" s="589" t="s">
        <v>67</v>
      </c>
      <c r="D305" s="589" t="s">
        <v>793</v>
      </c>
      <c r="E305" s="592">
        <v>159.09</v>
      </c>
      <c r="F305" s="591" t="s">
        <v>794</v>
      </c>
    </row>
    <row r="306" spans="1:6">
      <c r="A306" s="589">
        <v>92211</v>
      </c>
      <c r="B306" s="589" t="s">
        <v>1096</v>
      </c>
      <c r="C306" s="589" t="s">
        <v>67</v>
      </c>
      <c r="D306" s="589" t="s">
        <v>793</v>
      </c>
      <c r="E306" s="590">
        <v>193.12</v>
      </c>
      <c r="F306" s="591" t="s">
        <v>794</v>
      </c>
    </row>
    <row r="307" spans="1:6">
      <c r="A307" s="589">
        <v>92212</v>
      </c>
      <c r="B307" s="589" t="s">
        <v>1097</v>
      </c>
      <c r="C307" s="589" t="s">
        <v>67</v>
      </c>
      <c r="D307" s="589" t="s">
        <v>793</v>
      </c>
      <c r="E307" s="590">
        <v>298.12</v>
      </c>
      <c r="F307" s="591" t="s">
        <v>794</v>
      </c>
    </row>
    <row r="308" spans="1:6">
      <c r="A308" s="589">
        <v>92213</v>
      </c>
      <c r="B308" s="589" t="s">
        <v>1098</v>
      </c>
      <c r="C308" s="589" t="s">
        <v>67</v>
      </c>
      <c r="D308" s="589" t="s">
        <v>793</v>
      </c>
      <c r="E308" s="590">
        <v>398.55</v>
      </c>
      <c r="F308" s="591" t="s">
        <v>794</v>
      </c>
    </row>
    <row r="309" spans="1:6">
      <c r="A309" s="589">
        <v>92214</v>
      </c>
      <c r="B309" s="589" t="s">
        <v>1099</v>
      </c>
      <c r="C309" s="589" t="s">
        <v>67</v>
      </c>
      <c r="D309" s="589" t="s">
        <v>793</v>
      </c>
      <c r="E309" s="590">
        <v>483.66</v>
      </c>
      <c r="F309" s="591" t="s">
        <v>794</v>
      </c>
    </row>
    <row r="310" spans="1:6">
      <c r="A310" s="589">
        <v>92215</v>
      </c>
      <c r="B310" s="589" t="s">
        <v>1100</v>
      </c>
      <c r="C310" s="589" t="s">
        <v>67</v>
      </c>
      <c r="D310" s="589" t="s">
        <v>793</v>
      </c>
      <c r="E310" s="590">
        <v>555.76</v>
      </c>
      <c r="F310" s="591" t="s">
        <v>794</v>
      </c>
    </row>
    <row r="311" spans="1:6">
      <c r="A311" s="589">
        <v>92216</v>
      </c>
      <c r="B311" s="589" t="s">
        <v>1101</v>
      </c>
      <c r="C311" s="589" t="s">
        <v>67</v>
      </c>
      <c r="D311" s="589" t="s">
        <v>793</v>
      </c>
      <c r="E311" s="590">
        <v>575.28</v>
      </c>
      <c r="F311" s="591" t="s">
        <v>794</v>
      </c>
    </row>
    <row r="312" spans="1:6">
      <c r="A312" s="589">
        <v>92219</v>
      </c>
      <c r="B312" s="589" t="s">
        <v>1102</v>
      </c>
      <c r="C312" s="589" t="s">
        <v>67</v>
      </c>
      <c r="D312" s="589" t="s">
        <v>793</v>
      </c>
      <c r="E312" s="590">
        <v>162.08000000000001</v>
      </c>
      <c r="F312" s="591" t="s">
        <v>794</v>
      </c>
    </row>
    <row r="313" spans="1:6">
      <c r="A313" s="589">
        <v>92220</v>
      </c>
      <c r="B313" s="589" t="s">
        <v>1103</v>
      </c>
      <c r="C313" s="589" t="s">
        <v>67</v>
      </c>
      <c r="D313" s="589" t="s">
        <v>793</v>
      </c>
      <c r="E313" s="590">
        <v>196.98</v>
      </c>
      <c r="F313" s="591" t="s">
        <v>794</v>
      </c>
    </row>
    <row r="314" spans="1:6">
      <c r="A314" s="589">
        <v>92221</v>
      </c>
      <c r="B314" s="589" t="s">
        <v>1104</v>
      </c>
      <c r="C314" s="589" t="s">
        <v>67</v>
      </c>
      <c r="D314" s="589" t="s">
        <v>793</v>
      </c>
      <c r="E314" s="590">
        <v>302.85000000000002</v>
      </c>
      <c r="F314" s="591" t="s">
        <v>794</v>
      </c>
    </row>
    <row r="315" spans="1:6">
      <c r="A315" s="589">
        <v>92222</v>
      </c>
      <c r="B315" s="589" t="s">
        <v>1105</v>
      </c>
      <c r="C315" s="589" t="s">
        <v>67</v>
      </c>
      <c r="D315" s="589" t="s">
        <v>793</v>
      </c>
      <c r="E315" s="590">
        <v>404.17</v>
      </c>
      <c r="F315" s="591" t="s">
        <v>794</v>
      </c>
    </row>
    <row r="316" spans="1:6">
      <c r="A316" s="589">
        <v>92223</v>
      </c>
      <c r="B316" s="589" t="s">
        <v>1106</v>
      </c>
      <c r="C316" s="589" t="s">
        <v>67</v>
      </c>
      <c r="D316" s="589" t="s">
        <v>793</v>
      </c>
      <c r="E316" s="590">
        <v>490.17</v>
      </c>
      <c r="F316" s="591" t="s">
        <v>794</v>
      </c>
    </row>
    <row r="317" spans="1:6">
      <c r="A317" s="589">
        <v>92224</v>
      </c>
      <c r="B317" s="589" t="s">
        <v>1107</v>
      </c>
      <c r="C317" s="589" t="s">
        <v>67</v>
      </c>
      <c r="D317" s="589" t="s">
        <v>793</v>
      </c>
      <c r="E317" s="590">
        <v>563.17999999999995</v>
      </c>
      <c r="F317" s="591" t="s">
        <v>794</v>
      </c>
    </row>
    <row r="318" spans="1:6">
      <c r="A318" s="589">
        <v>92226</v>
      </c>
      <c r="B318" s="589" t="s">
        <v>1108</v>
      </c>
      <c r="C318" s="589" t="s">
        <v>67</v>
      </c>
      <c r="D318" s="589" t="s">
        <v>793</v>
      </c>
      <c r="E318" s="590">
        <v>583.59</v>
      </c>
      <c r="F318" s="591" t="s">
        <v>794</v>
      </c>
    </row>
    <row r="319" spans="1:6">
      <c r="A319" s="589">
        <v>92808</v>
      </c>
      <c r="B319" s="589" t="s">
        <v>1109</v>
      </c>
      <c r="C319" s="589" t="s">
        <v>67</v>
      </c>
      <c r="D319" s="589" t="s">
        <v>793</v>
      </c>
      <c r="E319" s="590">
        <v>20.92</v>
      </c>
      <c r="F319" s="591" t="s">
        <v>794</v>
      </c>
    </row>
    <row r="320" spans="1:6">
      <c r="A320" s="589">
        <v>92809</v>
      </c>
      <c r="B320" s="589" t="s">
        <v>1110</v>
      </c>
      <c r="C320" s="589" t="s">
        <v>67</v>
      </c>
      <c r="D320" s="589" t="s">
        <v>793</v>
      </c>
      <c r="E320" s="592">
        <v>29.21</v>
      </c>
      <c r="F320" s="591" t="s">
        <v>794</v>
      </c>
    </row>
    <row r="321" spans="1:6">
      <c r="A321" s="589">
        <v>92810</v>
      </c>
      <c r="B321" s="589" t="s">
        <v>1111</v>
      </c>
      <c r="C321" s="589" t="s">
        <v>67</v>
      </c>
      <c r="D321" s="589" t="s">
        <v>793</v>
      </c>
      <c r="E321" s="592">
        <v>37.9</v>
      </c>
      <c r="F321" s="591" t="s">
        <v>794</v>
      </c>
    </row>
    <row r="322" spans="1:6">
      <c r="A322" s="589">
        <v>92811</v>
      </c>
      <c r="B322" s="589" t="s">
        <v>1112</v>
      </c>
      <c r="C322" s="589" t="s">
        <v>67</v>
      </c>
      <c r="D322" s="589" t="s">
        <v>793</v>
      </c>
      <c r="E322" s="592">
        <v>46.8</v>
      </c>
      <c r="F322" s="591" t="s">
        <v>794</v>
      </c>
    </row>
    <row r="323" spans="1:6">
      <c r="A323" s="589">
        <v>92812</v>
      </c>
      <c r="B323" s="589" t="s">
        <v>1113</v>
      </c>
      <c r="C323" s="589" t="s">
        <v>67</v>
      </c>
      <c r="D323" s="589" t="s">
        <v>793</v>
      </c>
      <c r="E323" s="592">
        <v>56.01</v>
      </c>
      <c r="F323" s="591" t="s">
        <v>794</v>
      </c>
    </row>
    <row r="324" spans="1:6">
      <c r="A324" s="589">
        <v>92813</v>
      </c>
      <c r="B324" s="589" t="s">
        <v>1114</v>
      </c>
      <c r="C324" s="589" t="s">
        <v>67</v>
      </c>
      <c r="D324" s="589" t="s">
        <v>793</v>
      </c>
      <c r="E324" s="592">
        <v>65.510000000000005</v>
      </c>
      <c r="F324" s="591" t="s">
        <v>794</v>
      </c>
    </row>
    <row r="325" spans="1:6">
      <c r="A325" s="589">
        <v>92814</v>
      </c>
      <c r="B325" s="589" t="s">
        <v>1115</v>
      </c>
      <c r="C325" s="589" t="s">
        <v>67</v>
      </c>
      <c r="D325" s="589" t="s">
        <v>793</v>
      </c>
      <c r="E325" s="592">
        <v>75.3</v>
      </c>
      <c r="F325" s="591" t="s">
        <v>794</v>
      </c>
    </row>
    <row r="326" spans="1:6">
      <c r="A326" s="589">
        <v>92815</v>
      </c>
      <c r="B326" s="589" t="s">
        <v>1116</v>
      </c>
      <c r="C326" s="589" t="s">
        <v>67</v>
      </c>
      <c r="D326" s="589" t="s">
        <v>793</v>
      </c>
      <c r="E326" s="590">
        <v>85.32</v>
      </c>
      <c r="F326" s="591" t="s">
        <v>794</v>
      </c>
    </row>
    <row r="327" spans="1:6">
      <c r="A327" s="589">
        <v>92816</v>
      </c>
      <c r="B327" s="589" t="s">
        <v>1117</v>
      </c>
      <c r="C327" s="589" t="s">
        <v>67</v>
      </c>
      <c r="D327" s="589" t="s">
        <v>793</v>
      </c>
      <c r="E327" s="590">
        <v>838.06</v>
      </c>
      <c r="F327" s="591" t="s">
        <v>794</v>
      </c>
    </row>
    <row r="328" spans="1:6">
      <c r="A328" s="589">
        <v>92817</v>
      </c>
      <c r="B328" s="589" t="s">
        <v>1118</v>
      </c>
      <c r="C328" s="589" t="s">
        <v>67</v>
      </c>
      <c r="D328" s="589" t="s">
        <v>793</v>
      </c>
      <c r="E328" s="590">
        <v>106.28</v>
      </c>
      <c r="F328" s="591" t="s">
        <v>794</v>
      </c>
    </row>
    <row r="329" spans="1:6">
      <c r="A329" s="589">
        <v>92818</v>
      </c>
      <c r="B329" s="589" t="s">
        <v>1119</v>
      </c>
      <c r="C329" s="589" t="s">
        <v>67</v>
      </c>
      <c r="D329" s="589" t="s">
        <v>793</v>
      </c>
      <c r="E329" s="590">
        <v>1199.97</v>
      </c>
      <c r="F329" s="591" t="s">
        <v>794</v>
      </c>
    </row>
    <row r="330" spans="1:6">
      <c r="A330" s="589">
        <v>92819</v>
      </c>
      <c r="B330" s="589" t="s">
        <v>1120</v>
      </c>
      <c r="C330" s="589" t="s">
        <v>67</v>
      </c>
      <c r="D330" s="589" t="s">
        <v>793</v>
      </c>
      <c r="E330" s="590">
        <v>139.79</v>
      </c>
      <c r="F330" s="591" t="s">
        <v>794</v>
      </c>
    </row>
    <row r="331" spans="1:6">
      <c r="A331" s="589">
        <v>92820</v>
      </c>
      <c r="B331" s="589" t="s">
        <v>1121</v>
      </c>
      <c r="C331" s="589" t="s">
        <v>67</v>
      </c>
      <c r="D331" s="589" t="s">
        <v>793</v>
      </c>
      <c r="E331" s="590">
        <v>23.01</v>
      </c>
      <c r="F331" s="591" t="s">
        <v>794</v>
      </c>
    </row>
    <row r="332" spans="1:6">
      <c r="A332" s="589">
        <v>92821</v>
      </c>
      <c r="B332" s="589" t="s">
        <v>1122</v>
      </c>
      <c r="C332" s="589" t="s">
        <v>67</v>
      </c>
      <c r="D332" s="589" t="s">
        <v>793</v>
      </c>
      <c r="E332" s="590">
        <v>32.200000000000003</v>
      </c>
      <c r="F332" s="591" t="s">
        <v>794</v>
      </c>
    </row>
    <row r="333" spans="1:6">
      <c r="A333" s="589">
        <v>92822</v>
      </c>
      <c r="B333" s="589" t="s">
        <v>1123</v>
      </c>
      <c r="C333" s="589" t="s">
        <v>67</v>
      </c>
      <c r="D333" s="589" t="s">
        <v>793</v>
      </c>
      <c r="E333" s="590">
        <v>41.76</v>
      </c>
      <c r="F333" s="591" t="s">
        <v>794</v>
      </c>
    </row>
    <row r="334" spans="1:6">
      <c r="A334" s="589">
        <v>92824</v>
      </c>
      <c r="B334" s="589" t="s">
        <v>1124</v>
      </c>
      <c r="C334" s="589" t="s">
        <v>67</v>
      </c>
      <c r="D334" s="589" t="s">
        <v>793</v>
      </c>
      <c r="E334" s="592">
        <v>51.53</v>
      </c>
      <c r="F334" s="591" t="s">
        <v>794</v>
      </c>
    </row>
    <row r="335" spans="1:6">
      <c r="A335" s="589">
        <v>92825</v>
      </c>
      <c r="B335" s="589" t="s">
        <v>1125</v>
      </c>
      <c r="C335" s="589" t="s">
        <v>67</v>
      </c>
      <c r="D335" s="589" t="s">
        <v>793</v>
      </c>
      <c r="E335" s="592">
        <v>61.63</v>
      </c>
      <c r="F335" s="591" t="s">
        <v>794</v>
      </c>
    </row>
    <row r="336" spans="1:6">
      <c r="A336" s="589">
        <v>92826</v>
      </c>
      <c r="B336" s="589" t="s">
        <v>1126</v>
      </c>
      <c r="C336" s="589" t="s">
        <v>67</v>
      </c>
      <c r="D336" s="589" t="s">
        <v>793</v>
      </c>
      <c r="E336" s="592">
        <v>72.02</v>
      </c>
      <c r="F336" s="591" t="s">
        <v>794</v>
      </c>
    </row>
    <row r="337" spans="1:6">
      <c r="A337" s="589">
        <v>92827</v>
      </c>
      <c r="B337" s="589" t="s">
        <v>1127</v>
      </c>
      <c r="C337" s="589" t="s">
        <v>67</v>
      </c>
      <c r="D337" s="589" t="s">
        <v>793</v>
      </c>
      <c r="E337" s="592">
        <v>82.72</v>
      </c>
      <c r="F337" s="591" t="s">
        <v>794</v>
      </c>
    </row>
    <row r="338" spans="1:6">
      <c r="A338" s="589">
        <v>92828</v>
      </c>
      <c r="B338" s="589" t="s">
        <v>1128</v>
      </c>
      <c r="C338" s="589" t="s">
        <v>67</v>
      </c>
      <c r="D338" s="589" t="s">
        <v>793</v>
      </c>
      <c r="E338" s="592">
        <v>93.63</v>
      </c>
      <c r="F338" s="591" t="s">
        <v>794</v>
      </c>
    </row>
    <row r="339" spans="1:6">
      <c r="A339" s="589">
        <v>92829</v>
      </c>
      <c r="B339" s="589" t="s">
        <v>1129</v>
      </c>
      <c r="C339" s="589" t="s">
        <v>67</v>
      </c>
      <c r="D339" s="589" t="s">
        <v>793</v>
      </c>
      <c r="E339" s="592">
        <v>848.14</v>
      </c>
      <c r="F339" s="591" t="s">
        <v>794</v>
      </c>
    </row>
    <row r="340" spans="1:6">
      <c r="A340" s="589">
        <v>92830</v>
      </c>
      <c r="B340" s="589" t="s">
        <v>1130</v>
      </c>
      <c r="C340" s="589" t="s">
        <v>67</v>
      </c>
      <c r="D340" s="589" t="s">
        <v>793</v>
      </c>
      <c r="E340" s="592">
        <v>116.36</v>
      </c>
      <c r="F340" s="591" t="s">
        <v>794</v>
      </c>
    </row>
    <row r="341" spans="1:6">
      <c r="A341" s="589">
        <v>92831</v>
      </c>
      <c r="B341" s="589" t="s">
        <v>1131</v>
      </c>
      <c r="C341" s="589" t="s">
        <v>67</v>
      </c>
      <c r="D341" s="589" t="s">
        <v>793</v>
      </c>
      <c r="E341" s="590">
        <v>1212.72</v>
      </c>
      <c r="F341" s="591" t="s">
        <v>794</v>
      </c>
    </row>
    <row r="342" spans="1:6">
      <c r="A342" s="589">
        <v>92832</v>
      </c>
      <c r="B342" s="589" t="s">
        <v>1132</v>
      </c>
      <c r="C342" s="589" t="s">
        <v>67</v>
      </c>
      <c r="D342" s="589" t="s">
        <v>793</v>
      </c>
      <c r="E342" s="592">
        <v>152.54</v>
      </c>
      <c r="F342" s="591" t="s">
        <v>794</v>
      </c>
    </row>
    <row r="343" spans="1:6">
      <c r="A343" s="589">
        <v>95565</v>
      </c>
      <c r="B343" s="589" t="s">
        <v>1133</v>
      </c>
      <c r="C343" s="589" t="s">
        <v>67</v>
      </c>
      <c r="D343" s="589" t="s">
        <v>793</v>
      </c>
      <c r="E343" s="592">
        <v>136.01</v>
      </c>
      <c r="F343" s="591" t="s">
        <v>794</v>
      </c>
    </row>
    <row r="344" spans="1:6">
      <c r="A344" s="589">
        <v>95566</v>
      </c>
      <c r="B344" s="589" t="s">
        <v>1134</v>
      </c>
      <c r="C344" s="589" t="s">
        <v>67</v>
      </c>
      <c r="D344" s="589" t="s">
        <v>793</v>
      </c>
      <c r="E344" s="592">
        <v>138.1</v>
      </c>
      <c r="F344" s="591" t="s">
        <v>794</v>
      </c>
    </row>
    <row r="345" spans="1:6">
      <c r="A345" s="589">
        <v>95567</v>
      </c>
      <c r="B345" s="589" t="s">
        <v>1135</v>
      </c>
      <c r="C345" s="589" t="s">
        <v>67</v>
      </c>
      <c r="D345" s="589" t="s">
        <v>793</v>
      </c>
      <c r="E345" s="592">
        <v>84.78</v>
      </c>
      <c r="F345" s="591" t="s">
        <v>794</v>
      </c>
    </row>
    <row r="346" spans="1:6">
      <c r="A346" s="589">
        <v>95568</v>
      </c>
      <c r="B346" s="589" t="s">
        <v>1136</v>
      </c>
      <c r="C346" s="589" t="s">
        <v>67</v>
      </c>
      <c r="D346" s="589" t="s">
        <v>793</v>
      </c>
      <c r="E346" s="592">
        <v>104.66</v>
      </c>
      <c r="F346" s="591" t="s">
        <v>794</v>
      </c>
    </row>
    <row r="347" spans="1:6">
      <c r="A347" s="589">
        <v>95569</v>
      </c>
      <c r="B347" s="589" t="s">
        <v>1137</v>
      </c>
      <c r="C347" s="589" t="s">
        <v>67</v>
      </c>
      <c r="D347" s="589" t="s">
        <v>793</v>
      </c>
      <c r="E347" s="592">
        <v>150.21</v>
      </c>
      <c r="F347" s="591" t="s">
        <v>794</v>
      </c>
    </row>
    <row r="348" spans="1:6">
      <c r="A348" s="589">
        <v>95570</v>
      </c>
      <c r="B348" s="589" t="s">
        <v>1138</v>
      </c>
      <c r="C348" s="589" t="s">
        <v>67</v>
      </c>
      <c r="D348" s="589" t="s">
        <v>793</v>
      </c>
      <c r="E348" s="592">
        <v>86.87</v>
      </c>
      <c r="F348" s="591" t="s">
        <v>794</v>
      </c>
    </row>
    <row r="349" spans="1:6">
      <c r="A349" s="589">
        <v>95571</v>
      </c>
      <c r="B349" s="589" t="s">
        <v>1139</v>
      </c>
      <c r="C349" s="589" t="s">
        <v>67</v>
      </c>
      <c r="D349" s="589" t="s">
        <v>793</v>
      </c>
      <c r="E349" s="592">
        <v>107.65</v>
      </c>
      <c r="F349" s="591" t="s">
        <v>794</v>
      </c>
    </row>
    <row r="350" spans="1:6">
      <c r="A350" s="589">
        <v>95572</v>
      </c>
      <c r="B350" s="589" t="s">
        <v>1140</v>
      </c>
      <c r="C350" s="589" t="s">
        <v>67</v>
      </c>
      <c r="D350" s="589" t="s">
        <v>793</v>
      </c>
      <c r="E350" s="592">
        <v>154.07</v>
      </c>
      <c r="F350" s="591" t="s">
        <v>794</v>
      </c>
    </row>
    <row r="351" spans="1:6">
      <c r="A351" s="589">
        <v>97127</v>
      </c>
      <c r="B351" s="589" t="s">
        <v>1141</v>
      </c>
      <c r="C351" s="589" t="s">
        <v>67</v>
      </c>
      <c r="D351" s="589" t="s">
        <v>942</v>
      </c>
      <c r="E351" s="592">
        <v>3.7</v>
      </c>
      <c r="F351" s="591" t="s">
        <v>794</v>
      </c>
    </row>
    <row r="352" spans="1:6">
      <c r="A352" s="589">
        <v>97128</v>
      </c>
      <c r="B352" s="589" t="s">
        <v>1142</v>
      </c>
      <c r="C352" s="589" t="s">
        <v>67</v>
      </c>
      <c r="D352" s="589" t="s">
        <v>793</v>
      </c>
      <c r="E352" s="592">
        <v>7.75</v>
      </c>
      <c r="F352" s="591" t="s">
        <v>794</v>
      </c>
    </row>
    <row r="353" spans="1:6">
      <c r="A353" s="589">
        <v>97129</v>
      </c>
      <c r="B353" s="589" t="s">
        <v>1143</v>
      </c>
      <c r="C353" s="589" t="s">
        <v>67</v>
      </c>
      <c r="D353" s="589" t="s">
        <v>793</v>
      </c>
      <c r="E353" s="592">
        <v>9.19</v>
      </c>
      <c r="F353" s="591" t="s">
        <v>794</v>
      </c>
    </row>
    <row r="354" spans="1:6">
      <c r="A354" s="589">
        <v>97130</v>
      </c>
      <c r="B354" s="589" t="s">
        <v>1144</v>
      </c>
      <c r="C354" s="589" t="s">
        <v>67</v>
      </c>
      <c r="D354" s="589" t="s">
        <v>793</v>
      </c>
      <c r="E354" s="592">
        <v>10.64</v>
      </c>
      <c r="F354" s="591" t="s">
        <v>794</v>
      </c>
    </row>
    <row r="355" spans="1:6">
      <c r="A355" s="589">
        <v>97131</v>
      </c>
      <c r="B355" s="589" t="s">
        <v>1145</v>
      </c>
      <c r="C355" s="589" t="s">
        <v>67</v>
      </c>
      <c r="D355" s="589" t="s">
        <v>793</v>
      </c>
      <c r="E355" s="592">
        <v>12.08</v>
      </c>
      <c r="F355" s="591" t="s">
        <v>794</v>
      </c>
    </row>
    <row r="356" spans="1:6">
      <c r="A356" s="589">
        <v>97132</v>
      </c>
      <c r="B356" s="589" t="s">
        <v>1146</v>
      </c>
      <c r="C356" s="589" t="s">
        <v>67</v>
      </c>
      <c r="D356" s="589" t="s">
        <v>793</v>
      </c>
      <c r="E356" s="592">
        <v>13.54</v>
      </c>
      <c r="F356" s="591" t="s">
        <v>794</v>
      </c>
    </row>
    <row r="357" spans="1:6">
      <c r="A357" s="589">
        <v>97133</v>
      </c>
      <c r="B357" s="589" t="s">
        <v>1147</v>
      </c>
      <c r="C357" s="589" t="s">
        <v>67</v>
      </c>
      <c r="D357" s="589" t="s">
        <v>793</v>
      </c>
      <c r="E357" s="592">
        <v>16.43</v>
      </c>
      <c r="F357" s="591" t="s">
        <v>794</v>
      </c>
    </row>
    <row r="358" spans="1:6">
      <c r="A358" s="589">
        <v>97134</v>
      </c>
      <c r="B358" s="589" t="s">
        <v>1148</v>
      </c>
      <c r="C358" s="589" t="s">
        <v>67</v>
      </c>
      <c r="D358" s="589" t="s">
        <v>942</v>
      </c>
      <c r="E358" s="592">
        <v>3.09</v>
      </c>
      <c r="F358" s="591" t="s">
        <v>794</v>
      </c>
    </row>
    <row r="359" spans="1:6">
      <c r="A359" s="589">
        <v>97135</v>
      </c>
      <c r="B359" s="589" t="s">
        <v>1149</v>
      </c>
      <c r="C359" s="589" t="s">
        <v>67</v>
      </c>
      <c r="D359" s="589" t="s">
        <v>793</v>
      </c>
      <c r="E359" s="592">
        <v>5.97</v>
      </c>
      <c r="F359" s="591" t="s">
        <v>794</v>
      </c>
    </row>
    <row r="360" spans="1:6">
      <c r="A360" s="589">
        <v>97136</v>
      </c>
      <c r="B360" s="589" t="s">
        <v>1150</v>
      </c>
      <c r="C360" s="589" t="s">
        <v>67</v>
      </c>
      <c r="D360" s="589" t="s">
        <v>793</v>
      </c>
      <c r="E360" s="592">
        <v>7.09</v>
      </c>
      <c r="F360" s="591" t="s">
        <v>794</v>
      </c>
    </row>
    <row r="361" spans="1:6">
      <c r="A361" s="589">
        <v>97137</v>
      </c>
      <c r="B361" s="589" t="s">
        <v>1151</v>
      </c>
      <c r="C361" s="589" t="s">
        <v>67</v>
      </c>
      <c r="D361" s="589" t="s">
        <v>793</v>
      </c>
      <c r="E361" s="592">
        <v>8.2100000000000009</v>
      </c>
      <c r="F361" s="591" t="s">
        <v>794</v>
      </c>
    </row>
    <row r="362" spans="1:6">
      <c r="A362" s="589">
        <v>97138</v>
      </c>
      <c r="B362" s="589" t="s">
        <v>1152</v>
      </c>
      <c r="C362" s="589" t="s">
        <v>67</v>
      </c>
      <c r="D362" s="589" t="s">
        <v>793</v>
      </c>
      <c r="E362" s="592">
        <v>9.32</v>
      </c>
      <c r="F362" s="591" t="s">
        <v>794</v>
      </c>
    </row>
    <row r="363" spans="1:6">
      <c r="A363" s="589">
        <v>97139</v>
      </c>
      <c r="B363" s="589" t="s">
        <v>1153</v>
      </c>
      <c r="C363" s="589" t="s">
        <v>67</v>
      </c>
      <c r="D363" s="589" t="s">
        <v>793</v>
      </c>
      <c r="E363" s="592">
        <v>10.46</v>
      </c>
      <c r="F363" s="591" t="s">
        <v>794</v>
      </c>
    </row>
    <row r="364" spans="1:6">
      <c r="A364" s="589">
        <v>97140</v>
      </c>
      <c r="B364" s="589" t="s">
        <v>1154</v>
      </c>
      <c r="C364" s="589" t="s">
        <v>67</v>
      </c>
      <c r="D364" s="589" t="s">
        <v>793</v>
      </c>
      <c r="E364" s="592">
        <v>12.69</v>
      </c>
      <c r="F364" s="591" t="s">
        <v>794</v>
      </c>
    </row>
    <row r="365" spans="1:6">
      <c r="A365" s="589">
        <v>103089</v>
      </c>
      <c r="B365" s="589" t="s">
        <v>1155</v>
      </c>
      <c r="C365" s="589" t="s">
        <v>67</v>
      </c>
      <c r="D365" s="589" t="s">
        <v>793</v>
      </c>
      <c r="E365" s="592">
        <v>11.07</v>
      </c>
      <c r="F365" s="591" t="s">
        <v>794</v>
      </c>
    </row>
    <row r="366" spans="1:6">
      <c r="A366" s="589">
        <v>103090</v>
      </c>
      <c r="B366" s="589" t="s">
        <v>1156</v>
      </c>
      <c r="C366" s="589" t="s">
        <v>67</v>
      </c>
      <c r="D366" s="589" t="s">
        <v>793</v>
      </c>
      <c r="E366" s="592">
        <v>13.2</v>
      </c>
      <c r="F366" s="591" t="s">
        <v>794</v>
      </c>
    </row>
    <row r="367" spans="1:6">
      <c r="A367" s="589">
        <v>103091</v>
      </c>
      <c r="B367" s="589" t="s">
        <v>1157</v>
      </c>
      <c r="C367" s="589" t="s">
        <v>67</v>
      </c>
      <c r="D367" s="589" t="s">
        <v>793</v>
      </c>
      <c r="E367" s="592">
        <v>18.489999999999998</v>
      </c>
      <c r="F367" s="591" t="s">
        <v>794</v>
      </c>
    </row>
    <row r="368" spans="1:6">
      <c r="A368" s="589">
        <v>103092</v>
      </c>
      <c r="B368" s="589" t="s">
        <v>1158</v>
      </c>
      <c r="C368" s="589" t="s">
        <v>67</v>
      </c>
      <c r="D368" s="589" t="s">
        <v>793</v>
      </c>
      <c r="E368" s="592">
        <v>23.8</v>
      </c>
      <c r="F368" s="591" t="s">
        <v>794</v>
      </c>
    </row>
    <row r="369" spans="1:6">
      <c r="A369" s="589">
        <v>103093</v>
      </c>
      <c r="B369" s="589" t="s">
        <v>1159</v>
      </c>
      <c r="C369" s="589" t="s">
        <v>67</v>
      </c>
      <c r="D369" s="589" t="s">
        <v>793</v>
      </c>
      <c r="E369" s="592">
        <v>36.369999999999997</v>
      </c>
      <c r="F369" s="591" t="s">
        <v>794</v>
      </c>
    </row>
    <row r="370" spans="1:6">
      <c r="A370" s="589">
        <v>103094</v>
      </c>
      <c r="B370" s="589" t="s">
        <v>1160</v>
      </c>
      <c r="C370" s="589" t="s">
        <v>67</v>
      </c>
      <c r="D370" s="589" t="s">
        <v>793</v>
      </c>
      <c r="E370" s="592">
        <v>41.71</v>
      </c>
      <c r="F370" s="591" t="s">
        <v>794</v>
      </c>
    </row>
    <row r="371" spans="1:6">
      <c r="A371" s="589">
        <v>103095</v>
      </c>
      <c r="B371" s="589" t="s">
        <v>1161</v>
      </c>
      <c r="C371" s="589" t="s">
        <v>67</v>
      </c>
      <c r="D371" s="589" t="s">
        <v>793</v>
      </c>
      <c r="E371" s="592">
        <v>54.26</v>
      </c>
      <c r="F371" s="591" t="s">
        <v>794</v>
      </c>
    </row>
    <row r="372" spans="1:6">
      <c r="A372" s="589">
        <v>103096</v>
      </c>
      <c r="B372" s="589" t="s">
        <v>1162</v>
      </c>
      <c r="C372" s="589" t="s">
        <v>67</v>
      </c>
      <c r="D372" s="589" t="s">
        <v>793</v>
      </c>
      <c r="E372" s="592">
        <v>59.59</v>
      </c>
      <c r="F372" s="591" t="s">
        <v>794</v>
      </c>
    </row>
    <row r="373" spans="1:6">
      <c r="A373" s="589">
        <v>103097</v>
      </c>
      <c r="B373" s="589" t="s">
        <v>1163</v>
      </c>
      <c r="C373" s="589" t="s">
        <v>67</v>
      </c>
      <c r="D373" s="589" t="s">
        <v>793</v>
      </c>
      <c r="E373" s="592">
        <v>72.16</v>
      </c>
      <c r="F373" s="591" t="s">
        <v>794</v>
      </c>
    </row>
    <row r="374" spans="1:6">
      <c r="A374" s="589">
        <v>103098</v>
      </c>
      <c r="B374" s="589" t="s">
        <v>1164</v>
      </c>
      <c r="C374" s="589" t="s">
        <v>67</v>
      </c>
      <c r="D374" s="589" t="s">
        <v>793</v>
      </c>
      <c r="E374" s="592">
        <v>77.489999999999995</v>
      </c>
      <c r="F374" s="591" t="s">
        <v>794</v>
      </c>
    </row>
    <row r="375" spans="1:6">
      <c r="A375" s="589">
        <v>103099</v>
      </c>
      <c r="B375" s="589" t="s">
        <v>1165</v>
      </c>
      <c r="C375" s="589" t="s">
        <v>67</v>
      </c>
      <c r="D375" s="589" t="s">
        <v>793</v>
      </c>
      <c r="E375" s="592">
        <v>88.1</v>
      </c>
      <c r="F375" s="591" t="s">
        <v>794</v>
      </c>
    </row>
    <row r="376" spans="1:6">
      <c r="A376" s="589">
        <v>103100</v>
      </c>
      <c r="B376" s="589" t="s">
        <v>1166</v>
      </c>
      <c r="C376" s="589" t="s">
        <v>67</v>
      </c>
      <c r="D376" s="589" t="s">
        <v>793</v>
      </c>
      <c r="E376" s="592">
        <v>93.96</v>
      </c>
      <c r="F376" s="591" t="s">
        <v>794</v>
      </c>
    </row>
    <row r="377" spans="1:6">
      <c r="A377" s="589">
        <v>103101</v>
      </c>
      <c r="B377" s="589" t="s">
        <v>1167</v>
      </c>
      <c r="C377" s="589" t="s">
        <v>67</v>
      </c>
      <c r="D377" s="589" t="s">
        <v>793</v>
      </c>
      <c r="E377" s="592">
        <v>103.45</v>
      </c>
      <c r="F377" s="591" t="s">
        <v>794</v>
      </c>
    </row>
    <row r="378" spans="1:6">
      <c r="A378" s="589">
        <v>103102</v>
      </c>
      <c r="B378" s="589" t="s">
        <v>1168</v>
      </c>
      <c r="C378" s="589" t="s">
        <v>67</v>
      </c>
      <c r="D378" s="589" t="s">
        <v>793</v>
      </c>
      <c r="E378" s="592">
        <v>119.15</v>
      </c>
      <c r="F378" s="591" t="s">
        <v>794</v>
      </c>
    </row>
    <row r="379" spans="1:6">
      <c r="A379" s="589">
        <v>103103</v>
      </c>
      <c r="B379" s="589" t="s">
        <v>1169</v>
      </c>
      <c r="C379" s="589" t="s">
        <v>67</v>
      </c>
      <c r="D379" s="589" t="s">
        <v>793</v>
      </c>
      <c r="E379" s="592">
        <v>128.63</v>
      </c>
      <c r="F379" s="591" t="s">
        <v>794</v>
      </c>
    </row>
    <row r="380" spans="1:6">
      <c r="A380" s="589">
        <v>103104</v>
      </c>
      <c r="B380" s="589" t="s">
        <v>1170</v>
      </c>
      <c r="C380" s="589" t="s">
        <v>67</v>
      </c>
      <c r="D380" s="589" t="s">
        <v>793</v>
      </c>
      <c r="E380" s="592">
        <v>153.81</v>
      </c>
      <c r="F380" s="591" t="s">
        <v>794</v>
      </c>
    </row>
    <row r="381" spans="1:6">
      <c r="A381" s="589">
        <v>103105</v>
      </c>
      <c r="B381" s="589" t="s">
        <v>1171</v>
      </c>
      <c r="C381" s="589" t="s">
        <v>123</v>
      </c>
      <c r="D381" s="589" t="s">
        <v>793</v>
      </c>
      <c r="E381" s="592">
        <v>47.56</v>
      </c>
      <c r="F381" s="591" t="s">
        <v>794</v>
      </c>
    </row>
    <row r="382" spans="1:6">
      <c r="A382" s="589">
        <v>103106</v>
      </c>
      <c r="B382" s="589" t="s">
        <v>1172</v>
      </c>
      <c r="C382" s="589" t="s">
        <v>123</v>
      </c>
      <c r="D382" s="589" t="s">
        <v>793</v>
      </c>
      <c r="E382" s="592">
        <v>56.53</v>
      </c>
      <c r="F382" s="591" t="s">
        <v>794</v>
      </c>
    </row>
    <row r="383" spans="1:6">
      <c r="A383" s="589">
        <v>103107</v>
      </c>
      <c r="B383" s="589" t="s">
        <v>1173</v>
      </c>
      <c r="C383" s="589" t="s">
        <v>123</v>
      </c>
      <c r="D383" s="589" t="s">
        <v>793</v>
      </c>
      <c r="E383" s="592">
        <v>78.94</v>
      </c>
      <c r="F383" s="591" t="s">
        <v>794</v>
      </c>
    </row>
    <row r="384" spans="1:6">
      <c r="A384" s="589">
        <v>103108</v>
      </c>
      <c r="B384" s="589" t="s">
        <v>1174</v>
      </c>
      <c r="C384" s="589" t="s">
        <v>123</v>
      </c>
      <c r="D384" s="589" t="s">
        <v>793</v>
      </c>
      <c r="E384" s="592">
        <v>101.35</v>
      </c>
      <c r="F384" s="591" t="s">
        <v>794</v>
      </c>
    </row>
    <row r="385" spans="1:6">
      <c r="A385" s="589">
        <v>103109</v>
      </c>
      <c r="B385" s="589" t="s">
        <v>1175</v>
      </c>
      <c r="C385" s="589" t="s">
        <v>123</v>
      </c>
      <c r="D385" s="589" t="s">
        <v>793</v>
      </c>
      <c r="E385" s="592">
        <v>165.85</v>
      </c>
      <c r="F385" s="591" t="s">
        <v>794</v>
      </c>
    </row>
    <row r="386" spans="1:6">
      <c r="A386" s="589">
        <v>103110</v>
      </c>
      <c r="B386" s="589" t="s">
        <v>1176</v>
      </c>
      <c r="C386" s="589" t="s">
        <v>123</v>
      </c>
      <c r="D386" s="589" t="s">
        <v>793</v>
      </c>
      <c r="E386" s="592">
        <v>188.27</v>
      </c>
      <c r="F386" s="591" t="s">
        <v>794</v>
      </c>
    </row>
    <row r="387" spans="1:6">
      <c r="A387" s="589">
        <v>103111</v>
      </c>
      <c r="B387" s="589" t="s">
        <v>1177</v>
      </c>
      <c r="C387" s="589" t="s">
        <v>123</v>
      </c>
      <c r="D387" s="589" t="s">
        <v>793</v>
      </c>
      <c r="E387" s="592">
        <v>252.79</v>
      </c>
      <c r="F387" s="591" t="s">
        <v>794</v>
      </c>
    </row>
    <row r="388" spans="1:6">
      <c r="A388" s="589">
        <v>103112</v>
      </c>
      <c r="B388" s="589" t="s">
        <v>1178</v>
      </c>
      <c r="C388" s="589" t="s">
        <v>123</v>
      </c>
      <c r="D388" s="589" t="s">
        <v>793</v>
      </c>
      <c r="E388" s="592">
        <v>275.19</v>
      </c>
      <c r="F388" s="591" t="s">
        <v>794</v>
      </c>
    </row>
    <row r="389" spans="1:6">
      <c r="A389" s="589">
        <v>103113</v>
      </c>
      <c r="B389" s="589" t="s">
        <v>1179</v>
      </c>
      <c r="C389" s="589" t="s">
        <v>123</v>
      </c>
      <c r="D389" s="589" t="s">
        <v>793</v>
      </c>
      <c r="E389" s="592">
        <v>339.69</v>
      </c>
      <c r="F389" s="591" t="s">
        <v>794</v>
      </c>
    </row>
    <row r="390" spans="1:6">
      <c r="A390" s="589">
        <v>103114</v>
      </c>
      <c r="B390" s="589" t="s">
        <v>1180</v>
      </c>
      <c r="C390" s="589" t="s">
        <v>123</v>
      </c>
      <c r="D390" s="589" t="s">
        <v>793</v>
      </c>
      <c r="E390" s="592">
        <v>362.1</v>
      </c>
      <c r="F390" s="591" t="s">
        <v>794</v>
      </c>
    </row>
    <row r="391" spans="1:6">
      <c r="A391" s="589">
        <v>103115</v>
      </c>
      <c r="B391" s="589" t="s">
        <v>1181</v>
      </c>
      <c r="C391" s="589" t="s">
        <v>123</v>
      </c>
      <c r="D391" s="589" t="s">
        <v>793</v>
      </c>
      <c r="E391" s="592">
        <v>406.93</v>
      </c>
      <c r="F391" s="591" t="s">
        <v>794</v>
      </c>
    </row>
    <row r="392" spans="1:6">
      <c r="A392" s="589">
        <v>103116</v>
      </c>
      <c r="B392" s="589" t="s">
        <v>1182</v>
      </c>
      <c r="C392" s="589" t="s">
        <v>123</v>
      </c>
      <c r="D392" s="589" t="s">
        <v>793</v>
      </c>
      <c r="E392" s="592">
        <v>493.84</v>
      </c>
      <c r="F392" s="591" t="s">
        <v>794</v>
      </c>
    </row>
    <row r="393" spans="1:6">
      <c r="A393" s="589">
        <v>103117</v>
      </c>
      <c r="B393" s="589" t="s">
        <v>1183</v>
      </c>
      <c r="C393" s="589" t="s">
        <v>123</v>
      </c>
      <c r="D393" s="589" t="s">
        <v>793</v>
      </c>
      <c r="E393" s="592">
        <v>538.66</v>
      </c>
      <c r="F393" s="591" t="s">
        <v>794</v>
      </c>
    </row>
    <row r="394" spans="1:6">
      <c r="A394" s="589">
        <v>103118</v>
      </c>
      <c r="B394" s="589" t="s">
        <v>1184</v>
      </c>
      <c r="C394" s="589" t="s">
        <v>123</v>
      </c>
      <c r="D394" s="589" t="s">
        <v>793</v>
      </c>
      <c r="E394" s="592">
        <v>625.58000000000004</v>
      </c>
      <c r="F394" s="591" t="s">
        <v>794</v>
      </c>
    </row>
    <row r="395" spans="1:6">
      <c r="A395" s="589">
        <v>103119</v>
      </c>
      <c r="B395" s="589" t="s">
        <v>1185</v>
      </c>
      <c r="C395" s="589" t="s">
        <v>123</v>
      </c>
      <c r="D395" s="589" t="s">
        <v>793</v>
      </c>
      <c r="E395" s="592">
        <v>670.4</v>
      </c>
      <c r="F395" s="591" t="s">
        <v>794</v>
      </c>
    </row>
    <row r="396" spans="1:6">
      <c r="A396" s="589">
        <v>103120</v>
      </c>
      <c r="B396" s="589" t="s">
        <v>1186</v>
      </c>
      <c r="C396" s="589" t="s">
        <v>123</v>
      </c>
      <c r="D396" s="589" t="s">
        <v>793</v>
      </c>
      <c r="E396" s="592">
        <v>802.14</v>
      </c>
      <c r="F396" s="591" t="s">
        <v>794</v>
      </c>
    </row>
    <row r="397" spans="1:6">
      <c r="A397" s="589">
        <v>103121</v>
      </c>
      <c r="B397" s="589" t="s">
        <v>1187</v>
      </c>
      <c r="C397" s="589" t="s">
        <v>123</v>
      </c>
      <c r="D397" s="589" t="s">
        <v>793</v>
      </c>
      <c r="E397" s="592">
        <v>62.08</v>
      </c>
      <c r="F397" s="591" t="s">
        <v>794</v>
      </c>
    </row>
    <row r="398" spans="1:6">
      <c r="A398" s="589">
        <v>103122</v>
      </c>
      <c r="B398" s="589" t="s">
        <v>1188</v>
      </c>
      <c r="C398" s="589" t="s">
        <v>123</v>
      </c>
      <c r="D398" s="589" t="s">
        <v>793</v>
      </c>
      <c r="E398" s="592">
        <v>75.510000000000005</v>
      </c>
      <c r="F398" s="591" t="s">
        <v>794</v>
      </c>
    </row>
    <row r="399" spans="1:6">
      <c r="A399" s="589">
        <v>103123</v>
      </c>
      <c r="B399" s="589" t="s">
        <v>1189</v>
      </c>
      <c r="C399" s="589" t="s">
        <v>123</v>
      </c>
      <c r="D399" s="589" t="s">
        <v>793</v>
      </c>
      <c r="E399" s="592">
        <v>109.14</v>
      </c>
      <c r="F399" s="591" t="s">
        <v>794</v>
      </c>
    </row>
    <row r="400" spans="1:6">
      <c r="A400" s="589">
        <v>103124</v>
      </c>
      <c r="B400" s="589" t="s">
        <v>1190</v>
      </c>
      <c r="C400" s="589" t="s">
        <v>123</v>
      </c>
      <c r="D400" s="589" t="s">
        <v>793</v>
      </c>
      <c r="E400" s="592">
        <v>142.74</v>
      </c>
      <c r="F400" s="591" t="s">
        <v>794</v>
      </c>
    </row>
    <row r="401" spans="1:6">
      <c r="A401" s="589">
        <v>103125</v>
      </c>
      <c r="B401" s="589" t="s">
        <v>1191</v>
      </c>
      <c r="C401" s="589" t="s">
        <v>123</v>
      </c>
      <c r="D401" s="589" t="s">
        <v>793</v>
      </c>
      <c r="E401" s="592">
        <v>239.52</v>
      </c>
      <c r="F401" s="591" t="s">
        <v>794</v>
      </c>
    </row>
    <row r="402" spans="1:6">
      <c r="A402" s="589">
        <v>103126</v>
      </c>
      <c r="B402" s="589" t="s">
        <v>1192</v>
      </c>
      <c r="C402" s="589" t="s">
        <v>123</v>
      </c>
      <c r="D402" s="589" t="s">
        <v>793</v>
      </c>
      <c r="E402" s="592">
        <v>273.12</v>
      </c>
      <c r="F402" s="591" t="s">
        <v>794</v>
      </c>
    </row>
    <row r="403" spans="1:6">
      <c r="A403" s="589">
        <v>103127</v>
      </c>
      <c r="B403" s="589" t="s">
        <v>1193</v>
      </c>
      <c r="C403" s="589" t="s">
        <v>123</v>
      </c>
      <c r="D403" s="589" t="s">
        <v>793</v>
      </c>
      <c r="E403" s="592">
        <v>369.9</v>
      </c>
      <c r="F403" s="591" t="s">
        <v>794</v>
      </c>
    </row>
    <row r="404" spans="1:6">
      <c r="A404" s="589">
        <v>103128</v>
      </c>
      <c r="B404" s="589" t="s">
        <v>1194</v>
      </c>
      <c r="C404" s="589" t="s">
        <v>123</v>
      </c>
      <c r="D404" s="589" t="s">
        <v>793</v>
      </c>
      <c r="E404" s="592">
        <v>403.51</v>
      </c>
      <c r="F404" s="591" t="s">
        <v>794</v>
      </c>
    </row>
    <row r="405" spans="1:6">
      <c r="A405" s="589">
        <v>103129</v>
      </c>
      <c r="B405" s="589" t="s">
        <v>1195</v>
      </c>
      <c r="C405" s="589" t="s">
        <v>123</v>
      </c>
      <c r="D405" s="589" t="s">
        <v>793</v>
      </c>
      <c r="E405" s="592">
        <v>500.29</v>
      </c>
      <c r="F405" s="591" t="s">
        <v>794</v>
      </c>
    </row>
    <row r="406" spans="1:6">
      <c r="A406" s="589">
        <v>103130</v>
      </c>
      <c r="B406" s="589" t="s">
        <v>1196</v>
      </c>
      <c r="C406" s="589" t="s">
        <v>123</v>
      </c>
      <c r="D406" s="589" t="s">
        <v>793</v>
      </c>
      <c r="E406" s="592">
        <v>533.89</v>
      </c>
      <c r="F406" s="591" t="s">
        <v>794</v>
      </c>
    </row>
    <row r="407" spans="1:6">
      <c r="A407" s="589">
        <v>103131</v>
      </c>
      <c r="B407" s="589" t="s">
        <v>1197</v>
      </c>
      <c r="C407" s="589" t="s">
        <v>123</v>
      </c>
      <c r="D407" s="589" t="s">
        <v>793</v>
      </c>
      <c r="E407" s="592">
        <v>601.11</v>
      </c>
      <c r="F407" s="591" t="s">
        <v>794</v>
      </c>
    </row>
    <row r="408" spans="1:6">
      <c r="A408" s="589">
        <v>103132</v>
      </c>
      <c r="B408" s="589" t="s">
        <v>1198</v>
      </c>
      <c r="C408" s="589" t="s">
        <v>123</v>
      </c>
      <c r="D408" s="589" t="s">
        <v>793</v>
      </c>
      <c r="E408" s="592">
        <v>731.48</v>
      </c>
      <c r="F408" s="591" t="s">
        <v>794</v>
      </c>
    </row>
    <row r="409" spans="1:6">
      <c r="A409" s="589">
        <v>103133</v>
      </c>
      <c r="B409" s="589" t="s">
        <v>1199</v>
      </c>
      <c r="C409" s="589" t="s">
        <v>123</v>
      </c>
      <c r="D409" s="589" t="s">
        <v>793</v>
      </c>
      <c r="E409" s="592">
        <v>798.71</v>
      </c>
      <c r="F409" s="591" t="s">
        <v>794</v>
      </c>
    </row>
    <row r="410" spans="1:6">
      <c r="A410" s="589">
        <v>103134</v>
      </c>
      <c r="B410" s="589" t="s">
        <v>1200</v>
      </c>
      <c r="C410" s="589" t="s">
        <v>123</v>
      </c>
      <c r="D410" s="589" t="s">
        <v>793</v>
      </c>
      <c r="E410" s="592">
        <v>929.09</v>
      </c>
      <c r="F410" s="591" t="s">
        <v>794</v>
      </c>
    </row>
    <row r="411" spans="1:6">
      <c r="A411" s="589">
        <v>103135</v>
      </c>
      <c r="B411" s="589" t="s">
        <v>1201</v>
      </c>
      <c r="C411" s="589" t="s">
        <v>123</v>
      </c>
      <c r="D411" s="589" t="s">
        <v>793</v>
      </c>
      <c r="E411" s="592">
        <v>996.32</v>
      </c>
      <c r="F411" s="591" t="s">
        <v>794</v>
      </c>
    </row>
    <row r="412" spans="1:6">
      <c r="A412" s="589">
        <v>103136</v>
      </c>
      <c r="B412" s="589" t="s">
        <v>1202</v>
      </c>
      <c r="C412" s="589" t="s">
        <v>123</v>
      </c>
      <c r="D412" s="589" t="s">
        <v>793</v>
      </c>
      <c r="E412" s="590">
        <v>1193.93</v>
      </c>
      <c r="F412" s="591" t="s">
        <v>794</v>
      </c>
    </row>
    <row r="413" spans="1:6">
      <c r="A413" s="589">
        <v>103137</v>
      </c>
      <c r="B413" s="589" t="s">
        <v>1203</v>
      </c>
      <c r="C413" s="589" t="s">
        <v>123</v>
      </c>
      <c r="D413" s="589" t="s">
        <v>793</v>
      </c>
      <c r="E413" s="592">
        <v>33.07</v>
      </c>
      <c r="F413" s="591" t="s">
        <v>794</v>
      </c>
    </row>
    <row r="414" spans="1:6">
      <c r="A414" s="589">
        <v>103138</v>
      </c>
      <c r="B414" s="589" t="s">
        <v>1204</v>
      </c>
      <c r="C414" s="589" t="s">
        <v>123</v>
      </c>
      <c r="D414" s="589" t="s">
        <v>793</v>
      </c>
      <c r="E414" s="592">
        <v>37.549999999999997</v>
      </c>
      <c r="F414" s="591" t="s">
        <v>794</v>
      </c>
    </row>
    <row r="415" spans="1:6">
      <c r="A415" s="589">
        <v>103139</v>
      </c>
      <c r="B415" s="589" t="s">
        <v>1205</v>
      </c>
      <c r="C415" s="589" t="s">
        <v>123</v>
      </c>
      <c r="D415" s="589" t="s">
        <v>793</v>
      </c>
      <c r="E415" s="592">
        <v>48.77</v>
      </c>
      <c r="F415" s="591" t="s">
        <v>794</v>
      </c>
    </row>
    <row r="416" spans="1:6">
      <c r="A416" s="589">
        <v>103140</v>
      </c>
      <c r="B416" s="589" t="s">
        <v>1206</v>
      </c>
      <c r="C416" s="589" t="s">
        <v>123</v>
      </c>
      <c r="D416" s="589" t="s">
        <v>793</v>
      </c>
      <c r="E416" s="592">
        <v>59.96</v>
      </c>
      <c r="F416" s="591" t="s">
        <v>794</v>
      </c>
    </row>
    <row r="417" spans="1:6">
      <c r="A417" s="589">
        <v>103141</v>
      </c>
      <c r="B417" s="589" t="s">
        <v>1207</v>
      </c>
      <c r="C417" s="589" t="s">
        <v>123</v>
      </c>
      <c r="D417" s="589" t="s">
        <v>793</v>
      </c>
      <c r="E417" s="592">
        <v>92.23</v>
      </c>
      <c r="F417" s="591" t="s">
        <v>794</v>
      </c>
    </row>
    <row r="418" spans="1:6">
      <c r="A418" s="589">
        <v>103142</v>
      </c>
      <c r="B418" s="589" t="s">
        <v>1208</v>
      </c>
      <c r="C418" s="589" t="s">
        <v>123</v>
      </c>
      <c r="D418" s="589" t="s">
        <v>793</v>
      </c>
      <c r="E418" s="592">
        <v>103.41</v>
      </c>
      <c r="F418" s="591" t="s">
        <v>794</v>
      </c>
    </row>
    <row r="419" spans="1:6">
      <c r="A419" s="589">
        <v>103143</v>
      </c>
      <c r="B419" s="589" t="s">
        <v>1209</v>
      </c>
      <c r="C419" s="589" t="s">
        <v>123</v>
      </c>
      <c r="D419" s="589" t="s">
        <v>793</v>
      </c>
      <c r="E419" s="592">
        <v>135.66999999999999</v>
      </c>
      <c r="F419" s="591" t="s">
        <v>794</v>
      </c>
    </row>
    <row r="420" spans="1:6">
      <c r="A420" s="589">
        <v>103144</v>
      </c>
      <c r="B420" s="589" t="s">
        <v>1210</v>
      </c>
      <c r="C420" s="589" t="s">
        <v>123</v>
      </c>
      <c r="D420" s="589" t="s">
        <v>793</v>
      </c>
      <c r="E420" s="592">
        <v>146.87</v>
      </c>
      <c r="F420" s="591" t="s">
        <v>794</v>
      </c>
    </row>
    <row r="421" spans="1:6">
      <c r="A421" s="589">
        <v>103145</v>
      </c>
      <c r="B421" s="589" t="s">
        <v>1211</v>
      </c>
      <c r="C421" s="589" t="s">
        <v>123</v>
      </c>
      <c r="D421" s="589" t="s">
        <v>793</v>
      </c>
      <c r="E421" s="592">
        <v>179.14</v>
      </c>
      <c r="F421" s="591" t="s">
        <v>794</v>
      </c>
    </row>
    <row r="422" spans="1:6">
      <c r="A422" s="589">
        <v>103146</v>
      </c>
      <c r="B422" s="589" t="s">
        <v>1212</v>
      </c>
      <c r="C422" s="589" t="s">
        <v>123</v>
      </c>
      <c r="D422" s="589" t="s">
        <v>793</v>
      </c>
      <c r="E422" s="592">
        <v>190.33</v>
      </c>
      <c r="F422" s="591" t="s">
        <v>794</v>
      </c>
    </row>
    <row r="423" spans="1:6">
      <c r="A423" s="589">
        <v>103147</v>
      </c>
      <c r="B423" s="589" t="s">
        <v>1213</v>
      </c>
      <c r="C423" s="589" t="s">
        <v>123</v>
      </c>
      <c r="D423" s="589" t="s">
        <v>793</v>
      </c>
      <c r="E423" s="592">
        <v>212.74</v>
      </c>
      <c r="F423" s="591" t="s">
        <v>794</v>
      </c>
    </row>
    <row r="424" spans="1:6">
      <c r="A424" s="589">
        <v>103148</v>
      </c>
      <c r="B424" s="589" t="s">
        <v>1214</v>
      </c>
      <c r="C424" s="589" t="s">
        <v>123</v>
      </c>
      <c r="D424" s="589" t="s">
        <v>793</v>
      </c>
      <c r="E424" s="592">
        <v>256.20999999999998</v>
      </c>
      <c r="F424" s="591" t="s">
        <v>794</v>
      </c>
    </row>
    <row r="425" spans="1:6">
      <c r="A425" s="589">
        <v>103149</v>
      </c>
      <c r="B425" s="589" t="s">
        <v>1215</v>
      </c>
      <c r="C425" s="589" t="s">
        <v>123</v>
      </c>
      <c r="D425" s="589" t="s">
        <v>793</v>
      </c>
      <c r="E425" s="592">
        <v>278.61</v>
      </c>
      <c r="F425" s="591" t="s">
        <v>794</v>
      </c>
    </row>
    <row r="426" spans="1:6">
      <c r="A426" s="589">
        <v>103150</v>
      </c>
      <c r="B426" s="589" t="s">
        <v>1216</v>
      </c>
      <c r="C426" s="589" t="s">
        <v>123</v>
      </c>
      <c r="D426" s="589" t="s">
        <v>793</v>
      </c>
      <c r="E426" s="592">
        <v>322.02</v>
      </c>
      <c r="F426" s="591" t="s">
        <v>794</v>
      </c>
    </row>
    <row r="427" spans="1:6">
      <c r="A427" s="589">
        <v>103151</v>
      </c>
      <c r="B427" s="589" t="s">
        <v>1217</v>
      </c>
      <c r="C427" s="589" t="s">
        <v>123</v>
      </c>
      <c r="D427" s="589" t="s">
        <v>793</v>
      </c>
      <c r="E427" s="592">
        <v>344.48</v>
      </c>
      <c r="F427" s="591" t="s">
        <v>794</v>
      </c>
    </row>
    <row r="428" spans="1:6">
      <c r="A428" s="589">
        <v>103152</v>
      </c>
      <c r="B428" s="589" t="s">
        <v>1218</v>
      </c>
      <c r="C428" s="589" t="s">
        <v>123</v>
      </c>
      <c r="D428" s="589" t="s">
        <v>793</v>
      </c>
      <c r="E428" s="592">
        <v>410.36</v>
      </c>
      <c r="F428" s="591" t="s">
        <v>794</v>
      </c>
    </row>
    <row r="429" spans="1:6">
      <c r="A429" s="589">
        <v>103372</v>
      </c>
      <c r="B429" s="589" t="s">
        <v>1219</v>
      </c>
      <c r="C429" s="589" t="s">
        <v>67</v>
      </c>
      <c r="D429" s="589" t="s">
        <v>793</v>
      </c>
      <c r="E429" s="592">
        <v>5.22</v>
      </c>
      <c r="F429" s="591" t="s">
        <v>794</v>
      </c>
    </row>
    <row r="430" spans="1:6">
      <c r="A430" s="589">
        <v>103373</v>
      </c>
      <c r="B430" s="589" t="s">
        <v>1220</v>
      </c>
      <c r="C430" s="589" t="s">
        <v>67</v>
      </c>
      <c r="D430" s="589" t="s">
        <v>793</v>
      </c>
      <c r="E430" s="592">
        <v>10.25</v>
      </c>
      <c r="F430" s="591" t="s">
        <v>794</v>
      </c>
    </row>
    <row r="431" spans="1:6">
      <c r="A431" s="589">
        <v>103376</v>
      </c>
      <c r="B431" s="589" t="s">
        <v>1221</v>
      </c>
      <c r="C431" s="589" t="s">
        <v>67</v>
      </c>
      <c r="D431" s="589" t="s">
        <v>793</v>
      </c>
      <c r="E431" s="592">
        <v>122.78</v>
      </c>
      <c r="F431" s="591" t="s">
        <v>794</v>
      </c>
    </row>
    <row r="432" spans="1:6">
      <c r="A432" s="589">
        <v>103377</v>
      </c>
      <c r="B432" s="589" t="s">
        <v>1222</v>
      </c>
      <c r="C432" s="589" t="s">
        <v>67</v>
      </c>
      <c r="D432" s="589" t="s">
        <v>793</v>
      </c>
      <c r="E432" s="592">
        <v>262.92</v>
      </c>
      <c r="F432" s="591" t="s">
        <v>794</v>
      </c>
    </row>
    <row r="433" spans="1:6">
      <c r="A433" s="589">
        <v>103379</v>
      </c>
      <c r="B433" s="589" t="s">
        <v>1223</v>
      </c>
      <c r="C433" s="589" t="s">
        <v>67</v>
      </c>
      <c r="D433" s="589" t="s">
        <v>793</v>
      </c>
      <c r="E433" s="592">
        <v>409.43</v>
      </c>
      <c r="F433" s="591" t="s">
        <v>794</v>
      </c>
    </row>
    <row r="434" spans="1:6">
      <c r="A434" s="589">
        <v>103383</v>
      </c>
      <c r="B434" s="589" t="s">
        <v>1224</v>
      </c>
      <c r="C434" s="589" t="s">
        <v>67</v>
      </c>
      <c r="D434" s="589" t="s">
        <v>793</v>
      </c>
      <c r="E434" s="590">
        <v>1005.16</v>
      </c>
      <c r="F434" s="591" t="s">
        <v>794</v>
      </c>
    </row>
    <row r="435" spans="1:6">
      <c r="A435" s="589">
        <v>103385</v>
      </c>
      <c r="B435" s="589" t="s">
        <v>1225</v>
      </c>
      <c r="C435" s="589" t="s">
        <v>67</v>
      </c>
      <c r="D435" s="589" t="s">
        <v>793</v>
      </c>
      <c r="E435" s="590">
        <v>1620.77</v>
      </c>
      <c r="F435" s="591" t="s">
        <v>794</v>
      </c>
    </row>
    <row r="436" spans="1:6">
      <c r="A436" s="589">
        <v>103387</v>
      </c>
      <c r="B436" s="589" t="s">
        <v>1226</v>
      </c>
      <c r="C436" s="589" t="s">
        <v>67</v>
      </c>
      <c r="D436" s="589" t="s">
        <v>793</v>
      </c>
      <c r="E436" s="590">
        <v>2843.26</v>
      </c>
      <c r="F436" s="591" t="s">
        <v>794</v>
      </c>
    </row>
    <row r="437" spans="1:6">
      <c r="A437" s="589">
        <v>103389</v>
      </c>
      <c r="B437" s="589" t="s">
        <v>1227</v>
      </c>
      <c r="C437" s="589" t="s">
        <v>67</v>
      </c>
      <c r="D437" s="589" t="s">
        <v>793</v>
      </c>
      <c r="E437" s="590">
        <v>4228.3900000000003</v>
      </c>
      <c r="F437" s="591" t="s">
        <v>794</v>
      </c>
    </row>
    <row r="438" spans="1:6">
      <c r="A438" s="589">
        <v>103391</v>
      </c>
      <c r="B438" s="589" t="s">
        <v>1228</v>
      </c>
      <c r="C438" s="589" t="s">
        <v>67</v>
      </c>
      <c r="D438" s="589" t="s">
        <v>793</v>
      </c>
      <c r="E438" s="590">
        <v>2786.58</v>
      </c>
      <c r="F438" s="591" t="s">
        <v>794</v>
      </c>
    </row>
    <row r="439" spans="1:6">
      <c r="A439" s="589">
        <v>103392</v>
      </c>
      <c r="B439" s="589" t="s">
        <v>1229</v>
      </c>
      <c r="C439" s="589" t="s">
        <v>67</v>
      </c>
      <c r="D439" s="589" t="s">
        <v>793</v>
      </c>
      <c r="E439" s="590">
        <v>4553.71</v>
      </c>
      <c r="F439" s="591" t="s">
        <v>794</v>
      </c>
    </row>
    <row r="440" spans="1:6">
      <c r="A440" s="589">
        <v>103393</v>
      </c>
      <c r="B440" s="589" t="s">
        <v>1230</v>
      </c>
      <c r="C440" s="589" t="s">
        <v>67</v>
      </c>
      <c r="D440" s="589" t="s">
        <v>793</v>
      </c>
      <c r="E440" s="590">
        <v>5022.6400000000003</v>
      </c>
      <c r="F440" s="591" t="s">
        <v>794</v>
      </c>
    </row>
    <row r="441" spans="1:6">
      <c r="A441" s="589">
        <v>103397</v>
      </c>
      <c r="B441" s="589" t="s">
        <v>1231</v>
      </c>
      <c r="C441" s="589" t="s">
        <v>123</v>
      </c>
      <c r="D441" s="589" t="s">
        <v>942</v>
      </c>
      <c r="E441" s="590">
        <v>2.85</v>
      </c>
      <c r="F441" s="591" t="s">
        <v>794</v>
      </c>
    </row>
    <row r="442" spans="1:6">
      <c r="A442" s="589">
        <v>103398</v>
      </c>
      <c r="B442" s="589" t="s">
        <v>1232</v>
      </c>
      <c r="C442" s="589" t="s">
        <v>123</v>
      </c>
      <c r="D442" s="589" t="s">
        <v>942</v>
      </c>
      <c r="E442" s="590">
        <v>4.57</v>
      </c>
      <c r="F442" s="591" t="s">
        <v>794</v>
      </c>
    </row>
    <row r="443" spans="1:6">
      <c r="A443" s="589">
        <v>103399</v>
      </c>
      <c r="B443" s="589" t="s">
        <v>1233</v>
      </c>
      <c r="C443" s="589" t="s">
        <v>123</v>
      </c>
      <c r="D443" s="589" t="s">
        <v>942</v>
      </c>
      <c r="E443" s="590">
        <v>9.02</v>
      </c>
      <c r="F443" s="591" t="s">
        <v>794</v>
      </c>
    </row>
    <row r="444" spans="1:6">
      <c r="A444" s="589">
        <v>103400</v>
      </c>
      <c r="B444" s="589" t="s">
        <v>1234</v>
      </c>
      <c r="C444" s="589" t="s">
        <v>123</v>
      </c>
      <c r="D444" s="589" t="s">
        <v>942</v>
      </c>
      <c r="E444" s="590">
        <v>12.88</v>
      </c>
      <c r="F444" s="591" t="s">
        <v>794</v>
      </c>
    </row>
    <row r="445" spans="1:6">
      <c r="A445" s="589">
        <v>103401</v>
      </c>
      <c r="B445" s="589" t="s">
        <v>1235</v>
      </c>
      <c r="C445" s="589" t="s">
        <v>123</v>
      </c>
      <c r="D445" s="589" t="s">
        <v>942</v>
      </c>
      <c r="E445" s="590">
        <v>15.75</v>
      </c>
      <c r="F445" s="591" t="s">
        <v>794</v>
      </c>
    </row>
    <row r="446" spans="1:6">
      <c r="A446" s="589">
        <v>103402</v>
      </c>
      <c r="B446" s="589" t="s">
        <v>1236</v>
      </c>
      <c r="C446" s="589" t="s">
        <v>123</v>
      </c>
      <c r="D446" s="589" t="s">
        <v>942</v>
      </c>
      <c r="E446" s="590">
        <v>22.93</v>
      </c>
      <c r="F446" s="591" t="s">
        <v>794</v>
      </c>
    </row>
    <row r="447" spans="1:6">
      <c r="A447" s="589">
        <v>103403</v>
      </c>
      <c r="B447" s="589" t="s">
        <v>1237</v>
      </c>
      <c r="C447" s="589" t="s">
        <v>123</v>
      </c>
      <c r="D447" s="589" t="s">
        <v>942</v>
      </c>
      <c r="E447" s="590">
        <v>25.79</v>
      </c>
      <c r="F447" s="591" t="s">
        <v>794</v>
      </c>
    </row>
    <row r="448" spans="1:6">
      <c r="A448" s="589">
        <v>103404</v>
      </c>
      <c r="B448" s="589" t="s">
        <v>1238</v>
      </c>
      <c r="C448" s="589" t="s">
        <v>123</v>
      </c>
      <c r="D448" s="589" t="s">
        <v>942</v>
      </c>
      <c r="E448" s="590">
        <v>28.65</v>
      </c>
      <c r="F448" s="591" t="s">
        <v>794</v>
      </c>
    </row>
    <row r="449" spans="1:6">
      <c r="A449" s="589">
        <v>103405</v>
      </c>
      <c r="B449" s="589" t="s">
        <v>1239</v>
      </c>
      <c r="C449" s="589" t="s">
        <v>123</v>
      </c>
      <c r="D449" s="589" t="s">
        <v>942</v>
      </c>
      <c r="E449" s="590">
        <v>32.24</v>
      </c>
      <c r="F449" s="591" t="s">
        <v>794</v>
      </c>
    </row>
    <row r="450" spans="1:6">
      <c r="A450" s="589">
        <v>103406</v>
      </c>
      <c r="B450" s="589" t="s">
        <v>1240</v>
      </c>
      <c r="C450" s="589" t="s">
        <v>123</v>
      </c>
      <c r="D450" s="589" t="s">
        <v>942</v>
      </c>
      <c r="E450" s="592">
        <v>35.83</v>
      </c>
      <c r="F450" s="591" t="s">
        <v>794</v>
      </c>
    </row>
    <row r="451" spans="1:6">
      <c r="A451" s="589">
        <v>103407</v>
      </c>
      <c r="B451" s="589" t="s">
        <v>1241</v>
      </c>
      <c r="C451" s="589" t="s">
        <v>123</v>
      </c>
      <c r="D451" s="589" t="s">
        <v>942</v>
      </c>
      <c r="E451" s="592">
        <v>40.119999999999997</v>
      </c>
      <c r="F451" s="591" t="s">
        <v>794</v>
      </c>
    </row>
    <row r="452" spans="1:6">
      <c r="A452" s="589">
        <v>103408</v>
      </c>
      <c r="B452" s="589" t="s">
        <v>1242</v>
      </c>
      <c r="C452" s="589" t="s">
        <v>123</v>
      </c>
      <c r="D452" s="589" t="s">
        <v>942</v>
      </c>
      <c r="E452" s="592">
        <v>45.14</v>
      </c>
      <c r="F452" s="591" t="s">
        <v>794</v>
      </c>
    </row>
    <row r="453" spans="1:6">
      <c r="A453" s="589">
        <v>103409</v>
      </c>
      <c r="B453" s="589" t="s">
        <v>1243</v>
      </c>
      <c r="C453" s="589" t="s">
        <v>123</v>
      </c>
      <c r="D453" s="589" t="s">
        <v>942</v>
      </c>
      <c r="E453" s="592">
        <v>50.88</v>
      </c>
      <c r="F453" s="591" t="s">
        <v>794</v>
      </c>
    </row>
    <row r="454" spans="1:6">
      <c r="A454" s="589">
        <v>103410</v>
      </c>
      <c r="B454" s="589" t="s">
        <v>1244</v>
      </c>
      <c r="C454" s="589" t="s">
        <v>123</v>
      </c>
      <c r="D454" s="589" t="s">
        <v>942</v>
      </c>
      <c r="E454" s="592">
        <v>57.32</v>
      </c>
      <c r="F454" s="591" t="s">
        <v>794</v>
      </c>
    </row>
    <row r="455" spans="1:6">
      <c r="A455" s="589">
        <v>103411</v>
      </c>
      <c r="B455" s="589" t="s">
        <v>1245</v>
      </c>
      <c r="C455" s="589" t="s">
        <v>123</v>
      </c>
      <c r="D455" s="589" t="s">
        <v>942</v>
      </c>
      <c r="E455" s="592">
        <v>5.72</v>
      </c>
      <c r="F455" s="591" t="s">
        <v>794</v>
      </c>
    </row>
    <row r="456" spans="1:6">
      <c r="A456" s="589">
        <v>103412</v>
      </c>
      <c r="B456" s="589" t="s">
        <v>1246</v>
      </c>
      <c r="C456" s="589" t="s">
        <v>123</v>
      </c>
      <c r="D456" s="589" t="s">
        <v>942</v>
      </c>
      <c r="E456" s="590">
        <v>9.16</v>
      </c>
      <c r="F456" s="591" t="s">
        <v>794</v>
      </c>
    </row>
    <row r="457" spans="1:6">
      <c r="A457" s="589">
        <v>103413</v>
      </c>
      <c r="B457" s="589" t="s">
        <v>1247</v>
      </c>
      <c r="C457" s="589" t="s">
        <v>123</v>
      </c>
      <c r="D457" s="589" t="s">
        <v>942</v>
      </c>
      <c r="E457" s="590">
        <v>18.05</v>
      </c>
      <c r="F457" s="591" t="s">
        <v>794</v>
      </c>
    </row>
    <row r="458" spans="1:6">
      <c r="A458" s="589">
        <v>103414</v>
      </c>
      <c r="B458" s="589" t="s">
        <v>1248</v>
      </c>
      <c r="C458" s="589" t="s">
        <v>123</v>
      </c>
      <c r="D458" s="589" t="s">
        <v>942</v>
      </c>
      <c r="E458" s="590">
        <v>25.79</v>
      </c>
      <c r="F458" s="591" t="s">
        <v>794</v>
      </c>
    </row>
    <row r="459" spans="1:6">
      <c r="A459" s="589">
        <v>103415</v>
      </c>
      <c r="B459" s="589" t="s">
        <v>1249</v>
      </c>
      <c r="C459" s="589" t="s">
        <v>123</v>
      </c>
      <c r="D459" s="589" t="s">
        <v>942</v>
      </c>
      <c r="E459" s="590">
        <v>31.52</v>
      </c>
      <c r="F459" s="591" t="s">
        <v>794</v>
      </c>
    </row>
    <row r="460" spans="1:6">
      <c r="A460" s="589">
        <v>103416</v>
      </c>
      <c r="B460" s="589" t="s">
        <v>1250</v>
      </c>
      <c r="C460" s="589" t="s">
        <v>123</v>
      </c>
      <c r="D460" s="589" t="s">
        <v>942</v>
      </c>
      <c r="E460" s="590">
        <v>45.86</v>
      </c>
      <c r="F460" s="591" t="s">
        <v>794</v>
      </c>
    </row>
    <row r="461" spans="1:6">
      <c r="A461" s="589">
        <v>103417</v>
      </c>
      <c r="B461" s="589" t="s">
        <v>1251</v>
      </c>
      <c r="C461" s="589" t="s">
        <v>123</v>
      </c>
      <c r="D461" s="589" t="s">
        <v>942</v>
      </c>
      <c r="E461" s="590">
        <v>51.58</v>
      </c>
      <c r="F461" s="591" t="s">
        <v>794</v>
      </c>
    </row>
    <row r="462" spans="1:6">
      <c r="A462" s="589">
        <v>103418</v>
      </c>
      <c r="B462" s="589" t="s">
        <v>1252</v>
      </c>
      <c r="C462" s="589" t="s">
        <v>123</v>
      </c>
      <c r="D462" s="589" t="s">
        <v>942</v>
      </c>
      <c r="E462" s="590">
        <v>57.32</v>
      </c>
      <c r="F462" s="591" t="s">
        <v>794</v>
      </c>
    </row>
    <row r="463" spans="1:6">
      <c r="A463" s="589">
        <v>103419</v>
      </c>
      <c r="B463" s="589" t="s">
        <v>1253</v>
      </c>
      <c r="C463" s="589" t="s">
        <v>123</v>
      </c>
      <c r="D463" s="589" t="s">
        <v>942</v>
      </c>
      <c r="E463" s="590">
        <v>64.489999999999995</v>
      </c>
      <c r="F463" s="591" t="s">
        <v>794</v>
      </c>
    </row>
    <row r="464" spans="1:6">
      <c r="A464" s="589">
        <v>103420</v>
      </c>
      <c r="B464" s="589" t="s">
        <v>1254</v>
      </c>
      <c r="C464" s="589" t="s">
        <v>123</v>
      </c>
      <c r="D464" s="589" t="s">
        <v>942</v>
      </c>
      <c r="E464" s="590">
        <v>71.66</v>
      </c>
      <c r="F464" s="591" t="s">
        <v>794</v>
      </c>
    </row>
    <row r="465" spans="1:6">
      <c r="A465" s="589">
        <v>103421</v>
      </c>
      <c r="B465" s="589" t="s">
        <v>1255</v>
      </c>
      <c r="C465" s="589" t="s">
        <v>123</v>
      </c>
      <c r="D465" s="589" t="s">
        <v>942</v>
      </c>
      <c r="E465" s="590">
        <v>80.25</v>
      </c>
      <c r="F465" s="591" t="s">
        <v>794</v>
      </c>
    </row>
    <row r="466" spans="1:6">
      <c r="A466" s="589">
        <v>103422</v>
      </c>
      <c r="B466" s="589" t="s">
        <v>1256</v>
      </c>
      <c r="C466" s="589" t="s">
        <v>123</v>
      </c>
      <c r="D466" s="589" t="s">
        <v>942</v>
      </c>
      <c r="E466" s="590">
        <v>90.28</v>
      </c>
      <c r="F466" s="591" t="s">
        <v>794</v>
      </c>
    </row>
    <row r="467" spans="1:6">
      <c r="A467" s="589">
        <v>103423</v>
      </c>
      <c r="B467" s="589" t="s">
        <v>1257</v>
      </c>
      <c r="C467" s="589" t="s">
        <v>123</v>
      </c>
      <c r="D467" s="589" t="s">
        <v>942</v>
      </c>
      <c r="E467" s="590">
        <v>101.76</v>
      </c>
      <c r="F467" s="591" t="s">
        <v>794</v>
      </c>
    </row>
    <row r="468" spans="1:6">
      <c r="A468" s="589">
        <v>103424</v>
      </c>
      <c r="B468" s="589" t="s">
        <v>1258</v>
      </c>
      <c r="C468" s="589" t="s">
        <v>123</v>
      </c>
      <c r="D468" s="589" t="s">
        <v>942</v>
      </c>
      <c r="E468" s="590">
        <v>114.66</v>
      </c>
      <c r="F468" s="591" t="s">
        <v>794</v>
      </c>
    </row>
    <row r="469" spans="1:6">
      <c r="A469" s="589">
        <v>103425</v>
      </c>
      <c r="B469" s="589" t="s">
        <v>1259</v>
      </c>
      <c r="C469" s="589" t="s">
        <v>123</v>
      </c>
      <c r="D469" s="589" t="s">
        <v>793</v>
      </c>
      <c r="E469" s="590">
        <v>14.32</v>
      </c>
      <c r="F469" s="591" t="s">
        <v>794</v>
      </c>
    </row>
    <row r="470" spans="1:6">
      <c r="A470" s="589">
        <v>103426</v>
      </c>
      <c r="B470" s="589" t="s">
        <v>1260</v>
      </c>
      <c r="C470" s="589" t="s">
        <v>123</v>
      </c>
      <c r="D470" s="589" t="s">
        <v>793</v>
      </c>
      <c r="E470" s="590">
        <v>16.93</v>
      </c>
      <c r="F470" s="591" t="s">
        <v>794</v>
      </c>
    </row>
    <row r="471" spans="1:6">
      <c r="A471" s="589">
        <v>103427</v>
      </c>
      <c r="B471" s="589" t="s">
        <v>1261</v>
      </c>
      <c r="C471" s="589" t="s">
        <v>123</v>
      </c>
      <c r="D471" s="589" t="s">
        <v>793</v>
      </c>
      <c r="E471" s="590">
        <v>33.97</v>
      </c>
      <c r="F471" s="591" t="s">
        <v>794</v>
      </c>
    </row>
    <row r="472" spans="1:6">
      <c r="A472" s="589">
        <v>103428</v>
      </c>
      <c r="B472" s="589" t="s">
        <v>1262</v>
      </c>
      <c r="C472" s="589" t="s">
        <v>123</v>
      </c>
      <c r="D472" s="589" t="s">
        <v>793</v>
      </c>
      <c r="E472" s="590">
        <v>233.79</v>
      </c>
      <c r="F472" s="591" t="s">
        <v>794</v>
      </c>
    </row>
    <row r="473" spans="1:6">
      <c r="A473" s="589">
        <v>103429</v>
      </c>
      <c r="B473" s="589" t="s">
        <v>1263</v>
      </c>
      <c r="C473" s="589" t="s">
        <v>123</v>
      </c>
      <c r="D473" s="589" t="s">
        <v>793</v>
      </c>
      <c r="E473" s="590">
        <v>2651.5</v>
      </c>
      <c r="F473" s="591" t="s">
        <v>794</v>
      </c>
    </row>
    <row r="474" spans="1:6">
      <c r="A474" s="589">
        <v>103430</v>
      </c>
      <c r="B474" s="589" t="s">
        <v>1264</v>
      </c>
      <c r="C474" s="589" t="s">
        <v>123</v>
      </c>
      <c r="D474" s="589" t="s">
        <v>793</v>
      </c>
      <c r="E474" s="592">
        <v>31.12</v>
      </c>
      <c r="F474" s="591" t="s">
        <v>794</v>
      </c>
    </row>
    <row r="475" spans="1:6">
      <c r="A475" s="589">
        <v>103431</v>
      </c>
      <c r="B475" s="589" t="s">
        <v>1265</v>
      </c>
      <c r="C475" s="589" t="s">
        <v>123</v>
      </c>
      <c r="D475" s="589" t="s">
        <v>793</v>
      </c>
      <c r="E475" s="592">
        <v>54.35</v>
      </c>
      <c r="F475" s="591" t="s">
        <v>794</v>
      </c>
    </row>
    <row r="476" spans="1:6">
      <c r="A476" s="589">
        <v>103432</v>
      </c>
      <c r="B476" s="589" t="s">
        <v>1266</v>
      </c>
      <c r="C476" s="589" t="s">
        <v>123</v>
      </c>
      <c r="D476" s="589" t="s">
        <v>793</v>
      </c>
      <c r="E476" s="590">
        <v>1506.1</v>
      </c>
      <c r="F476" s="591" t="s">
        <v>794</v>
      </c>
    </row>
    <row r="477" spans="1:6">
      <c r="A477" s="589">
        <v>103433</v>
      </c>
      <c r="B477" s="589" t="s">
        <v>1267</v>
      </c>
      <c r="C477" s="589" t="s">
        <v>123</v>
      </c>
      <c r="D477" s="589" t="s">
        <v>793</v>
      </c>
      <c r="E477" s="590">
        <v>31.17</v>
      </c>
      <c r="F477" s="591" t="s">
        <v>794</v>
      </c>
    </row>
    <row r="478" spans="1:6">
      <c r="A478" s="589">
        <v>103434</v>
      </c>
      <c r="B478" s="589" t="s">
        <v>1268</v>
      </c>
      <c r="C478" s="589" t="s">
        <v>123</v>
      </c>
      <c r="D478" s="589" t="s">
        <v>793</v>
      </c>
      <c r="E478" s="590">
        <v>42.98</v>
      </c>
      <c r="F478" s="591" t="s">
        <v>794</v>
      </c>
    </row>
    <row r="479" spans="1:6">
      <c r="A479" s="589">
        <v>103435</v>
      </c>
      <c r="B479" s="589" t="s">
        <v>1269</v>
      </c>
      <c r="C479" s="589" t="s">
        <v>123</v>
      </c>
      <c r="D479" s="589" t="s">
        <v>793</v>
      </c>
      <c r="E479" s="590">
        <v>79.88</v>
      </c>
      <c r="F479" s="591" t="s">
        <v>794</v>
      </c>
    </row>
    <row r="480" spans="1:6">
      <c r="A480" s="589">
        <v>103436</v>
      </c>
      <c r="B480" s="589" t="s">
        <v>1270</v>
      </c>
      <c r="C480" s="589" t="s">
        <v>123</v>
      </c>
      <c r="D480" s="589" t="s">
        <v>793</v>
      </c>
      <c r="E480" s="590">
        <v>2135.69</v>
      </c>
      <c r="F480" s="591" t="s">
        <v>794</v>
      </c>
    </row>
    <row r="481" spans="1:6">
      <c r="A481" s="589">
        <v>103437</v>
      </c>
      <c r="B481" s="589" t="s">
        <v>1271</v>
      </c>
      <c r="C481" s="589" t="s">
        <v>123</v>
      </c>
      <c r="D481" s="589" t="s">
        <v>793</v>
      </c>
      <c r="E481" s="592">
        <v>165.88</v>
      </c>
      <c r="F481" s="591" t="s">
        <v>794</v>
      </c>
    </row>
    <row r="482" spans="1:6">
      <c r="A482" s="589">
        <v>103438</v>
      </c>
      <c r="B482" s="589" t="s">
        <v>1272</v>
      </c>
      <c r="C482" s="589" t="s">
        <v>123</v>
      </c>
      <c r="D482" s="589" t="s">
        <v>793</v>
      </c>
      <c r="E482" s="590">
        <v>165.88</v>
      </c>
      <c r="F482" s="591" t="s">
        <v>794</v>
      </c>
    </row>
    <row r="483" spans="1:6">
      <c r="A483" s="589">
        <v>103439</v>
      </c>
      <c r="B483" s="589" t="s">
        <v>1273</v>
      </c>
      <c r="C483" s="589" t="s">
        <v>123</v>
      </c>
      <c r="D483" s="589" t="s">
        <v>793</v>
      </c>
      <c r="E483" s="590">
        <v>196.11</v>
      </c>
      <c r="F483" s="591" t="s">
        <v>794</v>
      </c>
    </row>
    <row r="484" spans="1:6">
      <c r="A484" s="589">
        <v>103440</v>
      </c>
      <c r="B484" s="589" t="s">
        <v>1274</v>
      </c>
      <c r="C484" s="589" t="s">
        <v>123</v>
      </c>
      <c r="D484" s="589" t="s">
        <v>793</v>
      </c>
      <c r="E484" s="590">
        <v>370.3</v>
      </c>
      <c r="F484" s="591" t="s">
        <v>794</v>
      </c>
    </row>
    <row r="485" spans="1:6">
      <c r="A485" s="589">
        <v>103441</v>
      </c>
      <c r="B485" s="589" t="s">
        <v>1275</v>
      </c>
      <c r="C485" s="589" t="s">
        <v>123</v>
      </c>
      <c r="D485" s="589" t="s">
        <v>793</v>
      </c>
      <c r="E485" s="590">
        <v>375.2</v>
      </c>
      <c r="F485" s="591" t="s">
        <v>794</v>
      </c>
    </row>
    <row r="486" spans="1:6">
      <c r="A486" s="589">
        <v>103442</v>
      </c>
      <c r="B486" s="589" t="s">
        <v>1276</v>
      </c>
      <c r="C486" s="589" t="s">
        <v>123</v>
      </c>
      <c r="D486" s="589" t="s">
        <v>793</v>
      </c>
      <c r="E486" s="592">
        <v>493.35</v>
      </c>
      <c r="F486" s="591" t="s">
        <v>794</v>
      </c>
    </row>
    <row r="487" spans="1:6">
      <c r="A487" s="589">
        <v>98441</v>
      </c>
      <c r="B487" s="589" t="s">
        <v>1277</v>
      </c>
      <c r="C487" s="589" t="s">
        <v>68</v>
      </c>
      <c r="D487" s="589" t="s">
        <v>942</v>
      </c>
      <c r="E487" s="590">
        <v>109.44</v>
      </c>
      <c r="F487" s="591" t="s">
        <v>794</v>
      </c>
    </row>
    <row r="488" spans="1:6">
      <c r="A488" s="589">
        <v>98443</v>
      </c>
      <c r="B488" s="589" t="s">
        <v>1278</v>
      </c>
      <c r="C488" s="589" t="s">
        <v>68</v>
      </c>
      <c r="D488" s="589" t="s">
        <v>942</v>
      </c>
      <c r="E488" s="592">
        <v>91.52</v>
      </c>
      <c r="F488" s="591" t="s">
        <v>794</v>
      </c>
    </row>
    <row r="489" spans="1:6">
      <c r="A489" s="589">
        <v>98445</v>
      </c>
      <c r="B489" s="589" t="s">
        <v>1279</v>
      </c>
      <c r="C489" s="589" t="s">
        <v>68</v>
      </c>
      <c r="D489" s="589" t="s">
        <v>942</v>
      </c>
      <c r="E489" s="590">
        <v>125.95</v>
      </c>
      <c r="F489" s="591" t="s">
        <v>794</v>
      </c>
    </row>
    <row r="490" spans="1:6">
      <c r="A490" s="589">
        <v>98446</v>
      </c>
      <c r="B490" s="589" t="s">
        <v>1280</v>
      </c>
      <c r="C490" s="589" t="s">
        <v>68</v>
      </c>
      <c r="D490" s="589" t="s">
        <v>942</v>
      </c>
      <c r="E490" s="590">
        <v>155.05000000000001</v>
      </c>
      <c r="F490" s="591" t="s">
        <v>794</v>
      </c>
    </row>
    <row r="491" spans="1:6">
      <c r="A491" s="589">
        <v>98447</v>
      </c>
      <c r="B491" s="589" t="s">
        <v>1281</v>
      </c>
      <c r="C491" s="589" t="s">
        <v>68</v>
      </c>
      <c r="D491" s="589" t="s">
        <v>942</v>
      </c>
      <c r="E491" s="590">
        <v>105.15</v>
      </c>
      <c r="F491" s="591" t="s">
        <v>794</v>
      </c>
    </row>
    <row r="492" spans="1:6">
      <c r="A492" s="589">
        <v>98448</v>
      </c>
      <c r="B492" s="589" t="s">
        <v>1282</v>
      </c>
      <c r="C492" s="589" t="s">
        <v>68</v>
      </c>
      <c r="D492" s="589" t="s">
        <v>942</v>
      </c>
      <c r="E492" s="592">
        <v>129.66</v>
      </c>
      <c r="F492" s="591" t="s">
        <v>794</v>
      </c>
    </row>
    <row r="493" spans="1:6">
      <c r="A493" s="589">
        <v>98449</v>
      </c>
      <c r="B493" s="589" t="s">
        <v>1283</v>
      </c>
      <c r="C493" s="589" t="s">
        <v>68</v>
      </c>
      <c r="D493" s="589" t="s">
        <v>942</v>
      </c>
      <c r="E493" s="590">
        <v>161.94</v>
      </c>
      <c r="F493" s="591" t="s">
        <v>794</v>
      </c>
    </row>
    <row r="494" spans="1:6">
      <c r="A494" s="589">
        <v>98451</v>
      </c>
      <c r="B494" s="589" t="s">
        <v>1284</v>
      </c>
      <c r="C494" s="589" t="s">
        <v>68</v>
      </c>
      <c r="D494" s="589" t="s">
        <v>942</v>
      </c>
      <c r="E494" s="590">
        <v>141.74</v>
      </c>
      <c r="F494" s="591" t="s">
        <v>794</v>
      </c>
    </row>
    <row r="495" spans="1:6">
      <c r="A495" s="589">
        <v>98453</v>
      </c>
      <c r="B495" s="589" t="s">
        <v>1285</v>
      </c>
      <c r="C495" s="589" t="s">
        <v>68</v>
      </c>
      <c r="D495" s="589" t="s">
        <v>942</v>
      </c>
      <c r="E495" s="592">
        <v>181.75</v>
      </c>
      <c r="F495" s="591" t="s">
        <v>794</v>
      </c>
    </row>
    <row r="496" spans="1:6">
      <c r="A496" s="589">
        <v>98454</v>
      </c>
      <c r="B496" s="589" t="s">
        <v>1286</v>
      </c>
      <c r="C496" s="589" t="s">
        <v>68</v>
      </c>
      <c r="D496" s="589" t="s">
        <v>942</v>
      </c>
      <c r="E496" s="590">
        <v>217.18</v>
      </c>
      <c r="F496" s="591" t="s">
        <v>794</v>
      </c>
    </row>
    <row r="497" spans="1:6">
      <c r="A497" s="589">
        <v>98455</v>
      </c>
      <c r="B497" s="589" t="s">
        <v>1287</v>
      </c>
      <c r="C497" s="589" t="s">
        <v>68</v>
      </c>
      <c r="D497" s="589" t="s">
        <v>942</v>
      </c>
      <c r="E497" s="590">
        <v>158.07</v>
      </c>
      <c r="F497" s="591" t="s">
        <v>794</v>
      </c>
    </row>
    <row r="498" spans="1:6">
      <c r="A498" s="589">
        <v>98456</v>
      </c>
      <c r="B498" s="589" t="s">
        <v>1288</v>
      </c>
      <c r="C498" s="589" t="s">
        <v>68</v>
      </c>
      <c r="D498" s="589" t="s">
        <v>942</v>
      </c>
      <c r="E498" s="590">
        <v>189.24</v>
      </c>
      <c r="F498" s="591" t="s">
        <v>794</v>
      </c>
    </row>
    <row r="499" spans="1:6">
      <c r="A499" s="589">
        <v>98458</v>
      </c>
      <c r="B499" s="589" t="s">
        <v>1289</v>
      </c>
      <c r="C499" s="589" t="s">
        <v>68</v>
      </c>
      <c r="D499" s="589" t="s">
        <v>942</v>
      </c>
      <c r="E499" s="590">
        <v>111.66</v>
      </c>
      <c r="F499" s="591" t="s">
        <v>794</v>
      </c>
    </row>
    <row r="500" spans="1:6">
      <c r="A500" s="589">
        <v>98459</v>
      </c>
      <c r="B500" s="589" t="s">
        <v>1290</v>
      </c>
      <c r="C500" s="589" t="s">
        <v>68</v>
      </c>
      <c r="D500" s="589" t="s">
        <v>942</v>
      </c>
      <c r="E500" s="590">
        <v>89.76</v>
      </c>
      <c r="F500" s="591" t="s">
        <v>794</v>
      </c>
    </row>
    <row r="501" spans="1:6">
      <c r="A501" s="589">
        <v>98460</v>
      </c>
      <c r="B501" s="589" t="s">
        <v>1291</v>
      </c>
      <c r="C501" s="589" t="s">
        <v>68</v>
      </c>
      <c r="D501" s="589" t="s">
        <v>942</v>
      </c>
      <c r="E501" s="590">
        <v>78.180000000000007</v>
      </c>
      <c r="F501" s="591" t="s">
        <v>794</v>
      </c>
    </row>
    <row r="502" spans="1:6">
      <c r="A502" s="589">
        <v>98461</v>
      </c>
      <c r="B502" s="589" t="s">
        <v>1292</v>
      </c>
      <c r="C502" s="589" t="s">
        <v>123</v>
      </c>
      <c r="D502" s="589" t="s">
        <v>942</v>
      </c>
      <c r="E502" s="590">
        <v>6489.76</v>
      </c>
      <c r="F502" s="591" t="s">
        <v>794</v>
      </c>
    </row>
    <row r="503" spans="1:6">
      <c r="A503" s="589">
        <v>98462</v>
      </c>
      <c r="B503" s="589" t="s">
        <v>1293</v>
      </c>
      <c r="C503" s="589" t="s">
        <v>123</v>
      </c>
      <c r="D503" s="589" t="s">
        <v>942</v>
      </c>
      <c r="E503" s="590">
        <v>10976.35</v>
      </c>
      <c r="F503" s="591" t="s">
        <v>794</v>
      </c>
    </row>
    <row r="504" spans="1:6">
      <c r="A504" s="589">
        <v>105113</v>
      </c>
      <c r="B504" s="589" t="s">
        <v>1294</v>
      </c>
      <c r="C504" s="589" t="s">
        <v>123</v>
      </c>
      <c r="D504" s="589" t="s">
        <v>942</v>
      </c>
      <c r="E504" s="590">
        <v>8554.51</v>
      </c>
      <c r="F504" s="591" t="s">
        <v>794</v>
      </c>
    </row>
    <row r="505" spans="1:6">
      <c r="A505" s="589">
        <v>105114</v>
      </c>
      <c r="B505" s="589" t="s">
        <v>1295</v>
      </c>
      <c r="C505" s="589" t="s">
        <v>63</v>
      </c>
      <c r="D505" s="589" t="s">
        <v>793</v>
      </c>
      <c r="E505" s="590">
        <v>1803.72</v>
      </c>
      <c r="F505" s="591" t="s">
        <v>794</v>
      </c>
    </row>
    <row r="506" spans="1:6">
      <c r="A506" s="589">
        <v>105115</v>
      </c>
      <c r="B506" s="589" t="s">
        <v>1296</v>
      </c>
      <c r="C506" s="589" t="s">
        <v>123</v>
      </c>
      <c r="D506" s="589" t="s">
        <v>793</v>
      </c>
      <c r="E506" s="590">
        <v>119.1</v>
      </c>
      <c r="F506" s="591" t="s">
        <v>794</v>
      </c>
    </row>
    <row r="507" spans="1:6">
      <c r="A507" s="589">
        <v>105116</v>
      </c>
      <c r="B507" s="589" t="s">
        <v>1297</v>
      </c>
      <c r="C507" s="589" t="s">
        <v>123</v>
      </c>
      <c r="D507" s="589" t="s">
        <v>942</v>
      </c>
      <c r="E507" s="590">
        <v>9.5500000000000007</v>
      </c>
      <c r="F507" s="591" t="s">
        <v>794</v>
      </c>
    </row>
    <row r="508" spans="1:6">
      <c r="A508" s="589">
        <v>105126</v>
      </c>
      <c r="B508" s="589" t="s">
        <v>1298</v>
      </c>
      <c r="C508" s="589" t="s">
        <v>67</v>
      </c>
      <c r="D508" s="589" t="s">
        <v>942</v>
      </c>
      <c r="E508" s="590">
        <v>30.73</v>
      </c>
      <c r="F508" s="591" t="s">
        <v>794</v>
      </c>
    </row>
    <row r="509" spans="1:6">
      <c r="A509" s="589">
        <v>105127</v>
      </c>
      <c r="B509" s="589" t="s">
        <v>1299</v>
      </c>
      <c r="C509" s="589" t="s">
        <v>67</v>
      </c>
      <c r="D509" s="589" t="s">
        <v>942</v>
      </c>
      <c r="E509" s="590">
        <v>27.49</v>
      </c>
      <c r="F509" s="591" t="s">
        <v>794</v>
      </c>
    </row>
    <row r="510" spans="1:6">
      <c r="A510" s="589">
        <v>105128</v>
      </c>
      <c r="B510" s="589" t="s">
        <v>1300</v>
      </c>
      <c r="C510" s="589" t="s">
        <v>67</v>
      </c>
      <c r="D510" s="589" t="s">
        <v>942</v>
      </c>
      <c r="E510" s="590">
        <v>89.18</v>
      </c>
      <c r="F510" s="591" t="s">
        <v>794</v>
      </c>
    </row>
    <row r="511" spans="1:6">
      <c r="A511" s="589">
        <v>105130</v>
      </c>
      <c r="B511" s="589" t="s">
        <v>1301</v>
      </c>
      <c r="C511" s="589" t="s">
        <v>67</v>
      </c>
      <c r="D511" s="589" t="s">
        <v>942</v>
      </c>
      <c r="E511" s="590">
        <v>28.75</v>
      </c>
      <c r="F511" s="591" t="s">
        <v>794</v>
      </c>
    </row>
    <row r="512" spans="1:6">
      <c r="A512" s="589">
        <v>5631</v>
      </c>
      <c r="B512" s="589" t="s">
        <v>1302</v>
      </c>
      <c r="C512" s="589" t="s">
        <v>84</v>
      </c>
      <c r="D512" s="589" t="s">
        <v>793</v>
      </c>
      <c r="E512" s="590">
        <v>205.31</v>
      </c>
      <c r="F512" s="591" t="s">
        <v>794</v>
      </c>
    </row>
    <row r="513" spans="1:6">
      <c r="A513" s="589">
        <v>5678</v>
      </c>
      <c r="B513" s="589" t="s">
        <v>1303</v>
      </c>
      <c r="C513" s="589" t="s">
        <v>84</v>
      </c>
      <c r="D513" s="589" t="s">
        <v>793</v>
      </c>
      <c r="E513" s="590">
        <v>139</v>
      </c>
      <c r="F513" s="591" t="s">
        <v>794</v>
      </c>
    </row>
    <row r="514" spans="1:6">
      <c r="A514" s="589">
        <v>5680</v>
      </c>
      <c r="B514" s="589" t="s">
        <v>1304</v>
      </c>
      <c r="C514" s="589" t="s">
        <v>84</v>
      </c>
      <c r="D514" s="589" t="s">
        <v>793</v>
      </c>
      <c r="E514" s="592">
        <v>126.46</v>
      </c>
      <c r="F514" s="591" t="s">
        <v>794</v>
      </c>
    </row>
    <row r="515" spans="1:6">
      <c r="A515" s="589">
        <v>5684</v>
      </c>
      <c r="B515" s="589" t="s">
        <v>1305</v>
      </c>
      <c r="C515" s="589" t="s">
        <v>84</v>
      </c>
      <c r="D515" s="589" t="s">
        <v>793</v>
      </c>
      <c r="E515" s="590">
        <v>159.32</v>
      </c>
      <c r="F515" s="591" t="s">
        <v>794</v>
      </c>
    </row>
    <row r="516" spans="1:6">
      <c r="A516" s="589">
        <v>5689</v>
      </c>
      <c r="B516" s="589" t="s">
        <v>1306</v>
      </c>
      <c r="C516" s="589" t="s">
        <v>84</v>
      </c>
      <c r="D516" s="589" t="s">
        <v>793</v>
      </c>
      <c r="E516" s="592">
        <v>6.32</v>
      </c>
      <c r="F516" s="591" t="s">
        <v>794</v>
      </c>
    </row>
    <row r="517" spans="1:6">
      <c r="A517" s="589">
        <v>5795</v>
      </c>
      <c r="B517" s="589" t="s">
        <v>1307</v>
      </c>
      <c r="C517" s="589" t="s">
        <v>84</v>
      </c>
      <c r="D517" s="589" t="s">
        <v>942</v>
      </c>
      <c r="E517" s="592">
        <v>22</v>
      </c>
      <c r="F517" s="591" t="s">
        <v>794</v>
      </c>
    </row>
    <row r="518" spans="1:6">
      <c r="A518" s="589">
        <v>5811</v>
      </c>
      <c r="B518" s="589" t="s">
        <v>1308</v>
      </c>
      <c r="C518" s="589" t="s">
        <v>84</v>
      </c>
      <c r="D518" s="589" t="s">
        <v>793</v>
      </c>
      <c r="E518" s="592">
        <v>208.58</v>
      </c>
      <c r="F518" s="591" t="s">
        <v>794</v>
      </c>
    </row>
    <row r="519" spans="1:6">
      <c r="A519" s="589">
        <v>5823</v>
      </c>
      <c r="B519" s="589" t="s">
        <v>1309</v>
      </c>
      <c r="C519" s="589" t="s">
        <v>84</v>
      </c>
      <c r="D519" s="589" t="s">
        <v>793</v>
      </c>
      <c r="E519" s="592">
        <v>202.34</v>
      </c>
      <c r="F519" s="591" t="s">
        <v>794</v>
      </c>
    </row>
    <row r="520" spans="1:6">
      <c r="A520" s="589">
        <v>5824</v>
      </c>
      <c r="B520" s="589" t="s">
        <v>1310</v>
      </c>
      <c r="C520" s="589" t="s">
        <v>84</v>
      </c>
      <c r="D520" s="589" t="s">
        <v>793</v>
      </c>
      <c r="E520" s="590">
        <v>220.76</v>
      </c>
      <c r="F520" s="591" t="s">
        <v>794</v>
      </c>
    </row>
    <row r="521" spans="1:6">
      <c r="A521" s="589">
        <v>5835</v>
      </c>
      <c r="B521" s="589" t="s">
        <v>95</v>
      </c>
      <c r="C521" s="589" t="s">
        <v>84</v>
      </c>
      <c r="D521" s="589" t="s">
        <v>793</v>
      </c>
      <c r="E521" s="590">
        <v>366.85</v>
      </c>
      <c r="F521" s="591" t="s">
        <v>794</v>
      </c>
    </row>
    <row r="522" spans="1:6">
      <c r="A522" s="589">
        <v>5839</v>
      </c>
      <c r="B522" s="589" t="s">
        <v>90</v>
      </c>
      <c r="C522" s="589" t="s">
        <v>84</v>
      </c>
      <c r="D522" s="589" t="s">
        <v>793</v>
      </c>
      <c r="E522" s="590">
        <v>9.33</v>
      </c>
      <c r="F522" s="591" t="s">
        <v>794</v>
      </c>
    </row>
    <row r="523" spans="1:6">
      <c r="A523" s="589">
        <v>5843</v>
      </c>
      <c r="B523" s="589" t="s">
        <v>1311</v>
      </c>
      <c r="C523" s="589" t="s">
        <v>84</v>
      </c>
      <c r="D523" s="589" t="s">
        <v>793</v>
      </c>
      <c r="E523" s="590">
        <v>167.41</v>
      </c>
      <c r="F523" s="591" t="s">
        <v>794</v>
      </c>
    </row>
    <row r="524" spans="1:6">
      <c r="A524" s="589">
        <v>5847</v>
      </c>
      <c r="B524" s="589" t="s">
        <v>1312</v>
      </c>
      <c r="C524" s="589" t="s">
        <v>84</v>
      </c>
      <c r="D524" s="589" t="s">
        <v>793</v>
      </c>
      <c r="E524" s="590">
        <v>269.91000000000003</v>
      </c>
      <c r="F524" s="591" t="s">
        <v>794</v>
      </c>
    </row>
    <row r="525" spans="1:6">
      <c r="A525" s="589">
        <v>5851</v>
      </c>
      <c r="B525" s="589" t="s">
        <v>1313</v>
      </c>
      <c r="C525" s="589" t="s">
        <v>84</v>
      </c>
      <c r="D525" s="589" t="s">
        <v>793</v>
      </c>
      <c r="E525" s="592">
        <v>257.74</v>
      </c>
      <c r="F525" s="591" t="s">
        <v>794</v>
      </c>
    </row>
    <row r="526" spans="1:6">
      <c r="A526" s="589">
        <v>5855</v>
      </c>
      <c r="B526" s="589" t="s">
        <v>1314</v>
      </c>
      <c r="C526" s="589" t="s">
        <v>84</v>
      </c>
      <c r="D526" s="589" t="s">
        <v>793</v>
      </c>
      <c r="E526" s="590">
        <v>705.92</v>
      </c>
      <c r="F526" s="591" t="s">
        <v>794</v>
      </c>
    </row>
    <row r="527" spans="1:6">
      <c r="A527" s="589">
        <v>5863</v>
      </c>
      <c r="B527" s="589" t="s">
        <v>1315</v>
      </c>
      <c r="C527" s="589" t="s">
        <v>84</v>
      </c>
      <c r="D527" s="589" t="s">
        <v>793</v>
      </c>
      <c r="E527" s="590">
        <v>24.36</v>
      </c>
      <c r="F527" s="591" t="s">
        <v>794</v>
      </c>
    </row>
    <row r="528" spans="1:6">
      <c r="A528" s="589">
        <v>5867</v>
      </c>
      <c r="B528" s="589" t="s">
        <v>1316</v>
      </c>
      <c r="C528" s="589" t="s">
        <v>84</v>
      </c>
      <c r="D528" s="589" t="s">
        <v>793</v>
      </c>
      <c r="E528" s="592">
        <v>160.76</v>
      </c>
      <c r="F528" s="591" t="s">
        <v>794</v>
      </c>
    </row>
    <row r="529" spans="1:6">
      <c r="A529" s="589">
        <v>5875</v>
      </c>
      <c r="B529" s="589" t="s">
        <v>1317</v>
      </c>
      <c r="C529" s="589" t="s">
        <v>84</v>
      </c>
      <c r="D529" s="589" t="s">
        <v>793</v>
      </c>
      <c r="E529" s="592">
        <v>127.07</v>
      </c>
      <c r="F529" s="591" t="s">
        <v>794</v>
      </c>
    </row>
    <row r="530" spans="1:6">
      <c r="A530" s="589">
        <v>5879</v>
      </c>
      <c r="B530" s="589" t="s">
        <v>1318</v>
      </c>
      <c r="C530" s="589" t="s">
        <v>84</v>
      </c>
      <c r="D530" s="589" t="s">
        <v>793</v>
      </c>
      <c r="E530" s="592">
        <v>141.81</v>
      </c>
      <c r="F530" s="591" t="s">
        <v>794</v>
      </c>
    </row>
    <row r="531" spans="1:6">
      <c r="A531" s="589">
        <v>5882</v>
      </c>
      <c r="B531" s="589" t="s">
        <v>1319</v>
      </c>
      <c r="C531" s="589" t="s">
        <v>84</v>
      </c>
      <c r="D531" s="589" t="s">
        <v>793</v>
      </c>
      <c r="E531" s="590">
        <v>122.08</v>
      </c>
      <c r="F531" s="591" t="s">
        <v>794</v>
      </c>
    </row>
    <row r="532" spans="1:6">
      <c r="A532" s="589">
        <v>5890</v>
      </c>
      <c r="B532" s="589" t="s">
        <v>1320</v>
      </c>
      <c r="C532" s="589" t="s">
        <v>84</v>
      </c>
      <c r="D532" s="589" t="s">
        <v>793</v>
      </c>
      <c r="E532" s="590">
        <v>207.63</v>
      </c>
      <c r="F532" s="591" t="s">
        <v>794</v>
      </c>
    </row>
    <row r="533" spans="1:6">
      <c r="A533" s="589">
        <v>5894</v>
      </c>
      <c r="B533" s="589" t="s">
        <v>1321</v>
      </c>
      <c r="C533" s="589" t="s">
        <v>84</v>
      </c>
      <c r="D533" s="589" t="s">
        <v>793</v>
      </c>
      <c r="E533" s="592">
        <v>216.16</v>
      </c>
      <c r="F533" s="591" t="s">
        <v>794</v>
      </c>
    </row>
    <row r="534" spans="1:6">
      <c r="A534" s="589">
        <v>5901</v>
      </c>
      <c r="B534" s="589" t="s">
        <v>1322</v>
      </c>
      <c r="C534" s="589" t="s">
        <v>84</v>
      </c>
      <c r="D534" s="589" t="s">
        <v>793</v>
      </c>
      <c r="E534" s="592">
        <v>325.10000000000002</v>
      </c>
      <c r="F534" s="591" t="s">
        <v>794</v>
      </c>
    </row>
    <row r="535" spans="1:6">
      <c r="A535" s="589">
        <v>5909</v>
      </c>
      <c r="B535" s="589" t="s">
        <v>1323</v>
      </c>
      <c r="C535" s="589" t="s">
        <v>84</v>
      </c>
      <c r="D535" s="589" t="s">
        <v>793</v>
      </c>
      <c r="E535" s="590">
        <v>30.92</v>
      </c>
      <c r="F535" s="591" t="s">
        <v>794</v>
      </c>
    </row>
    <row r="536" spans="1:6">
      <c r="A536" s="589">
        <v>5921</v>
      </c>
      <c r="B536" s="589" t="s">
        <v>1324</v>
      </c>
      <c r="C536" s="589" t="s">
        <v>84</v>
      </c>
      <c r="D536" s="589" t="s">
        <v>793</v>
      </c>
      <c r="E536" s="592">
        <v>4.96</v>
      </c>
      <c r="F536" s="591" t="s">
        <v>794</v>
      </c>
    </row>
    <row r="537" spans="1:6">
      <c r="A537" s="589">
        <v>5928</v>
      </c>
      <c r="B537" s="589" t="s">
        <v>1325</v>
      </c>
      <c r="C537" s="589" t="s">
        <v>84</v>
      </c>
      <c r="D537" s="589" t="s">
        <v>793</v>
      </c>
      <c r="E537" s="592">
        <v>283.8</v>
      </c>
      <c r="F537" s="591" t="s">
        <v>794</v>
      </c>
    </row>
    <row r="538" spans="1:6">
      <c r="A538" s="589">
        <v>5932</v>
      </c>
      <c r="B538" s="589" t="s">
        <v>120</v>
      </c>
      <c r="C538" s="589" t="s">
        <v>84</v>
      </c>
      <c r="D538" s="589" t="s">
        <v>793</v>
      </c>
      <c r="E538" s="592">
        <v>251.36</v>
      </c>
      <c r="F538" s="591" t="s">
        <v>794</v>
      </c>
    </row>
    <row r="539" spans="1:6">
      <c r="A539" s="589">
        <v>5940</v>
      </c>
      <c r="B539" s="589" t="s">
        <v>1326</v>
      </c>
      <c r="C539" s="589" t="s">
        <v>84</v>
      </c>
      <c r="D539" s="589" t="s">
        <v>793</v>
      </c>
      <c r="E539" s="592">
        <v>160.41999999999999</v>
      </c>
      <c r="F539" s="591" t="s">
        <v>794</v>
      </c>
    </row>
    <row r="540" spans="1:6">
      <c r="A540" s="589">
        <v>5944</v>
      </c>
      <c r="B540" s="589" t="s">
        <v>104</v>
      </c>
      <c r="C540" s="589" t="s">
        <v>84</v>
      </c>
      <c r="D540" s="589" t="s">
        <v>793</v>
      </c>
      <c r="E540" s="592">
        <v>222.31</v>
      </c>
      <c r="F540" s="591" t="s">
        <v>794</v>
      </c>
    </row>
    <row r="541" spans="1:6">
      <c r="A541" s="589">
        <v>5953</v>
      </c>
      <c r="B541" s="589" t="s">
        <v>1327</v>
      </c>
      <c r="C541" s="589" t="s">
        <v>84</v>
      </c>
      <c r="D541" s="589" t="s">
        <v>793</v>
      </c>
      <c r="E541" s="592">
        <v>62.56</v>
      </c>
      <c r="F541" s="591" t="s">
        <v>794</v>
      </c>
    </row>
    <row r="542" spans="1:6">
      <c r="A542" s="589">
        <v>6259</v>
      </c>
      <c r="B542" s="589" t="s">
        <v>1328</v>
      </c>
      <c r="C542" s="589" t="s">
        <v>84</v>
      </c>
      <c r="D542" s="589" t="s">
        <v>793</v>
      </c>
      <c r="E542" s="590">
        <v>261.97000000000003</v>
      </c>
      <c r="F542" s="591" t="s">
        <v>794</v>
      </c>
    </row>
    <row r="543" spans="1:6">
      <c r="A543" s="589">
        <v>6879</v>
      </c>
      <c r="B543" s="589" t="s">
        <v>1329</v>
      </c>
      <c r="C543" s="589" t="s">
        <v>84</v>
      </c>
      <c r="D543" s="589" t="s">
        <v>793</v>
      </c>
      <c r="E543" s="590">
        <v>212.4</v>
      </c>
      <c r="F543" s="591" t="s">
        <v>794</v>
      </c>
    </row>
    <row r="544" spans="1:6">
      <c r="A544" s="589">
        <v>7030</v>
      </c>
      <c r="B544" s="589" t="s">
        <v>1330</v>
      </c>
      <c r="C544" s="589" t="s">
        <v>84</v>
      </c>
      <c r="D544" s="589" t="s">
        <v>793</v>
      </c>
      <c r="E544" s="590">
        <v>279.67</v>
      </c>
      <c r="F544" s="591" t="s">
        <v>794</v>
      </c>
    </row>
    <row r="545" spans="1:6">
      <c r="A545" s="589">
        <v>7042</v>
      </c>
      <c r="B545" s="589" t="s">
        <v>1331</v>
      </c>
      <c r="C545" s="589" t="s">
        <v>84</v>
      </c>
      <c r="D545" s="589" t="s">
        <v>942</v>
      </c>
      <c r="E545" s="590">
        <v>25.63</v>
      </c>
      <c r="F545" s="591" t="s">
        <v>794</v>
      </c>
    </row>
    <row r="546" spans="1:6">
      <c r="A546" s="589">
        <v>7049</v>
      </c>
      <c r="B546" s="589" t="s">
        <v>1332</v>
      </c>
      <c r="C546" s="589" t="s">
        <v>84</v>
      </c>
      <c r="D546" s="589" t="s">
        <v>793</v>
      </c>
      <c r="E546" s="590">
        <v>224.11</v>
      </c>
      <c r="F546" s="591" t="s">
        <v>794</v>
      </c>
    </row>
    <row r="547" spans="1:6">
      <c r="A547" s="589">
        <v>67826</v>
      </c>
      <c r="B547" s="589" t="s">
        <v>1333</v>
      </c>
      <c r="C547" s="589" t="s">
        <v>84</v>
      </c>
      <c r="D547" s="589" t="s">
        <v>793</v>
      </c>
      <c r="E547" s="590">
        <v>190.51</v>
      </c>
      <c r="F547" s="591" t="s">
        <v>794</v>
      </c>
    </row>
    <row r="548" spans="1:6">
      <c r="A548" s="589">
        <v>73417</v>
      </c>
      <c r="B548" s="589" t="s">
        <v>1334</v>
      </c>
      <c r="C548" s="589" t="s">
        <v>84</v>
      </c>
      <c r="D548" s="589" t="s">
        <v>793</v>
      </c>
      <c r="E548" s="590">
        <v>199.29</v>
      </c>
      <c r="F548" s="591" t="s">
        <v>794</v>
      </c>
    </row>
    <row r="549" spans="1:6">
      <c r="A549" s="589">
        <v>73436</v>
      </c>
      <c r="B549" s="589" t="s">
        <v>1335</v>
      </c>
      <c r="C549" s="589" t="s">
        <v>84</v>
      </c>
      <c r="D549" s="589" t="s">
        <v>793</v>
      </c>
      <c r="E549" s="590">
        <v>162.6</v>
      </c>
      <c r="F549" s="591" t="s">
        <v>794</v>
      </c>
    </row>
    <row r="550" spans="1:6">
      <c r="A550" s="589">
        <v>73467</v>
      </c>
      <c r="B550" s="589" t="s">
        <v>1336</v>
      </c>
      <c r="C550" s="589" t="s">
        <v>84</v>
      </c>
      <c r="D550" s="589" t="s">
        <v>793</v>
      </c>
      <c r="E550" s="592">
        <v>254.41</v>
      </c>
      <c r="F550" s="591" t="s">
        <v>794</v>
      </c>
    </row>
    <row r="551" spans="1:6">
      <c r="A551" s="589">
        <v>73536</v>
      </c>
      <c r="B551" s="589" t="s">
        <v>1337</v>
      </c>
      <c r="C551" s="589" t="s">
        <v>84</v>
      </c>
      <c r="D551" s="589" t="s">
        <v>942</v>
      </c>
      <c r="E551" s="592">
        <v>21.7</v>
      </c>
      <c r="F551" s="591" t="s">
        <v>794</v>
      </c>
    </row>
    <row r="552" spans="1:6">
      <c r="A552" s="589">
        <v>83362</v>
      </c>
      <c r="B552" s="589" t="s">
        <v>1338</v>
      </c>
      <c r="C552" s="589" t="s">
        <v>84</v>
      </c>
      <c r="D552" s="589" t="s">
        <v>793</v>
      </c>
      <c r="E552" s="592">
        <v>271.61</v>
      </c>
      <c r="F552" s="591" t="s">
        <v>794</v>
      </c>
    </row>
    <row r="553" spans="1:6">
      <c r="A553" s="589">
        <v>83765</v>
      </c>
      <c r="B553" s="589" t="s">
        <v>1339</v>
      </c>
      <c r="C553" s="589" t="s">
        <v>84</v>
      </c>
      <c r="D553" s="589" t="s">
        <v>793</v>
      </c>
      <c r="E553" s="592">
        <v>97.44</v>
      </c>
      <c r="F553" s="591" t="s">
        <v>794</v>
      </c>
    </row>
    <row r="554" spans="1:6">
      <c r="A554" s="589">
        <v>87445</v>
      </c>
      <c r="B554" s="589" t="s">
        <v>1340</v>
      </c>
      <c r="C554" s="589" t="s">
        <v>84</v>
      </c>
      <c r="D554" s="589" t="s">
        <v>942</v>
      </c>
      <c r="E554" s="592">
        <v>5.53</v>
      </c>
      <c r="F554" s="591" t="s">
        <v>794</v>
      </c>
    </row>
    <row r="555" spans="1:6">
      <c r="A555" s="589">
        <v>88386</v>
      </c>
      <c r="B555" s="589" t="s">
        <v>1341</v>
      </c>
      <c r="C555" s="589" t="s">
        <v>84</v>
      </c>
      <c r="D555" s="589" t="s">
        <v>942</v>
      </c>
      <c r="E555" s="592">
        <v>5.46</v>
      </c>
      <c r="F555" s="591" t="s">
        <v>794</v>
      </c>
    </row>
    <row r="556" spans="1:6">
      <c r="A556" s="589">
        <v>88393</v>
      </c>
      <c r="B556" s="589" t="s">
        <v>1342</v>
      </c>
      <c r="C556" s="589" t="s">
        <v>84</v>
      </c>
      <c r="D556" s="589" t="s">
        <v>942</v>
      </c>
      <c r="E556" s="592">
        <v>7.53</v>
      </c>
      <c r="F556" s="591" t="s">
        <v>794</v>
      </c>
    </row>
    <row r="557" spans="1:6">
      <c r="A557" s="589">
        <v>88399</v>
      </c>
      <c r="B557" s="589" t="s">
        <v>1343</v>
      </c>
      <c r="C557" s="589" t="s">
        <v>84</v>
      </c>
      <c r="D557" s="589" t="s">
        <v>942</v>
      </c>
      <c r="E557" s="592">
        <v>4.03</v>
      </c>
      <c r="F557" s="591" t="s">
        <v>794</v>
      </c>
    </row>
    <row r="558" spans="1:6">
      <c r="A558" s="589">
        <v>88418</v>
      </c>
      <c r="B558" s="589" t="s">
        <v>1344</v>
      </c>
      <c r="C558" s="589" t="s">
        <v>84</v>
      </c>
      <c r="D558" s="589" t="s">
        <v>942</v>
      </c>
      <c r="E558" s="592">
        <v>15.34</v>
      </c>
      <c r="F558" s="591" t="s">
        <v>794</v>
      </c>
    </row>
    <row r="559" spans="1:6">
      <c r="A559" s="589">
        <v>88433</v>
      </c>
      <c r="B559" s="589" t="s">
        <v>1345</v>
      </c>
      <c r="C559" s="589" t="s">
        <v>84</v>
      </c>
      <c r="D559" s="589" t="s">
        <v>942</v>
      </c>
      <c r="E559" s="592">
        <v>19.97</v>
      </c>
      <c r="F559" s="591" t="s">
        <v>794</v>
      </c>
    </row>
    <row r="560" spans="1:6">
      <c r="A560" s="589">
        <v>88830</v>
      </c>
      <c r="B560" s="589" t="s">
        <v>1346</v>
      </c>
      <c r="C560" s="589" t="s">
        <v>84</v>
      </c>
      <c r="D560" s="589" t="s">
        <v>942</v>
      </c>
      <c r="E560" s="592">
        <v>2.13</v>
      </c>
      <c r="F560" s="591" t="s">
        <v>794</v>
      </c>
    </row>
    <row r="561" spans="1:6">
      <c r="A561" s="589">
        <v>88843</v>
      </c>
      <c r="B561" s="589" t="s">
        <v>1347</v>
      </c>
      <c r="C561" s="589" t="s">
        <v>84</v>
      </c>
      <c r="D561" s="589" t="s">
        <v>793</v>
      </c>
      <c r="E561" s="592">
        <v>214.36</v>
      </c>
      <c r="F561" s="591" t="s">
        <v>794</v>
      </c>
    </row>
    <row r="562" spans="1:6">
      <c r="A562" s="589">
        <v>88907</v>
      </c>
      <c r="B562" s="589" t="s">
        <v>1348</v>
      </c>
      <c r="C562" s="589" t="s">
        <v>84</v>
      </c>
      <c r="D562" s="589" t="s">
        <v>793</v>
      </c>
      <c r="E562" s="592">
        <v>247.22</v>
      </c>
      <c r="F562" s="591" t="s">
        <v>794</v>
      </c>
    </row>
    <row r="563" spans="1:6">
      <c r="A563" s="589">
        <v>89021</v>
      </c>
      <c r="B563" s="589" t="s">
        <v>1349</v>
      </c>
      <c r="C563" s="589" t="s">
        <v>84</v>
      </c>
      <c r="D563" s="589" t="s">
        <v>942</v>
      </c>
      <c r="E563" s="592">
        <v>2.84</v>
      </c>
      <c r="F563" s="591" t="s">
        <v>794</v>
      </c>
    </row>
    <row r="564" spans="1:6">
      <c r="A564" s="589">
        <v>89028</v>
      </c>
      <c r="B564" s="589" t="s">
        <v>1350</v>
      </c>
      <c r="C564" s="589" t="s">
        <v>84</v>
      </c>
      <c r="D564" s="589" t="s">
        <v>793</v>
      </c>
      <c r="E564" s="592">
        <v>188.22</v>
      </c>
      <c r="F564" s="591" t="s">
        <v>794</v>
      </c>
    </row>
    <row r="565" spans="1:6">
      <c r="A565" s="589">
        <v>89032</v>
      </c>
      <c r="B565" s="589" t="s">
        <v>1351</v>
      </c>
      <c r="C565" s="589" t="s">
        <v>84</v>
      </c>
      <c r="D565" s="589" t="s">
        <v>793</v>
      </c>
      <c r="E565" s="592">
        <v>192.95</v>
      </c>
      <c r="F565" s="591" t="s">
        <v>794</v>
      </c>
    </row>
    <row r="566" spans="1:6">
      <c r="A566" s="589">
        <v>89035</v>
      </c>
      <c r="B566" s="589" t="s">
        <v>92</v>
      </c>
      <c r="C566" s="589" t="s">
        <v>84</v>
      </c>
      <c r="D566" s="589" t="s">
        <v>793</v>
      </c>
      <c r="E566" s="592">
        <v>124.21</v>
      </c>
      <c r="F566" s="591" t="s">
        <v>794</v>
      </c>
    </row>
    <row r="567" spans="1:6">
      <c r="A567" s="589">
        <v>89225</v>
      </c>
      <c r="B567" s="589" t="s">
        <v>1352</v>
      </c>
      <c r="C567" s="589" t="s">
        <v>84</v>
      </c>
      <c r="D567" s="589" t="s">
        <v>942</v>
      </c>
      <c r="E567" s="590">
        <v>5.97</v>
      </c>
      <c r="F567" s="591" t="s">
        <v>794</v>
      </c>
    </row>
    <row r="568" spans="1:6">
      <c r="A568" s="589">
        <v>89234</v>
      </c>
      <c r="B568" s="589" t="s">
        <v>1353</v>
      </c>
      <c r="C568" s="589" t="s">
        <v>84</v>
      </c>
      <c r="D568" s="589" t="s">
        <v>793</v>
      </c>
      <c r="E568" s="590">
        <v>564.54</v>
      </c>
      <c r="F568" s="591" t="s">
        <v>794</v>
      </c>
    </row>
    <row r="569" spans="1:6">
      <c r="A569" s="589">
        <v>89242</v>
      </c>
      <c r="B569" s="589" t="s">
        <v>1354</v>
      </c>
      <c r="C569" s="589" t="s">
        <v>84</v>
      </c>
      <c r="D569" s="589" t="s">
        <v>793</v>
      </c>
      <c r="E569" s="590">
        <v>1346.97</v>
      </c>
      <c r="F569" s="591" t="s">
        <v>794</v>
      </c>
    </row>
    <row r="570" spans="1:6">
      <c r="A570" s="589">
        <v>89250</v>
      </c>
      <c r="B570" s="589" t="s">
        <v>1355</v>
      </c>
      <c r="C570" s="589" t="s">
        <v>84</v>
      </c>
      <c r="D570" s="589" t="s">
        <v>793</v>
      </c>
      <c r="E570" s="590">
        <v>1165.3399999999999</v>
      </c>
      <c r="F570" s="591" t="s">
        <v>794</v>
      </c>
    </row>
    <row r="571" spans="1:6">
      <c r="A571" s="589">
        <v>89257</v>
      </c>
      <c r="B571" s="589" t="s">
        <v>1356</v>
      </c>
      <c r="C571" s="589" t="s">
        <v>84</v>
      </c>
      <c r="D571" s="589" t="s">
        <v>793</v>
      </c>
      <c r="E571" s="590">
        <v>316.39999999999998</v>
      </c>
      <c r="F571" s="591" t="s">
        <v>794</v>
      </c>
    </row>
    <row r="572" spans="1:6">
      <c r="A572" s="589">
        <v>89272</v>
      </c>
      <c r="B572" s="589" t="s">
        <v>1357</v>
      </c>
      <c r="C572" s="589" t="s">
        <v>84</v>
      </c>
      <c r="D572" s="589" t="s">
        <v>793</v>
      </c>
      <c r="E572" s="590">
        <v>214.57</v>
      </c>
      <c r="F572" s="591" t="s">
        <v>794</v>
      </c>
    </row>
    <row r="573" spans="1:6">
      <c r="A573" s="589">
        <v>89278</v>
      </c>
      <c r="B573" s="589" t="s">
        <v>1358</v>
      </c>
      <c r="C573" s="589" t="s">
        <v>84</v>
      </c>
      <c r="D573" s="589" t="s">
        <v>942</v>
      </c>
      <c r="E573" s="590">
        <v>13.03</v>
      </c>
      <c r="F573" s="591" t="s">
        <v>794</v>
      </c>
    </row>
    <row r="574" spans="1:6">
      <c r="A574" s="589">
        <v>89843</v>
      </c>
      <c r="B574" s="589" t="s">
        <v>1359</v>
      </c>
      <c r="C574" s="589" t="s">
        <v>84</v>
      </c>
      <c r="D574" s="589" t="s">
        <v>793</v>
      </c>
      <c r="E574" s="590">
        <v>201.27</v>
      </c>
      <c r="F574" s="591" t="s">
        <v>794</v>
      </c>
    </row>
    <row r="575" spans="1:6">
      <c r="A575" s="589">
        <v>89876</v>
      </c>
      <c r="B575" s="589" t="s">
        <v>1360</v>
      </c>
      <c r="C575" s="589" t="s">
        <v>84</v>
      </c>
      <c r="D575" s="589" t="s">
        <v>793</v>
      </c>
      <c r="E575" s="590">
        <v>341.63</v>
      </c>
      <c r="F575" s="591" t="s">
        <v>794</v>
      </c>
    </row>
    <row r="576" spans="1:6">
      <c r="A576" s="589">
        <v>89883</v>
      </c>
      <c r="B576" s="589" t="s">
        <v>1361</v>
      </c>
      <c r="C576" s="589" t="s">
        <v>84</v>
      </c>
      <c r="D576" s="589" t="s">
        <v>793</v>
      </c>
      <c r="E576" s="592">
        <v>377.86</v>
      </c>
      <c r="F576" s="591" t="s">
        <v>794</v>
      </c>
    </row>
    <row r="577" spans="1:6">
      <c r="A577" s="589">
        <v>90586</v>
      </c>
      <c r="B577" s="589" t="s">
        <v>1362</v>
      </c>
      <c r="C577" s="589" t="s">
        <v>84</v>
      </c>
      <c r="D577" s="589" t="s">
        <v>793</v>
      </c>
      <c r="E577" s="590">
        <v>1.41</v>
      </c>
      <c r="F577" s="591" t="s">
        <v>794</v>
      </c>
    </row>
    <row r="578" spans="1:6">
      <c r="A578" s="589">
        <v>90625</v>
      </c>
      <c r="B578" s="589" t="s">
        <v>1363</v>
      </c>
      <c r="C578" s="589" t="s">
        <v>84</v>
      </c>
      <c r="D578" s="589" t="s">
        <v>942</v>
      </c>
      <c r="E578" s="592">
        <v>9.7799999999999994</v>
      </c>
      <c r="F578" s="591" t="s">
        <v>794</v>
      </c>
    </row>
    <row r="579" spans="1:6">
      <c r="A579" s="589">
        <v>90631</v>
      </c>
      <c r="B579" s="589" t="s">
        <v>1364</v>
      </c>
      <c r="C579" s="589" t="s">
        <v>84</v>
      </c>
      <c r="D579" s="589" t="s">
        <v>793</v>
      </c>
      <c r="E579" s="592">
        <v>154.16</v>
      </c>
      <c r="F579" s="591" t="s">
        <v>794</v>
      </c>
    </row>
    <row r="580" spans="1:6">
      <c r="A580" s="589">
        <v>90637</v>
      </c>
      <c r="B580" s="589" t="s">
        <v>1365</v>
      </c>
      <c r="C580" s="589" t="s">
        <v>84</v>
      </c>
      <c r="D580" s="589" t="s">
        <v>942</v>
      </c>
      <c r="E580" s="592">
        <v>16.88</v>
      </c>
      <c r="F580" s="591" t="s">
        <v>794</v>
      </c>
    </row>
    <row r="581" spans="1:6">
      <c r="A581" s="589">
        <v>90643</v>
      </c>
      <c r="B581" s="589" t="s">
        <v>1366</v>
      </c>
      <c r="C581" s="589" t="s">
        <v>84</v>
      </c>
      <c r="D581" s="589" t="s">
        <v>942</v>
      </c>
      <c r="E581" s="592">
        <v>28.4</v>
      </c>
      <c r="F581" s="591" t="s">
        <v>794</v>
      </c>
    </row>
    <row r="582" spans="1:6">
      <c r="A582" s="589">
        <v>90650</v>
      </c>
      <c r="B582" s="589" t="s">
        <v>1367</v>
      </c>
      <c r="C582" s="589" t="s">
        <v>84</v>
      </c>
      <c r="D582" s="589" t="s">
        <v>942</v>
      </c>
      <c r="E582" s="592">
        <v>12.1</v>
      </c>
      <c r="F582" s="591" t="s">
        <v>794</v>
      </c>
    </row>
    <row r="583" spans="1:6">
      <c r="A583" s="589">
        <v>90656</v>
      </c>
      <c r="B583" s="589" t="s">
        <v>1368</v>
      </c>
      <c r="C583" s="589" t="s">
        <v>84</v>
      </c>
      <c r="D583" s="589" t="s">
        <v>942</v>
      </c>
      <c r="E583" s="592">
        <v>16.72</v>
      </c>
      <c r="F583" s="591" t="s">
        <v>794</v>
      </c>
    </row>
    <row r="584" spans="1:6">
      <c r="A584" s="589">
        <v>90662</v>
      </c>
      <c r="B584" s="589" t="s">
        <v>1369</v>
      </c>
      <c r="C584" s="589" t="s">
        <v>84</v>
      </c>
      <c r="D584" s="589" t="s">
        <v>942</v>
      </c>
      <c r="E584" s="592">
        <v>17.43</v>
      </c>
      <c r="F584" s="591" t="s">
        <v>794</v>
      </c>
    </row>
    <row r="585" spans="1:6">
      <c r="A585" s="589">
        <v>90668</v>
      </c>
      <c r="B585" s="589" t="s">
        <v>1370</v>
      </c>
      <c r="C585" s="589" t="s">
        <v>84</v>
      </c>
      <c r="D585" s="589" t="s">
        <v>793</v>
      </c>
      <c r="E585" s="592">
        <v>33.58</v>
      </c>
      <c r="F585" s="591" t="s">
        <v>794</v>
      </c>
    </row>
    <row r="586" spans="1:6">
      <c r="A586" s="589">
        <v>90674</v>
      </c>
      <c r="B586" s="589" t="s">
        <v>1371</v>
      </c>
      <c r="C586" s="589" t="s">
        <v>84</v>
      </c>
      <c r="D586" s="589" t="s">
        <v>793</v>
      </c>
      <c r="E586" s="592">
        <v>745.05</v>
      </c>
      <c r="F586" s="591" t="s">
        <v>794</v>
      </c>
    </row>
    <row r="587" spans="1:6">
      <c r="A587" s="589">
        <v>90680</v>
      </c>
      <c r="B587" s="589" t="s">
        <v>1372</v>
      </c>
      <c r="C587" s="589" t="s">
        <v>84</v>
      </c>
      <c r="D587" s="589" t="s">
        <v>793</v>
      </c>
      <c r="E587" s="592">
        <v>390.42</v>
      </c>
      <c r="F587" s="591" t="s">
        <v>794</v>
      </c>
    </row>
    <row r="588" spans="1:6">
      <c r="A588" s="589">
        <v>90686</v>
      </c>
      <c r="B588" s="589" t="s">
        <v>1373</v>
      </c>
      <c r="C588" s="589" t="s">
        <v>84</v>
      </c>
      <c r="D588" s="589" t="s">
        <v>793</v>
      </c>
      <c r="E588" s="592">
        <v>170.2</v>
      </c>
      <c r="F588" s="591" t="s">
        <v>794</v>
      </c>
    </row>
    <row r="589" spans="1:6">
      <c r="A589" s="589">
        <v>90692</v>
      </c>
      <c r="B589" s="589" t="s">
        <v>1374</v>
      </c>
      <c r="C589" s="589" t="s">
        <v>84</v>
      </c>
      <c r="D589" s="589" t="s">
        <v>793</v>
      </c>
      <c r="E589" s="590">
        <v>131.15</v>
      </c>
      <c r="F589" s="591" t="s">
        <v>794</v>
      </c>
    </row>
    <row r="590" spans="1:6">
      <c r="A590" s="589">
        <v>90964</v>
      </c>
      <c r="B590" s="589" t="s">
        <v>1375</v>
      </c>
      <c r="C590" s="589" t="s">
        <v>84</v>
      </c>
      <c r="D590" s="589" t="s">
        <v>793</v>
      </c>
      <c r="E590" s="592">
        <v>33.49</v>
      </c>
      <c r="F590" s="591" t="s">
        <v>794</v>
      </c>
    </row>
    <row r="591" spans="1:6">
      <c r="A591" s="589">
        <v>90972</v>
      </c>
      <c r="B591" s="589" t="s">
        <v>1376</v>
      </c>
      <c r="C591" s="589" t="s">
        <v>84</v>
      </c>
      <c r="D591" s="589" t="s">
        <v>793</v>
      </c>
      <c r="E591" s="590">
        <v>81.150000000000006</v>
      </c>
      <c r="F591" s="591" t="s">
        <v>794</v>
      </c>
    </row>
    <row r="592" spans="1:6">
      <c r="A592" s="589">
        <v>90979</v>
      </c>
      <c r="B592" s="589" t="s">
        <v>1377</v>
      </c>
      <c r="C592" s="589" t="s">
        <v>84</v>
      </c>
      <c r="D592" s="589" t="s">
        <v>793</v>
      </c>
      <c r="E592" s="590">
        <v>209.55</v>
      </c>
      <c r="F592" s="591" t="s">
        <v>794</v>
      </c>
    </row>
    <row r="593" spans="1:6">
      <c r="A593" s="589">
        <v>90999</v>
      </c>
      <c r="B593" s="589" t="s">
        <v>1378</v>
      </c>
      <c r="C593" s="589" t="s">
        <v>84</v>
      </c>
      <c r="D593" s="589" t="s">
        <v>793</v>
      </c>
      <c r="E593" s="592">
        <v>107.14</v>
      </c>
      <c r="F593" s="591" t="s">
        <v>794</v>
      </c>
    </row>
    <row r="594" spans="1:6">
      <c r="A594" s="589">
        <v>91031</v>
      </c>
      <c r="B594" s="589" t="s">
        <v>1379</v>
      </c>
      <c r="C594" s="589" t="s">
        <v>84</v>
      </c>
      <c r="D594" s="589" t="s">
        <v>793</v>
      </c>
      <c r="E594" s="592">
        <v>265</v>
      </c>
      <c r="F594" s="591" t="s">
        <v>794</v>
      </c>
    </row>
    <row r="595" spans="1:6">
      <c r="A595" s="589">
        <v>91277</v>
      </c>
      <c r="B595" s="589" t="s">
        <v>181</v>
      </c>
      <c r="C595" s="589" t="s">
        <v>84</v>
      </c>
      <c r="D595" s="589" t="s">
        <v>793</v>
      </c>
      <c r="E595" s="592">
        <v>10.38</v>
      </c>
      <c r="F595" s="591" t="s">
        <v>794</v>
      </c>
    </row>
    <row r="596" spans="1:6">
      <c r="A596" s="589">
        <v>91283</v>
      </c>
      <c r="B596" s="589" t="s">
        <v>1380</v>
      </c>
      <c r="C596" s="589" t="s">
        <v>84</v>
      </c>
      <c r="D596" s="589" t="s">
        <v>942</v>
      </c>
      <c r="E596" s="590">
        <v>11.2</v>
      </c>
      <c r="F596" s="591" t="s">
        <v>794</v>
      </c>
    </row>
    <row r="597" spans="1:6">
      <c r="A597" s="589">
        <v>91386</v>
      </c>
      <c r="B597" s="589" t="s">
        <v>98</v>
      </c>
      <c r="C597" s="589" t="s">
        <v>84</v>
      </c>
      <c r="D597" s="589" t="s">
        <v>793</v>
      </c>
      <c r="E597" s="590">
        <v>274.13</v>
      </c>
      <c r="F597" s="591" t="s">
        <v>794</v>
      </c>
    </row>
    <row r="598" spans="1:6">
      <c r="A598" s="589">
        <v>91533</v>
      </c>
      <c r="B598" s="589" t="s">
        <v>1381</v>
      </c>
      <c r="C598" s="589" t="s">
        <v>84</v>
      </c>
      <c r="D598" s="589" t="s">
        <v>793</v>
      </c>
      <c r="E598" s="592">
        <v>27.96</v>
      </c>
      <c r="F598" s="591" t="s">
        <v>794</v>
      </c>
    </row>
    <row r="599" spans="1:6">
      <c r="A599" s="589">
        <v>91634</v>
      </c>
      <c r="B599" s="589" t="s">
        <v>1382</v>
      </c>
      <c r="C599" s="589" t="s">
        <v>84</v>
      </c>
      <c r="D599" s="589" t="s">
        <v>793</v>
      </c>
      <c r="E599" s="590">
        <v>240.75</v>
      </c>
      <c r="F599" s="591" t="s">
        <v>794</v>
      </c>
    </row>
    <row r="600" spans="1:6">
      <c r="A600" s="589">
        <v>91645</v>
      </c>
      <c r="B600" s="589" t="s">
        <v>1383</v>
      </c>
      <c r="C600" s="589" t="s">
        <v>84</v>
      </c>
      <c r="D600" s="589" t="s">
        <v>793</v>
      </c>
      <c r="E600" s="592">
        <v>487.61</v>
      </c>
      <c r="F600" s="591" t="s">
        <v>794</v>
      </c>
    </row>
    <row r="601" spans="1:6">
      <c r="A601" s="589">
        <v>91692</v>
      </c>
      <c r="B601" s="589" t="s">
        <v>1384</v>
      </c>
      <c r="C601" s="589" t="s">
        <v>84</v>
      </c>
      <c r="D601" s="589" t="s">
        <v>942</v>
      </c>
      <c r="E601" s="592">
        <v>21.03</v>
      </c>
      <c r="F601" s="591" t="s">
        <v>794</v>
      </c>
    </row>
    <row r="602" spans="1:6">
      <c r="A602" s="589">
        <v>92043</v>
      </c>
      <c r="B602" s="589" t="s">
        <v>1385</v>
      </c>
      <c r="C602" s="589" t="s">
        <v>84</v>
      </c>
      <c r="D602" s="589" t="s">
        <v>793</v>
      </c>
      <c r="E602" s="592">
        <v>13.19</v>
      </c>
      <c r="F602" s="591" t="s">
        <v>794</v>
      </c>
    </row>
    <row r="603" spans="1:6">
      <c r="A603" s="589">
        <v>92106</v>
      </c>
      <c r="B603" s="589" t="s">
        <v>1386</v>
      </c>
      <c r="C603" s="589" t="s">
        <v>84</v>
      </c>
      <c r="D603" s="589" t="s">
        <v>793</v>
      </c>
      <c r="E603" s="590">
        <v>363.88</v>
      </c>
      <c r="F603" s="591" t="s">
        <v>794</v>
      </c>
    </row>
    <row r="604" spans="1:6">
      <c r="A604" s="589">
        <v>92112</v>
      </c>
      <c r="B604" s="589" t="s">
        <v>1387</v>
      </c>
      <c r="C604" s="589" t="s">
        <v>84</v>
      </c>
      <c r="D604" s="589" t="s">
        <v>942</v>
      </c>
      <c r="E604" s="592">
        <v>3.87</v>
      </c>
      <c r="F604" s="591" t="s">
        <v>794</v>
      </c>
    </row>
    <row r="605" spans="1:6">
      <c r="A605" s="589">
        <v>92118</v>
      </c>
      <c r="B605" s="589" t="s">
        <v>1388</v>
      </c>
      <c r="C605" s="589" t="s">
        <v>84</v>
      </c>
      <c r="D605" s="589" t="s">
        <v>942</v>
      </c>
      <c r="E605" s="592">
        <v>0.49</v>
      </c>
      <c r="F605" s="591" t="s">
        <v>794</v>
      </c>
    </row>
    <row r="606" spans="1:6">
      <c r="A606" s="589">
        <v>92138</v>
      </c>
      <c r="B606" s="589" t="s">
        <v>1389</v>
      </c>
      <c r="C606" s="589" t="s">
        <v>84</v>
      </c>
      <c r="D606" s="589" t="s">
        <v>793</v>
      </c>
      <c r="E606" s="592">
        <v>94.88</v>
      </c>
      <c r="F606" s="591" t="s">
        <v>794</v>
      </c>
    </row>
    <row r="607" spans="1:6">
      <c r="A607" s="589">
        <v>92145</v>
      </c>
      <c r="B607" s="589" t="s">
        <v>89</v>
      </c>
      <c r="C607" s="589" t="s">
        <v>84</v>
      </c>
      <c r="D607" s="589" t="s">
        <v>793</v>
      </c>
      <c r="E607" s="592">
        <v>77.67</v>
      </c>
      <c r="F607" s="591" t="s">
        <v>794</v>
      </c>
    </row>
    <row r="608" spans="1:6">
      <c r="A608" s="589">
        <v>92242</v>
      </c>
      <c r="B608" s="589" t="s">
        <v>1390</v>
      </c>
      <c r="C608" s="589" t="s">
        <v>84</v>
      </c>
      <c r="D608" s="589" t="s">
        <v>793</v>
      </c>
      <c r="E608" s="592">
        <v>423.16</v>
      </c>
      <c r="F608" s="591" t="s">
        <v>794</v>
      </c>
    </row>
    <row r="609" spans="1:6">
      <c r="A609" s="589">
        <v>92716</v>
      </c>
      <c r="B609" s="589" t="s">
        <v>1391</v>
      </c>
      <c r="C609" s="589" t="s">
        <v>84</v>
      </c>
      <c r="D609" s="589" t="s">
        <v>942</v>
      </c>
      <c r="E609" s="592">
        <v>136.16999999999999</v>
      </c>
      <c r="F609" s="591" t="s">
        <v>794</v>
      </c>
    </row>
    <row r="610" spans="1:6">
      <c r="A610" s="589">
        <v>92960</v>
      </c>
      <c r="B610" s="589" t="s">
        <v>1392</v>
      </c>
      <c r="C610" s="589" t="s">
        <v>84</v>
      </c>
      <c r="D610" s="589" t="s">
        <v>793</v>
      </c>
      <c r="E610" s="592">
        <v>19.66</v>
      </c>
      <c r="F610" s="591" t="s">
        <v>794</v>
      </c>
    </row>
    <row r="611" spans="1:6">
      <c r="A611" s="589">
        <v>92966</v>
      </c>
      <c r="B611" s="589" t="s">
        <v>1393</v>
      </c>
      <c r="C611" s="589" t="s">
        <v>84</v>
      </c>
      <c r="D611" s="589" t="s">
        <v>942</v>
      </c>
      <c r="E611" s="590">
        <v>22.13</v>
      </c>
      <c r="F611" s="591" t="s">
        <v>794</v>
      </c>
    </row>
    <row r="612" spans="1:6">
      <c r="A612" s="589">
        <v>93224</v>
      </c>
      <c r="B612" s="589" t="s">
        <v>1394</v>
      </c>
      <c r="C612" s="589" t="s">
        <v>84</v>
      </c>
      <c r="D612" s="589" t="s">
        <v>793</v>
      </c>
      <c r="E612" s="590">
        <v>1103.74</v>
      </c>
      <c r="F612" s="591" t="s">
        <v>794</v>
      </c>
    </row>
    <row r="613" spans="1:6">
      <c r="A613" s="589">
        <v>93233</v>
      </c>
      <c r="B613" s="589" t="s">
        <v>1395</v>
      </c>
      <c r="C613" s="589" t="s">
        <v>84</v>
      </c>
      <c r="D613" s="589" t="s">
        <v>942</v>
      </c>
      <c r="E613" s="590">
        <v>5.83</v>
      </c>
      <c r="F613" s="591" t="s">
        <v>794</v>
      </c>
    </row>
    <row r="614" spans="1:6">
      <c r="A614" s="589">
        <v>93272</v>
      </c>
      <c r="B614" s="589" t="s">
        <v>1396</v>
      </c>
      <c r="C614" s="589" t="s">
        <v>84</v>
      </c>
      <c r="D614" s="589" t="s">
        <v>793</v>
      </c>
      <c r="E614" s="590">
        <v>95.29</v>
      </c>
      <c r="F614" s="591" t="s">
        <v>794</v>
      </c>
    </row>
    <row r="615" spans="1:6">
      <c r="A615" s="589">
        <v>93281</v>
      </c>
      <c r="B615" s="589" t="s">
        <v>1397</v>
      </c>
      <c r="C615" s="589" t="s">
        <v>84</v>
      </c>
      <c r="D615" s="589" t="s">
        <v>942</v>
      </c>
      <c r="E615" s="590">
        <v>20.22</v>
      </c>
      <c r="F615" s="591" t="s">
        <v>794</v>
      </c>
    </row>
    <row r="616" spans="1:6">
      <c r="A616" s="589">
        <v>93287</v>
      </c>
      <c r="B616" s="589" t="s">
        <v>1398</v>
      </c>
      <c r="C616" s="589" t="s">
        <v>84</v>
      </c>
      <c r="D616" s="589" t="s">
        <v>793</v>
      </c>
      <c r="E616" s="590">
        <v>347.63</v>
      </c>
      <c r="F616" s="591" t="s">
        <v>794</v>
      </c>
    </row>
    <row r="617" spans="1:6">
      <c r="A617" s="589">
        <v>93402</v>
      </c>
      <c r="B617" s="589" t="s">
        <v>1399</v>
      </c>
      <c r="C617" s="589" t="s">
        <v>84</v>
      </c>
      <c r="D617" s="589" t="s">
        <v>793</v>
      </c>
      <c r="E617" s="590">
        <v>277.75</v>
      </c>
      <c r="F617" s="591" t="s">
        <v>794</v>
      </c>
    </row>
    <row r="618" spans="1:6">
      <c r="A618" s="589">
        <v>93408</v>
      </c>
      <c r="B618" s="589" t="s">
        <v>1400</v>
      </c>
      <c r="C618" s="589" t="s">
        <v>84</v>
      </c>
      <c r="D618" s="589" t="s">
        <v>793</v>
      </c>
      <c r="E618" s="590">
        <v>85.27</v>
      </c>
      <c r="F618" s="591" t="s">
        <v>794</v>
      </c>
    </row>
    <row r="619" spans="1:6">
      <c r="A619" s="589">
        <v>93415</v>
      </c>
      <c r="B619" s="589" t="s">
        <v>1401</v>
      </c>
      <c r="C619" s="589" t="s">
        <v>84</v>
      </c>
      <c r="D619" s="589" t="s">
        <v>793</v>
      </c>
      <c r="E619" s="592">
        <v>11.97</v>
      </c>
      <c r="F619" s="591" t="s">
        <v>794</v>
      </c>
    </row>
    <row r="620" spans="1:6">
      <c r="A620" s="589">
        <v>93421</v>
      </c>
      <c r="B620" s="589" t="s">
        <v>1402</v>
      </c>
      <c r="C620" s="589" t="s">
        <v>84</v>
      </c>
      <c r="D620" s="589" t="s">
        <v>793</v>
      </c>
      <c r="E620" s="592">
        <v>80.03</v>
      </c>
      <c r="F620" s="591" t="s">
        <v>794</v>
      </c>
    </row>
    <row r="621" spans="1:6">
      <c r="A621" s="589">
        <v>93427</v>
      </c>
      <c r="B621" s="589" t="s">
        <v>1403</v>
      </c>
      <c r="C621" s="589" t="s">
        <v>84</v>
      </c>
      <c r="D621" s="589" t="s">
        <v>793</v>
      </c>
      <c r="E621" s="590">
        <v>181.44</v>
      </c>
      <c r="F621" s="591" t="s">
        <v>794</v>
      </c>
    </row>
    <row r="622" spans="1:6">
      <c r="A622" s="589">
        <v>93433</v>
      </c>
      <c r="B622" s="589" t="s">
        <v>1404</v>
      </c>
      <c r="C622" s="589" t="s">
        <v>84</v>
      </c>
      <c r="D622" s="589" t="s">
        <v>793</v>
      </c>
      <c r="E622" s="590">
        <v>2747.79</v>
      </c>
      <c r="F622" s="591" t="s">
        <v>794</v>
      </c>
    </row>
    <row r="623" spans="1:6">
      <c r="A623" s="589">
        <v>93439</v>
      </c>
      <c r="B623" s="589" t="s">
        <v>1405</v>
      </c>
      <c r="C623" s="589" t="s">
        <v>84</v>
      </c>
      <c r="D623" s="589" t="s">
        <v>793</v>
      </c>
      <c r="E623" s="592">
        <v>237.24</v>
      </c>
      <c r="F623" s="591" t="s">
        <v>794</v>
      </c>
    </row>
    <row r="624" spans="1:6">
      <c r="A624" s="589">
        <v>95121</v>
      </c>
      <c r="B624" s="589" t="s">
        <v>1406</v>
      </c>
      <c r="C624" s="589" t="s">
        <v>84</v>
      </c>
      <c r="D624" s="589" t="s">
        <v>793</v>
      </c>
      <c r="E624" s="590">
        <v>339.83</v>
      </c>
      <c r="F624" s="591" t="s">
        <v>794</v>
      </c>
    </row>
    <row r="625" spans="1:6">
      <c r="A625" s="589">
        <v>95127</v>
      </c>
      <c r="B625" s="589" t="s">
        <v>1407</v>
      </c>
      <c r="C625" s="589" t="s">
        <v>84</v>
      </c>
      <c r="D625" s="589" t="s">
        <v>793</v>
      </c>
      <c r="E625" s="592">
        <v>215.9</v>
      </c>
      <c r="F625" s="591" t="s">
        <v>794</v>
      </c>
    </row>
    <row r="626" spans="1:6">
      <c r="A626" s="589">
        <v>95133</v>
      </c>
      <c r="B626" s="589" t="s">
        <v>1408</v>
      </c>
      <c r="C626" s="589" t="s">
        <v>84</v>
      </c>
      <c r="D626" s="589" t="s">
        <v>793</v>
      </c>
      <c r="E626" s="592">
        <v>174.39</v>
      </c>
      <c r="F626" s="591" t="s">
        <v>794</v>
      </c>
    </row>
    <row r="627" spans="1:6">
      <c r="A627" s="589">
        <v>95139</v>
      </c>
      <c r="B627" s="589" t="s">
        <v>1409</v>
      </c>
      <c r="C627" s="589" t="s">
        <v>84</v>
      </c>
      <c r="D627" s="589" t="s">
        <v>1410</v>
      </c>
      <c r="E627" s="592">
        <v>0.06</v>
      </c>
      <c r="F627" s="591" t="s">
        <v>794</v>
      </c>
    </row>
    <row r="628" spans="1:6">
      <c r="A628" s="589">
        <v>95212</v>
      </c>
      <c r="B628" s="589" t="s">
        <v>1411</v>
      </c>
      <c r="C628" s="589" t="s">
        <v>84</v>
      </c>
      <c r="D628" s="589" t="s">
        <v>793</v>
      </c>
      <c r="E628" s="590">
        <v>158.07</v>
      </c>
      <c r="F628" s="591" t="s">
        <v>794</v>
      </c>
    </row>
    <row r="629" spans="1:6">
      <c r="A629" s="589">
        <v>95258</v>
      </c>
      <c r="B629" s="589" t="s">
        <v>1412</v>
      </c>
      <c r="C629" s="589" t="s">
        <v>84</v>
      </c>
      <c r="D629" s="589" t="s">
        <v>942</v>
      </c>
      <c r="E629" s="592">
        <v>21.45</v>
      </c>
      <c r="F629" s="591" t="s">
        <v>794</v>
      </c>
    </row>
    <row r="630" spans="1:6">
      <c r="A630" s="589">
        <v>95264</v>
      </c>
      <c r="B630" s="589" t="s">
        <v>1413</v>
      </c>
      <c r="C630" s="589" t="s">
        <v>84</v>
      </c>
      <c r="D630" s="589" t="s">
        <v>793</v>
      </c>
      <c r="E630" s="592">
        <v>6.59</v>
      </c>
      <c r="F630" s="591" t="s">
        <v>794</v>
      </c>
    </row>
    <row r="631" spans="1:6">
      <c r="A631" s="589">
        <v>95270</v>
      </c>
      <c r="B631" s="589" t="s">
        <v>1414</v>
      </c>
      <c r="C631" s="589" t="s">
        <v>84</v>
      </c>
      <c r="D631" s="589" t="s">
        <v>793</v>
      </c>
      <c r="E631" s="590">
        <v>9.9499999999999993</v>
      </c>
      <c r="F631" s="591" t="s">
        <v>794</v>
      </c>
    </row>
    <row r="632" spans="1:6">
      <c r="A632" s="589">
        <v>95276</v>
      </c>
      <c r="B632" s="589" t="s">
        <v>1415</v>
      </c>
      <c r="C632" s="589" t="s">
        <v>84</v>
      </c>
      <c r="D632" s="589" t="s">
        <v>793</v>
      </c>
      <c r="E632" s="592">
        <v>3.67</v>
      </c>
      <c r="F632" s="591" t="s">
        <v>794</v>
      </c>
    </row>
    <row r="633" spans="1:6">
      <c r="A633" s="589">
        <v>95282</v>
      </c>
      <c r="B633" s="589" t="s">
        <v>1416</v>
      </c>
      <c r="C633" s="589" t="s">
        <v>84</v>
      </c>
      <c r="D633" s="589" t="s">
        <v>793</v>
      </c>
      <c r="E633" s="592">
        <v>10.17</v>
      </c>
      <c r="F633" s="591" t="s">
        <v>794</v>
      </c>
    </row>
    <row r="634" spans="1:6">
      <c r="A634" s="589">
        <v>95620</v>
      </c>
      <c r="B634" s="589" t="s">
        <v>1417</v>
      </c>
      <c r="C634" s="589" t="s">
        <v>84</v>
      </c>
      <c r="D634" s="589" t="s">
        <v>942</v>
      </c>
      <c r="E634" s="592">
        <v>20.67</v>
      </c>
      <c r="F634" s="591" t="s">
        <v>794</v>
      </c>
    </row>
    <row r="635" spans="1:6">
      <c r="A635" s="589">
        <v>95631</v>
      </c>
      <c r="B635" s="589" t="s">
        <v>99</v>
      </c>
      <c r="C635" s="589" t="s">
        <v>84</v>
      </c>
      <c r="D635" s="589" t="s">
        <v>793</v>
      </c>
      <c r="E635" s="592">
        <v>232.89</v>
      </c>
      <c r="F635" s="591" t="s">
        <v>794</v>
      </c>
    </row>
    <row r="636" spans="1:6">
      <c r="A636" s="589">
        <v>95702</v>
      </c>
      <c r="B636" s="589" t="s">
        <v>1418</v>
      </c>
      <c r="C636" s="589" t="s">
        <v>84</v>
      </c>
      <c r="D636" s="589" t="s">
        <v>942</v>
      </c>
      <c r="E636" s="590">
        <v>37.07</v>
      </c>
      <c r="F636" s="591" t="s">
        <v>794</v>
      </c>
    </row>
    <row r="637" spans="1:6">
      <c r="A637" s="589">
        <v>95708</v>
      </c>
      <c r="B637" s="589" t="s">
        <v>1419</v>
      </c>
      <c r="C637" s="589" t="s">
        <v>84</v>
      </c>
      <c r="D637" s="589" t="s">
        <v>793</v>
      </c>
      <c r="E637" s="590">
        <v>158.24</v>
      </c>
      <c r="F637" s="591" t="s">
        <v>794</v>
      </c>
    </row>
    <row r="638" spans="1:6">
      <c r="A638" s="589">
        <v>95720</v>
      </c>
      <c r="B638" s="589" t="s">
        <v>1420</v>
      </c>
      <c r="C638" s="589" t="s">
        <v>84</v>
      </c>
      <c r="D638" s="589" t="s">
        <v>793</v>
      </c>
      <c r="E638" s="590">
        <v>276.74</v>
      </c>
      <c r="F638" s="591" t="s">
        <v>794</v>
      </c>
    </row>
    <row r="639" spans="1:6">
      <c r="A639" s="589">
        <v>95872</v>
      </c>
      <c r="B639" s="589" t="s">
        <v>1421</v>
      </c>
      <c r="C639" s="589" t="s">
        <v>84</v>
      </c>
      <c r="D639" s="589" t="s">
        <v>793</v>
      </c>
      <c r="E639" s="590">
        <v>307.62</v>
      </c>
      <c r="F639" s="591" t="s">
        <v>794</v>
      </c>
    </row>
    <row r="640" spans="1:6">
      <c r="A640" s="589">
        <v>96013</v>
      </c>
      <c r="B640" s="589" t="s">
        <v>1422</v>
      </c>
      <c r="C640" s="589" t="s">
        <v>84</v>
      </c>
      <c r="D640" s="589" t="s">
        <v>793</v>
      </c>
      <c r="E640" s="590">
        <v>175.71</v>
      </c>
      <c r="F640" s="591" t="s">
        <v>794</v>
      </c>
    </row>
    <row r="641" spans="1:6">
      <c r="A641" s="589">
        <v>96020</v>
      </c>
      <c r="B641" s="589" t="s">
        <v>1423</v>
      </c>
      <c r="C641" s="589" t="s">
        <v>84</v>
      </c>
      <c r="D641" s="589" t="s">
        <v>793</v>
      </c>
      <c r="E641" s="590">
        <v>175.24</v>
      </c>
      <c r="F641" s="591" t="s">
        <v>794</v>
      </c>
    </row>
    <row r="642" spans="1:6">
      <c r="A642" s="589">
        <v>96028</v>
      </c>
      <c r="B642" s="589" t="s">
        <v>1424</v>
      </c>
      <c r="C642" s="589" t="s">
        <v>84</v>
      </c>
      <c r="D642" s="589" t="s">
        <v>793</v>
      </c>
      <c r="E642" s="590">
        <v>132.08000000000001</v>
      </c>
      <c r="F642" s="591" t="s">
        <v>794</v>
      </c>
    </row>
    <row r="643" spans="1:6">
      <c r="A643" s="589">
        <v>96035</v>
      </c>
      <c r="B643" s="589" t="s">
        <v>1425</v>
      </c>
      <c r="C643" s="589" t="s">
        <v>84</v>
      </c>
      <c r="D643" s="589" t="s">
        <v>793</v>
      </c>
      <c r="E643" s="590">
        <v>287.83</v>
      </c>
      <c r="F643" s="591" t="s">
        <v>794</v>
      </c>
    </row>
    <row r="644" spans="1:6">
      <c r="A644" s="589">
        <v>96157</v>
      </c>
      <c r="B644" s="589" t="s">
        <v>102</v>
      </c>
      <c r="C644" s="589" t="s">
        <v>84</v>
      </c>
      <c r="D644" s="589" t="s">
        <v>793</v>
      </c>
      <c r="E644" s="590">
        <v>132.55000000000001</v>
      </c>
      <c r="F644" s="591" t="s">
        <v>794</v>
      </c>
    </row>
    <row r="645" spans="1:6">
      <c r="A645" s="589">
        <v>96158</v>
      </c>
      <c r="B645" s="589" t="s">
        <v>1426</v>
      </c>
      <c r="C645" s="589" t="s">
        <v>84</v>
      </c>
      <c r="D645" s="589" t="s">
        <v>793</v>
      </c>
      <c r="E645" s="590">
        <v>140.47999999999999</v>
      </c>
      <c r="F645" s="591" t="s">
        <v>794</v>
      </c>
    </row>
    <row r="646" spans="1:6">
      <c r="A646" s="589">
        <v>96245</v>
      </c>
      <c r="B646" s="589" t="s">
        <v>1427</v>
      </c>
      <c r="C646" s="589" t="s">
        <v>84</v>
      </c>
      <c r="D646" s="589" t="s">
        <v>793</v>
      </c>
      <c r="E646" s="592">
        <v>116.65</v>
      </c>
      <c r="F646" s="591" t="s">
        <v>794</v>
      </c>
    </row>
    <row r="647" spans="1:6">
      <c r="A647" s="589">
        <v>96463</v>
      </c>
      <c r="B647" s="589" t="s">
        <v>1428</v>
      </c>
      <c r="C647" s="589" t="s">
        <v>84</v>
      </c>
      <c r="D647" s="589" t="s">
        <v>793</v>
      </c>
      <c r="E647" s="592">
        <v>219.54</v>
      </c>
      <c r="F647" s="591" t="s">
        <v>794</v>
      </c>
    </row>
    <row r="648" spans="1:6">
      <c r="A648" s="589">
        <v>98764</v>
      </c>
      <c r="B648" s="589" t="s">
        <v>1429</v>
      </c>
      <c r="C648" s="589" t="s">
        <v>84</v>
      </c>
      <c r="D648" s="589" t="s">
        <v>942</v>
      </c>
      <c r="E648" s="592">
        <v>5.07</v>
      </c>
      <c r="F648" s="591" t="s">
        <v>794</v>
      </c>
    </row>
    <row r="649" spans="1:6">
      <c r="A649" s="589">
        <v>99833</v>
      </c>
      <c r="B649" s="589" t="s">
        <v>1430</v>
      </c>
      <c r="C649" s="589" t="s">
        <v>84</v>
      </c>
      <c r="D649" s="589" t="s">
        <v>942</v>
      </c>
      <c r="E649" s="590">
        <v>5.05</v>
      </c>
      <c r="F649" s="591" t="s">
        <v>794</v>
      </c>
    </row>
    <row r="650" spans="1:6">
      <c r="A650" s="589">
        <v>100641</v>
      </c>
      <c r="B650" s="589" t="s">
        <v>1431</v>
      </c>
      <c r="C650" s="589" t="s">
        <v>84</v>
      </c>
      <c r="D650" s="589" t="s">
        <v>793</v>
      </c>
      <c r="E650" s="590">
        <v>5012.7299999999996</v>
      </c>
      <c r="F650" s="591" t="s">
        <v>794</v>
      </c>
    </row>
    <row r="651" spans="1:6">
      <c r="A651" s="589">
        <v>100647</v>
      </c>
      <c r="B651" s="589" t="s">
        <v>1432</v>
      </c>
      <c r="C651" s="589" t="s">
        <v>84</v>
      </c>
      <c r="D651" s="589" t="s">
        <v>793</v>
      </c>
      <c r="E651" s="590">
        <v>6813.59</v>
      </c>
      <c r="F651" s="591" t="s">
        <v>794</v>
      </c>
    </row>
    <row r="652" spans="1:6">
      <c r="A652" s="589">
        <v>102275</v>
      </c>
      <c r="B652" s="589" t="s">
        <v>1433</v>
      </c>
      <c r="C652" s="589" t="s">
        <v>84</v>
      </c>
      <c r="D652" s="589" t="s">
        <v>942</v>
      </c>
      <c r="E652" s="590">
        <v>21.06</v>
      </c>
      <c r="F652" s="591" t="s">
        <v>794</v>
      </c>
    </row>
    <row r="653" spans="1:6">
      <c r="A653" s="589">
        <v>102874</v>
      </c>
      <c r="B653" s="589" t="s">
        <v>1434</v>
      </c>
      <c r="C653" s="589" t="s">
        <v>84</v>
      </c>
      <c r="D653" s="589" t="s">
        <v>793</v>
      </c>
      <c r="E653" s="590">
        <v>1021.15</v>
      </c>
      <c r="F653" s="591" t="s">
        <v>794</v>
      </c>
    </row>
    <row r="654" spans="1:6">
      <c r="A654" s="589">
        <v>102880</v>
      </c>
      <c r="B654" s="589" t="s">
        <v>1435</v>
      </c>
      <c r="C654" s="589" t="s">
        <v>84</v>
      </c>
      <c r="D654" s="589" t="s">
        <v>793</v>
      </c>
      <c r="E654" s="590">
        <v>1425.38</v>
      </c>
      <c r="F654" s="591" t="s">
        <v>794</v>
      </c>
    </row>
    <row r="655" spans="1:6">
      <c r="A655" s="589">
        <v>102964</v>
      </c>
      <c r="B655" s="589" t="s">
        <v>1436</v>
      </c>
      <c r="C655" s="589" t="s">
        <v>84</v>
      </c>
      <c r="D655" s="589" t="s">
        <v>793</v>
      </c>
      <c r="E655" s="592">
        <v>480.57</v>
      </c>
      <c r="F655" s="591" t="s">
        <v>794</v>
      </c>
    </row>
    <row r="656" spans="1:6">
      <c r="A656" s="589">
        <v>102976</v>
      </c>
      <c r="B656" s="589" t="s">
        <v>1437</v>
      </c>
      <c r="C656" s="589" t="s">
        <v>84</v>
      </c>
      <c r="D656" s="589" t="s">
        <v>793</v>
      </c>
      <c r="E656" s="590">
        <v>270.24</v>
      </c>
      <c r="F656" s="591" t="s">
        <v>794</v>
      </c>
    </row>
    <row r="657" spans="1:6">
      <c r="A657" s="589">
        <v>103224</v>
      </c>
      <c r="B657" s="589" t="s">
        <v>1438</v>
      </c>
      <c r="C657" s="589" t="s">
        <v>84</v>
      </c>
      <c r="D657" s="589" t="s">
        <v>793</v>
      </c>
      <c r="E657" s="592">
        <v>428.68</v>
      </c>
      <c r="F657" s="591" t="s">
        <v>794</v>
      </c>
    </row>
    <row r="658" spans="1:6">
      <c r="A658" s="589">
        <v>103230</v>
      </c>
      <c r="B658" s="589" t="s">
        <v>1439</v>
      </c>
      <c r="C658" s="589" t="s">
        <v>84</v>
      </c>
      <c r="D658" s="589" t="s">
        <v>793</v>
      </c>
      <c r="E658" s="590">
        <v>965.31</v>
      </c>
      <c r="F658" s="591" t="s">
        <v>794</v>
      </c>
    </row>
    <row r="659" spans="1:6">
      <c r="A659" s="589">
        <v>103236</v>
      </c>
      <c r="B659" s="589" t="s">
        <v>1440</v>
      </c>
      <c r="C659" s="589" t="s">
        <v>84</v>
      </c>
      <c r="D659" s="589" t="s">
        <v>793</v>
      </c>
      <c r="E659" s="590">
        <v>1324.57</v>
      </c>
      <c r="F659" s="591" t="s">
        <v>794</v>
      </c>
    </row>
    <row r="660" spans="1:6">
      <c r="A660" s="589">
        <v>104091</v>
      </c>
      <c r="B660" s="589" t="s">
        <v>1441</v>
      </c>
      <c r="C660" s="589" t="s">
        <v>84</v>
      </c>
      <c r="D660" s="589" t="s">
        <v>942</v>
      </c>
      <c r="E660" s="592">
        <v>0.87</v>
      </c>
      <c r="F660" s="591" t="s">
        <v>794</v>
      </c>
    </row>
    <row r="661" spans="1:6">
      <c r="A661" s="589">
        <v>104097</v>
      </c>
      <c r="B661" s="589" t="s">
        <v>1442</v>
      </c>
      <c r="C661" s="589" t="s">
        <v>84</v>
      </c>
      <c r="D661" s="589" t="s">
        <v>942</v>
      </c>
      <c r="E661" s="592">
        <v>1.22</v>
      </c>
      <c r="F661" s="591" t="s">
        <v>794</v>
      </c>
    </row>
    <row r="662" spans="1:6">
      <c r="A662" s="589">
        <v>104695</v>
      </c>
      <c r="B662" s="589" t="s">
        <v>1443</v>
      </c>
      <c r="C662" s="589" t="s">
        <v>84</v>
      </c>
      <c r="D662" s="589" t="s">
        <v>793</v>
      </c>
      <c r="E662" s="592">
        <v>23.99</v>
      </c>
      <c r="F662" s="591" t="s">
        <v>794</v>
      </c>
    </row>
    <row r="663" spans="1:6">
      <c r="A663" s="589">
        <v>104716</v>
      </c>
      <c r="B663" s="589" t="s">
        <v>1444</v>
      </c>
      <c r="C663" s="589" t="s">
        <v>84</v>
      </c>
      <c r="D663" s="589" t="s">
        <v>793</v>
      </c>
      <c r="E663" s="590">
        <v>267.02999999999997</v>
      </c>
      <c r="F663" s="591" t="s">
        <v>794</v>
      </c>
    </row>
    <row r="664" spans="1:6">
      <c r="A664" s="589">
        <v>5632</v>
      </c>
      <c r="B664" s="589" t="s">
        <v>1445</v>
      </c>
      <c r="C664" s="589" t="s">
        <v>85</v>
      </c>
      <c r="D664" s="589" t="s">
        <v>793</v>
      </c>
      <c r="E664" s="590">
        <v>80.17</v>
      </c>
      <c r="F664" s="591" t="s">
        <v>794</v>
      </c>
    </row>
    <row r="665" spans="1:6">
      <c r="A665" s="589">
        <v>5679</v>
      </c>
      <c r="B665" s="589" t="s">
        <v>1446</v>
      </c>
      <c r="C665" s="589" t="s">
        <v>85</v>
      </c>
      <c r="D665" s="589" t="s">
        <v>793</v>
      </c>
      <c r="E665" s="592">
        <v>53.86</v>
      </c>
      <c r="F665" s="591" t="s">
        <v>794</v>
      </c>
    </row>
    <row r="666" spans="1:6">
      <c r="A666" s="589">
        <v>5681</v>
      </c>
      <c r="B666" s="589" t="s">
        <v>1447</v>
      </c>
      <c r="C666" s="589" t="s">
        <v>85</v>
      </c>
      <c r="D666" s="589" t="s">
        <v>793</v>
      </c>
      <c r="E666" s="592">
        <v>50.28</v>
      </c>
      <c r="F666" s="591" t="s">
        <v>794</v>
      </c>
    </row>
    <row r="667" spans="1:6">
      <c r="A667" s="589">
        <v>5685</v>
      </c>
      <c r="B667" s="589" t="s">
        <v>1448</v>
      </c>
      <c r="C667" s="589" t="s">
        <v>85</v>
      </c>
      <c r="D667" s="589" t="s">
        <v>793</v>
      </c>
      <c r="E667" s="592">
        <v>59.62</v>
      </c>
      <c r="F667" s="591" t="s">
        <v>794</v>
      </c>
    </row>
    <row r="668" spans="1:6">
      <c r="A668" s="589">
        <v>5690</v>
      </c>
      <c r="B668" s="589" t="s">
        <v>1449</v>
      </c>
      <c r="C668" s="589" t="s">
        <v>85</v>
      </c>
      <c r="D668" s="589" t="s">
        <v>793</v>
      </c>
      <c r="E668" s="592">
        <v>4.09</v>
      </c>
      <c r="F668" s="591" t="s">
        <v>794</v>
      </c>
    </row>
    <row r="669" spans="1:6">
      <c r="A669" s="589">
        <v>5806</v>
      </c>
      <c r="B669" s="589" t="s">
        <v>1450</v>
      </c>
      <c r="C669" s="589" t="s">
        <v>85</v>
      </c>
      <c r="D669" s="589" t="s">
        <v>942</v>
      </c>
      <c r="E669" s="592">
        <v>0.27</v>
      </c>
      <c r="F669" s="591" t="s">
        <v>794</v>
      </c>
    </row>
    <row r="670" spans="1:6">
      <c r="A670" s="589">
        <v>5826</v>
      </c>
      <c r="B670" s="589" t="s">
        <v>1451</v>
      </c>
      <c r="C670" s="589" t="s">
        <v>85</v>
      </c>
      <c r="D670" s="589" t="s">
        <v>793</v>
      </c>
      <c r="E670" s="592">
        <v>60.81</v>
      </c>
      <c r="F670" s="591" t="s">
        <v>794</v>
      </c>
    </row>
    <row r="671" spans="1:6">
      <c r="A671" s="589">
        <v>5829</v>
      </c>
      <c r="B671" s="589" t="s">
        <v>1452</v>
      </c>
      <c r="C671" s="589" t="s">
        <v>85</v>
      </c>
      <c r="D671" s="589" t="s">
        <v>793</v>
      </c>
      <c r="E671" s="592">
        <v>141.5</v>
      </c>
      <c r="F671" s="591" t="s">
        <v>794</v>
      </c>
    </row>
    <row r="672" spans="1:6">
      <c r="A672" s="589">
        <v>5837</v>
      </c>
      <c r="B672" s="589" t="s">
        <v>96</v>
      </c>
      <c r="C672" s="589" t="s">
        <v>85</v>
      </c>
      <c r="D672" s="589" t="s">
        <v>793</v>
      </c>
      <c r="E672" s="592">
        <v>135.58000000000001</v>
      </c>
      <c r="F672" s="591" t="s">
        <v>794</v>
      </c>
    </row>
    <row r="673" spans="1:6">
      <c r="A673" s="589">
        <v>5841</v>
      </c>
      <c r="B673" s="589" t="s">
        <v>91</v>
      </c>
      <c r="C673" s="589" t="s">
        <v>85</v>
      </c>
      <c r="D673" s="589" t="s">
        <v>793</v>
      </c>
      <c r="E673" s="592">
        <v>4.6900000000000004</v>
      </c>
      <c r="F673" s="591" t="s">
        <v>794</v>
      </c>
    </row>
    <row r="674" spans="1:6">
      <c r="A674" s="589">
        <v>5845</v>
      </c>
      <c r="B674" s="589" t="s">
        <v>1453</v>
      </c>
      <c r="C674" s="589" t="s">
        <v>85</v>
      </c>
      <c r="D674" s="589" t="s">
        <v>793</v>
      </c>
      <c r="E674" s="592">
        <v>44.75</v>
      </c>
      <c r="F674" s="591" t="s">
        <v>794</v>
      </c>
    </row>
    <row r="675" spans="1:6">
      <c r="A675" s="589">
        <v>5849</v>
      </c>
      <c r="B675" s="589" t="s">
        <v>1454</v>
      </c>
      <c r="C675" s="589" t="s">
        <v>85</v>
      </c>
      <c r="D675" s="589" t="s">
        <v>793</v>
      </c>
      <c r="E675" s="592">
        <v>81.73</v>
      </c>
      <c r="F675" s="591" t="s">
        <v>794</v>
      </c>
    </row>
    <row r="676" spans="1:6">
      <c r="A676" s="589">
        <v>5853</v>
      </c>
      <c r="B676" s="589" t="s">
        <v>1455</v>
      </c>
      <c r="C676" s="589" t="s">
        <v>85</v>
      </c>
      <c r="D676" s="589" t="s">
        <v>793</v>
      </c>
      <c r="E676" s="592">
        <v>82.12</v>
      </c>
      <c r="F676" s="591" t="s">
        <v>794</v>
      </c>
    </row>
    <row r="677" spans="1:6">
      <c r="A677" s="589">
        <v>5857</v>
      </c>
      <c r="B677" s="589" t="s">
        <v>1456</v>
      </c>
      <c r="C677" s="589" t="s">
        <v>85</v>
      </c>
      <c r="D677" s="589" t="s">
        <v>793</v>
      </c>
      <c r="E677" s="592">
        <v>224.83</v>
      </c>
      <c r="F677" s="591" t="s">
        <v>794</v>
      </c>
    </row>
    <row r="678" spans="1:6">
      <c r="A678" s="589">
        <v>5865</v>
      </c>
      <c r="B678" s="589" t="s">
        <v>1457</v>
      </c>
      <c r="C678" s="589" t="s">
        <v>85</v>
      </c>
      <c r="D678" s="589" t="s">
        <v>793</v>
      </c>
      <c r="E678" s="592">
        <v>12.26</v>
      </c>
      <c r="F678" s="591" t="s">
        <v>794</v>
      </c>
    </row>
    <row r="679" spans="1:6">
      <c r="A679" s="589">
        <v>5869</v>
      </c>
      <c r="B679" s="589" t="s">
        <v>1458</v>
      </c>
      <c r="C679" s="589" t="s">
        <v>85</v>
      </c>
      <c r="D679" s="589" t="s">
        <v>793</v>
      </c>
      <c r="E679" s="592">
        <v>68.89</v>
      </c>
      <c r="F679" s="591" t="s">
        <v>794</v>
      </c>
    </row>
    <row r="680" spans="1:6">
      <c r="A680" s="589">
        <v>5877</v>
      </c>
      <c r="B680" s="589" t="s">
        <v>1459</v>
      </c>
      <c r="C680" s="589" t="s">
        <v>85</v>
      </c>
      <c r="D680" s="589" t="s">
        <v>793</v>
      </c>
      <c r="E680" s="592">
        <v>52.72</v>
      </c>
      <c r="F680" s="591" t="s">
        <v>794</v>
      </c>
    </row>
    <row r="681" spans="1:6">
      <c r="A681" s="589">
        <v>5881</v>
      </c>
      <c r="B681" s="589" t="s">
        <v>1460</v>
      </c>
      <c r="C681" s="589" t="s">
        <v>85</v>
      </c>
      <c r="D681" s="589" t="s">
        <v>793</v>
      </c>
      <c r="E681" s="592">
        <v>74.52</v>
      </c>
      <c r="F681" s="591" t="s">
        <v>794</v>
      </c>
    </row>
    <row r="682" spans="1:6">
      <c r="A682" s="589">
        <v>5884</v>
      </c>
      <c r="B682" s="589" t="s">
        <v>1461</v>
      </c>
      <c r="C682" s="589" t="s">
        <v>85</v>
      </c>
      <c r="D682" s="589" t="s">
        <v>793</v>
      </c>
      <c r="E682" s="592">
        <v>50.54</v>
      </c>
      <c r="F682" s="591" t="s">
        <v>794</v>
      </c>
    </row>
    <row r="683" spans="1:6">
      <c r="A683" s="589">
        <v>5892</v>
      </c>
      <c r="B683" s="589" t="s">
        <v>1462</v>
      </c>
      <c r="C683" s="589" t="s">
        <v>85</v>
      </c>
      <c r="D683" s="589" t="s">
        <v>793</v>
      </c>
      <c r="E683" s="592">
        <v>55.68</v>
      </c>
      <c r="F683" s="591" t="s">
        <v>794</v>
      </c>
    </row>
    <row r="684" spans="1:6">
      <c r="A684" s="589">
        <v>5896</v>
      </c>
      <c r="B684" s="589" t="s">
        <v>1463</v>
      </c>
      <c r="C684" s="589" t="s">
        <v>85</v>
      </c>
      <c r="D684" s="589" t="s">
        <v>793</v>
      </c>
      <c r="E684" s="592">
        <v>58.41</v>
      </c>
      <c r="F684" s="591" t="s">
        <v>794</v>
      </c>
    </row>
    <row r="685" spans="1:6">
      <c r="A685" s="589">
        <v>5903</v>
      </c>
      <c r="B685" s="589" t="s">
        <v>1464</v>
      </c>
      <c r="C685" s="589" t="s">
        <v>85</v>
      </c>
      <c r="D685" s="589" t="s">
        <v>793</v>
      </c>
      <c r="E685" s="592">
        <v>72.81</v>
      </c>
      <c r="F685" s="591" t="s">
        <v>794</v>
      </c>
    </row>
    <row r="686" spans="1:6">
      <c r="A686" s="589">
        <v>5911</v>
      </c>
      <c r="B686" s="589" t="s">
        <v>1465</v>
      </c>
      <c r="C686" s="589" t="s">
        <v>85</v>
      </c>
      <c r="D686" s="589" t="s">
        <v>793</v>
      </c>
      <c r="E686" s="592">
        <v>23.33</v>
      </c>
      <c r="F686" s="591" t="s">
        <v>794</v>
      </c>
    </row>
    <row r="687" spans="1:6">
      <c r="A687" s="589">
        <v>5923</v>
      </c>
      <c r="B687" s="589" t="s">
        <v>1466</v>
      </c>
      <c r="C687" s="589" t="s">
        <v>85</v>
      </c>
      <c r="D687" s="589" t="s">
        <v>793</v>
      </c>
      <c r="E687" s="592">
        <v>3.21</v>
      </c>
      <c r="F687" s="591" t="s">
        <v>794</v>
      </c>
    </row>
    <row r="688" spans="1:6">
      <c r="A688" s="589">
        <v>5930</v>
      </c>
      <c r="B688" s="589" t="s">
        <v>1467</v>
      </c>
      <c r="C688" s="589" t="s">
        <v>85</v>
      </c>
      <c r="D688" s="589" t="s">
        <v>793</v>
      </c>
      <c r="E688" s="592">
        <v>72.64</v>
      </c>
      <c r="F688" s="591" t="s">
        <v>794</v>
      </c>
    </row>
    <row r="689" spans="1:6">
      <c r="A689" s="589">
        <v>5934</v>
      </c>
      <c r="B689" s="589" t="s">
        <v>1468</v>
      </c>
      <c r="C689" s="589" t="s">
        <v>85</v>
      </c>
      <c r="D689" s="589" t="s">
        <v>793</v>
      </c>
      <c r="E689" s="592">
        <v>88.84</v>
      </c>
      <c r="F689" s="591" t="s">
        <v>794</v>
      </c>
    </row>
    <row r="690" spans="1:6">
      <c r="A690" s="589">
        <v>5942</v>
      </c>
      <c r="B690" s="589" t="s">
        <v>1469</v>
      </c>
      <c r="C690" s="589" t="s">
        <v>85</v>
      </c>
      <c r="D690" s="589" t="s">
        <v>793</v>
      </c>
      <c r="E690" s="592">
        <v>66.2</v>
      </c>
      <c r="F690" s="591" t="s">
        <v>794</v>
      </c>
    </row>
    <row r="691" spans="1:6">
      <c r="A691" s="589">
        <v>5946</v>
      </c>
      <c r="B691" s="589" t="s">
        <v>1470</v>
      </c>
      <c r="C691" s="589" t="s">
        <v>85</v>
      </c>
      <c r="D691" s="589" t="s">
        <v>793</v>
      </c>
      <c r="E691" s="590">
        <v>84.39</v>
      </c>
      <c r="F691" s="591" t="s">
        <v>794</v>
      </c>
    </row>
    <row r="692" spans="1:6">
      <c r="A692" s="589">
        <v>5952</v>
      </c>
      <c r="B692" s="589" t="s">
        <v>1471</v>
      </c>
      <c r="C692" s="589" t="s">
        <v>85</v>
      </c>
      <c r="D692" s="589" t="s">
        <v>942</v>
      </c>
      <c r="E692" s="590">
        <v>19.55</v>
      </c>
      <c r="F692" s="591" t="s">
        <v>794</v>
      </c>
    </row>
    <row r="693" spans="1:6">
      <c r="A693" s="589">
        <v>5954</v>
      </c>
      <c r="B693" s="589" t="s">
        <v>1472</v>
      </c>
      <c r="C693" s="589" t="s">
        <v>85</v>
      </c>
      <c r="D693" s="589" t="s">
        <v>793</v>
      </c>
      <c r="E693" s="590">
        <v>6.74</v>
      </c>
      <c r="F693" s="591" t="s">
        <v>794</v>
      </c>
    </row>
    <row r="694" spans="1:6">
      <c r="A694" s="589">
        <v>5961</v>
      </c>
      <c r="B694" s="589" t="s">
        <v>1473</v>
      </c>
      <c r="C694" s="589" t="s">
        <v>85</v>
      </c>
      <c r="D694" s="589" t="s">
        <v>793</v>
      </c>
      <c r="E694" s="590">
        <v>62.96</v>
      </c>
      <c r="F694" s="591" t="s">
        <v>794</v>
      </c>
    </row>
    <row r="695" spans="1:6">
      <c r="A695" s="589">
        <v>6260</v>
      </c>
      <c r="B695" s="589" t="s">
        <v>1474</v>
      </c>
      <c r="C695" s="589" t="s">
        <v>85</v>
      </c>
      <c r="D695" s="589" t="s">
        <v>793</v>
      </c>
      <c r="E695" s="590">
        <v>60.17</v>
      </c>
      <c r="F695" s="591" t="s">
        <v>794</v>
      </c>
    </row>
    <row r="696" spans="1:6">
      <c r="A696" s="589">
        <v>6880</v>
      </c>
      <c r="B696" s="589" t="s">
        <v>1475</v>
      </c>
      <c r="C696" s="589" t="s">
        <v>85</v>
      </c>
      <c r="D696" s="589" t="s">
        <v>793</v>
      </c>
      <c r="E696" s="590">
        <v>82.51</v>
      </c>
      <c r="F696" s="591" t="s">
        <v>794</v>
      </c>
    </row>
    <row r="697" spans="1:6">
      <c r="A697" s="589">
        <v>7031</v>
      </c>
      <c r="B697" s="589" t="s">
        <v>1476</v>
      </c>
      <c r="C697" s="589" t="s">
        <v>85</v>
      </c>
      <c r="D697" s="589" t="s">
        <v>793</v>
      </c>
      <c r="E697" s="590">
        <v>6.33</v>
      </c>
      <c r="F697" s="591" t="s">
        <v>794</v>
      </c>
    </row>
    <row r="698" spans="1:6">
      <c r="A698" s="589">
        <v>7043</v>
      </c>
      <c r="B698" s="589" t="s">
        <v>1477</v>
      </c>
      <c r="C698" s="589" t="s">
        <v>85</v>
      </c>
      <c r="D698" s="589" t="s">
        <v>942</v>
      </c>
      <c r="E698" s="590">
        <v>0.33</v>
      </c>
      <c r="F698" s="591" t="s">
        <v>794</v>
      </c>
    </row>
    <row r="699" spans="1:6">
      <c r="A699" s="589">
        <v>7050</v>
      </c>
      <c r="B699" s="589" t="s">
        <v>1478</v>
      </c>
      <c r="C699" s="589" t="s">
        <v>85</v>
      </c>
      <c r="D699" s="589" t="s">
        <v>793</v>
      </c>
      <c r="E699" s="592">
        <v>75.400000000000006</v>
      </c>
      <c r="F699" s="591" t="s">
        <v>794</v>
      </c>
    </row>
    <row r="700" spans="1:6">
      <c r="A700" s="589">
        <v>67827</v>
      </c>
      <c r="B700" s="589" t="s">
        <v>1479</v>
      </c>
      <c r="C700" s="589" t="s">
        <v>85</v>
      </c>
      <c r="D700" s="589" t="s">
        <v>793</v>
      </c>
      <c r="E700" s="592">
        <v>64.17</v>
      </c>
      <c r="F700" s="591" t="s">
        <v>794</v>
      </c>
    </row>
    <row r="701" spans="1:6">
      <c r="A701" s="589">
        <v>73395</v>
      </c>
      <c r="B701" s="589" t="s">
        <v>1480</v>
      </c>
      <c r="C701" s="589" t="s">
        <v>85</v>
      </c>
      <c r="D701" s="589" t="s">
        <v>793</v>
      </c>
      <c r="E701" s="592">
        <v>9.67</v>
      </c>
      <c r="F701" s="591" t="s">
        <v>794</v>
      </c>
    </row>
    <row r="702" spans="1:6">
      <c r="A702" s="589">
        <v>83766</v>
      </c>
      <c r="B702" s="589" t="s">
        <v>1481</v>
      </c>
      <c r="C702" s="589" t="s">
        <v>85</v>
      </c>
      <c r="D702" s="589" t="s">
        <v>793</v>
      </c>
      <c r="E702" s="592">
        <v>36.590000000000003</v>
      </c>
      <c r="F702" s="591" t="s">
        <v>794</v>
      </c>
    </row>
    <row r="703" spans="1:6">
      <c r="A703" s="589">
        <v>87446</v>
      </c>
      <c r="B703" s="589" t="s">
        <v>1482</v>
      </c>
      <c r="C703" s="589" t="s">
        <v>85</v>
      </c>
      <c r="D703" s="589" t="s">
        <v>942</v>
      </c>
      <c r="E703" s="592">
        <v>0.57999999999999996</v>
      </c>
      <c r="F703" s="591" t="s">
        <v>794</v>
      </c>
    </row>
    <row r="704" spans="1:6">
      <c r="A704" s="589">
        <v>88392</v>
      </c>
      <c r="B704" s="589" t="s">
        <v>1483</v>
      </c>
      <c r="C704" s="589" t="s">
        <v>85</v>
      </c>
      <c r="D704" s="589" t="s">
        <v>942</v>
      </c>
      <c r="E704" s="592">
        <v>1.1399999999999999</v>
      </c>
      <c r="F704" s="591" t="s">
        <v>794</v>
      </c>
    </row>
    <row r="705" spans="1:6">
      <c r="A705" s="589">
        <v>88398</v>
      </c>
      <c r="B705" s="589" t="s">
        <v>1484</v>
      </c>
      <c r="C705" s="589" t="s">
        <v>85</v>
      </c>
      <c r="D705" s="589" t="s">
        <v>942</v>
      </c>
      <c r="E705" s="590">
        <v>1.35</v>
      </c>
      <c r="F705" s="591" t="s">
        <v>794</v>
      </c>
    </row>
    <row r="706" spans="1:6">
      <c r="A706" s="589">
        <v>88404</v>
      </c>
      <c r="B706" s="589" t="s">
        <v>1485</v>
      </c>
      <c r="C706" s="589" t="s">
        <v>85</v>
      </c>
      <c r="D706" s="589" t="s">
        <v>942</v>
      </c>
      <c r="E706" s="590">
        <v>1.08</v>
      </c>
      <c r="F706" s="591" t="s">
        <v>794</v>
      </c>
    </row>
    <row r="707" spans="1:6">
      <c r="A707" s="589">
        <v>88430</v>
      </c>
      <c r="B707" s="589" t="s">
        <v>1486</v>
      </c>
      <c r="C707" s="589" t="s">
        <v>85</v>
      </c>
      <c r="D707" s="589" t="s">
        <v>942</v>
      </c>
      <c r="E707" s="590">
        <v>7.05</v>
      </c>
      <c r="F707" s="591" t="s">
        <v>794</v>
      </c>
    </row>
    <row r="708" spans="1:6">
      <c r="A708" s="589">
        <v>88438</v>
      </c>
      <c r="B708" s="589" t="s">
        <v>1487</v>
      </c>
      <c r="C708" s="589" t="s">
        <v>85</v>
      </c>
      <c r="D708" s="589" t="s">
        <v>942</v>
      </c>
      <c r="E708" s="590">
        <v>9.35</v>
      </c>
      <c r="F708" s="591" t="s">
        <v>794</v>
      </c>
    </row>
    <row r="709" spans="1:6">
      <c r="A709" s="589">
        <v>88831</v>
      </c>
      <c r="B709" s="589" t="s">
        <v>1488</v>
      </c>
      <c r="C709" s="589" t="s">
        <v>85</v>
      </c>
      <c r="D709" s="589" t="s">
        <v>1410</v>
      </c>
      <c r="E709" s="590">
        <v>0.43</v>
      </c>
      <c r="F709" s="591" t="s">
        <v>794</v>
      </c>
    </row>
    <row r="710" spans="1:6">
      <c r="A710" s="589">
        <v>88844</v>
      </c>
      <c r="B710" s="589" t="s">
        <v>1489</v>
      </c>
      <c r="C710" s="589" t="s">
        <v>85</v>
      </c>
      <c r="D710" s="589" t="s">
        <v>793</v>
      </c>
      <c r="E710" s="590">
        <v>70.03</v>
      </c>
      <c r="F710" s="591" t="s">
        <v>794</v>
      </c>
    </row>
    <row r="711" spans="1:6">
      <c r="A711" s="589">
        <v>88908</v>
      </c>
      <c r="B711" s="589" t="s">
        <v>1490</v>
      </c>
      <c r="C711" s="589" t="s">
        <v>85</v>
      </c>
      <c r="D711" s="589" t="s">
        <v>793</v>
      </c>
      <c r="E711" s="590">
        <v>87.88</v>
      </c>
      <c r="F711" s="591" t="s">
        <v>794</v>
      </c>
    </row>
    <row r="712" spans="1:6">
      <c r="A712" s="589">
        <v>89022</v>
      </c>
      <c r="B712" s="589" t="s">
        <v>1491</v>
      </c>
      <c r="C712" s="589" t="s">
        <v>85</v>
      </c>
      <c r="D712" s="589" t="s">
        <v>942</v>
      </c>
      <c r="E712" s="590">
        <v>0.43</v>
      </c>
      <c r="F712" s="591" t="s">
        <v>794</v>
      </c>
    </row>
    <row r="713" spans="1:6">
      <c r="A713" s="589">
        <v>89027</v>
      </c>
      <c r="B713" s="589" t="s">
        <v>1492</v>
      </c>
      <c r="C713" s="589" t="s">
        <v>85</v>
      </c>
      <c r="D713" s="589" t="s">
        <v>793</v>
      </c>
      <c r="E713" s="592">
        <v>5.14</v>
      </c>
      <c r="F713" s="591" t="s">
        <v>794</v>
      </c>
    </row>
    <row r="714" spans="1:6">
      <c r="A714" s="589">
        <v>89031</v>
      </c>
      <c r="B714" s="589" t="s">
        <v>1493</v>
      </c>
      <c r="C714" s="589" t="s">
        <v>85</v>
      </c>
      <c r="D714" s="589" t="s">
        <v>793</v>
      </c>
      <c r="E714" s="592">
        <v>67.77</v>
      </c>
      <c r="F714" s="591" t="s">
        <v>794</v>
      </c>
    </row>
    <row r="715" spans="1:6">
      <c r="A715" s="589">
        <v>89036</v>
      </c>
      <c r="B715" s="589" t="s">
        <v>93</v>
      </c>
      <c r="C715" s="589" t="s">
        <v>85</v>
      </c>
      <c r="D715" s="589" t="s">
        <v>793</v>
      </c>
      <c r="E715" s="592">
        <v>37.950000000000003</v>
      </c>
      <c r="F715" s="591" t="s">
        <v>794</v>
      </c>
    </row>
    <row r="716" spans="1:6">
      <c r="A716" s="589">
        <v>89218</v>
      </c>
      <c r="B716" s="589" t="s">
        <v>1494</v>
      </c>
      <c r="C716" s="589" t="s">
        <v>85</v>
      </c>
      <c r="D716" s="589" t="s">
        <v>793</v>
      </c>
      <c r="E716" s="592">
        <v>76.27</v>
      </c>
      <c r="F716" s="591" t="s">
        <v>794</v>
      </c>
    </row>
    <row r="717" spans="1:6">
      <c r="A717" s="589">
        <v>89226</v>
      </c>
      <c r="B717" s="589" t="s">
        <v>1495</v>
      </c>
      <c r="C717" s="589" t="s">
        <v>85</v>
      </c>
      <c r="D717" s="589" t="s">
        <v>942</v>
      </c>
      <c r="E717" s="592">
        <v>1.76</v>
      </c>
      <c r="F717" s="591" t="s">
        <v>794</v>
      </c>
    </row>
    <row r="718" spans="1:6">
      <c r="A718" s="589">
        <v>89235</v>
      </c>
      <c r="B718" s="589" t="s">
        <v>1496</v>
      </c>
      <c r="C718" s="589" t="s">
        <v>85</v>
      </c>
      <c r="D718" s="589" t="s">
        <v>793</v>
      </c>
      <c r="E718" s="592">
        <v>176.01</v>
      </c>
      <c r="F718" s="591" t="s">
        <v>794</v>
      </c>
    </row>
    <row r="719" spans="1:6">
      <c r="A719" s="589">
        <v>89243</v>
      </c>
      <c r="B719" s="589" t="s">
        <v>1497</v>
      </c>
      <c r="C719" s="589" t="s">
        <v>85</v>
      </c>
      <c r="D719" s="589" t="s">
        <v>793</v>
      </c>
      <c r="E719" s="592">
        <v>385.61</v>
      </c>
      <c r="F719" s="591" t="s">
        <v>794</v>
      </c>
    </row>
    <row r="720" spans="1:6">
      <c r="A720" s="589">
        <v>89251</v>
      </c>
      <c r="B720" s="589" t="s">
        <v>1498</v>
      </c>
      <c r="C720" s="589" t="s">
        <v>85</v>
      </c>
      <c r="D720" s="589" t="s">
        <v>793</v>
      </c>
      <c r="E720" s="592">
        <v>337.58</v>
      </c>
      <c r="F720" s="591" t="s">
        <v>794</v>
      </c>
    </row>
    <row r="721" spans="1:6">
      <c r="A721" s="589">
        <v>89258</v>
      </c>
      <c r="B721" s="589" t="s">
        <v>1499</v>
      </c>
      <c r="C721" s="589" t="s">
        <v>85</v>
      </c>
      <c r="D721" s="589" t="s">
        <v>793</v>
      </c>
      <c r="E721" s="592">
        <v>114.55</v>
      </c>
      <c r="F721" s="591" t="s">
        <v>794</v>
      </c>
    </row>
    <row r="722" spans="1:6">
      <c r="A722" s="589">
        <v>89273</v>
      </c>
      <c r="B722" s="589" t="s">
        <v>1500</v>
      </c>
      <c r="C722" s="589" t="s">
        <v>85</v>
      </c>
      <c r="D722" s="589" t="s">
        <v>793</v>
      </c>
      <c r="E722" s="592">
        <v>100.37</v>
      </c>
      <c r="F722" s="591" t="s">
        <v>794</v>
      </c>
    </row>
    <row r="723" spans="1:6">
      <c r="A723" s="589">
        <v>89279</v>
      </c>
      <c r="B723" s="589" t="s">
        <v>1501</v>
      </c>
      <c r="C723" s="589" t="s">
        <v>85</v>
      </c>
      <c r="D723" s="589" t="s">
        <v>942</v>
      </c>
      <c r="E723" s="592">
        <v>2.13</v>
      </c>
      <c r="F723" s="591" t="s">
        <v>794</v>
      </c>
    </row>
    <row r="724" spans="1:6">
      <c r="A724" s="589">
        <v>89877</v>
      </c>
      <c r="B724" s="589" t="s">
        <v>1502</v>
      </c>
      <c r="C724" s="589" t="s">
        <v>85</v>
      </c>
      <c r="D724" s="589" t="s">
        <v>793</v>
      </c>
      <c r="E724" s="592">
        <v>88.92</v>
      </c>
      <c r="F724" s="591" t="s">
        <v>794</v>
      </c>
    </row>
    <row r="725" spans="1:6">
      <c r="A725" s="589">
        <v>89884</v>
      </c>
      <c r="B725" s="589" t="s">
        <v>1503</v>
      </c>
      <c r="C725" s="589" t="s">
        <v>85</v>
      </c>
      <c r="D725" s="589" t="s">
        <v>793</v>
      </c>
      <c r="E725" s="592">
        <v>92.77</v>
      </c>
      <c r="F725" s="591" t="s">
        <v>794</v>
      </c>
    </row>
    <row r="726" spans="1:6">
      <c r="A726" s="589">
        <v>90587</v>
      </c>
      <c r="B726" s="589" t="s">
        <v>1504</v>
      </c>
      <c r="C726" s="589" t="s">
        <v>85</v>
      </c>
      <c r="D726" s="589" t="s">
        <v>793</v>
      </c>
      <c r="E726" s="592">
        <v>0.53</v>
      </c>
      <c r="F726" s="591" t="s">
        <v>794</v>
      </c>
    </row>
    <row r="727" spans="1:6">
      <c r="A727" s="589">
        <v>90626</v>
      </c>
      <c r="B727" s="589" t="s">
        <v>1505</v>
      </c>
      <c r="C727" s="589" t="s">
        <v>85</v>
      </c>
      <c r="D727" s="589" t="s">
        <v>942</v>
      </c>
      <c r="E727" s="592">
        <v>3.21</v>
      </c>
      <c r="F727" s="591" t="s">
        <v>794</v>
      </c>
    </row>
    <row r="728" spans="1:6">
      <c r="A728" s="589">
        <v>90632</v>
      </c>
      <c r="B728" s="589" t="s">
        <v>1506</v>
      </c>
      <c r="C728" s="589" t="s">
        <v>85</v>
      </c>
      <c r="D728" s="589" t="s">
        <v>793</v>
      </c>
      <c r="E728" s="592">
        <v>86.44</v>
      </c>
      <c r="F728" s="591" t="s">
        <v>794</v>
      </c>
    </row>
    <row r="729" spans="1:6">
      <c r="A729" s="589">
        <v>90638</v>
      </c>
      <c r="B729" s="589" t="s">
        <v>1507</v>
      </c>
      <c r="C729" s="589" t="s">
        <v>85</v>
      </c>
      <c r="D729" s="589" t="s">
        <v>942</v>
      </c>
      <c r="E729" s="592">
        <v>5.43</v>
      </c>
      <c r="F729" s="591" t="s">
        <v>794</v>
      </c>
    </row>
    <row r="730" spans="1:6">
      <c r="A730" s="589">
        <v>90644</v>
      </c>
      <c r="B730" s="589" t="s">
        <v>1508</v>
      </c>
      <c r="C730" s="589" t="s">
        <v>85</v>
      </c>
      <c r="D730" s="589" t="s">
        <v>942</v>
      </c>
      <c r="E730" s="592">
        <v>8.1</v>
      </c>
      <c r="F730" s="591" t="s">
        <v>794</v>
      </c>
    </row>
    <row r="731" spans="1:6">
      <c r="A731" s="589">
        <v>90651</v>
      </c>
      <c r="B731" s="589" t="s">
        <v>1509</v>
      </c>
      <c r="C731" s="589" t="s">
        <v>85</v>
      </c>
      <c r="D731" s="589" t="s">
        <v>942</v>
      </c>
      <c r="E731" s="592">
        <v>0.97</v>
      </c>
      <c r="F731" s="591" t="s">
        <v>794</v>
      </c>
    </row>
    <row r="732" spans="1:6">
      <c r="A732" s="589">
        <v>90657</v>
      </c>
      <c r="B732" s="589" t="s">
        <v>1510</v>
      </c>
      <c r="C732" s="589" t="s">
        <v>85</v>
      </c>
      <c r="D732" s="589" t="s">
        <v>942</v>
      </c>
      <c r="E732" s="592">
        <v>5.27</v>
      </c>
      <c r="F732" s="591" t="s">
        <v>794</v>
      </c>
    </row>
    <row r="733" spans="1:6">
      <c r="A733" s="589">
        <v>90663</v>
      </c>
      <c r="B733" s="589" t="s">
        <v>1511</v>
      </c>
      <c r="C733" s="589" t="s">
        <v>85</v>
      </c>
      <c r="D733" s="589" t="s">
        <v>942</v>
      </c>
      <c r="E733" s="592">
        <v>5.65</v>
      </c>
      <c r="F733" s="591" t="s">
        <v>794</v>
      </c>
    </row>
    <row r="734" spans="1:6">
      <c r="A734" s="589">
        <v>90669</v>
      </c>
      <c r="B734" s="589" t="s">
        <v>1512</v>
      </c>
      <c r="C734" s="589" t="s">
        <v>85</v>
      </c>
      <c r="D734" s="589" t="s">
        <v>793</v>
      </c>
      <c r="E734" s="592">
        <v>9.0399999999999991</v>
      </c>
      <c r="F734" s="591" t="s">
        <v>794</v>
      </c>
    </row>
    <row r="735" spans="1:6">
      <c r="A735" s="589">
        <v>90675</v>
      </c>
      <c r="B735" s="589" t="s">
        <v>1513</v>
      </c>
      <c r="C735" s="589" t="s">
        <v>85</v>
      </c>
      <c r="D735" s="589" t="s">
        <v>793</v>
      </c>
      <c r="E735" s="592">
        <v>321.87</v>
      </c>
      <c r="F735" s="591" t="s">
        <v>794</v>
      </c>
    </row>
    <row r="736" spans="1:6">
      <c r="A736" s="589">
        <v>90681</v>
      </c>
      <c r="B736" s="589" t="s">
        <v>1514</v>
      </c>
      <c r="C736" s="589" t="s">
        <v>85</v>
      </c>
      <c r="D736" s="589" t="s">
        <v>793</v>
      </c>
      <c r="E736" s="592">
        <v>158.32</v>
      </c>
      <c r="F736" s="591" t="s">
        <v>794</v>
      </c>
    </row>
    <row r="737" spans="1:6">
      <c r="A737" s="589">
        <v>90687</v>
      </c>
      <c r="B737" s="589" t="s">
        <v>1515</v>
      </c>
      <c r="C737" s="589" t="s">
        <v>85</v>
      </c>
      <c r="D737" s="589" t="s">
        <v>793</v>
      </c>
      <c r="E737" s="592">
        <v>67.7</v>
      </c>
      <c r="F737" s="591" t="s">
        <v>794</v>
      </c>
    </row>
    <row r="738" spans="1:6">
      <c r="A738" s="589">
        <v>90693</v>
      </c>
      <c r="B738" s="589" t="s">
        <v>1516</v>
      </c>
      <c r="C738" s="589" t="s">
        <v>85</v>
      </c>
      <c r="D738" s="589" t="s">
        <v>793</v>
      </c>
      <c r="E738" s="592">
        <v>53.6</v>
      </c>
      <c r="F738" s="591" t="s">
        <v>794</v>
      </c>
    </row>
    <row r="739" spans="1:6">
      <c r="A739" s="589">
        <v>90965</v>
      </c>
      <c r="B739" s="589" t="s">
        <v>1517</v>
      </c>
      <c r="C739" s="589" t="s">
        <v>85</v>
      </c>
      <c r="D739" s="589" t="s">
        <v>793</v>
      </c>
      <c r="E739" s="592">
        <v>9</v>
      </c>
      <c r="F739" s="591" t="s">
        <v>794</v>
      </c>
    </row>
    <row r="740" spans="1:6">
      <c r="A740" s="589">
        <v>90973</v>
      </c>
      <c r="B740" s="589" t="s">
        <v>1518</v>
      </c>
      <c r="C740" s="589" t="s">
        <v>85</v>
      </c>
      <c r="D740" s="589" t="s">
        <v>793</v>
      </c>
      <c r="E740" s="592">
        <v>9.0299999999999994</v>
      </c>
      <c r="F740" s="591" t="s">
        <v>794</v>
      </c>
    </row>
    <row r="741" spans="1:6">
      <c r="A741" s="589">
        <v>90982</v>
      </c>
      <c r="B741" s="589" t="s">
        <v>1519</v>
      </c>
      <c r="C741" s="589" t="s">
        <v>85</v>
      </c>
      <c r="D741" s="589" t="s">
        <v>793</v>
      </c>
      <c r="E741" s="592">
        <v>22.94</v>
      </c>
      <c r="F741" s="591" t="s">
        <v>794</v>
      </c>
    </row>
    <row r="742" spans="1:6">
      <c r="A742" s="589">
        <v>91001</v>
      </c>
      <c r="B742" s="589" t="s">
        <v>1520</v>
      </c>
      <c r="C742" s="589" t="s">
        <v>85</v>
      </c>
      <c r="D742" s="589" t="s">
        <v>793</v>
      </c>
      <c r="E742" s="592">
        <v>10.71</v>
      </c>
      <c r="F742" s="591" t="s">
        <v>794</v>
      </c>
    </row>
    <row r="743" spans="1:6">
      <c r="A743" s="589">
        <v>91032</v>
      </c>
      <c r="B743" s="589" t="s">
        <v>1521</v>
      </c>
      <c r="C743" s="589" t="s">
        <v>85</v>
      </c>
      <c r="D743" s="589" t="s">
        <v>793</v>
      </c>
      <c r="E743" s="592">
        <v>66.61</v>
      </c>
      <c r="F743" s="591" t="s">
        <v>794</v>
      </c>
    </row>
    <row r="744" spans="1:6">
      <c r="A744" s="589">
        <v>91278</v>
      </c>
      <c r="B744" s="589" t="s">
        <v>182</v>
      </c>
      <c r="C744" s="589" t="s">
        <v>85</v>
      </c>
      <c r="D744" s="589" t="s">
        <v>793</v>
      </c>
      <c r="E744" s="592">
        <v>0.76</v>
      </c>
      <c r="F744" s="591" t="s">
        <v>794</v>
      </c>
    </row>
    <row r="745" spans="1:6">
      <c r="A745" s="589">
        <v>91285</v>
      </c>
      <c r="B745" s="589" t="s">
        <v>1522</v>
      </c>
      <c r="C745" s="589" t="s">
        <v>85</v>
      </c>
      <c r="D745" s="589" t="s">
        <v>942</v>
      </c>
      <c r="E745" s="590">
        <v>1.1200000000000001</v>
      </c>
      <c r="F745" s="591" t="s">
        <v>794</v>
      </c>
    </row>
    <row r="746" spans="1:6">
      <c r="A746" s="589">
        <v>91387</v>
      </c>
      <c r="B746" s="589" t="s">
        <v>1523</v>
      </c>
      <c r="C746" s="589" t="s">
        <v>85</v>
      </c>
      <c r="D746" s="589" t="s">
        <v>793</v>
      </c>
      <c r="E746" s="590">
        <v>73.739999999999995</v>
      </c>
      <c r="F746" s="591" t="s">
        <v>794</v>
      </c>
    </row>
    <row r="747" spans="1:6">
      <c r="A747" s="589">
        <v>91395</v>
      </c>
      <c r="B747" s="589" t="s">
        <v>1524</v>
      </c>
      <c r="C747" s="589" t="s">
        <v>85</v>
      </c>
      <c r="D747" s="589" t="s">
        <v>793</v>
      </c>
      <c r="E747" s="592">
        <v>57.92</v>
      </c>
      <c r="F747" s="591" t="s">
        <v>794</v>
      </c>
    </row>
    <row r="748" spans="1:6">
      <c r="A748" s="589">
        <v>91486</v>
      </c>
      <c r="B748" s="589" t="s">
        <v>1525</v>
      </c>
      <c r="C748" s="589" t="s">
        <v>85</v>
      </c>
      <c r="D748" s="589" t="s">
        <v>793</v>
      </c>
      <c r="E748" s="590">
        <v>67.38</v>
      </c>
      <c r="F748" s="591" t="s">
        <v>794</v>
      </c>
    </row>
    <row r="749" spans="1:6">
      <c r="A749" s="589">
        <v>91534</v>
      </c>
      <c r="B749" s="589" t="s">
        <v>1526</v>
      </c>
      <c r="C749" s="589" t="s">
        <v>85</v>
      </c>
      <c r="D749" s="589" t="s">
        <v>793</v>
      </c>
      <c r="E749" s="592">
        <v>20.51</v>
      </c>
      <c r="F749" s="591" t="s">
        <v>794</v>
      </c>
    </row>
    <row r="750" spans="1:6">
      <c r="A750" s="589">
        <v>91635</v>
      </c>
      <c r="B750" s="589" t="s">
        <v>1527</v>
      </c>
      <c r="C750" s="589" t="s">
        <v>85</v>
      </c>
      <c r="D750" s="589" t="s">
        <v>793</v>
      </c>
      <c r="E750" s="592">
        <v>64.150000000000006</v>
      </c>
      <c r="F750" s="591" t="s">
        <v>794</v>
      </c>
    </row>
    <row r="751" spans="1:6">
      <c r="A751" s="589">
        <v>91646</v>
      </c>
      <c r="B751" s="589" t="s">
        <v>1528</v>
      </c>
      <c r="C751" s="589" t="s">
        <v>85</v>
      </c>
      <c r="D751" s="589" t="s">
        <v>793</v>
      </c>
      <c r="E751" s="592">
        <v>98.68</v>
      </c>
      <c r="F751" s="591" t="s">
        <v>794</v>
      </c>
    </row>
    <row r="752" spans="1:6">
      <c r="A752" s="589">
        <v>91693</v>
      </c>
      <c r="B752" s="589" t="s">
        <v>1529</v>
      </c>
      <c r="C752" s="589" t="s">
        <v>85</v>
      </c>
      <c r="D752" s="589" t="s">
        <v>942</v>
      </c>
      <c r="E752" s="590">
        <v>19.52</v>
      </c>
      <c r="F752" s="591" t="s">
        <v>794</v>
      </c>
    </row>
    <row r="753" spans="1:6">
      <c r="A753" s="589">
        <v>92044</v>
      </c>
      <c r="B753" s="589" t="s">
        <v>1530</v>
      </c>
      <c r="C753" s="589" t="s">
        <v>85</v>
      </c>
      <c r="D753" s="589" t="s">
        <v>793</v>
      </c>
      <c r="E753" s="592">
        <v>7.8</v>
      </c>
      <c r="F753" s="591" t="s">
        <v>794</v>
      </c>
    </row>
    <row r="754" spans="1:6">
      <c r="A754" s="589">
        <v>92107</v>
      </c>
      <c r="B754" s="589" t="s">
        <v>1531</v>
      </c>
      <c r="C754" s="589" t="s">
        <v>85</v>
      </c>
      <c r="D754" s="589" t="s">
        <v>793</v>
      </c>
      <c r="E754" s="592">
        <v>92.46</v>
      </c>
      <c r="F754" s="591" t="s">
        <v>794</v>
      </c>
    </row>
    <row r="755" spans="1:6">
      <c r="A755" s="589">
        <v>92113</v>
      </c>
      <c r="B755" s="589" t="s">
        <v>1532</v>
      </c>
      <c r="C755" s="589" t="s">
        <v>85</v>
      </c>
      <c r="D755" s="589" t="s">
        <v>942</v>
      </c>
      <c r="E755" s="592">
        <v>1.26</v>
      </c>
      <c r="F755" s="591" t="s">
        <v>794</v>
      </c>
    </row>
    <row r="756" spans="1:6">
      <c r="A756" s="589">
        <v>92119</v>
      </c>
      <c r="B756" s="589" t="s">
        <v>1533</v>
      </c>
      <c r="C756" s="589" t="s">
        <v>85</v>
      </c>
      <c r="D756" s="589" t="s">
        <v>942</v>
      </c>
      <c r="E756" s="592">
        <v>0.31</v>
      </c>
      <c r="F756" s="591" t="s">
        <v>794</v>
      </c>
    </row>
    <row r="757" spans="1:6">
      <c r="A757" s="589">
        <v>92139</v>
      </c>
      <c r="B757" s="589" t="s">
        <v>1534</v>
      </c>
      <c r="C757" s="589" t="s">
        <v>85</v>
      </c>
      <c r="D757" s="589" t="s">
        <v>793</v>
      </c>
      <c r="E757" s="592">
        <v>42.2</v>
      </c>
      <c r="F757" s="591" t="s">
        <v>794</v>
      </c>
    </row>
    <row r="758" spans="1:6">
      <c r="A758" s="589">
        <v>92146</v>
      </c>
      <c r="B758" s="589" t="s">
        <v>1535</v>
      </c>
      <c r="C758" s="589" t="s">
        <v>85</v>
      </c>
      <c r="D758" s="589" t="s">
        <v>793</v>
      </c>
      <c r="E758" s="592">
        <v>30.63</v>
      </c>
      <c r="F758" s="591" t="s">
        <v>794</v>
      </c>
    </row>
    <row r="759" spans="1:6">
      <c r="A759" s="589">
        <v>92243</v>
      </c>
      <c r="B759" s="589" t="s">
        <v>1536</v>
      </c>
      <c r="C759" s="589" t="s">
        <v>85</v>
      </c>
      <c r="D759" s="589" t="s">
        <v>793</v>
      </c>
      <c r="E759" s="590">
        <v>80.959999999999994</v>
      </c>
      <c r="F759" s="591" t="s">
        <v>794</v>
      </c>
    </row>
    <row r="760" spans="1:6">
      <c r="A760" s="589">
        <v>92717</v>
      </c>
      <c r="B760" s="589" t="s">
        <v>1537</v>
      </c>
      <c r="C760" s="589" t="s">
        <v>85</v>
      </c>
      <c r="D760" s="589" t="s">
        <v>942</v>
      </c>
      <c r="E760" s="590">
        <v>0.28000000000000003</v>
      </c>
      <c r="F760" s="591" t="s">
        <v>794</v>
      </c>
    </row>
    <row r="761" spans="1:6">
      <c r="A761" s="589">
        <v>92961</v>
      </c>
      <c r="B761" s="589" t="s">
        <v>1538</v>
      </c>
      <c r="C761" s="589" t="s">
        <v>85</v>
      </c>
      <c r="D761" s="589" t="s">
        <v>793</v>
      </c>
      <c r="E761" s="592">
        <v>5.29</v>
      </c>
      <c r="F761" s="591" t="s">
        <v>794</v>
      </c>
    </row>
    <row r="762" spans="1:6">
      <c r="A762" s="589">
        <v>92967</v>
      </c>
      <c r="B762" s="589" t="s">
        <v>1539</v>
      </c>
      <c r="C762" s="589" t="s">
        <v>85</v>
      </c>
      <c r="D762" s="589" t="s">
        <v>942</v>
      </c>
      <c r="E762" s="590">
        <v>19.61</v>
      </c>
      <c r="F762" s="591" t="s">
        <v>794</v>
      </c>
    </row>
    <row r="763" spans="1:6">
      <c r="A763" s="589">
        <v>93225</v>
      </c>
      <c r="B763" s="589" t="s">
        <v>1540</v>
      </c>
      <c r="C763" s="589" t="s">
        <v>85</v>
      </c>
      <c r="D763" s="589" t="s">
        <v>793</v>
      </c>
      <c r="E763" s="592">
        <v>483.2</v>
      </c>
      <c r="F763" s="591" t="s">
        <v>794</v>
      </c>
    </row>
    <row r="764" spans="1:6">
      <c r="A764" s="589">
        <v>93234</v>
      </c>
      <c r="B764" s="589" t="s">
        <v>1541</v>
      </c>
      <c r="C764" s="589" t="s">
        <v>85</v>
      </c>
      <c r="D764" s="589" t="s">
        <v>942</v>
      </c>
      <c r="E764" s="592">
        <v>0.54</v>
      </c>
      <c r="F764" s="591" t="s">
        <v>794</v>
      </c>
    </row>
    <row r="765" spans="1:6">
      <c r="A765" s="589">
        <v>93244</v>
      </c>
      <c r="B765" s="589" t="s">
        <v>1542</v>
      </c>
      <c r="C765" s="589" t="s">
        <v>85</v>
      </c>
      <c r="D765" s="589" t="s">
        <v>793</v>
      </c>
      <c r="E765" s="592">
        <v>61.3</v>
      </c>
      <c r="F765" s="591" t="s">
        <v>794</v>
      </c>
    </row>
    <row r="766" spans="1:6">
      <c r="A766" s="589">
        <v>93274</v>
      </c>
      <c r="B766" s="589" t="s">
        <v>1543</v>
      </c>
      <c r="C766" s="589" t="s">
        <v>85</v>
      </c>
      <c r="D766" s="589" t="s">
        <v>793</v>
      </c>
      <c r="E766" s="590">
        <v>59.26</v>
      </c>
      <c r="F766" s="591" t="s">
        <v>794</v>
      </c>
    </row>
    <row r="767" spans="1:6">
      <c r="A767" s="589">
        <v>93282</v>
      </c>
      <c r="B767" s="589" t="s">
        <v>1544</v>
      </c>
      <c r="C767" s="589" t="s">
        <v>85</v>
      </c>
      <c r="D767" s="589" t="s">
        <v>942</v>
      </c>
      <c r="E767" s="592">
        <v>19.13</v>
      </c>
      <c r="F767" s="591" t="s">
        <v>794</v>
      </c>
    </row>
    <row r="768" spans="1:6">
      <c r="A768" s="589">
        <v>93288</v>
      </c>
      <c r="B768" s="589" t="s">
        <v>1545</v>
      </c>
      <c r="C768" s="589" t="s">
        <v>85</v>
      </c>
      <c r="D768" s="589" t="s">
        <v>793</v>
      </c>
      <c r="E768" s="592">
        <v>172.43</v>
      </c>
      <c r="F768" s="591" t="s">
        <v>794</v>
      </c>
    </row>
    <row r="769" spans="1:6">
      <c r="A769" s="589">
        <v>93403</v>
      </c>
      <c r="B769" s="589" t="s">
        <v>1546</v>
      </c>
      <c r="C769" s="589" t="s">
        <v>85</v>
      </c>
      <c r="D769" s="589" t="s">
        <v>793</v>
      </c>
      <c r="E769" s="592">
        <v>69.48</v>
      </c>
      <c r="F769" s="591" t="s">
        <v>794</v>
      </c>
    </row>
    <row r="770" spans="1:6">
      <c r="A770" s="589">
        <v>93409</v>
      </c>
      <c r="B770" s="589" t="s">
        <v>1547</v>
      </c>
      <c r="C770" s="589" t="s">
        <v>85</v>
      </c>
      <c r="D770" s="589" t="s">
        <v>793</v>
      </c>
      <c r="E770" s="592">
        <v>26.69</v>
      </c>
      <c r="F770" s="591" t="s">
        <v>794</v>
      </c>
    </row>
    <row r="771" spans="1:6">
      <c r="A771" s="589">
        <v>93416</v>
      </c>
      <c r="B771" s="589" t="s">
        <v>1548</v>
      </c>
      <c r="C771" s="589" t="s">
        <v>85</v>
      </c>
      <c r="D771" s="589" t="s">
        <v>793</v>
      </c>
      <c r="E771" s="592">
        <v>0.46</v>
      </c>
      <c r="F771" s="591" t="s">
        <v>794</v>
      </c>
    </row>
    <row r="772" spans="1:6">
      <c r="A772" s="589">
        <v>93422</v>
      </c>
      <c r="B772" s="589" t="s">
        <v>1549</v>
      </c>
      <c r="C772" s="589" t="s">
        <v>85</v>
      </c>
      <c r="D772" s="589" t="s">
        <v>793</v>
      </c>
      <c r="E772" s="592">
        <v>6.07</v>
      </c>
      <c r="F772" s="591" t="s">
        <v>794</v>
      </c>
    </row>
    <row r="773" spans="1:6">
      <c r="A773" s="589">
        <v>93428</v>
      </c>
      <c r="B773" s="589" t="s">
        <v>1550</v>
      </c>
      <c r="C773" s="589" t="s">
        <v>85</v>
      </c>
      <c r="D773" s="589" t="s">
        <v>793</v>
      </c>
      <c r="E773" s="592">
        <v>8.6</v>
      </c>
      <c r="F773" s="591" t="s">
        <v>794</v>
      </c>
    </row>
    <row r="774" spans="1:6">
      <c r="A774" s="589">
        <v>93434</v>
      </c>
      <c r="B774" s="589" t="s">
        <v>1551</v>
      </c>
      <c r="C774" s="589" t="s">
        <v>85</v>
      </c>
      <c r="D774" s="589" t="s">
        <v>793</v>
      </c>
      <c r="E774" s="592">
        <v>304.58999999999997</v>
      </c>
      <c r="F774" s="591" t="s">
        <v>794</v>
      </c>
    </row>
    <row r="775" spans="1:6">
      <c r="A775" s="589">
        <v>93440</v>
      </c>
      <c r="B775" s="589" t="s">
        <v>1552</v>
      </c>
      <c r="C775" s="589" t="s">
        <v>85</v>
      </c>
      <c r="D775" s="589" t="s">
        <v>793</v>
      </c>
      <c r="E775" s="592">
        <v>110.46</v>
      </c>
      <c r="F775" s="591" t="s">
        <v>794</v>
      </c>
    </row>
    <row r="776" spans="1:6">
      <c r="A776" s="589">
        <v>95122</v>
      </c>
      <c r="B776" s="589" t="s">
        <v>1553</v>
      </c>
      <c r="C776" s="589" t="s">
        <v>85</v>
      </c>
      <c r="D776" s="589" t="s">
        <v>793</v>
      </c>
      <c r="E776" s="592">
        <v>193.32</v>
      </c>
      <c r="F776" s="591" t="s">
        <v>794</v>
      </c>
    </row>
    <row r="777" spans="1:6">
      <c r="A777" s="589">
        <v>95128</v>
      </c>
      <c r="B777" s="589" t="s">
        <v>1554</v>
      </c>
      <c r="C777" s="589" t="s">
        <v>85</v>
      </c>
      <c r="D777" s="589" t="s">
        <v>793</v>
      </c>
      <c r="E777" s="592">
        <v>42.78</v>
      </c>
      <c r="F777" s="591" t="s">
        <v>794</v>
      </c>
    </row>
    <row r="778" spans="1:6">
      <c r="A778" s="589">
        <v>95140</v>
      </c>
      <c r="B778" s="589" t="s">
        <v>1555</v>
      </c>
      <c r="C778" s="589" t="s">
        <v>85</v>
      </c>
      <c r="D778" s="589" t="s">
        <v>1410</v>
      </c>
      <c r="E778" s="592">
        <v>0.04</v>
      </c>
      <c r="F778" s="591" t="s">
        <v>794</v>
      </c>
    </row>
    <row r="779" spans="1:6">
      <c r="A779" s="589">
        <v>95213</v>
      </c>
      <c r="B779" s="589" t="s">
        <v>1556</v>
      </c>
      <c r="C779" s="589" t="s">
        <v>85</v>
      </c>
      <c r="D779" s="589" t="s">
        <v>793</v>
      </c>
      <c r="E779" s="592">
        <v>88.96</v>
      </c>
      <c r="F779" s="591" t="s">
        <v>794</v>
      </c>
    </row>
    <row r="780" spans="1:6">
      <c r="A780" s="589">
        <v>95259</v>
      </c>
      <c r="B780" s="589" t="s">
        <v>1557</v>
      </c>
      <c r="C780" s="589" t="s">
        <v>85</v>
      </c>
      <c r="D780" s="589" t="s">
        <v>942</v>
      </c>
      <c r="E780" s="592">
        <v>19.28</v>
      </c>
      <c r="F780" s="591" t="s">
        <v>794</v>
      </c>
    </row>
    <row r="781" spans="1:6">
      <c r="A781" s="589">
        <v>95265</v>
      </c>
      <c r="B781" s="589" t="s">
        <v>1558</v>
      </c>
      <c r="C781" s="589" t="s">
        <v>85</v>
      </c>
      <c r="D781" s="589" t="s">
        <v>793</v>
      </c>
      <c r="E781" s="592">
        <v>0.9</v>
      </c>
      <c r="F781" s="591" t="s">
        <v>794</v>
      </c>
    </row>
    <row r="782" spans="1:6">
      <c r="A782" s="589">
        <v>95271</v>
      </c>
      <c r="B782" s="589" t="s">
        <v>1559</v>
      </c>
      <c r="C782" s="589" t="s">
        <v>85</v>
      </c>
      <c r="D782" s="589" t="s">
        <v>793</v>
      </c>
      <c r="E782" s="592">
        <v>0.6</v>
      </c>
      <c r="F782" s="591" t="s">
        <v>794</v>
      </c>
    </row>
    <row r="783" spans="1:6">
      <c r="A783" s="589">
        <v>95277</v>
      </c>
      <c r="B783" s="589" t="s">
        <v>1560</v>
      </c>
      <c r="C783" s="589" t="s">
        <v>85</v>
      </c>
      <c r="D783" s="589" t="s">
        <v>793</v>
      </c>
      <c r="E783" s="592">
        <v>0.6</v>
      </c>
      <c r="F783" s="591" t="s">
        <v>794</v>
      </c>
    </row>
    <row r="784" spans="1:6">
      <c r="A784" s="589">
        <v>95283</v>
      </c>
      <c r="B784" s="589" t="s">
        <v>1561</v>
      </c>
      <c r="C784" s="589" t="s">
        <v>85</v>
      </c>
      <c r="D784" s="589" t="s">
        <v>793</v>
      </c>
      <c r="E784" s="592">
        <v>0.72</v>
      </c>
      <c r="F784" s="591" t="s">
        <v>794</v>
      </c>
    </row>
    <row r="785" spans="1:6">
      <c r="A785" s="589">
        <v>95621</v>
      </c>
      <c r="B785" s="589" t="s">
        <v>1562</v>
      </c>
      <c r="C785" s="589" t="s">
        <v>85</v>
      </c>
      <c r="D785" s="589" t="s">
        <v>942</v>
      </c>
      <c r="E785" s="592">
        <v>18.89</v>
      </c>
      <c r="F785" s="591" t="s">
        <v>794</v>
      </c>
    </row>
    <row r="786" spans="1:6">
      <c r="A786" s="589">
        <v>95632</v>
      </c>
      <c r="B786" s="589" t="s">
        <v>100</v>
      </c>
      <c r="C786" s="589" t="s">
        <v>85</v>
      </c>
      <c r="D786" s="589" t="s">
        <v>793</v>
      </c>
      <c r="E786" s="592">
        <v>79.78</v>
      </c>
      <c r="F786" s="591" t="s">
        <v>794</v>
      </c>
    </row>
    <row r="787" spans="1:6">
      <c r="A787" s="589">
        <v>95703</v>
      </c>
      <c r="B787" s="589" t="s">
        <v>1563</v>
      </c>
      <c r="C787" s="589" t="s">
        <v>85</v>
      </c>
      <c r="D787" s="589" t="s">
        <v>942</v>
      </c>
      <c r="E787" s="592">
        <v>26.52</v>
      </c>
      <c r="F787" s="591" t="s">
        <v>794</v>
      </c>
    </row>
    <row r="788" spans="1:6">
      <c r="A788" s="589">
        <v>95709</v>
      </c>
      <c r="B788" s="589" t="s">
        <v>1564</v>
      </c>
      <c r="C788" s="589" t="s">
        <v>85</v>
      </c>
      <c r="D788" s="589" t="s">
        <v>793</v>
      </c>
      <c r="E788" s="592">
        <v>87.1</v>
      </c>
      <c r="F788" s="591" t="s">
        <v>794</v>
      </c>
    </row>
    <row r="789" spans="1:6">
      <c r="A789" s="589">
        <v>95721</v>
      </c>
      <c r="B789" s="589" t="s">
        <v>1565</v>
      </c>
      <c r="C789" s="589" t="s">
        <v>85</v>
      </c>
      <c r="D789" s="589" t="s">
        <v>793</v>
      </c>
      <c r="E789" s="592">
        <v>102.72</v>
      </c>
      <c r="F789" s="591" t="s">
        <v>794</v>
      </c>
    </row>
    <row r="790" spans="1:6">
      <c r="A790" s="589">
        <v>95873</v>
      </c>
      <c r="B790" s="589" t="s">
        <v>1566</v>
      </c>
      <c r="C790" s="589" t="s">
        <v>85</v>
      </c>
      <c r="D790" s="589" t="s">
        <v>793</v>
      </c>
      <c r="E790" s="592">
        <v>13.75</v>
      </c>
      <c r="F790" s="591" t="s">
        <v>794</v>
      </c>
    </row>
    <row r="791" spans="1:6">
      <c r="A791" s="589">
        <v>96014</v>
      </c>
      <c r="B791" s="589" t="s">
        <v>1567</v>
      </c>
      <c r="C791" s="589" t="s">
        <v>85</v>
      </c>
      <c r="D791" s="589" t="s">
        <v>793</v>
      </c>
      <c r="E791" s="592">
        <v>49.18</v>
      </c>
      <c r="F791" s="591" t="s">
        <v>794</v>
      </c>
    </row>
    <row r="792" spans="1:6">
      <c r="A792" s="589">
        <v>96021</v>
      </c>
      <c r="B792" s="589" t="s">
        <v>1568</v>
      </c>
      <c r="C792" s="589" t="s">
        <v>85</v>
      </c>
      <c r="D792" s="589" t="s">
        <v>793</v>
      </c>
      <c r="E792" s="592">
        <v>48.93</v>
      </c>
      <c r="F792" s="591" t="s">
        <v>794</v>
      </c>
    </row>
    <row r="793" spans="1:6">
      <c r="A793" s="589">
        <v>96029</v>
      </c>
      <c r="B793" s="589" t="s">
        <v>1569</v>
      </c>
      <c r="C793" s="589" t="s">
        <v>85</v>
      </c>
      <c r="D793" s="589" t="s">
        <v>793</v>
      </c>
      <c r="E793" s="592">
        <v>42.17</v>
      </c>
      <c r="F793" s="591" t="s">
        <v>794</v>
      </c>
    </row>
    <row r="794" spans="1:6">
      <c r="A794" s="589">
        <v>96036</v>
      </c>
      <c r="B794" s="589" t="s">
        <v>1570</v>
      </c>
      <c r="C794" s="589" t="s">
        <v>85</v>
      </c>
      <c r="D794" s="589" t="s">
        <v>793</v>
      </c>
      <c r="E794" s="592">
        <v>82.05</v>
      </c>
      <c r="F794" s="591" t="s">
        <v>794</v>
      </c>
    </row>
    <row r="795" spans="1:6">
      <c r="A795" s="589">
        <v>96155</v>
      </c>
      <c r="B795" s="589" t="s">
        <v>101</v>
      </c>
      <c r="C795" s="589" t="s">
        <v>85</v>
      </c>
      <c r="D795" s="589" t="s">
        <v>793</v>
      </c>
      <c r="E795" s="592">
        <v>42.42</v>
      </c>
      <c r="F795" s="591" t="s">
        <v>794</v>
      </c>
    </row>
    <row r="796" spans="1:6">
      <c r="A796" s="589">
        <v>96156</v>
      </c>
      <c r="B796" s="589" t="s">
        <v>1571</v>
      </c>
      <c r="C796" s="589" t="s">
        <v>85</v>
      </c>
      <c r="D796" s="589" t="s">
        <v>793</v>
      </c>
      <c r="E796" s="592">
        <v>58.29</v>
      </c>
      <c r="F796" s="591" t="s">
        <v>794</v>
      </c>
    </row>
    <row r="797" spans="1:6">
      <c r="A797" s="589">
        <v>96159</v>
      </c>
      <c r="B797" s="589" t="s">
        <v>1572</v>
      </c>
      <c r="C797" s="589" t="s">
        <v>85</v>
      </c>
      <c r="D797" s="589" t="s">
        <v>793</v>
      </c>
      <c r="E797" s="592">
        <v>84.38</v>
      </c>
      <c r="F797" s="591" t="s">
        <v>794</v>
      </c>
    </row>
    <row r="798" spans="1:6">
      <c r="A798" s="589">
        <v>96246</v>
      </c>
      <c r="B798" s="589" t="s">
        <v>1573</v>
      </c>
      <c r="C798" s="589" t="s">
        <v>85</v>
      </c>
      <c r="D798" s="589" t="s">
        <v>793</v>
      </c>
      <c r="E798" s="592">
        <v>60.25</v>
      </c>
      <c r="F798" s="591" t="s">
        <v>794</v>
      </c>
    </row>
    <row r="799" spans="1:6">
      <c r="A799" s="589">
        <v>96464</v>
      </c>
      <c r="B799" s="589" t="s">
        <v>1574</v>
      </c>
      <c r="C799" s="589" t="s">
        <v>85</v>
      </c>
      <c r="D799" s="589" t="s">
        <v>793</v>
      </c>
      <c r="E799" s="592">
        <v>86.41</v>
      </c>
      <c r="F799" s="591" t="s">
        <v>794</v>
      </c>
    </row>
    <row r="800" spans="1:6">
      <c r="A800" s="589">
        <v>98765</v>
      </c>
      <c r="B800" s="589" t="s">
        <v>1575</v>
      </c>
      <c r="C800" s="589" t="s">
        <v>85</v>
      </c>
      <c r="D800" s="589" t="s">
        <v>1410</v>
      </c>
      <c r="E800" s="592">
        <v>0.1</v>
      </c>
      <c r="F800" s="591" t="s">
        <v>794</v>
      </c>
    </row>
    <row r="801" spans="1:6">
      <c r="A801" s="589">
        <v>99834</v>
      </c>
      <c r="B801" s="589" t="s">
        <v>1576</v>
      </c>
      <c r="C801" s="589" t="s">
        <v>85</v>
      </c>
      <c r="D801" s="589" t="s">
        <v>1410</v>
      </c>
      <c r="E801" s="592">
        <v>0.24</v>
      </c>
      <c r="F801" s="591" t="s">
        <v>794</v>
      </c>
    </row>
    <row r="802" spans="1:6">
      <c r="A802" s="589">
        <v>100642</v>
      </c>
      <c r="B802" s="589" t="s">
        <v>1577</v>
      </c>
      <c r="C802" s="589" t="s">
        <v>85</v>
      </c>
      <c r="D802" s="589" t="s">
        <v>793</v>
      </c>
      <c r="E802" s="592">
        <v>278.19</v>
      </c>
      <c r="F802" s="591" t="s">
        <v>794</v>
      </c>
    </row>
    <row r="803" spans="1:6">
      <c r="A803" s="589">
        <v>100648</v>
      </c>
      <c r="B803" s="589" t="s">
        <v>1578</v>
      </c>
      <c r="C803" s="589" t="s">
        <v>85</v>
      </c>
      <c r="D803" s="589" t="s">
        <v>793</v>
      </c>
      <c r="E803" s="592">
        <v>561.08000000000004</v>
      </c>
      <c r="F803" s="591" t="s">
        <v>794</v>
      </c>
    </row>
    <row r="804" spans="1:6">
      <c r="A804" s="589">
        <v>102274</v>
      </c>
      <c r="B804" s="589" t="s">
        <v>1579</v>
      </c>
      <c r="C804" s="589" t="s">
        <v>85</v>
      </c>
      <c r="D804" s="589" t="s">
        <v>942</v>
      </c>
      <c r="E804" s="592">
        <v>18.190000000000001</v>
      </c>
      <c r="F804" s="591" t="s">
        <v>794</v>
      </c>
    </row>
    <row r="805" spans="1:6">
      <c r="A805" s="589">
        <v>102875</v>
      </c>
      <c r="B805" s="589" t="s">
        <v>1580</v>
      </c>
      <c r="C805" s="589" t="s">
        <v>85</v>
      </c>
      <c r="D805" s="589" t="s">
        <v>793</v>
      </c>
      <c r="E805" s="592">
        <v>461.17</v>
      </c>
      <c r="F805" s="591" t="s">
        <v>794</v>
      </c>
    </row>
    <row r="806" spans="1:6">
      <c r="A806" s="589">
        <v>102881</v>
      </c>
      <c r="B806" s="589" t="s">
        <v>1581</v>
      </c>
      <c r="C806" s="589" t="s">
        <v>85</v>
      </c>
      <c r="D806" s="589" t="s">
        <v>793</v>
      </c>
      <c r="E806" s="592">
        <v>633.32000000000005</v>
      </c>
      <c r="F806" s="591" t="s">
        <v>794</v>
      </c>
    </row>
    <row r="807" spans="1:6">
      <c r="A807" s="589">
        <v>102965</v>
      </c>
      <c r="B807" s="589" t="s">
        <v>1582</v>
      </c>
      <c r="C807" s="589" t="s">
        <v>85</v>
      </c>
      <c r="D807" s="589" t="s">
        <v>793</v>
      </c>
      <c r="E807" s="592">
        <v>233.8</v>
      </c>
      <c r="F807" s="591" t="s">
        <v>794</v>
      </c>
    </row>
    <row r="808" spans="1:6">
      <c r="A808" s="589">
        <v>102975</v>
      </c>
      <c r="B808" s="589" t="s">
        <v>1583</v>
      </c>
      <c r="C808" s="589" t="s">
        <v>85</v>
      </c>
      <c r="D808" s="589" t="s">
        <v>793</v>
      </c>
      <c r="E808" s="592">
        <v>134.5</v>
      </c>
      <c r="F808" s="591" t="s">
        <v>794</v>
      </c>
    </row>
    <row r="809" spans="1:6">
      <c r="A809" s="589">
        <v>103225</v>
      </c>
      <c r="B809" s="589" t="s">
        <v>1584</v>
      </c>
      <c r="C809" s="589" t="s">
        <v>85</v>
      </c>
      <c r="D809" s="589" t="s">
        <v>793</v>
      </c>
      <c r="E809" s="592">
        <v>207.14</v>
      </c>
      <c r="F809" s="591" t="s">
        <v>794</v>
      </c>
    </row>
    <row r="810" spans="1:6">
      <c r="A810" s="589">
        <v>103231</v>
      </c>
      <c r="B810" s="589" t="s">
        <v>1585</v>
      </c>
      <c r="C810" s="589" t="s">
        <v>85</v>
      </c>
      <c r="D810" s="589" t="s">
        <v>793</v>
      </c>
      <c r="E810" s="592">
        <v>450.14</v>
      </c>
      <c r="F810" s="591" t="s">
        <v>794</v>
      </c>
    </row>
    <row r="811" spans="1:6">
      <c r="A811" s="589">
        <v>103237</v>
      </c>
      <c r="B811" s="589" t="s">
        <v>1586</v>
      </c>
      <c r="C811" s="589" t="s">
        <v>85</v>
      </c>
      <c r="D811" s="589" t="s">
        <v>793</v>
      </c>
      <c r="E811" s="592">
        <v>608.45000000000005</v>
      </c>
      <c r="F811" s="591" t="s">
        <v>794</v>
      </c>
    </row>
    <row r="812" spans="1:6">
      <c r="A812" s="589">
        <v>104092</v>
      </c>
      <c r="B812" s="589" t="s">
        <v>1587</v>
      </c>
      <c r="C812" s="589" t="s">
        <v>85</v>
      </c>
      <c r="D812" s="589" t="s">
        <v>942</v>
      </c>
      <c r="E812" s="592">
        <v>7.0000000000000007E-2</v>
      </c>
      <c r="F812" s="591" t="s">
        <v>794</v>
      </c>
    </row>
    <row r="813" spans="1:6">
      <c r="A813" s="589">
        <v>104098</v>
      </c>
      <c r="B813" s="589" t="s">
        <v>1588</v>
      </c>
      <c r="C813" s="589" t="s">
        <v>85</v>
      </c>
      <c r="D813" s="589" t="s">
        <v>942</v>
      </c>
      <c r="E813" s="592">
        <v>0.11</v>
      </c>
      <c r="F813" s="591" t="s">
        <v>794</v>
      </c>
    </row>
    <row r="814" spans="1:6">
      <c r="A814" s="589">
        <v>104696</v>
      </c>
      <c r="B814" s="589" t="s">
        <v>1589</v>
      </c>
      <c r="C814" s="589" t="s">
        <v>85</v>
      </c>
      <c r="D814" s="589" t="s">
        <v>793</v>
      </c>
      <c r="E814" s="592">
        <v>20.56</v>
      </c>
      <c r="F814" s="591" t="s">
        <v>794</v>
      </c>
    </row>
    <row r="815" spans="1:6">
      <c r="A815" s="589">
        <v>104717</v>
      </c>
      <c r="B815" s="589" t="s">
        <v>1590</v>
      </c>
      <c r="C815" s="589" t="s">
        <v>85</v>
      </c>
      <c r="D815" s="589" t="s">
        <v>793</v>
      </c>
      <c r="E815" s="592">
        <v>97.84</v>
      </c>
      <c r="F815" s="591" t="s">
        <v>794</v>
      </c>
    </row>
    <row r="816" spans="1:6">
      <c r="A816" s="589">
        <v>5089</v>
      </c>
      <c r="B816" s="589" t="s">
        <v>1591</v>
      </c>
      <c r="C816" s="589" t="s">
        <v>64</v>
      </c>
      <c r="D816" s="589" t="s">
        <v>793</v>
      </c>
      <c r="E816" s="592">
        <v>41.71</v>
      </c>
      <c r="F816" s="591" t="s">
        <v>794</v>
      </c>
    </row>
    <row r="817" spans="1:6">
      <c r="A817" s="589">
        <v>5627</v>
      </c>
      <c r="B817" s="589" t="s">
        <v>1592</v>
      </c>
      <c r="C817" s="589" t="s">
        <v>64</v>
      </c>
      <c r="D817" s="589" t="s">
        <v>793</v>
      </c>
      <c r="E817" s="592">
        <v>46.35</v>
      </c>
      <c r="F817" s="591" t="s">
        <v>794</v>
      </c>
    </row>
    <row r="818" spans="1:6">
      <c r="A818" s="589">
        <v>5628</v>
      </c>
      <c r="B818" s="589" t="s">
        <v>1593</v>
      </c>
      <c r="C818" s="589" t="s">
        <v>64</v>
      </c>
      <c r="D818" s="589" t="s">
        <v>793</v>
      </c>
      <c r="E818" s="592">
        <v>12.25</v>
      </c>
      <c r="F818" s="591" t="s">
        <v>794</v>
      </c>
    </row>
    <row r="819" spans="1:6">
      <c r="A819" s="589">
        <v>5629</v>
      </c>
      <c r="B819" s="589" t="s">
        <v>1594</v>
      </c>
      <c r="C819" s="589" t="s">
        <v>64</v>
      </c>
      <c r="D819" s="589" t="s">
        <v>793</v>
      </c>
      <c r="E819" s="592">
        <v>57.94</v>
      </c>
      <c r="F819" s="591" t="s">
        <v>794</v>
      </c>
    </row>
    <row r="820" spans="1:6">
      <c r="A820" s="589">
        <v>5630</v>
      </c>
      <c r="B820" s="589" t="s">
        <v>1595</v>
      </c>
      <c r="C820" s="589" t="s">
        <v>64</v>
      </c>
      <c r="D820" s="589" t="s">
        <v>1410</v>
      </c>
      <c r="E820" s="592">
        <v>67.2</v>
      </c>
      <c r="F820" s="591" t="s">
        <v>794</v>
      </c>
    </row>
    <row r="821" spans="1:6">
      <c r="A821" s="589">
        <v>5658</v>
      </c>
      <c r="B821" s="589" t="s">
        <v>1596</v>
      </c>
      <c r="C821" s="589" t="s">
        <v>64</v>
      </c>
      <c r="D821" s="589" t="s">
        <v>793</v>
      </c>
      <c r="E821" s="592">
        <v>2.23</v>
      </c>
      <c r="F821" s="591" t="s">
        <v>794</v>
      </c>
    </row>
    <row r="822" spans="1:6">
      <c r="A822" s="589">
        <v>5664</v>
      </c>
      <c r="B822" s="589" t="s">
        <v>1597</v>
      </c>
      <c r="C822" s="589" t="s">
        <v>64</v>
      </c>
      <c r="D822" s="589" t="s">
        <v>793</v>
      </c>
      <c r="E822" s="592">
        <v>31.92</v>
      </c>
      <c r="F822" s="591" t="s">
        <v>794</v>
      </c>
    </row>
    <row r="823" spans="1:6">
      <c r="A823" s="589">
        <v>5667</v>
      </c>
      <c r="B823" s="589" t="s">
        <v>1598</v>
      </c>
      <c r="C823" s="589" t="s">
        <v>64</v>
      </c>
      <c r="D823" s="589" t="s">
        <v>793</v>
      </c>
      <c r="E823" s="592">
        <v>28.39</v>
      </c>
      <c r="F823" s="591" t="s">
        <v>794</v>
      </c>
    </row>
    <row r="824" spans="1:6">
      <c r="A824" s="589">
        <v>5668</v>
      </c>
      <c r="B824" s="589" t="s">
        <v>1599</v>
      </c>
      <c r="C824" s="589" t="s">
        <v>64</v>
      </c>
      <c r="D824" s="589" t="s">
        <v>1410</v>
      </c>
      <c r="E824" s="592">
        <v>47.79</v>
      </c>
      <c r="F824" s="591" t="s">
        <v>794</v>
      </c>
    </row>
    <row r="825" spans="1:6">
      <c r="A825" s="589">
        <v>5674</v>
      </c>
      <c r="B825" s="589" t="s">
        <v>1600</v>
      </c>
      <c r="C825" s="589" t="s">
        <v>64</v>
      </c>
      <c r="D825" s="589" t="s">
        <v>793</v>
      </c>
      <c r="E825" s="592">
        <v>40.11</v>
      </c>
      <c r="F825" s="591" t="s">
        <v>794</v>
      </c>
    </row>
    <row r="826" spans="1:6">
      <c r="A826" s="589">
        <v>5692</v>
      </c>
      <c r="B826" s="589" t="s">
        <v>1601</v>
      </c>
      <c r="C826" s="589" t="s">
        <v>64</v>
      </c>
      <c r="D826" s="589" t="s">
        <v>942</v>
      </c>
      <c r="E826" s="590">
        <v>0.24</v>
      </c>
      <c r="F826" s="591" t="s">
        <v>794</v>
      </c>
    </row>
    <row r="827" spans="1:6">
      <c r="A827" s="589">
        <v>5693</v>
      </c>
      <c r="B827" s="589" t="s">
        <v>1602</v>
      </c>
      <c r="C827" s="589" t="s">
        <v>64</v>
      </c>
      <c r="D827" s="589" t="s">
        <v>1410</v>
      </c>
      <c r="E827" s="592">
        <v>21.19</v>
      </c>
      <c r="F827" s="591" t="s">
        <v>794</v>
      </c>
    </row>
    <row r="828" spans="1:6">
      <c r="A828" s="589">
        <v>5695</v>
      </c>
      <c r="B828" s="589" t="s">
        <v>1603</v>
      </c>
      <c r="C828" s="589" t="s">
        <v>64</v>
      </c>
      <c r="D828" s="589" t="s">
        <v>793</v>
      </c>
      <c r="E828" s="592">
        <v>39.979999999999997</v>
      </c>
      <c r="F828" s="591" t="s">
        <v>794</v>
      </c>
    </row>
    <row r="829" spans="1:6">
      <c r="A829" s="589">
        <v>5703</v>
      </c>
      <c r="B829" s="589" t="s">
        <v>1604</v>
      </c>
      <c r="C829" s="589" t="s">
        <v>64</v>
      </c>
      <c r="D829" s="589" t="s">
        <v>942</v>
      </c>
      <c r="E829" s="592">
        <v>25.22</v>
      </c>
      <c r="F829" s="591" t="s">
        <v>794</v>
      </c>
    </row>
    <row r="830" spans="1:6">
      <c r="A830" s="589">
        <v>5705</v>
      </c>
      <c r="B830" s="589" t="s">
        <v>1605</v>
      </c>
      <c r="C830" s="589" t="s">
        <v>64</v>
      </c>
      <c r="D830" s="589" t="s">
        <v>793</v>
      </c>
      <c r="E830" s="592">
        <v>38.46</v>
      </c>
      <c r="F830" s="591" t="s">
        <v>794</v>
      </c>
    </row>
    <row r="831" spans="1:6">
      <c r="A831" s="589">
        <v>5707</v>
      </c>
      <c r="B831" s="589" t="s">
        <v>1606</v>
      </c>
      <c r="C831" s="589" t="s">
        <v>64</v>
      </c>
      <c r="D831" s="589" t="s">
        <v>793</v>
      </c>
      <c r="E831" s="592">
        <v>78.94</v>
      </c>
      <c r="F831" s="591" t="s">
        <v>794</v>
      </c>
    </row>
    <row r="832" spans="1:6">
      <c r="A832" s="589">
        <v>5710</v>
      </c>
      <c r="B832" s="589" t="s">
        <v>1607</v>
      </c>
      <c r="C832" s="589" t="s">
        <v>64</v>
      </c>
      <c r="D832" s="589" t="s">
        <v>793</v>
      </c>
      <c r="E832" s="592">
        <v>138.41999999999999</v>
      </c>
      <c r="F832" s="591" t="s">
        <v>794</v>
      </c>
    </row>
    <row r="833" spans="1:6">
      <c r="A833" s="589">
        <v>5711</v>
      </c>
      <c r="B833" s="589" t="s">
        <v>1608</v>
      </c>
      <c r="C833" s="589" t="s">
        <v>64</v>
      </c>
      <c r="D833" s="589" t="s">
        <v>1410</v>
      </c>
      <c r="E833" s="592">
        <v>92.85</v>
      </c>
      <c r="F833" s="591" t="s">
        <v>794</v>
      </c>
    </row>
    <row r="834" spans="1:6">
      <c r="A834" s="589">
        <v>5714</v>
      </c>
      <c r="B834" s="589" t="s">
        <v>1609</v>
      </c>
      <c r="C834" s="589" t="s">
        <v>64</v>
      </c>
      <c r="D834" s="589" t="s">
        <v>793</v>
      </c>
      <c r="E834" s="592">
        <v>16</v>
      </c>
      <c r="F834" s="591" t="s">
        <v>794</v>
      </c>
    </row>
    <row r="835" spans="1:6">
      <c r="A835" s="589">
        <v>5715</v>
      </c>
      <c r="B835" s="589" t="s">
        <v>1610</v>
      </c>
      <c r="C835" s="589" t="s">
        <v>64</v>
      </c>
      <c r="D835" s="589" t="s">
        <v>1410</v>
      </c>
      <c r="E835" s="592">
        <v>70.260000000000005</v>
      </c>
      <c r="F835" s="591" t="s">
        <v>794</v>
      </c>
    </row>
    <row r="836" spans="1:6">
      <c r="A836" s="589">
        <v>5718</v>
      </c>
      <c r="B836" s="589" t="s">
        <v>1611</v>
      </c>
      <c r="C836" s="589" t="s">
        <v>64</v>
      </c>
      <c r="D836" s="589" t="s">
        <v>1410</v>
      </c>
      <c r="E836" s="592">
        <v>110.82</v>
      </c>
      <c r="F836" s="591" t="s">
        <v>794</v>
      </c>
    </row>
    <row r="837" spans="1:6">
      <c r="A837" s="589">
        <v>5721</v>
      </c>
      <c r="B837" s="589" t="s">
        <v>1612</v>
      </c>
      <c r="C837" s="589" t="s">
        <v>64</v>
      </c>
      <c r="D837" s="589" t="s">
        <v>1410</v>
      </c>
      <c r="E837" s="592">
        <v>97.78</v>
      </c>
      <c r="F837" s="591" t="s">
        <v>794</v>
      </c>
    </row>
    <row r="838" spans="1:6">
      <c r="A838" s="589">
        <v>5722</v>
      </c>
      <c r="B838" s="589" t="s">
        <v>1613</v>
      </c>
      <c r="C838" s="589" t="s">
        <v>64</v>
      </c>
      <c r="D838" s="589" t="s">
        <v>1410</v>
      </c>
      <c r="E838" s="592">
        <v>226.13</v>
      </c>
      <c r="F838" s="591" t="s">
        <v>794</v>
      </c>
    </row>
    <row r="839" spans="1:6">
      <c r="A839" s="589">
        <v>5724</v>
      </c>
      <c r="B839" s="589" t="s">
        <v>1614</v>
      </c>
      <c r="C839" s="589" t="s">
        <v>64</v>
      </c>
      <c r="D839" s="589" t="s">
        <v>793</v>
      </c>
      <c r="E839" s="592">
        <v>60.04</v>
      </c>
      <c r="F839" s="591" t="s">
        <v>794</v>
      </c>
    </row>
    <row r="840" spans="1:6">
      <c r="A840" s="589">
        <v>5727</v>
      </c>
      <c r="B840" s="589" t="s">
        <v>1615</v>
      </c>
      <c r="C840" s="589" t="s">
        <v>64</v>
      </c>
      <c r="D840" s="589" t="s">
        <v>793</v>
      </c>
      <c r="E840" s="592">
        <v>12.1</v>
      </c>
      <c r="F840" s="591" t="s">
        <v>794</v>
      </c>
    </row>
    <row r="841" spans="1:6">
      <c r="A841" s="589">
        <v>5729</v>
      </c>
      <c r="B841" s="589" t="s">
        <v>1616</v>
      </c>
      <c r="C841" s="589" t="s">
        <v>64</v>
      </c>
      <c r="D841" s="589" t="s">
        <v>793</v>
      </c>
      <c r="E841" s="592">
        <v>49.26</v>
      </c>
      <c r="F841" s="591" t="s">
        <v>794</v>
      </c>
    </row>
    <row r="842" spans="1:6">
      <c r="A842" s="589">
        <v>5730</v>
      </c>
      <c r="B842" s="589" t="s">
        <v>1617</v>
      </c>
      <c r="C842" s="589" t="s">
        <v>64</v>
      </c>
      <c r="D842" s="589" t="s">
        <v>1410</v>
      </c>
      <c r="E842" s="592">
        <v>42.61</v>
      </c>
      <c r="F842" s="591" t="s">
        <v>794</v>
      </c>
    </row>
    <row r="843" spans="1:6">
      <c r="A843" s="589">
        <v>5735</v>
      </c>
      <c r="B843" s="589" t="s">
        <v>1618</v>
      </c>
      <c r="C843" s="589" t="s">
        <v>64</v>
      </c>
      <c r="D843" s="589" t="s">
        <v>793</v>
      </c>
      <c r="E843" s="592">
        <v>30.8</v>
      </c>
      <c r="F843" s="591" t="s">
        <v>794</v>
      </c>
    </row>
    <row r="844" spans="1:6">
      <c r="A844" s="589">
        <v>5736</v>
      </c>
      <c r="B844" s="589" t="s">
        <v>1619</v>
      </c>
      <c r="C844" s="589" t="s">
        <v>64</v>
      </c>
      <c r="D844" s="589" t="s">
        <v>1410</v>
      </c>
      <c r="E844" s="592">
        <v>43.55</v>
      </c>
      <c r="F844" s="591" t="s">
        <v>794</v>
      </c>
    </row>
    <row r="845" spans="1:6">
      <c r="A845" s="589">
        <v>5738</v>
      </c>
      <c r="B845" s="589" t="s">
        <v>1620</v>
      </c>
      <c r="C845" s="589" t="s">
        <v>64</v>
      </c>
      <c r="D845" s="589" t="s">
        <v>793</v>
      </c>
      <c r="E845" s="592">
        <v>43.8</v>
      </c>
      <c r="F845" s="591" t="s">
        <v>794</v>
      </c>
    </row>
    <row r="846" spans="1:6">
      <c r="A846" s="589">
        <v>5739</v>
      </c>
      <c r="B846" s="589" t="s">
        <v>1621</v>
      </c>
      <c r="C846" s="589" t="s">
        <v>64</v>
      </c>
      <c r="D846" s="589" t="s">
        <v>793</v>
      </c>
      <c r="E846" s="592">
        <v>54.81</v>
      </c>
      <c r="F846" s="591" t="s">
        <v>794</v>
      </c>
    </row>
    <row r="847" spans="1:6">
      <c r="A847" s="589">
        <v>5741</v>
      </c>
      <c r="B847" s="589" t="s">
        <v>1622</v>
      </c>
      <c r="C847" s="589" t="s">
        <v>64</v>
      </c>
      <c r="D847" s="589" t="s">
        <v>793</v>
      </c>
      <c r="E847" s="592">
        <v>42.78</v>
      </c>
      <c r="F847" s="591" t="s">
        <v>794</v>
      </c>
    </row>
    <row r="848" spans="1:6">
      <c r="A848" s="589">
        <v>5742</v>
      </c>
      <c r="B848" s="589" t="s">
        <v>1623</v>
      </c>
      <c r="C848" s="589" t="s">
        <v>64</v>
      </c>
      <c r="D848" s="589" t="s">
        <v>1410</v>
      </c>
      <c r="E848" s="592">
        <v>28.76</v>
      </c>
      <c r="F848" s="591" t="s">
        <v>794</v>
      </c>
    </row>
    <row r="849" spans="1:6">
      <c r="A849" s="589">
        <v>5747</v>
      </c>
      <c r="B849" s="589" t="s">
        <v>1624</v>
      </c>
      <c r="C849" s="589" t="s">
        <v>64</v>
      </c>
      <c r="D849" s="589" t="s">
        <v>1410</v>
      </c>
      <c r="E849" s="590">
        <v>164.92</v>
      </c>
      <c r="F849" s="591" t="s">
        <v>794</v>
      </c>
    </row>
    <row r="850" spans="1:6">
      <c r="A850" s="589">
        <v>5751</v>
      </c>
      <c r="B850" s="589" t="s">
        <v>1625</v>
      </c>
      <c r="C850" s="589" t="s">
        <v>64</v>
      </c>
      <c r="D850" s="589" t="s">
        <v>793</v>
      </c>
      <c r="E850" s="592">
        <v>33.020000000000003</v>
      </c>
      <c r="F850" s="591" t="s">
        <v>794</v>
      </c>
    </row>
    <row r="851" spans="1:6">
      <c r="A851" s="589">
        <v>5754</v>
      </c>
      <c r="B851" s="589" t="s">
        <v>1626</v>
      </c>
      <c r="C851" s="589" t="s">
        <v>64</v>
      </c>
      <c r="D851" s="589" t="s">
        <v>793</v>
      </c>
      <c r="E851" s="592">
        <v>36.26</v>
      </c>
      <c r="F851" s="591" t="s">
        <v>794</v>
      </c>
    </row>
    <row r="852" spans="1:6">
      <c r="A852" s="589">
        <v>5763</v>
      </c>
      <c r="B852" s="589" t="s">
        <v>1627</v>
      </c>
      <c r="C852" s="589" t="s">
        <v>64</v>
      </c>
      <c r="D852" s="589" t="s">
        <v>793</v>
      </c>
      <c r="E852" s="592">
        <v>51.62</v>
      </c>
      <c r="F852" s="591" t="s">
        <v>794</v>
      </c>
    </row>
    <row r="853" spans="1:6">
      <c r="A853" s="589">
        <v>5765</v>
      </c>
      <c r="B853" s="589" t="s">
        <v>1628</v>
      </c>
      <c r="C853" s="589" t="s">
        <v>64</v>
      </c>
      <c r="D853" s="589" t="s">
        <v>793</v>
      </c>
      <c r="E853" s="592">
        <v>4.6399999999999997</v>
      </c>
      <c r="F853" s="591" t="s">
        <v>794</v>
      </c>
    </row>
    <row r="854" spans="1:6">
      <c r="A854" s="589">
        <v>5766</v>
      </c>
      <c r="B854" s="589" t="s">
        <v>1629</v>
      </c>
      <c r="C854" s="589" t="s">
        <v>64</v>
      </c>
      <c r="D854" s="589" t="s">
        <v>1410</v>
      </c>
      <c r="E854" s="592">
        <v>2.95</v>
      </c>
      <c r="F854" s="591" t="s">
        <v>794</v>
      </c>
    </row>
    <row r="855" spans="1:6">
      <c r="A855" s="589">
        <v>5779</v>
      </c>
      <c r="B855" s="589" t="s">
        <v>1630</v>
      </c>
      <c r="C855" s="589" t="s">
        <v>64</v>
      </c>
      <c r="D855" s="589" t="s">
        <v>793</v>
      </c>
      <c r="E855" s="592">
        <v>75.23</v>
      </c>
      <c r="F855" s="591" t="s">
        <v>794</v>
      </c>
    </row>
    <row r="856" spans="1:6">
      <c r="A856" s="589">
        <v>5787</v>
      </c>
      <c r="B856" s="589" t="s">
        <v>1631</v>
      </c>
      <c r="C856" s="589" t="s">
        <v>64</v>
      </c>
      <c r="D856" s="589" t="s">
        <v>1410</v>
      </c>
      <c r="E856" s="592">
        <v>73.38</v>
      </c>
      <c r="F856" s="591" t="s">
        <v>794</v>
      </c>
    </row>
    <row r="857" spans="1:6">
      <c r="A857" s="589">
        <v>5797</v>
      </c>
      <c r="B857" s="589" t="s">
        <v>1632</v>
      </c>
      <c r="C857" s="589" t="s">
        <v>64</v>
      </c>
      <c r="D857" s="589" t="s">
        <v>793</v>
      </c>
      <c r="E857" s="592">
        <v>6.65</v>
      </c>
      <c r="F857" s="591" t="s">
        <v>794</v>
      </c>
    </row>
    <row r="858" spans="1:6">
      <c r="A858" s="589">
        <v>5800</v>
      </c>
      <c r="B858" s="589" t="s">
        <v>1633</v>
      </c>
      <c r="C858" s="589" t="s">
        <v>64</v>
      </c>
      <c r="D858" s="589" t="s">
        <v>942</v>
      </c>
      <c r="E858" s="592">
        <v>0.38</v>
      </c>
      <c r="F858" s="591" t="s">
        <v>794</v>
      </c>
    </row>
    <row r="859" spans="1:6">
      <c r="A859" s="589">
        <v>7032</v>
      </c>
      <c r="B859" s="589" t="s">
        <v>1634</v>
      </c>
      <c r="C859" s="589" t="s">
        <v>64</v>
      </c>
      <c r="D859" s="589" t="s">
        <v>793</v>
      </c>
      <c r="E859" s="592">
        <v>4.7</v>
      </c>
      <c r="F859" s="591" t="s">
        <v>794</v>
      </c>
    </row>
    <row r="860" spans="1:6">
      <c r="A860" s="589">
        <v>7033</v>
      </c>
      <c r="B860" s="589" t="s">
        <v>1635</v>
      </c>
      <c r="C860" s="589" t="s">
        <v>64</v>
      </c>
      <c r="D860" s="589" t="s">
        <v>793</v>
      </c>
      <c r="E860" s="592">
        <v>1.63</v>
      </c>
      <c r="F860" s="591" t="s">
        <v>794</v>
      </c>
    </row>
    <row r="861" spans="1:6">
      <c r="A861" s="589">
        <v>7034</v>
      </c>
      <c r="B861" s="589" t="s">
        <v>1636</v>
      </c>
      <c r="C861" s="589" t="s">
        <v>64</v>
      </c>
      <c r="D861" s="589" t="s">
        <v>793</v>
      </c>
      <c r="E861" s="592">
        <v>5.88</v>
      </c>
      <c r="F861" s="591" t="s">
        <v>794</v>
      </c>
    </row>
    <row r="862" spans="1:6">
      <c r="A862" s="589">
        <v>7035</v>
      </c>
      <c r="B862" s="589" t="s">
        <v>1637</v>
      </c>
      <c r="C862" s="589" t="s">
        <v>64</v>
      </c>
      <c r="D862" s="589" t="s">
        <v>1410</v>
      </c>
      <c r="E862" s="592">
        <v>267.45999999999998</v>
      </c>
      <c r="F862" s="591" t="s">
        <v>794</v>
      </c>
    </row>
    <row r="863" spans="1:6">
      <c r="A863" s="589">
        <v>7038</v>
      </c>
      <c r="B863" s="589" t="s">
        <v>1638</v>
      </c>
      <c r="C863" s="589" t="s">
        <v>64</v>
      </c>
      <c r="D863" s="589" t="s">
        <v>793</v>
      </c>
      <c r="E863" s="592">
        <v>50.1</v>
      </c>
      <c r="F863" s="591" t="s">
        <v>794</v>
      </c>
    </row>
    <row r="864" spans="1:6">
      <c r="A864" s="589">
        <v>7039</v>
      </c>
      <c r="B864" s="589" t="s">
        <v>1639</v>
      </c>
      <c r="C864" s="589" t="s">
        <v>64</v>
      </c>
      <c r="D864" s="589" t="s">
        <v>793</v>
      </c>
      <c r="E864" s="592">
        <v>13.44</v>
      </c>
      <c r="F864" s="591" t="s">
        <v>794</v>
      </c>
    </row>
    <row r="865" spans="1:6">
      <c r="A865" s="589">
        <v>7040</v>
      </c>
      <c r="B865" s="589" t="s">
        <v>1640</v>
      </c>
      <c r="C865" s="589" t="s">
        <v>64</v>
      </c>
      <c r="D865" s="589" t="s">
        <v>793</v>
      </c>
      <c r="E865" s="590">
        <v>62.69</v>
      </c>
      <c r="F865" s="591" t="s">
        <v>794</v>
      </c>
    </row>
    <row r="866" spans="1:6">
      <c r="A866" s="589">
        <v>7044</v>
      </c>
      <c r="B866" s="589" t="s">
        <v>1641</v>
      </c>
      <c r="C866" s="589" t="s">
        <v>64</v>
      </c>
      <c r="D866" s="589" t="s">
        <v>942</v>
      </c>
      <c r="E866" s="592">
        <v>0.27</v>
      </c>
      <c r="F866" s="591" t="s">
        <v>794</v>
      </c>
    </row>
    <row r="867" spans="1:6">
      <c r="A867" s="589">
        <v>7045</v>
      </c>
      <c r="B867" s="589" t="s">
        <v>1642</v>
      </c>
      <c r="C867" s="589" t="s">
        <v>64</v>
      </c>
      <c r="D867" s="589" t="s">
        <v>942</v>
      </c>
      <c r="E867" s="590">
        <v>0.06</v>
      </c>
      <c r="F867" s="591" t="s">
        <v>794</v>
      </c>
    </row>
    <row r="868" spans="1:6">
      <c r="A868" s="589">
        <v>7046</v>
      </c>
      <c r="B868" s="589" t="s">
        <v>1643</v>
      </c>
      <c r="C868" s="589" t="s">
        <v>64</v>
      </c>
      <c r="D868" s="589" t="s">
        <v>942</v>
      </c>
      <c r="E868" s="590">
        <v>0.3</v>
      </c>
      <c r="F868" s="591" t="s">
        <v>794</v>
      </c>
    </row>
    <row r="869" spans="1:6">
      <c r="A869" s="589">
        <v>7047</v>
      </c>
      <c r="B869" s="589" t="s">
        <v>1644</v>
      </c>
      <c r="C869" s="589" t="s">
        <v>64</v>
      </c>
      <c r="D869" s="589" t="s">
        <v>1410</v>
      </c>
      <c r="E869" s="590">
        <v>25</v>
      </c>
      <c r="F869" s="591" t="s">
        <v>794</v>
      </c>
    </row>
    <row r="870" spans="1:6">
      <c r="A870" s="589">
        <v>7051</v>
      </c>
      <c r="B870" s="589" t="s">
        <v>1645</v>
      </c>
      <c r="C870" s="589" t="s">
        <v>64</v>
      </c>
      <c r="D870" s="589" t="s">
        <v>793</v>
      </c>
      <c r="E870" s="590">
        <v>44.43</v>
      </c>
      <c r="F870" s="591" t="s">
        <v>794</v>
      </c>
    </row>
    <row r="871" spans="1:6">
      <c r="A871" s="589">
        <v>7052</v>
      </c>
      <c r="B871" s="589" t="s">
        <v>1646</v>
      </c>
      <c r="C871" s="589" t="s">
        <v>64</v>
      </c>
      <c r="D871" s="589" t="s">
        <v>793</v>
      </c>
      <c r="E871" s="592">
        <v>12</v>
      </c>
      <c r="F871" s="591" t="s">
        <v>794</v>
      </c>
    </row>
    <row r="872" spans="1:6">
      <c r="A872" s="589">
        <v>7053</v>
      </c>
      <c r="B872" s="589" t="s">
        <v>1647</v>
      </c>
      <c r="C872" s="589" t="s">
        <v>64</v>
      </c>
      <c r="D872" s="589" t="s">
        <v>793</v>
      </c>
      <c r="E872" s="592">
        <v>55.61</v>
      </c>
      <c r="F872" s="591" t="s">
        <v>794</v>
      </c>
    </row>
    <row r="873" spans="1:6">
      <c r="A873" s="589">
        <v>7054</v>
      </c>
      <c r="B873" s="589" t="s">
        <v>1648</v>
      </c>
      <c r="C873" s="589" t="s">
        <v>64</v>
      </c>
      <c r="D873" s="589" t="s">
        <v>1410</v>
      </c>
      <c r="E873" s="592">
        <v>93.1</v>
      </c>
      <c r="F873" s="591" t="s">
        <v>794</v>
      </c>
    </row>
    <row r="874" spans="1:6">
      <c r="A874" s="589">
        <v>7058</v>
      </c>
      <c r="B874" s="589" t="s">
        <v>1649</v>
      </c>
      <c r="C874" s="589" t="s">
        <v>64</v>
      </c>
      <c r="D874" s="589" t="s">
        <v>793</v>
      </c>
      <c r="E874" s="592">
        <v>22.94</v>
      </c>
      <c r="F874" s="591" t="s">
        <v>794</v>
      </c>
    </row>
    <row r="875" spans="1:6">
      <c r="A875" s="589">
        <v>7059</v>
      </c>
      <c r="B875" s="589" t="s">
        <v>1650</v>
      </c>
      <c r="C875" s="589" t="s">
        <v>64</v>
      </c>
      <c r="D875" s="589" t="s">
        <v>793</v>
      </c>
      <c r="E875" s="592">
        <v>8.83</v>
      </c>
      <c r="F875" s="591" t="s">
        <v>794</v>
      </c>
    </row>
    <row r="876" spans="1:6">
      <c r="A876" s="589">
        <v>7060</v>
      </c>
      <c r="B876" s="589" t="s">
        <v>1651</v>
      </c>
      <c r="C876" s="589" t="s">
        <v>64</v>
      </c>
      <c r="D876" s="589" t="s">
        <v>793</v>
      </c>
      <c r="E876" s="592">
        <v>41.36</v>
      </c>
      <c r="F876" s="591" t="s">
        <v>794</v>
      </c>
    </row>
    <row r="877" spans="1:6">
      <c r="A877" s="589">
        <v>7061</v>
      </c>
      <c r="B877" s="589" t="s">
        <v>1652</v>
      </c>
      <c r="C877" s="589" t="s">
        <v>64</v>
      </c>
      <c r="D877" s="589" t="s">
        <v>1410</v>
      </c>
      <c r="E877" s="590">
        <v>84.98</v>
      </c>
      <c r="F877" s="591" t="s">
        <v>794</v>
      </c>
    </row>
    <row r="878" spans="1:6">
      <c r="A878" s="589">
        <v>7063</v>
      </c>
      <c r="B878" s="589" t="s">
        <v>1653</v>
      </c>
      <c r="C878" s="589" t="s">
        <v>64</v>
      </c>
      <c r="D878" s="589" t="s">
        <v>793</v>
      </c>
      <c r="E878" s="590">
        <v>19.96</v>
      </c>
      <c r="F878" s="591" t="s">
        <v>794</v>
      </c>
    </row>
    <row r="879" spans="1:6">
      <c r="A879" s="589">
        <v>7064</v>
      </c>
      <c r="B879" s="589" t="s">
        <v>1654</v>
      </c>
      <c r="C879" s="589" t="s">
        <v>64</v>
      </c>
      <c r="D879" s="589" t="s">
        <v>793</v>
      </c>
      <c r="E879" s="592">
        <v>5.39</v>
      </c>
      <c r="F879" s="591" t="s">
        <v>794</v>
      </c>
    </row>
    <row r="880" spans="1:6">
      <c r="A880" s="589">
        <v>7065</v>
      </c>
      <c r="B880" s="589" t="s">
        <v>1655</v>
      </c>
      <c r="C880" s="589" t="s">
        <v>64</v>
      </c>
      <c r="D880" s="589" t="s">
        <v>793</v>
      </c>
      <c r="E880" s="592">
        <v>21.83</v>
      </c>
      <c r="F880" s="591" t="s">
        <v>794</v>
      </c>
    </row>
    <row r="881" spans="1:6">
      <c r="A881" s="589">
        <v>7066</v>
      </c>
      <c r="B881" s="589" t="s">
        <v>1656</v>
      </c>
      <c r="C881" s="589" t="s">
        <v>64</v>
      </c>
      <c r="D881" s="589" t="s">
        <v>1410</v>
      </c>
      <c r="E881" s="592">
        <v>100.83</v>
      </c>
      <c r="F881" s="591" t="s">
        <v>794</v>
      </c>
    </row>
    <row r="882" spans="1:6">
      <c r="A882" s="589">
        <v>53786</v>
      </c>
      <c r="B882" s="589" t="s">
        <v>1657</v>
      </c>
      <c r="C882" s="589" t="s">
        <v>64</v>
      </c>
      <c r="D882" s="589" t="s">
        <v>1410</v>
      </c>
      <c r="E882" s="592">
        <v>53.22</v>
      </c>
      <c r="F882" s="591" t="s">
        <v>794</v>
      </c>
    </row>
    <row r="883" spans="1:6">
      <c r="A883" s="589">
        <v>53788</v>
      </c>
      <c r="B883" s="589" t="s">
        <v>1658</v>
      </c>
      <c r="C883" s="589" t="s">
        <v>64</v>
      </c>
      <c r="D883" s="589" t="s">
        <v>1410</v>
      </c>
      <c r="E883" s="592">
        <v>59.59</v>
      </c>
      <c r="F883" s="591" t="s">
        <v>794</v>
      </c>
    </row>
    <row r="884" spans="1:6">
      <c r="A884" s="589">
        <v>53792</v>
      </c>
      <c r="B884" s="589" t="s">
        <v>1659</v>
      </c>
      <c r="C884" s="589" t="s">
        <v>64</v>
      </c>
      <c r="D884" s="589" t="s">
        <v>1410</v>
      </c>
      <c r="E884" s="592">
        <v>105.64</v>
      </c>
      <c r="F884" s="591" t="s">
        <v>794</v>
      </c>
    </row>
    <row r="885" spans="1:6">
      <c r="A885" s="589">
        <v>53794</v>
      </c>
      <c r="B885" s="589" t="s">
        <v>1660</v>
      </c>
      <c r="C885" s="589" t="s">
        <v>64</v>
      </c>
      <c r="D885" s="589" t="s">
        <v>793</v>
      </c>
      <c r="E885" s="592">
        <v>35.619999999999997</v>
      </c>
      <c r="F885" s="591" t="s">
        <v>794</v>
      </c>
    </row>
    <row r="886" spans="1:6">
      <c r="A886" s="589">
        <v>53797</v>
      </c>
      <c r="B886" s="589" t="s">
        <v>1661</v>
      </c>
      <c r="C886" s="589" t="s">
        <v>64</v>
      </c>
      <c r="D886" s="589" t="s">
        <v>1410</v>
      </c>
      <c r="E886" s="592">
        <v>121.49</v>
      </c>
      <c r="F886" s="591" t="s">
        <v>794</v>
      </c>
    </row>
    <row r="887" spans="1:6">
      <c r="A887" s="589">
        <v>53804</v>
      </c>
      <c r="B887" s="589" t="s">
        <v>1662</v>
      </c>
      <c r="C887" s="589" t="s">
        <v>64</v>
      </c>
      <c r="D887" s="589" t="s">
        <v>793</v>
      </c>
      <c r="E887" s="590">
        <v>4.6399999999999997</v>
      </c>
      <c r="F887" s="591" t="s">
        <v>794</v>
      </c>
    </row>
    <row r="888" spans="1:6">
      <c r="A888" s="589">
        <v>53806</v>
      </c>
      <c r="B888" s="589" t="s">
        <v>1663</v>
      </c>
      <c r="C888" s="589" t="s">
        <v>64</v>
      </c>
      <c r="D888" s="589" t="s">
        <v>793</v>
      </c>
      <c r="E888" s="590">
        <v>77.36</v>
      </c>
      <c r="F888" s="591" t="s">
        <v>794</v>
      </c>
    </row>
    <row r="889" spans="1:6">
      <c r="A889" s="589">
        <v>53810</v>
      </c>
      <c r="B889" s="589" t="s">
        <v>1664</v>
      </c>
      <c r="C889" s="589" t="s">
        <v>64</v>
      </c>
      <c r="D889" s="589" t="s">
        <v>793</v>
      </c>
      <c r="E889" s="590">
        <v>77.84</v>
      </c>
      <c r="F889" s="591" t="s">
        <v>794</v>
      </c>
    </row>
    <row r="890" spans="1:6">
      <c r="A890" s="589">
        <v>53814</v>
      </c>
      <c r="B890" s="589" t="s">
        <v>1665</v>
      </c>
      <c r="C890" s="589" t="s">
        <v>64</v>
      </c>
      <c r="D890" s="589" t="s">
        <v>793</v>
      </c>
      <c r="E890" s="590">
        <v>254.96</v>
      </c>
      <c r="F890" s="591" t="s">
        <v>794</v>
      </c>
    </row>
    <row r="891" spans="1:6">
      <c r="A891" s="589">
        <v>53817</v>
      </c>
      <c r="B891" s="589" t="s">
        <v>1666</v>
      </c>
      <c r="C891" s="589" t="s">
        <v>64</v>
      </c>
      <c r="D891" s="589" t="s">
        <v>1410</v>
      </c>
      <c r="E891" s="590">
        <v>65.14</v>
      </c>
      <c r="F891" s="591" t="s">
        <v>794</v>
      </c>
    </row>
    <row r="892" spans="1:6">
      <c r="A892" s="589">
        <v>53818</v>
      </c>
      <c r="B892" s="589" t="s">
        <v>1667</v>
      </c>
      <c r="C892" s="589" t="s">
        <v>64</v>
      </c>
      <c r="D892" s="589" t="s">
        <v>793</v>
      </c>
      <c r="E892" s="590">
        <v>9.67</v>
      </c>
      <c r="F892" s="591" t="s">
        <v>794</v>
      </c>
    </row>
    <row r="893" spans="1:6">
      <c r="A893" s="589">
        <v>53827</v>
      </c>
      <c r="B893" s="589" t="s">
        <v>1668</v>
      </c>
      <c r="C893" s="589" t="s">
        <v>64</v>
      </c>
      <c r="D893" s="589" t="s">
        <v>1410</v>
      </c>
      <c r="E893" s="590">
        <v>118.93</v>
      </c>
      <c r="F893" s="591" t="s">
        <v>794</v>
      </c>
    </row>
    <row r="894" spans="1:6">
      <c r="A894" s="589">
        <v>53829</v>
      </c>
      <c r="B894" s="589" t="s">
        <v>1669</v>
      </c>
      <c r="C894" s="589" t="s">
        <v>64</v>
      </c>
      <c r="D894" s="589" t="s">
        <v>1410</v>
      </c>
      <c r="E894" s="590">
        <v>121.49</v>
      </c>
      <c r="F894" s="591" t="s">
        <v>794</v>
      </c>
    </row>
    <row r="895" spans="1:6">
      <c r="A895" s="589">
        <v>53831</v>
      </c>
      <c r="B895" s="589" t="s">
        <v>1670</v>
      </c>
      <c r="C895" s="589" t="s">
        <v>64</v>
      </c>
      <c r="D895" s="589" t="s">
        <v>1410</v>
      </c>
      <c r="E895" s="592">
        <v>200.67</v>
      </c>
      <c r="F895" s="591" t="s">
        <v>794</v>
      </c>
    </row>
    <row r="896" spans="1:6">
      <c r="A896" s="589">
        <v>53840</v>
      </c>
      <c r="B896" s="589" t="s">
        <v>1671</v>
      </c>
      <c r="C896" s="589" t="s">
        <v>64</v>
      </c>
      <c r="D896" s="589" t="s">
        <v>793</v>
      </c>
      <c r="E896" s="592">
        <v>2.52</v>
      </c>
      <c r="F896" s="591" t="s">
        <v>794</v>
      </c>
    </row>
    <row r="897" spans="1:6">
      <c r="A897" s="589">
        <v>53841</v>
      </c>
      <c r="B897" s="589" t="s">
        <v>1672</v>
      </c>
      <c r="C897" s="589" t="s">
        <v>64</v>
      </c>
      <c r="D897" s="589" t="s">
        <v>793</v>
      </c>
      <c r="E897" s="592">
        <v>1.75</v>
      </c>
      <c r="F897" s="591" t="s">
        <v>794</v>
      </c>
    </row>
    <row r="898" spans="1:6">
      <c r="A898" s="589">
        <v>53849</v>
      </c>
      <c r="B898" s="589" t="s">
        <v>1673</v>
      </c>
      <c r="C898" s="589" t="s">
        <v>64</v>
      </c>
      <c r="D898" s="589" t="s">
        <v>1410</v>
      </c>
      <c r="E898" s="592">
        <v>87.29</v>
      </c>
      <c r="F898" s="591" t="s">
        <v>794</v>
      </c>
    </row>
    <row r="899" spans="1:6">
      <c r="A899" s="589">
        <v>53857</v>
      </c>
      <c r="B899" s="589" t="s">
        <v>1674</v>
      </c>
      <c r="C899" s="589" t="s">
        <v>64</v>
      </c>
      <c r="D899" s="589" t="s">
        <v>793</v>
      </c>
      <c r="E899" s="592">
        <v>46.55</v>
      </c>
      <c r="F899" s="591" t="s">
        <v>794</v>
      </c>
    </row>
    <row r="900" spans="1:6">
      <c r="A900" s="589">
        <v>53858</v>
      </c>
      <c r="B900" s="589" t="s">
        <v>1675</v>
      </c>
      <c r="C900" s="589" t="s">
        <v>64</v>
      </c>
      <c r="D900" s="589" t="s">
        <v>1410</v>
      </c>
      <c r="E900" s="590">
        <v>47.67</v>
      </c>
      <c r="F900" s="591" t="s">
        <v>794</v>
      </c>
    </row>
    <row r="901" spans="1:6">
      <c r="A901" s="589">
        <v>53861</v>
      </c>
      <c r="B901" s="589" t="s">
        <v>1676</v>
      </c>
      <c r="C901" s="589" t="s">
        <v>64</v>
      </c>
      <c r="D901" s="589" t="s">
        <v>793</v>
      </c>
      <c r="E901" s="590">
        <v>64.540000000000006</v>
      </c>
      <c r="F901" s="591" t="s">
        <v>794</v>
      </c>
    </row>
    <row r="902" spans="1:6">
      <c r="A902" s="589">
        <v>53863</v>
      </c>
      <c r="B902" s="589" t="s">
        <v>1677</v>
      </c>
      <c r="C902" s="589" t="s">
        <v>64</v>
      </c>
      <c r="D902" s="589" t="s">
        <v>942</v>
      </c>
      <c r="E902" s="592">
        <v>2.4500000000000002</v>
      </c>
      <c r="F902" s="591" t="s">
        <v>794</v>
      </c>
    </row>
    <row r="903" spans="1:6">
      <c r="A903" s="589">
        <v>53865</v>
      </c>
      <c r="B903" s="589" t="s">
        <v>1678</v>
      </c>
      <c r="C903" s="589" t="s">
        <v>64</v>
      </c>
      <c r="D903" s="589" t="s">
        <v>1410</v>
      </c>
      <c r="E903" s="592">
        <v>49.17</v>
      </c>
      <c r="F903" s="591" t="s">
        <v>794</v>
      </c>
    </row>
    <row r="904" spans="1:6">
      <c r="A904" s="589">
        <v>53866</v>
      </c>
      <c r="B904" s="589" t="s">
        <v>1679</v>
      </c>
      <c r="C904" s="589" t="s">
        <v>64</v>
      </c>
      <c r="D904" s="589" t="s">
        <v>1410</v>
      </c>
      <c r="E904" s="592">
        <v>2.0299999999999998</v>
      </c>
      <c r="F904" s="591" t="s">
        <v>794</v>
      </c>
    </row>
    <row r="905" spans="1:6">
      <c r="A905" s="589">
        <v>53882</v>
      </c>
      <c r="B905" s="589" t="s">
        <v>1680</v>
      </c>
      <c r="C905" s="589" t="s">
        <v>64</v>
      </c>
      <c r="D905" s="589" t="s">
        <v>793</v>
      </c>
      <c r="E905" s="592">
        <v>36.880000000000003</v>
      </c>
      <c r="F905" s="591" t="s">
        <v>794</v>
      </c>
    </row>
    <row r="906" spans="1:6">
      <c r="A906" s="589">
        <v>55263</v>
      </c>
      <c r="B906" s="589" t="s">
        <v>1681</v>
      </c>
      <c r="C906" s="589" t="s">
        <v>64</v>
      </c>
      <c r="D906" s="589" t="s">
        <v>1410</v>
      </c>
      <c r="E906" s="590">
        <v>67.2</v>
      </c>
      <c r="F906" s="591" t="s">
        <v>794</v>
      </c>
    </row>
    <row r="907" spans="1:6">
      <c r="A907" s="589">
        <v>73303</v>
      </c>
      <c r="B907" s="589" t="s">
        <v>1682</v>
      </c>
      <c r="C907" s="589" t="s">
        <v>64</v>
      </c>
      <c r="D907" s="589" t="s">
        <v>793</v>
      </c>
      <c r="E907" s="590">
        <v>7.15</v>
      </c>
      <c r="F907" s="591" t="s">
        <v>794</v>
      </c>
    </row>
    <row r="908" spans="1:6">
      <c r="A908" s="589">
        <v>73307</v>
      </c>
      <c r="B908" s="589" t="s">
        <v>1683</v>
      </c>
      <c r="C908" s="589" t="s">
        <v>64</v>
      </c>
      <c r="D908" s="589" t="s">
        <v>793</v>
      </c>
      <c r="E908" s="590">
        <v>6.38</v>
      </c>
      <c r="F908" s="591" t="s">
        <v>794</v>
      </c>
    </row>
    <row r="909" spans="1:6">
      <c r="A909" s="589">
        <v>73309</v>
      </c>
      <c r="B909" s="589" t="s">
        <v>1684</v>
      </c>
      <c r="C909" s="589" t="s">
        <v>64</v>
      </c>
      <c r="D909" s="589" t="s">
        <v>793</v>
      </c>
      <c r="E909" s="590">
        <v>33.33</v>
      </c>
      <c r="F909" s="591" t="s">
        <v>794</v>
      </c>
    </row>
    <row r="910" spans="1:6">
      <c r="A910" s="589">
        <v>73311</v>
      </c>
      <c r="B910" s="589" t="s">
        <v>1685</v>
      </c>
      <c r="C910" s="589" t="s">
        <v>64</v>
      </c>
      <c r="D910" s="589" t="s">
        <v>1410</v>
      </c>
      <c r="E910" s="592">
        <v>185.76</v>
      </c>
      <c r="F910" s="591" t="s">
        <v>794</v>
      </c>
    </row>
    <row r="911" spans="1:6">
      <c r="A911" s="589">
        <v>73313</v>
      </c>
      <c r="B911" s="589" t="s">
        <v>1686</v>
      </c>
      <c r="C911" s="589" t="s">
        <v>64</v>
      </c>
      <c r="D911" s="589" t="s">
        <v>793</v>
      </c>
      <c r="E911" s="590">
        <v>9</v>
      </c>
      <c r="F911" s="591" t="s">
        <v>794</v>
      </c>
    </row>
    <row r="912" spans="1:6">
      <c r="A912" s="589">
        <v>73315</v>
      </c>
      <c r="B912" s="589" t="s">
        <v>1687</v>
      </c>
      <c r="C912" s="589" t="s">
        <v>64</v>
      </c>
      <c r="D912" s="589" t="s">
        <v>1410</v>
      </c>
      <c r="E912" s="590">
        <v>59.59</v>
      </c>
      <c r="F912" s="591" t="s">
        <v>794</v>
      </c>
    </row>
    <row r="913" spans="1:6">
      <c r="A913" s="589">
        <v>73335</v>
      </c>
      <c r="B913" s="589" t="s">
        <v>1688</v>
      </c>
      <c r="C913" s="589" t="s">
        <v>64</v>
      </c>
      <c r="D913" s="589" t="s">
        <v>793</v>
      </c>
      <c r="E913" s="590">
        <v>35.07</v>
      </c>
      <c r="F913" s="591" t="s">
        <v>794</v>
      </c>
    </row>
    <row r="914" spans="1:6">
      <c r="A914" s="589">
        <v>73340</v>
      </c>
      <c r="B914" s="589" t="s">
        <v>1689</v>
      </c>
      <c r="C914" s="589" t="s">
        <v>64</v>
      </c>
      <c r="D914" s="589" t="s">
        <v>1410</v>
      </c>
      <c r="E914" s="592">
        <v>161.41999999999999</v>
      </c>
      <c r="F914" s="591" t="s">
        <v>794</v>
      </c>
    </row>
    <row r="915" spans="1:6">
      <c r="A915" s="589">
        <v>83361</v>
      </c>
      <c r="B915" s="589" t="s">
        <v>1690</v>
      </c>
      <c r="C915" s="589" t="s">
        <v>64</v>
      </c>
      <c r="D915" s="589" t="s">
        <v>793</v>
      </c>
      <c r="E915" s="592">
        <v>42.81</v>
      </c>
      <c r="F915" s="591" t="s">
        <v>794</v>
      </c>
    </row>
    <row r="916" spans="1:6">
      <c r="A916" s="589">
        <v>83761</v>
      </c>
      <c r="B916" s="589" t="s">
        <v>1691</v>
      </c>
      <c r="C916" s="589" t="s">
        <v>64</v>
      </c>
      <c r="D916" s="589" t="s">
        <v>793</v>
      </c>
      <c r="E916" s="590">
        <v>9.52</v>
      </c>
      <c r="F916" s="591" t="s">
        <v>794</v>
      </c>
    </row>
    <row r="917" spans="1:6">
      <c r="A917" s="589">
        <v>83762</v>
      </c>
      <c r="B917" s="589" t="s">
        <v>1692</v>
      </c>
      <c r="C917" s="589" t="s">
        <v>64</v>
      </c>
      <c r="D917" s="589" t="s">
        <v>793</v>
      </c>
      <c r="E917" s="590">
        <v>8.5</v>
      </c>
      <c r="F917" s="591" t="s">
        <v>794</v>
      </c>
    </row>
    <row r="918" spans="1:6">
      <c r="A918" s="589">
        <v>83763</v>
      </c>
      <c r="B918" s="589" t="s">
        <v>1693</v>
      </c>
      <c r="C918" s="589" t="s">
        <v>64</v>
      </c>
      <c r="D918" s="589" t="s">
        <v>1410</v>
      </c>
      <c r="E918" s="592">
        <v>52.35</v>
      </c>
      <c r="F918" s="591" t="s">
        <v>794</v>
      </c>
    </row>
    <row r="919" spans="1:6">
      <c r="A919" s="589">
        <v>83764</v>
      </c>
      <c r="B919" s="589" t="s">
        <v>1694</v>
      </c>
      <c r="C919" s="589" t="s">
        <v>64</v>
      </c>
      <c r="D919" s="589" t="s">
        <v>793</v>
      </c>
      <c r="E919" s="592">
        <v>3.35</v>
      </c>
      <c r="F919" s="591" t="s">
        <v>794</v>
      </c>
    </row>
    <row r="920" spans="1:6">
      <c r="A920" s="589">
        <v>87026</v>
      </c>
      <c r="B920" s="589" t="s">
        <v>1695</v>
      </c>
      <c r="C920" s="589" t="s">
        <v>64</v>
      </c>
      <c r="D920" s="589" t="s">
        <v>793</v>
      </c>
      <c r="E920" s="592">
        <v>0.69</v>
      </c>
      <c r="F920" s="591" t="s">
        <v>794</v>
      </c>
    </row>
    <row r="921" spans="1:6">
      <c r="A921" s="589">
        <v>87441</v>
      </c>
      <c r="B921" s="589" t="s">
        <v>1696</v>
      </c>
      <c r="C921" s="589" t="s">
        <v>64</v>
      </c>
      <c r="D921" s="589" t="s">
        <v>942</v>
      </c>
      <c r="E921" s="592">
        <v>0.47</v>
      </c>
      <c r="F921" s="591" t="s">
        <v>794</v>
      </c>
    </row>
    <row r="922" spans="1:6">
      <c r="A922" s="589">
        <v>87442</v>
      </c>
      <c r="B922" s="589" t="s">
        <v>1697</v>
      </c>
      <c r="C922" s="589" t="s">
        <v>64</v>
      </c>
      <c r="D922" s="589" t="s">
        <v>942</v>
      </c>
      <c r="E922" s="592">
        <v>0.11</v>
      </c>
      <c r="F922" s="591" t="s">
        <v>794</v>
      </c>
    </row>
    <row r="923" spans="1:6">
      <c r="A923" s="589">
        <v>87443</v>
      </c>
      <c r="B923" s="589" t="s">
        <v>1698</v>
      </c>
      <c r="C923" s="589" t="s">
        <v>64</v>
      </c>
      <c r="D923" s="589" t="s">
        <v>942</v>
      </c>
      <c r="E923" s="592">
        <v>0.59</v>
      </c>
      <c r="F923" s="591" t="s">
        <v>794</v>
      </c>
    </row>
    <row r="924" spans="1:6">
      <c r="A924" s="589">
        <v>87444</v>
      </c>
      <c r="B924" s="589" t="s">
        <v>1699</v>
      </c>
      <c r="C924" s="589" t="s">
        <v>64</v>
      </c>
      <c r="D924" s="589" t="s">
        <v>1410</v>
      </c>
      <c r="E924" s="592">
        <v>4.3600000000000003</v>
      </c>
      <c r="F924" s="591" t="s">
        <v>794</v>
      </c>
    </row>
    <row r="925" spans="1:6">
      <c r="A925" s="589">
        <v>88387</v>
      </c>
      <c r="B925" s="589" t="s">
        <v>1700</v>
      </c>
      <c r="C925" s="589" t="s">
        <v>64</v>
      </c>
      <c r="D925" s="589" t="s">
        <v>942</v>
      </c>
      <c r="E925" s="592">
        <v>0.93</v>
      </c>
      <c r="F925" s="591" t="s">
        <v>794</v>
      </c>
    </row>
    <row r="926" spans="1:6">
      <c r="A926" s="589">
        <v>88389</v>
      </c>
      <c r="B926" s="589" t="s">
        <v>1701</v>
      </c>
      <c r="C926" s="589" t="s">
        <v>64</v>
      </c>
      <c r="D926" s="589" t="s">
        <v>942</v>
      </c>
      <c r="E926" s="592">
        <v>0.21</v>
      </c>
      <c r="F926" s="591" t="s">
        <v>794</v>
      </c>
    </row>
    <row r="927" spans="1:6">
      <c r="A927" s="589">
        <v>88390</v>
      </c>
      <c r="B927" s="589" t="s">
        <v>1702</v>
      </c>
      <c r="C927" s="589" t="s">
        <v>64</v>
      </c>
      <c r="D927" s="589" t="s">
        <v>942</v>
      </c>
      <c r="E927" s="590">
        <v>1.01</v>
      </c>
      <c r="F927" s="591" t="s">
        <v>794</v>
      </c>
    </row>
    <row r="928" spans="1:6">
      <c r="A928" s="589">
        <v>88391</v>
      </c>
      <c r="B928" s="589" t="s">
        <v>1703</v>
      </c>
      <c r="C928" s="589" t="s">
        <v>64</v>
      </c>
      <c r="D928" s="589" t="s">
        <v>942</v>
      </c>
      <c r="E928" s="590">
        <v>3.31</v>
      </c>
      <c r="F928" s="591" t="s">
        <v>794</v>
      </c>
    </row>
    <row r="929" spans="1:6">
      <c r="A929" s="589">
        <v>88394</v>
      </c>
      <c r="B929" s="589" t="s">
        <v>1704</v>
      </c>
      <c r="C929" s="589" t="s">
        <v>64</v>
      </c>
      <c r="D929" s="589" t="s">
        <v>942</v>
      </c>
      <c r="E929" s="590">
        <v>1.1000000000000001</v>
      </c>
      <c r="F929" s="591" t="s">
        <v>794</v>
      </c>
    </row>
    <row r="930" spans="1:6">
      <c r="A930" s="589">
        <v>88395</v>
      </c>
      <c r="B930" s="589" t="s">
        <v>1705</v>
      </c>
      <c r="C930" s="589" t="s">
        <v>64</v>
      </c>
      <c r="D930" s="589" t="s">
        <v>942</v>
      </c>
      <c r="E930" s="592">
        <v>0.25</v>
      </c>
      <c r="F930" s="591" t="s">
        <v>794</v>
      </c>
    </row>
    <row r="931" spans="1:6">
      <c r="A931" s="589">
        <v>88396</v>
      </c>
      <c r="B931" s="589" t="s">
        <v>1706</v>
      </c>
      <c r="C931" s="589" t="s">
        <v>64</v>
      </c>
      <c r="D931" s="589" t="s">
        <v>942</v>
      </c>
      <c r="E931" s="592">
        <v>1.21</v>
      </c>
      <c r="F931" s="591" t="s">
        <v>794</v>
      </c>
    </row>
    <row r="932" spans="1:6">
      <c r="A932" s="589">
        <v>88397</v>
      </c>
      <c r="B932" s="589" t="s">
        <v>1707</v>
      </c>
      <c r="C932" s="589" t="s">
        <v>64</v>
      </c>
      <c r="D932" s="589" t="s">
        <v>942</v>
      </c>
      <c r="E932" s="592">
        <v>4.97</v>
      </c>
      <c r="F932" s="591" t="s">
        <v>794</v>
      </c>
    </row>
    <row r="933" spans="1:6">
      <c r="A933" s="589">
        <v>88400</v>
      </c>
      <c r="B933" s="589" t="s">
        <v>1708</v>
      </c>
      <c r="C933" s="589" t="s">
        <v>64</v>
      </c>
      <c r="D933" s="589" t="s">
        <v>942</v>
      </c>
      <c r="E933" s="590">
        <v>0.88</v>
      </c>
      <c r="F933" s="591" t="s">
        <v>794</v>
      </c>
    </row>
    <row r="934" spans="1:6">
      <c r="A934" s="589">
        <v>88401</v>
      </c>
      <c r="B934" s="589" t="s">
        <v>1709</v>
      </c>
      <c r="C934" s="589" t="s">
        <v>64</v>
      </c>
      <c r="D934" s="589" t="s">
        <v>942</v>
      </c>
      <c r="E934" s="592">
        <v>0.2</v>
      </c>
      <c r="F934" s="591" t="s">
        <v>794</v>
      </c>
    </row>
    <row r="935" spans="1:6">
      <c r="A935" s="589">
        <v>88402</v>
      </c>
      <c r="B935" s="589" t="s">
        <v>1710</v>
      </c>
      <c r="C935" s="589" t="s">
        <v>64</v>
      </c>
      <c r="D935" s="589" t="s">
        <v>942</v>
      </c>
      <c r="E935" s="592">
        <v>0.96</v>
      </c>
      <c r="F935" s="591" t="s">
        <v>794</v>
      </c>
    </row>
    <row r="936" spans="1:6">
      <c r="A936" s="589">
        <v>88403</v>
      </c>
      <c r="B936" s="589" t="s">
        <v>1711</v>
      </c>
      <c r="C936" s="589" t="s">
        <v>64</v>
      </c>
      <c r="D936" s="589" t="s">
        <v>942</v>
      </c>
      <c r="E936" s="592">
        <v>1.99</v>
      </c>
      <c r="F936" s="591" t="s">
        <v>794</v>
      </c>
    </row>
    <row r="937" spans="1:6">
      <c r="A937" s="589">
        <v>88419</v>
      </c>
      <c r="B937" s="589" t="s">
        <v>1712</v>
      </c>
      <c r="C937" s="589" t="s">
        <v>64</v>
      </c>
      <c r="D937" s="589" t="s">
        <v>942</v>
      </c>
      <c r="E937" s="592">
        <v>5.73</v>
      </c>
      <c r="F937" s="591" t="s">
        <v>794</v>
      </c>
    </row>
    <row r="938" spans="1:6">
      <c r="A938" s="589">
        <v>88422</v>
      </c>
      <c r="B938" s="589" t="s">
        <v>1713</v>
      </c>
      <c r="C938" s="589" t="s">
        <v>64</v>
      </c>
      <c r="D938" s="589" t="s">
        <v>942</v>
      </c>
      <c r="E938" s="592">
        <v>1.32</v>
      </c>
      <c r="F938" s="591" t="s">
        <v>794</v>
      </c>
    </row>
    <row r="939" spans="1:6">
      <c r="A939" s="589">
        <v>88425</v>
      </c>
      <c r="B939" s="589" t="s">
        <v>1714</v>
      </c>
      <c r="C939" s="589" t="s">
        <v>64</v>
      </c>
      <c r="D939" s="589" t="s">
        <v>942</v>
      </c>
      <c r="E939" s="592">
        <v>7.17</v>
      </c>
      <c r="F939" s="591" t="s">
        <v>794</v>
      </c>
    </row>
    <row r="940" spans="1:6">
      <c r="A940" s="589">
        <v>88427</v>
      </c>
      <c r="B940" s="589" t="s">
        <v>1715</v>
      </c>
      <c r="C940" s="589" t="s">
        <v>64</v>
      </c>
      <c r="D940" s="589" t="s">
        <v>942</v>
      </c>
      <c r="E940" s="592">
        <v>1.1200000000000001</v>
      </c>
      <c r="F940" s="591" t="s">
        <v>794</v>
      </c>
    </row>
    <row r="941" spans="1:6">
      <c r="A941" s="589">
        <v>88434</v>
      </c>
      <c r="B941" s="589" t="s">
        <v>1716</v>
      </c>
      <c r="C941" s="589" t="s">
        <v>64</v>
      </c>
      <c r="D941" s="589" t="s">
        <v>942</v>
      </c>
      <c r="E941" s="592">
        <v>7.6</v>
      </c>
      <c r="F941" s="591" t="s">
        <v>794</v>
      </c>
    </row>
    <row r="942" spans="1:6">
      <c r="A942" s="589">
        <v>88435</v>
      </c>
      <c r="B942" s="589" t="s">
        <v>1717</v>
      </c>
      <c r="C942" s="589" t="s">
        <v>64</v>
      </c>
      <c r="D942" s="589" t="s">
        <v>942</v>
      </c>
      <c r="E942" s="592">
        <v>1.75</v>
      </c>
      <c r="F942" s="591" t="s">
        <v>794</v>
      </c>
    </row>
    <row r="943" spans="1:6">
      <c r="A943" s="589">
        <v>88436</v>
      </c>
      <c r="B943" s="589" t="s">
        <v>1718</v>
      </c>
      <c r="C943" s="589" t="s">
        <v>64</v>
      </c>
      <c r="D943" s="589" t="s">
        <v>942</v>
      </c>
      <c r="E943" s="592">
        <v>9.5</v>
      </c>
      <c r="F943" s="591" t="s">
        <v>794</v>
      </c>
    </row>
    <row r="944" spans="1:6">
      <c r="A944" s="589">
        <v>88437</v>
      </c>
      <c r="B944" s="589" t="s">
        <v>1719</v>
      </c>
      <c r="C944" s="589" t="s">
        <v>64</v>
      </c>
      <c r="D944" s="589" t="s">
        <v>942</v>
      </c>
      <c r="E944" s="592">
        <v>1.1200000000000001</v>
      </c>
      <c r="F944" s="591" t="s">
        <v>794</v>
      </c>
    </row>
    <row r="945" spans="1:6">
      <c r="A945" s="589">
        <v>88569</v>
      </c>
      <c r="B945" s="589" t="s">
        <v>1720</v>
      </c>
      <c r="C945" s="589" t="s">
        <v>64</v>
      </c>
      <c r="D945" s="589" t="s">
        <v>793</v>
      </c>
      <c r="E945" s="592">
        <v>3.71</v>
      </c>
      <c r="F945" s="591" t="s">
        <v>794</v>
      </c>
    </row>
    <row r="946" spans="1:6">
      <c r="A946" s="589">
        <v>88570</v>
      </c>
      <c r="B946" s="589" t="s">
        <v>1721</v>
      </c>
      <c r="C946" s="589" t="s">
        <v>64</v>
      </c>
      <c r="D946" s="589" t="s">
        <v>793</v>
      </c>
      <c r="E946" s="592">
        <v>1.28</v>
      </c>
      <c r="F946" s="591" t="s">
        <v>794</v>
      </c>
    </row>
    <row r="947" spans="1:6">
      <c r="A947" s="589">
        <v>88826</v>
      </c>
      <c r="B947" s="589" t="s">
        <v>1722</v>
      </c>
      <c r="C947" s="589" t="s">
        <v>64</v>
      </c>
      <c r="D947" s="589" t="s">
        <v>1410</v>
      </c>
      <c r="E947" s="592">
        <v>0.35</v>
      </c>
      <c r="F947" s="591" t="s">
        <v>794</v>
      </c>
    </row>
    <row r="948" spans="1:6">
      <c r="A948" s="589">
        <v>88827</v>
      </c>
      <c r="B948" s="589" t="s">
        <v>1723</v>
      </c>
      <c r="C948" s="589" t="s">
        <v>64</v>
      </c>
      <c r="D948" s="589" t="s">
        <v>1410</v>
      </c>
      <c r="E948" s="592">
        <v>0.08</v>
      </c>
      <c r="F948" s="591" t="s">
        <v>794</v>
      </c>
    </row>
    <row r="949" spans="1:6">
      <c r="A949" s="589">
        <v>88828</v>
      </c>
      <c r="B949" s="589" t="s">
        <v>1724</v>
      </c>
      <c r="C949" s="589" t="s">
        <v>64</v>
      </c>
      <c r="D949" s="589" t="s">
        <v>1410</v>
      </c>
      <c r="E949" s="592">
        <v>0.38</v>
      </c>
      <c r="F949" s="591" t="s">
        <v>794</v>
      </c>
    </row>
    <row r="950" spans="1:6">
      <c r="A950" s="589">
        <v>88829</v>
      </c>
      <c r="B950" s="589" t="s">
        <v>1725</v>
      </c>
      <c r="C950" s="589" t="s">
        <v>64</v>
      </c>
      <c r="D950" s="589" t="s">
        <v>942</v>
      </c>
      <c r="E950" s="592">
        <v>1.32</v>
      </c>
      <c r="F950" s="591" t="s">
        <v>794</v>
      </c>
    </row>
    <row r="951" spans="1:6">
      <c r="A951" s="589">
        <v>88839</v>
      </c>
      <c r="B951" s="589" t="s">
        <v>1726</v>
      </c>
      <c r="C951" s="589" t="s">
        <v>64</v>
      </c>
      <c r="D951" s="589" t="s">
        <v>793</v>
      </c>
      <c r="E951" s="592">
        <v>35.15</v>
      </c>
      <c r="F951" s="591" t="s">
        <v>794</v>
      </c>
    </row>
    <row r="952" spans="1:6">
      <c r="A952" s="589">
        <v>88840</v>
      </c>
      <c r="B952" s="589" t="s">
        <v>1727</v>
      </c>
      <c r="C952" s="589" t="s">
        <v>64</v>
      </c>
      <c r="D952" s="589" t="s">
        <v>793</v>
      </c>
      <c r="E952" s="592">
        <v>15.48</v>
      </c>
      <c r="F952" s="591" t="s">
        <v>794</v>
      </c>
    </row>
    <row r="953" spans="1:6">
      <c r="A953" s="589">
        <v>88841</v>
      </c>
      <c r="B953" s="589" t="s">
        <v>1728</v>
      </c>
      <c r="C953" s="589" t="s">
        <v>64</v>
      </c>
      <c r="D953" s="589" t="s">
        <v>793</v>
      </c>
      <c r="E953" s="592">
        <v>62.84</v>
      </c>
      <c r="F953" s="591" t="s">
        <v>794</v>
      </c>
    </row>
    <row r="954" spans="1:6">
      <c r="A954" s="589">
        <v>88842</v>
      </c>
      <c r="B954" s="589" t="s">
        <v>1729</v>
      </c>
      <c r="C954" s="589" t="s">
        <v>64</v>
      </c>
      <c r="D954" s="589" t="s">
        <v>1410</v>
      </c>
      <c r="E954" s="592">
        <v>81.489999999999995</v>
      </c>
      <c r="F954" s="591" t="s">
        <v>794</v>
      </c>
    </row>
    <row r="955" spans="1:6">
      <c r="A955" s="589">
        <v>88847</v>
      </c>
      <c r="B955" s="589" t="s">
        <v>1730</v>
      </c>
      <c r="C955" s="589" t="s">
        <v>64</v>
      </c>
      <c r="D955" s="589" t="s">
        <v>793</v>
      </c>
      <c r="E955" s="592">
        <v>22.82</v>
      </c>
      <c r="F955" s="591" t="s">
        <v>794</v>
      </c>
    </row>
    <row r="956" spans="1:6">
      <c r="A956" s="589">
        <v>88848</v>
      </c>
      <c r="B956" s="589" t="s">
        <v>1731</v>
      </c>
      <c r="C956" s="589" t="s">
        <v>64</v>
      </c>
      <c r="D956" s="589" t="s">
        <v>793</v>
      </c>
      <c r="E956" s="592">
        <v>9.3800000000000008</v>
      </c>
      <c r="F956" s="591" t="s">
        <v>794</v>
      </c>
    </row>
    <row r="957" spans="1:6">
      <c r="A957" s="589">
        <v>88853</v>
      </c>
      <c r="B957" s="589" t="s">
        <v>1732</v>
      </c>
      <c r="C957" s="589" t="s">
        <v>64</v>
      </c>
      <c r="D957" s="589" t="s">
        <v>942</v>
      </c>
      <c r="E957" s="592">
        <v>0.22</v>
      </c>
      <c r="F957" s="591" t="s">
        <v>794</v>
      </c>
    </row>
    <row r="958" spans="1:6">
      <c r="A958" s="589">
        <v>88854</v>
      </c>
      <c r="B958" s="589" t="s">
        <v>1733</v>
      </c>
      <c r="C958" s="589" t="s">
        <v>64</v>
      </c>
      <c r="D958" s="589" t="s">
        <v>942</v>
      </c>
      <c r="E958" s="592">
        <v>0.05</v>
      </c>
      <c r="F958" s="591" t="s">
        <v>794</v>
      </c>
    </row>
    <row r="959" spans="1:6">
      <c r="A959" s="589">
        <v>88855</v>
      </c>
      <c r="B959" s="589" t="s">
        <v>1734</v>
      </c>
      <c r="C959" s="589" t="s">
        <v>64</v>
      </c>
      <c r="D959" s="589" t="s">
        <v>793</v>
      </c>
      <c r="E959" s="592">
        <v>3.21</v>
      </c>
      <c r="F959" s="591" t="s">
        <v>794</v>
      </c>
    </row>
    <row r="960" spans="1:6">
      <c r="A960" s="589">
        <v>88856</v>
      </c>
      <c r="B960" s="589" t="s">
        <v>1735</v>
      </c>
      <c r="C960" s="589" t="s">
        <v>64</v>
      </c>
      <c r="D960" s="589" t="s">
        <v>793</v>
      </c>
      <c r="E960" s="592">
        <v>0.88</v>
      </c>
      <c r="F960" s="591" t="s">
        <v>794</v>
      </c>
    </row>
    <row r="961" spans="1:6">
      <c r="A961" s="589">
        <v>88857</v>
      </c>
      <c r="B961" s="589" t="s">
        <v>1736</v>
      </c>
      <c r="C961" s="589" t="s">
        <v>64</v>
      </c>
      <c r="D961" s="589" t="s">
        <v>793</v>
      </c>
      <c r="E961" s="592">
        <v>25.54</v>
      </c>
      <c r="F961" s="591" t="s">
        <v>794</v>
      </c>
    </row>
    <row r="962" spans="1:6">
      <c r="A962" s="589">
        <v>88858</v>
      </c>
      <c r="B962" s="589" t="s">
        <v>1737</v>
      </c>
      <c r="C962" s="589" t="s">
        <v>64</v>
      </c>
      <c r="D962" s="589" t="s">
        <v>793</v>
      </c>
      <c r="E962" s="592">
        <v>6.75</v>
      </c>
      <c r="F962" s="591" t="s">
        <v>794</v>
      </c>
    </row>
    <row r="963" spans="1:6">
      <c r="A963" s="589">
        <v>88859</v>
      </c>
      <c r="B963" s="589" t="s">
        <v>1738</v>
      </c>
      <c r="C963" s="589" t="s">
        <v>64</v>
      </c>
      <c r="D963" s="589" t="s">
        <v>793</v>
      </c>
      <c r="E963" s="592">
        <v>22.71</v>
      </c>
      <c r="F963" s="591" t="s">
        <v>794</v>
      </c>
    </row>
    <row r="964" spans="1:6">
      <c r="A964" s="589">
        <v>88860</v>
      </c>
      <c r="B964" s="589" t="s">
        <v>1739</v>
      </c>
      <c r="C964" s="589" t="s">
        <v>64</v>
      </c>
      <c r="D964" s="589" t="s">
        <v>793</v>
      </c>
      <c r="E964" s="592">
        <v>6</v>
      </c>
      <c r="F964" s="591" t="s">
        <v>794</v>
      </c>
    </row>
    <row r="965" spans="1:6">
      <c r="A965" s="589">
        <v>88900</v>
      </c>
      <c r="B965" s="589" t="s">
        <v>1740</v>
      </c>
      <c r="C965" s="589" t="s">
        <v>64</v>
      </c>
      <c r="D965" s="589" t="s">
        <v>793</v>
      </c>
      <c r="E965" s="592">
        <v>52.45</v>
      </c>
      <c r="F965" s="591" t="s">
        <v>794</v>
      </c>
    </row>
    <row r="966" spans="1:6">
      <c r="A966" s="589">
        <v>88902</v>
      </c>
      <c r="B966" s="589" t="s">
        <v>1741</v>
      </c>
      <c r="C966" s="589" t="s">
        <v>64</v>
      </c>
      <c r="D966" s="589" t="s">
        <v>793</v>
      </c>
      <c r="E966" s="592">
        <v>13.86</v>
      </c>
      <c r="F966" s="591" t="s">
        <v>794</v>
      </c>
    </row>
    <row r="967" spans="1:6">
      <c r="A967" s="589">
        <v>88903</v>
      </c>
      <c r="B967" s="589" t="s">
        <v>1742</v>
      </c>
      <c r="C967" s="589" t="s">
        <v>64</v>
      </c>
      <c r="D967" s="589" t="s">
        <v>793</v>
      </c>
      <c r="E967" s="592">
        <v>65.56</v>
      </c>
      <c r="F967" s="591" t="s">
        <v>794</v>
      </c>
    </row>
    <row r="968" spans="1:6">
      <c r="A968" s="589">
        <v>88904</v>
      </c>
      <c r="B968" s="589" t="s">
        <v>1743</v>
      </c>
      <c r="C968" s="589" t="s">
        <v>64</v>
      </c>
      <c r="D968" s="589" t="s">
        <v>1410</v>
      </c>
      <c r="E968" s="592">
        <v>93.78</v>
      </c>
      <c r="F968" s="591" t="s">
        <v>794</v>
      </c>
    </row>
    <row r="969" spans="1:6">
      <c r="A969" s="589">
        <v>89009</v>
      </c>
      <c r="B969" s="589" t="s">
        <v>1744</v>
      </c>
      <c r="C969" s="589" t="s">
        <v>64</v>
      </c>
      <c r="D969" s="589" t="s">
        <v>793</v>
      </c>
      <c r="E969" s="592">
        <v>43.54</v>
      </c>
      <c r="F969" s="591" t="s">
        <v>794</v>
      </c>
    </row>
    <row r="970" spans="1:6">
      <c r="A970" s="589">
        <v>89010</v>
      </c>
      <c r="B970" s="589" t="s">
        <v>1745</v>
      </c>
      <c r="C970" s="589" t="s">
        <v>64</v>
      </c>
      <c r="D970" s="589" t="s">
        <v>793</v>
      </c>
      <c r="E970" s="592">
        <v>19.18</v>
      </c>
      <c r="F970" s="591" t="s">
        <v>794</v>
      </c>
    </row>
    <row r="971" spans="1:6">
      <c r="A971" s="589">
        <v>89011</v>
      </c>
      <c r="B971" s="589" t="s">
        <v>1746</v>
      </c>
      <c r="C971" s="589" t="s">
        <v>64</v>
      </c>
      <c r="D971" s="589" t="s">
        <v>793</v>
      </c>
      <c r="E971" s="592">
        <v>24.64</v>
      </c>
      <c r="F971" s="591" t="s">
        <v>794</v>
      </c>
    </row>
    <row r="972" spans="1:6">
      <c r="A972" s="589">
        <v>89012</v>
      </c>
      <c r="B972" s="589" t="s">
        <v>1747</v>
      </c>
      <c r="C972" s="589" t="s">
        <v>64</v>
      </c>
      <c r="D972" s="589" t="s">
        <v>793</v>
      </c>
      <c r="E972" s="592">
        <v>6.51</v>
      </c>
      <c r="F972" s="591" t="s">
        <v>794</v>
      </c>
    </row>
    <row r="973" spans="1:6">
      <c r="A973" s="589">
        <v>89013</v>
      </c>
      <c r="B973" s="589" t="s">
        <v>1748</v>
      </c>
      <c r="C973" s="589" t="s">
        <v>64</v>
      </c>
      <c r="D973" s="589" t="s">
        <v>793</v>
      </c>
      <c r="E973" s="592">
        <v>142.61000000000001</v>
      </c>
      <c r="F973" s="591" t="s">
        <v>794</v>
      </c>
    </row>
    <row r="974" spans="1:6">
      <c r="A974" s="589">
        <v>89014</v>
      </c>
      <c r="B974" s="589" t="s">
        <v>1749</v>
      </c>
      <c r="C974" s="589" t="s">
        <v>64</v>
      </c>
      <c r="D974" s="589" t="s">
        <v>793</v>
      </c>
      <c r="E974" s="592">
        <v>62.82</v>
      </c>
      <c r="F974" s="591" t="s">
        <v>794</v>
      </c>
    </row>
    <row r="975" spans="1:6">
      <c r="A975" s="589">
        <v>89015</v>
      </c>
      <c r="B975" s="589" t="s">
        <v>1750</v>
      </c>
      <c r="C975" s="589" t="s">
        <v>64</v>
      </c>
      <c r="D975" s="589" t="s">
        <v>793</v>
      </c>
      <c r="E975" s="592">
        <v>3.71</v>
      </c>
      <c r="F975" s="591" t="s">
        <v>794</v>
      </c>
    </row>
    <row r="976" spans="1:6">
      <c r="A976" s="589">
        <v>89016</v>
      </c>
      <c r="B976" s="589" t="s">
        <v>1751</v>
      </c>
      <c r="C976" s="589" t="s">
        <v>64</v>
      </c>
      <c r="D976" s="589" t="s">
        <v>793</v>
      </c>
      <c r="E976" s="592">
        <v>0.98</v>
      </c>
      <c r="F976" s="591" t="s">
        <v>794</v>
      </c>
    </row>
    <row r="977" spans="1:6">
      <c r="A977" s="589">
        <v>89017</v>
      </c>
      <c r="B977" s="589" t="s">
        <v>1752</v>
      </c>
      <c r="C977" s="589" t="s">
        <v>64</v>
      </c>
      <c r="D977" s="589" t="s">
        <v>793</v>
      </c>
      <c r="E977" s="592">
        <v>43.27</v>
      </c>
      <c r="F977" s="591" t="s">
        <v>794</v>
      </c>
    </row>
    <row r="978" spans="1:6">
      <c r="A978" s="589">
        <v>89018</v>
      </c>
      <c r="B978" s="589" t="s">
        <v>1753</v>
      </c>
      <c r="C978" s="589" t="s">
        <v>64</v>
      </c>
      <c r="D978" s="589" t="s">
        <v>793</v>
      </c>
      <c r="E978" s="592">
        <v>19.059999999999999</v>
      </c>
      <c r="F978" s="591" t="s">
        <v>794</v>
      </c>
    </row>
    <row r="979" spans="1:6">
      <c r="A979" s="589">
        <v>89019</v>
      </c>
      <c r="B979" s="589" t="s">
        <v>1754</v>
      </c>
      <c r="C979" s="589" t="s">
        <v>64</v>
      </c>
      <c r="D979" s="589" t="s">
        <v>942</v>
      </c>
      <c r="E979" s="592">
        <v>0.35</v>
      </c>
      <c r="F979" s="591" t="s">
        <v>794</v>
      </c>
    </row>
    <row r="980" spans="1:6">
      <c r="A980" s="589">
        <v>89020</v>
      </c>
      <c r="B980" s="589" t="s">
        <v>1755</v>
      </c>
      <c r="C980" s="589" t="s">
        <v>64</v>
      </c>
      <c r="D980" s="589" t="s">
        <v>942</v>
      </c>
      <c r="E980" s="592">
        <v>0.08</v>
      </c>
      <c r="F980" s="591" t="s">
        <v>794</v>
      </c>
    </row>
    <row r="981" spans="1:6">
      <c r="A981" s="589">
        <v>89023</v>
      </c>
      <c r="B981" s="589" t="s">
        <v>1756</v>
      </c>
      <c r="C981" s="589" t="s">
        <v>64</v>
      </c>
      <c r="D981" s="589" t="s">
        <v>793</v>
      </c>
      <c r="E981" s="592">
        <v>3.82</v>
      </c>
      <c r="F981" s="591" t="s">
        <v>794</v>
      </c>
    </row>
    <row r="982" spans="1:6">
      <c r="A982" s="589">
        <v>89024</v>
      </c>
      <c r="B982" s="589" t="s">
        <v>1757</v>
      </c>
      <c r="C982" s="589" t="s">
        <v>64</v>
      </c>
      <c r="D982" s="589" t="s">
        <v>793</v>
      </c>
      <c r="E982" s="592">
        <v>1.32</v>
      </c>
      <c r="F982" s="591" t="s">
        <v>794</v>
      </c>
    </row>
    <row r="983" spans="1:6">
      <c r="A983" s="589">
        <v>89025</v>
      </c>
      <c r="B983" s="589" t="s">
        <v>1758</v>
      </c>
      <c r="C983" s="589" t="s">
        <v>64</v>
      </c>
      <c r="D983" s="589" t="s">
        <v>793</v>
      </c>
      <c r="E983" s="592">
        <v>4.78</v>
      </c>
      <c r="F983" s="591" t="s">
        <v>794</v>
      </c>
    </row>
    <row r="984" spans="1:6">
      <c r="A984" s="589">
        <v>89026</v>
      </c>
      <c r="B984" s="589" t="s">
        <v>1759</v>
      </c>
      <c r="C984" s="589" t="s">
        <v>64</v>
      </c>
      <c r="D984" s="589" t="s">
        <v>1410</v>
      </c>
      <c r="E984" s="592">
        <v>178.3</v>
      </c>
      <c r="F984" s="591" t="s">
        <v>794</v>
      </c>
    </row>
    <row r="985" spans="1:6">
      <c r="A985" s="589">
        <v>89029</v>
      </c>
      <c r="B985" s="589" t="s">
        <v>1760</v>
      </c>
      <c r="C985" s="589" t="s">
        <v>64</v>
      </c>
      <c r="D985" s="589" t="s">
        <v>793</v>
      </c>
      <c r="E985" s="592">
        <v>33.58</v>
      </c>
      <c r="F985" s="591" t="s">
        <v>794</v>
      </c>
    </row>
    <row r="986" spans="1:6">
      <c r="A986" s="589">
        <v>89030</v>
      </c>
      <c r="B986" s="589" t="s">
        <v>1761</v>
      </c>
      <c r="C986" s="589" t="s">
        <v>64</v>
      </c>
      <c r="D986" s="589" t="s">
        <v>793</v>
      </c>
      <c r="E986" s="592">
        <v>14.79</v>
      </c>
      <c r="F986" s="591" t="s">
        <v>794</v>
      </c>
    </row>
    <row r="987" spans="1:6">
      <c r="A987" s="589">
        <v>89033</v>
      </c>
      <c r="B987" s="589" t="s">
        <v>1762</v>
      </c>
      <c r="C987" s="589" t="s">
        <v>64</v>
      </c>
      <c r="D987" s="589" t="s">
        <v>793</v>
      </c>
      <c r="E987" s="592">
        <v>14.63</v>
      </c>
      <c r="F987" s="591" t="s">
        <v>794</v>
      </c>
    </row>
    <row r="988" spans="1:6">
      <c r="A988" s="589">
        <v>89034</v>
      </c>
      <c r="B988" s="589" t="s">
        <v>1763</v>
      </c>
      <c r="C988" s="589" t="s">
        <v>64</v>
      </c>
      <c r="D988" s="589" t="s">
        <v>793</v>
      </c>
      <c r="E988" s="592">
        <v>3.92</v>
      </c>
      <c r="F988" s="591" t="s">
        <v>794</v>
      </c>
    </row>
    <row r="989" spans="1:6">
      <c r="A989" s="589">
        <v>89128</v>
      </c>
      <c r="B989" s="589" t="s">
        <v>1764</v>
      </c>
      <c r="C989" s="589" t="s">
        <v>64</v>
      </c>
      <c r="D989" s="589" t="s">
        <v>793</v>
      </c>
      <c r="E989" s="590">
        <v>37.24</v>
      </c>
      <c r="F989" s="591" t="s">
        <v>794</v>
      </c>
    </row>
    <row r="990" spans="1:6">
      <c r="A990" s="589">
        <v>89129</v>
      </c>
      <c r="B990" s="589" t="s">
        <v>1765</v>
      </c>
      <c r="C990" s="589" t="s">
        <v>64</v>
      </c>
      <c r="D990" s="589" t="s">
        <v>793</v>
      </c>
      <c r="E990" s="592">
        <v>9.84</v>
      </c>
      <c r="F990" s="591" t="s">
        <v>794</v>
      </c>
    </row>
    <row r="991" spans="1:6">
      <c r="A991" s="589">
        <v>89130</v>
      </c>
      <c r="B991" s="589" t="s">
        <v>1766</v>
      </c>
      <c r="C991" s="589" t="s">
        <v>64</v>
      </c>
      <c r="D991" s="589" t="s">
        <v>793</v>
      </c>
      <c r="E991" s="592">
        <v>51.63</v>
      </c>
      <c r="F991" s="591" t="s">
        <v>794</v>
      </c>
    </row>
    <row r="992" spans="1:6">
      <c r="A992" s="589">
        <v>89131</v>
      </c>
      <c r="B992" s="589" t="s">
        <v>1767</v>
      </c>
      <c r="C992" s="589" t="s">
        <v>64</v>
      </c>
      <c r="D992" s="589" t="s">
        <v>793</v>
      </c>
      <c r="E992" s="592">
        <v>13.64</v>
      </c>
      <c r="F992" s="591" t="s">
        <v>794</v>
      </c>
    </row>
    <row r="993" spans="1:6">
      <c r="A993" s="589">
        <v>89210</v>
      </c>
      <c r="B993" s="589" t="s">
        <v>1768</v>
      </c>
      <c r="C993" s="589" t="s">
        <v>64</v>
      </c>
      <c r="D993" s="589" t="s">
        <v>793</v>
      </c>
      <c r="E993" s="592">
        <v>32.049999999999997</v>
      </c>
      <c r="F993" s="591" t="s">
        <v>794</v>
      </c>
    </row>
    <row r="994" spans="1:6">
      <c r="A994" s="589">
        <v>89211</v>
      </c>
      <c r="B994" s="589" t="s">
        <v>1769</v>
      </c>
      <c r="C994" s="589" t="s">
        <v>64</v>
      </c>
      <c r="D994" s="589" t="s">
        <v>793</v>
      </c>
      <c r="E994" s="592">
        <v>8.6</v>
      </c>
      <c r="F994" s="591" t="s">
        <v>794</v>
      </c>
    </row>
    <row r="995" spans="1:6">
      <c r="A995" s="589">
        <v>89212</v>
      </c>
      <c r="B995" s="589" t="s">
        <v>1770</v>
      </c>
      <c r="C995" s="589" t="s">
        <v>64</v>
      </c>
      <c r="D995" s="589" t="s">
        <v>793</v>
      </c>
      <c r="E995" s="592">
        <v>30</v>
      </c>
      <c r="F995" s="591" t="s">
        <v>794</v>
      </c>
    </row>
    <row r="996" spans="1:6">
      <c r="A996" s="589">
        <v>89213</v>
      </c>
      <c r="B996" s="589" t="s">
        <v>1771</v>
      </c>
      <c r="C996" s="589" t="s">
        <v>64</v>
      </c>
      <c r="D996" s="589" t="s">
        <v>793</v>
      </c>
      <c r="E996" s="592">
        <v>9.25</v>
      </c>
      <c r="F996" s="591" t="s">
        <v>794</v>
      </c>
    </row>
    <row r="997" spans="1:6">
      <c r="A997" s="589">
        <v>89214</v>
      </c>
      <c r="B997" s="589" t="s">
        <v>1772</v>
      </c>
      <c r="C997" s="589" t="s">
        <v>64</v>
      </c>
      <c r="D997" s="589" t="s">
        <v>793</v>
      </c>
      <c r="E997" s="592">
        <v>28.16</v>
      </c>
      <c r="F997" s="591" t="s">
        <v>794</v>
      </c>
    </row>
    <row r="998" spans="1:6">
      <c r="A998" s="589">
        <v>89215</v>
      </c>
      <c r="B998" s="589" t="s">
        <v>1773</v>
      </c>
      <c r="C998" s="589" t="s">
        <v>64</v>
      </c>
      <c r="D998" s="589" t="s">
        <v>1410</v>
      </c>
      <c r="E998" s="592">
        <v>96.84</v>
      </c>
      <c r="F998" s="591" t="s">
        <v>794</v>
      </c>
    </row>
    <row r="999" spans="1:6">
      <c r="A999" s="589">
        <v>89221</v>
      </c>
      <c r="B999" s="589" t="s">
        <v>1774</v>
      </c>
      <c r="C999" s="589" t="s">
        <v>64</v>
      </c>
      <c r="D999" s="589" t="s">
        <v>942</v>
      </c>
      <c r="E999" s="592">
        <v>1.43</v>
      </c>
      <c r="F999" s="591" t="s">
        <v>794</v>
      </c>
    </row>
    <row r="1000" spans="1:6">
      <c r="A1000" s="589">
        <v>89222</v>
      </c>
      <c r="B1000" s="589" t="s">
        <v>1775</v>
      </c>
      <c r="C1000" s="589" t="s">
        <v>64</v>
      </c>
      <c r="D1000" s="589" t="s">
        <v>942</v>
      </c>
      <c r="E1000" s="592">
        <v>0.33</v>
      </c>
      <c r="F1000" s="591" t="s">
        <v>794</v>
      </c>
    </row>
    <row r="1001" spans="1:6">
      <c r="A1001" s="589">
        <v>89223</v>
      </c>
      <c r="B1001" s="589" t="s">
        <v>1776</v>
      </c>
      <c r="C1001" s="589" t="s">
        <v>64</v>
      </c>
      <c r="D1001" s="589" t="s">
        <v>942</v>
      </c>
      <c r="E1001" s="592">
        <v>1.56</v>
      </c>
      <c r="F1001" s="591" t="s">
        <v>794</v>
      </c>
    </row>
    <row r="1002" spans="1:6">
      <c r="A1002" s="589">
        <v>89224</v>
      </c>
      <c r="B1002" s="589" t="s">
        <v>1777</v>
      </c>
      <c r="C1002" s="589" t="s">
        <v>64</v>
      </c>
      <c r="D1002" s="589" t="s">
        <v>942</v>
      </c>
      <c r="E1002" s="592">
        <v>2.65</v>
      </c>
      <c r="F1002" s="591" t="s">
        <v>794</v>
      </c>
    </row>
    <row r="1003" spans="1:6">
      <c r="A1003" s="589">
        <v>89228</v>
      </c>
      <c r="B1003" s="589" t="s">
        <v>1778</v>
      </c>
      <c r="C1003" s="589" t="s">
        <v>64</v>
      </c>
      <c r="D1003" s="589" t="s">
        <v>793</v>
      </c>
      <c r="E1003" s="590">
        <v>46.8</v>
      </c>
      <c r="F1003" s="591" t="s">
        <v>794</v>
      </c>
    </row>
    <row r="1004" spans="1:6">
      <c r="A1004" s="589">
        <v>89229</v>
      </c>
      <c r="B1004" s="589" t="s">
        <v>1779</v>
      </c>
      <c r="C1004" s="589" t="s">
        <v>64</v>
      </c>
      <c r="D1004" s="589" t="s">
        <v>793</v>
      </c>
      <c r="E1004" s="592">
        <v>16.489999999999998</v>
      </c>
      <c r="F1004" s="591" t="s">
        <v>794</v>
      </c>
    </row>
    <row r="1005" spans="1:6">
      <c r="A1005" s="589">
        <v>89230</v>
      </c>
      <c r="B1005" s="589" t="s">
        <v>1780</v>
      </c>
      <c r="C1005" s="589" t="s">
        <v>64</v>
      </c>
      <c r="D1005" s="589" t="s">
        <v>793</v>
      </c>
      <c r="E1005" s="592">
        <v>120.11</v>
      </c>
      <c r="F1005" s="591" t="s">
        <v>794</v>
      </c>
    </row>
    <row r="1006" spans="1:6">
      <c r="A1006" s="589">
        <v>89231</v>
      </c>
      <c r="B1006" s="589" t="s">
        <v>1781</v>
      </c>
      <c r="C1006" s="589" t="s">
        <v>64</v>
      </c>
      <c r="D1006" s="589" t="s">
        <v>793</v>
      </c>
      <c r="E1006" s="592">
        <v>36.78</v>
      </c>
      <c r="F1006" s="591" t="s">
        <v>794</v>
      </c>
    </row>
    <row r="1007" spans="1:6">
      <c r="A1007" s="589">
        <v>89232</v>
      </c>
      <c r="B1007" s="589" t="s">
        <v>1782</v>
      </c>
      <c r="C1007" s="589" t="s">
        <v>64</v>
      </c>
      <c r="D1007" s="589" t="s">
        <v>793</v>
      </c>
      <c r="E1007" s="592">
        <v>214.25</v>
      </c>
      <c r="F1007" s="591" t="s">
        <v>794</v>
      </c>
    </row>
    <row r="1008" spans="1:6">
      <c r="A1008" s="589">
        <v>89233</v>
      </c>
      <c r="B1008" s="589" t="s">
        <v>1783</v>
      </c>
      <c r="C1008" s="589" t="s">
        <v>64</v>
      </c>
      <c r="D1008" s="589" t="s">
        <v>1410</v>
      </c>
      <c r="E1008" s="592">
        <v>174.28</v>
      </c>
      <c r="F1008" s="591" t="s">
        <v>794</v>
      </c>
    </row>
    <row r="1009" spans="1:6">
      <c r="A1009" s="589">
        <v>89236</v>
      </c>
      <c r="B1009" s="589" t="s">
        <v>1784</v>
      </c>
      <c r="C1009" s="589" t="s">
        <v>64</v>
      </c>
      <c r="D1009" s="589" t="s">
        <v>793</v>
      </c>
      <c r="E1009" s="592">
        <v>280.58</v>
      </c>
      <c r="F1009" s="591" t="s">
        <v>794</v>
      </c>
    </row>
    <row r="1010" spans="1:6">
      <c r="A1010" s="589">
        <v>89237</v>
      </c>
      <c r="B1010" s="589" t="s">
        <v>1785</v>
      </c>
      <c r="C1010" s="589" t="s">
        <v>64</v>
      </c>
      <c r="D1010" s="589" t="s">
        <v>793</v>
      </c>
      <c r="E1010" s="592">
        <v>85.91</v>
      </c>
      <c r="F1010" s="591" t="s">
        <v>794</v>
      </c>
    </row>
    <row r="1011" spans="1:6">
      <c r="A1011" s="589">
        <v>89238</v>
      </c>
      <c r="B1011" s="589" t="s">
        <v>1786</v>
      </c>
      <c r="C1011" s="589" t="s">
        <v>64</v>
      </c>
      <c r="D1011" s="589" t="s">
        <v>793</v>
      </c>
      <c r="E1011" s="592">
        <v>500.48</v>
      </c>
      <c r="F1011" s="591" t="s">
        <v>794</v>
      </c>
    </row>
    <row r="1012" spans="1:6">
      <c r="A1012" s="589">
        <v>89239</v>
      </c>
      <c r="B1012" s="589" t="s">
        <v>1787</v>
      </c>
      <c r="C1012" s="589" t="s">
        <v>64</v>
      </c>
      <c r="D1012" s="589" t="s">
        <v>1410</v>
      </c>
      <c r="E1012" s="592">
        <v>460.88</v>
      </c>
      <c r="F1012" s="591" t="s">
        <v>794</v>
      </c>
    </row>
    <row r="1013" spans="1:6">
      <c r="A1013" s="589">
        <v>89240</v>
      </c>
      <c r="B1013" s="589" t="s">
        <v>1788</v>
      </c>
      <c r="C1013" s="589" t="s">
        <v>64</v>
      </c>
      <c r="D1013" s="589" t="s">
        <v>793</v>
      </c>
      <c r="E1013" s="592">
        <v>86.11</v>
      </c>
      <c r="F1013" s="591" t="s">
        <v>794</v>
      </c>
    </row>
    <row r="1014" spans="1:6">
      <c r="A1014" s="589">
        <v>89241</v>
      </c>
      <c r="B1014" s="589" t="s">
        <v>1789</v>
      </c>
      <c r="C1014" s="589" t="s">
        <v>64</v>
      </c>
      <c r="D1014" s="589" t="s">
        <v>793</v>
      </c>
      <c r="E1014" s="592">
        <v>30.35</v>
      </c>
      <c r="F1014" s="591" t="s">
        <v>794</v>
      </c>
    </row>
    <row r="1015" spans="1:6">
      <c r="A1015" s="589">
        <v>89246</v>
      </c>
      <c r="B1015" s="589" t="s">
        <v>1790</v>
      </c>
      <c r="C1015" s="589" t="s">
        <v>64</v>
      </c>
      <c r="D1015" s="589" t="s">
        <v>793</v>
      </c>
      <c r="E1015" s="592">
        <v>243.81</v>
      </c>
      <c r="F1015" s="591" t="s">
        <v>794</v>
      </c>
    </row>
    <row r="1016" spans="1:6">
      <c r="A1016" s="589">
        <v>89247</v>
      </c>
      <c r="B1016" s="589" t="s">
        <v>1791</v>
      </c>
      <c r="C1016" s="589" t="s">
        <v>64</v>
      </c>
      <c r="D1016" s="589" t="s">
        <v>793</v>
      </c>
      <c r="E1016" s="592">
        <v>74.650000000000006</v>
      </c>
      <c r="F1016" s="591" t="s">
        <v>794</v>
      </c>
    </row>
    <row r="1017" spans="1:6">
      <c r="A1017" s="589">
        <v>89248</v>
      </c>
      <c r="B1017" s="589" t="s">
        <v>1792</v>
      </c>
      <c r="C1017" s="589" t="s">
        <v>64</v>
      </c>
      <c r="D1017" s="589" t="s">
        <v>793</v>
      </c>
      <c r="E1017" s="592">
        <v>434.89</v>
      </c>
      <c r="F1017" s="591" t="s">
        <v>794</v>
      </c>
    </row>
    <row r="1018" spans="1:6">
      <c r="A1018" s="589">
        <v>89249</v>
      </c>
      <c r="B1018" s="589" t="s">
        <v>1793</v>
      </c>
      <c r="C1018" s="589" t="s">
        <v>64</v>
      </c>
      <c r="D1018" s="589" t="s">
        <v>1410</v>
      </c>
      <c r="E1018" s="592">
        <v>392.87</v>
      </c>
      <c r="F1018" s="591" t="s">
        <v>794</v>
      </c>
    </row>
    <row r="1019" spans="1:6">
      <c r="A1019" s="589">
        <v>89253</v>
      </c>
      <c r="B1019" s="589" t="s">
        <v>1794</v>
      </c>
      <c r="C1019" s="589" t="s">
        <v>64</v>
      </c>
      <c r="D1019" s="589" t="s">
        <v>793</v>
      </c>
      <c r="E1019" s="592">
        <v>70.56</v>
      </c>
      <c r="F1019" s="591" t="s">
        <v>794</v>
      </c>
    </row>
    <row r="1020" spans="1:6">
      <c r="A1020" s="589">
        <v>89254</v>
      </c>
      <c r="B1020" s="589" t="s">
        <v>1795</v>
      </c>
      <c r="C1020" s="589" t="s">
        <v>64</v>
      </c>
      <c r="D1020" s="589" t="s">
        <v>793</v>
      </c>
      <c r="E1020" s="592">
        <v>24.87</v>
      </c>
      <c r="F1020" s="591" t="s">
        <v>794</v>
      </c>
    </row>
    <row r="1021" spans="1:6">
      <c r="A1021" s="589">
        <v>89255</v>
      </c>
      <c r="B1021" s="589" t="s">
        <v>1796</v>
      </c>
      <c r="C1021" s="589" t="s">
        <v>64</v>
      </c>
      <c r="D1021" s="589" t="s">
        <v>793</v>
      </c>
      <c r="E1021" s="592">
        <v>113.43</v>
      </c>
      <c r="F1021" s="591" t="s">
        <v>794</v>
      </c>
    </row>
    <row r="1022" spans="1:6">
      <c r="A1022" s="589">
        <v>89256</v>
      </c>
      <c r="B1022" s="589" t="s">
        <v>1797</v>
      </c>
      <c r="C1022" s="589" t="s">
        <v>64</v>
      </c>
      <c r="D1022" s="589" t="s">
        <v>1410</v>
      </c>
      <c r="E1022" s="592">
        <v>88.42</v>
      </c>
      <c r="F1022" s="591" t="s">
        <v>794</v>
      </c>
    </row>
    <row r="1023" spans="1:6">
      <c r="A1023" s="589">
        <v>89259</v>
      </c>
      <c r="B1023" s="589" t="s">
        <v>1798</v>
      </c>
      <c r="C1023" s="589" t="s">
        <v>64</v>
      </c>
      <c r="D1023" s="589" t="s">
        <v>793</v>
      </c>
      <c r="E1023" s="590">
        <v>27.32</v>
      </c>
      <c r="F1023" s="591" t="s">
        <v>794</v>
      </c>
    </row>
    <row r="1024" spans="1:6">
      <c r="A1024" s="589">
        <v>89260</v>
      </c>
      <c r="B1024" s="589" t="s">
        <v>1799</v>
      </c>
      <c r="C1024" s="589" t="s">
        <v>64</v>
      </c>
      <c r="D1024" s="589" t="s">
        <v>793</v>
      </c>
      <c r="E1024" s="590">
        <v>10.029999999999999</v>
      </c>
      <c r="F1024" s="591" t="s">
        <v>794</v>
      </c>
    </row>
    <row r="1025" spans="1:6">
      <c r="A1025" s="589">
        <v>89262</v>
      </c>
      <c r="B1025" s="589" t="s">
        <v>1800</v>
      </c>
      <c r="C1025" s="589" t="s">
        <v>64</v>
      </c>
      <c r="D1025" s="589" t="s">
        <v>793</v>
      </c>
      <c r="E1025" s="590">
        <v>46.24</v>
      </c>
      <c r="F1025" s="591" t="s">
        <v>794</v>
      </c>
    </row>
    <row r="1026" spans="1:6">
      <c r="A1026" s="589">
        <v>89264</v>
      </c>
      <c r="B1026" s="589" t="s">
        <v>1801</v>
      </c>
      <c r="C1026" s="589" t="s">
        <v>64</v>
      </c>
      <c r="D1026" s="589" t="s">
        <v>793</v>
      </c>
      <c r="E1026" s="590">
        <v>21.1</v>
      </c>
      <c r="F1026" s="591" t="s">
        <v>794</v>
      </c>
    </row>
    <row r="1027" spans="1:6">
      <c r="A1027" s="589">
        <v>89265</v>
      </c>
      <c r="B1027" s="589" t="s">
        <v>1802</v>
      </c>
      <c r="C1027" s="589" t="s">
        <v>64</v>
      </c>
      <c r="D1027" s="589" t="s">
        <v>793</v>
      </c>
      <c r="E1027" s="590">
        <v>8.41</v>
      </c>
      <c r="F1027" s="591" t="s">
        <v>794</v>
      </c>
    </row>
    <row r="1028" spans="1:6">
      <c r="A1028" s="589">
        <v>89266</v>
      </c>
      <c r="B1028" s="589" t="s">
        <v>1803</v>
      </c>
      <c r="C1028" s="589" t="s">
        <v>64</v>
      </c>
      <c r="D1028" s="589" t="s">
        <v>793</v>
      </c>
      <c r="E1028" s="590">
        <v>3.39</v>
      </c>
      <c r="F1028" s="591" t="s">
        <v>794</v>
      </c>
    </row>
    <row r="1029" spans="1:6">
      <c r="A1029" s="589">
        <v>89267</v>
      </c>
      <c r="B1029" s="589" t="s">
        <v>1804</v>
      </c>
      <c r="C1029" s="589" t="s">
        <v>64</v>
      </c>
      <c r="D1029" s="589" t="s">
        <v>793</v>
      </c>
      <c r="E1029" s="590">
        <v>52.21</v>
      </c>
      <c r="F1029" s="591" t="s">
        <v>794</v>
      </c>
    </row>
    <row r="1030" spans="1:6">
      <c r="A1030" s="589">
        <v>89268</v>
      </c>
      <c r="B1030" s="589" t="s">
        <v>1805</v>
      </c>
      <c r="C1030" s="589" t="s">
        <v>64</v>
      </c>
      <c r="D1030" s="589" t="s">
        <v>793</v>
      </c>
      <c r="E1030" s="590">
        <v>18.399999999999999</v>
      </c>
      <c r="F1030" s="591" t="s">
        <v>794</v>
      </c>
    </row>
    <row r="1031" spans="1:6">
      <c r="A1031" s="589">
        <v>89269</v>
      </c>
      <c r="B1031" s="589" t="s">
        <v>1806</v>
      </c>
      <c r="C1031" s="589" t="s">
        <v>64</v>
      </c>
      <c r="D1031" s="589" t="s">
        <v>793</v>
      </c>
      <c r="E1031" s="590">
        <v>7.44</v>
      </c>
      <c r="F1031" s="591" t="s">
        <v>794</v>
      </c>
    </row>
    <row r="1032" spans="1:6">
      <c r="A1032" s="589">
        <v>89270</v>
      </c>
      <c r="B1032" s="589" t="s">
        <v>1807</v>
      </c>
      <c r="C1032" s="589" t="s">
        <v>64</v>
      </c>
      <c r="D1032" s="589" t="s">
        <v>793</v>
      </c>
      <c r="E1032" s="590">
        <v>83.94</v>
      </c>
      <c r="F1032" s="591" t="s">
        <v>794</v>
      </c>
    </row>
    <row r="1033" spans="1:6">
      <c r="A1033" s="589">
        <v>89271</v>
      </c>
      <c r="B1033" s="589" t="s">
        <v>1808</v>
      </c>
      <c r="C1033" s="589" t="s">
        <v>64</v>
      </c>
      <c r="D1033" s="589" t="s">
        <v>1410</v>
      </c>
      <c r="E1033" s="590">
        <v>30.26</v>
      </c>
      <c r="F1033" s="591" t="s">
        <v>794</v>
      </c>
    </row>
    <row r="1034" spans="1:6">
      <c r="A1034" s="589">
        <v>89274</v>
      </c>
      <c r="B1034" s="589" t="s">
        <v>1809</v>
      </c>
      <c r="C1034" s="589" t="s">
        <v>64</v>
      </c>
      <c r="D1034" s="589" t="s">
        <v>942</v>
      </c>
      <c r="E1034" s="590">
        <v>1.73</v>
      </c>
      <c r="F1034" s="591" t="s">
        <v>794</v>
      </c>
    </row>
    <row r="1035" spans="1:6">
      <c r="A1035" s="589">
        <v>89275</v>
      </c>
      <c r="B1035" s="589" t="s">
        <v>1810</v>
      </c>
      <c r="C1035" s="589" t="s">
        <v>64</v>
      </c>
      <c r="D1035" s="589" t="s">
        <v>942</v>
      </c>
      <c r="E1035" s="590">
        <v>0.4</v>
      </c>
      <c r="F1035" s="591" t="s">
        <v>794</v>
      </c>
    </row>
    <row r="1036" spans="1:6">
      <c r="A1036" s="589">
        <v>89276</v>
      </c>
      <c r="B1036" s="589" t="s">
        <v>1811</v>
      </c>
      <c r="C1036" s="589" t="s">
        <v>64</v>
      </c>
      <c r="D1036" s="589" t="s">
        <v>942</v>
      </c>
      <c r="E1036" s="590">
        <v>2.17</v>
      </c>
      <c r="F1036" s="591" t="s">
        <v>794</v>
      </c>
    </row>
    <row r="1037" spans="1:6">
      <c r="A1037" s="589">
        <v>89277</v>
      </c>
      <c r="B1037" s="589" t="s">
        <v>1812</v>
      </c>
      <c r="C1037" s="589" t="s">
        <v>64</v>
      </c>
      <c r="D1037" s="589" t="s">
        <v>1410</v>
      </c>
      <c r="E1037" s="590">
        <v>8.73</v>
      </c>
      <c r="F1037" s="591" t="s">
        <v>794</v>
      </c>
    </row>
    <row r="1038" spans="1:6">
      <c r="A1038" s="589">
        <v>89280</v>
      </c>
      <c r="B1038" s="589" t="s">
        <v>1813</v>
      </c>
      <c r="C1038" s="589" t="s">
        <v>64</v>
      </c>
      <c r="D1038" s="589" t="s">
        <v>793</v>
      </c>
      <c r="E1038" s="590">
        <v>39.36</v>
      </c>
      <c r="F1038" s="591" t="s">
        <v>794</v>
      </c>
    </row>
    <row r="1039" spans="1:6">
      <c r="A1039" s="589">
        <v>89281</v>
      </c>
      <c r="B1039" s="589" t="s">
        <v>1814</v>
      </c>
      <c r="C1039" s="589" t="s">
        <v>64</v>
      </c>
      <c r="D1039" s="589" t="s">
        <v>793</v>
      </c>
      <c r="E1039" s="590">
        <v>10.56</v>
      </c>
      <c r="F1039" s="591" t="s">
        <v>794</v>
      </c>
    </row>
    <row r="1040" spans="1:6">
      <c r="A1040" s="589">
        <v>89870</v>
      </c>
      <c r="B1040" s="589" t="s">
        <v>1815</v>
      </c>
      <c r="C1040" s="589" t="s">
        <v>64</v>
      </c>
      <c r="D1040" s="589" t="s">
        <v>793</v>
      </c>
      <c r="E1040" s="590">
        <v>40.21</v>
      </c>
      <c r="F1040" s="591" t="s">
        <v>794</v>
      </c>
    </row>
    <row r="1041" spans="1:6">
      <c r="A1041" s="589">
        <v>89871</v>
      </c>
      <c r="B1041" s="589" t="s">
        <v>1816</v>
      </c>
      <c r="C1041" s="589" t="s">
        <v>64</v>
      </c>
      <c r="D1041" s="589" t="s">
        <v>793</v>
      </c>
      <c r="E1041" s="590">
        <v>14.15</v>
      </c>
      <c r="F1041" s="591" t="s">
        <v>794</v>
      </c>
    </row>
    <row r="1042" spans="1:6">
      <c r="A1042" s="589">
        <v>89872</v>
      </c>
      <c r="B1042" s="589" t="s">
        <v>1817</v>
      </c>
      <c r="C1042" s="589" t="s">
        <v>64</v>
      </c>
      <c r="D1042" s="589" t="s">
        <v>793</v>
      </c>
      <c r="E1042" s="590">
        <v>5.72</v>
      </c>
      <c r="F1042" s="591" t="s">
        <v>794</v>
      </c>
    </row>
    <row r="1043" spans="1:6">
      <c r="A1043" s="589">
        <v>89873</v>
      </c>
      <c r="B1043" s="589" t="s">
        <v>1818</v>
      </c>
      <c r="C1043" s="589" t="s">
        <v>64</v>
      </c>
      <c r="D1043" s="589" t="s">
        <v>793</v>
      </c>
      <c r="E1043" s="590">
        <v>68.819999999999993</v>
      </c>
      <c r="F1043" s="591" t="s">
        <v>794</v>
      </c>
    </row>
    <row r="1044" spans="1:6">
      <c r="A1044" s="589">
        <v>89874</v>
      </c>
      <c r="B1044" s="589" t="s">
        <v>1819</v>
      </c>
      <c r="C1044" s="589" t="s">
        <v>64</v>
      </c>
      <c r="D1044" s="589" t="s">
        <v>1410</v>
      </c>
      <c r="E1044" s="590">
        <v>183.89</v>
      </c>
      <c r="F1044" s="591" t="s">
        <v>794</v>
      </c>
    </row>
    <row r="1045" spans="1:6">
      <c r="A1045" s="589">
        <v>89878</v>
      </c>
      <c r="B1045" s="589" t="s">
        <v>1820</v>
      </c>
      <c r="C1045" s="589" t="s">
        <v>64</v>
      </c>
      <c r="D1045" s="589" t="s">
        <v>793</v>
      </c>
      <c r="E1045" s="590">
        <v>43.03</v>
      </c>
      <c r="F1045" s="591" t="s">
        <v>794</v>
      </c>
    </row>
    <row r="1046" spans="1:6">
      <c r="A1046" s="589">
        <v>89879</v>
      </c>
      <c r="B1046" s="589" t="s">
        <v>1821</v>
      </c>
      <c r="C1046" s="589" t="s">
        <v>64</v>
      </c>
      <c r="D1046" s="589" t="s">
        <v>793</v>
      </c>
      <c r="E1046" s="590">
        <v>14.89</v>
      </c>
      <c r="F1046" s="591" t="s">
        <v>794</v>
      </c>
    </row>
    <row r="1047" spans="1:6">
      <c r="A1047" s="589">
        <v>89880</v>
      </c>
      <c r="B1047" s="589" t="s">
        <v>1822</v>
      </c>
      <c r="C1047" s="589" t="s">
        <v>64</v>
      </c>
      <c r="D1047" s="589" t="s">
        <v>793</v>
      </c>
      <c r="E1047" s="590">
        <v>6.01</v>
      </c>
      <c r="F1047" s="591" t="s">
        <v>794</v>
      </c>
    </row>
    <row r="1048" spans="1:6">
      <c r="A1048" s="589">
        <v>89881</v>
      </c>
      <c r="B1048" s="589" t="s">
        <v>1823</v>
      </c>
      <c r="C1048" s="589" t="s">
        <v>64</v>
      </c>
      <c r="D1048" s="589" t="s">
        <v>793</v>
      </c>
      <c r="E1048" s="590">
        <v>72.930000000000007</v>
      </c>
      <c r="F1048" s="591" t="s">
        <v>794</v>
      </c>
    </row>
    <row r="1049" spans="1:6">
      <c r="A1049" s="589">
        <v>89882</v>
      </c>
      <c r="B1049" s="589" t="s">
        <v>1824</v>
      </c>
      <c r="C1049" s="589" t="s">
        <v>64</v>
      </c>
      <c r="D1049" s="589" t="s">
        <v>1410</v>
      </c>
      <c r="E1049" s="590">
        <v>212.16</v>
      </c>
      <c r="F1049" s="591" t="s">
        <v>794</v>
      </c>
    </row>
    <row r="1050" spans="1:6">
      <c r="A1050" s="589">
        <v>90582</v>
      </c>
      <c r="B1050" s="589" t="s">
        <v>1825</v>
      </c>
      <c r="C1050" s="589" t="s">
        <v>64</v>
      </c>
      <c r="D1050" s="589" t="s">
        <v>793</v>
      </c>
      <c r="E1050" s="590">
        <v>0.43</v>
      </c>
      <c r="F1050" s="591" t="s">
        <v>794</v>
      </c>
    </row>
    <row r="1051" spans="1:6">
      <c r="A1051" s="589">
        <v>90583</v>
      </c>
      <c r="B1051" s="589" t="s">
        <v>1826</v>
      </c>
      <c r="C1051" s="589" t="s">
        <v>64</v>
      </c>
      <c r="D1051" s="589" t="s">
        <v>793</v>
      </c>
      <c r="E1051" s="590">
        <v>0.1</v>
      </c>
      <c r="F1051" s="591" t="s">
        <v>794</v>
      </c>
    </row>
    <row r="1052" spans="1:6">
      <c r="A1052" s="589">
        <v>90584</v>
      </c>
      <c r="B1052" s="589" t="s">
        <v>1827</v>
      </c>
      <c r="C1052" s="589" t="s">
        <v>64</v>
      </c>
      <c r="D1052" s="589" t="s">
        <v>793</v>
      </c>
      <c r="E1052" s="590">
        <v>0.33</v>
      </c>
      <c r="F1052" s="591" t="s">
        <v>794</v>
      </c>
    </row>
    <row r="1053" spans="1:6">
      <c r="A1053" s="589">
        <v>90585</v>
      </c>
      <c r="B1053" s="589" t="s">
        <v>1828</v>
      </c>
      <c r="C1053" s="589" t="s">
        <v>64</v>
      </c>
      <c r="D1053" s="589" t="s">
        <v>942</v>
      </c>
      <c r="E1053" s="590">
        <v>0.55000000000000004</v>
      </c>
      <c r="F1053" s="591" t="s">
        <v>794</v>
      </c>
    </row>
    <row r="1054" spans="1:6">
      <c r="A1054" s="589">
        <v>90621</v>
      </c>
      <c r="B1054" s="589" t="s">
        <v>1829</v>
      </c>
      <c r="C1054" s="589" t="s">
        <v>64</v>
      </c>
      <c r="D1054" s="589" t="s">
        <v>942</v>
      </c>
      <c r="E1054" s="590">
        <v>2.61</v>
      </c>
      <c r="F1054" s="591" t="s">
        <v>794</v>
      </c>
    </row>
    <row r="1055" spans="1:6">
      <c r="A1055" s="589">
        <v>90622</v>
      </c>
      <c r="B1055" s="589" t="s">
        <v>1830</v>
      </c>
      <c r="C1055" s="589" t="s">
        <v>64</v>
      </c>
      <c r="D1055" s="589" t="s">
        <v>942</v>
      </c>
      <c r="E1055" s="590">
        <v>0.6</v>
      </c>
      <c r="F1055" s="591" t="s">
        <v>794</v>
      </c>
    </row>
    <row r="1056" spans="1:6">
      <c r="A1056" s="589">
        <v>90623</v>
      </c>
      <c r="B1056" s="589" t="s">
        <v>1831</v>
      </c>
      <c r="C1056" s="589" t="s">
        <v>64</v>
      </c>
      <c r="D1056" s="589" t="s">
        <v>942</v>
      </c>
      <c r="E1056" s="590">
        <v>3.26</v>
      </c>
      <c r="F1056" s="591" t="s">
        <v>794</v>
      </c>
    </row>
    <row r="1057" spans="1:6">
      <c r="A1057" s="589">
        <v>90624</v>
      </c>
      <c r="B1057" s="589" t="s">
        <v>1832</v>
      </c>
      <c r="C1057" s="589" t="s">
        <v>64</v>
      </c>
      <c r="D1057" s="589" t="s">
        <v>942</v>
      </c>
      <c r="E1057" s="590">
        <v>3.31</v>
      </c>
      <c r="F1057" s="591" t="s">
        <v>794</v>
      </c>
    </row>
    <row r="1058" spans="1:6">
      <c r="A1058" s="589">
        <v>90627</v>
      </c>
      <c r="B1058" s="589" t="s">
        <v>1833</v>
      </c>
      <c r="C1058" s="589" t="s">
        <v>64</v>
      </c>
      <c r="D1058" s="589" t="s">
        <v>793</v>
      </c>
      <c r="E1058" s="590">
        <v>52.86</v>
      </c>
      <c r="F1058" s="591" t="s">
        <v>794</v>
      </c>
    </row>
    <row r="1059" spans="1:6">
      <c r="A1059" s="589">
        <v>90628</v>
      </c>
      <c r="B1059" s="589" t="s">
        <v>1834</v>
      </c>
      <c r="C1059" s="589" t="s">
        <v>64</v>
      </c>
      <c r="D1059" s="589" t="s">
        <v>793</v>
      </c>
      <c r="E1059" s="590">
        <v>14.18</v>
      </c>
      <c r="F1059" s="591" t="s">
        <v>794</v>
      </c>
    </row>
    <row r="1060" spans="1:6">
      <c r="A1060" s="589">
        <v>90629</v>
      </c>
      <c r="B1060" s="589" t="s">
        <v>1835</v>
      </c>
      <c r="C1060" s="589" t="s">
        <v>64</v>
      </c>
      <c r="D1060" s="589" t="s">
        <v>793</v>
      </c>
      <c r="E1060" s="590">
        <v>66.150000000000006</v>
      </c>
      <c r="F1060" s="591" t="s">
        <v>794</v>
      </c>
    </row>
    <row r="1061" spans="1:6">
      <c r="A1061" s="589">
        <v>90630</v>
      </c>
      <c r="B1061" s="589" t="s">
        <v>1836</v>
      </c>
      <c r="C1061" s="589" t="s">
        <v>64</v>
      </c>
      <c r="D1061" s="589" t="s">
        <v>942</v>
      </c>
      <c r="E1061" s="590">
        <v>1.57</v>
      </c>
      <c r="F1061" s="591" t="s">
        <v>794</v>
      </c>
    </row>
    <row r="1062" spans="1:6">
      <c r="A1062" s="589">
        <v>90633</v>
      </c>
      <c r="B1062" s="589" t="s">
        <v>1837</v>
      </c>
      <c r="C1062" s="589" t="s">
        <v>64</v>
      </c>
      <c r="D1062" s="589" t="s">
        <v>942</v>
      </c>
      <c r="E1062" s="590">
        <v>4.41</v>
      </c>
      <c r="F1062" s="591" t="s">
        <v>794</v>
      </c>
    </row>
    <row r="1063" spans="1:6">
      <c r="A1063" s="589">
        <v>90634</v>
      </c>
      <c r="B1063" s="589" t="s">
        <v>1838</v>
      </c>
      <c r="C1063" s="589" t="s">
        <v>64</v>
      </c>
      <c r="D1063" s="589" t="s">
        <v>942</v>
      </c>
      <c r="E1063" s="590">
        <v>1.02</v>
      </c>
      <c r="F1063" s="591" t="s">
        <v>794</v>
      </c>
    </row>
    <row r="1064" spans="1:6">
      <c r="A1064" s="589">
        <v>90635</v>
      </c>
      <c r="B1064" s="589" t="s">
        <v>1839</v>
      </c>
      <c r="C1064" s="589" t="s">
        <v>64</v>
      </c>
      <c r="D1064" s="589" t="s">
        <v>942</v>
      </c>
      <c r="E1064" s="590">
        <v>4.82</v>
      </c>
      <c r="F1064" s="591" t="s">
        <v>794</v>
      </c>
    </row>
    <row r="1065" spans="1:6">
      <c r="A1065" s="589">
        <v>90636</v>
      </c>
      <c r="B1065" s="589" t="s">
        <v>1840</v>
      </c>
      <c r="C1065" s="589" t="s">
        <v>64</v>
      </c>
      <c r="D1065" s="589" t="s">
        <v>942</v>
      </c>
      <c r="E1065" s="590">
        <v>6.63</v>
      </c>
      <c r="F1065" s="591" t="s">
        <v>794</v>
      </c>
    </row>
    <row r="1066" spans="1:6">
      <c r="A1066" s="589">
        <v>90639</v>
      </c>
      <c r="B1066" s="589" t="s">
        <v>1841</v>
      </c>
      <c r="C1066" s="589" t="s">
        <v>64</v>
      </c>
      <c r="D1066" s="589" t="s">
        <v>942</v>
      </c>
      <c r="E1066" s="590">
        <v>6.58</v>
      </c>
      <c r="F1066" s="591" t="s">
        <v>794</v>
      </c>
    </row>
    <row r="1067" spans="1:6">
      <c r="A1067" s="589">
        <v>90640</v>
      </c>
      <c r="B1067" s="589" t="s">
        <v>1842</v>
      </c>
      <c r="C1067" s="589" t="s">
        <v>64</v>
      </c>
      <c r="D1067" s="589" t="s">
        <v>942</v>
      </c>
      <c r="E1067" s="590">
        <v>1.52</v>
      </c>
      <c r="F1067" s="591" t="s">
        <v>794</v>
      </c>
    </row>
    <row r="1068" spans="1:6">
      <c r="A1068" s="589">
        <v>90641</v>
      </c>
      <c r="B1068" s="589" t="s">
        <v>1843</v>
      </c>
      <c r="C1068" s="589" t="s">
        <v>64</v>
      </c>
      <c r="D1068" s="589" t="s">
        <v>942</v>
      </c>
      <c r="E1068" s="590">
        <v>7.2</v>
      </c>
      <c r="F1068" s="591" t="s">
        <v>794</v>
      </c>
    </row>
    <row r="1069" spans="1:6">
      <c r="A1069" s="589">
        <v>90642</v>
      </c>
      <c r="B1069" s="589" t="s">
        <v>1844</v>
      </c>
      <c r="C1069" s="589" t="s">
        <v>64</v>
      </c>
      <c r="D1069" s="589" t="s">
        <v>1410</v>
      </c>
      <c r="E1069" s="590">
        <v>13.1</v>
      </c>
      <c r="F1069" s="591" t="s">
        <v>794</v>
      </c>
    </row>
    <row r="1070" spans="1:6">
      <c r="A1070" s="589">
        <v>90646</v>
      </c>
      <c r="B1070" s="589" t="s">
        <v>1845</v>
      </c>
      <c r="C1070" s="589" t="s">
        <v>64</v>
      </c>
      <c r="D1070" s="589" t="s">
        <v>942</v>
      </c>
      <c r="E1070" s="590">
        <v>0.79</v>
      </c>
      <c r="F1070" s="591" t="s">
        <v>794</v>
      </c>
    </row>
    <row r="1071" spans="1:6">
      <c r="A1071" s="589">
        <v>90647</v>
      </c>
      <c r="B1071" s="589" t="s">
        <v>1846</v>
      </c>
      <c r="C1071" s="589" t="s">
        <v>64</v>
      </c>
      <c r="D1071" s="589" t="s">
        <v>942</v>
      </c>
      <c r="E1071" s="590">
        <v>0.18</v>
      </c>
      <c r="F1071" s="591" t="s">
        <v>794</v>
      </c>
    </row>
    <row r="1072" spans="1:6">
      <c r="A1072" s="589">
        <v>90648</v>
      </c>
      <c r="B1072" s="589" t="s">
        <v>1847</v>
      </c>
      <c r="C1072" s="589" t="s">
        <v>64</v>
      </c>
      <c r="D1072" s="589" t="s">
        <v>942</v>
      </c>
      <c r="E1072" s="590">
        <v>0.86</v>
      </c>
      <c r="F1072" s="591" t="s">
        <v>794</v>
      </c>
    </row>
    <row r="1073" spans="1:6">
      <c r="A1073" s="589">
        <v>90649</v>
      </c>
      <c r="B1073" s="589" t="s">
        <v>1848</v>
      </c>
      <c r="C1073" s="589" t="s">
        <v>64</v>
      </c>
      <c r="D1073" s="589" t="s">
        <v>1410</v>
      </c>
      <c r="E1073" s="590">
        <v>10.27</v>
      </c>
      <c r="F1073" s="591" t="s">
        <v>794</v>
      </c>
    </row>
    <row r="1074" spans="1:6">
      <c r="A1074" s="589">
        <v>90652</v>
      </c>
      <c r="B1074" s="589" t="s">
        <v>1849</v>
      </c>
      <c r="C1074" s="589" t="s">
        <v>64</v>
      </c>
      <c r="D1074" s="589" t="s">
        <v>942</v>
      </c>
      <c r="E1074" s="590">
        <v>4.28</v>
      </c>
      <c r="F1074" s="591" t="s">
        <v>794</v>
      </c>
    </row>
    <row r="1075" spans="1:6">
      <c r="A1075" s="589">
        <v>90653</v>
      </c>
      <c r="B1075" s="589" t="s">
        <v>1850</v>
      </c>
      <c r="C1075" s="589" t="s">
        <v>64</v>
      </c>
      <c r="D1075" s="589" t="s">
        <v>942</v>
      </c>
      <c r="E1075" s="590">
        <v>0.99</v>
      </c>
      <c r="F1075" s="591" t="s">
        <v>794</v>
      </c>
    </row>
    <row r="1076" spans="1:6">
      <c r="A1076" s="589">
        <v>90654</v>
      </c>
      <c r="B1076" s="589" t="s">
        <v>1851</v>
      </c>
      <c r="C1076" s="589" t="s">
        <v>64</v>
      </c>
      <c r="D1076" s="589" t="s">
        <v>942</v>
      </c>
      <c r="E1076" s="590">
        <v>4.6900000000000004</v>
      </c>
      <c r="F1076" s="591" t="s">
        <v>794</v>
      </c>
    </row>
    <row r="1077" spans="1:6">
      <c r="A1077" s="589">
        <v>90655</v>
      </c>
      <c r="B1077" s="589" t="s">
        <v>1852</v>
      </c>
      <c r="C1077" s="589" t="s">
        <v>64</v>
      </c>
      <c r="D1077" s="589" t="s">
        <v>1410</v>
      </c>
      <c r="E1077" s="590">
        <v>6.76</v>
      </c>
      <c r="F1077" s="591" t="s">
        <v>794</v>
      </c>
    </row>
    <row r="1078" spans="1:6">
      <c r="A1078" s="589">
        <v>90658</v>
      </c>
      <c r="B1078" s="589" t="s">
        <v>1853</v>
      </c>
      <c r="C1078" s="589" t="s">
        <v>64</v>
      </c>
      <c r="D1078" s="589" t="s">
        <v>942</v>
      </c>
      <c r="E1078" s="590">
        <v>4.59</v>
      </c>
      <c r="F1078" s="591" t="s">
        <v>794</v>
      </c>
    </row>
    <row r="1079" spans="1:6">
      <c r="A1079" s="589">
        <v>90659</v>
      </c>
      <c r="B1079" s="589" t="s">
        <v>1854</v>
      </c>
      <c r="C1079" s="589" t="s">
        <v>64</v>
      </c>
      <c r="D1079" s="589" t="s">
        <v>942</v>
      </c>
      <c r="E1079" s="590">
        <v>1.06</v>
      </c>
      <c r="F1079" s="591" t="s">
        <v>794</v>
      </c>
    </row>
    <row r="1080" spans="1:6">
      <c r="A1080" s="589">
        <v>90660</v>
      </c>
      <c r="B1080" s="589" t="s">
        <v>1855</v>
      </c>
      <c r="C1080" s="589" t="s">
        <v>64</v>
      </c>
      <c r="D1080" s="589" t="s">
        <v>942</v>
      </c>
      <c r="E1080" s="590">
        <v>5.0199999999999996</v>
      </c>
      <c r="F1080" s="591" t="s">
        <v>794</v>
      </c>
    </row>
    <row r="1081" spans="1:6">
      <c r="A1081" s="589">
        <v>90661</v>
      </c>
      <c r="B1081" s="589" t="s">
        <v>1856</v>
      </c>
      <c r="C1081" s="589" t="s">
        <v>64</v>
      </c>
      <c r="D1081" s="589" t="s">
        <v>1410</v>
      </c>
      <c r="E1081" s="590">
        <v>6.76</v>
      </c>
      <c r="F1081" s="591" t="s">
        <v>794</v>
      </c>
    </row>
    <row r="1082" spans="1:6">
      <c r="A1082" s="589">
        <v>90664</v>
      </c>
      <c r="B1082" s="589" t="s">
        <v>1857</v>
      </c>
      <c r="C1082" s="589" t="s">
        <v>64</v>
      </c>
      <c r="D1082" s="589" t="s">
        <v>793</v>
      </c>
      <c r="E1082" s="590">
        <v>7.14</v>
      </c>
      <c r="F1082" s="591" t="s">
        <v>794</v>
      </c>
    </row>
    <row r="1083" spans="1:6">
      <c r="A1083" s="589">
        <v>90665</v>
      </c>
      <c r="B1083" s="589" t="s">
        <v>1858</v>
      </c>
      <c r="C1083" s="589" t="s">
        <v>64</v>
      </c>
      <c r="D1083" s="589" t="s">
        <v>793</v>
      </c>
      <c r="E1083" s="590">
        <v>1.9</v>
      </c>
      <c r="F1083" s="591" t="s">
        <v>794</v>
      </c>
    </row>
    <row r="1084" spans="1:6">
      <c r="A1084" s="589">
        <v>90666</v>
      </c>
      <c r="B1084" s="589" t="s">
        <v>1859</v>
      </c>
      <c r="C1084" s="589" t="s">
        <v>64</v>
      </c>
      <c r="D1084" s="589" t="s">
        <v>793</v>
      </c>
      <c r="E1084" s="590">
        <v>8.94</v>
      </c>
      <c r="F1084" s="591" t="s">
        <v>794</v>
      </c>
    </row>
    <row r="1085" spans="1:6">
      <c r="A1085" s="589">
        <v>90667</v>
      </c>
      <c r="B1085" s="589" t="s">
        <v>1860</v>
      </c>
      <c r="C1085" s="589" t="s">
        <v>64</v>
      </c>
      <c r="D1085" s="589" t="s">
        <v>1410</v>
      </c>
      <c r="E1085" s="590">
        <v>15.6</v>
      </c>
      <c r="F1085" s="591" t="s">
        <v>794</v>
      </c>
    </row>
    <row r="1086" spans="1:6">
      <c r="A1086" s="589">
        <v>90670</v>
      </c>
      <c r="B1086" s="589" t="s">
        <v>1861</v>
      </c>
      <c r="C1086" s="589" t="s">
        <v>64</v>
      </c>
      <c r="D1086" s="589" t="s">
        <v>793</v>
      </c>
      <c r="E1086" s="590">
        <v>238.49</v>
      </c>
      <c r="F1086" s="591" t="s">
        <v>794</v>
      </c>
    </row>
    <row r="1087" spans="1:6">
      <c r="A1087" s="589">
        <v>90671</v>
      </c>
      <c r="B1087" s="589" t="s">
        <v>1862</v>
      </c>
      <c r="C1087" s="589" t="s">
        <v>64</v>
      </c>
      <c r="D1087" s="589" t="s">
        <v>793</v>
      </c>
      <c r="E1087" s="590">
        <v>63.98</v>
      </c>
      <c r="F1087" s="591" t="s">
        <v>794</v>
      </c>
    </row>
    <row r="1088" spans="1:6">
      <c r="A1088" s="589">
        <v>90672</v>
      </c>
      <c r="B1088" s="589" t="s">
        <v>1863</v>
      </c>
      <c r="C1088" s="589" t="s">
        <v>64</v>
      </c>
      <c r="D1088" s="589" t="s">
        <v>793</v>
      </c>
      <c r="E1088" s="590">
        <v>298.45</v>
      </c>
      <c r="F1088" s="591" t="s">
        <v>794</v>
      </c>
    </row>
    <row r="1089" spans="1:6">
      <c r="A1089" s="589">
        <v>90673</v>
      </c>
      <c r="B1089" s="589" t="s">
        <v>1864</v>
      </c>
      <c r="C1089" s="589" t="s">
        <v>64</v>
      </c>
      <c r="D1089" s="589" t="s">
        <v>1410</v>
      </c>
      <c r="E1089" s="590">
        <v>124.73</v>
      </c>
      <c r="F1089" s="591" t="s">
        <v>794</v>
      </c>
    </row>
    <row r="1090" spans="1:6">
      <c r="A1090" s="589">
        <v>90676</v>
      </c>
      <c r="B1090" s="589" t="s">
        <v>1865</v>
      </c>
      <c r="C1090" s="589" t="s">
        <v>64</v>
      </c>
      <c r="D1090" s="589" t="s">
        <v>793</v>
      </c>
      <c r="E1090" s="590">
        <v>97.51</v>
      </c>
      <c r="F1090" s="591" t="s">
        <v>794</v>
      </c>
    </row>
    <row r="1091" spans="1:6">
      <c r="A1091" s="589">
        <v>90677</v>
      </c>
      <c r="B1091" s="589" t="s">
        <v>1866</v>
      </c>
      <c r="C1091" s="589" t="s">
        <v>64</v>
      </c>
      <c r="D1091" s="589" t="s">
        <v>793</v>
      </c>
      <c r="E1091" s="590">
        <v>29.47</v>
      </c>
      <c r="F1091" s="591" t="s">
        <v>794</v>
      </c>
    </row>
    <row r="1092" spans="1:6">
      <c r="A1092" s="589">
        <v>90678</v>
      </c>
      <c r="B1092" s="589" t="s">
        <v>1867</v>
      </c>
      <c r="C1092" s="589" t="s">
        <v>64</v>
      </c>
      <c r="D1092" s="589" t="s">
        <v>793</v>
      </c>
      <c r="E1092" s="590">
        <v>136.44999999999999</v>
      </c>
      <c r="F1092" s="591" t="s">
        <v>794</v>
      </c>
    </row>
    <row r="1093" spans="1:6">
      <c r="A1093" s="589">
        <v>90679</v>
      </c>
      <c r="B1093" s="589" t="s">
        <v>1868</v>
      </c>
      <c r="C1093" s="589" t="s">
        <v>64</v>
      </c>
      <c r="D1093" s="589" t="s">
        <v>1410</v>
      </c>
      <c r="E1093" s="590">
        <v>95.65</v>
      </c>
      <c r="F1093" s="591" t="s">
        <v>794</v>
      </c>
    </row>
    <row r="1094" spans="1:6">
      <c r="A1094" s="589">
        <v>90682</v>
      </c>
      <c r="B1094" s="589" t="s">
        <v>1869</v>
      </c>
      <c r="C1094" s="589" t="s">
        <v>64</v>
      </c>
      <c r="D1094" s="589" t="s">
        <v>793</v>
      </c>
      <c r="E1094" s="590">
        <v>39.46</v>
      </c>
      <c r="F1094" s="591" t="s">
        <v>794</v>
      </c>
    </row>
    <row r="1095" spans="1:6">
      <c r="A1095" s="589">
        <v>90683</v>
      </c>
      <c r="B1095" s="589" t="s">
        <v>1870</v>
      </c>
      <c r="C1095" s="589" t="s">
        <v>64</v>
      </c>
      <c r="D1095" s="589" t="s">
        <v>793</v>
      </c>
      <c r="E1095" s="590">
        <v>9.1199999999999992</v>
      </c>
      <c r="F1095" s="591" t="s">
        <v>794</v>
      </c>
    </row>
    <row r="1096" spans="1:6">
      <c r="A1096" s="589">
        <v>90684</v>
      </c>
      <c r="B1096" s="589" t="s">
        <v>1871</v>
      </c>
      <c r="C1096" s="589" t="s">
        <v>64</v>
      </c>
      <c r="D1096" s="589" t="s">
        <v>793</v>
      </c>
      <c r="E1096" s="590">
        <v>43.16</v>
      </c>
      <c r="F1096" s="591" t="s">
        <v>794</v>
      </c>
    </row>
    <row r="1097" spans="1:6">
      <c r="A1097" s="589">
        <v>90685</v>
      </c>
      <c r="B1097" s="589" t="s">
        <v>1872</v>
      </c>
      <c r="C1097" s="589" t="s">
        <v>64</v>
      </c>
      <c r="D1097" s="589" t="s">
        <v>1410</v>
      </c>
      <c r="E1097" s="590">
        <v>59.34</v>
      </c>
      <c r="F1097" s="591" t="s">
        <v>794</v>
      </c>
    </row>
    <row r="1098" spans="1:6">
      <c r="A1098" s="589">
        <v>90688</v>
      </c>
      <c r="B1098" s="589" t="s">
        <v>1873</v>
      </c>
      <c r="C1098" s="589" t="s">
        <v>64</v>
      </c>
      <c r="D1098" s="589" t="s">
        <v>793</v>
      </c>
      <c r="E1098" s="590">
        <v>28.8</v>
      </c>
      <c r="F1098" s="591" t="s">
        <v>794</v>
      </c>
    </row>
    <row r="1099" spans="1:6">
      <c r="A1099" s="589">
        <v>90689</v>
      </c>
      <c r="B1099" s="589" t="s">
        <v>1874</v>
      </c>
      <c r="C1099" s="589" t="s">
        <v>64</v>
      </c>
      <c r="D1099" s="589" t="s">
        <v>793</v>
      </c>
      <c r="E1099" s="590">
        <v>5.68</v>
      </c>
      <c r="F1099" s="591" t="s">
        <v>794</v>
      </c>
    </row>
    <row r="1100" spans="1:6">
      <c r="A1100" s="589">
        <v>90690</v>
      </c>
      <c r="B1100" s="589" t="s">
        <v>1875</v>
      </c>
      <c r="C1100" s="589" t="s">
        <v>64</v>
      </c>
      <c r="D1100" s="589" t="s">
        <v>793</v>
      </c>
      <c r="E1100" s="590">
        <v>36</v>
      </c>
      <c r="F1100" s="591" t="s">
        <v>794</v>
      </c>
    </row>
    <row r="1101" spans="1:6">
      <c r="A1101" s="589">
        <v>90691</v>
      </c>
      <c r="B1101" s="589" t="s">
        <v>1876</v>
      </c>
      <c r="C1101" s="589" t="s">
        <v>64</v>
      </c>
      <c r="D1101" s="589" t="s">
        <v>1410</v>
      </c>
      <c r="E1101" s="590">
        <v>41.55</v>
      </c>
      <c r="F1101" s="591" t="s">
        <v>794</v>
      </c>
    </row>
    <row r="1102" spans="1:6">
      <c r="A1102" s="589">
        <v>90957</v>
      </c>
      <c r="B1102" s="589" t="s">
        <v>1877</v>
      </c>
      <c r="C1102" s="589" t="s">
        <v>64</v>
      </c>
      <c r="D1102" s="589" t="s">
        <v>793</v>
      </c>
      <c r="E1102" s="590">
        <v>5.32</v>
      </c>
      <c r="F1102" s="591" t="s">
        <v>794</v>
      </c>
    </row>
    <row r="1103" spans="1:6">
      <c r="A1103" s="589">
        <v>90958</v>
      </c>
      <c r="B1103" s="589" t="s">
        <v>1878</v>
      </c>
      <c r="C1103" s="589" t="s">
        <v>64</v>
      </c>
      <c r="D1103" s="589" t="s">
        <v>793</v>
      </c>
      <c r="E1103" s="590">
        <v>1.42</v>
      </c>
      <c r="F1103" s="591" t="s">
        <v>794</v>
      </c>
    </row>
    <row r="1104" spans="1:6">
      <c r="A1104" s="589">
        <v>90960</v>
      </c>
      <c r="B1104" s="589" t="s">
        <v>1879</v>
      </c>
      <c r="C1104" s="589" t="s">
        <v>64</v>
      </c>
      <c r="D1104" s="589" t="s">
        <v>793</v>
      </c>
      <c r="E1104" s="590">
        <v>7.1</v>
      </c>
      <c r="F1104" s="591" t="s">
        <v>794</v>
      </c>
    </row>
    <row r="1105" spans="1:6">
      <c r="A1105" s="589">
        <v>90961</v>
      </c>
      <c r="B1105" s="589" t="s">
        <v>1880</v>
      </c>
      <c r="C1105" s="589" t="s">
        <v>64</v>
      </c>
      <c r="D1105" s="589" t="s">
        <v>793</v>
      </c>
      <c r="E1105" s="590">
        <v>1.9</v>
      </c>
      <c r="F1105" s="591" t="s">
        <v>794</v>
      </c>
    </row>
    <row r="1106" spans="1:6">
      <c r="A1106" s="589">
        <v>90962</v>
      </c>
      <c r="B1106" s="589" t="s">
        <v>1881</v>
      </c>
      <c r="C1106" s="589" t="s">
        <v>64</v>
      </c>
      <c r="D1106" s="589" t="s">
        <v>793</v>
      </c>
      <c r="E1106" s="590">
        <v>8.89</v>
      </c>
      <c r="F1106" s="591" t="s">
        <v>794</v>
      </c>
    </row>
    <row r="1107" spans="1:6">
      <c r="A1107" s="589">
        <v>90963</v>
      </c>
      <c r="B1107" s="589" t="s">
        <v>1882</v>
      </c>
      <c r="C1107" s="589" t="s">
        <v>64</v>
      </c>
      <c r="D1107" s="589" t="s">
        <v>1410</v>
      </c>
      <c r="E1107" s="590">
        <v>15.6</v>
      </c>
      <c r="F1107" s="591" t="s">
        <v>794</v>
      </c>
    </row>
    <row r="1108" spans="1:6">
      <c r="A1108" s="589">
        <v>90968</v>
      </c>
      <c r="B1108" s="589" t="s">
        <v>1883</v>
      </c>
      <c r="C1108" s="589" t="s">
        <v>64</v>
      </c>
      <c r="D1108" s="589" t="s">
        <v>793</v>
      </c>
      <c r="E1108" s="590">
        <v>7.12</v>
      </c>
      <c r="F1108" s="591" t="s">
        <v>794</v>
      </c>
    </row>
    <row r="1109" spans="1:6">
      <c r="A1109" s="589">
        <v>90969</v>
      </c>
      <c r="B1109" s="589" t="s">
        <v>1884</v>
      </c>
      <c r="C1109" s="589" t="s">
        <v>64</v>
      </c>
      <c r="D1109" s="589" t="s">
        <v>793</v>
      </c>
      <c r="E1109" s="590">
        <v>1.91</v>
      </c>
      <c r="F1109" s="591" t="s">
        <v>794</v>
      </c>
    </row>
    <row r="1110" spans="1:6">
      <c r="A1110" s="589">
        <v>90970</v>
      </c>
      <c r="B1110" s="589" t="s">
        <v>1885</v>
      </c>
      <c r="C1110" s="589" t="s">
        <v>64</v>
      </c>
      <c r="D1110" s="589" t="s">
        <v>793</v>
      </c>
      <c r="E1110" s="592">
        <v>8.91</v>
      </c>
      <c r="F1110" s="591" t="s">
        <v>794</v>
      </c>
    </row>
    <row r="1111" spans="1:6">
      <c r="A1111" s="589">
        <v>90971</v>
      </c>
      <c r="B1111" s="589" t="s">
        <v>1886</v>
      </c>
      <c r="C1111" s="589" t="s">
        <v>64</v>
      </c>
      <c r="D1111" s="589" t="s">
        <v>1410</v>
      </c>
      <c r="E1111" s="592">
        <v>63.21</v>
      </c>
      <c r="F1111" s="591" t="s">
        <v>794</v>
      </c>
    </row>
    <row r="1112" spans="1:6">
      <c r="A1112" s="589">
        <v>90975</v>
      </c>
      <c r="B1112" s="589" t="s">
        <v>1887</v>
      </c>
      <c r="C1112" s="589" t="s">
        <v>64</v>
      </c>
      <c r="D1112" s="589" t="s">
        <v>793</v>
      </c>
      <c r="E1112" s="592">
        <v>18.09</v>
      </c>
      <c r="F1112" s="591" t="s">
        <v>794</v>
      </c>
    </row>
    <row r="1113" spans="1:6">
      <c r="A1113" s="589">
        <v>90976</v>
      </c>
      <c r="B1113" s="589" t="s">
        <v>1888</v>
      </c>
      <c r="C1113" s="589" t="s">
        <v>64</v>
      </c>
      <c r="D1113" s="589" t="s">
        <v>793</v>
      </c>
      <c r="E1113" s="592">
        <v>4.8499999999999996</v>
      </c>
      <c r="F1113" s="591" t="s">
        <v>794</v>
      </c>
    </row>
    <row r="1114" spans="1:6">
      <c r="A1114" s="589">
        <v>90977</v>
      </c>
      <c r="B1114" s="589" t="s">
        <v>1889</v>
      </c>
      <c r="C1114" s="589" t="s">
        <v>64</v>
      </c>
      <c r="D1114" s="589" t="s">
        <v>793</v>
      </c>
      <c r="E1114" s="592">
        <v>22.63</v>
      </c>
      <c r="F1114" s="591" t="s">
        <v>794</v>
      </c>
    </row>
    <row r="1115" spans="1:6">
      <c r="A1115" s="589">
        <v>90978</v>
      </c>
      <c r="B1115" s="589" t="s">
        <v>1890</v>
      </c>
      <c r="C1115" s="589" t="s">
        <v>64</v>
      </c>
      <c r="D1115" s="589" t="s">
        <v>1410</v>
      </c>
      <c r="E1115" s="592">
        <v>163.98</v>
      </c>
      <c r="F1115" s="591" t="s">
        <v>794</v>
      </c>
    </row>
    <row r="1116" spans="1:6">
      <c r="A1116" s="589">
        <v>90992</v>
      </c>
      <c r="B1116" s="589" t="s">
        <v>1891</v>
      </c>
      <c r="C1116" s="589" t="s">
        <v>64</v>
      </c>
      <c r="D1116" s="589" t="s">
        <v>793</v>
      </c>
      <c r="E1116" s="592">
        <v>8.4499999999999993</v>
      </c>
      <c r="F1116" s="591" t="s">
        <v>794</v>
      </c>
    </row>
    <row r="1117" spans="1:6">
      <c r="A1117" s="589">
        <v>90993</v>
      </c>
      <c r="B1117" s="589" t="s">
        <v>1892</v>
      </c>
      <c r="C1117" s="589" t="s">
        <v>64</v>
      </c>
      <c r="D1117" s="589" t="s">
        <v>793</v>
      </c>
      <c r="E1117" s="592">
        <v>2.2599999999999998</v>
      </c>
      <c r="F1117" s="591" t="s">
        <v>794</v>
      </c>
    </row>
    <row r="1118" spans="1:6">
      <c r="A1118" s="589">
        <v>90994</v>
      </c>
      <c r="B1118" s="589" t="s">
        <v>1893</v>
      </c>
      <c r="C1118" s="589" t="s">
        <v>64</v>
      </c>
      <c r="D1118" s="589" t="s">
        <v>793</v>
      </c>
      <c r="E1118" s="592">
        <v>10.57</v>
      </c>
      <c r="F1118" s="591" t="s">
        <v>794</v>
      </c>
    </row>
    <row r="1119" spans="1:6">
      <c r="A1119" s="589">
        <v>90995</v>
      </c>
      <c r="B1119" s="589" t="s">
        <v>1894</v>
      </c>
      <c r="C1119" s="589" t="s">
        <v>64</v>
      </c>
      <c r="D1119" s="589" t="s">
        <v>1410</v>
      </c>
      <c r="E1119" s="592">
        <v>85.86</v>
      </c>
      <c r="F1119" s="591" t="s">
        <v>794</v>
      </c>
    </row>
    <row r="1120" spans="1:6">
      <c r="A1120" s="589">
        <v>91021</v>
      </c>
      <c r="B1120" s="589" t="s">
        <v>1895</v>
      </c>
      <c r="C1120" s="589" t="s">
        <v>64</v>
      </c>
      <c r="D1120" s="589" t="s">
        <v>793</v>
      </c>
      <c r="E1120" s="592">
        <v>11.94</v>
      </c>
      <c r="F1120" s="591" t="s">
        <v>794</v>
      </c>
    </row>
    <row r="1121" spans="1:6">
      <c r="A1121" s="589">
        <v>91026</v>
      </c>
      <c r="B1121" s="589" t="s">
        <v>1896</v>
      </c>
      <c r="C1121" s="589" t="s">
        <v>64</v>
      </c>
      <c r="D1121" s="589" t="s">
        <v>793</v>
      </c>
      <c r="E1121" s="592">
        <v>24.76</v>
      </c>
      <c r="F1121" s="591" t="s">
        <v>794</v>
      </c>
    </row>
    <row r="1122" spans="1:6">
      <c r="A1122" s="589">
        <v>91027</v>
      </c>
      <c r="B1122" s="589" t="s">
        <v>1897</v>
      </c>
      <c r="C1122" s="589" t="s">
        <v>64</v>
      </c>
      <c r="D1122" s="589" t="s">
        <v>793</v>
      </c>
      <c r="E1122" s="592">
        <v>9.93</v>
      </c>
      <c r="F1122" s="591" t="s">
        <v>794</v>
      </c>
    </row>
    <row r="1123" spans="1:6">
      <c r="A1123" s="589">
        <v>91028</v>
      </c>
      <c r="B1123" s="589" t="s">
        <v>1898</v>
      </c>
      <c r="C1123" s="589" t="s">
        <v>64</v>
      </c>
      <c r="D1123" s="589" t="s">
        <v>793</v>
      </c>
      <c r="E1123" s="592">
        <v>4.01</v>
      </c>
      <c r="F1123" s="591" t="s">
        <v>794</v>
      </c>
    </row>
    <row r="1124" spans="1:6">
      <c r="A1124" s="589">
        <v>91029</v>
      </c>
      <c r="B1124" s="589" t="s">
        <v>1899</v>
      </c>
      <c r="C1124" s="589" t="s">
        <v>64</v>
      </c>
      <c r="D1124" s="589" t="s">
        <v>793</v>
      </c>
      <c r="E1124" s="592">
        <v>45.39</v>
      </c>
      <c r="F1124" s="591" t="s">
        <v>794</v>
      </c>
    </row>
    <row r="1125" spans="1:6">
      <c r="A1125" s="589">
        <v>91030</v>
      </c>
      <c r="B1125" s="589" t="s">
        <v>1900</v>
      </c>
      <c r="C1125" s="589" t="s">
        <v>64</v>
      </c>
      <c r="D1125" s="589" t="s">
        <v>1410</v>
      </c>
      <c r="E1125" s="592">
        <v>153</v>
      </c>
      <c r="F1125" s="591" t="s">
        <v>794</v>
      </c>
    </row>
    <row r="1126" spans="1:6">
      <c r="A1126" s="589">
        <v>91273</v>
      </c>
      <c r="B1126" s="589" t="s">
        <v>1901</v>
      </c>
      <c r="C1126" s="589" t="s">
        <v>64</v>
      </c>
      <c r="D1126" s="589" t="s">
        <v>793</v>
      </c>
      <c r="E1126" s="590">
        <v>0.6</v>
      </c>
      <c r="F1126" s="591" t="s">
        <v>794</v>
      </c>
    </row>
    <row r="1127" spans="1:6">
      <c r="A1127" s="589">
        <v>91274</v>
      </c>
      <c r="B1127" s="589" t="s">
        <v>1902</v>
      </c>
      <c r="C1127" s="589" t="s">
        <v>64</v>
      </c>
      <c r="D1127" s="589" t="s">
        <v>793</v>
      </c>
      <c r="E1127" s="592">
        <v>0.16</v>
      </c>
      <c r="F1127" s="591" t="s">
        <v>794</v>
      </c>
    </row>
    <row r="1128" spans="1:6">
      <c r="A1128" s="589">
        <v>91275</v>
      </c>
      <c r="B1128" s="589" t="s">
        <v>1903</v>
      </c>
      <c r="C1128" s="589" t="s">
        <v>64</v>
      </c>
      <c r="D1128" s="589" t="s">
        <v>793</v>
      </c>
      <c r="E1128" s="592">
        <v>0.75</v>
      </c>
      <c r="F1128" s="591" t="s">
        <v>794</v>
      </c>
    </row>
    <row r="1129" spans="1:6">
      <c r="A1129" s="589">
        <v>91276</v>
      </c>
      <c r="B1129" s="589" t="s">
        <v>1904</v>
      </c>
      <c r="C1129" s="589" t="s">
        <v>64</v>
      </c>
      <c r="D1129" s="589" t="s">
        <v>1410</v>
      </c>
      <c r="E1129" s="592">
        <v>8.8699999999999992</v>
      </c>
      <c r="F1129" s="591" t="s">
        <v>794</v>
      </c>
    </row>
    <row r="1130" spans="1:6">
      <c r="A1130" s="589">
        <v>91279</v>
      </c>
      <c r="B1130" s="589" t="s">
        <v>1905</v>
      </c>
      <c r="C1130" s="589" t="s">
        <v>64</v>
      </c>
      <c r="D1130" s="589" t="s">
        <v>942</v>
      </c>
      <c r="E1130" s="592">
        <v>0.92</v>
      </c>
      <c r="F1130" s="591" t="s">
        <v>794</v>
      </c>
    </row>
    <row r="1131" spans="1:6">
      <c r="A1131" s="589">
        <v>91280</v>
      </c>
      <c r="B1131" s="589" t="s">
        <v>1906</v>
      </c>
      <c r="C1131" s="589" t="s">
        <v>64</v>
      </c>
      <c r="D1131" s="589" t="s">
        <v>942</v>
      </c>
      <c r="E1131" s="592">
        <v>0.2</v>
      </c>
      <c r="F1131" s="591" t="s">
        <v>794</v>
      </c>
    </row>
    <row r="1132" spans="1:6">
      <c r="A1132" s="589">
        <v>91281</v>
      </c>
      <c r="B1132" s="589" t="s">
        <v>1907</v>
      </c>
      <c r="C1132" s="589" t="s">
        <v>64</v>
      </c>
      <c r="D1132" s="589" t="s">
        <v>942</v>
      </c>
      <c r="E1132" s="592">
        <v>1.1499999999999999</v>
      </c>
      <c r="F1132" s="591" t="s">
        <v>794</v>
      </c>
    </row>
    <row r="1133" spans="1:6">
      <c r="A1133" s="589">
        <v>91282</v>
      </c>
      <c r="B1133" s="589" t="s">
        <v>1908</v>
      </c>
      <c r="C1133" s="589" t="s">
        <v>64</v>
      </c>
      <c r="D1133" s="589" t="s">
        <v>1410</v>
      </c>
      <c r="E1133" s="592">
        <v>8.93</v>
      </c>
      <c r="F1133" s="591" t="s">
        <v>794</v>
      </c>
    </row>
    <row r="1134" spans="1:6">
      <c r="A1134" s="589">
        <v>91354</v>
      </c>
      <c r="B1134" s="589" t="s">
        <v>1909</v>
      </c>
      <c r="C1134" s="589" t="s">
        <v>64</v>
      </c>
      <c r="D1134" s="589" t="s">
        <v>793</v>
      </c>
      <c r="E1134" s="592">
        <v>17.61</v>
      </c>
      <c r="F1134" s="591" t="s">
        <v>794</v>
      </c>
    </row>
    <row r="1135" spans="1:6">
      <c r="A1135" s="589">
        <v>91355</v>
      </c>
      <c r="B1135" s="589" t="s">
        <v>1910</v>
      </c>
      <c r="C1135" s="589" t="s">
        <v>64</v>
      </c>
      <c r="D1135" s="589" t="s">
        <v>793</v>
      </c>
      <c r="E1135" s="592">
        <v>7.24</v>
      </c>
      <c r="F1135" s="591" t="s">
        <v>794</v>
      </c>
    </row>
    <row r="1136" spans="1:6">
      <c r="A1136" s="589">
        <v>91356</v>
      </c>
      <c r="B1136" s="589" t="s">
        <v>1911</v>
      </c>
      <c r="C1136" s="589" t="s">
        <v>64</v>
      </c>
      <c r="D1136" s="589" t="s">
        <v>793</v>
      </c>
      <c r="E1136" s="592">
        <v>2.92</v>
      </c>
      <c r="F1136" s="591" t="s">
        <v>794</v>
      </c>
    </row>
    <row r="1137" spans="1:6">
      <c r="A1137" s="589">
        <v>91359</v>
      </c>
      <c r="B1137" s="589" t="s">
        <v>1912</v>
      </c>
      <c r="C1137" s="589" t="s">
        <v>64</v>
      </c>
      <c r="D1137" s="589" t="s">
        <v>793</v>
      </c>
      <c r="E1137" s="592">
        <v>20.99</v>
      </c>
      <c r="F1137" s="591" t="s">
        <v>794</v>
      </c>
    </row>
    <row r="1138" spans="1:6">
      <c r="A1138" s="589">
        <v>91360</v>
      </c>
      <c r="B1138" s="589" t="s">
        <v>1913</v>
      </c>
      <c r="C1138" s="589" t="s">
        <v>64</v>
      </c>
      <c r="D1138" s="589" t="s">
        <v>793</v>
      </c>
      <c r="E1138" s="592">
        <v>8.0299999999999994</v>
      </c>
      <c r="F1138" s="591" t="s">
        <v>794</v>
      </c>
    </row>
    <row r="1139" spans="1:6">
      <c r="A1139" s="589">
        <v>91361</v>
      </c>
      <c r="B1139" s="589" t="s">
        <v>1914</v>
      </c>
      <c r="C1139" s="589" t="s">
        <v>64</v>
      </c>
      <c r="D1139" s="589" t="s">
        <v>793</v>
      </c>
      <c r="E1139" s="592">
        <v>3.24</v>
      </c>
      <c r="F1139" s="591" t="s">
        <v>794</v>
      </c>
    </row>
    <row r="1140" spans="1:6">
      <c r="A1140" s="589">
        <v>91367</v>
      </c>
      <c r="B1140" s="589" t="s">
        <v>1915</v>
      </c>
      <c r="C1140" s="589" t="s">
        <v>64</v>
      </c>
      <c r="D1140" s="589" t="s">
        <v>793</v>
      </c>
      <c r="E1140" s="592">
        <v>22.18</v>
      </c>
      <c r="F1140" s="591" t="s">
        <v>794</v>
      </c>
    </row>
    <row r="1141" spans="1:6">
      <c r="A1141" s="589">
        <v>91368</v>
      </c>
      <c r="B1141" s="589" t="s">
        <v>1916</v>
      </c>
      <c r="C1141" s="589" t="s">
        <v>64</v>
      </c>
      <c r="D1141" s="589" t="s">
        <v>793</v>
      </c>
      <c r="E1141" s="592">
        <v>8.51</v>
      </c>
      <c r="F1141" s="591" t="s">
        <v>794</v>
      </c>
    </row>
    <row r="1142" spans="1:6">
      <c r="A1142" s="589">
        <v>91369</v>
      </c>
      <c r="B1142" s="589" t="s">
        <v>1917</v>
      </c>
      <c r="C1142" s="589" t="s">
        <v>64</v>
      </c>
      <c r="D1142" s="589" t="s">
        <v>793</v>
      </c>
      <c r="E1142" s="592">
        <v>3.43</v>
      </c>
      <c r="F1142" s="591" t="s">
        <v>794</v>
      </c>
    </row>
    <row r="1143" spans="1:6">
      <c r="A1143" s="589">
        <v>91375</v>
      </c>
      <c r="B1143" s="589" t="s">
        <v>1918</v>
      </c>
      <c r="C1143" s="589" t="s">
        <v>64</v>
      </c>
      <c r="D1143" s="589" t="s">
        <v>793</v>
      </c>
      <c r="E1143" s="592">
        <v>19.34</v>
      </c>
      <c r="F1143" s="591" t="s">
        <v>794</v>
      </c>
    </row>
    <row r="1144" spans="1:6">
      <c r="A1144" s="589">
        <v>91376</v>
      </c>
      <c r="B1144" s="589" t="s">
        <v>1919</v>
      </c>
      <c r="C1144" s="589" t="s">
        <v>64</v>
      </c>
      <c r="D1144" s="589" t="s">
        <v>793</v>
      </c>
      <c r="E1144" s="592">
        <v>7.95</v>
      </c>
      <c r="F1144" s="591" t="s">
        <v>794</v>
      </c>
    </row>
    <row r="1145" spans="1:6">
      <c r="A1145" s="589">
        <v>91377</v>
      </c>
      <c r="B1145" s="589" t="s">
        <v>1920</v>
      </c>
      <c r="C1145" s="589" t="s">
        <v>64</v>
      </c>
      <c r="D1145" s="589" t="s">
        <v>793</v>
      </c>
      <c r="E1145" s="592">
        <v>3.21</v>
      </c>
      <c r="F1145" s="591" t="s">
        <v>794</v>
      </c>
    </row>
    <row r="1146" spans="1:6">
      <c r="A1146" s="589">
        <v>91380</v>
      </c>
      <c r="B1146" s="589" t="s">
        <v>1921</v>
      </c>
      <c r="C1146" s="589" t="s">
        <v>64</v>
      </c>
      <c r="D1146" s="589" t="s">
        <v>793</v>
      </c>
      <c r="E1146" s="592">
        <v>29.18</v>
      </c>
      <c r="F1146" s="591" t="s">
        <v>794</v>
      </c>
    </row>
    <row r="1147" spans="1:6">
      <c r="A1147" s="589">
        <v>91381</v>
      </c>
      <c r="B1147" s="589" t="s">
        <v>1922</v>
      </c>
      <c r="C1147" s="589" t="s">
        <v>64</v>
      </c>
      <c r="D1147" s="589" t="s">
        <v>793</v>
      </c>
      <c r="E1147" s="592">
        <v>11.2</v>
      </c>
      <c r="F1147" s="591" t="s">
        <v>794</v>
      </c>
    </row>
    <row r="1148" spans="1:6">
      <c r="A1148" s="589">
        <v>91382</v>
      </c>
      <c r="B1148" s="589" t="s">
        <v>1923</v>
      </c>
      <c r="C1148" s="589" t="s">
        <v>64</v>
      </c>
      <c r="D1148" s="589" t="s">
        <v>793</v>
      </c>
      <c r="E1148" s="592">
        <v>4.5199999999999996</v>
      </c>
      <c r="F1148" s="591" t="s">
        <v>794</v>
      </c>
    </row>
    <row r="1149" spans="1:6">
      <c r="A1149" s="589">
        <v>91383</v>
      </c>
      <c r="B1149" s="589" t="s">
        <v>1924</v>
      </c>
      <c r="C1149" s="589" t="s">
        <v>64</v>
      </c>
      <c r="D1149" s="589" t="s">
        <v>793</v>
      </c>
      <c r="E1149" s="592">
        <v>52.51</v>
      </c>
      <c r="F1149" s="591" t="s">
        <v>794</v>
      </c>
    </row>
    <row r="1150" spans="1:6">
      <c r="A1150" s="589">
        <v>91384</v>
      </c>
      <c r="B1150" s="589" t="s">
        <v>1925</v>
      </c>
      <c r="C1150" s="589" t="s">
        <v>64</v>
      </c>
      <c r="D1150" s="589" t="s">
        <v>1410</v>
      </c>
      <c r="E1150" s="592">
        <v>147.88</v>
      </c>
      <c r="F1150" s="591" t="s">
        <v>794</v>
      </c>
    </row>
    <row r="1151" spans="1:6">
      <c r="A1151" s="589">
        <v>91390</v>
      </c>
      <c r="B1151" s="589" t="s">
        <v>1926</v>
      </c>
      <c r="C1151" s="589" t="s">
        <v>64</v>
      </c>
      <c r="D1151" s="589" t="s">
        <v>793</v>
      </c>
      <c r="E1151" s="592">
        <v>19.25</v>
      </c>
      <c r="F1151" s="591" t="s">
        <v>794</v>
      </c>
    </row>
    <row r="1152" spans="1:6">
      <c r="A1152" s="589">
        <v>91391</v>
      </c>
      <c r="B1152" s="589" t="s">
        <v>1927</v>
      </c>
      <c r="C1152" s="589" t="s">
        <v>64</v>
      </c>
      <c r="D1152" s="589" t="s">
        <v>793</v>
      </c>
      <c r="E1152" s="590">
        <v>7.67</v>
      </c>
      <c r="F1152" s="591" t="s">
        <v>794</v>
      </c>
    </row>
    <row r="1153" spans="1:6">
      <c r="A1153" s="589">
        <v>91392</v>
      </c>
      <c r="B1153" s="589" t="s">
        <v>1928</v>
      </c>
      <c r="C1153" s="589" t="s">
        <v>64</v>
      </c>
      <c r="D1153" s="589" t="s">
        <v>793</v>
      </c>
      <c r="E1153" s="590">
        <v>3.09</v>
      </c>
      <c r="F1153" s="591" t="s">
        <v>794</v>
      </c>
    </row>
    <row r="1154" spans="1:6">
      <c r="A1154" s="589">
        <v>91396</v>
      </c>
      <c r="B1154" s="589" t="s">
        <v>1929</v>
      </c>
      <c r="C1154" s="589" t="s">
        <v>64</v>
      </c>
      <c r="D1154" s="589" t="s">
        <v>793</v>
      </c>
      <c r="E1154" s="590">
        <v>29.11</v>
      </c>
      <c r="F1154" s="591" t="s">
        <v>794</v>
      </c>
    </row>
    <row r="1155" spans="1:6">
      <c r="A1155" s="589">
        <v>91397</v>
      </c>
      <c r="B1155" s="589" t="s">
        <v>1930</v>
      </c>
      <c r="C1155" s="589" t="s">
        <v>64</v>
      </c>
      <c r="D1155" s="589" t="s">
        <v>793</v>
      </c>
      <c r="E1155" s="592">
        <v>11.25</v>
      </c>
      <c r="F1155" s="591" t="s">
        <v>794</v>
      </c>
    </row>
    <row r="1156" spans="1:6">
      <c r="A1156" s="589">
        <v>91398</v>
      </c>
      <c r="B1156" s="589" t="s">
        <v>1931</v>
      </c>
      <c r="C1156" s="589" t="s">
        <v>64</v>
      </c>
      <c r="D1156" s="589" t="s">
        <v>793</v>
      </c>
      <c r="E1156" s="592">
        <v>4.54</v>
      </c>
      <c r="F1156" s="591" t="s">
        <v>794</v>
      </c>
    </row>
    <row r="1157" spans="1:6">
      <c r="A1157" s="589">
        <v>91402</v>
      </c>
      <c r="B1157" s="589" t="s">
        <v>1932</v>
      </c>
      <c r="C1157" s="589" t="s">
        <v>64</v>
      </c>
      <c r="D1157" s="589" t="s">
        <v>793</v>
      </c>
      <c r="E1157" s="592">
        <v>3.56</v>
      </c>
      <c r="F1157" s="591" t="s">
        <v>794</v>
      </c>
    </row>
    <row r="1158" spans="1:6">
      <c r="A1158" s="589">
        <v>91466</v>
      </c>
      <c r="B1158" s="589" t="s">
        <v>1933</v>
      </c>
      <c r="C1158" s="589" t="s">
        <v>64</v>
      </c>
      <c r="D1158" s="589" t="s">
        <v>793</v>
      </c>
      <c r="E1158" s="590">
        <v>4.05</v>
      </c>
      <c r="F1158" s="591" t="s">
        <v>794</v>
      </c>
    </row>
    <row r="1159" spans="1:6">
      <c r="A1159" s="589">
        <v>91467</v>
      </c>
      <c r="B1159" s="589" t="s">
        <v>1934</v>
      </c>
      <c r="C1159" s="589" t="s">
        <v>64</v>
      </c>
      <c r="D1159" s="589" t="s">
        <v>1410</v>
      </c>
      <c r="E1159" s="590">
        <v>164.92</v>
      </c>
      <c r="F1159" s="591" t="s">
        <v>794</v>
      </c>
    </row>
    <row r="1160" spans="1:6">
      <c r="A1160" s="589">
        <v>91468</v>
      </c>
      <c r="B1160" s="589" t="s">
        <v>1935</v>
      </c>
      <c r="C1160" s="589" t="s">
        <v>64</v>
      </c>
      <c r="D1160" s="589" t="s">
        <v>793</v>
      </c>
      <c r="E1160" s="592">
        <v>25.48</v>
      </c>
      <c r="F1160" s="591" t="s">
        <v>794</v>
      </c>
    </row>
    <row r="1161" spans="1:6">
      <c r="A1161" s="589">
        <v>91469</v>
      </c>
      <c r="B1161" s="589" t="s">
        <v>1936</v>
      </c>
      <c r="C1161" s="589" t="s">
        <v>64</v>
      </c>
      <c r="D1161" s="589" t="s">
        <v>793</v>
      </c>
      <c r="E1161" s="590">
        <v>9.9700000000000006</v>
      </c>
      <c r="F1161" s="591" t="s">
        <v>794</v>
      </c>
    </row>
    <row r="1162" spans="1:6">
      <c r="A1162" s="589">
        <v>91484</v>
      </c>
      <c r="B1162" s="589" t="s">
        <v>1937</v>
      </c>
      <c r="C1162" s="589" t="s">
        <v>64</v>
      </c>
      <c r="D1162" s="589" t="s">
        <v>793</v>
      </c>
      <c r="E1162" s="590">
        <v>4.0199999999999996</v>
      </c>
      <c r="F1162" s="591" t="s">
        <v>794</v>
      </c>
    </row>
    <row r="1163" spans="1:6">
      <c r="A1163" s="589">
        <v>91485</v>
      </c>
      <c r="B1163" s="589" t="s">
        <v>1938</v>
      </c>
      <c r="C1163" s="589" t="s">
        <v>64</v>
      </c>
      <c r="D1163" s="589" t="s">
        <v>1410</v>
      </c>
      <c r="E1163" s="590">
        <v>161.41999999999999</v>
      </c>
      <c r="F1163" s="591" t="s">
        <v>794</v>
      </c>
    </row>
    <row r="1164" spans="1:6">
      <c r="A1164" s="589">
        <v>91529</v>
      </c>
      <c r="B1164" s="589" t="s">
        <v>1939</v>
      </c>
      <c r="C1164" s="589" t="s">
        <v>64</v>
      </c>
      <c r="D1164" s="589" t="s">
        <v>793</v>
      </c>
      <c r="E1164" s="590">
        <v>0.88</v>
      </c>
      <c r="F1164" s="591" t="s">
        <v>794</v>
      </c>
    </row>
    <row r="1165" spans="1:6">
      <c r="A1165" s="589">
        <v>91530</v>
      </c>
      <c r="B1165" s="589" t="s">
        <v>1940</v>
      </c>
      <c r="C1165" s="589" t="s">
        <v>64</v>
      </c>
      <c r="D1165" s="589" t="s">
        <v>793</v>
      </c>
      <c r="E1165" s="590">
        <v>0.23</v>
      </c>
      <c r="F1165" s="591" t="s">
        <v>794</v>
      </c>
    </row>
    <row r="1166" spans="1:6">
      <c r="A1166" s="589">
        <v>91531</v>
      </c>
      <c r="B1166" s="589" t="s">
        <v>1941</v>
      </c>
      <c r="C1166" s="589" t="s">
        <v>64</v>
      </c>
      <c r="D1166" s="589" t="s">
        <v>793</v>
      </c>
      <c r="E1166" s="590">
        <v>1.1100000000000001</v>
      </c>
      <c r="F1166" s="591" t="s">
        <v>794</v>
      </c>
    </row>
    <row r="1167" spans="1:6">
      <c r="A1167" s="589">
        <v>91532</v>
      </c>
      <c r="B1167" s="589" t="s">
        <v>1942</v>
      </c>
      <c r="C1167" s="589" t="s">
        <v>64</v>
      </c>
      <c r="D1167" s="589" t="s">
        <v>1410</v>
      </c>
      <c r="E1167" s="590">
        <v>6.34</v>
      </c>
      <c r="F1167" s="591" t="s">
        <v>794</v>
      </c>
    </row>
    <row r="1168" spans="1:6">
      <c r="A1168" s="589">
        <v>91629</v>
      </c>
      <c r="B1168" s="589" t="s">
        <v>1943</v>
      </c>
      <c r="C1168" s="589" t="s">
        <v>64</v>
      </c>
      <c r="D1168" s="589" t="s">
        <v>793</v>
      </c>
      <c r="E1168" s="590">
        <v>21.63</v>
      </c>
      <c r="F1168" s="591" t="s">
        <v>794</v>
      </c>
    </row>
    <row r="1169" spans="1:6">
      <c r="A1169" s="589">
        <v>91630</v>
      </c>
      <c r="B1169" s="589" t="s">
        <v>1944</v>
      </c>
      <c r="C1169" s="589" t="s">
        <v>64</v>
      </c>
      <c r="D1169" s="589" t="s">
        <v>793</v>
      </c>
      <c r="E1169" s="590">
        <v>8.0399999999999991</v>
      </c>
      <c r="F1169" s="591" t="s">
        <v>794</v>
      </c>
    </row>
    <row r="1170" spans="1:6">
      <c r="A1170" s="589">
        <v>91631</v>
      </c>
      <c r="B1170" s="589" t="s">
        <v>1945</v>
      </c>
      <c r="C1170" s="589" t="s">
        <v>64</v>
      </c>
      <c r="D1170" s="589" t="s">
        <v>793</v>
      </c>
      <c r="E1170" s="590">
        <v>3.24</v>
      </c>
      <c r="F1170" s="591" t="s">
        <v>794</v>
      </c>
    </row>
    <row r="1171" spans="1:6">
      <c r="A1171" s="589">
        <v>91632</v>
      </c>
      <c r="B1171" s="589" t="s">
        <v>1946</v>
      </c>
      <c r="C1171" s="589" t="s">
        <v>64</v>
      </c>
      <c r="D1171" s="589" t="s">
        <v>793</v>
      </c>
      <c r="E1171" s="590">
        <v>37.020000000000003</v>
      </c>
      <c r="F1171" s="591" t="s">
        <v>794</v>
      </c>
    </row>
    <row r="1172" spans="1:6">
      <c r="A1172" s="589">
        <v>91633</v>
      </c>
      <c r="B1172" s="589" t="s">
        <v>1947</v>
      </c>
      <c r="C1172" s="589" t="s">
        <v>64</v>
      </c>
      <c r="D1172" s="589" t="s">
        <v>1410</v>
      </c>
      <c r="E1172" s="590">
        <v>139.58000000000001</v>
      </c>
      <c r="F1172" s="591" t="s">
        <v>794</v>
      </c>
    </row>
    <row r="1173" spans="1:6">
      <c r="A1173" s="589">
        <v>91640</v>
      </c>
      <c r="B1173" s="589" t="s">
        <v>1948</v>
      </c>
      <c r="C1173" s="589" t="s">
        <v>64</v>
      </c>
      <c r="D1173" s="589" t="s">
        <v>793</v>
      </c>
      <c r="E1173" s="590">
        <v>41.47</v>
      </c>
      <c r="F1173" s="591" t="s">
        <v>794</v>
      </c>
    </row>
    <row r="1174" spans="1:6">
      <c r="A1174" s="589">
        <v>91641</v>
      </c>
      <c r="B1174" s="589" t="s">
        <v>1949</v>
      </c>
      <c r="C1174" s="589" t="s">
        <v>64</v>
      </c>
      <c r="D1174" s="589" t="s">
        <v>793</v>
      </c>
      <c r="E1174" s="590">
        <v>16.739999999999998</v>
      </c>
      <c r="F1174" s="591" t="s">
        <v>794</v>
      </c>
    </row>
    <row r="1175" spans="1:6">
      <c r="A1175" s="589">
        <v>91642</v>
      </c>
      <c r="B1175" s="589" t="s">
        <v>1950</v>
      </c>
      <c r="C1175" s="589" t="s">
        <v>64</v>
      </c>
      <c r="D1175" s="589" t="s">
        <v>793</v>
      </c>
      <c r="E1175" s="590">
        <v>6.77</v>
      </c>
      <c r="F1175" s="591" t="s">
        <v>794</v>
      </c>
    </row>
    <row r="1176" spans="1:6">
      <c r="A1176" s="589">
        <v>91643</v>
      </c>
      <c r="B1176" s="589" t="s">
        <v>1951</v>
      </c>
      <c r="C1176" s="589" t="s">
        <v>64</v>
      </c>
      <c r="D1176" s="589" t="s">
        <v>793</v>
      </c>
      <c r="E1176" s="590">
        <v>74.81</v>
      </c>
      <c r="F1176" s="591" t="s">
        <v>794</v>
      </c>
    </row>
    <row r="1177" spans="1:6">
      <c r="A1177" s="589">
        <v>91644</v>
      </c>
      <c r="B1177" s="589" t="s">
        <v>1952</v>
      </c>
      <c r="C1177" s="589" t="s">
        <v>64</v>
      </c>
      <c r="D1177" s="589" t="s">
        <v>1410</v>
      </c>
      <c r="E1177" s="590">
        <v>314.12</v>
      </c>
      <c r="F1177" s="591" t="s">
        <v>794</v>
      </c>
    </row>
    <row r="1178" spans="1:6">
      <c r="A1178" s="589">
        <v>91688</v>
      </c>
      <c r="B1178" s="589" t="s">
        <v>1953</v>
      </c>
      <c r="C1178" s="589" t="s">
        <v>64</v>
      </c>
      <c r="D1178" s="589" t="s">
        <v>942</v>
      </c>
      <c r="E1178" s="590">
        <v>0.1</v>
      </c>
      <c r="F1178" s="591" t="s">
        <v>794</v>
      </c>
    </row>
    <row r="1179" spans="1:6">
      <c r="A1179" s="589">
        <v>91689</v>
      </c>
      <c r="B1179" s="589" t="s">
        <v>1954</v>
      </c>
      <c r="C1179" s="589" t="s">
        <v>64</v>
      </c>
      <c r="D1179" s="589" t="s">
        <v>942</v>
      </c>
      <c r="E1179" s="590">
        <v>0.02</v>
      </c>
      <c r="F1179" s="591" t="s">
        <v>794</v>
      </c>
    </row>
    <row r="1180" spans="1:6">
      <c r="A1180" s="589">
        <v>91690</v>
      </c>
      <c r="B1180" s="589" t="s">
        <v>1955</v>
      </c>
      <c r="C1180" s="589" t="s">
        <v>64</v>
      </c>
      <c r="D1180" s="589" t="s">
        <v>942</v>
      </c>
      <c r="E1180" s="590">
        <v>7.0000000000000007E-2</v>
      </c>
      <c r="F1180" s="591" t="s">
        <v>794</v>
      </c>
    </row>
    <row r="1181" spans="1:6">
      <c r="A1181" s="589">
        <v>91691</v>
      </c>
      <c r="B1181" s="589" t="s">
        <v>1956</v>
      </c>
      <c r="C1181" s="589" t="s">
        <v>64</v>
      </c>
      <c r="D1181" s="589" t="s">
        <v>942</v>
      </c>
      <c r="E1181" s="590">
        <v>1.44</v>
      </c>
      <c r="F1181" s="591" t="s">
        <v>794</v>
      </c>
    </row>
    <row r="1182" spans="1:6">
      <c r="A1182" s="589">
        <v>92040</v>
      </c>
      <c r="B1182" s="589" t="s">
        <v>1957</v>
      </c>
      <c r="C1182" s="589" t="s">
        <v>64</v>
      </c>
      <c r="D1182" s="589" t="s">
        <v>793</v>
      </c>
      <c r="E1182" s="590">
        <v>6.47</v>
      </c>
      <c r="F1182" s="591" t="s">
        <v>794</v>
      </c>
    </row>
    <row r="1183" spans="1:6">
      <c r="A1183" s="589">
        <v>92041</v>
      </c>
      <c r="B1183" s="589" t="s">
        <v>1958</v>
      </c>
      <c r="C1183" s="589" t="s">
        <v>64</v>
      </c>
      <c r="D1183" s="589" t="s">
        <v>793</v>
      </c>
      <c r="E1183" s="590">
        <v>1.33</v>
      </c>
      <c r="F1183" s="591" t="s">
        <v>794</v>
      </c>
    </row>
    <row r="1184" spans="1:6">
      <c r="A1184" s="589">
        <v>92042</v>
      </c>
      <c r="B1184" s="589" t="s">
        <v>1959</v>
      </c>
      <c r="C1184" s="589" t="s">
        <v>64</v>
      </c>
      <c r="D1184" s="589" t="s">
        <v>793</v>
      </c>
      <c r="E1184" s="590">
        <v>5.39</v>
      </c>
      <c r="F1184" s="591" t="s">
        <v>794</v>
      </c>
    </row>
    <row r="1185" spans="1:6">
      <c r="A1185" s="589">
        <v>92101</v>
      </c>
      <c r="B1185" s="589" t="s">
        <v>1960</v>
      </c>
      <c r="C1185" s="589" t="s">
        <v>64</v>
      </c>
      <c r="D1185" s="589" t="s">
        <v>793</v>
      </c>
      <c r="E1185" s="590">
        <v>44.82</v>
      </c>
      <c r="F1185" s="591" t="s">
        <v>794</v>
      </c>
    </row>
    <row r="1186" spans="1:6">
      <c r="A1186" s="589">
        <v>92102</v>
      </c>
      <c r="B1186" s="589" t="s">
        <v>1961</v>
      </c>
      <c r="C1186" s="589" t="s">
        <v>64</v>
      </c>
      <c r="D1186" s="589" t="s">
        <v>793</v>
      </c>
      <c r="E1186" s="590">
        <v>14.05</v>
      </c>
      <c r="F1186" s="591" t="s">
        <v>794</v>
      </c>
    </row>
    <row r="1187" spans="1:6">
      <c r="A1187" s="589">
        <v>92103</v>
      </c>
      <c r="B1187" s="589" t="s">
        <v>1962</v>
      </c>
      <c r="C1187" s="589" t="s">
        <v>64</v>
      </c>
      <c r="D1187" s="589" t="s">
        <v>793</v>
      </c>
      <c r="E1187" s="590">
        <v>5.68</v>
      </c>
      <c r="F1187" s="591" t="s">
        <v>794</v>
      </c>
    </row>
    <row r="1188" spans="1:6">
      <c r="A1188" s="589">
        <v>92104</v>
      </c>
      <c r="B1188" s="589" t="s">
        <v>1963</v>
      </c>
      <c r="C1188" s="589" t="s">
        <v>64</v>
      </c>
      <c r="D1188" s="589" t="s">
        <v>793</v>
      </c>
      <c r="E1188" s="590">
        <v>70.75</v>
      </c>
      <c r="F1188" s="591" t="s">
        <v>794</v>
      </c>
    </row>
    <row r="1189" spans="1:6">
      <c r="A1189" s="589">
        <v>92105</v>
      </c>
      <c r="B1189" s="589" t="s">
        <v>1964</v>
      </c>
      <c r="C1189" s="589" t="s">
        <v>64</v>
      </c>
      <c r="D1189" s="589" t="s">
        <v>1410</v>
      </c>
      <c r="E1189" s="590">
        <v>200.67</v>
      </c>
      <c r="F1189" s="591" t="s">
        <v>794</v>
      </c>
    </row>
    <row r="1190" spans="1:6">
      <c r="A1190" s="589">
        <v>92108</v>
      </c>
      <c r="B1190" s="589" t="s">
        <v>1965</v>
      </c>
      <c r="C1190" s="589" t="s">
        <v>64</v>
      </c>
      <c r="D1190" s="589" t="s">
        <v>942</v>
      </c>
      <c r="E1190" s="590">
        <v>1.03</v>
      </c>
      <c r="F1190" s="591" t="s">
        <v>794</v>
      </c>
    </row>
    <row r="1191" spans="1:6">
      <c r="A1191" s="589">
        <v>92109</v>
      </c>
      <c r="B1191" s="589" t="s">
        <v>1966</v>
      </c>
      <c r="C1191" s="589" t="s">
        <v>64</v>
      </c>
      <c r="D1191" s="589" t="s">
        <v>942</v>
      </c>
      <c r="E1191" s="590">
        <v>0.23</v>
      </c>
      <c r="F1191" s="591" t="s">
        <v>794</v>
      </c>
    </row>
    <row r="1192" spans="1:6">
      <c r="A1192" s="589">
        <v>92110</v>
      </c>
      <c r="B1192" s="589" t="s">
        <v>1967</v>
      </c>
      <c r="C1192" s="589" t="s">
        <v>64</v>
      </c>
      <c r="D1192" s="589" t="s">
        <v>942</v>
      </c>
      <c r="E1192" s="590">
        <v>1.29</v>
      </c>
      <c r="F1192" s="591" t="s">
        <v>794</v>
      </c>
    </row>
    <row r="1193" spans="1:6">
      <c r="A1193" s="589">
        <v>92111</v>
      </c>
      <c r="B1193" s="589" t="s">
        <v>1968</v>
      </c>
      <c r="C1193" s="589" t="s">
        <v>64</v>
      </c>
      <c r="D1193" s="589" t="s">
        <v>942</v>
      </c>
      <c r="E1193" s="590">
        <v>1.32</v>
      </c>
      <c r="F1193" s="591" t="s">
        <v>794</v>
      </c>
    </row>
    <row r="1194" spans="1:6">
      <c r="A1194" s="589">
        <v>92114</v>
      </c>
      <c r="B1194" s="589" t="s">
        <v>1969</v>
      </c>
      <c r="C1194" s="589" t="s">
        <v>64</v>
      </c>
      <c r="D1194" s="589" t="s">
        <v>942</v>
      </c>
      <c r="E1194" s="590">
        <v>0.26</v>
      </c>
      <c r="F1194" s="591" t="s">
        <v>794</v>
      </c>
    </row>
    <row r="1195" spans="1:6">
      <c r="A1195" s="589">
        <v>92115</v>
      </c>
      <c r="B1195" s="589" t="s">
        <v>1970</v>
      </c>
      <c r="C1195" s="589" t="s">
        <v>64</v>
      </c>
      <c r="D1195" s="589" t="s">
        <v>942</v>
      </c>
      <c r="E1195" s="590">
        <v>0.05</v>
      </c>
      <c r="F1195" s="591" t="s">
        <v>794</v>
      </c>
    </row>
    <row r="1196" spans="1:6">
      <c r="A1196" s="589">
        <v>92116</v>
      </c>
      <c r="B1196" s="589" t="s">
        <v>1971</v>
      </c>
      <c r="C1196" s="589" t="s">
        <v>64</v>
      </c>
      <c r="D1196" s="589" t="s">
        <v>942</v>
      </c>
      <c r="E1196" s="590">
        <v>0.18</v>
      </c>
      <c r="F1196" s="591" t="s">
        <v>794</v>
      </c>
    </row>
    <row r="1197" spans="1:6">
      <c r="A1197" s="589">
        <v>92133</v>
      </c>
      <c r="B1197" s="589" t="s">
        <v>1972</v>
      </c>
      <c r="C1197" s="589" t="s">
        <v>64</v>
      </c>
      <c r="D1197" s="589" t="s">
        <v>1410</v>
      </c>
      <c r="E1197" s="590">
        <v>12.74</v>
      </c>
      <c r="F1197" s="591" t="s">
        <v>794</v>
      </c>
    </row>
    <row r="1198" spans="1:6">
      <c r="A1198" s="589">
        <v>92134</v>
      </c>
      <c r="B1198" s="589" t="s">
        <v>1973</v>
      </c>
      <c r="C1198" s="589" t="s">
        <v>64</v>
      </c>
      <c r="D1198" s="589" t="s">
        <v>1410</v>
      </c>
      <c r="E1198" s="590">
        <v>3.93</v>
      </c>
      <c r="F1198" s="591" t="s">
        <v>794</v>
      </c>
    </row>
    <row r="1199" spans="1:6">
      <c r="A1199" s="589">
        <v>92135</v>
      </c>
      <c r="B1199" s="589" t="s">
        <v>1974</v>
      </c>
      <c r="C1199" s="589" t="s">
        <v>64</v>
      </c>
      <c r="D1199" s="589" t="s">
        <v>1410</v>
      </c>
      <c r="E1199" s="590">
        <v>1.59</v>
      </c>
      <c r="F1199" s="591" t="s">
        <v>794</v>
      </c>
    </row>
    <row r="1200" spans="1:6">
      <c r="A1200" s="589">
        <v>92136</v>
      </c>
      <c r="B1200" s="589" t="s">
        <v>1975</v>
      </c>
      <c r="C1200" s="589" t="s">
        <v>64</v>
      </c>
      <c r="D1200" s="589" t="s">
        <v>1410</v>
      </c>
      <c r="E1200" s="590">
        <v>15.93</v>
      </c>
      <c r="F1200" s="591" t="s">
        <v>794</v>
      </c>
    </row>
    <row r="1201" spans="1:6">
      <c r="A1201" s="589">
        <v>92137</v>
      </c>
      <c r="B1201" s="589" t="s">
        <v>1976</v>
      </c>
      <c r="C1201" s="589" t="s">
        <v>64</v>
      </c>
      <c r="D1201" s="589" t="s">
        <v>1410</v>
      </c>
      <c r="E1201" s="590">
        <v>36.75</v>
      </c>
      <c r="F1201" s="591" t="s">
        <v>794</v>
      </c>
    </row>
    <row r="1202" spans="1:6">
      <c r="A1202" s="589">
        <v>92140</v>
      </c>
      <c r="B1202" s="589" t="s">
        <v>1977</v>
      </c>
      <c r="C1202" s="589" t="s">
        <v>64</v>
      </c>
      <c r="D1202" s="589" t="s">
        <v>942</v>
      </c>
      <c r="E1202" s="590">
        <v>4.67</v>
      </c>
      <c r="F1202" s="591" t="s">
        <v>794</v>
      </c>
    </row>
    <row r="1203" spans="1:6">
      <c r="A1203" s="589">
        <v>92141</v>
      </c>
      <c r="B1203" s="589" t="s">
        <v>1978</v>
      </c>
      <c r="C1203" s="589" t="s">
        <v>64</v>
      </c>
      <c r="D1203" s="589" t="s">
        <v>942</v>
      </c>
      <c r="E1203" s="590">
        <v>1.44</v>
      </c>
      <c r="F1203" s="591" t="s">
        <v>794</v>
      </c>
    </row>
    <row r="1204" spans="1:6">
      <c r="A1204" s="589">
        <v>92142</v>
      </c>
      <c r="B1204" s="589" t="s">
        <v>1979</v>
      </c>
      <c r="C1204" s="589" t="s">
        <v>64</v>
      </c>
      <c r="D1204" s="589" t="s">
        <v>942</v>
      </c>
      <c r="E1204" s="590">
        <v>0.57999999999999996</v>
      </c>
      <c r="F1204" s="591" t="s">
        <v>794</v>
      </c>
    </row>
    <row r="1205" spans="1:6">
      <c r="A1205" s="589">
        <v>92143</v>
      </c>
      <c r="B1205" s="589" t="s">
        <v>1980</v>
      </c>
      <c r="C1205" s="589" t="s">
        <v>64</v>
      </c>
      <c r="D1205" s="589" t="s">
        <v>942</v>
      </c>
      <c r="E1205" s="590">
        <v>5.83</v>
      </c>
      <c r="F1205" s="591" t="s">
        <v>794</v>
      </c>
    </row>
    <row r="1206" spans="1:6">
      <c r="A1206" s="589">
        <v>92144</v>
      </c>
      <c r="B1206" s="589" t="s">
        <v>1981</v>
      </c>
      <c r="C1206" s="589" t="s">
        <v>64</v>
      </c>
      <c r="D1206" s="589" t="s">
        <v>1410</v>
      </c>
      <c r="E1206" s="590">
        <v>41.21</v>
      </c>
      <c r="F1206" s="591" t="s">
        <v>794</v>
      </c>
    </row>
    <row r="1207" spans="1:6">
      <c r="A1207" s="589">
        <v>92237</v>
      </c>
      <c r="B1207" s="589" t="s">
        <v>1982</v>
      </c>
      <c r="C1207" s="589" t="s">
        <v>64</v>
      </c>
      <c r="D1207" s="589" t="s">
        <v>793</v>
      </c>
      <c r="E1207" s="590">
        <v>30.19</v>
      </c>
      <c r="F1207" s="591" t="s">
        <v>794</v>
      </c>
    </row>
    <row r="1208" spans="1:6">
      <c r="A1208" s="589">
        <v>92238</v>
      </c>
      <c r="B1208" s="589" t="s">
        <v>1983</v>
      </c>
      <c r="C1208" s="589" t="s">
        <v>64</v>
      </c>
      <c r="D1208" s="589" t="s">
        <v>793</v>
      </c>
      <c r="E1208" s="590">
        <v>12.16</v>
      </c>
      <c r="F1208" s="591" t="s">
        <v>794</v>
      </c>
    </row>
    <row r="1209" spans="1:6">
      <c r="A1209" s="589">
        <v>92239</v>
      </c>
      <c r="B1209" s="589" t="s">
        <v>1984</v>
      </c>
      <c r="C1209" s="589" t="s">
        <v>64</v>
      </c>
      <c r="D1209" s="589" t="s">
        <v>793</v>
      </c>
      <c r="E1209" s="590">
        <v>4.91</v>
      </c>
      <c r="F1209" s="591" t="s">
        <v>794</v>
      </c>
    </row>
    <row r="1210" spans="1:6">
      <c r="A1210" s="589">
        <v>92240</v>
      </c>
      <c r="B1210" s="589" t="s">
        <v>1985</v>
      </c>
      <c r="C1210" s="589" t="s">
        <v>64</v>
      </c>
      <c r="D1210" s="589" t="s">
        <v>793</v>
      </c>
      <c r="E1210" s="590">
        <v>54.23</v>
      </c>
      <c r="F1210" s="591" t="s">
        <v>794</v>
      </c>
    </row>
    <row r="1211" spans="1:6">
      <c r="A1211" s="589">
        <v>92241</v>
      </c>
      <c r="B1211" s="589" t="s">
        <v>1986</v>
      </c>
      <c r="C1211" s="589" t="s">
        <v>64</v>
      </c>
      <c r="D1211" s="589" t="s">
        <v>1410</v>
      </c>
      <c r="E1211" s="590">
        <v>287.97000000000003</v>
      </c>
      <c r="F1211" s="591" t="s">
        <v>794</v>
      </c>
    </row>
    <row r="1212" spans="1:6">
      <c r="A1212" s="589">
        <v>92712</v>
      </c>
      <c r="B1212" s="589" t="s">
        <v>1987</v>
      </c>
      <c r="C1212" s="589" t="s">
        <v>64</v>
      </c>
      <c r="D1212" s="589" t="s">
        <v>942</v>
      </c>
      <c r="E1212" s="590">
        <v>0.23</v>
      </c>
      <c r="F1212" s="591" t="s">
        <v>794</v>
      </c>
    </row>
    <row r="1213" spans="1:6">
      <c r="A1213" s="589">
        <v>92713</v>
      </c>
      <c r="B1213" s="589" t="s">
        <v>1988</v>
      </c>
      <c r="C1213" s="589" t="s">
        <v>64</v>
      </c>
      <c r="D1213" s="589" t="s">
        <v>942</v>
      </c>
      <c r="E1213" s="590">
        <v>0.05</v>
      </c>
      <c r="F1213" s="591" t="s">
        <v>794</v>
      </c>
    </row>
    <row r="1214" spans="1:6">
      <c r="A1214" s="589">
        <v>92714</v>
      </c>
      <c r="B1214" s="589" t="s">
        <v>1989</v>
      </c>
      <c r="C1214" s="589" t="s">
        <v>64</v>
      </c>
      <c r="D1214" s="589" t="s">
        <v>942</v>
      </c>
      <c r="E1214" s="590">
        <v>0.28999999999999998</v>
      </c>
      <c r="F1214" s="591" t="s">
        <v>794</v>
      </c>
    </row>
    <row r="1215" spans="1:6">
      <c r="A1215" s="589">
        <v>92715</v>
      </c>
      <c r="B1215" s="589" t="s">
        <v>1990</v>
      </c>
      <c r="C1215" s="589" t="s">
        <v>64</v>
      </c>
      <c r="D1215" s="589" t="s">
        <v>942</v>
      </c>
      <c r="E1215" s="590">
        <v>135.6</v>
      </c>
      <c r="F1215" s="591" t="s">
        <v>794</v>
      </c>
    </row>
    <row r="1216" spans="1:6">
      <c r="A1216" s="589">
        <v>92956</v>
      </c>
      <c r="B1216" s="589" t="s">
        <v>1991</v>
      </c>
      <c r="C1216" s="589" t="s">
        <v>64</v>
      </c>
      <c r="D1216" s="589" t="s">
        <v>793</v>
      </c>
      <c r="E1216" s="590">
        <v>4.3</v>
      </c>
      <c r="F1216" s="591" t="s">
        <v>794</v>
      </c>
    </row>
    <row r="1217" spans="1:6">
      <c r="A1217" s="589">
        <v>92957</v>
      </c>
      <c r="B1217" s="589" t="s">
        <v>1992</v>
      </c>
      <c r="C1217" s="589" t="s">
        <v>64</v>
      </c>
      <c r="D1217" s="589" t="s">
        <v>793</v>
      </c>
      <c r="E1217" s="590">
        <v>0.99</v>
      </c>
      <c r="F1217" s="591" t="s">
        <v>794</v>
      </c>
    </row>
    <row r="1218" spans="1:6">
      <c r="A1218" s="589">
        <v>92958</v>
      </c>
      <c r="B1218" s="589" t="s">
        <v>1993</v>
      </c>
      <c r="C1218" s="589" t="s">
        <v>64</v>
      </c>
      <c r="D1218" s="589" t="s">
        <v>793</v>
      </c>
      <c r="E1218" s="590">
        <v>4.7</v>
      </c>
      <c r="F1218" s="591" t="s">
        <v>794</v>
      </c>
    </row>
    <row r="1219" spans="1:6">
      <c r="A1219" s="589">
        <v>92959</v>
      </c>
      <c r="B1219" s="589" t="s">
        <v>1994</v>
      </c>
      <c r="C1219" s="589" t="s">
        <v>64</v>
      </c>
      <c r="D1219" s="589" t="s">
        <v>1410</v>
      </c>
      <c r="E1219" s="590">
        <v>9.67</v>
      </c>
      <c r="F1219" s="591" t="s">
        <v>794</v>
      </c>
    </row>
    <row r="1220" spans="1:6">
      <c r="A1220" s="589">
        <v>92963</v>
      </c>
      <c r="B1220" s="589" t="s">
        <v>1995</v>
      </c>
      <c r="C1220" s="589" t="s">
        <v>64</v>
      </c>
      <c r="D1220" s="589" t="s">
        <v>942</v>
      </c>
      <c r="E1220" s="590">
        <v>2.0099999999999998</v>
      </c>
      <c r="F1220" s="591" t="s">
        <v>794</v>
      </c>
    </row>
    <row r="1221" spans="1:6">
      <c r="A1221" s="589">
        <v>92964</v>
      </c>
      <c r="B1221" s="589" t="s">
        <v>1996</v>
      </c>
      <c r="C1221" s="589" t="s">
        <v>64</v>
      </c>
      <c r="D1221" s="589" t="s">
        <v>942</v>
      </c>
      <c r="E1221" s="590">
        <v>0.46</v>
      </c>
      <c r="F1221" s="591" t="s">
        <v>794</v>
      </c>
    </row>
    <row r="1222" spans="1:6">
      <c r="A1222" s="589">
        <v>92965</v>
      </c>
      <c r="B1222" s="589" t="s">
        <v>1997</v>
      </c>
      <c r="C1222" s="589" t="s">
        <v>64</v>
      </c>
      <c r="D1222" s="589" t="s">
        <v>942</v>
      </c>
      <c r="E1222" s="590">
        <v>2.52</v>
      </c>
      <c r="F1222" s="591" t="s">
        <v>794</v>
      </c>
    </row>
    <row r="1223" spans="1:6">
      <c r="A1223" s="589">
        <v>93220</v>
      </c>
      <c r="B1223" s="589" t="s">
        <v>1998</v>
      </c>
      <c r="C1223" s="589" t="s">
        <v>64</v>
      </c>
      <c r="D1223" s="589" t="s">
        <v>793</v>
      </c>
      <c r="E1223" s="592">
        <v>365.69</v>
      </c>
      <c r="F1223" s="591" t="s">
        <v>794</v>
      </c>
    </row>
    <row r="1224" spans="1:6">
      <c r="A1224" s="589">
        <v>93221</v>
      </c>
      <c r="B1224" s="589" t="s">
        <v>1999</v>
      </c>
      <c r="C1224" s="589" t="s">
        <v>64</v>
      </c>
      <c r="D1224" s="589" t="s">
        <v>793</v>
      </c>
      <c r="E1224" s="592">
        <v>98.11</v>
      </c>
      <c r="F1224" s="591" t="s">
        <v>794</v>
      </c>
    </row>
    <row r="1225" spans="1:6">
      <c r="A1225" s="589">
        <v>93222</v>
      </c>
      <c r="B1225" s="589" t="s">
        <v>2000</v>
      </c>
      <c r="C1225" s="589" t="s">
        <v>64</v>
      </c>
      <c r="D1225" s="589" t="s">
        <v>793</v>
      </c>
      <c r="E1225" s="590">
        <v>457.62</v>
      </c>
      <c r="F1225" s="591" t="s">
        <v>794</v>
      </c>
    </row>
    <row r="1226" spans="1:6">
      <c r="A1226" s="589">
        <v>93223</v>
      </c>
      <c r="B1226" s="589" t="s">
        <v>2001</v>
      </c>
      <c r="C1226" s="589" t="s">
        <v>64</v>
      </c>
      <c r="D1226" s="589" t="s">
        <v>1410</v>
      </c>
      <c r="E1226" s="590">
        <v>162.91999999999999</v>
      </c>
      <c r="F1226" s="591" t="s">
        <v>794</v>
      </c>
    </row>
    <row r="1227" spans="1:6">
      <c r="A1227" s="589">
        <v>93229</v>
      </c>
      <c r="B1227" s="589" t="s">
        <v>2002</v>
      </c>
      <c r="C1227" s="589" t="s">
        <v>64</v>
      </c>
      <c r="D1227" s="589" t="s">
        <v>942</v>
      </c>
      <c r="E1227" s="590">
        <v>0.44</v>
      </c>
      <c r="F1227" s="591" t="s">
        <v>794</v>
      </c>
    </row>
    <row r="1228" spans="1:6">
      <c r="A1228" s="589">
        <v>93230</v>
      </c>
      <c r="B1228" s="589" t="s">
        <v>2003</v>
      </c>
      <c r="C1228" s="589" t="s">
        <v>64</v>
      </c>
      <c r="D1228" s="589" t="s">
        <v>942</v>
      </c>
      <c r="E1228" s="592">
        <v>0.1</v>
      </c>
      <c r="F1228" s="591" t="s">
        <v>794</v>
      </c>
    </row>
    <row r="1229" spans="1:6">
      <c r="A1229" s="589">
        <v>93231</v>
      </c>
      <c r="B1229" s="589" t="s">
        <v>2004</v>
      </c>
      <c r="C1229" s="589" t="s">
        <v>64</v>
      </c>
      <c r="D1229" s="589" t="s">
        <v>942</v>
      </c>
      <c r="E1229" s="590">
        <v>0.55000000000000004</v>
      </c>
      <c r="F1229" s="591" t="s">
        <v>794</v>
      </c>
    </row>
    <row r="1230" spans="1:6">
      <c r="A1230" s="589">
        <v>93232</v>
      </c>
      <c r="B1230" s="589" t="s">
        <v>2005</v>
      </c>
      <c r="C1230" s="589" t="s">
        <v>64</v>
      </c>
      <c r="D1230" s="589" t="s">
        <v>1410</v>
      </c>
      <c r="E1230" s="592">
        <v>4.74</v>
      </c>
      <c r="F1230" s="591" t="s">
        <v>794</v>
      </c>
    </row>
    <row r="1231" spans="1:6">
      <c r="A1231" s="589">
        <v>93235</v>
      </c>
      <c r="B1231" s="589" t="s">
        <v>2006</v>
      </c>
      <c r="C1231" s="589" t="s">
        <v>64</v>
      </c>
      <c r="D1231" s="589" t="s">
        <v>793</v>
      </c>
      <c r="E1231" s="590">
        <v>2.52</v>
      </c>
      <c r="F1231" s="591" t="s">
        <v>794</v>
      </c>
    </row>
    <row r="1232" spans="1:6">
      <c r="A1232" s="589">
        <v>93238</v>
      </c>
      <c r="B1232" s="589" t="s">
        <v>2007</v>
      </c>
      <c r="C1232" s="589" t="s">
        <v>64</v>
      </c>
      <c r="D1232" s="589" t="s">
        <v>793</v>
      </c>
      <c r="E1232" s="592">
        <v>2.59</v>
      </c>
      <c r="F1232" s="591" t="s">
        <v>794</v>
      </c>
    </row>
    <row r="1233" spans="1:6">
      <c r="A1233" s="589">
        <v>93239</v>
      </c>
      <c r="B1233" s="589" t="s">
        <v>2008</v>
      </c>
      <c r="C1233" s="589" t="s">
        <v>64</v>
      </c>
      <c r="D1233" s="589" t="s">
        <v>793</v>
      </c>
      <c r="E1233" s="592">
        <v>11.75</v>
      </c>
      <c r="F1233" s="591" t="s">
        <v>794</v>
      </c>
    </row>
    <row r="1234" spans="1:6">
      <c r="A1234" s="589">
        <v>93240</v>
      </c>
      <c r="B1234" s="589" t="s">
        <v>2009</v>
      </c>
      <c r="C1234" s="589" t="s">
        <v>64</v>
      </c>
      <c r="D1234" s="589" t="s">
        <v>1410</v>
      </c>
      <c r="E1234" s="592">
        <v>12.48</v>
      </c>
      <c r="F1234" s="591" t="s">
        <v>794</v>
      </c>
    </row>
    <row r="1235" spans="1:6">
      <c r="A1235" s="589">
        <v>93267</v>
      </c>
      <c r="B1235" s="589" t="s">
        <v>2010</v>
      </c>
      <c r="C1235" s="589" t="s">
        <v>64</v>
      </c>
      <c r="D1235" s="589" t="s">
        <v>793</v>
      </c>
      <c r="E1235" s="592">
        <v>26.87</v>
      </c>
      <c r="F1235" s="591" t="s">
        <v>794</v>
      </c>
    </row>
    <row r="1236" spans="1:6">
      <c r="A1236" s="589">
        <v>93269</v>
      </c>
      <c r="B1236" s="589" t="s">
        <v>2011</v>
      </c>
      <c r="C1236" s="589" t="s">
        <v>64</v>
      </c>
      <c r="D1236" s="589" t="s">
        <v>793</v>
      </c>
      <c r="E1236" s="592">
        <v>10.07</v>
      </c>
      <c r="F1236" s="591" t="s">
        <v>794</v>
      </c>
    </row>
    <row r="1237" spans="1:6">
      <c r="A1237" s="589">
        <v>93270</v>
      </c>
      <c r="B1237" s="589" t="s">
        <v>2012</v>
      </c>
      <c r="C1237" s="589" t="s">
        <v>64</v>
      </c>
      <c r="D1237" s="589" t="s">
        <v>793</v>
      </c>
      <c r="E1237" s="592">
        <v>26.12</v>
      </c>
      <c r="F1237" s="591" t="s">
        <v>794</v>
      </c>
    </row>
    <row r="1238" spans="1:6">
      <c r="A1238" s="589">
        <v>93271</v>
      </c>
      <c r="B1238" s="589" t="s">
        <v>2013</v>
      </c>
      <c r="C1238" s="589" t="s">
        <v>64</v>
      </c>
      <c r="D1238" s="589" t="s">
        <v>942</v>
      </c>
      <c r="E1238" s="592">
        <v>9.91</v>
      </c>
      <c r="F1238" s="591" t="s">
        <v>794</v>
      </c>
    </row>
    <row r="1239" spans="1:6">
      <c r="A1239" s="589">
        <v>93277</v>
      </c>
      <c r="B1239" s="589" t="s">
        <v>2014</v>
      </c>
      <c r="C1239" s="589" t="s">
        <v>64</v>
      </c>
      <c r="D1239" s="589" t="s">
        <v>942</v>
      </c>
      <c r="E1239" s="590">
        <v>0.28999999999999998</v>
      </c>
      <c r="F1239" s="591" t="s">
        <v>794</v>
      </c>
    </row>
    <row r="1240" spans="1:6">
      <c r="A1240" s="589">
        <v>93278</v>
      </c>
      <c r="B1240" s="589" t="s">
        <v>2015</v>
      </c>
      <c r="C1240" s="589" t="s">
        <v>64</v>
      </c>
      <c r="D1240" s="589" t="s">
        <v>942</v>
      </c>
      <c r="E1240" s="592">
        <v>0.06</v>
      </c>
      <c r="F1240" s="591" t="s">
        <v>794</v>
      </c>
    </row>
    <row r="1241" spans="1:6">
      <c r="A1241" s="589">
        <v>93279</v>
      </c>
      <c r="B1241" s="589" t="s">
        <v>2016</v>
      </c>
      <c r="C1241" s="589" t="s">
        <v>64</v>
      </c>
      <c r="D1241" s="589" t="s">
        <v>942</v>
      </c>
      <c r="E1241" s="592">
        <v>0.27</v>
      </c>
      <c r="F1241" s="591" t="s">
        <v>794</v>
      </c>
    </row>
    <row r="1242" spans="1:6">
      <c r="A1242" s="589">
        <v>93280</v>
      </c>
      <c r="B1242" s="589" t="s">
        <v>2017</v>
      </c>
      <c r="C1242" s="589" t="s">
        <v>64</v>
      </c>
      <c r="D1242" s="589" t="s">
        <v>942</v>
      </c>
      <c r="E1242" s="592">
        <v>0.82</v>
      </c>
      <c r="F1242" s="591" t="s">
        <v>794</v>
      </c>
    </row>
    <row r="1243" spans="1:6">
      <c r="A1243" s="589">
        <v>93283</v>
      </c>
      <c r="B1243" s="589" t="s">
        <v>2018</v>
      </c>
      <c r="C1243" s="589" t="s">
        <v>64</v>
      </c>
      <c r="D1243" s="589" t="s">
        <v>793</v>
      </c>
      <c r="E1243" s="590">
        <v>100.42</v>
      </c>
      <c r="F1243" s="591" t="s">
        <v>794</v>
      </c>
    </row>
    <row r="1244" spans="1:6">
      <c r="A1244" s="589">
        <v>93284</v>
      </c>
      <c r="B1244" s="589" t="s">
        <v>2019</v>
      </c>
      <c r="C1244" s="589" t="s">
        <v>64</v>
      </c>
      <c r="D1244" s="589" t="s">
        <v>793</v>
      </c>
      <c r="E1244" s="592">
        <v>35.39</v>
      </c>
      <c r="F1244" s="591" t="s">
        <v>794</v>
      </c>
    </row>
    <row r="1245" spans="1:6">
      <c r="A1245" s="589">
        <v>93285</v>
      </c>
      <c r="B1245" s="589" t="s">
        <v>2020</v>
      </c>
      <c r="C1245" s="589" t="s">
        <v>64</v>
      </c>
      <c r="D1245" s="589" t="s">
        <v>793</v>
      </c>
      <c r="E1245" s="592">
        <v>161.41999999999999</v>
      </c>
      <c r="F1245" s="591" t="s">
        <v>794</v>
      </c>
    </row>
    <row r="1246" spans="1:6">
      <c r="A1246" s="589">
        <v>93286</v>
      </c>
      <c r="B1246" s="589" t="s">
        <v>2021</v>
      </c>
      <c r="C1246" s="589" t="s">
        <v>64</v>
      </c>
      <c r="D1246" s="589" t="s">
        <v>942</v>
      </c>
      <c r="E1246" s="592">
        <v>13.78</v>
      </c>
      <c r="F1246" s="591" t="s">
        <v>794</v>
      </c>
    </row>
    <row r="1247" spans="1:6">
      <c r="A1247" s="589">
        <v>93296</v>
      </c>
      <c r="B1247" s="589" t="s">
        <v>2022</v>
      </c>
      <c r="C1247" s="589" t="s">
        <v>64</v>
      </c>
      <c r="D1247" s="589" t="s">
        <v>793</v>
      </c>
      <c r="E1247" s="592">
        <v>14.3</v>
      </c>
      <c r="F1247" s="591" t="s">
        <v>794</v>
      </c>
    </row>
    <row r="1248" spans="1:6">
      <c r="A1248" s="589">
        <v>93397</v>
      </c>
      <c r="B1248" s="589" t="s">
        <v>2023</v>
      </c>
      <c r="C1248" s="589" t="s">
        <v>64</v>
      </c>
      <c r="D1248" s="589" t="s">
        <v>793</v>
      </c>
      <c r="E1248" s="592">
        <v>25.01</v>
      </c>
      <c r="F1248" s="591" t="s">
        <v>794</v>
      </c>
    </row>
    <row r="1249" spans="1:6">
      <c r="A1249" s="589">
        <v>93398</v>
      </c>
      <c r="B1249" s="589" t="s">
        <v>2024</v>
      </c>
      <c r="C1249" s="589" t="s">
        <v>64</v>
      </c>
      <c r="D1249" s="589" t="s">
        <v>793</v>
      </c>
      <c r="E1249" s="592">
        <v>9.43</v>
      </c>
      <c r="F1249" s="591" t="s">
        <v>794</v>
      </c>
    </row>
    <row r="1250" spans="1:6">
      <c r="A1250" s="589">
        <v>93399</v>
      </c>
      <c r="B1250" s="589" t="s">
        <v>2025</v>
      </c>
      <c r="C1250" s="589" t="s">
        <v>64</v>
      </c>
      <c r="D1250" s="589" t="s">
        <v>793</v>
      </c>
      <c r="E1250" s="590">
        <v>3.8</v>
      </c>
      <c r="F1250" s="591" t="s">
        <v>794</v>
      </c>
    </row>
    <row r="1251" spans="1:6">
      <c r="A1251" s="589">
        <v>93400</v>
      </c>
      <c r="B1251" s="589" t="s">
        <v>2026</v>
      </c>
      <c r="C1251" s="589" t="s">
        <v>64</v>
      </c>
      <c r="D1251" s="589" t="s">
        <v>793</v>
      </c>
      <c r="E1251" s="592">
        <v>43.35</v>
      </c>
      <c r="F1251" s="591" t="s">
        <v>794</v>
      </c>
    </row>
    <row r="1252" spans="1:6">
      <c r="A1252" s="589">
        <v>93401</v>
      </c>
      <c r="B1252" s="589" t="s">
        <v>2027</v>
      </c>
      <c r="C1252" s="589" t="s">
        <v>64</v>
      </c>
      <c r="D1252" s="589" t="s">
        <v>1410</v>
      </c>
      <c r="E1252" s="592">
        <v>164.92</v>
      </c>
      <c r="F1252" s="591" t="s">
        <v>794</v>
      </c>
    </row>
    <row r="1253" spans="1:6">
      <c r="A1253" s="589">
        <v>93404</v>
      </c>
      <c r="B1253" s="589" t="s">
        <v>2028</v>
      </c>
      <c r="C1253" s="589" t="s">
        <v>64</v>
      </c>
      <c r="D1253" s="589" t="s">
        <v>793</v>
      </c>
      <c r="E1253" s="592">
        <v>7.84</v>
      </c>
      <c r="F1253" s="591" t="s">
        <v>794</v>
      </c>
    </row>
    <row r="1254" spans="1:6">
      <c r="A1254" s="589">
        <v>93405</v>
      </c>
      <c r="B1254" s="589" t="s">
        <v>2029</v>
      </c>
      <c r="C1254" s="589" t="s">
        <v>64</v>
      </c>
      <c r="D1254" s="589" t="s">
        <v>793</v>
      </c>
      <c r="E1254" s="592">
        <v>2</v>
      </c>
      <c r="F1254" s="591" t="s">
        <v>794</v>
      </c>
    </row>
    <row r="1255" spans="1:6">
      <c r="A1255" s="589">
        <v>93406</v>
      </c>
      <c r="B1255" s="589" t="s">
        <v>2030</v>
      </c>
      <c r="C1255" s="589" t="s">
        <v>64</v>
      </c>
      <c r="D1255" s="589" t="s">
        <v>793</v>
      </c>
      <c r="E1255" s="592">
        <v>9.41</v>
      </c>
      <c r="F1255" s="591" t="s">
        <v>794</v>
      </c>
    </row>
    <row r="1256" spans="1:6">
      <c r="A1256" s="589">
        <v>93407</v>
      </c>
      <c r="B1256" s="589" t="s">
        <v>2031</v>
      </c>
      <c r="C1256" s="589" t="s">
        <v>64</v>
      </c>
      <c r="D1256" s="589" t="s">
        <v>1410</v>
      </c>
      <c r="E1256" s="592">
        <v>49.17</v>
      </c>
      <c r="F1256" s="591" t="s">
        <v>794</v>
      </c>
    </row>
    <row r="1257" spans="1:6">
      <c r="A1257" s="589">
        <v>93411</v>
      </c>
      <c r="B1257" s="589" t="s">
        <v>2032</v>
      </c>
      <c r="C1257" s="589" t="s">
        <v>64</v>
      </c>
      <c r="D1257" s="589" t="s">
        <v>793</v>
      </c>
      <c r="E1257" s="592">
        <v>0.34</v>
      </c>
      <c r="F1257" s="591" t="s">
        <v>794</v>
      </c>
    </row>
    <row r="1258" spans="1:6">
      <c r="A1258" s="589">
        <v>93412</v>
      </c>
      <c r="B1258" s="589" t="s">
        <v>2033</v>
      </c>
      <c r="C1258" s="589" t="s">
        <v>64</v>
      </c>
      <c r="D1258" s="589" t="s">
        <v>793</v>
      </c>
      <c r="E1258" s="592">
        <v>0.12</v>
      </c>
      <c r="F1258" s="591" t="s">
        <v>794</v>
      </c>
    </row>
    <row r="1259" spans="1:6">
      <c r="A1259" s="589">
        <v>93413</v>
      </c>
      <c r="B1259" s="589" t="s">
        <v>2034</v>
      </c>
      <c r="C1259" s="589" t="s">
        <v>64</v>
      </c>
      <c r="D1259" s="589" t="s">
        <v>793</v>
      </c>
      <c r="E1259" s="592">
        <v>0.3</v>
      </c>
      <c r="F1259" s="591" t="s">
        <v>794</v>
      </c>
    </row>
    <row r="1260" spans="1:6">
      <c r="A1260" s="589">
        <v>93414</v>
      </c>
      <c r="B1260" s="589" t="s">
        <v>2035</v>
      </c>
      <c r="C1260" s="589" t="s">
        <v>64</v>
      </c>
      <c r="D1260" s="589" t="s">
        <v>1410</v>
      </c>
      <c r="E1260" s="592">
        <v>11.21</v>
      </c>
      <c r="F1260" s="591" t="s">
        <v>794</v>
      </c>
    </row>
    <row r="1261" spans="1:6">
      <c r="A1261" s="589">
        <v>93417</v>
      </c>
      <c r="B1261" s="589" t="s">
        <v>2036</v>
      </c>
      <c r="C1261" s="589" t="s">
        <v>64</v>
      </c>
      <c r="D1261" s="589" t="s">
        <v>793</v>
      </c>
      <c r="E1261" s="592">
        <v>4.49</v>
      </c>
      <c r="F1261" s="591" t="s">
        <v>794</v>
      </c>
    </row>
    <row r="1262" spans="1:6">
      <c r="A1262" s="589">
        <v>93418</v>
      </c>
      <c r="B1262" s="589" t="s">
        <v>2037</v>
      </c>
      <c r="C1262" s="589" t="s">
        <v>64</v>
      </c>
      <c r="D1262" s="589" t="s">
        <v>793</v>
      </c>
      <c r="E1262" s="590">
        <v>1.58</v>
      </c>
      <c r="F1262" s="591" t="s">
        <v>794</v>
      </c>
    </row>
    <row r="1263" spans="1:6">
      <c r="A1263" s="589">
        <v>93419</v>
      </c>
      <c r="B1263" s="589" t="s">
        <v>2038</v>
      </c>
      <c r="C1263" s="589" t="s">
        <v>64</v>
      </c>
      <c r="D1263" s="589" t="s">
        <v>793</v>
      </c>
      <c r="E1263" s="592">
        <v>4.01</v>
      </c>
      <c r="F1263" s="591" t="s">
        <v>794</v>
      </c>
    </row>
    <row r="1264" spans="1:6">
      <c r="A1264" s="589">
        <v>93420</v>
      </c>
      <c r="B1264" s="589" t="s">
        <v>2039</v>
      </c>
      <c r="C1264" s="589" t="s">
        <v>64</v>
      </c>
      <c r="D1264" s="589" t="s">
        <v>1410</v>
      </c>
      <c r="E1264" s="592">
        <v>69.95</v>
      </c>
      <c r="F1264" s="591" t="s">
        <v>794</v>
      </c>
    </row>
    <row r="1265" spans="1:6">
      <c r="A1265" s="589">
        <v>93423</v>
      </c>
      <c r="B1265" s="589" t="s">
        <v>2040</v>
      </c>
      <c r="C1265" s="589" t="s">
        <v>64</v>
      </c>
      <c r="D1265" s="589" t="s">
        <v>793</v>
      </c>
      <c r="E1265" s="592">
        <v>6.36</v>
      </c>
      <c r="F1265" s="591" t="s">
        <v>794</v>
      </c>
    </row>
    <row r="1266" spans="1:6">
      <c r="A1266" s="589">
        <v>93424</v>
      </c>
      <c r="B1266" s="589" t="s">
        <v>2041</v>
      </c>
      <c r="C1266" s="589" t="s">
        <v>64</v>
      </c>
      <c r="D1266" s="589" t="s">
        <v>793</v>
      </c>
      <c r="E1266" s="592">
        <v>2.2400000000000002</v>
      </c>
      <c r="F1266" s="591" t="s">
        <v>794</v>
      </c>
    </row>
    <row r="1267" spans="1:6">
      <c r="A1267" s="589">
        <v>93425</v>
      </c>
      <c r="B1267" s="589" t="s">
        <v>2042</v>
      </c>
      <c r="C1267" s="589" t="s">
        <v>64</v>
      </c>
      <c r="D1267" s="589" t="s">
        <v>793</v>
      </c>
      <c r="E1267" s="592">
        <v>5.68</v>
      </c>
      <c r="F1267" s="591" t="s">
        <v>794</v>
      </c>
    </row>
    <row r="1268" spans="1:6">
      <c r="A1268" s="589">
        <v>93426</v>
      </c>
      <c r="B1268" s="589" t="s">
        <v>2043</v>
      </c>
      <c r="C1268" s="589" t="s">
        <v>64</v>
      </c>
      <c r="D1268" s="589" t="s">
        <v>1410</v>
      </c>
      <c r="E1268" s="592">
        <v>167.16</v>
      </c>
      <c r="F1268" s="591" t="s">
        <v>794</v>
      </c>
    </row>
    <row r="1269" spans="1:6">
      <c r="A1269" s="589">
        <v>93429</v>
      </c>
      <c r="B1269" s="589" t="s">
        <v>2044</v>
      </c>
      <c r="C1269" s="589" t="s">
        <v>64</v>
      </c>
      <c r="D1269" s="589" t="s">
        <v>793</v>
      </c>
      <c r="E1269" s="590">
        <v>157.32</v>
      </c>
      <c r="F1269" s="591" t="s">
        <v>794</v>
      </c>
    </row>
    <row r="1270" spans="1:6">
      <c r="A1270" s="589">
        <v>93430</v>
      </c>
      <c r="B1270" s="589" t="s">
        <v>2045</v>
      </c>
      <c r="C1270" s="589" t="s">
        <v>64</v>
      </c>
      <c r="D1270" s="589" t="s">
        <v>793</v>
      </c>
      <c r="E1270" s="590">
        <v>48.36</v>
      </c>
      <c r="F1270" s="591" t="s">
        <v>794</v>
      </c>
    </row>
    <row r="1271" spans="1:6">
      <c r="A1271" s="589">
        <v>93431</v>
      </c>
      <c r="B1271" s="589" t="s">
        <v>2046</v>
      </c>
      <c r="C1271" s="589" t="s">
        <v>64</v>
      </c>
      <c r="D1271" s="589" t="s">
        <v>793</v>
      </c>
      <c r="E1271" s="590">
        <v>196.8</v>
      </c>
      <c r="F1271" s="591" t="s">
        <v>794</v>
      </c>
    </row>
    <row r="1272" spans="1:6">
      <c r="A1272" s="589">
        <v>93432</v>
      </c>
      <c r="B1272" s="589" t="s">
        <v>2047</v>
      </c>
      <c r="C1272" s="589" t="s">
        <v>64</v>
      </c>
      <c r="D1272" s="589" t="s">
        <v>1410</v>
      </c>
      <c r="E1272" s="590">
        <v>2246.4</v>
      </c>
      <c r="F1272" s="591" t="s">
        <v>794</v>
      </c>
    </row>
    <row r="1273" spans="1:6">
      <c r="A1273" s="589">
        <v>93435</v>
      </c>
      <c r="B1273" s="589" t="s">
        <v>2048</v>
      </c>
      <c r="C1273" s="589" t="s">
        <v>64</v>
      </c>
      <c r="D1273" s="589" t="s">
        <v>793</v>
      </c>
      <c r="E1273" s="592">
        <v>8.83</v>
      </c>
      <c r="F1273" s="591" t="s">
        <v>794</v>
      </c>
    </row>
    <row r="1274" spans="1:6">
      <c r="A1274" s="589">
        <v>93436</v>
      </c>
      <c r="B1274" s="589" t="s">
        <v>2049</v>
      </c>
      <c r="C1274" s="589" t="s">
        <v>64</v>
      </c>
      <c r="D1274" s="589" t="s">
        <v>793</v>
      </c>
      <c r="E1274" s="590">
        <v>2.72</v>
      </c>
      <c r="F1274" s="591" t="s">
        <v>794</v>
      </c>
    </row>
    <row r="1275" spans="1:6">
      <c r="A1275" s="589">
        <v>93437</v>
      </c>
      <c r="B1275" s="589" t="s">
        <v>2050</v>
      </c>
      <c r="C1275" s="589" t="s">
        <v>64</v>
      </c>
      <c r="D1275" s="589" t="s">
        <v>793</v>
      </c>
      <c r="E1275" s="592">
        <v>9.66</v>
      </c>
      <c r="F1275" s="591" t="s">
        <v>794</v>
      </c>
    </row>
    <row r="1276" spans="1:6">
      <c r="A1276" s="589">
        <v>93438</v>
      </c>
      <c r="B1276" s="589" t="s">
        <v>2051</v>
      </c>
      <c r="C1276" s="589" t="s">
        <v>64</v>
      </c>
      <c r="D1276" s="589" t="s">
        <v>1410</v>
      </c>
      <c r="E1276" s="592">
        <v>117.12</v>
      </c>
      <c r="F1276" s="591" t="s">
        <v>794</v>
      </c>
    </row>
    <row r="1277" spans="1:6">
      <c r="A1277" s="589">
        <v>95114</v>
      </c>
      <c r="B1277" s="589" t="s">
        <v>2052</v>
      </c>
      <c r="C1277" s="589" t="s">
        <v>64</v>
      </c>
      <c r="D1277" s="589" t="s">
        <v>942</v>
      </c>
      <c r="E1277" s="590">
        <v>1.96</v>
      </c>
      <c r="F1277" s="591" t="s">
        <v>794</v>
      </c>
    </row>
    <row r="1278" spans="1:6">
      <c r="A1278" s="589">
        <v>95115</v>
      </c>
      <c r="B1278" s="589" t="s">
        <v>2053</v>
      </c>
      <c r="C1278" s="589" t="s">
        <v>64</v>
      </c>
      <c r="D1278" s="589" t="s">
        <v>942</v>
      </c>
      <c r="E1278" s="592">
        <v>0.45</v>
      </c>
      <c r="F1278" s="591" t="s">
        <v>794</v>
      </c>
    </row>
    <row r="1279" spans="1:6">
      <c r="A1279" s="589">
        <v>95116</v>
      </c>
      <c r="B1279" s="589" t="s">
        <v>2054</v>
      </c>
      <c r="C1279" s="589" t="s">
        <v>64</v>
      </c>
      <c r="D1279" s="589" t="s">
        <v>793</v>
      </c>
      <c r="E1279" s="590">
        <v>32.549999999999997</v>
      </c>
      <c r="F1279" s="591" t="s">
        <v>794</v>
      </c>
    </row>
    <row r="1280" spans="1:6">
      <c r="A1280" s="589">
        <v>95117</v>
      </c>
      <c r="B1280" s="589" t="s">
        <v>2055</v>
      </c>
      <c r="C1280" s="589" t="s">
        <v>64</v>
      </c>
      <c r="D1280" s="589" t="s">
        <v>793</v>
      </c>
      <c r="E1280" s="590">
        <v>10.039999999999999</v>
      </c>
      <c r="F1280" s="591" t="s">
        <v>794</v>
      </c>
    </row>
    <row r="1281" spans="1:6">
      <c r="A1281" s="589">
        <v>95118</v>
      </c>
      <c r="B1281" s="589" t="s">
        <v>2056</v>
      </c>
      <c r="C1281" s="589" t="s">
        <v>64</v>
      </c>
      <c r="D1281" s="589" t="s">
        <v>793</v>
      </c>
      <c r="E1281" s="590">
        <v>72.150000000000006</v>
      </c>
      <c r="F1281" s="591" t="s">
        <v>794</v>
      </c>
    </row>
    <row r="1282" spans="1:6">
      <c r="A1282" s="589">
        <v>95119</v>
      </c>
      <c r="B1282" s="589" t="s">
        <v>2057</v>
      </c>
      <c r="C1282" s="589" t="s">
        <v>64</v>
      </c>
      <c r="D1282" s="589" t="s">
        <v>793</v>
      </c>
      <c r="E1282" s="590">
        <v>22.26</v>
      </c>
      <c r="F1282" s="591" t="s">
        <v>794</v>
      </c>
    </row>
    <row r="1283" spans="1:6">
      <c r="A1283" s="589">
        <v>95120</v>
      </c>
      <c r="B1283" s="589" t="s">
        <v>2058</v>
      </c>
      <c r="C1283" s="589" t="s">
        <v>64</v>
      </c>
      <c r="D1283" s="589" t="s">
        <v>942</v>
      </c>
      <c r="E1283" s="590">
        <v>67.569999999999993</v>
      </c>
      <c r="F1283" s="591" t="s">
        <v>794</v>
      </c>
    </row>
    <row r="1284" spans="1:6">
      <c r="A1284" s="589">
        <v>95123</v>
      </c>
      <c r="B1284" s="589" t="s">
        <v>2059</v>
      </c>
      <c r="C1284" s="589" t="s">
        <v>64</v>
      </c>
      <c r="D1284" s="589" t="s">
        <v>793</v>
      </c>
      <c r="E1284" s="592">
        <v>17.87</v>
      </c>
      <c r="F1284" s="591" t="s">
        <v>794</v>
      </c>
    </row>
    <row r="1285" spans="1:6">
      <c r="A1285" s="589">
        <v>95124</v>
      </c>
      <c r="B1285" s="589" t="s">
        <v>2060</v>
      </c>
      <c r="C1285" s="589" t="s">
        <v>64</v>
      </c>
      <c r="D1285" s="589" t="s">
        <v>793</v>
      </c>
      <c r="E1285" s="590">
        <v>5.51</v>
      </c>
      <c r="F1285" s="591" t="s">
        <v>794</v>
      </c>
    </row>
    <row r="1286" spans="1:6">
      <c r="A1286" s="589">
        <v>95125</v>
      </c>
      <c r="B1286" s="589" t="s">
        <v>2061</v>
      </c>
      <c r="C1286" s="589" t="s">
        <v>64</v>
      </c>
      <c r="D1286" s="589" t="s">
        <v>793</v>
      </c>
      <c r="E1286" s="590">
        <v>19.559999999999999</v>
      </c>
      <c r="F1286" s="591" t="s">
        <v>794</v>
      </c>
    </row>
    <row r="1287" spans="1:6">
      <c r="A1287" s="589">
        <v>95126</v>
      </c>
      <c r="B1287" s="589" t="s">
        <v>2062</v>
      </c>
      <c r="C1287" s="589" t="s">
        <v>64</v>
      </c>
      <c r="D1287" s="589" t="s">
        <v>1410</v>
      </c>
      <c r="E1287" s="590">
        <v>153.56</v>
      </c>
      <c r="F1287" s="591" t="s">
        <v>794</v>
      </c>
    </row>
    <row r="1288" spans="1:6">
      <c r="A1288" s="589">
        <v>95129</v>
      </c>
      <c r="B1288" s="589" t="s">
        <v>2063</v>
      </c>
      <c r="C1288" s="589" t="s">
        <v>64</v>
      </c>
      <c r="D1288" s="589" t="s">
        <v>793</v>
      </c>
      <c r="E1288" s="592">
        <v>47.9</v>
      </c>
      <c r="F1288" s="591" t="s">
        <v>794</v>
      </c>
    </row>
    <row r="1289" spans="1:6">
      <c r="A1289" s="589">
        <v>95130</v>
      </c>
      <c r="B1289" s="589" t="s">
        <v>2064</v>
      </c>
      <c r="C1289" s="589" t="s">
        <v>64</v>
      </c>
      <c r="D1289" s="589" t="s">
        <v>793</v>
      </c>
      <c r="E1289" s="590">
        <v>17.36</v>
      </c>
      <c r="F1289" s="591" t="s">
        <v>794</v>
      </c>
    </row>
    <row r="1290" spans="1:6">
      <c r="A1290" s="589">
        <v>95131</v>
      </c>
      <c r="B1290" s="589" t="s">
        <v>2065</v>
      </c>
      <c r="C1290" s="589" t="s">
        <v>64</v>
      </c>
      <c r="D1290" s="589" t="s">
        <v>793</v>
      </c>
      <c r="E1290" s="590">
        <v>56.38</v>
      </c>
      <c r="F1290" s="591" t="s">
        <v>794</v>
      </c>
    </row>
    <row r="1291" spans="1:6">
      <c r="A1291" s="589">
        <v>95132</v>
      </c>
      <c r="B1291" s="589" t="s">
        <v>2066</v>
      </c>
      <c r="C1291" s="589" t="s">
        <v>64</v>
      </c>
      <c r="D1291" s="589" t="s">
        <v>1410</v>
      </c>
      <c r="E1291" s="590">
        <v>33.630000000000003</v>
      </c>
      <c r="F1291" s="591" t="s">
        <v>794</v>
      </c>
    </row>
    <row r="1292" spans="1:6">
      <c r="A1292" s="589">
        <v>95136</v>
      </c>
      <c r="B1292" s="589" t="s">
        <v>2067</v>
      </c>
      <c r="C1292" s="589" t="s">
        <v>64</v>
      </c>
      <c r="D1292" s="589" t="s">
        <v>1410</v>
      </c>
      <c r="E1292" s="590">
        <v>0.03</v>
      </c>
      <c r="F1292" s="591" t="s">
        <v>794</v>
      </c>
    </row>
    <row r="1293" spans="1:6">
      <c r="A1293" s="589">
        <v>95137</v>
      </c>
      <c r="B1293" s="589" t="s">
        <v>2068</v>
      </c>
      <c r="C1293" s="589" t="s">
        <v>64</v>
      </c>
      <c r="D1293" s="589" t="s">
        <v>1410</v>
      </c>
      <c r="E1293" s="590">
        <v>0.01</v>
      </c>
      <c r="F1293" s="591" t="s">
        <v>794</v>
      </c>
    </row>
    <row r="1294" spans="1:6">
      <c r="A1294" s="589">
        <v>95138</v>
      </c>
      <c r="B1294" s="589" t="s">
        <v>2069</v>
      </c>
      <c r="C1294" s="589" t="s">
        <v>64</v>
      </c>
      <c r="D1294" s="589" t="s">
        <v>1410</v>
      </c>
      <c r="E1294" s="590">
        <v>0.02</v>
      </c>
      <c r="F1294" s="591" t="s">
        <v>794</v>
      </c>
    </row>
    <row r="1295" spans="1:6">
      <c r="A1295" s="589">
        <v>95208</v>
      </c>
      <c r="B1295" s="589" t="s">
        <v>2070</v>
      </c>
      <c r="C1295" s="589" t="s">
        <v>64</v>
      </c>
      <c r="D1295" s="589" t="s">
        <v>793</v>
      </c>
      <c r="E1295" s="590">
        <v>54.13</v>
      </c>
      <c r="F1295" s="591" t="s">
        <v>794</v>
      </c>
    </row>
    <row r="1296" spans="1:6">
      <c r="A1296" s="589">
        <v>95209</v>
      </c>
      <c r="B1296" s="589" t="s">
        <v>2071</v>
      </c>
      <c r="C1296" s="589" t="s">
        <v>64</v>
      </c>
      <c r="D1296" s="589" t="s">
        <v>793</v>
      </c>
      <c r="E1296" s="590">
        <v>12.51</v>
      </c>
      <c r="F1296" s="591" t="s">
        <v>794</v>
      </c>
    </row>
    <row r="1297" spans="1:6">
      <c r="A1297" s="589">
        <v>95210</v>
      </c>
      <c r="B1297" s="589" t="s">
        <v>2072</v>
      </c>
      <c r="C1297" s="589" t="s">
        <v>64</v>
      </c>
      <c r="D1297" s="589" t="s">
        <v>793</v>
      </c>
      <c r="E1297" s="590">
        <v>59.2</v>
      </c>
      <c r="F1297" s="591" t="s">
        <v>794</v>
      </c>
    </row>
    <row r="1298" spans="1:6">
      <c r="A1298" s="589">
        <v>95211</v>
      </c>
      <c r="B1298" s="589" t="s">
        <v>2073</v>
      </c>
      <c r="C1298" s="589" t="s">
        <v>64</v>
      </c>
      <c r="D1298" s="589" t="s">
        <v>942</v>
      </c>
      <c r="E1298" s="590">
        <v>9.91</v>
      </c>
      <c r="F1298" s="591" t="s">
        <v>794</v>
      </c>
    </row>
    <row r="1299" spans="1:6">
      <c r="A1299" s="589">
        <v>95217</v>
      </c>
      <c r="B1299" s="589" t="s">
        <v>2074</v>
      </c>
      <c r="C1299" s="589" t="s">
        <v>64</v>
      </c>
      <c r="D1299" s="589" t="s">
        <v>942</v>
      </c>
      <c r="E1299" s="590">
        <v>0.66</v>
      </c>
      <c r="F1299" s="591" t="s">
        <v>794</v>
      </c>
    </row>
    <row r="1300" spans="1:6">
      <c r="A1300" s="589">
        <v>95255</v>
      </c>
      <c r="B1300" s="589" t="s">
        <v>2075</v>
      </c>
      <c r="C1300" s="589" t="s">
        <v>64</v>
      </c>
      <c r="D1300" s="589" t="s">
        <v>942</v>
      </c>
      <c r="E1300" s="590">
        <v>1.74</v>
      </c>
      <c r="F1300" s="591" t="s">
        <v>794</v>
      </c>
    </row>
    <row r="1301" spans="1:6">
      <c r="A1301" s="589">
        <v>95256</v>
      </c>
      <c r="B1301" s="589" t="s">
        <v>2076</v>
      </c>
      <c r="C1301" s="589" t="s">
        <v>64</v>
      </c>
      <c r="D1301" s="589" t="s">
        <v>942</v>
      </c>
      <c r="E1301" s="590">
        <v>0.4</v>
      </c>
      <c r="F1301" s="591" t="s">
        <v>794</v>
      </c>
    </row>
    <row r="1302" spans="1:6">
      <c r="A1302" s="589">
        <v>95257</v>
      </c>
      <c r="B1302" s="589" t="s">
        <v>2077</v>
      </c>
      <c r="C1302" s="589" t="s">
        <v>64</v>
      </c>
      <c r="D1302" s="589" t="s">
        <v>942</v>
      </c>
      <c r="E1302" s="590">
        <v>2.17</v>
      </c>
      <c r="F1302" s="591" t="s">
        <v>794</v>
      </c>
    </row>
    <row r="1303" spans="1:6">
      <c r="A1303" s="589">
        <v>95260</v>
      </c>
      <c r="B1303" s="589" t="s">
        <v>2078</v>
      </c>
      <c r="C1303" s="589" t="s">
        <v>64</v>
      </c>
      <c r="D1303" s="589" t="s">
        <v>793</v>
      </c>
      <c r="E1303" s="590">
        <v>0.71</v>
      </c>
      <c r="F1303" s="591" t="s">
        <v>794</v>
      </c>
    </row>
    <row r="1304" spans="1:6">
      <c r="A1304" s="589">
        <v>95261</v>
      </c>
      <c r="B1304" s="589" t="s">
        <v>2079</v>
      </c>
      <c r="C1304" s="589" t="s">
        <v>64</v>
      </c>
      <c r="D1304" s="589" t="s">
        <v>793</v>
      </c>
      <c r="E1304" s="590">
        <v>0.19</v>
      </c>
      <c r="F1304" s="591" t="s">
        <v>794</v>
      </c>
    </row>
    <row r="1305" spans="1:6">
      <c r="A1305" s="589">
        <v>95262</v>
      </c>
      <c r="B1305" s="589" t="s">
        <v>2080</v>
      </c>
      <c r="C1305" s="589" t="s">
        <v>64</v>
      </c>
      <c r="D1305" s="589" t="s">
        <v>793</v>
      </c>
      <c r="E1305" s="590">
        <v>0.89</v>
      </c>
      <c r="F1305" s="591" t="s">
        <v>794</v>
      </c>
    </row>
    <row r="1306" spans="1:6">
      <c r="A1306" s="589">
        <v>95263</v>
      </c>
      <c r="B1306" s="589" t="s">
        <v>2081</v>
      </c>
      <c r="C1306" s="589" t="s">
        <v>64</v>
      </c>
      <c r="D1306" s="589" t="s">
        <v>1410</v>
      </c>
      <c r="E1306" s="590">
        <v>4.8</v>
      </c>
      <c r="F1306" s="591" t="s">
        <v>794</v>
      </c>
    </row>
    <row r="1307" spans="1:6">
      <c r="A1307" s="589">
        <v>95266</v>
      </c>
      <c r="B1307" s="589" t="s">
        <v>2082</v>
      </c>
      <c r="C1307" s="589" t="s">
        <v>64</v>
      </c>
      <c r="D1307" s="589" t="s">
        <v>793</v>
      </c>
      <c r="E1307" s="590">
        <v>0.5</v>
      </c>
      <c r="F1307" s="591" t="s">
        <v>794</v>
      </c>
    </row>
    <row r="1308" spans="1:6">
      <c r="A1308" s="589">
        <v>95267</v>
      </c>
      <c r="B1308" s="589" t="s">
        <v>2083</v>
      </c>
      <c r="C1308" s="589" t="s">
        <v>64</v>
      </c>
      <c r="D1308" s="589" t="s">
        <v>793</v>
      </c>
      <c r="E1308" s="590">
        <v>0.1</v>
      </c>
      <c r="F1308" s="591" t="s">
        <v>794</v>
      </c>
    </row>
    <row r="1309" spans="1:6">
      <c r="A1309" s="589">
        <v>95268</v>
      </c>
      <c r="B1309" s="589" t="s">
        <v>2084</v>
      </c>
      <c r="C1309" s="589" t="s">
        <v>64</v>
      </c>
      <c r="D1309" s="589" t="s">
        <v>793</v>
      </c>
      <c r="E1309" s="590">
        <v>0.48</v>
      </c>
      <c r="F1309" s="591" t="s">
        <v>794</v>
      </c>
    </row>
    <row r="1310" spans="1:6">
      <c r="A1310" s="589">
        <v>95269</v>
      </c>
      <c r="B1310" s="589" t="s">
        <v>2085</v>
      </c>
      <c r="C1310" s="589" t="s">
        <v>64</v>
      </c>
      <c r="D1310" s="589" t="s">
        <v>1410</v>
      </c>
      <c r="E1310" s="590">
        <v>8.8699999999999992</v>
      </c>
      <c r="F1310" s="591" t="s">
        <v>794</v>
      </c>
    </row>
    <row r="1311" spans="1:6">
      <c r="A1311" s="589">
        <v>95272</v>
      </c>
      <c r="B1311" s="589" t="s">
        <v>2086</v>
      </c>
      <c r="C1311" s="589" t="s">
        <v>64</v>
      </c>
      <c r="D1311" s="589" t="s">
        <v>793</v>
      </c>
      <c r="E1311" s="590">
        <v>0.49</v>
      </c>
      <c r="F1311" s="591" t="s">
        <v>794</v>
      </c>
    </row>
    <row r="1312" spans="1:6">
      <c r="A1312" s="589">
        <v>95273</v>
      </c>
      <c r="B1312" s="589" t="s">
        <v>2087</v>
      </c>
      <c r="C1312" s="589" t="s">
        <v>64</v>
      </c>
      <c r="D1312" s="589" t="s">
        <v>793</v>
      </c>
      <c r="E1312" s="590">
        <v>0.11</v>
      </c>
      <c r="F1312" s="591" t="s">
        <v>794</v>
      </c>
    </row>
    <row r="1313" spans="1:6">
      <c r="A1313" s="589">
        <v>95274</v>
      </c>
      <c r="B1313" s="589" t="s">
        <v>2088</v>
      </c>
      <c r="C1313" s="589" t="s">
        <v>64</v>
      </c>
      <c r="D1313" s="589" t="s">
        <v>793</v>
      </c>
      <c r="E1313" s="590">
        <v>0.38</v>
      </c>
      <c r="F1313" s="591" t="s">
        <v>794</v>
      </c>
    </row>
    <row r="1314" spans="1:6">
      <c r="A1314" s="589">
        <v>95275</v>
      </c>
      <c r="B1314" s="589" t="s">
        <v>2089</v>
      </c>
      <c r="C1314" s="589" t="s">
        <v>64</v>
      </c>
      <c r="D1314" s="589" t="s">
        <v>942</v>
      </c>
      <c r="E1314" s="590">
        <v>2.69</v>
      </c>
      <c r="F1314" s="591" t="s">
        <v>794</v>
      </c>
    </row>
    <row r="1315" spans="1:6">
      <c r="A1315" s="589">
        <v>95278</v>
      </c>
      <c r="B1315" s="589" t="s">
        <v>2090</v>
      </c>
      <c r="C1315" s="589" t="s">
        <v>64</v>
      </c>
      <c r="D1315" s="589" t="s">
        <v>793</v>
      </c>
      <c r="E1315" s="590">
        <v>0.6</v>
      </c>
      <c r="F1315" s="591" t="s">
        <v>794</v>
      </c>
    </row>
    <row r="1316" spans="1:6">
      <c r="A1316" s="589">
        <v>95279</v>
      </c>
      <c r="B1316" s="589" t="s">
        <v>2091</v>
      </c>
      <c r="C1316" s="589" t="s">
        <v>64</v>
      </c>
      <c r="D1316" s="589" t="s">
        <v>793</v>
      </c>
      <c r="E1316" s="590">
        <v>0.12</v>
      </c>
      <c r="F1316" s="591" t="s">
        <v>794</v>
      </c>
    </row>
    <row r="1317" spans="1:6">
      <c r="A1317" s="589">
        <v>95280</v>
      </c>
      <c r="B1317" s="589" t="s">
        <v>2092</v>
      </c>
      <c r="C1317" s="589" t="s">
        <v>64</v>
      </c>
      <c r="D1317" s="589" t="s">
        <v>793</v>
      </c>
      <c r="E1317" s="590">
        <v>0.57999999999999996</v>
      </c>
      <c r="F1317" s="591" t="s">
        <v>794</v>
      </c>
    </row>
    <row r="1318" spans="1:6">
      <c r="A1318" s="589">
        <v>95281</v>
      </c>
      <c r="B1318" s="589" t="s">
        <v>2093</v>
      </c>
      <c r="C1318" s="589" t="s">
        <v>64</v>
      </c>
      <c r="D1318" s="589" t="s">
        <v>1410</v>
      </c>
      <c r="E1318" s="590">
        <v>8.8699999999999992</v>
      </c>
      <c r="F1318" s="591" t="s">
        <v>794</v>
      </c>
    </row>
    <row r="1319" spans="1:6">
      <c r="A1319" s="589">
        <v>95617</v>
      </c>
      <c r="B1319" s="589" t="s">
        <v>2094</v>
      </c>
      <c r="C1319" s="589" t="s">
        <v>64</v>
      </c>
      <c r="D1319" s="589" t="s">
        <v>942</v>
      </c>
      <c r="E1319" s="590">
        <v>1.42</v>
      </c>
      <c r="F1319" s="591" t="s">
        <v>794</v>
      </c>
    </row>
    <row r="1320" spans="1:6">
      <c r="A1320" s="589">
        <v>95618</v>
      </c>
      <c r="B1320" s="589" t="s">
        <v>2095</v>
      </c>
      <c r="C1320" s="589" t="s">
        <v>64</v>
      </c>
      <c r="D1320" s="589" t="s">
        <v>942</v>
      </c>
      <c r="E1320" s="590">
        <v>0.33</v>
      </c>
      <c r="F1320" s="591" t="s">
        <v>794</v>
      </c>
    </row>
    <row r="1321" spans="1:6">
      <c r="A1321" s="589">
        <v>95619</v>
      </c>
      <c r="B1321" s="589" t="s">
        <v>2096</v>
      </c>
      <c r="C1321" s="589" t="s">
        <v>64</v>
      </c>
      <c r="D1321" s="589" t="s">
        <v>942</v>
      </c>
      <c r="E1321" s="590">
        <v>1.78</v>
      </c>
      <c r="F1321" s="591" t="s">
        <v>794</v>
      </c>
    </row>
    <row r="1322" spans="1:6">
      <c r="A1322" s="589">
        <v>95627</v>
      </c>
      <c r="B1322" s="589" t="s">
        <v>2097</v>
      </c>
      <c r="C1322" s="589" t="s">
        <v>64</v>
      </c>
      <c r="D1322" s="589" t="s">
        <v>793</v>
      </c>
      <c r="E1322" s="590">
        <v>47.95</v>
      </c>
      <c r="F1322" s="591" t="s">
        <v>794</v>
      </c>
    </row>
    <row r="1323" spans="1:6">
      <c r="A1323" s="589">
        <v>95628</v>
      </c>
      <c r="B1323" s="589" t="s">
        <v>2098</v>
      </c>
      <c r="C1323" s="589" t="s">
        <v>64</v>
      </c>
      <c r="D1323" s="589" t="s">
        <v>793</v>
      </c>
      <c r="E1323" s="590">
        <v>12.86</v>
      </c>
      <c r="F1323" s="591" t="s">
        <v>794</v>
      </c>
    </row>
    <row r="1324" spans="1:6">
      <c r="A1324" s="589">
        <v>95629</v>
      </c>
      <c r="B1324" s="589" t="s">
        <v>2099</v>
      </c>
      <c r="C1324" s="589" t="s">
        <v>64</v>
      </c>
      <c r="D1324" s="589" t="s">
        <v>793</v>
      </c>
      <c r="E1324" s="590">
        <v>60.01</v>
      </c>
      <c r="F1324" s="591" t="s">
        <v>794</v>
      </c>
    </row>
    <row r="1325" spans="1:6">
      <c r="A1325" s="589">
        <v>95630</v>
      </c>
      <c r="B1325" s="589" t="s">
        <v>2100</v>
      </c>
      <c r="C1325" s="589" t="s">
        <v>64</v>
      </c>
      <c r="D1325" s="589" t="s">
        <v>1410</v>
      </c>
      <c r="E1325" s="590">
        <v>93.1</v>
      </c>
      <c r="F1325" s="591" t="s">
        <v>794</v>
      </c>
    </row>
    <row r="1326" spans="1:6">
      <c r="A1326" s="589">
        <v>95698</v>
      </c>
      <c r="B1326" s="589" t="s">
        <v>2101</v>
      </c>
      <c r="C1326" s="589" t="s">
        <v>64</v>
      </c>
      <c r="D1326" s="589" t="s">
        <v>942</v>
      </c>
      <c r="E1326" s="590">
        <v>5.79</v>
      </c>
      <c r="F1326" s="591" t="s">
        <v>794</v>
      </c>
    </row>
    <row r="1327" spans="1:6">
      <c r="A1327" s="589">
        <v>95699</v>
      </c>
      <c r="B1327" s="589" t="s">
        <v>2102</v>
      </c>
      <c r="C1327" s="589" t="s">
        <v>64</v>
      </c>
      <c r="D1327" s="589" t="s">
        <v>942</v>
      </c>
      <c r="E1327" s="590">
        <v>1.33</v>
      </c>
      <c r="F1327" s="591" t="s">
        <v>794</v>
      </c>
    </row>
    <row r="1328" spans="1:6">
      <c r="A1328" s="589">
        <v>95700</v>
      </c>
      <c r="B1328" s="589" t="s">
        <v>2103</v>
      </c>
      <c r="C1328" s="589" t="s">
        <v>64</v>
      </c>
      <c r="D1328" s="589" t="s">
        <v>942</v>
      </c>
      <c r="E1328" s="590">
        <v>7.24</v>
      </c>
      <c r="F1328" s="591" t="s">
        <v>794</v>
      </c>
    </row>
    <row r="1329" spans="1:6">
      <c r="A1329" s="589">
        <v>95701</v>
      </c>
      <c r="B1329" s="589" t="s">
        <v>2104</v>
      </c>
      <c r="C1329" s="589" t="s">
        <v>64</v>
      </c>
      <c r="D1329" s="589" t="s">
        <v>942</v>
      </c>
      <c r="E1329" s="590">
        <v>3.31</v>
      </c>
      <c r="F1329" s="591" t="s">
        <v>794</v>
      </c>
    </row>
    <row r="1330" spans="1:6">
      <c r="A1330" s="589">
        <v>95704</v>
      </c>
      <c r="B1330" s="589" t="s">
        <v>2105</v>
      </c>
      <c r="C1330" s="589" t="s">
        <v>64</v>
      </c>
      <c r="D1330" s="589" t="s">
        <v>793</v>
      </c>
      <c r="E1330" s="590">
        <v>53.38</v>
      </c>
      <c r="F1330" s="591" t="s">
        <v>794</v>
      </c>
    </row>
    <row r="1331" spans="1:6">
      <c r="A1331" s="589">
        <v>95705</v>
      </c>
      <c r="B1331" s="589" t="s">
        <v>2106</v>
      </c>
      <c r="C1331" s="589" t="s">
        <v>64</v>
      </c>
      <c r="D1331" s="589" t="s">
        <v>793</v>
      </c>
      <c r="E1331" s="590">
        <v>14.32</v>
      </c>
      <c r="F1331" s="591" t="s">
        <v>794</v>
      </c>
    </row>
    <row r="1332" spans="1:6">
      <c r="A1332" s="589">
        <v>95706</v>
      </c>
      <c r="B1332" s="589" t="s">
        <v>2107</v>
      </c>
      <c r="C1332" s="589" t="s">
        <v>64</v>
      </c>
      <c r="D1332" s="589" t="s">
        <v>793</v>
      </c>
      <c r="E1332" s="590">
        <v>66.8</v>
      </c>
      <c r="F1332" s="591" t="s">
        <v>794</v>
      </c>
    </row>
    <row r="1333" spans="1:6">
      <c r="A1333" s="589">
        <v>95707</v>
      </c>
      <c r="B1333" s="589" t="s">
        <v>2108</v>
      </c>
      <c r="C1333" s="589" t="s">
        <v>64</v>
      </c>
      <c r="D1333" s="589" t="s">
        <v>942</v>
      </c>
      <c r="E1333" s="590">
        <v>4.34</v>
      </c>
      <c r="F1333" s="591" t="s">
        <v>794</v>
      </c>
    </row>
    <row r="1334" spans="1:6">
      <c r="A1334" s="589">
        <v>95716</v>
      </c>
      <c r="B1334" s="589" t="s">
        <v>2109</v>
      </c>
      <c r="C1334" s="589" t="s">
        <v>64</v>
      </c>
      <c r="D1334" s="589" t="s">
        <v>793</v>
      </c>
      <c r="E1334" s="590">
        <v>64.19</v>
      </c>
      <c r="F1334" s="591" t="s">
        <v>794</v>
      </c>
    </row>
    <row r="1335" spans="1:6">
      <c r="A1335" s="589">
        <v>95717</v>
      </c>
      <c r="B1335" s="589" t="s">
        <v>2110</v>
      </c>
      <c r="C1335" s="589" t="s">
        <v>64</v>
      </c>
      <c r="D1335" s="589" t="s">
        <v>793</v>
      </c>
      <c r="E1335" s="590">
        <v>16.96</v>
      </c>
      <c r="F1335" s="591" t="s">
        <v>794</v>
      </c>
    </row>
    <row r="1336" spans="1:6">
      <c r="A1336" s="589">
        <v>95718</v>
      </c>
      <c r="B1336" s="589" t="s">
        <v>2111</v>
      </c>
      <c r="C1336" s="589" t="s">
        <v>64</v>
      </c>
      <c r="D1336" s="589" t="s">
        <v>793</v>
      </c>
      <c r="E1336" s="590">
        <v>80.239999999999995</v>
      </c>
      <c r="F1336" s="591" t="s">
        <v>794</v>
      </c>
    </row>
    <row r="1337" spans="1:6">
      <c r="A1337" s="589">
        <v>95719</v>
      </c>
      <c r="B1337" s="589" t="s">
        <v>2112</v>
      </c>
      <c r="C1337" s="589" t="s">
        <v>64</v>
      </c>
      <c r="D1337" s="589" t="s">
        <v>1410</v>
      </c>
      <c r="E1337" s="590">
        <v>93.78</v>
      </c>
      <c r="F1337" s="591" t="s">
        <v>794</v>
      </c>
    </row>
    <row r="1338" spans="1:6">
      <c r="A1338" s="589">
        <v>95869</v>
      </c>
      <c r="B1338" s="589" t="s">
        <v>2113</v>
      </c>
      <c r="C1338" s="589" t="s">
        <v>64</v>
      </c>
      <c r="D1338" s="589" t="s">
        <v>793</v>
      </c>
      <c r="E1338" s="590">
        <v>3.58</v>
      </c>
      <c r="F1338" s="591" t="s">
        <v>794</v>
      </c>
    </row>
    <row r="1339" spans="1:6">
      <c r="A1339" s="589">
        <v>95870</v>
      </c>
      <c r="B1339" s="589" t="s">
        <v>2114</v>
      </c>
      <c r="C1339" s="589" t="s">
        <v>64</v>
      </c>
      <c r="D1339" s="589" t="s">
        <v>793</v>
      </c>
      <c r="E1339" s="590">
        <v>9.08</v>
      </c>
      <c r="F1339" s="591" t="s">
        <v>794</v>
      </c>
    </row>
    <row r="1340" spans="1:6">
      <c r="A1340" s="589">
        <v>95871</v>
      </c>
      <c r="B1340" s="589" t="s">
        <v>2115</v>
      </c>
      <c r="C1340" s="589" t="s">
        <v>64</v>
      </c>
      <c r="D1340" s="589" t="s">
        <v>1410</v>
      </c>
      <c r="E1340" s="590">
        <v>284.79000000000002</v>
      </c>
      <c r="F1340" s="591" t="s">
        <v>794</v>
      </c>
    </row>
    <row r="1341" spans="1:6">
      <c r="A1341" s="589">
        <v>95874</v>
      </c>
      <c r="B1341" s="589" t="s">
        <v>2116</v>
      </c>
      <c r="C1341" s="589" t="s">
        <v>64</v>
      </c>
      <c r="D1341" s="589" t="s">
        <v>793</v>
      </c>
      <c r="E1341" s="590">
        <v>10.17</v>
      </c>
      <c r="F1341" s="591" t="s">
        <v>794</v>
      </c>
    </row>
    <row r="1342" spans="1:6">
      <c r="A1342" s="589">
        <v>96008</v>
      </c>
      <c r="B1342" s="589" t="s">
        <v>2117</v>
      </c>
      <c r="C1342" s="589" t="s">
        <v>64</v>
      </c>
      <c r="D1342" s="589" t="s">
        <v>793</v>
      </c>
      <c r="E1342" s="590">
        <v>23.49</v>
      </c>
      <c r="F1342" s="591" t="s">
        <v>794</v>
      </c>
    </row>
    <row r="1343" spans="1:6">
      <c r="A1343" s="589">
        <v>96009</v>
      </c>
      <c r="B1343" s="589" t="s">
        <v>2118</v>
      </c>
      <c r="C1343" s="589" t="s">
        <v>64</v>
      </c>
      <c r="D1343" s="589" t="s">
        <v>793</v>
      </c>
      <c r="E1343" s="590">
        <v>6.29</v>
      </c>
      <c r="F1343" s="591" t="s">
        <v>794</v>
      </c>
    </row>
    <row r="1344" spans="1:6">
      <c r="A1344" s="589">
        <v>96011</v>
      </c>
      <c r="B1344" s="589" t="s">
        <v>2119</v>
      </c>
      <c r="C1344" s="589" t="s">
        <v>64</v>
      </c>
      <c r="D1344" s="589" t="s">
        <v>793</v>
      </c>
      <c r="E1344" s="590">
        <v>25.7</v>
      </c>
      <c r="F1344" s="591" t="s">
        <v>794</v>
      </c>
    </row>
    <row r="1345" spans="1:6">
      <c r="A1345" s="589">
        <v>96012</v>
      </c>
      <c r="B1345" s="589" t="s">
        <v>2120</v>
      </c>
      <c r="C1345" s="589" t="s">
        <v>64</v>
      </c>
      <c r="D1345" s="589" t="s">
        <v>1410</v>
      </c>
      <c r="E1345" s="590">
        <v>100.83</v>
      </c>
      <c r="F1345" s="591" t="s">
        <v>794</v>
      </c>
    </row>
    <row r="1346" spans="1:6">
      <c r="A1346" s="589">
        <v>96015</v>
      </c>
      <c r="B1346" s="589" t="s">
        <v>2121</v>
      </c>
      <c r="C1346" s="589" t="s">
        <v>64</v>
      </c>
      <c r="D1346" s="589" t="s">
        <v>793</v>
      </c>
      <c r="E1346" s="590">
        <v>23.29</v>
      </c>
      <c r="F1346" s="591" t="s">
        <v>794</v>
      </c>
    </row>
    <row r="1347" spans="1:6">
      <c r="A1347" s="589">
        <v>96016</v>
      </c>
      <c r="B1347" s="589" t="s">
        <v>2122</v>
      </c>
      <c r="C1347" s="589" t="s">
        <v>64</v>
      </c>
      <c r="D1347" s="589" t="s">
        <v>793</v>
      </c>
      <c r="E1347" s="590">
        <v>6.24</v>
      </c>
      <c r="F1347" s="591" t="s">
        <v>794</v>
      </c>
    </row>
    <row r="1348" spans="1:6">
      <c r="A1348" s="589">
        <v>96018</v>
      </c>
      <c r="B1348" s="589" t="s">
        <v>2123</v>
      </c>
      <c r="C1348" s="589" t="s">
        <v>64</v>
      </c>
      <c r="D1348" s="589" t="s">
        <v>793</v>
      </c>
      <c r="E1348" s="590">
        <v>25.48</v>
      </c>
      <c r="F1348" s="591" t="s">
        <v>794</v>
      </c>
    </row>
    <row r="1349" spans="1:6">
      <c r="A1349" s="589">
        <v>96019</v>
      </c>
      <c r="B1349" s="589" t="s">
        <v>2124</v>
      </c>
      <c r="C1349" s="589" t="s">
        <v>64</v>
      </c>
      <c r="D1349" s="589" t="s">
        <v>1410</v>
      </c>
      <c r="E1349" s="590">
        <v>100.83</v>
      </c>
      <c r="F1349" s="591" t="s">
        <v>794</v>
      </c>
    </row>
    <row r="1350" spans="1:6">
      <c r="A1350" s="589">
        <v>96023</v>
      </c>
      <c r="B1350" s="589" t="s">
        <v>2125</v>
      </c>
      <c r="C1350" s="589" t="s">
        <v>64</v>
      </c>
      <c r="D1350" s="589" t="s">
        <v>793</v>
      </c>
      <c r="E1350" s="590">
        <v>17.96</v>
      </c>
      <c r="F1350" s="591" t="s">
        <v>794</v>
      </c>
    </row>
    <row r="1351" spans="1:6">
      <c r="A1351" s="589">
        <v>96024</v>
      </c>
      <c r="B1351" s="589" t="s">
        <v>2126</v>
      </c>
      <c r="C1351" s="589" t="s">
        <v>64</v>
      </c>
      <c r="D1351" s="589" t="s">
        <v>793</v>
      </c>
      <c r="E1351" s="590">
        <v>4.8099999999999996</v>
      </c>
      <c r="F1351" s="591" t="s">
        <v>794</v>
      </c>
    </row>
    <row r="1352" spans="1:6">
      <c r="A1352" s="589">
        <v>96026</v>
      </c>
      <c r="B1352" s="589" t="s">
        <v>2127</v>
      </c>
      <c r="C1352" s="589" t="s">
        <v>64</v>
      </c>
      <c r="D1352" s="589" t="s">
        <v>793</v>
      </c>
      <c r="E1352" s="590">
        <v>19.649999999999999</v>
      </c>
      <c r="F1352" s="591" t="s">
        <v>794</v>
      </c>
    </row>
    <row r="1353" spans="1:6">
      <c r="A1353" s="589">
        <v>96027</v>
      </c>
      <c r="B1353" s="589" t="s">
        <v>2128</v>
      </c>
      <c r="C1353" s="589" t="s">
        <v>64</v>
      </c>
      <c r="D1353" s="589" t="s">
        <v>1410</v>
      </c>
      <c r="E1353" s="590">
        <v>70.260000000000005</v>
      </c>
      <c r="F1353" s="591" t="s">
        <v>794</v>
      </c>
    </row>
    <row r="1354" spans="1:6">
      <c r="A1354" s="589">
        <v>96030</v>
      </c>
      <c r="B1354" s="589" t="s">
        <v>2129</v>
      </c>
      <c r="C1354" s="589" t="s">
        <v>64</v>
      </c>
      <c r="D1354" s="589" t="s">
        <v>793</v>
      </c>
      <c r="E1354" s="590">
        <v>35.65</v>
      </c>
      <c r="F1354" s="591" t="s">
        <v>794</v>
      </c>
    </row>
    <row r="1355" spans="1:6">
      <c r="A1355" s="589">
        <v>96031</v>
      </c>
      <c r="B1355" s="589" t="s">
        <v>2130</v>
      </c>
      <c r="C1355" s="589" t="s">
        <v>64</v>
      </c>
      <c r="D1355" s="589" t="s">
        <v>793</v>
      </c>
      <c r="E1355" s="590">
        <v>12.53</v>
      </c>
      <c r="F1355" s="591" t="s">
        <v>794</v>
      </c>
    </row>
    <row r="1356" spans="1:6">
      <c r="A1356" s="589">
        <v>96032</v>
      </c>
      <c r="B1356" s="589" t="s">
        <v>2131</v>
      </c>
      <c r="C1356" s="589" t="s">
        <v>64</v>
      </c>
      <c r="D1356" s="589" t="s">
        <v>793</v>
      </c>
      <c r="E1356" s="590">
        <v>5.03</v>
      </c>
      <c r="F1356" s="591" t="s">
        <v>794</v>
      </c>
    </row>
    <row r="1357" spans="1:6">
      <c r="A1357" s="589">
        <v>96033</v>
      </c>
      <c r="B1357" s="589" t="s">
        <v>2132</v>
      </c>
      <c r="C1357" s="589" t="s">
        <v>64</v>
      </c>
      <c r="D1357" s="589" t="s">
        <v>793</v>
      </c>
      <c r="E1357" s="590">
        <v>57.9</v>
      </c>
      <c r="F1357" s="591" t="s">
        <v>794</v>
      </c>
    </row>
    <row r="1358" spans="1:6">
      <c r="A1358" s="589">
        <v>96034</v>
      </c>
      <c r="B1358" s="589" t="s">
        <v>2133</v>
      </c>
      <c r="C1358" s="589" t="s">
        <v>64</v>
      </c>
      <c r="D1358" s="589" t="s">
        <v>1410</v>
      </c>
      <c r="E1358" s="590">
        <v>147.88</v>
      </c>
      <c r="F1358" s="591" t="s">
        <v>794</v>
      </c>
    </row>
    <row r="1359" spans="1:6">
      <c r="A1359" s="589">
        <v>96053</v>
      </c>
      <c r="B1359" s="589" t="s">
        <v>2134</v>
      </c>
      <c r="C1359" s="589" t="s">
        <v>64</v>
      </c>
      <c r="D1359" s="589" t="s">
        <v>793</v>
      </c>
      <c r="E1359" s="590">
        <v>18.16</v>
      </c>
      <c r="F1359" s="591" t="s">
        <v>794</v>
      </c>
    </row>
    <row r="1360" spans="1:6">
      <c r="A1360" s="589">
        <v>96054</v>
      </c>
      <c r="B1360" s="589" t="s">
        <v>2135</v>
      </c>
      <c r="C1360" s="589" t="s">
        <v>64</v>
      </c>
      <c r="D1360" s="589" t="s">
        <v>793</v>
      </c>
      <c r="E1360" s="590">
        <v>32.51</v>
      </c>
      <c r="F1360" s="591" t="s">
        <v>794</v>
      </c>
    </row>
    <row r="1361" spans="1:6">
      <c r="A1361" s="589">
        <v>96055</v>
      </c>
      <c r="B1361" s="589" t="s">
        <v>2136</v>
      </c>
      <c r="C1361" s="589" t="s">
        <v>64</v>
      </c>
      <c r="D1361" s="589" t="s">
        <v>793</v>
      </c>
      <c r="E1361" s="590">
        <v>4.8600000000000003</v>
      </c>
      <c r="F1361" s="591" t="s">
        <v>794</v>
      </c>
    </row>
    <row r="1362" spans="1:6">
      <c r="A1362" s="589">
        <v>96056</v>
      </c>
      <c r="B1362" s="589" t="s">
        <v>2137</v>
      </c>
      <c r="C1362" s="589" t="s">
        <v>64</v>
      </c>
      <c r="D1362" s="589" t="s">
        <v>793</v>
      </c>
      <c r="E1362" s="590">
        <v>19.87</v>
      </c>
      <c r="F1362" s="591" t="s">
        <v>794</v>
      </c>
    </row>
    <row r="1363" spans="1:6">
      <c r="A1363" s="589">
        <v>96057</v>
      </c>
      <c r="B1363" s="589" t="s">
        <v>2138</v>
      </c>
      <c r="C1363" s="589" t="s">
        <v>64</v>
      </c>
      <c r="D1363" s="589" t="s">
        <v>1410</v>
      </c>
      <c r="E1363" s="590">
        <v>70.260000000000005</v>
      </c>
      <c r="F1363" s="591" t="s">
        <v>794</v>
      </c>
    </row>
    <row r="1364" spans="1:6">
      <c r="A1364" s="589">
        <v>96060</v>
      </c>
      <c r="B1364" s="589" t="s">
        <v>2139</v>
      </c>
      <c r="C1364" s="589" t="s">
        <v>64</v>
      </c>
      <c r="D1364" s="589" t="s">
        <v>793</v>
      </c>
      <c r="E1364" s="592">
        <v>6.66</v>
      </c>
      <c r="F1364" s="591" t="s">
        <v>794</v>
      </c>
    </row>
    <row r="1365" spans="1:6">
      <c r="A1365" s="589">
        <v>96061</v>
      </c>
      <c r="B1365" s="589" t="s">
        <v>2140</v>
      </c>
      <c r="C1365" s="589" t="s">
        <v>64</v>
      </c>
      <c r="D1365" s="589" t="s">
        <v>793</v>
      </c>
      <c r="E1365" s="590">
        <v>40.64</v>
      </c>
      <c r="F1365" s="591" t="s">
        <v>794</v>
      </c>
    </row>
    <row r="1366" spans="1:6">
      <c r="A1366" s="589">
        <v>96062</v>
      </c>
      <c r="B1366" s="589" t="s">
        <v>2141</v>
      </c>
      <c r="C1366" s="589" t="s">
        <v>64</v>
      </c>
      <c r="D1366" s="589" t="s">
        <v>1410</v>
      </c>
      <c r="E1366" s="592">
        <v>41.55</v>
      </c>
      <c r="F1366" s="591" t="s">
        <v>794</v>
      </c>
    </row>
    <row r="1367" spans="1:6">
      <c r="A1367" s="589">
        <v>96241</v>
      </c>
      <c r="B1367" s="589" t="s">
        <v>2142</v>
      </c>
      <c r="C1367" s="589" t="s">
        <v>64</v>
      </c>
      <c r="D1367" s="589" t="s">
        <v>793</v>
      </c>
      <c r="E1367" s="592">
        <v>30.6</v>
      </c>
      <c r="F1367" s="591" t="s">
        <v>794</v>
      </c>
    </row>
    <row r="1368" spans="1:6">
      <c r="A1368" s="589">
        <v>96242</v>
      </c>
      <c r="B1368" s="589" t="s">
        <v>2143</v>
      </c>
      <c r="C1368" s="589" t="s">
        <v>64</v>
      </c>
      <c r="D1368" s="589" t="s">
        <v>793</v>
      </c>
      <c r="E1368" s="590">
        <v>8.08</v>
      </c>
      <c r="F1368" s="591" t="s">
        <v>794</v>
      </c>
    </row>
    <row r="1369" spans="1:6">
      <c r="A1369" s="589">
        <v>96243</v>
      </c>
      <c r="B1369" s="589" t="s">
        <v>2144</v>
      </c>
      <c r="C1369" s="589" t="s">
        <v>64</v>
      </c>
      <c r="D1369" s="589" t="s">
        <v>793</v>
      </c>
      <c r="E1369" s="590">
        <v>38.25</v>
      </c>
      <c r="F1369" s="591" t="s">
        <v>794</v>
      </c>
    </row>
    <row r="1370" spans="1:6">
      <c r="A1370" s="589">
        <v>96244</v>
      </c>
      <c r="B1370" s="589" t="s">
        <v>2145</v>
      </c>
      <c r="C1370" s="589" t="s">
        <v>64</v>
      </c>
      <c r="D1370" s="589" t="s">
        <v>1410</v>
      </c>
      <c r="E1370" s="590">
        <v>18.149999999999999</v>
      </c>
      <c r="F1370" s="591" t="s">
        <v>794</v>
      </c>
    </row>
    <row r="1371" spans="1:6">
      <c r="A1371" s="589">
        <v>96301</v>
      </c>
      <c r="B1371" s="589" t="s">
        <v>2146</v>
      </c>
      <c r="C1371" s="589" t="s">
        <v>64</v>
      </c>
      <c r="D1371" s="589" t="s">
        <v>1410</v>
      </c>
      <c r="E1371" s="592">
        <v>51.23</v>
      </c>
      <c r="F1371" s="591" t="s">
        <v>794</v>
      </c>
    </row>
    <row r="1372" spans="1:6">
      <c r="A1372" s="589">
        <v>96457</v>
      </c>
      <c r="B1372" s="589" t="s">
        <v>2147</v>
      </c>
      <c r="C1372" s="589" t="s">
        <v>64</v>
      </c>
      <c r="D1372" s="589" t="s">
        <v>1410</v>
      </c>
      <c r="E1372" s="590">
        <v>66.58</v>
      </c>
      <c r="F1372" s="591" t="s">
        <v>794</v>
      </c>
    </row>
    <row r="1373" spans="1:6">
      <c r="A1373" s="589">
        <v>96458</v>
      </c>
      <c r="B1373" s="589" t="s">
        <v>2148</v>
      </c>
      <c r="C1373" s="589" t="s">
        <v>64</v>
      </c>
      <c r="D1373" s="589" t="s">
        <v>793</v>
      </c>
      <c r="E1373" s="590">
        <v>66.55</v>
      </c>
      <c r="F1373" s="591" t="s">
        <v>794</v>
      </c>
    </row>
    <row r="1374" spans="1:6">
      <c r="A1374" s="589">
        <v>96459</v>
      </c>
      <c r="B1374" s="589" t="s">
        <v>2149</v>
      </c>
      <c r="C1374" s="589" t="s">
        <v>64</v>
      </c>
      <c r="D1374" s="589" t="s">
        <v>793</v>
      </c>
      <c r="E1374" s="590">
        <v>14.26</v>
      </c>
      <c r="F1374" s="591" t="s">
        <v>794</v>
      </c>
    </row>
    <row r="1375" spans="1:6">
      <c r="A1375" s="589">
        <v>96460</v>
      </c>
      <c r="B1375" s="589" t="s">
        <v>2150</v>
      </c>
      <c r="C1375" s="589" t="s">
        <v>64</v>
      </c>
      <c r="D1375" s="589" t="s">
        <v>793</v>
      </c>
      <c r="E1375" s="592">
        <v>53.18</v>
      </c>
      <c r="F1375" s="591" t="s">
        <v>794</v>
      </c>
    </row>
    <row r="1376" spans="1:6">
      <c r="A1376" s="589">
        <v>98760</v>
      </c>
      <c r="B1376" s="589" t="s">
        <v>2151</v>
      </c>
      <c r="C1376" s="589" t="s">
        <v>64</v>
      </c>
      <c r="D1376" s="589" t="s">
        <v>1410</v>
      </c>
      <c r="E1376" s="590">
        <v>0.08</v>
      </c>
      <c r="F1376" s="591" t="s">
        <v>794</v>
      </c>
    </row>
    <row r="1377" spans="1:6">
      <c r="A1377" s="589">
        <v>98761</v>
      </c>
      <c r="B1377" s="589" t="s">
        <v>2152</v>
      </c>
      <c r="C1377" s="589" t="s">
        <v>64</v>
      </c>
      <c r="D1377" s="589" t="s">
        <v>1410</v>
      </c>
      <c r="E1377" s="592">
        <v>0.02</v>
      </c>
      <c r="F1377" s="591" t="s">
        <v>794</v>
      </c>
    </row>
    <row r="1378" spans="1:6">
      <c r="A1378" s="589">
        <v>98762</v>
      </c>
      <c r="B1378" s="589" t="s">
        <v>2153</v>
      </c>
      <c r="C1378" s="589" t="s">
        <v>64</v>
      </c>
      <c r="D1378" s="589" t="s">
        <v>1410</v>
      </c>
      <c r="E1378" s="590">
        <v>0.11</v>
      </c>
      <c r="F1378" s="591" t="s">
        <v>794</v>
      </c>
    </row>
    <row r="1379" spans="1:6">
      <c r="A1379" s="589">
        <v>98763</v>
      </c>
      <c r="B1379" s="589" t="s">
        <v>2154</v>
      </c>
      <c r="C1379" s="589" t="s">
        <v>64</v>
      </c>
      <c r="D1379" s="589" t="s">
        <v>942</v>
      </c>
      <c r="E1379" s="590">
        <v>4.8600000000000003</v>
      </c>
      <c r="F1379" s="591" t="s">
        <v>794</v>
      </c>
    </row>
    <row r="1380" spans="1:6">
      <c r="A1380" s="589">
        <v>99829</v>
      </c>
      <c r="B1380" s="589" t="s">
        <v>2155</v>
      </c>
      <c r="C1380" s="589" t="s">
        <v>64</v>
      </c>
      <c r="D1380" s="589" t="s">
        <v>1410</v>
      </c>
      <c r="E1380" s="590">
        <v>0.2</v>
      </c>
      <c r="F1380" s="591" t="s">
        <v>794</v>
      </c>
    </row>
    <row r="1381" spans="1:6">
      <c r="A1381" s="589">
        <v>99830</v>
      </c>
      <c r="B1381" s="589" t="s">
        <v>2156</v>
      </c>
      <c r="C1381" s="589" t="s">
        <v>64</v>
      </c>
      <c r="D1381" s="589" t="s">
        <v>1410</v>
      </c>
      <c r="E1381" s="590">
        <v>0.04</v>
      </c>
      <c r="F1381" s="591" t="s">
        <v>794</v>
      </c>
    </row>
    <row r="1382" spans="1:6">
      <c r="A1382" s="589">
        <v>99831</v>
      </c>
      <c r="B1382" s="589" t="s">
        <v>2157</v>
      </c>
      <c r="C1382" s="589" t="s">
        <v>64</v>
      </c>
      <c r="D1382" s="589" t="s">
        <v>1410</v>
      </c>
      <c r="E1382" s="592">
        <v>0.13</v>
      </c>
      <c r="F1382" s="591" t="s">
        <v>794</v>
      </c>
    </row>
    <row r="1383" spans="1:6">
      <c r="A1383" s="589">
        <v>99832</v>
      </c>
      <c r="B1383" s="589" t="s">
        <v>2158</v>
      </c>
      <c r="C1383" s="589" t="s">
        <v>64</v>
      </c>
      <c r="D1383" s="589" t="s">
        <v>942</v>
      </c>
      <c r="E1383" s="592">
        <v>4.68</v>
      </c>
      <c r="F1383" s="591" t="s">
        <v>794</v>
      </c>
    </row>
    <row r="1384" spans="1:6">
      <c r="A1384" s="589">
        <v>100637</v>
      </c>
      <c r="B1384" s="589" t="s">
        <v>2159</v>
      </c>
      <c r="C1384" s="589" t="s">
        <v>64</v>
      </c>
      <c r="D1384" s="589" t="s">
        <v>793</v>
      </c>
      <c r="E1384" s="592">
        <v>193.24</v>
      </c>
      <c r="F1384" s="591" t="s">
        <v>794</v>
      </c>
    </row>
    <row r="1385" spans="1:6">
      <c r="A1385" s="589">
        <v>100638</v>
      </c>
      <c r="B1385" s="589" t="s">
        <v>2160</v>
      </c>
      <c r="C1385" s="589" t="s">
        <v>64</v>
      </c>
      <c r="D1385" s="589" t="s">
        <v>793</v>
      </c>
      <c r="E1385" s="590">
        <v>59.4</v>
      </c>
      <c r="F1385" s="591" t="s">
        <v>794</v>
      </c>
    </row>
    <row r="1386" spans="1:6">
      <c r="A1386" s="589">
        <v>100639</v>
      </c>
      <c r="B1386" s="589" t="s">
        <v>2161</v>
      </c>
      <c r="C1386" s="589" t="s">
        <v>64</v>
      </c>
      <c r="D1386" s="589" t="s">
        <v>793</v>
      </c>
      <c r="E1386" s="592">
        <v>241.74</v>
      </c>
      <c r="F1386" s="591" t="s">
        <v>794</v>
      </c>
    </row>
    <row r="1387" spans="1:6">
      <c r="A1387" s="589">
        <v>100640</v>
      </c>
      <c r="B1387" s="589" t="s">
        <v>2162</v>
      </c>
      <c r="C1387" s="589" t="s">
        <v>64</v>
      </c>
      <c r="D1387" s="589" t="s">
        <v>1410</v>
      </c>
      <c r="E1387" s="590">
        <v>4492.8</v>
      </c>
      <c r="F1387" s="591" t="s">
        <v>794</v>
      </c>
    </row>
    <row r="1388" spans="1:6">
      <c r="A1388" s="589">
        <v>100643</v>
      </c>
      <c r="B1388" s="589" t="s">
        <v>2163</v>
      </c>
      <c r="C1388" s="589" t="s">
        <v>64</v>
      </c>
      <c r="D1388" s="589" t="s">
        <v>793</v>
      </c>
      <c r="E1388" s="590">
        <v>395.96</v>
      </c>
      <c r="F1388" s="591" t="s">
        <v>794</v>
      </c>
    </row>
    <row r="1389" spans="1:6">
      <c r="A1389" s="589">
        <v>100644</v>
      </c>
      <c r="B1389" s="589" t="s">
        <v>2164</v>
      </c>
      <c r="C1389" s="589" t="s">
        <v>64</v>
      </c>
      <c r="D1389" s="589" t="s">
        <v>793</v>
      </c>
      <c r="E1389" s="592">
        <v>139.57</v>
      </c>
      <c r="F1389" s="591" t="s">
        <v>794</v>
      </c>
    </row>
    <row r="1390" spans="1:6">
      <c r="A1390" s="589">
        <v>100645</v>
      </c>
      <c r="B1390" s="589" t="s">
        <v>2165</v>
      </c>
      <c r="C1390" s="589" t="s">
        <v>64</v>
      </c>
      <c r="D1390" s="589" t="s">
        <v>793</v>
      </c>
      <c r="E1390" s="592">
        <v>636.51</v>
      </c>
      <c r="F1390" s="591" t="s">
        <v>794</v>
      </c>
    </row>
    <row r="1391" spans="1:6">
      <c r="A1391" s="589">
        <v>100646</v>
      </c>
      <c r="B1391" s="589" t="s">
        <v>2166</v>
      </c>
      <c r="C1391" s="589" t="s">
        <v>64</v>
      </c>
      <c r="D1391" s="589" t="s">
        <v>1410</v>
      </c>
      <c r="E1391" s="590">
        <v>5616</v>
      </c>
      <c r="F1391" s="591" t="s">
        <v>794</v>
      </c>
    </row>
    <row r="1392" spans="1:6">
      <c r="A1392" s="589">
        <v>102270</v>
      </c>
      <c r="B1392" s="589" t="s">
        <v>2167</v>
      </c>
      <c r="C1392" s="589" t="s">
        <v>64</v>
      </c>
      <c r="D1392" s="589" t="s">
        <v>1410</v>
      </c>
      <c r="E1392" s="592">
        <v>0.86</v>
      </c>
      <c r="F1392" s="591" t="s">
        <v>794</v>
      </c>
    </row>
    <row r="1393" spans="1:6">
      <c r="A1393" s="589">
        <v>102271</v>
      </c>
      <c r="B1393" s="589" t="s">
        <v>2168</v>
      </c>
      <c r="C1393" s="589" t="s">
        <v>64</v>
      </c>
      <c r="D1393" s="589" t="s">
        <v>1410</v>
      </c>
      <c r="E1393" s="592">
        <v>0.19</v>
      </c>
      <c r="F1393" s="591" t="s">
        <v>794</v>
      </c>
    </row>
    <row r="1394" spans="1:6">
      <c r="A1394" s="589">
        <v>102272</v>
      </c>
      <c r="B1394" s="589" t="s">
        <v>2169</v>
      </c>
      <c r="C1394" s="589" t="s">
        <v>64</v>
      </c>
      <c r="D1394" s="589" t="s">
        <v>1410</v>
      </c>
      <c r="E1394" s="592">
        <v>1.07</v>
      </c>
      <c r="F1394" s="591" t="s">
        <v>794</v>
      </c>
    </row>
    <row r="1395" spans="1:6">
      <c r="A1395" s="589">
        <v>102273</v>
      </c>
      <c r="B1395" s="589" t="s">
        <v>2170</v>
      </c>
      <c r="C1395" s="589" t="s">
        <v>64</v>
      </c>
      <c r="D1395" s="589" t="s">
        <v>942</v>
      </c>
      <c r="E1395" s="592">
        <v>1.8</v>
      </c>
      <c r="F1395" s="591" t="s">
        <v>794</v>
      </c>
    </row>
    <row r="1396" spans="1:6">
      <c r="A1396" s="589">
        <v>102809</v>
      </c>
      <c r="B1396" s="589" t="s">
        <v>2171</v>
      </c>
      <c r="C1396" s="589" t="s">
        <v>64</v>
      </c>
      <c r="D1396" s="589" t="s">
        <v>1410</v>
      </c>
      <c r="E1396" s="592">
        <v>18.8</v>
      </c>
      <c r="F1396" s="591" t="s">
        <v>794</v>
      </c>
    </row>
    <row r="1397" spans="1:6">
      <c r="A1397" s="589">
        <v>102815</v>
      </c>
      <c r="B1397" s="589" t="s">
        <v>2172</v>
      </c>
      <c r="C1397" s="589" t="s">
        <v>64</v>
      </c>
      <c r="D1397" s="589" t="s">
        <v>942</v>
      </c>
      <c r="E1397" s="592">
        <v>3.6</v>
      </c>
      <c r="F1397" s="591" t="s">
        <v>794</v>
      </c>
    </row>
    <row r="1398" spans="1:6">
      <c r="A1398" s="589">
        <v>102826</v>
      </c>
      <c r="B1398" s="589" t="s">
        <v>2173</v>
      </c>
      <c r="C1398" s="589" t="s">
        <v>64</v>
      </c>
      <c r="D1398" s="589" t="s">
        <v>942</v>
      </c>
      <c r="E1398" s="592">
        <v>6.76</v>
      </c>
      <c r="F1398" s="591" t="s">
        <v>794</v>
      </c>
    </row>
    <row r="1399" spans="1:6">
      <c r="A1399" s="589">
        <v>102832</v>
      </c>
      <c r="B1399" s="589" t="s">
        <v>2174</v>
      </c>
      <c r="C1399" s="589" t="s">
        <v>64</v>
      </c>
      <c r="D1399" s="589" t="s">
        <v>942</v>
      </c>
      <c r="E1399" s="592">
        <v>9.01</v>
      </c>
      <c r="F1399" s="591" t="s">
        <v>794</v>
      </c>
    </row>
    <row r="1400" spans="1:6">
      <c r="A1400" s="589">
        <v>102843</v>
      </c>
      <c r="B1400" s="589" t="s">
        <v>2175</v>
      </c>
      <c r="C1400" s="589" t="s">
        <v>64</v>
      </c>
      <c r="D1400" s="589" t="s">
        <v>1410</v>
      </c>
      <c r="E1400" s="592">
        <v>140.4</v>
      </c>
      <c r="F1400" s="591" t="s">
        <v>794</v>
      </c>
    </row>
    <row r="1401" spans="1:6">
      <c r="A1401" s="589">
        <v>102849</v>
      </c>
      <c r="B1401" s="589" t="s">
        <v>2176</v>
      </c>
      <c r="C1401" s="589" t="s">
        <v>64</v>
      </c>
      <c r="D1401" s="589" t="s">
        <v>1410</v>
      </c>
      <c r="E1401" s="592">
        <v>68.64</v>
      </c>
      <c r="F1401" s="591" t="s">
        <v>794</v>
      </c>
    </row>
    <row r="1402" spans="1:6">
      <c r="A1402" s="589">
        <v>102855</v>
      </c>
      <c r="B1402" s="589" t="s">
        <v>2177</v>
      </c>
      <c r="C1402" s="589" t="s">
        <v>64</v>
      </c>
      <c r="D1402" s="589" t="s">
        <v>1410</v>
      </c>
      <c r="E1402" s="592">
        <v>68.64</v>
      </c>
      <c r="F1402" s="591" t="s">
        <v>794</v>
      </c>
    </row>
    <row r="1403" spans="1:6">
      <c r="A1403" s="589">
        <v>102861</v>
      </c>
      <c r="B1403" s="589" t="s">
        <v>2178</v>
      </c>
      <c r="C1403" s="589" t="s">
        <v>64</v>
      </c>
      <c r="D1403" s="589" t="s">
        <v>942</v>
      </c>
      <c r="E1403" s="592">
        <v>1.32</v>
      </c>
      <c r="F1403" s="591" t="s">
        <v>794</v>
      </c>
    </row>
    <row r="1404" spans="1:6">
      <c r="A1404" s="589">
        <v>102867</v>
      </c>
      <c r="B1404" s="589" t="s">
        <v>2179</v>
      </c>
      <c r="C1404" s="589" t="s">
        <v>64</v>
      </c>
      <c r="D1404" s="589" t="s">
        <v>942</v>
      </c>
      <c r="E1404" s="592">
        <v>0.72</v>
      </c>
      <c r="F1404" s="591" t="s">
        <v>794</v>
      </c>
    </row>
    <row r="1405" spans="1:6">
      <c r="A1405" s="589">
        <v>102870</v>
      </c>
      <c r="B1405" s="589" t="s">
        <v>2180</v>
      </c>
      <c r="C1405" s="589" t="s">
        <v>64</v>
      </c>
      <c r="D1405" s="589" t="s">
        <v>793</v>
      </c>
      <c r="E1405" s="592">
        <v>347.81</v>
      </c>
      <c r="F1405" s="591" t="s">
        <v>794</v>
      </c>
    </row>
    <row r="1406" spans="1:6">
      <c r="A1406" s="589">
        <v>102871</v>
      </c>
      <c r="B1406" s="589" t="s">
        <v>2181</v>
      </c>
      <c r="C1406" s="589" t="s">
        <v>64</v>
      </c>
      <c r="D1406" s="589" t="s">
        <v>793</v>
      </c>
      <c r="E1406" s="592">
        <v>93.96</v>
      </c>
      <c r="F1406" s="591" t="s">
        <v>794</v>
      </c>
    </row>
    <row r="1407" spans="1:6">
      <c r="A1407" s="589">
        <v>102872</v>
      </c>
      <c r="B1407" s="589" t="s">
        <v>2182</v>
      </c>
      <c r="C1407" s="589" t="s">
        <v>64</v>
      </c>
      <c r="D1407" s="589" t="s">
        <v>793</v>
      </c>
      <c r="E1407" s="592">
        <v>435.25</v>
      </c>
      <c r="F1407" s="591" t="s">
        <v>794</v>
      </c>
    </row>
    <row r="1408" spans="1:6">
      <c r="A1408" s="589">
        <v>102873</v>
      </c>
      <c r="B1408" s="589" t="s">
        <v>2183</v>
      </c>
      <c r="C1408" s="589" t="s">
        <v>64</v>
      </c>
      <c r="D1408" s="589" t="s">
        <v>1410</v>
      </c>
      <c r="E1408" s="592">
        <v>124.73</v>
      </c>
      <c r="F1408" s="591" t="s">
        <v>794</v>
      </c>
    </row>
    <row r="1409" spans="1:6">
      <c r="A1409" s="589">
        <v>102876</v>
      </c>
      <c r="B1409" s="589" t="s">
        <v>2184</v>
      </c>
      <c r="C1409" s="589" t="s">
        <v>64</v>
      </c>
      <c r="D1409" s="589" t="s">
        <v>793</v>
      </c>
      <c r="E1409" s="592">
        <v>483.34</v>
      </c>
      <c r="F1409" s="591" t="s">
        <v>794</v>
      </c>
    </row>
    <row r="1410" spans="1:6">
      <c r="A1410" s="589">
        <v>102877</v>
      </c>
      <c r="B1410" s="589" t="s">
        <v>2185</v>
      </c>
      <c r="C1410" s="589" t="s">
        <v>64</v>
      </c>
      <c r="D1410" s="589" t="s">
        <v>793</v>
      </c>
      <c r="E1410" s="592">
        <v>130.58000000000001</v>
      </c>
      <c r="F1410" s="591" t="s">
        <v>794</v>
      </c>
    </row>
    <row r="1411" spans="1:6">
      <c r="A1411" s="589">
        <v>102878</v>
      </c>
      <c r="B1411" s="589" t="s">
        <v>2186</v>
      </c>
      <c r="C1411" s="589" t="s">
        <v>64</v>
      </c>
      <c r="D1411" s="589" t="s">
        <v>793</v>
      </c>
      <c r="E1411" s="592">
        <v>604.86</v>
      </c>
      <c r="F1411" s="591" t="s">
        <v>794</v>
      </c>
    </row>
    <row r="1412" spans="1:6">
      <c r="A1412" s="589">
        <v>102879</v>
      </c>
      <c r="B1412" s="589" t="s">
        <v>2187</v>
      </c>
      <c r="C1412" s="589" t="s">
        <v>64</v>
      </c>
      <c r="D1412" s="589" t="s">
        <v>1410</v>
      </c>
      <c r="E1412" s="592">
        <v>187.2</v>
      </c>
      <c r="F1412" s="591" t="s">
        <v>794</v>
      </c>
    </row>
    <row r="1413" spans="1:6">
      <c r="A1413" s="589">
        <v>102885</v>
      </c>
      <c r="B1413" s="589" t="s">
        <v>2188</v>
      </c>
      <c r="C1413" s="589" t="s">
        <v>64</v>
      </c>
      <c r="D1413" s="589" t="s">
        <v>942</v>
      </c>
      <c r="E1413" s="590">
        <v>1.35</v>
      </c>
      <c r="F1413" s="591" t="s">
        <v>794</v>
      </c>
    </row>
    <row r="1414" spans="1:6">
      <c r="A1414" s="589">
        <v>102891</v>
      </c>
      <c r="B1414" s="589" t="s">
        <v>2189</v>
      </c>
      <c r="C1414" s="589" t="s">
        <v>64</v>
      </c>
      <c r="D1414" s="589" t="s">
        <v>942</v>
      </c>
      <c r="E1414" s="590">
        <v>1.35</v>
      </c>
      <c r="F1414" s="591" t="s">
        <v>794</v>
      </c>
    </row>
    <row r="1415" spans="1:6">
      <c r="A1415" s="589">
        <v>102897</v>
      </c>
      <c r="B1415" s="589" t="s">
        <v>2190</v>
      </c>
      <c r="C1415" s="589" t="s">
        <v>64</v>
      </c>
      <c r="D1415" s="589" t="s">
        <v>1410</v>
      </c>
      <c r="E1415" s="590">
        <v>93.78</v>
      </c>
      <c r="F1415" s="591" t="s">
        <v>794</v>
      </c>
    </row>
    <row r="1416" spans="1:6">
      <c r="A1416" s="589">
        <v>102903</v>
      </c>
      <c r="B1416" s="589" t="s">
        <v>2191</v>
      </c>
      <c r="C1416" s="589" t="s">
        <v>64</v>
      </c>
      <c r="D1416" s="589" t="s">
        <v>1410</v>
      </c>
      <c r="E1416" s="590">
        <v>12.16</v>
      </c>
      <c r="F1416" s="591" t="s">
        <v>794</v>
      </c>
    </row>
    <row r="1417" spans="1:6">
      <c r="A1417" s="589">
        <v>102909</v>
      </c>
      <c r="B1417" s="589" t="s">
        <v>2192</v>
      </c>
      <c r="C1417" s="589" t="s">
        <v>64</v>
      </c>
      <c r="D1417" s="589" t="s">
        <v>942</v>
      </c>
      <c r="E1417" s="590">
        <v>4.32</v>
      </c>
      <c r="F1417" s="591" t="s">
        <v>794</v>
      </c>
    </row>
    <row r="1418" spans="1:6">
      <c r="A1418" s="589">
        <v>102915</v>
      </c>
      <c r="B1418" s="589" t="s">
        <v>2193</v>
      </c>
      <c r="C1418" s="589" t="s">
        <v>64</v>
      </c>
      <c r="D1418" s="589" t="s">
        <v>942</v>
      </c>
      <c r="E1418" s="590">
        <v>0.66</v>
      </c>
      <c r="F1418" s="591" t="s">
        <v>794</v>
      </c>
    </row>
    <row r="1419" spans="1:6">
      <c r="A1419" s="589">
        <v>102927</v>
      </c>
      <c r="B1419" s="589" t="s">
        <v>2194</v>
      </c>
      <c r="C1419" s="589" t="s">
        <v>64</v>
      </c>
      <c r="D1419" s="589" t="s">
        <v>942</v>
      </c>
      <c r="E1419" s="590">
        <v>0.99</v>
      </c>
      <c r="F1419" s="591" t="s">
        <v>794</v>
      </c>
    </row>
    <row r="1420" spans="1:6">
      <c r="A1420" s="589">
        <v>102933</v>
      </c>
      <c r="B1420" s="589" t="s">
        <v>2195</v>
      </c>
      <c r="C1420" s="589" t="s">
        <v>64</v>
      </c>
      <c r="D1420" s="589" t="s">
        <v>942</v>
      </c>
      <c r="E1420" s="590">
        <v>0.99</v>
      </c>
      <c r="F1420" s="591" t="s">
        <v>794</v>
      </c>
    </row>
    <row r="1421" spans="1:6">
      <c r="A1421" s="589">
        <v>102939</v>
      </c>
      <c r="B1421" s="589" t="s">
        <v>2196</v>
      </c>
      <c r="C1421" s="589" t="s">
        <v>64</v>
      </c>
      <c r="D1421" s="589" t="s">
        <v>942</v>
      </c>
      <c r="E1421" s="590">
        <v>9.91</v>
      </c>
      <c r="F1421" s="591" t="s">
        <v>794</v>
      </c>
    </row>
    <row r="1422" spans="1:6">
      <c r="A1422" s="589">
        <v>102945</v>
      </c>
      <c r="B1422" s="589" t="s">
        <v>2197</v>
      </c>
      <c r="C1422" s="589" t="s">
        <v>64</v>
      </c>
      <c r="D1422" s="589" t="s">
        <v>942</v>
      </c>
      <c r="E1422" s="590">
        <v>0.02</v>
      </c>
      <c r="F1422" s="591" t="s">
        <v>794</v>
      </c>
    </row>
    <row r="1423" spans="1:6">
      <c r="A1423" s="589">
        <v>102951</v>
      </c>
      <c r="B1423" s="589" t="s">
        <v>2198</v>
      </c>
      <c r="C1423" s="589" t="s">
        <v>64</v>
      </c>
      <c r="D1423" s="589" t="s">
        <v>942</v>
      </c>
      <c r="E1423" s="590">
        <v>0.66</v>
      </c>
      <c r="F1423" s="591" t="s">
        <v>794</v>
      </c>
    </row>
    <row r="1424" spans="1:6">
      <c r="A1424" s="589">
        <v>102957</v>
      </c>
      <c r="B1424" s="589" t="s">
        <v>2199</v>
      </c>
      <c r="C1424" s="589" t="s">
        <v>64</v>
      </c>
      <c r="D1424" s="589" t="s">
        <v>1410</v>
      </c>
      <c r="E1424" s="590">
        <v>40.99</v>
      </c>
      <c r="F1424" s="591" t="s">
        <v>794</v>
      </c>
    </row>
    <row r="1425" spans="1:6">
      <c r="A1425" s="589">
        <v>102960</v>
      </c>
      <c r="B1425" s="589" t="s">
        <v>2200</v>
      </c>
      <c r="C1425" s="589" t="s">
        <v>64</v>
      </c>
      <c r="D1425" s="589" t="s">
        <v>793</v>
      </c>
      <c r="E1425" s="590">
        <v>168.8</v>
      </c>
      <c r="F1425" s="591" t="s">
        <v>794</v>
      </c>
    </row>
    <row r="1426" spans="1:6">
      <c r="A1426" s="589">
        <v>102961</v>
      </c>
      <c r="B1426" s="589" t="s">
        <v>2201</v>
      </c>
      <c r="C1426" s="589" t="s">
        <v>64</v>
      </c>
      <c r="D1426" s="589" t="s">
        <v>793</v>
      </c>
      <c r="E1426" s="590">
        <v>45.6</v>
      </c>
      <c r="F1426" s="591" t="s">
        <v>794</v>
      </c>
    </row>
    <row r="1427" spans="1:6">
      <c r="A1427" s="589">
        <v>102962</v>
      </c>
      <c r="B1427" s="589" t="s">
        <v>2202</v>
      </c>
      <c r="C1427" s="589" t="s">
        <v>64</v>
      </c>
      <c r="D1427" s="589" t="s">
        <v>793</v>
      </c>
      <c r="E1427" s="590">
        <v>158.35</v>
      </c>
      <c r="F1427" s="591" t="s">
        <v>794</v>
      </c>
    </row>
    <row r="1428" spans="1:6">
      <c r="A1428" s="589">
        <v>102963</v>
      </c>
      <c r="B1428" s="589" t="s">
        <v>2203</v>
      </c>
      <c r="C1428" s="589" t="s">
        <v>64</v>
      </c>
      <c r="D1428" s="589" t="s">
        <v>1410</v>
      </c>
      <c r="E1428" s="590">
        <v>88.42</v>
      </c>
      <c r="F1428" s="591" t="s">
        <v>794</v>
      </c>
    </row>
    <row r="1429" spans="1:6">
      <c r="A1429" s="589">
        <v>102969</v>
      </c>
      <c r="B1429" s="589" t="s">
        <v>2204</v>
      </c>
      <c r="C1429" s="589" t="s">
        <v>64</v>
      </c>
      <c r="D1429" s="589" t="s">
        <v>942</v>
      </c>
      <c r="E1429" s="590">
        <v>0.15</v>
      </c>
      <c r="F1429" s="591" t="s">
        <v>794</v>
      </c>
    </row>
    <row r="1430" spans="1:6">
      <c r="A1430" s="589">
        <v>102972</v>
      </c>
      <c r="B1430" s="589" t="s">
        <v>2205</v>
      </c>
      <c r="C1430" s="589" t="s">
        <v>64</v>
      </c>
      <c r="D1430" s="589" t="s">
        <v>793</v>
      </c>
      <c r="E1430" s="590">
        <v>90.09</v>
      </c>
      <c r="F1430" s="591" t="s">
        <v>794</v>
      </c>
    </row>
    <row r="1431" spans="1:6">
      <c r="A1431" s="589">
        <v>102973</v>
      </c>
      <c r="B1431" s="589" t="s">
        <v>2206</v>
      </c>
      <c r="C1431" s="589" t="s">
        <v>64</v>
      </c>
      <c r="D1431" s="589" t="s">
        <v>793</v>
      </c>
      <c r="E1431" s="590">
        <v>25.01</v>
      </c>
      <c r="F1431" s="591" t="s">
        <v>794</v>
      </c>
    </row>
    <row r="1432" spans="1:6">
      <c r="A1432" s="589">
        <v>102974</v>
      </c>
      <c r="B1432" s="589" t="s">
        <v>2207</v>
      </c>
      <c r="C1432" s="589" t="s">
        <v>64</v>
      </c>
      <c r="D1432" s="589" t="s">
        <v>793</v>
      </c>
      <c r="E1432" s="590">
        <v>84.51</v>
      </c>
      <c r="F1432" s="591" t="s">
        <v>794</v>
      </c>
    </row>
    <row r="1433" spans="1:6">
      <c r="A1433" s="589">
        <v>102985</v>
      </c>
      <c r="B1433" s="589" t="s">
        <v>2208</v>
      </c>
      <c r="C1433" s="589" t="s">
        <v>64</v>
      </c>
      <c r="D1433" s="589" t="s">
        <v>1410</v>
      </c>
      <c r="E1433" s="590">
        <v>15.6</v>
      </c>
      <c r="F1433" s="591" t="s">
        <v>794</v>
      </c>
    </row>
    <row r="1434" spans="1:6">
      <c r="A1434" s="589">
        <v>103156</v>
      </c>
      <c r="B1434" s="589" t="s">
        <v>2209</v>
      </c>
      <c r="C1434" s="589" t="s">
        <v>64</v>
      </c>
      <c r="D1434" s="589" t="s">
        <v>942</v>
      </c>
      <c r="E1434" s="590">
        <v>2.52</v>
      </c>
      <c r="F1434" s="591" t="s">
        <v>794</v>
      </c>
    </row>
    <row r="1435" spans="1:6">
      <c r="A1435" s="589">
        <v>103162</v>
      </c>
      <c r="B1435" s="589" t="s">
        <v>2210</v>
      </c>
      <c r="C1435" s="589" t="s">
        <v>64</v>
      </c>
      <c r="D1435" s="589" t="s">
        <v>942</v>
      </c>
      <c r="E1435" s="590">
        <v>0.71</v>
      </c>
      <c r="F1435" s="591" t="s">
        <v>794</v>
      </c>
    </row>
    <row r="1436" spans="1:6">
      <c r="A1436" s="589">
        <v>103168</v>
      </c>
      <c r="B1436" s="589" t="s">
        <v>2211</v>
      </c>
      <c r="C1436" s="589" t="s">
        <v>64</v>
      </c>
      <c r="D1436" s="589" t="s">
        <v>942</v>
      </c>
      <c r="E1436" s="590">
        <v>0.8</v>
      </c>
      <c r="F1436" s="591" t="s">
        <v>794</v>
      </c>
    </row>
    <row r="1437" spans="1:6">
      <c r="A1437" s="589">
        <v>103174</v>
      </c>
      <c r="B1437" s="589" t="s">
        <v>2212</v>
      </c>
      <c r="C1437" s="589" t="s">
        <v>64</v>
      </c>
      <c r="D1437" s="589" t="s">
        <v>942</v>
      </c>
      <c r="E1437" s="590">
        <v>2.0099999999999998</v>
      </c>
      <c r="F1437" s="591" t="s">
        <v>794</v>
      </c>
    </row>
    <row r="1438" spans="1:6">
      <c r="A1438" s="589">
        <v>103180</v>
      </c>
      <c r="B1438" s="589" t="s">
        <v>2213</v>
      </c>
      <c r="C1438" s="589" t="s">
        <v>64</v>
      </c>
      <c r="D1438" s="589" t="s">
        <v>942</v>
      </c>
      <c r="E1438" s="590">
        <v>4.63</v>
      </c>
      <c r="F1438" s="591" t="s">
        <v>794</v>
      </c>
    </row>
    <row r="1439" spans="1:6">
      <c r="A1439" s="589">
        <v>103220</v>
      </c>
      <c r="B1439" s="589" t="s">
        <v>2214</v>
      </c>
      <c r="C1439" s="589" t="s">
        <v>64</v>
      </c>
      <c r="D1439" s="589" t="s">
        <v>793</v>
      </c>
      <c r="E1439" s="590">
        <v>147.81</v>
      </c>
      <c r="F1439" s="591" t="s">
        <v>794</v>
      </c>
    </row>
    <row r="1440" spans="1:6">
      <c r="A1440" s="589">
        <v>103221</v>
      </c>
      <c r="B1440" s="589" t="s">
        <v>2215</v>
      </c>
      <c r="C1440" s="589" t="s">
        <v>64</v>
      </c>
      <c r="D1440" s="589" t="s">
        <v>793</v>
      </c>
      <c r="E1440" s="590">
        <v>39.93</v>
      </c>
      <c r="F1440" s="591" t="s">
        <v>794</v>
      </c>
    </row>
    <row r="1441" spans="1:6">
      <c r="A1441" s="589">
        <v>103222</v>
      </c>
      <c r="B1441" s="589" t="s">
        <v>2216</v>
      </c>
      <c r="C1441" s="589" t="s">
        <v>64</v>
      </c>
      <c r="D1441" s="589" t="s">
        <v>793</v>
      </c>
      <c r="E1441" s="590">
        <v>184.98</v>
      </c>
      <c r="F1441" s="591" t="s">
        <v>794</v>
      </c>
    </row>
    <row r="1442" spans="1:6">
      <c r="A1442" s="589">
        <v>103223</v>
      </c>
      <c r="B1442" s="589" t="s">
        <v>2217</v>
      </c>
      <c r="C1442" s="589" t="s">
        <v>64</v>
      </c>
      <c r="D1442" s="589" t="s">
        <v>1410</v>
      </c>
      <c r="E1442" s="590">
        <v>36.56</v>
      </c>
      <c r="F1442" s="591" t="s">
        <v>794</v>
      </c>
    </row>
    <row r="1443" spans="1:6">
      <c r="A1443" s="589">
        <v>103226</v>
      </c>
      <c r="B1443" s="589" t="s">
        <v>2218</v>
      </c>
      <c r="C1443" s="589" t="s">
        <v>64</v>
      </c>
      <c r="D1443" s="589" t="s">
        <v>793</v>
      </c>
      <c r="E1443" s="590">
        <v>339.12</v>
      </c>
      <c r="F1443" s="591" t="s">
        <v>794</v>
      </c>
    </row>
    <row r="1444" spans="1:6">
      <c r="A1444" s="589">
        <v>103227</v>
      </c>
      <c r="B1444" s="589" t="s">
        <v>2219</v>
      </c>
      <c r="C1444" s="589" t="s">
        <v>64</v>
      </c>
      <c r="D1444" s="589" t="s">
        <v>793</v>
      </c>
      <c r="E1444" s="590">
        <v>91.62</v>
      </c>
      <c r="F1444" s="591" t="s">
        <v>794</v>
      </c>
    </row>
    <row r="1445" spans="1:6">
      <c r="A1445" s="589">
        <v>103228</v>
      </c>
      <c r="B1445" s="589" t="s">
        <v>2220</v>
      </c>
      <c r="C1445" s="589" t="s">
        <v>64</v>
      </c>
      <c r="D1445" s="589" t="s">
        <v>793</v>
      </c>
      <c r="E1445" s="590">
        <v>424.38</v>
      </c>
      <c r="F1445" s="591" t="s">
        <v>794</v>
      </c>
    </row>
    <row r="1446" spans="1:6">
      <c r="A1446" s="589">
        <v>103229</v>
      </c>
      <c r="B1446" s="589" t="s">
        <v>2221</v>
      </c>
      <c r="C1446" s="589" t="s">
        <v>64</v>
      </c>
      <c r="D1446" s="589" t="s">
        <v>1410</v>
      </c>
      <c r="E1446" s="590">
        <v>90.79</v>
      </c>
      <c r="F1446" s="591" t="s">
        <v>794</v>
      </c>
    </row>
    <row r="1447" spans="1:6">
      <c r="A1447" s="589">
        <v>103232</v>
      </c>
      <c r="B1447" s="589" t="s">
        <v>2222</v>
      </c>
      <c r="C1447" s="589" t="s">
        <v>64</v>
      </c>
      <c r="D1447" s="589" t="s">
        <v>793</v>
      </c>
      <c r="E1447" s="590">
        <v>463.76</v>
      </c>
      <c r="F1447" s="591" t="s">
        <v>794</v>
      </c>
    </row>
    <row r="1448" spans="1:6">
      <c r="A1448" s="589">
        <v>103233</v>
      </c>
      <c r="B1448" s="589" t="s">
        <v>2223</v>
      </c>
      <c r="C1448" s="589" t="s">
        <v>64</v>
      </c>
      <c r="D1448" s="589" t="s">
        <v>793</v>
      </c>
      <c r="E1448" s="590">
        <v>125.29</v>
      </c>
      <c r="F1448" s="591" t="s">
        <v>794</v>
      </c>
    </row>
    <row r="1449" spans="1:6">
      <c r="A1449" s="589">
        <v>103234</v>
      </c>
      <c r="B1449" s="589" t="s">
        <v>2224</v>
      </c>
      <c r="C1449" s="589" t="s">
        <v>64</v>
      </c>
      <c r="D1449" s="589" t="s">
        <v>793</v>
      </c>
      <c r="E1449" s="590">
        <v>609.05999999999995</v>
      </c>
      <c r="F1449" s="591" t="s">
        <v>794</v>
      </c>
    </row>
    <row r="1450" spans="1:6">
      <c r="A1450" s="589">
        <v>103235</v>
      </c>
      <c r="B1450" s="589" t="s">
        <v>2225</v>
      </c>
      <c r="C1450" s="589" t="s">
        <v>64</v>
      </c>
      <c r="D1450" s="589" t="s">
        <v>1410</v>
      </c>
      <c r="E1450" s="590">
        <v>107.06</v>
      </c>
      <c r="F1450" s="591" t="s">
        <v>794</v>
      </c>
    </row>
    <row r="1451" spans="1:6">
      <c r="A1451" s="589">
        <v>103241</v>
      </c>
      <c r="B1451" s="589" t="s">
        <v>2226</v>
      </c>
      <c r="C1451" s="589" t="s">
        <v>64</v>
      </c>
      <c r="D1451" s="589" t="s">
        <v>942</v>
      </c>
      <c r="E1451" s="590">
        <v>12.43</v>
      </c>
      <c r="F1451" s="591" t="s">
        <v>794</v>
      </c>
    </row>
    <row r="1452" spans="1:6">
      <c r="A1452" s="589">
        <v>103660</v>
      </c>
      <c r="B1452" s="589" t="s">
        <v>2227</v>
      </c>
      <c r="C1452" s="589" t="s">
        <v>64</v>
      </c>
      <c r="D1452" s="589" t="s">
        <v>1410</v>
      </c>
      <c r="E1452" s="590">
        <v>11.95</v>
      </c>
      <c r="F1452" s="591" t="s">
        <v>794</v>
      </c>
    </row>
    <row r="1453" spans="1:6">
      <c r="A1453" s="589">
        <v>103666</v>
      </c>
      <c r="B1453" s="589" t="s">
        <v>2228</v>
      </c>
      <c r="C1453" s="589" t="s">
        <v>64</v>
      </c>
      <c r="D1453" s="589" t="s">
        <v>1410</v>
      </c>
      <c r="E1453" s="590">
        <v>141.52000000000001</v>
      </c>
      <c r="F1453" s="591" t="s">
        <v>794</v>
      </c>
    </row>
    <row r="1454" spans="1:6">
      <c r="A1454" s="589">
        <v>103792</v>
      </c>
      <c r="B1454" s="589" t="s">
        <v>2229</v>
      </c>
      <c r="C1454" s="589" t="s">
        <v>64</v>
      </c>
      <c r="D1454" s="589" t="s">
        <v>942</v>
      </c>
      <c r="E1454" s="590">
        <v>4.96</v>
      </c>
      <c r="F1454" s="591" t="s">
        <v>794</v>
      </c>
    </row>
    <row r="1455" spans="1:6">
      <c r="A1455" s="589">
        <v>103937</v>
      </c>
      <c r="B1455" s="589" t="s">
        <v>2230</v>
      </c>
      <c r="C1455" s="589" t="s">
        <v>64</v>
      </c>
      <c r="D1455" s="589" t="s">
        <v>942</v>
      </c>
      <c r="E1455" s="590">
        <v>1.62</v>
      </c>
      <c r="F1455" s="591" t="s">
        <v>794</v>
      </c>
    </row>
    <row r="1456" spans="1:6">
      <c r="A1456" s="589">
        <v>103943</v>
      </c>
      <c r="B1456" s="589" t="s">
        <v>2231</v>
      </c>
      <c r="C1456" s="589" t="s">
        <v>64</v>
      </c>
      <c r="D1456" s="589" t="s">
        <v>942</v>
      </c>
      <c r="E1456" s="590">
        <v>1.62</v>
      </c>
      <c r="F1456" s="591" t="s">
        <v>794</v>
      </c>
    </row>
    <row r="1457" spans="1:6">
      <c r="A1457" s="589">
        <v>104087</v>
      </c>
      <c r="B1457" s="589" t="s">
        <v>2232</v>
      </c>
      <c r="C1457" s="589" t="s">
        <v>64</v>
      </c>
      <c r="D1457" s="589" t="s">
        <v>942</v>
      </c>
      <c r="E1457" s="590">
        <v>0.06</v>
      </c>
      <c r="F1457" s="591" t="s">
        <v>794</v>
      </c>
    </row>
    <row r="1458" spans="1:6">
      <c r="A1458" s="589">
        <v>104088</v>
      </c>
      <c r="B1458" s="589" t="s">
        <v>2233</v>
      </c>
      <c r="C1458" s="589" t="s">
        <v>64</v>
      </c>
      <c r="D1458" s="589" t="s">
        <v>942</v>
      </c>
      <c r="E1458" s="590">
        <v>0.01</v>
      </c>
      <c r="F1458" s="591" t="s">
        <v>794</v>
      </c>
    </row>
    <row r="1459" spans="1:6">
      <c r="A1459" s="589">
        <v>104089</v>
      </c>
      <c r="B1459" s="589" t="s">
        <v>2234</v>
      </c>
      <c r="C1459" s="589" t="s">
        <v>64</v>
      </c>
      <c r="D1459" s="589" t="s">
        <v>942</v>
      </c>
      <c r="E1459" s="590">
        <v>0.08</v>
      </c>
      <c r="F1459" s="591" t="s">
        <v>794</v>
      </c>
    </row>
    <row r="1460" spans="1:6">
      <c r="A1460" s="589">
        <v>104090</v>
      </c>
      <c r="B1460" s="589" t="s">
        <v>2235</v>
      </c>
      <c r="C1460" s="589" t="s">
        <v>64</v>
      </c>
      <c r="D1460" s="589" t="s">
        <v>942</v>
      </c>
      <c r="E1460" s="590">
        <v>0.72</v>
      </c>
      <c r="F1460" s="591" t="s">
        <v>794</v>
      </c>
    </row>
    <row r="1461" spans="1:6">
      <c r="A1461" s="589">
        <v>104093</v>
      </c>
      <c r="B1461" s="589" t="s">
        <v>2236</v>
      </c>
      <c r="C1461" s="589" t="s">
        <v>64</v>
      </c>
      <c r="D1461" s="589" t="s">
        <v>942</v>
      </c>
      <c r="E1461" s="590">
        <v>0.09</v>
      </c>
      <c r="F1461" s="591" t="s">
        <v>794</v>
      </c>
    </row>
    <row r="1462" spans="1:6">
      <c r="A1462" s="589">
        <v>104094</v>
      </c>
      <c r="B1462" s="589" t="s">
        <v>2237</v>
      </c>
      <c r="C1462" s="589" t="s">
        <v>64</v>
      </c>
      <c r="D1462" s="589" t="s">
        <v>942</v>
      </c>
      <c r="E1462" s="590">
        <v>0.02</v>
      </c>
      <c r="F1462" s="591" t="s">
        <v>794</v>
      </c>
    </row>
    <row r="1463" spans="1:6">
      <c r="A1463" s="589">
        <v>104095</v>
      </c>
      <c r="B1463" s="589" t="s">
        <v>2238</v>
      </c>
      <c r="C1463" s="589" t="s">
        <v>64</v>
      </c>
      <c r="D1463" s="589" t="s">
        <v>942</v>
      </c>
      <c r="E1463" s="592">
        <v>0.12</v>
      </c>
      <c r="F1463" s="591" t="s">
        <v>794</v>
      </c>
    </row>
    <row r="1464" spans="1:6">
      <c r="A1464" s="589">
        <v>104096</v>
      </c>
      <c r="B1464" s="589" t="s">
        <v>2239</v>
      </c>
      <c r="C1464" s="589" t="s">
        <v>64</v>
      </c>
      <c r="D1464" s="589" t="s">
        <v>942</v>
      </c>
      <c r="E1464" s="590">
        <v>0.99</v>
      </c>
      <c r="F1464" s="591" t="s">
        <v>794</v>
      </c>
    </row>
    <row r="1465" spans="1:6">
      <c r="A1465" s="589">
        <v>104519</v>
      </c>
      <c r="B1465" s="589" t="s">
        <v>2240</v>
      </c>
      <c r="C1465" s="589" t="s">
        <v>64</v>
      </c>
      <c r="D1465" s="589" t="s">
        <v>942</v>
      </c>
      <c r="E1465" s="590">
        <v>0.67</v>
      </c>
      <c r="F1465" s="591" t="s">
        <v>794</v>
      </c>
    </row>
    <row r="1466" spans="1:6">
      <c r="A1466" s="589">
        <v>104655</v>
      </c>
      <c r="B1466" s="589" t="s">
        <v>2241</v>
      </c>
      <c r="C1466" s="589" t="s">
        <v>64</v>
      </c>
      <c r="D1466" s="589" t="s">
        <v>942</v>
      </c>
      <c r="E1466" s="592">
        <v>0.72</v>
      </c>
      <c r="F1466" s="591" t="s">
        <v>794</v>
      </c>
    </row>
    <row r="1467" spans="1:6">
      <c r="A1467" s="589">
        <v>104687</v>
      </c>
      <c r="B1467" s="589" t="s">
        <v>2242</v>
      </c>
      <c r="C1467" s="589" t="s">
        <v>64</v>
      </c>
      <c r="D1467" s="589" t="s">
        <v>1410</v>
      </c>
      <c r="E1467" s="592">
        <v>468.74</v>
      </c>
      <c r="F1467" s="591" t="s">
        <v>794</v>
      </c>
    </row>
    <row r="1468" spans="1:6">
      <c r="A1468" s="589">
        <v>104691</v>
      </c>
      <c r="B1468" s="589" t="s">
        <v>2243</v>
      </c>
      <c r="C1468" s="589" t="s">
        <v>64</v>
      </c>
      <c r="D1468" s="589" t="s">
        <v>793</v>
      </c>
      <c r="E1468" s="590">
        <v>0.95</v>
      </c>
      <c r="F1468" s="591" t="s">
        <v>794</v>
      </c>
    </row>
    <row r="1469" spans="1:6">
      <c r="A1469" s="589">
        <v>104692</v>
      </c>
      <c r="B1469" s="589" t="s">
        <v>2244</v>
      </c>
      <c r="C1469" s="589" t="s">
        <v>64</v>
      </c>
      <c r="D1469" s="589" t="s">
        <v>793</v>
      </c>
      <c r="E1469" s="590">
        <v>0.21</v>
      </c>
      <c r="F1469" s="591" t="s">
        <v>794</v>
      </c>
    </row>
    <row r="1470" spans="1:6">
      <c r="A1470" s="589">
        <v>104693</v>
      </c>
      <c r="B1470" s="589" t="s">
        <v>2245</v>
      </c>
      <c r="C1470" s="589" t="s">
        <v>64</v>
      </c>
      <c r="D1470" s="589" t="s">
        <v>793</v>
      </c>
      <c r="E1470" s="592">
        <v>1.18</v>
      </c>
      <c r="F1470" s="591" t="s">
        <v>794</v>
      </c>
    </row>
    <row r="1471" spans="1:6">
      <c r="A1471" s="589">
        <v>104694</v>
      </c>
      <c r="B1471" s="589" t="s">
        <v>2246</v>
      </c>
      <c r="C1471" s="589" t="s">
        <v>64</v>
      </c>
      <c r="D1471" s="589" t="s">
        <v>942</v>
      </c>
      <c r="E1471" s="592">
        <v>2.25</v>
      </c>
      <c r="F1471" s="591" t="s">
        <v>794</v>
      </c>
    </row>
    <row r="1472" spans="1:6">
      <c r="A1472" s="589">
        <v>104703</v>
      </c>
      <c r="B1472" s="589" t="s">
        <v>2247</v>
      </c>
      <c r="C1472" s="589" t="s">
        <v>64</v>
      </c>
      <c r="D1472" s="589" t="s">
        <v>1410</v>
      </c>
      <c r="E1472" s="590">
        <v>96.47</v>
      </c>
      <c r="F1472" s="591" t="s">
        <v>794</v>
      </c>
    </row>
    <row r="1473" spans="1:6">
      <c r="A1473" s="589">
        <v>104709</v>
      </c>
      <c r="B1473" s="589" t="s">
        <v>2248</v>
      </c>
      <c r="C1473" s="589" t="s">
        <v>64</v>
      </c>
      <c r="D1473" s="589" t="s">
        <v>1410</v>
      </c>
      <c r="E1473" s="590">
        <v>1219.92</v>
      </c>
      <c r="F1473" s="591" t="s">
        <v>794</v>
      </c>
    </row>
    <row r="1474" spans="1:6">
      <c r="A1474" s="589">
        <v>104712</v>
      </c>
      <c r="B1474" s="589" t="s">
        <v>2249</v>
      </c>
      <c r="C1474" s="589" t="s">
        <v>64</v>
      </c>
      <c r="D1474" s="589" t="s">
        <v>793</v>
      </c>
      <c r="E1474" s="592">
        <v>60.33</v>
      </c>
      <c r="F1474" s="591" t="s">
        <v>794</v>
      </c>
    </row>
    <row r="1475" spans="1:6">
      <c r="A1475" s="589">
        <v>104713</v>
      </c>
      <c r="B1475" s="589" t="s">
        <v>2250</v>
      </c>
      <c r="C1475" s="589" t="s">
        <v>64</v>
      </c>
      <c r="D1475" s="589" t="s">
        <v>793</v>
      </c>
      <c r="E1475" s="592">
        <v>15.94</v>
      </c>
      <c r="F1475" s="591" t="s">
        <v>794</v>
      </c>
    </row>
    <row r="1476" spans="1:6">
      <c r="A1476" s="589">
        <v>104714</v>
      </c>
      <c r="B1476" s="589" t="s">
        <v>2251</v>
      </c>
      <c r="C1476" s="589" t="s">
        <v>64</v>
      </c>
      <c r="D1476" s="589" t="s">
        <v>793</v>
      </c>
      <c r="E1476" s="592">
        <v>75.41</v>
      </c>
      <c r="F1476" s="591" t="s">
        <v>794</v>
      </c>
    </row>
    <row r="1477" spans="1:6">
      <c r="A1477" s="589">
        <v>104715</v>
      </c>
      <c r="B1477" s="589" t="s">
        <v>2252</v>
      </c>
      <c r="C1477" s="589" t="s">
        <v>64</v>
      </c>
      <c r="D1477" s="589" t="s">
        <v>1410</v>
      </c>
      <c r="E1477" s="592">
        <v>93.78</v>
      </c>
      <c r="F1477" s="591" t="s">
        <v>794</v>
      </c>
    </row>
    <row r="1478" spans="1:6">
      <c r="A1478" s="589">
        <v>104906</v>
      </c>
      <c r="B1478" s="589" t="s">
        <v>2253</v>
      </c>
      <c r="C1478" s="589" t="s">
        <v>64</v>
      </c>
      <c r="D1478" s="589" t="s">
        <v>1410</v>
      </c>
      <c r="E1478" s="590">
        <v>102.96</v>
      </c>
      <c r="F1478" s="591" t="s">
        <v>794</v>
      </c>
    </row>
    <row r="1479" spans="1:6">
      <c r="A1479" s="589">
        <v>104912</v>
      </c>
      <c r="B1479" s="589" t="s">
        <v>2254</v>
      </c>
      <c r="C1479" s="589" t="s">
        <v>64</v>
      </c>
      <c r="D1479" s="589" t="s">
        <v>942</v>
      </c>
      <c r="E1479" s="590">
        <v>40.54</v>
      </c>
      <c r="F1479" s="591" t="s">
        <v>794</v>
      </c>
    </row>
    <row r="1480" spans="1:6">
      <c r="A1480" s="589">
        <v>92259</v>
      </c>
      <c r="B1480" s="589" t="s">
        <v>2255</v>
      </c>
      <c r="C1480" s="589" t="s">
        <v>123</v>
      </c>
      <c r="D1480" s="589" t="s">
        <v>793</v>
      </c>
      <c r="E1480" s="590">
        <v>415.61</v>
      </c>
      <c r="F1480" s="591" t="s">
        <v>794</v>
      </c>
    </row>
    <row r="1481" spans="1:6">
      <c r="A1481" s="589">
        <v>92260</v>
      </c>
      <c r="B1481" s="589" t="s">
        <v>2256</v>
      </c>
      <c r="C1481" s="589" t="s">
        <v>123</v>
      </c>
      <c r="D1481" s="589" t="s">
        <v>793</v>
      </c>
      <c r="E1481" s="592">
        <v>469.71</v>
      </c>
      <c r="F1481" s="591" t="s">
        <v>794</v>
      </c>
    </row>
    <row r="1482" spans="1:6">
      <c r="A1482" s="589">
        <v>92261</v>
      </c>
      <c r="B1482" s="589" t="s">
        <v>2257</v>
      </c>
      <c r="C1482" s="589" t="s">
        <v>123</v>
      </c>
      <c r="D1482" s="589" t="s">
        <v>793</v>
      </c>
      <c r="E1482" s="592">
        <v>522.17999999999995</v>
      </c>
      <c r="F1482" s="591" t="s">
        <v>794</v>
      </c>
    </row>
    <row r="1483" spans="1:6">
      <c r="A1483" s="589">
        <v>92262</v>
      </c>
      <c r="B1483" s="589" t="s">
        <v>2258</v>
      </c>
      <c r="C1483" s="589" t="s">
        <v>123</v>
      </c>
      <c r="D1483" s="589" t="s">
        <v>793</v>
      </c>
      <c r="E1483" s="592">
        <v>606.65</v>
      </c>
      <c r="F1483" s="591" t="s">
        <v>794</v>
      </c>
    </row>
    <row r="1484" spans="1:6">
      <c r="A1484" s="589">
        <v>92539</v>
      </c>
      <c r="B1484" s="589" t="s">
        <v>2259</v>
      </c>
      <c r="C1484" s="589" t="s">
        <v>68</v>
      </c>
      <c r="D1484" s="589" t="s">
        <v>942</v>
      </c>
      <c r="E1484" s="590">
        <v>66.95</v>
      </c>
      <c r="F1484" s="591" t="s">
        <v>794</v>
      </c>
    </row>
    <row r="1485" spans="1:6">
      <c r="A1485" s="589">
        <v>92540</v>
      </c>
      <c r="B1485" s="589" t="s">
        <v>2260</v>
      </c>
      <c r="C1485" s="589" t="s">
        <v>68</v>
      </c>
      <c r="D1485" s="589" t="s">
        <v>942</v>
      </c>
      <c r="E1485" s="592">
        <v>75.040000000000006</v>
      </c>
      <c r="F1485" s="591" t="s">
        <v>794</v>
      </c>
    </row>
    <row r="1486" spans="1:6">
      <c r="A1486" s="589">
        <v>92541</v>
      </c>
      <c r="B1486" s="589" t="s">
        <v>2261</v>
      </c>
      <c r="C1486" s="589" t="s">
        <v>68</v>
      </c>
      <c r="D1486" s="589" t="s">
        <v>942</v>
      </c>
      <c r="E1486" s="592">
        <v>72.19</v>
      </c>
      <c r="F1486" s="591" t="s">
        <v>794</v>
      </c>
    </row>
    <row r="1487" spans="1:6">
      <c r="A1487" s="589">
        <v>92542</v>
      </c>
      <c r="B1487" s="589" t="s">
        <v>2262</v>
      </c>
      <c r="C1487" s="589" t="s">
        <v>68</v>
      </c>
      <c r="D1487" s="589" t="s">
        <v>942</v>
      </c>
      <c r="E1487" s="590">
        <v>87.5</v>
      </c>
      <c r="F1487" s="591" t="s">
        <v>794</v>
      </c>
    </row>
    <row r="1488" spans="1:6">
      <c r="A1488" s="589">
        <v>92543</v>
      </c>
      <c r="B1488" s="589" t="s">
        <v>2263</v>
      </c>
      <c r="C1488" s="589" t="s">
        <v>68</v>
      </c>
      <c r="D1488" s="589" t="s">
        <v>942</v>
      </c>
      <c r="E1488" s="592">
        <v>20.149999999999999</v>
      </c>
      <c r="F1488" s="591" t="s">
        <v>794</v>
      </c>
    </row>
    <row r="1489" spans="1:6">
      <c r="A1489" s="589">
        <v>92544</v>
      </c>
      <c r="B1489" s="589" t="s">
        <v>2264</v>
      </c>
      <c r="C1489" s="589" t="s">
        <v>68</v>
      </c>
      <c r="D1489" s="589" t="s">
        <v>942</v>
      </c>
      <c r="E1489" s="592">
        <v>16.02</v>
      </c>
      <c r="F1489" s="591" t="s">
        <v>794</v>
      </c>
    </row>
    <row r="1490" spans="1:6">
      <c r="A1490" s="589">
        <v>92545</v>
      </c>
      <c r="B1490" s="589" t="s">
        <v>2265</v>
      </c>
      <c r="C1490" s="589" t="s">
        <v>123</v>
      </c>
      <c r="D1490" s="589" t="s">
        <v>793</v>
      </c>
      <c r="E1490" s="592">
        <v>894.34</v>
      </c>
      <c r="F1490" s="591" t="s">
        <v>794</v>
      </c>
    </row>
    <row r="1491" spans="1:6">
      <c r="A1491" s="589">
        <v>92546</v>
      </c>
      <c r="B1491" s="589" t="s">
        <v>2266</v>
      </c>
      <c r="C1491" s="589" t="s">
        <v>123</v>
      </c>
      <c r="D1491" s="589" t="s">
        <v>793</v>
      </c>
      <c r="E1491" s="590">
        <v>1095.7</v>
      </c>
      <c r="F1491" s="591" t="s">
        <v>794</v>
      </c>
    </row>
    <row r="1492" spans="1:6">
      <c r="A1492" s="589">
        <v>92547</v>
      </c>
      <c r="B1492" s="589" t="s">
        <v>2267</v>
      </c>
      <c r="C1492" s="589" t="s">
        <v>123</v>
      </c>
      <c r="D1492" s="589" t="s">
        <v>793</v>
      </c>
      <c r="E1492" s="590">
        <v>1158.93</v>
      </c>
      <c r="F1492" s="591" t="s">
        <v>794</v>
      </c>
    </row>
    <row r="1493" spans="1:6">
      <c r="A1493" s="589">
        <v>92548</v>
      </c>
      <c r="B1493" s="589" t="s">
        <v>2268</v>
      </c>
      <c r="C1493" s="589" t="s">
        <v>123</v>
      </c>
      <c r="D1493" s="589" t="s">
        <v>793</v>
      </c>
      <c r="E1493" s="590">
        <v>1288.45</v>
      </c>
      <c r="F1493" s="591" t="s">
        <v>794</v>
      </c>
    </row>
    <row r="1494" spans="1:6">
      <c r="A1494" s="589">
        <v>92549</v>
      </c>
      <c r="B1494" s="589" t="s">
        <v>2269</v>
      </c>
      <c r="C1494" s="589" t="s">
        <v>123</v>
      </c>
      <c r="D1494" s="589" t="s">
        <v>793</v>
      </c>
      <c r="E1494" s="590">
        <v>1606.51</v>
      </c>
      <c r="F1494" s="591" t="s">
        <v>794</v>
      </c>
    </row>
    <row r="1495" spans="1:6">
      <c r="A1495" s="589">
        <v>92550</v>
      </c>
      <c r="B1495" s="589" t="s">
        <v>2270</v>
      </c>
      <c r="C1495" s="589" t="s">
        <v>123</v>
      </c>
      <c r="D1495" s="589" t="s">
        <v>793</v>
      </c>
      <c r="E1495" s="590">
        <v>2005.46</v>
      </c>
      <c r="F1495" s="591" t="s">
        <v>794</v>
      </c>
    </row>
    <row r="1496" spans="1:6">
      <c r="A1496" s="589">
        <v>92551</v>
      </c>
      <c r="B1496" s="589" t="s">
        <v>2271</v>
      </c>
      <c r="C1496" s="589" t="s">
        <v>123</v>
      </c>
      <c r="D1496" s="589" t="s">
        <v>793</v>
      </c>
      <c r="E1496" s="590">
        <v>2086.59</v>
      </c>
      <c r="F1496" s="591" t="s">
        <v>794</v>
      </c>
    </row>
    <row r="1497" spans="1:6">
      <c r="A1497" s="589">
        <v>92552</v>
      </c>
      <c r="B1497" s="589" t="s">
        <v>2272</v>
      </c>
      <c r="C1497" s="589" t="s">
        <v>123</v>
      </c>
      <c r="D1497" s="589" t="s">
        <v>793</v>
      </c>
      <c r="E1497" s="590">
        <v>2264.38</v>
      </c>
      <c r="F1497" s="591" t="s">
        <v>794</v>
      </c>
    </row>
    <row r="1498" spans="1:6">
      <c r="A1498" s="589">
        <v>92553</v>
      </c>
      <c r="B1498" s="589" t="s">
        <v>2273</v>
      </c>
      <c r="C1498" s="589" t="s">
        <v>123</v>
      </c>
      <c r="D1498" s="589" t="s">
        <v>793</v>
      </c>
      <c r="E1498" s="590">
        <v>2591.62</v>
      </c>
      <c r="F1498" s="591" t="s">
        <v>794</v>
      </c>
    </row>
    <row r="1499" spans="1:6">
      <c r="A1499" s="589">
        <v>92554</v>
      </c>
      <c r="B1499" s="589" t="s">
        <v>2274</v>
      </c>
      <c r="C1499" s="589" t="s">
        <v>123</v>
      </c>
      <c r="D1499" s="589" t="s">
        <v>793</v>
      </c>
      <c r="E1499" s="590">
        <v>2684.58</v>
      </c>
      <c r="F1499" s="591" t="s">
        <v>794</v>
      </c>
    </row>
    <row r="1500" spans="1:6">
      <c r="A1500" s="589">
        <v>92555</v>
      </c>
      <c r="B1500" s="589" t="s">
        <v>2275</v>
      </c>
      <c r="C1500" s="589" t="s">
        <v>123</v>
      </c>
      <c r="D1500" s="589" t="s">
        <v>793</v>
      </c>
      <c r="E1500" s="592">
        <v>882.15</v>
      </c>
      <c r="F1500" s="591" t="s">
        <v>794</v>
      </c>
    </row>
    <row r="1501" spans="1:6">
      <c r="A1501" s="589">
        <v>92556</v>
      </c>
      <c r="B1501" s="589" t="s">
        <v>2276</v>
      </c>
      <c r="C1501" s="589" t="s">
        <v>123</v>
      </c>
      <c r="D1501" s="589" t="s">
        <v>793</v>
      </c>
      <c r="E1501" s="590">
        <v>1074.3399999999999</v>
      </c>
      <c r="F1501" s="591" t="s">
        <v>794</v>
      </c>
    </row>
    <row r="1502" spans="1:6">
      <c r="A1502" s="589">
        <v>92557</v>
      </c>
      <c r="B1502" s="589" t="s">
        <v>2277</v>
      </c>
      <c r="C1502" s="589" t="s">
        <v>123</v>
      </c>
      <c r="D1502" s="589" t="s">
        <v>793</v>
      </c>
      <c r="E1502" s="590">
        <v>1137.56</v>
      </c>
      <c r="F1502" s="591" t="s">
        <v>794</v>
      </c>
    </row>
    <row r="1503" spans="1:6">
      <c r="A1503" s="589">
        <v>92558</v>
      </c>
      <c r="B1503" s="589" t="s">
        <v>2278</v>
      </c>
      <c r="C1503" s="589" t="s">
        <v>123</v>
      </c>
      <c r="D1503" s="589" t="s">
        <v>793</v>
      </c>
      <c r="E1503" s="590">
        <v>1276.25</v>
      </c>
      <c r="F1503" s="591" t="s">
        <v>794</v>
      </c>
    </row>
    <row r="1504" spans="1:6">
      <c r="A1504" s="589">
        <v>92559</v>
      </c>
      <c r="B1504" s="589" t="s">
        <v>2279</v>
      </c>
      <c r="C1504" s="589" t="s">
        <v>123</v>
      </c>
      <c r="D1504" s="589" t="s">
        <v>793</v>
      </c>
      <c r="E1504" s="590">
        <v>1583.8</v>
      </c>
      <c r="F1504" s="591" t="s">
        <v>794</v>
      </c>
    </row>
    <row r="1505" spans="1:6">
      <c r="A1505" s="589">
        <v>92560</v>
      </c>
      <c r="B1505" s="589" t="s">
        <v>2280</v>
      </c>
      <c r="C1505" s="589" t="s">
        <v>123</v>
      </c>
      <c r="D1505" s="589" t="s">
        <v>793</v>
      </c>
      <c r="E1505" s="590">
        <v>1974.53</v>
      </c>
      <c r="F1505" s="591" t="s">
        <v>794</v>
      </c>
    </row>
    <row r="1506" spans="1:6">
      <c r="A1506" s="589">
        <v>92561</v>
      </c>
      <c r="B1506" s="589" t="s">
        <v>2281</v>
      </c>
      <c r="C1506" s="589" t="s">
        <v>123</v>
      </c>
      <c r="D1506" s="589" t="s">
        <v>793</v>
      </c>
      <c r="E1506" s="590">
        <v>2056.4899999999998</v>
      </c>
      <c r="F1506" s="591" t="s">
        <v>794</v>
      </c>
    </row>
    <row r="1507" spans="1:6">
      <c r="A1507" s="589">
        <v>92562</v>
      </c>
      <c r="B1507" s="589" t="s">
        <v>2282</v>
      </c>
      <c r="C1507" s="589" t="s">
        <v>123</v>
      </c>
      <c r="D1507" s="589" t="s">
        <v>793</v>
      </c>
      <c r="E1507" s="590">
        <v>2212.92</v>
      </c>
      <c r="F1507" s="591" t="s">
        <v>794</v>
      </c>
    </row>
    <row r="1508" spans="1:6">
      <c r="A1508" s="589">
        <v>92563</v>
      </c>
      <c r="B1508" s="589" t="s">
        <v>2283</v>
      </c>
      <c r="C1508" s="589" t="s">
        <v>123</v>
      </c>
      <c r="D1508" s="589" t="s">
        <v>793</v>
      </c>
      <c r="E1508" s="590">
        <v>2531.44</v>
      </c>
      <c r="F1508" s="591" t="s">
        <v>794</v>
      </c>
    </row>
    <row r="1509" spans="1:6">
      <c r="A1509" s="589">
        <v>92564</v>
      </c>
      <c r="B1509" s="589" t="s">
        <v>2284</v>
      </c>
      <c r="C1509" s="589" t="s">
        <v>123</v>
      </c>
      <c r="D1509" s="589" t="s">
        <v>793</v>
      </c>
      <c r="E1509" s="590">
        <v>2610.87</v>
      </c>
      <c r="F1509" s="591" t="s">
        <v>794</v>
      </c>
    </row>
    <row r="1510" spans="1:6">
      <c r="A1510" s="589">
        <v>100379</v>
      </c>
      <c r="B1510" s="589" t="s">
        <v>2285</v>
      </c>
      <c r="C1510" s="589" t="s">
        <v>68</v>
      </c>
      <c r="D1510" s="589" t="s">
        <v>942</v>
      </c>
      <c r="E1510" s="592">
        <v>33.47</v>
      </c>
      <c r="F1510" s="591" t="s">
        <v>794</v>
      </c>
    </row>
    <row r="1511" spans="1:6">
      <c r="A1511" s="589">
        <v>100380</v>
      </c>
      <c r="B1511" s="589" t="s">
        <v>2286</v>
      </c>
      <c r="C1511" s="589" t="s">
        <v>68</v>
      </c>
      <c r="D1511" s="589" t="s">
        <v>793</v>
      </c>
      <c r="E1511" s="592">
        <v>43.97</v>
      </c>
      <c r="F1511" s="591" t="s">
        <v>794</v>
      </c>
    </row>
    <row r="1512" spans="1:6">
      <c r="A1512" s="589">
        <v>100381</v>
      </c>
      <c r="B1512" s="589" t="s">
        <v>2287</v>
      </c>
      <c r="C1512" s="589" t="s">
        <v>68</v>
      </c>
      <c r="D1512" s="589" t="s">
        <v>942</v>
      </c>
      <c r="E1512" s="592">
        <v>49.16</v>
      </c>
      <c r="F1512" s="591" t="s">
        <v>794</v>
      </c>
    </row>
    <row r="1513" spans="1:6">
      <c r="A1513" s="589">
        <v>100383</v>
      </c>
      <c r="B1513" s="589" t="s">
        <v>2288</v>
      </c>
      <c r="C1513" s="589" t="s">
        <v>68</v>
      </c>
      <c r="D1513" s="589" t="s">
        <v>793</v>
      </c>
      <c r="E1513" s="592">
        <v>22.4</v>
      </c>
      <c r="F1513" s="591" t="s">
        <v>794</v>
      </c>
    </row>
    <row r="1514" spans="1:6">
      <c r="A1514" s="589">
        <v>100384</v>
      </c>
      <c r="B1514" s="589" t="s">
        <v>2289</v>
      </c>
      <c r="C1514" s="589" t="s">
        <v>68</v>
      </c>
      <c r="D1514" s="589" t="s">
        <v>942</v>
      </c>
      <c r="E1514" s="592">
        <v>23.49</v>
      </c>
      <c r="F1514" s="591" t="s">
        <v>794</v>
      </c>
    </row>
    <row r="1515" spans="1:6">
      <c r="A1515" s="589">
        <v>100385</v>
      </c>
      <c r="B1515" s="589" t="s">
        <v>2290</v>
      </c>
      <c r="C1515" s="589" t="s">
        <v>68</v>
      </c>
      <c r="D1515" s="589" t="s">
        <v>942</v>
      </c>
      <c r="E1515" s="592">
        <v>30.12</v>
      </c>
      <c r="F1515" s="591" t="s">
        <v>794</v>
      </c>
    </row>
    <row r="1516" spans="1:6">
      <c r="A1516" s="589">
        <v>100386</v>
      </c>
      <c r="B1516" s="589" t="s">
        <v>2291</v>
      </c>
      <c r="C1516" s="589" t="s">
        <v>68</v>
      </c>
      <c r="D1516" s="589" t="s">
        <v>793</v>
      </c>
      <c r="E1516" s="592">
        <v>38.450000000000003</v>
      </c>
      <c r="F1516" s="591" t="s">
        <v>794</v>
      </c>
    </row>
    <row r="1517" spans="1:6">
      <c r="A1517" s="589">
        <v>100387</v>
      </c>
      <c r="B1517" s="589" t="s">
        <v>2292</v>
      </c>
      <c r="C1517" s="589" t="s">
        <v>68</v>
      </c>
      <c r="D1517" s="589" t="s">
        <v>942</v>
      </c>
      <c r="E1517" s="592">
        <v>46.82</v>
      </c>
      <c r="F1517" s="591" t="s">
        <v>794</v>
      </c>
    </row>
    <row r="1518" spans="1:6">
      <c r="A1518" s="589">
        <v>100388</v>
      </c>
      <c r="B1518" s="589" t="s">
        <v>2293</v>
      </c>
      <c r="C1518" s="589" t="s">
        <v>68</v>
      </c>
      <c r="D1518" s="589" t="s">
        <v>942</v>
      </c>
      <c r="E1518" s="592">
        <v>16.71</v>
      </c>
      <c r="F1518" s="591" t="s">
        <v>794</v>
      </c>
    </row>
    <row r="1519" spans="1:6">
      <c r="A1519" s="589">
        <v>100389</v>
      </c>
      <c r="B1519" s="589" t="s">
        <v>2294</v>
      </c>
      <c r="C1519" s="589" t="s">
        <v>68</v>
      </c>
      <c r="D1519" s="589" t="s">
        <v>942</v>
      </c>
      <c r="E1519" s="592">
        <v>14.95</v>
      </c>
      <c r="F1519" s="591" t="s">
        <v>794</v>
      </c>
    </row>
    <row r="1520" spans="1:6">
      <c r="A1520" s="589">
        <v>100390</v>
      </c>
      <c r="B1520" s="589" t="s">
        <v>2295</v>
      </c>
      <c r="C1520" s="589" t="s">
        <v>68</v>
      </c>
      <c r="D1520" s="589" t="s">
        <v>942</v>
      </c>
      <c r="E1520" s="592">
        <v>19.91</v>
      </c>
      <c r="F1520" s="591" t="s">
        <v>794</v>
      </c>
    </row>
    <row r="1521" spans="1:6">
      <c r="A1521" s="589">
        <v>100391</v>
      </c>
      <c r="B1521" s="589" t="s">
        <v>2296</v>
      </c>
      <c r="C1521" s="589" t="s">
        <v>68</v>
      </c>
      <c r="D1521" s="589" t="s">
        <v>942</v>
      </c>
      <c r="E1521" s="592">
        <v>17.12</v>
      </c>
      <c r="F1521" s="591" t="s">
        <v>794</v>
      </c>
    </row>
    <row r="1522" spans="1:6">
      <c r="A1522" s="589">
        <v>100392</v>
      </c>
      <c r="B1522" s="589" t="s">
        <v>2297</v>
      </c>
      <c r="C1522" s="589" t="s">
        <v>68</v>
      </c>
      <c r="D1522" s="589" t="s">
        <v>942</v>
      </c>
      <c r="E1522" s="592">
        <v>13.2</v>
      </c>
      <c r="F1522" s="591" t="s">
        <v>794</v>
      </c>
    </row>
    <row r="1523" spans="1:6">
      <c r="A1523" s="589">
        <v>100393</v>
      </c>
      <c r="B1523" s="589" t="s">
        <v>2298</v>
      </c>
      <c r="C1523" s="589" t="s">
        <v>68</v>
      </c>
      <c r="D1523" s="589" t="s">
        <v>942</v>
      </c>
      <c r="E1523" s="592">
        <v>17.16</v>
      </c>
      <c r="F1523" s="591" t="s">
        <v>794</v>
      </c>
    </row>
    <row r="1524" spans="1:6">
      <c r="A1524" s="589">
        <v>100394</v>
      </c>
      <c r="B1524" s="589" t="s">
        <v>2299</v>
      </c>
      <c r="C1524" s="589" t="s">
        <v>68</v>
      </c>
      <c r="D1524" s="589" t="s">
        <v>942</v>
      </c>
      <c r="E1524" s="592">
        <v>15.7</v>
      </c>
      <c r="F1524" s="591" t="s">
        <v>794</v>
      </c>
    </row>
    <row r="1525" spans="1:6">
      <c r="A1525" s="589">
        <v>100395</v>
      </c>
      <c r="B1525" s="589" t="s">
        <v>2300</v>
      </c>
      <c r="C1525" s="589" t="s">
        <v>68</v>
      </c>
      <c r="D1525" s="589" t="s">
        <v>942</v>
      </c>
      <c r="E1525" s="592">
        <v>20.38</v>
      </c>
      <c r="F1525" s="591" t="s">
        <v>794</v>
      </c>
    </row>
    <row r="1526" spans="1:6">
      <c r="A1526" s="589">
        <v>94189</v>
      </c>
      <c r="B1526" s="589" t="s">
        <v>2301</v>
      </c>
      <c r="C1526" s="589" t="s">
        <v>68</v>
      </c>
      <c r="D1526" s="589" t="s">
        <v>942</v>
      </c>
      <c r="E1526" s="592">
        <v>44.99</v>
      </c>
      <c r="F1526" s="591" t="s">
        <v>794</v>
      </c>
    </row>
    <row r="1527" spans="1:6">
      <c r="A1527" s="589">
        <v>94192</v>
      </c>
      <c r="B1527" s="589" t="s">
        <v>2302</v>
      </c>
      <c r="C1527" s="589" t="s">
        <v>68</v>
      </c>
      <c r="D1527" s="589" t="s">
        <v>942</v>
      </c>
      <c r="E1527" s="592">
        <v>47.19</v>
      </c>
      <c r="F1527" s="591" t="s">
        <v>794</v>
      </c>
    </row>
    <row r="1528" spans="1:6">
      <c r="A1528" s="589">
        <v>94195</v>
      </c>
      <c r="B1528" s="589" t="s">
        <v>2303</v>
      </c>
      <c r="C1528" s="589" t="s">
        <v>68</v>
      </c>
      <c r="D1528" s="589" t="s">
        <v>942</v>
      </c>
      <c r="E1528" s="592">
        <v>63.66</v>
      </c>
      <c r="F1528" s="591" t="s">
        <v>794</v>
      </c>
    </row>
    <row r="1529" spans="1:6">
      <c r="A1529" s="589">
        <v>94198</v>
      </c>
      <c r="B1529" s="589" t="s">
        <v>2304</v>
      </c>
      <c r="C1529" s="589" t="s">
        <v>68</v>
      </c>
      <c r="D1529" s="589" t="s">
        <v>942</v>
      </c>
      <c r="E1529" s="592">
        <v>66.569999999999993</v>
      </c>
      <c r="F1529" s="591" t="s">
        <v>794</v>
      </c>
    </row>
    <row r="1530" spans="1:6">
      <c r="A1530" s="589">
        <v>94201</v>
      </c>
      <c r="B1530" s="589" t="s">
        <v>2305</v>
      </c>
      <c r="C1530" s="589" t="s">
        <v>68</v>
      </c>
      <c r="D1530" s="589" t="s">
        <v>942</v>
      </c>
      <c r="E1530" s="592">
        <v>89.01</v>
      </c>
      <c r="F1530" s="591" t="s">
        <v>794</v>
      </c>
    </row>
    <row r="1531" spans="1:6">
      <c r="A1531" s="589">
        <v>94204</v>
      </c>
      <c r="B1531" s="589" t="s">
        <v>2306</v>
      </c>
      <c r="C1531" s="589" t="s">
        <v>68</v>
      </c>
      <c r="D1531" s="589" t="s">
        <v>942</v>
      </c>
      <c r="E1531" s="592">
        <v>93.96</v>
      </c>
      <c r="F1531" s="591" t="s">
        <v>794</v>
      </c>
    </row>
    <row r="1532" spans="1:6">
      <c r="A1532" s="589">
        <v>94224</v>
      </c>
      <c r="B1532" s="589" t="s">
        <v>2307</v>
      </c>
      <c r="C1532" s="589" t="s">
        <v>67</v>
      </c>
      <c r="D1532" s="589" t="s">
        <v>942</v>
      </c>
      <c r="E1532" s="592">
        <v>22.99</v>
      </c>
      <c r="F1532" s="591" t="s">
        <v>794</v>
      </c>
    </row>
    <row r="1533" spans="1:6">
      <c r="A1533" s="589">
        <v>94226</v>
      </c>
      <c r="B1533" s="589" t="s">
        <v>2308</v>
      </c>
      <c r="C1533" s="589" t="s">
        <v>68</v>
      </c>
      <c r="D1533" s="589" t="s">
        <v>793</v>
      </c>
      <c r="E1533" s="592">
        <v>19.420000000000002</v>
      </c>
      <c r="F1533" s="591" t="s">
        <v>794</v>
      </c>
    </row>
    <row r="1534" spans="1:6">
      <c r="A1534" s="589">
        <v>94232</v>
      </c>
      <c r="B1534" s="589" t="s">
        <v>2309</v>
      </c>
      <c r="C1534" s="589" t="s">
        <v>123</v>
      </c>
      <c r="D1534" s="589" t="s">
        <v>942</v>
      </c>
      <c r="E1534" s="592">
        <v>2.42</v>
      </c>
      <c r="F1534" s="591" t="s">
        <v>794</v>
      </c>
    </row>
    <row r="1535" spans="1:6">
      <c r="A1535" s="589">
        <v>94440</v>
      </c>
      <c r="B1535" s="589" t="s">
        <v>2310</v>
      </c>
      <c r="C1535" s="589" t="s">
        <v>68</v>
      </c>
      <c r="D1535" s="589" t="s">
        <v>942</v>
      </c>
      <c r="E1535" s="592">
        <v>63.66</v>
      </c>
      <c r="F1535" s="591" t="s">
        <v>794</v>
      </c>
    </row>
    <row r="1536" spans="1:6">
      <c r="A1536" s="589">
        <v>94441</v>
      </c>
      <c r="B1536" s="589" t="s">
        <v>2311</v>
      </c>
      <c r="C1536" s="589" t="s">
        <v>68</v>
      </c>
      <c r="D1536" s="589" t="s">
        <v>942</v>
      </c>
      <c r="E1536" s="592">
        <v>66.569999999999993</v>
      </c>
      <c r="F1536" s="591" t="s">
        <v>794</v>
      </c>
    </row>
    <row r="1537" spans="1:6">
      <c r="A1537" s="589">
        <v>94442</v>
      </c>
      <c r="B1537" s="589" t="s">
        <v>2312</v>
      </c>
      <c r="C1537" s="589" t="s">
        <v>68</v>
      </c>
      <c r="D1537" s="589" t="s">
        <v>942</v>
      </c>
      <c r="E1537" s="592">
        <v>63.66</v>
      </c>
      <c r="F1537" s="591" t="s">
        <v>794</v>
      </c>
    </row>
    <row r="1538" spans="1:6">
      <c r="A1538" s="589">
        <v>94443</v>
      </c>
      <c r="B1538" s="589" t="s">
        <v>2313</v>
      </c>
      <c r="C1538" s="589" t="s">
        <v>68</v>
      </c>
      <c r="D1538" s="589" t="s">
        <v>942</v>
      </c>
      <c r="E1538" s="592">
        <v>66.569999999999993</v>
      </c>
      <c r="F1538" s="591" t="s">
        <v>794</v>
      </c>
    </row>
    <row r="1539" spans="1:6">
      <c r="A1539" s="589">
        <v>94445</v>
      </c>
      <c r="B1539" s="589" t="s">
        <v>2314</v>
      </c>
      <c r="C1539" s="589" t="s">
        <v>68</v>
      </c>
      <c r="D1539" s="589" t="s">
        <v>942</v>
      </c>
      <c r="E1539" s="592">
        <v>89.01</v>
      </c>
      <c r="F1539" s="591" t="s">
        <v>794</v>
      </c>
    </row>
    <row r="1540" spans="1:6">
      <c r="A1540" s="589">
        <v>94446</v>
      </c>
      <c r="B1540" s="589" t="s">
        <v>2315</v>
      </c>
      <c r="C1540" s="589" t="s">
        <v>68</v>
      </c>
      <c r="D1540" s="589" t="s">
        <v>942</v>
      </c>
      <c r="E1540" s="592">
        <v>93.96</v>
      </c>
      <c r="F1540" s="591" t="s">
        <v>794</v>
      </c>
    </row>
    <row r="1541" spans="1:6">
      <c r="A1541" s="589">
        <v>94447</v>
      </c>
      <c r="B1541" s="589" t="s">
        <v>2316</v>
      </c>
      <c r="C1541" s="589" t="s">
        <v>68</v>
      </c>
      <c r="D1541" s="589" t="s">
        <v>942</v>
      </c>
      <c r="E1541" s="592">
        <v>89.01</v>
      </c>
      <c r="F1541" s="591" t="s">
        <v>794</v>
      </c>
    </row>
    <row r="1542" spans="1:6">
      <c r="A1542" s="589">
        <v>94448</v>
      </c>
      <c r="B1542" s="589" t="s">
        <v>2317</v>
      </c>
      <c r="C1542" s="589" t="s">
        <v>68</v>
      </c>
      <c r="D1542" s="589" t="s">
        <v>942</v>
      </c>
      <c r="E1542" s="592">
        <v>93.96</v>
      </c>
      <c r="F1542" s="591" t="s">
        <v>794</v>
      </c>
    </row>
    <row r="1543" spans="1:6">
      <c r="A1543" s="589">
        <v>94207</v>
      </c>
      <c r="B1543" s="589" t="s">
        <v>2318</v>
      </c>
      <c r="C1543" s="589" t="s">
        <v>68</v>
      </c>
      <c r="D1543" s="589" t="s">
        <v>942</v>
      </c>
      <c r="E1543" s="592">
        <v>47.77</v>
      </c>
      <c r="F1543" s="591" t="s">
        <v>794</v>
      </c>
    </row>
    <row r="1544" spans="1:6">
      <c r="A1544" s="589">
        <v>94210</v>
      </c>
      <c r="B1544" s="589" t="s">
        <v>2319</v>
      </c>
      <c r="C1544" s="589" t="s">
        <v>68</v>
      </c>
      <c r="D1544" s="589" t="s">
        <v>942</v>
      </c>
      <c r="E1544" s="592">
        <v>50.73</v>
      </c>
      <c r="F1544" s="591" t="s">
        <v>794</v>
      </c>
    </row>
    <row r="1545" spans="1:6">
      <c r="A1545" s="589">
        <v>94218</v>
      </c>
      <c r="B1545" s="589" t="s">
        <v>2320</v>
      </c>
      <c r="C1545" s="589" t="s">
        <v>68</v>
      </c>
      <c r="D1545" s="589" t="s">
        <v>942</v>
      </c>
      <c r="E1545" s="592">
        <v>127.47</v>
      </c>
      <c r="F1545" s="591" t="s">
        <v>794</v>
      </c>
    </row>
    <row r="1546" spans="1:6">
      <c r="A1546" s="589">
        <v>94213</v>
      </c>
      <c r="B1546" s="589" t="s">
        <v>2321</v>
      </c>
      <c r="C1546" s="589" t="s">
        <v>68</v>
      </c>
      <c r="D1546" s="589" t="s">
        <v>942</v>
      </c>
      <c r="E1546" s="592">
        <v>66.17</v>
      </c>
      <c r="F1546" s="591" t="s">
        <v>794</v>
      </c>
    </row>
    <row r="1547" spans="1:6">
      <c r="A1547" s="589">
        <v>94216</v>
      </c>
      <c r="B1547" s="589" t="s">
        <v>251</v>
      </c>
      <c r="C1547" s="589" t="s">
        <v>68</v>
      </c>
      <c r="D1547" s="589" t="s">
        <v>942</v>
      </c>
      <c r="E1547" s="592">
        <v>191.32</v>
      </c>
      <c r="F1547" s="591" t="s">
        <v>794</v>
      </c>
    </row>
    <row r="1548" spans="1:6">
      <c r="A1548" s="589">
        <v>94219</v>
      </c>
      <c r="B1548" s="589" t="s">
        <v>2322</v>
      </c>
      <c r="C1548" s="589" t="s">
        <v>67</v>
      </c>
      <c r="D1548" s="589" t="s">
        <v>942</v>
      </c>
      <c r="E1548" s="592">
        <v>41.87</v>
      </c>
      <c r="F1548" s="591" t="s">
        <v>794</v>
      </c>
    </row>
    <row r="1549" spans="1:6">
      <c r="A1549" s="589">
        <v>94220</v>
      </c>
      <c r="B1549" s="589" t="s">
        <v>2323</v>
      </c>
      <c r="C1549" s="589" t="s">
        <v>67</v>
      </c>
      <c r="D1549" s="589" t="s">
        <v>942</v>
      </c>
      <c r="E1549" s="592">
        <v>58.37</v>
      </c>
      <c r="F1549" s="591" t="s">
        <v>794</v>
      </c>
    </row>
    <row r="1550" spans="1:6">
      <c r="A1550" s="589">
        <v>94221</v>
      </c>
      <c r="B1550" s="589" t="s">
        <v>2324</v>
      </c>
      <c r="C1550" s="589" t="s">
        <v>67</v>
      </c>
      <c r="D1550" s="589" t="s">
        <v>942</v>
      </c>
      <c r="E1550" s="592">
        <v>36.130000000000003</v>
      </c>
      <c r="F1550" s="591" t="s">
        <v>794</v>
      </c>
    </row>
    <row r="1551" spans="1:6">
      <c r="A1551" s="589">
        <v>94222</v>
      </c>
      <c r="B1551" s="589" t="s">
        <v>2325</v>
      </c>
      <c r="C1551" s="589" t="s">
        <v>67</v>
      </c>
      <c r="D1551" s="589" t="s">
        <v>942</v>
      </c>
      <c r="E1551" s="592">
        <v>52.63</v>
      </c>
      <c r="F1551" s="591" t="s">
        <v>794</v>
      </c>
    </row>
    <row r="1552" spans="1:6">
      <c r="A1552" s="589">
        <v>94223</v>
      </c>
      <c r="B1552" s="589" t="s">
        <v>2326</v>
      </c>
      <c r="C1552" s="589" t="s">
        <v>67</v>
      </c>
      <c r="D1552" s="589" t="s">
        <v>942</v>
      </c>
      <c r="E1552" s="592">
        <v>82.22</v>
      </c>
      <c r="F1552" s="591" t="s">
        <v>794</v>
      </c>
    </row>
    <row r="1553" spans="1:6">
      <c r="A1553" s="589">
        <v>94451</v>
      </c>
      <c r="B1553" s="589" t="s">
        <v>2327</v>
      </c>
      <c r="C1553" s="589" t="s">
        <v>67</v>
      </c>
      <c r="D1553" s="589" t="s">
        <v>942</v>
      </c>
      <c r="E1553" s="592">
        <v>92.2</v>
      </c>
      <c r="F1553" s="591" t="s">
        <v>794</v>
      </c>
    </row>
    <row r="1554" spans="1:6">
      <c r="A1554" s="589">
        <v>100325</v>
      </c>
      <c r="B1554" s="589" t="s">
        <v>2328</v>
      </c>
      <c r="C1554" s="589" t="s">
        <v>67</v>
      </c>
      <c r="D1554" s="589" t="s">
        <v>942</v>
      </c>
      <c r="E1554" s="592">
        <v>89.65</v>
      </c>
      <c r="F1554" s="591" t="s">
        <v>794</v>
      </c>
    </row>
    <row r="1555" spans="1:6">
      <c r="A1555" s="589">
        <v>100327</v>
      </c>
      <c r="B1555" s="589" t="s">
        <v>2329</v>
      </c>
      <c r="C1555" s="589" t="s">
        <v>67</v>
      </c>
      <c r="D1555" s="589" t="s">
        <v>793</v>
      </c>
      <c r="E1555" s="592">
        <v>63.32</v>
      </c>
      <c r="F1555" s="591" t="s">
        <v>794</v>
      </c>
    </row>
    <row r="1556" spans="1:6">
      <c r="A1556" s="589">
        <v>100328</v>
      </c>
      <c r="B1556" s="589" t="s">
        <v>2330</v>
      </c>
      <c r="C1556" s="589" t="s">
        <v>68</v>
      </c>
      <c r="D1556" s="589" t="s">
        <v>942</v>
      </c>
      <c r="E1556" s="592">
        <v>18.38</v>
      </c>
      <c r="F1556" s="591" t="s">
        <v>794</v>
      </c>
    </row>
    <row r="1557" spans="1:6">
      <c r="A1557" s="589">
        <v>100329</v>
      </c>
      <c r="B1557" s="589" t="s">
        <v>2331</v>
      </c>
      <c r="C1557" s="589" t="s">
        <v>68</v>
      </c>
      <c r="D1557" s="589" t="s">
        <v>942</v>
      </c>
      <c r="E1557" s="592">
        <v>21.31</v>
      </c>
      <c r="F1557" s="591" t="s">
        <v>794</v>
      </c>
    </row>
    <row r="1558" spans="1:6">
      <c r="A1558" s="589">
        <v>100330</v>
      </c>
      <c r="B1558" s="589" t="s">
        <v>2332</v>
      </c>
      <c r="C1558" s="589" t="s">
        <v>68</v>
      </c>
      <c r="D1558" s="589" t="s">
        <v>942</v>
      </c>
      <c r="E1558" s="592">
        <v>25.04</v>
      </c>
      <c r="F1558" s="591" t="s">
        <v>794</v>
      </c>
    </row>
    <row r="1559" spans="1:6">
      <c r="A1559" s="589">
        <v>100331</v>
      </c>
      <c r="B1559" s="589" t="s">
        <v>2333</v>
      </c>
      <c r="C1559" s="589" t="s">
        <v>68</v>
      </c>
      <c r="D1559" s="589" t="s">
        <v>942</v>
      </c>
      <c r="E1559" s="592">
        <v>30.02</v>
      </c>
      <c r="F1559" s="591" t="s">
        <v>794</v>
      </c>
    </row>
    <row r="1560" spans="1:6">
      <c r="A1560" s="589">
        <v>100434</v>
      </c>
      <c r="B1560" s="589" t="s">
        <v>2334</v>
      </c>
      <c r="C1560" s="589" t="s">
        <v>67</v>
      </c>
      <c r="D1560" s="589" t="s">
        <v>942</v>
      </c>
      <c r="E1560" s="592">
        <v>160.38999999999999</v>
      </c>
      <c r="F1560" s="591" t="s">
        <v>794</v>
      </c>
    </row>
    <row r="1561" spans="1:6">
      <c r="A1561" s="589">
        <v>100435</v>
      </c>
      <c r="B1561" s="589" t="s">
        <v>2335</v>
      </c>
      <c r="C1561" s="589" t="s">
        <v>67</v>
      </c>
      <c r="D1561" s="589" t="s">
        <v>942</v>
      </c>
      <c r="E1561" s="592">
        <v>64.569999999999993</v>
      </c>
      <c r="F1561" s="591" t="s">
        <v>794</v>
      </c>
    </row>
    <row r="1562" spans="1:6">
      <c r="A1562" s="589">
        <v>94227</v>
      </c>
      <c r="B1562" s="589" t="s">
        <v>2336</v>
      </c>
      <c r="C1562" s="589" t="s">
        <v>67</v>
      </c>
      <c r="D1562" s="589" t="s">
        <v>793</v>
      </c>
      <c r="E1562" s="592">
        <v>69.650000000000006</v>
      </c>
      <c r="F1562" s="591" t="s">
        <v>794</v>
      </c>
    </row>
    <row r="1563" spans="1:6">
      <c r="A1563" s="589">
        <v>94228</v>
      </c>
      <c r="B1563" s="589" t="s">
        <v>249</v>
      </c>
      <c r="C1563" s="589" t="s">
        <v>67</v>
      </c>
      <c r="D1563" s="589" t="s">
        <v>793</v>
      </c>
      <c r="E1563" s="592">
        <v>94.39</v>
      </c>
      <c r="F1563" s="591" t="s">
        <v>794</v>
      </c>
    </row>
    <row r="1564" spans="1:6">
      <c r="A1564" s="589">
        <v>94229</v>
      </c>
      <c r="B1564" s="589" t="s">
        <v>2337</v>
      </c>
      <c r="C1564" s="589" t="s">
        <v>67</v>
      </c>
      <c r="D1564" s="589" t="s">
        <v>793</v>
      </c>
      <c r="E1564" s="592">
        <v>183.21</v>
      </c>
      <c r="F1564" s="591" t="s">
        <v>794</v>
      </c>
    </row>
    <row r="1565" spans="1:6">
      <c r="A1565" s="589">
        <v>94231</v>
      </c>
      <c r="B1565" s="589" t="s">
        <v>250</v>
      </c>
      <c r="C1565" s="589" t="s">
        <v>67</v>
      </c>
      <c r="D1565" s="589" t="s">
        <v>793</v>
      </c>
      <c r="E1565" s="592">
        <v>56.29</v>
      </c>
      <c r="F1565" s="591" t="s">
        <v>794</v>
      </c>
    </row>
    <row r="1566" spans="1:6">
      <c r="A1566" s="589">
        <v>94449</v>
      </c>
      <c r="B1566" s="589" t="s">
        <v>2338</v>
      </c>
      <c r="C1566" s="589" t="s">
        <v>68</v>
      </c>
      <c r="D1566" s="589" t="s">
        <v>793</v>
      </c>
      <c r="E1566" s="592">
        <v>62.4</v>
      </c>
      <c r="F1566" s="591" t="s">
        <v>794</v>
      </c>
    </row>
    <row r="1567" spans="1:6">
      <c r="A1567" s="589">
        <v>92255</v>
      </c>
      <c r="B1567" s="589" t="s">
        <v>2339</v>
      </c>
      <c r="C1567" s="589" t="s">
        <v>123</v>
      </c>
      <c r="D1567" s="589" t="s">
        <v>793</v>
      </c>
      <c r="E1567" s="592">
        <v>173.41</v>
      </c>
      <c r="F1567" s="591" t="s">
        <v>794</v>
      </c>
    </row>
    <row r="1568" spans="1:6">
      <c r="A1568" s="589">
        <v>92256</v>
      </c>
      <c r="B1568" s="589" t="s">
        <v>2340</v>
      </c>
      <c r="C1568" s="589" t="s">
        <v>123</v>
      </c>
      <c r="D1568" s="589" t="s">
        <v>793</v>
      </c>
      <c r="E1568" s="592">
        <v>209.72</v>
      </c>
      <c r="F1568" s="591" t="s">
        <v>794</v>
      </c>
    </row>
    <row r="1569" spans="1:6">
      <c r="A1569" s="589">
        <v>92257</v>
      </c>
      <c r="B1569" s="589" t="s">
        <v>2341</v>
      </c>
      <c r="C1569" s="589" t="s">
        <v>123</v>
      </c>
      <c r="D1569" s="589" t="s">
        <v>793</v>
      </c>
      <c r="E1569" s="592">
        <v>245.65</v>
      </c>
      <c r="F1569" s="591" t="s">
        <v>794</v>
      </c>
    </row>
    <row r="1570" spans="1:6">
      <c r="A1570" s="589">
        <v>92258</v>
      </c>
      <c r="B1570" s="589" t="s">
        <v>2342</v>
      </c>
      <c r="C1570" s="589" t="s">
        <v>123</v>
      </c>
      <c r="D1570" s="589" t="s">
        <v>793</v>
      </c>
      <c r="E1570" s="592">
        <v>303.43</v>
      </c>
      <c r="F1570" s="591" t="s">
        <v>794</v>
      </c>
    </row>
    <row r="1571" spans="1:6">
      <c r="A1571" s="589">
        <v>92568</v>
      </c>
      <c r="B1571" s="589" t="s">
        <v>2343</v>
      </c>
      <c r="C1571" s="589" t="s">
        <v>68</v>
      </c>
      <c r="D1571" s="589" t="s">
        <v>793</v>
      </c>
      <c r="E1571" s="592">
        <v>122.51</v>
      </c>
      <c r="F1571" s="591" t="s">
        <v>794</v>
      </c>
    </row>
    <row r="1572" spans="1:6">
      <c r="A1572" s="589">
        <v>92569</v>
      </c>
      <c r="B1572" s="589" t="s">
        <v>2344</v>
      </c>
      <c r="C1572" s="589" t="s">
        <v>68</v>
      </c>
      <c r="D1572" s="589" t="s">
        <v>793</v>
      </c>
      <c r="E1572" s="592">
        <v>68.150000000000006</v>
      </c>
      <c r="F1572" s="591" t="s">
        <v>794</v>
      </c>
    </row>
    <row r="1573" spans="1:6">
      <c r="A1573" s="589">
        <v>92570</v>
      </c>
      <c r="B1573" s="589" t="s">
        <v>2345</v>
      </c>
      <c r="C1573" s="589" t="s">
        <v>68</v>
      </c>
      <c r="D1573" s="589" t="s">
        <v>793</v>
      </c>
      <c r="E1573" s="592">
        <v>43.07</v>
      </c>
      <c r="F1573" s="591" t="s">
        <v>794</v>
      </c>
    </row>
    <row r="1574" spans="1:6">
      <c r="A1574" s="589">
        <v>92571</v>
      </c>
      <c r="B1574" s="589" t="s">
        <v>2346</v>
      </c>
      <c r="C1574" s="589" t="s">
        <v>68</v>
      </c>
      <c r="D1574" s="589" t="s">
        <v>793</v>
      </c>
      <c r="E1574" s="592">
        <v>129.68</v>
      </c>
      <c r="F1574" s="591" t="s">
        <v>794</v>
      </c>
    </row>
    <row r="1575" spans="1:6">
      <c r="A1575" s="589">
        <v>92572</v>
      </c>
      <c r="B1575" s="589" t="s">
        <v>2347</v>
      </c>
      <c r="C1575" s="589" t="s">
        <v>68</v>
      </c>
      <c r="D1575" s="589" t="s">
        <v>793</v>
      </c>
      <c r="E1575" s="592">
        <v>77.67</v>
      </c>
      <c r="F1575" s="591" t="s">
        <v>794</v>
      </c>
    </row>
    <row r="1576" spans="1:6">
      <c r="A1576" s="589">
        <v>92573</v>
      </c>
      <c r="B1576" s="589" t="s">
        <v>2348</v>
      </c>
      <c r="C1576" s="589" t="s">
        <v>68</v>
      </c>
      <c r="D1576" s="589" t="s">
        <v>793</v>
      </c>
      <c r="E1576" s="592">
        <v>46.11</v>
      </c>
      <c r="F1576" s="591" t="s">
        <v>794</v>
      </c>
    </row>
    <row r="1577" spans="1:6">
      <c r="A1577" s="589">
        <v>92574</v>
      </c>
      <c r="B1577" s="589" t="s">
        <v>2349</v>
      </c>
      <c r="C1577" s="589" t="s">
        <v>68</v>
      </c>
      <c r="D1577" s="589" t="s">
        <v>793</v>
      </c>
      <c r="E1577" s="592">
        <v>124.44</v>
      </c>
      <c r="F1577" s="591" t="s">
        <v>794</v>
      </c>
    </row>
    <row r="1578" spans="1:6">
      <c r="A1578" s="589">
        <v>92575</v>
      </c>
      <c r="B1578" s="589" t="s">
        <v>2350</v>
      </c>
      <c r="C1578" s="589" t="s">
        <v>68</v>
      </c>
      <c r="D1578" s="589" t="s">
        <v>793</v>
      </c>
      <c r="E1578" s="592">
        <v>62.37</v>
      </c>
      <c r="F1578" s="591" t="s">
        <v>794</v>
      </c>
    </row>
    <row r="1579" spans="1:6">
      <c r="A1579" s="589">
        <v>92576</v>
      </c>
      <c r="B1579" s="589" t="s">
        <v>2351</v>
      </c>
      <c r="C1579" s="589" t="s">
        <v>68</v>
      </c>
      <c r="D1579" s="589" t="s">
        <v>793</v>
      </c>
      <c r="E1579" s="592">
        <v>34.06</v>
      </c>
      <c r="F1579" s="591" t="s">
        <v>794</v>
      </c>
    </row>
    <row r="1580" spans="1:6">
      <c r="A1580" s="589">
        <v>92577</v>
      </c>
      <c r="B1580" s="589" t="s">
        <v>2352</v>
      </c>
      <c r="C1580" s="589" t="s">
        <v>68</v>
      </c>
      <c r="D1580" s="589" t="s">
        <v>793</v>
      </c>
      <c r="E1580" s="592">
        <v>132.01</v>
      </c>
      <c r="F1580" s="591" t="s">
        <v>794</v>
      </c>
    </row>
    <row r="1581" spans="1:6">
      <c r="A1581" s="589">
        <v>92578</v>
      </c>
      <c r="B1581" s="589" t="s">
        <v>2353</v>
      </c>
      <c r="C1581" s="589" t="s">
        <v>68</v>
      </c>
      <c r="D1581" s="589" t="s">
        <v>793</v>
      </c>
      <c r="E1581" s="592">
        <v>66.599999999999994</v>
      </c>
      <c r="F1581" s="591" t="s">
        <v>794</v>
      </c>
    </row>
    <row r="1582" spans="1:6">
      <c r="A1582" s="589">
        <v>92579</v>
      </c>
      <c r="B1582" s="589" t="s">
        <v>2354</v>
      </c>
      <c r="C1582" s="589" t="s">
        <v>68</v>
      </c>
      <c r="D1582" s="589" t="s">
        <v>793</v>
      </c>
      <c r="E1582" s="592">
        <v>36.47</v>
      </c>
      <c r="F1582" s="591" t="s">
        <v>794</v>
      </c>
    </row>
    <row r="1583" spans="1:6">
      <c r="A1583" s="589">
        <v>92580</v>
      </c>
      <c r="B1583" s="589" t="s">
        <v>2355</v>
      </c>
      <c r="C1583" s="589" t="s">
        <v>68</v>
      </c>
      <c r="D1583" s="589" t="s">
        <v>793</v>
      </c>
      <c r="E1583" s="592">
        <v>45.35</v>
      </c>
      <c r="F1583" s="591" t="s">
        <v>794</v>
      </c>
    </row>
    <row r="1584" spans="1:6">
      <c r="A1584" s="589">
        <v>92581</v>
      </c>
      <c r="B1584" s="589" t="s">
        <v>2356</v>
      </c>
      <c r="C1584" s="589" t="s">
        <v>68</v>
      </c>
      <c r="D1584" s="589" t="s">
        <v>793</v>
      </c>
      <c r="E1584" s="592">
        <v>47.39</v>
      </c>
      <c r="F1584" s="591" t="s">
        <v>794</v>
      </c>
    </row>
    <row r="1585" spans="1:6">
      <c r="A1585" s="589">
        <v>92582</v>
      </c>
      <c r="B1585" s="589" t="s">
        <v>2357</v>
      </c>
      <c r="C1585" s="589" t="s">
        <v>123</v>
      </c>
      <c r="D1585" s="589" t="s">
        <v>793</v>
      </c>
      <c r="E1585" s="592">
        <v>668.14</v>
      </c>
      <c r="F1585" s="591" t="s">
        <v>794</v>
      </c>
    </row>
    <row r="1586" spans="1:6">
      <c r="A1586" s="589">
        <v>92584</v>
      </c>
      <c r="B1586" s="589" t="s">
        <v>2358</v>
      </c>
      <c r="C1586" s="589" t="s">
        <v>123</v>
      </c>
      <c r="D1586" s="589" t="s">
        <v>793</v>
      </c>
      <c r="E1586" s="592">
        <v>784.2</v>
      </c>
      <c r="F1586" s="591" t="s">
        <v>794</v>
      </c>
    </row>
    <row r="1587" spans="1:6">
      <c r="A1587" s="589">
        <v>92586</v>
      </c>
      <c r="B1587" s="589" t="s">
        <v>2359</v>
      </c>
      <c r="C1587" s="589" t="s">
        <v>123</v>
      </c>
      <c r="D1587" s="589" t="s">
        <v>793</v>
      </c>
      <c r="E1587" s="592">
        <v>900.25</v>
      </c>
      <c r="F1587" s="591" t="s">
        <v>794</v>
      </c>
    </row>
    <row r="1588" spans="1:6">
      <c r="A1588" s="589">
        <v>92588</v>
      </c>
      <c r="B1588" s="589" t="s">
        <v>2360</v>
      </c>
      <c r="C1588" s="589" t="s">
        <v>123</v>
      </c>
      <c r="D1588" s="589" t="s">
        <v>793</v>
      </c>
      <c r="E1588" s="590">
        <v>1134.33</v>
      </c>
      <c r="F1588" s="591" t="s">
        <v>794</v>
      </c>
    </row>
    <row r="1589" spans="1:6">
      <c r="A1589" s="589">
        <v>92590</v>
      </c>
      <c r="B1589" s="589" t="s">
        <v>2361</v>
      </c>
      <c r="C1589" s="589" t="s">
        <v>123</v>
      </c>
      <c r="D1589" s="589" t="s">
        <v>793</v>
      </c>
      <c r="E1589" s="590">
        <v>1250.3800000000001</v>
      </c>
      <c r="F1589" s="591" t="s">
        <v>794</v>
      </c>
    </row>
    <row r="1590" spans="1:6">
      <c r="A1590" s="589">
        <v>92592</v>
      </c>
      <c r="B1590" s="589" t="s">
        <v>2362</v>
      </c>
      <c r="C1590" s="589" t="s">
        <v>123</v>
      </c>
      <c r="D1590" s="589" t="s">
        <v>793</v>
      </c>
      <c r="E1590" s="590">
        <v>1402.37</v>
      </c>
      <c r="F1590" s="591" t="s">
        <v>794</v>
      </c>
    </row>
    <row r="1591" spans="1:6">
      <c r="A1591" s="589">
        <v>92594</v>
      </c>
      <c r="B1591" s="589" t="s">
        <v>2363</v>
      </c>
      <c r="C1591" s="589" t="s">
        <v>123</v>
      </c>
      <c r="D1591" s="589" t="s">
        <v>793</v>
      </c>
      <c r="E1591" s="590">
        <v>1629.5</v>
      </c>
      <c r="F1591" s="591" t="s">
        <v>794</v>
      </c>
    </row>
    <row r="1592" spans="1:6">
      <c r="A1592" s="589">
        <v>92596</v>
      </c>
      <c r="B1592" s="589" t="s">
        <v>2364</v>
      </c>
      <c r="C1592" s="589" t="s">
        <v>123</v>
      </c>
      <c r="D1592" s="589" t="s">
        <v>793</v>
      </c>
      <c r="E1592" s="590">
        <v>1808.3</v>
      </c>
      <c r="F1592" s="591" t="s">
        <v>794</v>
      </c>
    </row>
    <row r="1593" spans="1:6">
      <c r="A1593" s="589">
        <v>92598</v>
      </c>
      <c r="B1593" s="589" t="s">
        <v>2365</v>
      </c>
      <c r="C1593" s="589" t="s">
        <v>123</v>
      </c>
      <c r="D1593" s="589" t="s">
        <v>793</v>
      </c>
      <c r="E1593" s="590">
        <v>1924.35</v>
      </c>
      <c r="F1593" s="591" t="s">
        <v>794</v>
      </c>
    </row>
    <row r="1594" spans="1:6">
      <c r="A1594" s="589">
        <v>92600</v>
      </c>
      <c r="B1594" s="589" t="s">
        <v>2366</v>
      </c>
      <c r="C1594" s="589" t="s">
        <v>123</v>
      </c>
      <c r="D1594" s="589" t="s">
        <v>793</v>
      </c>
      <c r="E1594" s="590">
        <v>2069.7600000000002</v>
      </c>
      <c r="F1594" s="591" t="s">
        <v>794</v>
      </c>
    </row>
    <row r="1595" spans="1:6">
      <c r="A1595" s="589">
        <v>92602</v>
      </c>
      <c r="B1595" s="589" t="s">
        <v>2367</v>
      </c>
      <c r="C1595" s="589" t="s">
        <v>123</v>
      </c>
      <c r="D1595" s="589" t="s">
        <v>793</v>
      </c>
      <c r="E1595" s="592">
        <v>668.14</v>
      </c>
      <c r="F1595" s="591" t="s">
        <v>794</v>
      </c>
    </row>
    <row r="1596" spans="1:6">
      <c r="A1596" s="589">
        <v>92604</v>
      </c>
      <c r="B1596" s="589" t="s">
        <v>2368</v>
      </c>
      <c r="C1596" s="589" t="s">
        <v>123</v>
      </c>
      <c r="D1596" s="589" t="s">
        <v>793</v>
      </c>
      <c r="E1596" s="592">
        <v>754.84</v>
      </c>
      <c r="F1596" s="591" t="s">
        <v>794</v>
      </c>
    </row>
    <row r="1597" spans="1:6">
      <c r="A1597" s="589">
        <v>92606</v>
      </c>
      <c r="B1597" s="589" t="s">
        <v>2369</v>
      </c>
      <c r="C1597" s="589" t="s">
        <v>123</v>
      </c>
      <c r="D1597" s="589" t="s">
        <v>793</v>
      </c>
      <c r="E1597" s="592">
        <v>870.9</v>
      </c>
      <c r="F1597" s="591" t="s">
        <v>794</v>
      </c>
    </row>
    <row r="1598" spans="1:6">
      <c r="A1598" s="589">
        <v>92608</v>
      </c>
      <c r="B1598" s="589" t="s">
        <v>2370</v>
      </c>
      <c r="C1598" s="589" t="s">
        <v>123</v>
      </c>
      <c r="D1598" s="589" t="s">
        <v>793</v>
      </c>
      <c r="E1598" s="590">
        <v>1075.6199999999999</v>
      </c>
      <c r="F1598" s="591" t="s">
        <v>794</v>
      </c>
    </row>
    <row r="1599" spans="1:6">
      <c r="A1599" s="589">
        <v>92610</v>
      </c>
      <c r="B1599" s="589" t="s">
        <v>2371</v>
      </c>
      <c r="C1599" s="589" t="s">
        <v>123</v>
      </c>
      <c r="D1599" s="589" t="s">
        <v>793</v>
      </c>
      <c r="E1599" s="590">
        <v>1191.68</v>
      </c>
      <c r="F1599" s="591" t="s">
        <v>794</v>
      </c>
    </row>
    <row r="1600" spans="1:6">
      <c r="A1600" s="589">
        <v>92612</v>
      </c>
      <c r="B1600" s="589" t="s">
        <v>2372</v>
      </c>
      <c r="C1600" s="589" t="s">
        <v>123</v>
      </c>
      <c r="D1600" s="589" t="s">
        <v>793</v>
      </c>
      <c r="E1600" s="590">
        <v>1343.66</v>
      </c>
      <c r="F1600" s="591" t="s">
        <v>794</v>
      </c>
    </row>
    <row r="1601" spans="1:6">
      <c r="A1601" s="589">
        <v>92614</v>
      </c>
      <c r="B1601" s="589" t="s">
        <v>2373</v>
      </c>
      <c r="C1601" s="589" t="s">
        <v>123</v>
      </c>
      <c r="D1601" s="589" t="s">
        <v>793</v>
      </c>
      <c r="E1601" s="590">
        <v>1512.09</v>
      </c>
      <c r="F1601" s="591" t="s">
        <v>794</v>
      </c>
    </row>
    <row r="1602" spans="1:6">
      <c r="A1602" s="589">
        <v>92616</v>
      </c>
      <c r="B1602" s="589" t="s">
        <v>2374</v>
      </c>
      <c r="C1602" s="589" t="s">
        <v>123</v>
      </c>
      <c r="D1602" s="589" t="s">
        <v>793</v>
      </c>
      <c r="E1602" s="590">
        <v>1720.24</v>
      </c>
      <c r="F1602" s="591" t="s">
        <v>794</v>
      </c>
    </row>
    <row r="1603" spans="1:6">
      <c r="A1603" s="589">
        <v>92618</v>
      </c>
      <c r="B1603" s="589" t="s">
        <v>2375</v>
      </c>
      <c r="C1603" s="589" t="s">
        <v>123</v>
      </c>
      <c r="D1603" s="589" t="s">
        <v>793</v>
      </c>
      <c r="E1603" s="590">
        <v>1836.29</v>
      </c>
      <c r="F1603" s="591" t="s">
        <v>794</v>
      </c>
    </row>
    <row r="1604" spans="1:6">
      <c r="A1604" s="589">
        <v>92620</v>
      </c>
      <c r="B1604" s="589" t="s">
        <v>2376</v>
      </c>
      <c r="C1604" s="589" t="s">
        <v>123</v>
      </c>
      <c r="D1604" s="589" t="s">
        <v>793</v>
      </c>
      <c r="E1604" s="590">
        <v>1952.34</v>
      </c>
      <c r="F1604" s="591" t="s">
        <v>794</v>
      </c>
    </row>
    <row r="1605" spans="1:6">
      <c r="A1605" s="589">
        <v>100357</v>
      </c>
      <c r="B1605" s="589" t="s">
        <v>2377</v>
      </c>
      <c r="C1605" s="589" t="s">
        <v>123</v>
      </c>
      <c r="D1605" s="589" t="s">
        <v>793</v>
      </c>
      <c r="E1605" s="592">
        <v>928.17</v>
      </c>
      <c r="F1605" s="591" t="s">
        <v>794</v>
      </c>
    </row>
    <row r="1606" spans="1:6">
      <c r="A1606" s="589">
        <v>100358</v>
      </c>
      <c r="B1606" s="589" t="s">
        <v>2378</v>
      </c>
      <c r="C1606" s="589" t="s">
        <v>123</v>
      </c>
      <c r="D1606" s="589" t="s">
        <v>793</v>
      </c>
      <c r="E1606" s="590">
        <v>1250.48</v>
      </c>
      <c r="F1606" s="591" t="s">
        <v>794</v>
      </c>
    </row>
    <row r="1607" spans="1:6">
      <c r="A1607" s="589">
        <v>100359</v>
      </c>
      <c r="B1607" s="589" t="s">
        <v>2379</v>
      </c>
      <c r="C1607" s="589" t="s">
        <v>123</v>
      </c>
      <c r="D1607" s="589" t="s">
        <v>793</v>
      </c>
      <c r="E1607" s="590">
        <v>1314.92</v>
      </c>
      <c r="F1607" s="591" t="s">
        <v>794</v>
      </c>
    </row>
    <row r="1608" spans="1:6">
      <c r="A1608" s="589">
        <v>100360</v>
      </c>
      <c r="B1608" s="589" t="s">
        <v>2380</v>
      </c>
      <c r="C1608" s="589" t="s">
        <v>123</v>
      </c>
      <c r="D1608" s="589" t="s">
        <v>793</v>
      </c>
      <c r="E1608" s="590">
        <v>1457.01</v>
      </c>
      <c r="F1608" s="591" t="s">
        <v>794</v>
      </c>
    </row>
    <row r="1609" spans="1:6">
      <c r="A1609" s="589">
        <v>100361</v>
      </c>
      <c r="B1609" s="589" t="s">
        <v>2381</v>
      </c>
      <c r="C1609" s="589" t="s">
        <v>123</v>
      </c>
      <c r="D1609" s="589" t="s">
        <v>793</v>
      </c>
      <c r="E1609" s="590">
        <v>1806.38</v>
      </c>
      <c r="F1609" s="591" t="s">
        <v>794</v>
      </c>
    </row>
    <row r="1610" spans="1:6">
      <c r="A1610" s="589">
        <v>100362</v>
      </c>
      <c r="B1610" s="589" t="s">
        <v>2382</v>
      </c>
      <c r="C1610" s="589" t="s">
        <v>123</v>
      </c>
      <c r="D1610" s="589" t="s">
        <v>793</v>
      </c>
      <c r="E1610" s="590">
        <v>2465.14</v>
      </c>
      <c r="F1610" s="591" t="s">
        <v>794</v>
      </c>
    </row>
    <row r="1611" spans="1:6">
      <c r="A1611" s="589">
        <v>100363</v>
      </c>
      <c r="B1611" s="589" t="s">
        <v>2383</v>
      </c>
      <c r="C1611" s="589" t="s">
        <v>123</v>
      </c>
      <c r="D1611" s="589" t="s">
        <v>793</v>
      </c>
      <c r="E1611" s="590">
        <v>2544.7399999999998</v>
      </c>
      <c r="F1611" s="591" t="s">
        <v>794</v>
      </c>
    </row>
    <row r="1612" spans="1:6">
      <c r="A1612" s="589">
        <v>100364</v>
      </c>
      <c r="B1612" s="589" t="s">
        <v>2384</v>
      </c>
      <c r="C1612" s="589" t="s">
        <v>123</v>
      </c>
      <c r="D1612" s="589" t="s">
        <v>793</v>
      </c>
      <c r="E1612" s="590">
        <v>2756.42</v>
      </c>
      <c r="F1612" s="591" t="s">
        <v>794</v>
      </c>
    </row>
    <row r="1613" spans="1:6">
      <c r="A1613" s="589">
        <v>100365</v>
      </c>
      <c r="B1613" s="589" t="s">
        <v>2385</v>
      </c>
      <c r="C1613" s="589" t="s">
        <v>123</v>
      </c>
      <c r="D1613" s="589" t="s">
        <v>793</v>
      </c>
      <c r="E1613" s="590">
        <v>3154.1</v>
      </c>
      <c r="F1613" s="591" t="s">
        <v>794</v>
      </c>
    </row>
    <row r="1614" spans="1:6">
      <c r="A1614" s="589">
        <v>100366</v>
      </c>
      <c r="B1614" s="589" t="s">
        <v>2386</v>
      </c>
      <c r="C1614" s="589" t="s">
        <v>123</v>
      </c>
      <c r="D1614" s="589" t="s">
        <v>793</v>
      </c>
      <c r="E1614" s="590">
        <v>3365.05</v>
      </c>
      <c r="F1614" s="591" t="s">
        <v>794</v>
      </c>
    </row>
    <row r="1615" spans="1:6">
      <c r="A1615" s="589">
        <v>100367</v>
      </c>
      <c r="B1615" s="589" t="s">
        <v>2387</v>
      </c>
      <c r="C1615" s="589" t="s">
        <v>123</v>
      </c>
      <c r="D1615" s="589" t="s">
        <v>793</v>
      </c>
      <c r="E1615" s="592">
        <v>903.78</v>
      </c>
      <c r="F1615" s="591" t="s">
        <v>794</v>
      </c>
    </row>
    <row r="1616" spans="1:6">
      <c r="A1616" s="589">
        <v>100368</v>
      </c>
      <c r="B1616" s="589" t="s">
        <v>2388</v>
      </c>
      <c r="C1616" s="589" t="s">
        <v>123</v>
      </c>
      <c r="D1616" s="589" t="s">
        <v>793</v>
      </c>
      <c r="E1616" s="590">
        <v>1220.3800000000001</v>
      </c>
      <c r="F1616" s="591" t="s">
        <v>794</v>
      </c>
    </row>
    <row r="1617" spans="1:6">
      <c r="A1617" s="589">
        <v>100369</v>
      </c>
      <c r="B1617" s="589" t="s">
        <v>2389</v>
      </c>
      <c r="C1617" s="589" t="s">
        <v>123</v>
      </c>
      <c r="D1617" s="589" t="s">
        <v>793</v>
      </c>
      <c r="E1617" s="590">
        <v>1284.83</v>
      </c>
      <c r="F1617" s="591" t="s">
        <v>794</v>
      </c>
    </row>
    <row r="1618" spans="1:6">
      <c r="A1618" s="589">
        <v>100370</v>
      </c>
      <c r="B1618" s="589" t="s">
        <v>2390</v>
      </c>
      <c r="C1618" s="589" t="s">
        <v>123</v>
      </c>
      <c r="D1618" s="589" t="s">
        <v>793</v>
      </c>
      <c r="E1618" s="590">
        <v>1520.13</v>
      </c>
      <c r="F1618" s="591" t="s">
        <v>794</v>
      </c>
    </row>
    <row r="1619" spans="1:6">
      <c r="A1619" s="589">
        <v>100371</v>
      </c>
      <c r="B1619" s="589" t="s">
        <v>2391</v>
      </c>
      <c r="C1619" s="589" t="s">
        <v>123</v>
      </c>
      <c r="D1619" s="589" t="s">
        <v>793</v>
      </c>
      <c r="E1619" s="590">
        <v>1726.13</v>
      </c>
      <c r="F1619" s="591" t="s">
        <v>794</v>
      </c>
    </row>
    <row r="1620" spans="1:6">
      <c r="A1620" s="589">
        <v>100372</v>
      </c>
      <c r="B1620" s="589" t="s">
        <v>2392</v>
      </c>
      <c r="C1620" s="589" t="s">
        <v>123</v>
      </c>
      <c r="D1620" s="589" t="s">
        <v>793</v>
      </c>
      <c r="E1620" s="590">
        <v>2327.65</v>
      </c>
      <c r="F1620" s="591" t="s">
        <v>794</v>
      </c>
    </row>
    <row r="1621" spans="1:6">
      <c r="A1621" s="589">
        <v>100373</v>
      </c>
      <c r="B1621" s="589" t="s">
        <v>2393</v>
      </c>
      <c r="C1621" s="589" t="s">
        <v>123</v>
      </c>
      <c r="D1621" s="589" t="s">
        <v>793</v>
      </c>
      <c r="E1621" s="590">
        <v>2405.64</v>
      </c>
      <c r="F1621" s="591" t="s">
        <v>794</v>
      </c>
    </row>
    <row r="1622" spans="1:6">
      <c r="A1622" s="589">
        <v>100374</v>
      </c>
      <c r="B1622" s="589" t="s">
        <v>2394</v>
      </c>
      <c r="C1622" s="589" t="s">
        <v>123</v>
      </c>
      <c r="D1622" s="589" t="s">
        <v>793</v>
      </c>
      <c r="E1622" s="590">
        <v>2572.46</v>
      </c>
      <c r="F1622" s="591" t="s">
        <v>794</v>
      </c>
    </row>
    <row r="1623" spans="1:6">
      <c r="A1623" s="589">
        <v>100375</v>
      </c>
      <c r="B1623" s="589" t="s">
        <v>2395</v>
      </c>
      <c r="C1623" s="589" t="s">
        <v>123</v>
      </c>
      <c r="D1623" s="589" t="s">
        <v>793</v>
      </c>
      <c r="E1623" s="590">
        <v>2880.85</v>
      </c>
      <c r="F1623" s="591" t="s">
        <v>794</v>
      </c>
    </row>
    <row r="1624" spans="1:6">
      <c r="A1624" s="589">
        <v>100376</v>
      </c>
      <c r="B1624" s="589" t="s">
        <v>2396</v>
      </c>
      <c r="C1624" s="589" t="s">
        <v>123</v>
      </c>
      <c r="D1624" s="589" t="s">
        <v>793</v>
      </c>
      <c r="E1624" s="590">
        <v>2822.66</v>
      </c>
      <c r="F1624" s="591" t="s">
        <v>794</v>
      </c>
    </row>
    <row r="1625" spans="1:6">
      <c r="A1625" s="589">
        <v>100377</v>
      </c>
      <c r="B1625" s="589" t="s">
        <v>2397</v>
      </c>
      <c r="C1625" s="589" t="s">
        <v>76</v>
      </c>
      <c r="D1625" s="589" t="s">
        <v>793</v>
      </c>
      <c r="E1625" s="592">
        <v>11.15</v>
      </c>
      <c r="F1625" s="591" t="s">
        <v>794</v>
      </c>
    </row>
    <row r="1626" spans="1:6">
      <c r="A1626" s="589">
        <v>100378</v>
      </c>
      <c r="B1626" s="589" t="s">
        <v>2398</v>
      </c>
      <c r="C1626" s="589" t="s">
        <v>76</v>
      </c>
      <c r="D1626" s="589" t="s">
        <v>793</v>
      </c>
      <c r="E1626" s="592">
        <v>10.33</v>
      </c>
      <c r="F1626" s="591" t="s">
        <v>794</v>
      </c>
    </row>
    <row r="1627" spans="1:6">
      <c r="A1627" s="589">
        <v>100382</v>
      </c>
      <c r="B1627" s="589" t="s">
        <v>2399</v>
      </c>
      <c r="C1627" s="589" t="s">
        <v>68</v>
      </c>
      <c r="D1627" s="589" t="s">
        <v>942</v>
      </c>
      <c r="E1627" s="592">
        <v>20.68</v>
      </c>
      <c r="F1627" s="591" t="s">
        <v>794</v>
      </c>
    </row>
    <row r="1628" spans="1:6">
      <c r="A1628" s="589">
        <v>104314</v>
      </c>
      <c r="B1628" s="589" t="s">
        <v>2400</v>
      </c>
      <c r="C1628" s="589" t="s">
        <v>76</v>
      </c>
      <c r="D1628" s="589" t="s">
        <v>793</v>
      </c>
      <c r="E1628" s="592">
        <v>10.45</v>
      </c>
      <c r="F1628" s="591" t="s">
        <v>794</v>
      </c>
    </row>
    <row r="1629" spans="1:6">
      <c r="A1629" s="589">
        <v>94444</v>
      </c>
      <c r="B1629" s="589" t="s">
        <v>2401</v>
      </c>
      <c r="C1629" s="589" t="s">
        <v>68</v>
      </c>
      <c r="D1629" s="589" t="s">
        <v>942</v>
      </c>
      <c r="E1629" s="592">
        <v>947.21</v>
      </c>
      <c r="F1629" s="591" t="s">
        <v>794</v>
      </c>
    </row>
    <row r="1630" spans="1:6">
      <c r="A1630" s="589">
        <v>104482</v>
      </c>
      <c r="B1630" s="589" t="s">
        <v>2402</v>
      </c>
      <c r="C1630" s="589" t="s">
        <v>64</v>
      </c>
      <c r="D1630" s="589" t="s">
        <v>942</v>
      </c>
      <c r="E1630" s="592">
        <v>24.91</v>
      </c>
      <c r="F1630" s="591" t="s">
        <v>794</v>
      </c>
    </row>
    <row r="1631" spans="1:6">
      <c r="A1631" s="589">
        <v>104184</v>
      </c>
      <c r="B1631" s="589" t="s">
        <v>2403</v>
      </c>
      <c r="C1631" s="589" t="s">
        <v>123</v>
      </c>
      <c r="D1631" s="589" t="s">
        <v>942</v>
      </c>
      <c r="E1631" s="592">
        <v>25.8</v>
      </c>
      <c r="F1631" s="591" t="s">
        <v>794</v>
      </c>
    </row>
    <row r="1632" spans="1:6">
      <c r="A1632" s="589">
        <v>104185</v>
      </c>
      <c r="B1632" s="589" t="s">
        <v>2404</v>
      </c>
      <c r="C1632" s="589" t="s">
        <v>123</v>
      </c>
      <c r="D1632" s="589" t="s">
        <v>942</v>
      </c>
      <c r="E1632" s="592">
        <v>20.87</v>
      </c>
      <c r="F1632" s="591" t="s">
        <v>794</v>
      </c>
    </row>
    <row r="1633" spans="1:6">
      <c r="A1633" s="589">
        <v>104186</v>
      </c>
      <c r="B1633" s="589" t="s">
        <v>2405</v>
      </c>
      <c r="C1633" s="589" t="s">
        <v>67</v>
      </c>
      <c r="D1633" s="589" t="s">
        <v>793</v>
      </c>
      <c r="E1633" s="592">
        <v>263.14</v>
      </c>
      <c r="F1633" s="591" t="s">
        <v>794</v>
      </c>
    </row>
    <row r="1634" spans="1:6">
      <c r="A1634" s="589">
        <v>104187</v>
      </c>
      <c r="B1634" s="589" t="s">
        <v>2406</v>
      </c>
      <c r="C1634" s="589" t="s">
        <v>67</v>
      </c>
      <c r="D1634" s="589" t="s">
        <v>793</v>
      </c>
      <c r="E1634" s="590">
        <v>1453.72</v>
      </c>
      <c r="F1634" s="591" t="s">
        <v>794</v>
      </c>
    </row>
    <row r="1635" spans="1:6">
      <c r="A1635" s="589">
        <v>104189</v>
      </c>
      <c r="B1635" s="589" t="s">
        <v>2407</v>
      </c>
      <c r="C1635" s="589" t="s">
        <v>63</v>
      </c>
      <c r="D1635" s="589" t="s">
        <v>942</v>
      </c>
      <c r="E1635" s="592">
        <v>176.79</v>
      </c>
      <c r="F1635" s="591" t="s">
        <v>794</v>
      </c>
    </row>
    <row r="1636" spans="1:6">
      <c r="A1636" s="589">
        <v>104190</v>
      </c>
      <c r="B1636" s="589" t="s">
        <v>2408</v>
      </c>
      <c r="C1636" s="589" t="s">
        <v>123</v>
      </c>
      <c r="D1636" s="589" t="s">
        <v>942</v>
      </c>
      <c r="E1636" s="592">
        <v>561.55999999999995</v>
      </c>
      <c r="F1636" s="591" t="s">
        <v>794</v>
      </c>
    </row>
    <row r="1637" spans="1:6">
      <c r="A1637" s="589">
        <v>102661</v>
      </c>
      <c r="B1637" s="589" t="s">
        <v>2409</v>
      </c>
      <c r="C1637" s="589" t="s">
        <v>67</v>
      </c>
      <c r="D1637" s="589" t="s">
        <v>793</v>
      </c>
      <c r="E1637" s="592">
        <v>40.020000000000003</v>
      </c>
      <c r="F1637" s="591" t="s">
        <v>794</v>
      </c>
    </row>
    <row r="1638" spans="1:6">
      <c r="A1638" s="589">
        <v>102662</v>
      </c>
      <c r="B1638" s="589" t="s">
        <v>2410</v>
      </c>
      <c r="C1638" s="589" t="s">
        <v>67</v>
      </c>
      <c r="D1638" s="589" t="s">
        <v>793</v>
      </c>
      <c r="E1638" s="592">
        <v>93.18</v>
      </c>
      <c r="F1638" s="591" t="s">
        <v>794</v>
      </c>
    </row>
    <row r="1639" spans="1:6">
      <c r="A1639" s="589">
        <v>102663</v>
      </c>
      <c r="B1639" s="589" t="s">
        <v>2411</v>
      </c>
      <c r="C1639" s="589" t="s">
        <v>67</v>
      </c>
      <c r="D1639" s="589" t="s">
        <v>793</v>
      </c>
      <c r="E1639" s="592">
        <v>68</v>
      </c>
      <c r="F1639" s="591" t="s">
        <v>794</v>
      </c>
    </row>
    <row r="1640" spans="1:6">
      <c r="A1640" s="589">
        <v>102664</v>
      </c>
      <c r="B1640" s="589" t="s">
        <v>2412</v>
      </c>
      <c r="C1640" s="589" t="s">
        <v>67</v>
      </c>
      <c r="D1640" s="589" t="s">
        <v>793</v>
      </c>
      <c r="E1640" s="592">
        <v>58.29</v>
      </c>
      <c r="F1640" s="591" t="s">
        <v>794</v>
      </c>
    </row>
    <row r="1641" spans="1:6">
      <c r="A1641" s="589">
        <v>102665</v>
      </c>
      <c r="B1641" s="589" t="s">
        <v>2413</v>
      </c>
      <c r="C1641" s="589" t="s">
        <v>67</v>
      </c>
      <c r="D1641" s="589" t="s">
        <v>793</v>
      </c>
      <c r="E1641" s="592">
        <v>34.82</v>
      </c>
      <c r="F1641" s="591" t="s">
        <v>794</v>
      </c>
    </row>
    <row r="1642" spans="1:6">
      <c r="A1642" s="589">
        <v>102666</v>
      </c>
      <c r="B1642" s="589" t="s">
        <v>2414</v>
      </c>
      <c r="C1642" s="589" t="s">
        <v>67</v>
      </c>
      <c r="D1642" s="589" t="s">
        <v>793</v>
      </c>
      <c r="E1642" s="592">
        <v>69.09</v>
      </c>
      <c r="F1642" s="591" t="s">
        <v>794</v>
      </c>
    </row>
    <row r="1643" spans="1:6">
      <c r="A1643" s="589">
        <v>102668</v>
      </c>
      <c r="B1643" s="589" t="s">
        <v>2415</v>
      </c>
      <c r="C1643" s="589" t="s">
        <v>67</v>
      </c>
      <c r="D1643" s="589" t="s">
        <v>793</v>
      </c>
      <c r="E1643" s="592">
        <v>122.23</v>
      </c>
      <c r="F1643" s="591" t="s">
        <v>794</v>
      </c>
    </row>
    <row r="1644" spans="1:6">
      <c r="A1644" s="589">
        <v>102669</v>
      </c>
      <c r="B1644" s="589" t="s">
        <v>2416</v>
      </c>
      <c r="C1644" s="589" t="s">
        <v>67</v>
      </c>
      <c r="D1644" s="589" t="s">
        <v>793</v>
      </c>
      <c r="E1644" s="592">
        <v>96.19</v>
      </c>
      <c r="F1644" s="591" t="s">
        <v>794</v>
      </c>
    </row>
    <row r="1645" spans="1:6">
      <c r="A1645" s="589">
        <v>102670</v>
      </c>
      <c r="B1645" s="589" t="s">
        <v>2417</v>
      </c>
      <c r="C1645" s="589" t="s">
        <v>67</v>
      </c>
      <c r="D1645" s="589" t="s">
        <v>793</v>
      </c>
      <c r="E1645" s="592">
        <v>124.59</v>
      </c>
      <c r="F1645" s="591" t="s">
        <v>794</v>
      </c>
    </row>
    <row r="1646" spans="1:6">
      <c r="A1646" s="589">
        <v>102672</v>
      </c>
      <c r="B1646" s="589" t="s">
        <v>2418</v>
      </c>
      <c r="C1646" s="589" t="s">
        <v>67</v>
      </c>
      <c r="D1646" s="589" t="s">
        <v>793</v>
      </c>
      <c r="E1646" s="592">
        <v>189.88</v>
      </c>
      <c r="F1646" s="591" t="s">
        <v>794</v>
      </c>
    </row>
    <row r="1647" spans="1:6">
      <c r="A1647" s="589">
        <v>102673</v>
      </c>
      <c r="B1647" s="589" t="s">
        <v>2419</v>
      </c>
      <c r="C1647" s="589" t="s">
        <v>67</v>
      </c>
      <c r="D1647" s="589" t="s">
        <v>793</v>
      </c>
      <c r="E1647" s="592">
        <v>176.11</v>
      </c>
      <c r="F1647" s="591" t="s">
        <v>794</v>
      </c>
    </row>
    <row r="1648" spans="1:6">
      <c r="A1648" s="589">
        <v>102674</v>
      </c>
      <c r="B1648" s="589" t="s">
        <v>2420</v>
      </c>
      <c r="C1648" s="589" t="s">
        <v>67</v>
      </c>
      <c r="D1648" s="589" t="s">
        <v>793</v>
      </c>
      <c r="E1648" s="592">
        <v>138.58000000000001</v>
      </c>
      <c r="F1648" s="591" t="s">
        <v>794</v>
      </c>
    </row>
    <row r="1649" spans="1:6">
      <c r="A1649" s="589">
        <v>102676</v>
      </c>
      <c r="B1649" s="589" t="s">
        <v>2421</v>
      </c>
      <c r="C1649" s="589" t="s">
        <v>67</v>
      </c>
      <c r="D1649" s="589" t="s">
        <v>793</v>
      </c>
      <c r="E1649" s="592">
        <v>194.74</v>
      </c>
      <c r="F1649" s="591" t="s">
        <v>794</v>
      </c>
    </row>
    <row r="1650" spans="1:6">
      <c r="A1650" s="589">
        <v>102677</v>
      </c>
      <c r="B1650" s="589" t="s">
        <v>2422</v>
      </c>
      <c r="C1650" s="589" t="s">
        <v>67</v>
      </c>
      <c r="D1650" s="589" t="s">
        <v>793</v>
      </c>
      <c r="E1650" s="592">
        <v>171.72</v>
      </c>
      <c r="F1650" s="591" t="s">
        <v>794</v>
      </c>
    </row>
    <row r="1651" spans="1:6">
      <c r="A1651" s="589">
        <v>102678</v>
      </c>
      <c r="B1651" s="589" t="s">
        <v>2423</v>
      </c>
      <c r="C1651" s="589" t="s">
        <v>67</v>
      </c>
      <c r="D1651" s="589" t="s">
        <v>793</v>
      </c>
      <c r="E1651" s="592">
        <v>178.98</v>
      </c>
      <c r="F1651" s="591" t="s">
        <v>794</v>
      </c>
    </row>
    <row r="1652" spans="1:6">
      <c r="A1652" s="589">
        <v>102679</v>
      </c>
      <c r="B1652" s="589" t="s">
        <v>2424</v>
      </c>
      <c r="C1652" s="589" t="s">
        <v>67</v>
      </c>
      <c r="D1652" s="589" t="s">
        <v>793</v>
      </c>
      <c r="E1652" s="592">
        <v>201.02</v>
      </c>
      <c r="F1652" s="591" t="s">
        <v>794</v>
      </c>
    </row>
    <row r="1653" spans="1:6">
      <c r="A1653" s="589">
        <v>102680</v>
      </c>
      <c r="B1653" s="589" t="s">
        <v>2425</v>
      </c>
      <c r="C1653" s="589" t="s">
        <v>67</v>
      </c>
      <c r="D1653" s="589" t="s">
        <v>793</v>
      </c>
      <c r="E1653" s="592">
        <v>190.82</v>
      </c>
      <c r="F1653" s="591" t="s">
        <v>794</v>
      </c>
    </row>
    <row r="1654" spans="1:6">
      <c r="A1654" s="589">
        <v>102681</v>
      </c>
      <c r="B1654" s="589" t="s">
        <v>2426</v>
      </c>
      <c r="C1654" s="589" t="s">
        <v>67</v>
      </c>
      <c r="D1654" s="589" t="s">
        <v>793</v>
      </c>
      <c r="E1654" s="592">
        <v>246.99</v>
      </c>
      <c r="F1654" s="591" t="s">
        <v>794</v>
      </c>
    </row>
    <row r="1655" spans="1:6">
      <c r="A1655" s="589">
        <v>102683</v>
      </c>
      <c r="B1655" s="589" t="s">
        <v>2427</v>
      </c>
      <c r="C1655" s="589" t="s">
        <v>67</v>
      </c>
      <c r="D1655" s="589" t="s">
        <v>793</v>
      </c>
      <c r="E1655" s="592">
        <v>228.52</v>
      </c>
      <c r="F1655" s="591" t="s">
        <v>794</v>
      </c>
    </row>
    <row r="1656" spans="1:6">
      <c r="A1656" s="589">
        <v>102684</v>
      </c>
      <c r="B1656" s="589" t="s">
        <v>2428</v>
      </c>
      <c r="C1656" s="589" t="s">
        <v>67</v>
      </c>
      <c r="D1656" s="589" t="s">
        <v>793</v>
      </c>
      <c r="E1656" s="592">
        <v>212.86</v>
      </c>
      <c r="F1656" s="591" t="s">
        <v>794</v>
      </c>
    </row>
    <row r="1657" spans="1:6">
      <c r="A1657" s="589">
        <v>102685</v>
      </c>
      <c r="B1657" s="589" t="s">
        <v>2429</v>
      </c>
      <c r="C1657" s="589" t="s">
        <v>67</v>
      </c>
      <c r="D1657" s="589" t="s">
        <v>793</v>
      </c>
      <c r="E1657" s="592">
        <v>269.02</v>
      </c>
      <c r="F1657" s="591" t="s">
        <v>794</v>
      </c>
    </row>
    <row r="1658" spans="1:6">
      <c r="A1658" s="589">
        <v>102687</v>
      </c>
      <c r="B1658" s="589" t="s">
        <v>2430</v>
      </c>
      <c r="C1658" s="589" t="s">
        <v>67</v>
      </c>
      <c r="D1658" s="589" t="s">
        <v>793</v>
      </c>
      <c r="E1658" s="592">
        <v>245.14</v>
      </c>
      <c r="F1658" s="591" t="s">
        <v>794</v>
      </c>
    </row>
    <row r="1659" spans="1:6">
      <c r="A1659" s="589">
        <v>102688</v>
      </c>
      <c r="B1659" s="589" t="s">
        <v>2431</v>
      </c>
      <c r="C1659" s="589" t="s">
        <v>67</v>
      </c>
      <c r="D1659" s="589" t="s">
        <v>793</v>
      </c>
      <c r="E1659" s="592">
        <v>45.51</v>
      </c>
      <c r="F1659" s="591" t="s">
        <v>794</v>
      </c>
    </row>
    <row r="1660" spans="1:6">
      <c r="A1660" s="589">
        <v>102689</v>
      </c>
      <c r="B1660" s="589" t="s">
        <v>2432</v>
      </c>
      <c r="C1660" s="589" t="s">
        <v>67</v>
      </c>
      <c r="D1660" s="589" t="s">
        <v>793</v>
      </c>
      <c r="E1660" s="592">
        <v>96.39</v>
      </c>
      <c r="F1660" s="591" t="s">
        <v>794</v>
      </c>
    </row>
    <row r="1661" spans="1:6">
      <c r="A1661" s="589">
        <v>102690</v>
      </c>
      <c r="B1661" s="589" t="s">
        <v>2433</v>
      </c>
      <c r="C1661" s="589" t="s">
        <v>67</v>
      </c>
      <c r="D1661" s="589" t="s">
        <v>793</v>
      </c>
      <c r="E1661" s="592">
        <v>74.56</v>
      </c>
      <c r="F1661" s="591" t="s">
        <v>794</v>
      </c>
    </row>
    <row r="1662" spans="1:6">
      <c r="A1662" s="589">
        <v>102693</v>
      </c>
      <c r="B1662" s="589" t="s">
        <v>2434</v>
      </c>
      <c r="C1662" s="589" t="s">
        <v>67</v>
      </c>
      <c r="D1662" s="589" t="s">
        <v>793</v>
      </c>
      <c r="E1662" s="592">
        <v>125.45</v>
      </c>
      <c r="F1662" s="591" t="s">
        <v>794</v>
      </c>
    </row>
    <row r="1663" spans="1:6">
      <c r="A1663" s="589">
        <v>102694</v>
      </c>
      <c r="B1663" s="589" t="s">
        <v>2435</v>
      </c>
      <c r="C1663" s="589" t="s">
        <v>67</v>
      </c>
      <c r="D1663" s="589" t="s">
        <v>793</v>
      </c>
      <c r="E1663" s="592">
        <v>89.04</v>
      </c>
      <c r="F1663" s="591" t="s">
        <v>794</v>
      </c>
    </row>
    <row r="1664" spans="1:6">
      <c r="A1664" s="589">
        <v>102696</v>
      </c>
      <c r="B1664" s="589" t="s">
        <v>2436</v>
      </c>
      <c r="C1664" s="589" t="s">
        <v>67</v>
      </c>
      <c r="D1664" s="589" t="s">
        <v>793</v>
      </c>
      <c r="E1664" s="592">
        <v>139.72999999999999</v>
      </c>
      <c r="F1664" s="591" t="s">
        <v>794</v>
      </c>
    </row>
    <row r="1665" spans="1:6">
      <c r="A1665" s="589">
        <v>102697</v>
      </c>
      <c r="B1665" s="589" t="s">
        <v>2437</v>
      </c>
      <c r="C1665" s="589" t="s">
        <v>67</v>
      </c>
      <c r="D1665" s="589" t="s">
        <v>793</v>
      </c>
      <c r="E1665" s="592">
        <v>135.53</v>
      </c>
      <c r="F1665" s="591" t="s">
        <v>794</v>
      </c>
    </row>
    <row r="1666" spans="1:6">
      <c r="A1666" s="589">
        <v>102703</v>
      </c>
      <c r="B1666" s="589" t="s">
        <v>2438</v>
      </c>
      <c r="C1666" s="589" t="s">
        <v>67</v>
      </c>
      <c r="D1666" s="589" t="s">
        <v>793</v>
      </c>
      <c r="E1666" s="592">
        <v>186.23</v>
      </c>
      <c r="F1666" s="591" t="s">
        <v>794</v>
      </c>
    </row>
    <row r="1667" spans="1:6">
      <c r="A1667" s="589">
        <v>102704</v>
      </c>
      <c r="B1667" s="589" t="s">
        <v>2439</v>
      </c>
      <c r="C1667" s="589" t="s">
        <v>67</v>
      </c>
      <c r="D1667" s="589" t="s">
        <v>793</v>
      </c>
      <c r="E1667" s="592">
        <v>12.13</v>
      </c>
      <c r="F1667" s="591" t="s">
        <v>794</v>
      </c>
    </row>
    <row r="1668" spans="1:6">
      <c r="A1668" s="589">
        <v>102705</v>
      </c>
      <c r="B1668" s="589" t="s">
        <v>2440</v>
      </c>
      <c r="C1668" s="589" t="s">
        <v>67</v>
      </c>
      <c r="D1668" s="589" t="s">
        <v>942</v>
      </c>
      <c r="E1668" s="592">
        <v>62</v>
      </c>
      <c r="F1668" s="591" t="s">
        <v>794</v>
      </c>
    </row>
    <row r="1669" spans="1:6">
      <c r="A1669" s="589">
        <v>102707</v>
      </c>
      <c r="B1669" s="589" t="s">
        <v>2441</v>
      </c>
      <c r="C1669" s="589" t="s">
        <v>67</v>
      </c>
      <c r="D1669" s="589" t="s">
        <v>793</v>
      </c>
      <c r="E1669" s="592">
        <v>44.51</v>
      </c>
      <c r="F1669" s="591" t="s">
        <v>794</v>
      </c>
    </row>
    <row r="1670" spans="1:6">
      <c r="A1670" s="589">
        <v>102708</v>
      </c>
      <c r="B1670" s="589" t="s">
        <v>2442</v>
      </c>
      <c r="C1670" s="589" t="s">
        <v>123</v>
      </c>
      <c r="D1670" s="589" t="s">
        <v>942</v>
      </c>
      <c r="E1670" s="592">
        <v>21.48</v>
      </c>
      <c r="F1670" s="591" t="s">
        <v>794</v>
      </c>
    </row>
    <row r="1671" spans="1:6">
      <c r="A1671" s="589">
        <v>102710</v>
      </c>
      <c r="B1671" s="589" t="s">
        <v>2443</v>
      </c>
      <c r="C1671" s="589" t="s">
        <v>123</v>
      </c>
      <c r="D1671" s="589" t="s">
        <v>942</v>
      </c>
      <c r="E1671" s="592">
        <v>53.95</v>
      </c>
      <c r="F1671" s="591" t="s">
        <v>794</v>
      </c>
    </row>
    <row r="1672" spans="1:6">
      <c r="A1672" s="589">
        <v>102711</v>
      </c>
      <c r="B1672" s="589" t="s">
        <v>2444</v>
      </c>
      <c r="C1672" s="589" t="s">
        <v>123</v>
      </c>
      <c r="D1672" s="589" t="s">
        <v>942</v>
      </c>
      <c r="E1672" s="592">
        <v>71.92</v>
      </c>
      <c r="F1672" s="591" t="s">
        <v>794</v>
      </c>
    </row>
    <row r="1673" spans="1:6">
      <c r="A1673" s="589">
        <v>102712</v>
      </c>
      <c r="B1673" s="589" t="s">
        <v>2445</v>
      </c>
      <c r="C1673" s="589" t="s">
        <v>68</v>
      </c>
      <c r="D1673" s="589" t="s">
        <v>793</v>
      </c>
      <c r="E1673" s="592">
        <v>9.1</v>
      </c>
      <c r="F1673" s="591" t="s">
        <v>794</v>
      </c>
    </row>
    <row r="1674" spans="1:6">
      <c r="A1674" s="589">
        <v>102713</v>
      </c>
      <c r="B1674" s="589" t="s">
        <v>2446</v>
      </c>
      <c r="C1674" s="589" t="s">
        <v>68</v>
      </c>
      <c r="D1674" s="589" t="s">
        <v>793</v>
      </c>
      <c r="E1674" s="592">
        <v>12.53</v>
      </c>
      <c r="F1674" s="591" t="s">
        <v>794</v>
      </c>
    </row>
    <row r="1675" spans="1:6">
      <c r="A1675" s="589">
        <v>102715</v>
      </c>
      <c r="B1675" s="589" t="s">
        <v>2447</v>
      </c>
      <c r="C1675" s="589" t="s">
        <v>68</v>
      </c>
      <c r="D1675" s="589" t="s">
        <v>793</v>
      </c>
      <c r="E1675" s="592">
        <v>24.86</v>
      </c>
      <c r="F1675" s="591" t="s">
        <v>794</v>
      </c>
    </row>
    <row r="1676" spans="1:6">
      <c r="A1676" s="589">
        <v>102716</v>
      </c>
      <c r="B1676" s="589" t="s">
        <v>2448</v>
      </c>
      <c r="C1676" s="589" t="s">
        <v>63</v>
      </c>
      <c r="D1676" s="589" t="s">
        <v>793</v>
      </c>
      <c r="E1676" s="592">
        <v>166.5</v>
      </c>
      <c r="F1676" s="591" t="s">
        <v>794</v>
      </c>
    </row>
    <row r="1677" spans="1:6">
      <c r="A1677" s="589">
        <v>102717</v>
      </c>
      <c r="B1677" s="589" t="s">
        <v>2449</v>
      </c>
      <c r="C1677" s="589" t="s">
        <v>63</v>
      </c>
      <c r="D1677" s="589" t="s">
        <v>793</v>
      </c>
      <c r="E1677" s="592">
        <v>203.15</v>
      </c>
      <c r="F1677" s="591" t="s">
        <v>794</v>
      </c>
    </row>
    <row r="1678" spans="1:6">
      <c r="A1678" s="589">
        <v>102718</v>
      </c>
      <c r="B1678" s="589" t="s">
        <v>2450</v>
      </c>
      <c r="C1678" s="589" t="s">
        <v>63</v>
      </c>
      <c r="D1678" s="589" t="s">
        <v>942</v>
      </c>
      <c r="E1678" s="592">
        <v>173.77</v>
      </c>
      <c r="F1678" s="591" t="s">
        <v>794</v>
      </c>
    </row>
    <row r="1679" spans="1:6">
      <c r="A1679" s="589">
        <v>102719</v>
      </c>
      <c r="B1679" s="589" t="s">
        <v>2451</v>
      </c>
      <c r="C1679" s="589" t="s">
        <v>63</v>
      </c>
      <c r="D1679" s="589" t="s">
        <v>1410</v>
      </c>
      <c r="E1679" s="592">
        <v>210.42</v>
      </c>
      <c r="F1679" s="591" t="s">
        <v>794</v>
      </c>
    </row>
    <row r="1680" spans="1:6">
      <c r="A1680" s="589">
        <v>102722</v>
      </c>
      <c r="B1680" s="589" t="s">
        <v>2452</v>
      </c>
      <c r="C1680" s="589" t="s">
        <v>67</v>
      </c>
      <c r="D1680" s="589" t="s">
        <v>793</v>
      </c>
      <c r="E1680" s="592">
        <v>58.04</v>
      </c>
      <c r="F1680" s="591" t="s">
        <v>794</v>
      </c>
    </row>
    <row r="1681" spans="1:6">
      <c r="A1681" s="589">
        <v>102723</v>
      </c>
      <c r="B1681" s="589" t="s">
        <v>2453</v>
      </c>
      <c r="C1681" s="589" t="s">
        <v>67</v>
      </c>
      <c r="D1681" s="589" t="s">
        <v>793</v>
      </c>
      <c r="E1681" s="592">
        <v>107.91</v>
      </c>
      <c r="F1681" s="591" t="s">
        <v>794</v>
      </c>
    </row>
    <row r="1682" spans="1:6">
      <c r="A1682" s="589">
        <v>102724</v>
      </c>
      <c r="B1682" s="589" t="s">
        <v>2454</v>
      </c>
      <c r="C1682" s="589" t="s">
        <v>123</v>
      </c>
      <c r="D1682" s="589" t="s">
        <v>793</v>
      </c>
      <c r="E1682" s="592">
        <v>29.85</v>
      </c>
      <c r="F1682" s="591" t="s">
        <v>794</v>
      </c>
    </row>
    <row r="1683" spans="1:6">
      <c r="A1683" s="589">
        <v>102725</v>
      </c>
      <c r="B1683" s="589" t="s">
        <v>2455</v>
      </c>
      <c r="C1683" s="589" t="s">
        <v>123</v>
      </c>
      <c r="D1683" s="589" t="s">
        <v>793</v>
      </c>
      <c r="E1683" s="592">
        <v>29.27</v>
      </c>
      <c r="F1683" s="591" t="s">
        <v>794</v>
      </c>
    </row>
    <row r="1684" spans="1:6">
      <c r="A1684" s="589">
        <v>102726</v>
      </c>
      <c r="B1684" s="589" t="s">
        <v>2456</v>
      </c>
      <c r="C1684" s="589" t="s">
        <v>123</v>
      </c>
      <c r="D1684" s="589" t="s">
        <v>793</v>
      </c>
      <c r="E1684" s="592">
        <v>27.38</v>
      </c>
      <c r="F1684" s="591" t="s">
        <v>794</v>
      </c>
    </row>
    <row r="1685" spans="1:6">
      <c r="A1685" s="589">
        <v>103653</v>
      </c>
      <c r="B1685" s="589" t="s">
        <v>2457</v>
      </c>
      <c r="C1685" s="589" t="s">
        <v>68</v>
      </c>
      <c r="D1685" s="589" t="s">
        <v>793</v>
      </c>
      <c r="E1685" s="592">
        <v>29.71</v>
      </c>
      <c r="F1685" s="591" t="s">
        <v>794</v>
      </c>
    </row>
    <row r="1686" spans="1:6">
      <c r="A1686" s="589">
        <v>92743</v>
      </c>
      <c r="B1686" s="589" t="s">
        <v>2458</v>
      </c>
      <c r="C1686" s="589" t="s">
        <v>63</v>
      </c>
      <c r="D1686" s="589" t="s">
        <v>793</v>
      </c>
      <c r="E1686" s="592">
        <v>704.33</v>
      </c>
      <c r="F1686" s="591" t="s">
        <v>794</v>
      </c>
    </row>
    <row r="1687" spans="1:6">
      <c r="A1687" s="589">
        <v>92744</v>
      </c>
      <c r="B1687" s="589" t="s">
        <v>2459</v>
      </c>
      <c r="C1687" s="589" t="s">
        <v>63</v>
      </c>
      <c r="D1687" s="589" t="s">
        <v>793</v>
      </c>
      <c r="E1687" s="592">
        <v>676.55</v>
      </c>
      <c r="F1687" s="591" t="s">
        <v>794</v>
      </c>
    </row>
    <row r="1688" spans="1:6">
      <c r="A1688" s="589">
        <v>92745</v>
      </c>
      <c r="B1688" s="589" t="s">
        <v>2460</v>
      </c>
      <c r="C1688" s="589" t="s">
        <v>63</v>
      </c>
      <c r="D1688" s="589" t="s">
        <v>793</v>
      </c>
      <c r="E1688" s="592">
        <v>840.92</v>
      </c>
      <c r="F1688" s="591" t="s">
        <v>794</v>
      </c>
    </row>
    <row r="1689" spans="1:6">
      <c r="A1689" s="589">
        <v>92746</v>
      </c>
      <c r="B1689" s="589" t="s">
        <v>2461</v>
      </c>
      <c r="C1689" s="589" t="s">
        <v>63</v>
      </c>
      <c r="D1689" s="589" t="s">
        <v>793</v>
      </c>
      <c r="E1689" s="592">
        <v>784.49</v>
      </c>
      <c r="F1689" s="591" t="s">
        <v>794</v>
      </c>
    </row>
    <row r="1690" spans="1:6">
      <c r="A1690" s="589">
        <v>92747</v>
      </c>
      <c r="B1690" s="589" t="s">
        <v>2462</v>
      </c>
      <c r="C1690" s="589" t="s">
        <v>63</v>
      </c>
      <c r="D1690" s="589" t="s">
        <v>793</v>
      </c>
      <c r="E1690" s="592">
        <v>925.24</v>
      </c>
      <c r="F1690" s="591" t="s">
        <v>794</v>
      </c>
    </row>
    <row r="1691" spans="1:6">
      <c r="A1691" s="589">
        <v>92748</v>
      </c>
      <c r="B1691" s="589" t="s">
        <v>2463</v>
      </c>
      <c r="C1691" s="589" t="s">
        <v>63</v>
      </c>
      <c r="D1691" s="589" t="s">
        <v>793</v>
      </c>
      <c r="E1691" s="592">
        <v>849.46</v>
      </c>
      <c r="F1691" s="591" t="s">
        <v>794</v>
      </c>
    </row>
    <row r="1692" spans="1:6">
      <c r="A1692" s="589">
        <v>92749</v>
      </c>
      <c r="B1692" s="589" t="s">
        <v>2464</v>
      </c>
      <c r="C1692" s="589" t="s">
        <v>63</v>
      </c>
      <c r="D1692" s="589" t="s">
        <v>793</v>
      </c>
      <c r="E1692" s="592">
        <v>981.43</v>
      </c>
      <c r="F1692" s="591" t="s">
        <v>794</v>
      </c>
    </row>
    <row r="1693" spans="1:6">
      <c r="A1693" s="589">
        <v>92750</v>
      </c>
      <c r="B1693" s="589" t="s">
        <v>2465</v>
      </c>
      <c r="C1693" s="589" t="s">
        <v>63</v>
      </c>
      <c r="D1693" s="589" t="s">
        <v>793</v>
      </c>
      <c r="E1693" s="590">
        <v>1597.62</v>
      </c>
      <c r="F1693" s="591" t="s">
        <v>794</v>
      </c>
    </row>
    <row r="1694" spans="1:6">
      <c r="A1694" s="589">
        <v>92751</v>
      </c>
      <c r="B1694" s="589" t="s">
        <v>2466</v>
      </c>
      <c r="C1694" s="589" t="s">
        <v>63</v>
      </c>
      <c r="D1694" s="589" t="s">
        <v>793</v>
      </c>
      <c r="E1694" s="590">
        <v>1958.09</v>
      </c>
      <c r="F1694" s="591" t="s">
        <v>794</v>
      </c>
    </row>
    <row r="1695" spans="1:6">
      <c r="A1695" s="589">
        <v>92752</v>
      </c>
      <c r="B1695" s="589" t="s">
        <v>2467</v>
      </c>
      <c r="C1695" s="589" t="s">
        <v>63</v>
      </c>
      <c r="D1695" s="589" t="s">
        <v>793</v>
      </c>
      <c r="E1695" s="590">
        <v>2316.4299999999998</v>
      </c>
      <c r="F1695" s="591" t="s">
        <v>794</v>
      </c>
    </row>
    <row r="1696" spans="1:6">
      <c r="A1696" s="589">
        <v>92753</v>
      </c>
      <c r="B1696" s="589" t="s">
        <v>2468</v>
      </c>
      <c r="C1696" s="589" t="s">
        <v>63</v>
      </c>
      <c r="D1696" s="589" t="s">
        <v>793</v>
      </c>
      <c r="E1696" s="592">
        <v>602.46</v>
      </c>
      <c r="F1696" s="591" t="s">
        <v>794</v>
      </c>
    </row>
    <row r="1697" spans="1:6">
      <c r="A1697" s="589">
        <v>92754</v>
      </c>
      <c r="B1697" s="589" t="s">
        <v>2469</v>
      </c>
      <c r="C1697" s="589" t="s">
        <v>63</v>
      </c>
      <c r="D1697" s="589" t="s">
        <v>793</v>
      </c>
      <c r="E1697" s="592">
        <v>585.74</v>
      </c>
      <c r="F1697" s="591" t="s">
        <v>794</v>
      </c>
    </row>
    <row r="1698" spans="1:6">
      <c r="A1698" s="589">
        <v>92755</v>
      </c>
      <c r="B1698" s="589" t="s">
        <v>2470</v>
      </c>
      <c r="C1698" s="589" t="s">
        <v>68</v>
      </c>
      <c r="D1698" s="589" t="s">
        <v>793</v>
      </c>
      <c r="E1698" s="592">
        <v>244.04</v>
      </c>
      <c r="F1698" s="591" t="s">
        <v>794</v>
      </c>
    </row>
    <row r="1699" spans="1:6">
      <c r="A1699" s="589">
        <v>92756</v>
      </c>
      <c r="B1699" s="589" t="s">
        <v>2471</v>
      </c>
      <c r="C1699" s="589" t="s">
        <v>68</v>
      </c>
      <c r="D1699" s="589" t="s">
        <v>793</v>
      </c>
      <c r="E1699" s="592">
        <v>282.05</v>
      </c>
      <c r="F1699" s="591" t="s">
        <v>794</v>
      </c>
    </row>
    <row r="1700" spans="1:6">
      <c r="A1700" s="589">
        <v>92757</v>
      </c>
      <c r="B1700" s="589" t="s">
        <v>2472</v>
      </c>
      <c r="C1700" s="589" t="s">
        <v>68</v>
      </c>
      <c r="D1700" s="589" t="s">
        <v>793</v>
      </c>
      <c r="E1700" s="592">
        <v>327.55</v>
      </c>
      <c r="F1700" s="591" t="s">
        <v>794</v>
      </c>
    </row>
    <row r="1701" spans="1:6">
      <c r="A1701" s="589">
        <v>92758</v>
      </c>
      <c r="B1701" s="589" t="s">
        <v>2473</v>
      </c>
      <c r="C1701" s="589" t="s">
        <v>63</v>
      </c>
      <c r="D1701" s="589" t="s">
        <v>793</v>
      </c>
      <c r="E1701" s="592">
        <v>743.92</v>
      </c>
      <c r="F1701" s="591" t="s">
        <v>794</v>
      </c>
    </row>
    <row r="1702" spans="1:6">
      <c r="A1702" s="589">
        <v>91069</v>
      </c>
      <c r="B1702" s="589" t="s">
        <v>2474</v>
      </c>
      <c r="C1702" s="589" t="s">
        <v>68</v>
      </c>
      <c r="D1702" s="589" t="s">
        <v>793</v>
      </c>
      <c r="E1702" s="592">
        <v>198.54</v>
      </c>
      <c r="F1702" s="591" t="s">
        <v>794</v>
      </c>
    </row>
    <row r="1703" spans="1:6">
      <c r="A1703" s="589">
        <v>91070</v>
      </c>
      <c r="B1703" s="589" t="s">
        <v>2475</v>
      </c>
      <c r="C1703" s="589" t="s">
        <v>68</v>
      </c>
      <c r="D1703" s="589" t="s">
        <v>793</v>
      </c>
      <c r="E1703" s="592">
        <v>211.87</v>
      </c>
      <c r="F1703" s="591" t="s">
        <v>794</v>
      </c>
    </row>
    <row r="1704" spans="1:6">
      <c r="A1704" s="589">
        <v>91071</v>
      </c>
      <c r="B1704" s="589" t="s">
        <v>2476</v>
      </c>
      <c r="C1704" s="589" t="s">
        <v>68</v>
      </c>
      <c r="D1704" s="589" t="s">
        <v>793</v>
      </c>
      <c r="E1704" s="592">
        <v>296.2</v>
      </c>
      <c r="F1704" s="591" t="s">
        <v>794</v>
      </c>
    </row>
    <row r="1705" spans="1:6">
      <c r="A1705" s="589">
        <v>91072</v>
      </c>
      <c r="B1705" s="589" t="s">
        <v>2477</v>
      </c>
      <c r="C1705" s="589" t="s">
        <v>68</v>
      </c>
      <c r="D1705" s="589" t="s">
        <v>793</v>
      </c>
      <c r="E1705" s="592">
        <v>307.54000000000002</v>
      </c>
      <c r="F1705" s="591" t="s">
        <v>794</v>
      </c>
    </row>
    <row r="1706" spans="1:6">
      <c r="A1706" s="589">
        <v>91073</v>
      </c>
      <c r="B1706" s="589" t="s">
        <v>2478</v>
      </c>
      <c r="C1706" s="589" t="s">
        <v>68</v>
      </c>
      <c r="D1706" s="589" t="s">
        <v>793</v>
      </c>
      <c r="E1706" s="592">
        <v>249.85</v>
      </c>
      <c r="F1706" s="591" t="s">
        <v>794</v>
      </c>
    </row>
    <row r="1707" spans="1:6">
      <c r="A1707" s="589">
        <v>91074</v>
      </c>
      <c r="B1707" s="589" t="s">
        <v>2479</v>
      </c>
      <c r="C1707" s="589" t="s">
        <v>68</v>
      </c>
      <c r="D1707" s="589" t="s">
        <v>793</v>
      </c>
      <c r="E1707" s="592">
        <v>242.17</v>
      </c>
      <c r="F1707" s="591" t="s">
        <v>794</v>
      </c>
    </row>
    <row r="1708" spans="1:6">
      <c r="A1708" s="589">
        <v>91075</v>
      </c>
      <c r="B1708" s="589" t="s">
        <v>2480</v>
      </c>
      <c r="C1708" s="589" t="s">
        <v>68</v>
      </c>
      <c r="D1708" s="589" t="s">
        <v>793</v>
      </c>
      <c r="E1708" s="592">
        <v>372.04</v>
      </c>
      <c r="F1708" s="591" t="s">
        <v>794</v>
      </c>
    </row>
    <row r="1709" spans="1:6">
      <c r="A1709" s="589">
        <v>91076</v>
      </c>
      <c r="B1709" s="589" t="s">
        <v>2481</v>
      </c>
      <c r="C1709" s="589" t="s">
        <v>68</v>
      </c>
      <c r="D1709" s="589" t="s">
        <v>793</v>
      </c>
      <c r="E1709" s="592">
        <v>346.81</v>
      </c>
      <c r="F1709" s="591" t="s">
        <v>794</v>
      </c>
    </row>
    <row r="1710" spans="1:6">
      <c r="A1710" s="589">
        <v>91077</v>
      </c>
      <c r="B1710" s="589" t="s">
        <v>2482</v>
      </c>
      <c r="C1710" s="589" t="s">
        <v>68</v>
      </c>
      <c r="D1710" s="589" t="s">
        <v>793</v>
      </c>
      <c r="E1710" s="592">
        <v>185.24</v>
      </c>
      <c r="F1710" s="591" t="s">
        <v>794</v>
      </c>
    </row>
    <row r="1711" spans="1:6">
      <c r="A1711" s="589">
        <v>91078</v>
      </c>
      <c r="B1711" s="589" t="s">
        <v>2483</v>
      </c>
      <c r="C1711" s="589" t="s">
        <v>68</v>
      </c>
      <c r="D1711" s="589" t="s">
        <v>793</v>
      </c>
      <c r="E1711" s="592">
        <v>204.62</v>
      </c>
      <c r="F1711" s="591" t="s">
        <v>794</v>
      </c>
    </row>
    <row r="1712" spans="1:6">
      <c r="A1712" s="589">
        <v>91079</v>
      </c>
      <c r="B1712" s="589" t="s">
        <v>2484</v>
      </c>
      <c r="C1712" s="589" t="s">
        <v>68</v>
      </c>
      <c r="D1712" s="589" t="s">
        <v>793</v>
      </c>
      <c r="E1712" s="592">
        <v>198.77</v>
      </c>
      <c r="F1712" s="591" t="s">
        <v>794</v>
      </c>
    </row>
    <row r="1713" spans="1:6">
      <c r="A1713" s="589">
        <v>91080</v>
      </c>
      <c r="B1713" s="589" t="s">
        <v>2485</v>
      </c>
      <c r="C1713" s="589" t="s">
        <v>68</v>
      </c>
      <c r="D1713" s="589" t="s">
        <v>793</v>
      </c>
      <c r="E1713" s="592">
        <v>214.94</v>
      </c>
      <c r="F1713" s="591" t="s">
        <v>794</v>
      </c>
    </row>
    <row r="1714" spans="1:6">
      <c r="A1714" s="589">
        <v>91081</v>
      </c>
      <c r="B1714" s="589" t="s">
        <v>2486</v>
      </c>
      <c r="C1714" s="589" t="s">
        <v>68</v>
      </c>
      <c r="D1714" s="589" t="s">
        <v>793</v>
      </c>
      <c r="E1714" s="592">
        <v>258.06</v>
      </c>
      <c r="F1714" s="591" t="s">
        <v>794</v>
      </c>
    </row>
    <row r="1715" spans="1:6">
      <c r="A1715" s="589">
        <v>91082</v>
      </c>
      <c r="B1715" s="589" t="s">
        <v>2487</v>
      </c>
      <c r="C1715" s="589" t="s">
        <v>68</v>
      </c>
      <c r="D1715" s="589" t="s">
        <v>793</v>
      </c>
      <c r="E1715" s="592">
        <v>242.02</v>
      </c>
      <c r="F1715" s="591" t="s">
        <v>794</v>
      </c>
    </row>
    <row r="1716" spans="1:6">
      <c r="A1716" s="589">
        <v>91083</v>
      </c>
      <c r="B1716" s="589" t="s">
        <v>2488</v>
      </c>
      <c r="C1716" s="589" t="s">
        <v>68</v>
      </c>
      <c r="D1716" s="589" t="s">
        <v>793</v>
      </c>
      <c r="E1716" s="592">
        <v>315.38</v>
      </c>
      <c r="F1716" s="591" t="s">
        <v>794</v>
      </c>
    </row>
    <row r="1717" spans="1:6">
      <c r="A1717" s="589">
        <v>91084</v>
      </c>
      <c r="B1717" s="589" t="s">
        <v>2489</v>
      </c>
      <c r="C1717" s="589" t="s">
        <v>68</v>
      </c>
      <c r="D1717" s="589" t="s">
        <v>793</v>
      </c>
      <c r="E1717" s="592">
        <v>264.57</v>
      </c>
      <c r="F1717" s="591" t="s">
        <v>794</v>
      </c>
    </row>
    <row r="1718" spans="1:6">
      <c r="A1718" s="589">
        <v>91086</v>
      </c>
      <c r="B1718" s="589" t="s">
        <v>2490</v>
      </c>
      <c r="C1718" s="589" t="s">
        <v>68</v>
      </c>
      <c r="D1718" s="589" t="s">
        <v>793</v>
      </c>
      <c r="E1718" s="592">
        <v>214.34</v>
      </c>
      <c r="F1718" s="591" t="s">
        <v>794</v>
      </c>
    </row>
    <row r="1719" spans="1:6">
      <c r="A1719" s="589">
        <v>91087</v>
      </c>
      <c r="B1719" s="589" t="s">
        <v>2491</v>
      </c>
      <c r="C1719" s="589" t="s">
        <v>68</v>
      </c>
      <c r="D1719" s="589" t="s">
        <v>793</v>
      </c>
      <c r="E1719" s="592">
        <v>229.06</v>
      </c>
      <c r="F1719" s="591" t="s">
        <v>794</v>
      </c>
    </row>
    <row r="1720" spans="1:6">
      <c r="A1720" s="589">
        <v>91088</v>
      </c>
      <c r="B1720" s="589" t="s">
        <v>2492</v>
      </c>
      <c r="C1720" s="589" t="s">
        <v>68</v>
      </c>
      <c r="D1720" s="589" t="s">
        <v>793</v>
      </c>
      <c r="E1720" s="592">
        <v>312.20999999999998</v>
      </c>
      <c r="F1720" s="591" t="s">
        <v>794</v>
      </c>
    </row>
    <row r="1721" spans="1:6">
      <c r="A1721" s="589">
        <v>91089</v>
      </c>
      <c r="B1721" s="589" t="s">
        <v>2493</v>
      </c>
      <c r="C1721" s="589" t="s">
        <v>68</v>
      </c>
      <c r="D1721" s="589" t="s">
        <v>793</v>
      </c>
      <c r="E1721" s="592">
        <v>325.62</v>
      </c>
      <c r="F1721" s="591" t="s">
        <v>794</v>
      </c>
    </row>
    <row r="1722" spans="1:6">
      <c r="A1722" s="589">
        <v>91090</v>
      </c>
      <c r="B1722" s="589" t="s">
        <v>2494</v>
      </c>
      <c r="C1722" s="589" t="s">
        <v>68</v>
      </c>
      <c r="D1722" s="589" t="s">
        <v>793</v>
      </c>
      <c r="E1722" s="592">
        <v>253.09</v>
      </c>
      <c r="F1722" s="591" t="s">
        <v>794</v>
      </c>
    </row>
    <row r="1723" spans="1:6">
      <c r="A1723" s="589">
        <v>91091</v>
      </c>
      <c r="B1723" s="589" t="s">
        <v>2495</v>
      </c>
      <c r="C1723" s="589" t="s">
        <v>68</v>
      </c>
      <c r="D1723" s="589" t="s">
        <v>793</v>
      </c>
      <c r="E1723" s="592">
        <v>254.32</v>
      </c>
      <c r="F1723" s="591" t="s">
        <v>794</v>
      </c>
    </row>
    <row r="1724" spans="1:6">
      <c r="A1724" s="589">
        <v>91092</v>
      </c>
      <c r="B1724" s="589" t="s">
        <v>2496</v>
      </c>
      <c r="C1724" s="589" t="s">
        <v>68</v>
      </c>
      <c r="D1724" s="589" t="s">
        <v>793</v>
      </c>
      <c r="E1724" s="592">
        <v>366.57</v>
      </c>
      <c r="F1724" s="591" t="s">
        <v>794</v>
      </c>
    </row>
    <row r="1725" spans="1:6">
      <c r="A1725" s="589">
        <v>91093</v>
      </c>
      <c r="B1725" s="589" t="s">
        <v>2497</v>
      </c>
      <c r="C1725" s="589" t="s">
        <v>68</v>
      </c>
      <c r="D1725" s="589" t="s">
        <v>793</v>
      </c>
      <c r="E1725" s="592">
        <v>357.74</v>
      </c>
      <c r="F1725" s="591" t="s">
        <v>794</v>
      </c>
    </row>
    <row r="1726" spans="1:6">
      <c r="A1726" s="589">
        <v>91094</v>
      </c>
      <c r="B1726" s="589" t="s">
        <v>2498</v>
      </c>
      <c r="C1726" s="589" t="s">
        <v>68</v>
      </c>
      <c r="D1726" s="589" t="s">
        <v>793</v>
      </c>
      <c r="E1726" s="592">
        <v>178.16</v>
      </c>
      <c r="F1726" s="591" t="s">
        <v>794</v>
      </c>
    </row>
    <row r="1727" spans="1:6">
      <c r="A1727" s="589">
        <v>91095</v>
      </c>
      <c r="B1727" s="589" t="s">
        <v>2499</v>
      </c>
      <c r="C1727" s="589" t="s">
        <v>68</v>
      </c>
      <c r="D1727" s="589" t="s">
        <v>793</v>
      </c>
      <c r="E1727" s="592">
        <v>199.61</v>
      </c>
      <c r="F1727" s="591" t="s">
        <v>794</v>
      </c>
    </row>
    <row r="1728" spans="1:6">
      <c r="A1728" s="589">
        <v>91096</v>
      </c>
      <c r="B1728" s="589" t="s">
        <v>2500</v>
      </c>
      <c r="C1728" s="589" t="s">
        <v>68</v>
      </c>
      <c r="D1728" s="589" t="s">
        <v>793</v>
      </c>
      <c r="E1728" s="592">
        <v>189.27</v>
      </c>
      <c r="F1728" s="591" t="s">
        <v>794</v>
      </c>
    </row>
    <row r="1729" spans="1:6">
      <c r="A1729" s="589">
        <v>91097</v>
      </c>
      <c r="B1729" s="589" t="s">
        <v>2501</v>
      </c>
      <c r="C1729" s="589" t="s">
        <v>68</v>
      </c>
      <c r="D1729" s="589" t="s">
        <v>793</v>
      </c>
      <c r="E1729" s="592">
        <v>208.63</v>
      </c>
      <c r="F1729" s="591" t="s">
        <v>794</v>
      </c>
    </row>
    <row r="1730" spans="1:6">
      <c r="A1730" s="589">
        <v>91098</v>
      </c>
      <c r="B1730" s="589" t="s">
        <v>2502</v>
      </c>
      <c r="C1730" s="589" t="s">
        <v>68</v>
      </c>
      <c r="D1730" s="589" t="s">
        <v>793</v>
      </c>
      <c r="E1730" s="592">
        <v>230.23</v>
      </c>
      <c r="F1730" s="591" t="s">
        <v>794</v>
      </c>
    </row>
    <row r="1731" spans="1:6">
      <c r="A1731" s="589">
        <v>91099</v>
      </c>
      <c r="B1731" s="589" t="s">
        <v>2503</v>
      </c>
      <c r="C1731" s="589" t="s">
        <v>68</v>
      </c>
      <c r="D1731" s="589" t="s">
        <v>793</v>
      </c>
      <c r="E1731" s="592">
        <v>230.13</v>
      </c>
      <c r="F1731" s="591" t="s">
        <v>794</v>
      </c>
    </row>
    <row r="1732" spans="1:6">
      <c r="A1732" s="589">
        <v>91100</v>
      </c>
      <c r="B1732" s="589" t="s">
        <v>2504</v>
      </c>
      <c r="C1732" s="589" t="s">
        <v>68</v>
      </c>
      <c r="D1732" s="589" t="s">
        <v>793</v>
      </c>
      <c r="E1732" s="592">
        <v>266.41000000000003</v>
      </c>
      <c r="F1732" s="591" t="s">
        <v>794</v>
      </c>
    </row>
    <row r="1733" spans="1:6">
      <c r="A1733" s="589">
        <v>91101</v>
      </c>
      <c r="B1733" s="589" t="s">
        <v>2505</v>
      </c>
      <c r="C1733" s="589" t="s">
        <v>68</v>
      </c>
      <c r="D1733" s="589" t="s">
        <v>793</v>
      </c>
      <c r="E1733" s="592">
        <v>247.78</v>
      </c>
      <c r="F1733" s="591" t="s">
        <v>794</v>
      </c>
    </row>
    <row r="1734" spans="1:6">
      <c r="A1734" s="589">
        <v>93957</v>
      </c>
      <c r="B1734" s="589" t="s">
        <v>2506</v>
      </c>
      <c r="C1734" s="589" t="s">
        <v>67</v>
      </c>
      <c r="D1734" s="589" t="s">
        <v>793</v>
      </c>
      <c r="E1734" s="592">
        <v>305.67</v>
      </c>
      <c r="F1734" s="591" t="s">
        <v>794</v>
      </c>
    </row>
    <row r="1735" spans="1:6">
      <c r="A1735" s="589">
        <v>93959</v>
      </c>
      <c r="B1735" s="589" t="s">
        <v>2507</v>
      </c>
      <c r="C1735" s="589" t="s">
        <v>67</v>
      </c>
      <c r="D1735" s="589" t="s">
        <v>793</v>
      </c>
      <c r="E1735" s="592">
        <v>248.49</v>
      </c>
      <c r="F1735" s="591" t="s">
        <v>794</v>
      </c>
    </row>
    <row r="1736" spans="1:6">
      <c r="A1736" s="589">
        <v>93961</v>
      </c>
      <c r="B1736" s="589" t="s">
        <v>2508</v>
      </c>
      <c r="C1736" s="589" t="s">
        <v>67</v>
      </c>
      <c r="D1736" s="589" t="s">
        <v>793</v>
      </c>
      <c r="E1736" s="592">
        <v>224.32</v>
      </c>
      <c r="F1736" s="591" t="s">
        <v>794</v>
      </c>
    </row>
    <row r="1737" spans="1:6">
      <c r="A1737" s="589">
        <v>93967</v>
      </c>
      <c r="B1737" s="589" t="s">
        <v>2509</v>
      </c>
      <c r="C1737" s="589" t="s">
        <v>67</v>
      </c>
      <c r="D1737" s="589" t="s">
        <v>793</v>
      </c>
      <c r="E1737" s="592">
        <v>255.65</v>
      </c>
      <c r="F1737" s="591" t="s">
        <v>794</v>
      </c>
    </row>
    <row r="1738" spans="1:6">
      <c r="A1738" s="589">
        <v>93969</v>
      </c>
      <c r="B1738" s="589" t="s">
        <v>2510</v>
      </c>
      <c r="C1738" s="589" t="s">
        <v>67</v>
      </c>
      <c r="D1738" s="589" t="s">
        <v>793</v>
      </c>
      <c r="E1738" s="592">
        <v>208.26</v>
      </c>
      <c r="F1738" s="591" t="s">
        <v>794</v>
      </c>
    </row>
    <row r="1739" spans="1:6">
      <c r="A1739" s="589">
        <v>93971</v>
      </c>
      <c r="B1739" s="589" t="s">
        <v>2511</v>
      </c>
      <c r="C1739" s="589" t="s">
        <v>67</v>
      </c>
      <c r="D1739" s="589" t="s">
        <v>793</v>
      </c>
      <c r="E1739" s="592">
        <v>188.86</v>
      </c>
      <c r="F1739" s="591" t="s">
        <v>794</v>
      </c>
    </row>
    <row r="1740" spans="1:6">
      <c r="A1740" s="589">
        <v>95108</v>
      </c>
      <c r="B1740" s="589" t="s">
        <v>2512</v>
      </c>
      <c r="C1740" s="589" t="s">
        <v>123</v>
      </c>
      <c r="D1740" s="589" t="s">
        <v>942</v>
      </c>
      <c r="E1740" s="592">
        <v>35</v>
      </c>
      <c r="F1740" s="591" t="s">
        <v>794</v>
      </c>
    </row>
    <row r="1741" spans="1:6">
      <c r="A1741" s="589">
        <v>100341</v>
      </c>
      <c r="B1741" s="589" t="s">
        <v>2513</v>
      </c>
      <c r="C1741" s="589" t="s">
        <v>68</v>
      </c>
      <c r="D1741" s="589" t="s">
        <v>942</v>
      </c>
      <c r="E1741" s="592">
        <v>45.02</v>
      </c>
      <c r="F1741" s="591" t="s">
        <v>794</v>
      </c>
    </row>
    <row r="1742" spans="1:6">
      <c r="A1742" s="589">
        <v>100342</v>
      </c>
      <c r="B1742" s="589" t="s">
        <v>2514</v>
      </c>
      <c r="C1742" s="589" t="s">
        <v>76</v>
      </c>
      <c r="D1742" s="589" t="s">
        <v>793</v>
      </c>
      <c r="E1742" s="592">
        <v>16.88</v>
      </c>
      <c r="F1742" s="591" t="s">
        <v>794</v>
      </c>
    </row>
    <row r="1743" spans="1:6">
      <c r="A1743" s="589">
        <v>100343</v>
      </c>
      <c r="B1743" s="589" t="s">
        <v>2515</v>
      </c>
      <c r="C1743" s="589" t="s">
        <v>76</v>
      </c>
      <c r="D1743" s="589" t="s">
        <v>793</v>
      </c>
      <c r="E1743" s="592">
        <v>15.43</v>
      </c>
      <c r="F1743" s="591" t="s">
        <v>794</v>
      </c>
    </row>
    <row r="1744" spans="1:6">
      <c r="A1744" s="589">
        <v>100344</v>
      </c>
      <c r="B1744" s="589" t="s">
        <v>2516</v>
      </c>
      <c r="C1744" s="589" t="s">
        <v>76</v>
      </c>
      <c r="D1744" s="589" t="s">
        <v>793</v>
      </c>
      <c r="E1744" s="592">
        <v>13.1</v>
      </c>
      <c r="F1744" s="591" t="s">
        <v>794</v>
      </c>
    </row>
    <row r="1745" spans="1:6">
      <c r="A1745" s="589">
        <v>100345</v>
      </c>
      <c r="B1745" s="589" t="s">
        <v>2517</v>
      </c>
      <c r="C1745" s="589" t="s">
        <v>76</v>
      </c>
      <c r="D1745" s="589" t="s">
        <v>793</v>
      </c>
      <c r="E1745" s="592">
        <v>10.5</v>
      </c>
      <c r="F1745" s="591" t="s">
        <v>794</v>
      </c>
    </row>
    <row r="1746" spans="1:6">
      <c r="A1746" s="589">
        <v>100346</v>
      </c>
      <c r="B1746" s="589" t="s">
        <v>2518</v>
      </c>
      <c r="C1746" s="589" t="s">
        <v>76</v>
      </c>
      <c r="D1746" s="589" t="s">
        <v>793</v>
      </c>
      <c r="E1746" s="592">
        <v>10.15</v>
      </c>
      <c r="F1746" s="591" t="s">
        <v>794</v>
      </c>
    </row>
    <row r="1747" spans="1:6">
      <c r="A1747" s="589">
        <v>100347</v>
      </c>
      <c r="B1747" s="589" t="s">
        <v>2519</v>
      </c>
      <c r="C1747" s="589" t="s">
        <v>76</v>
      </c>
      <c r="D1747" s="589" t="s">
        <v>793</v>
      </c>
      <c r="E1747" s="592">
        <v>11.55</v>
      </c>
      <c r="F1747" s="591" t="s">
        <v>794</v>
      </c>
    </row>
    <row r="1748" spans="1:6">
      <c r="A1748" s="589">
        <v>100348</v>
      </c>
      <c r="B1748" s="589" t="s">
        <v>2520</v>
      </c>
      <c r="C1748" s="589" t="s">
        <v>76</v>
      </c>
      <c r="D1748" s="589" t="s">
        <v>793</v>
      </c>
      <c r="E1748" s="592">
        <v>11.42</v>
      </c>
      <c r="F1748" s="591" t="s">
        <v>794</v>
      </c>
    </row>
    <row r="1749" spans="1:6">
      <c r="A1749" s="589">
        <v>100349</v>
      </c>
      <c r="B1749" s="589" t="s">
        <v>2521</v>
      </c>
      <c r="C1749" s="589" t="s">
        <v>63</v>
      </c>
      <c r="D1749" s="589" t="s">
        <v>793</v>
      </c>
      <c r="E1749" s="592">
        <v>895.24</v>
      </c>
      <c r="F1749" s="591" t="s">
        <v>794</v>
      </c>
    </row>
    <row r="1750" spans="1:6">
      <c r="A1750" s="589">
        <v>104841</v>
      </c>
      <c r="B1750" s="589" t="s">
        <v>2522</v>
      </c>
      <c r="C1750" s="589" t="s">
        <v>67</v>
      </c>
      <c r="D1750" s="589" t="s">
        <v>793</v>
      </c>
      <c r="E1750" s="592">
        <v>83.17</v>
      </c>
      <c r="F1750" s="591" t="s">
        <v>794</v>
      </c>
    </row>
    <row r="1751" spans="1:6">
      <c r="A1751" s="589">
        <v>104842</v>
      </c>
      <c r="B1751" s="589" t="s">
        <v>2523</v>
      </c>
      <c r="C1751" s="589" t="s">
        <v>67</v>
      </c>
      <c r="D1751" s="589" t="s">
        <v>793</v>
      </c>
      <c r="E1751" s="592">
        <v>71.58</v>
      </c>
      <c r="F1751" s="591" t="s">
        <v>794</v>
      </c>
    </row>
    <row r="1752" spans="1:6">
      <c r="A1752" s="589">
        <v>104843</v>
      </c>
      <c r="B1752" s="589" t="s">
        <v>2524</v>
      </c>
      <c r="C1752" s="589" t="s">
        <v>67</v>
      </c>
      <c r="D1752" s="589" t="s">
        <v>793</v>
      </c>
      <c r="E1752" s="592">
        <v>112.81</v>
      </c>
      <c r="F1752" s="591" t="s">
        <v>794</v>
      </c>
    </row>
    <row r="1753" spans="1:6">
      <c r="A1753" s="589">
        <v>104844</v>
      </c>
      <c r="B1753" s="589" t="s">
        <v>2525</v>
      </c>
      <c r="C1753" s="589" t="s">
        <v>67</v>
      </c>
      <c r="D1753" s="589" t="s">
        <v>793</v>
      </c>
      <c r="E1753" s="592">
        <v>91.44</v>
      </c>
      <c r="F1753" s="591" t="s">
        <v>794</v>
      </c>
    </row>
    <row r="1754" spans="1:6">
      <c r="A1754" s="589">
        <v>104845</v>
      </c>
      <c r="B1754" s="589" t="s">
        <v>2526</v>
      </c>
      <c r="C1754" s="589" t="s">
        <v>67</v>
      </c>
      <c r="D1754" s="589" t="s">
        <v>793</v>
      </c>
      <c r="E1754" s="592">
        <v>128.12</v>
      </c>
      <c r="F1754" s="591" t="s">
        <v>794</v>
      </c>
    </row>
    <row r="1755" spans="1:6">
      <c r="A1755" s="589">
        <v>104846</v>
      </c>
      <c r="B1755" s="589" t="s">
        <v>2527</v>
      </c>
      <c r="C1755" s="589" t="s">
        <v>67</v>
      </c>
      <c r="D1755" s="589" t="s">
        <v>793</v>
      </c>
      <c r="E1755" s="592">
        <v>103.72</v>
      </c>
      <c r="F1755" s="591" t="s">
        <v>794</v>
      </c>
    </row>
    <row r="1756" spans="1:6">
      <c r="A1756" s="589">
        <v>104847</v>
      </c>
      <c r="B1756" s="589" t="s">
        <v>2528</v>
      </c>
      <c r="C1756" s="589" t="s">
        <v>67</v>
      </c>
      <c r="D1756" s="589" t="s">
        <v>793</v>
      </c>
      <c r="E1756" s="592">
        <v>88.73</v>
      </c>
      <c r="F1756" s="591" t="s">
        <v>794</v>
      </c>
    </row>
    <row r="1757" spans="1:6">
      <c r="A1757" s="589">
        <v>104848</v>
      </c>
      <c r="B1757" s="589" t="s">
        <v>2529</v>
      </c>
      <c r="C1757" s="589" t="s">
        <v>67</v>
      </c>
      <c r="D1757" s="589" t="s">
        <v>793</v>
      </c>
      <c r="E1757" s="592">
        <v>67.34</v>
      </c>
      <c r="F1757" s="591" t="s">
        <v>794</v>
      </c>
    </row>
    <row r="1758" spans="1:6">
      <c r="A1758" s="589">
        <v>104849</v>
      </c>
      <c r="B1758" s="589" t="s">
        <v>2530</v>
      </c>
      <c r="C1758" s="589" t="s">
        <v>67</v>
      </c>
      <c r="D1758" s="589" t="s">
        <v>793</v>
      </c>
      <c r="E1758" s="592">
        <v>58.39</v>
      </c>
      <c r="F1758" s="591" t="s">
        <v>794</v>
      </c>
    </row>
    <row r="1759" spans="1:6">
      <c r="A1759" s="589">
        <v>104850</v>
      </c>
      <c r="B1759" s="589" t="s">
        <v>2531</v>
      </c>
      <c r="C1759" s="589" t="s">
        <v>67</v>
      </c>
      <c r="D1759" s="589" t="s">
        <v>793</v>
      </c>
      <c r="E1759" s="592">
        <v>52.38</v>
      </c>
      <c r="F1759" s="591" t="s">
        <v>794</v>
      </c>
    </row>
    <row r="1760" spans="1:6">
      <c r="A1760" s="589">
        <v>104851</v>
      </c>
      <c r="B1760" s="589" t="s">
        <v>2532</v>
      </c>
      <c r="C1760" s="589" t="s">
        <v>67</v>
      </c>
      <c r="D1760" s="589" t="s">
        <v>793</v>
      </c>
      <c r="E1760" s="592">
        <v>74.260000000000005</v>
      </c>
      <c r="F1760" s="591" t="s">
        <v>794</v>
      </c>
    </row>
    <row r="1761" spans="1:6">
      <c r="A1761" s="589">
        <v>104852</v>
      </c>
      <c r="B1761" s="589" t="s">
        <v>2533</v>
      </c>
      <c r="C1761" s="589" t="s">
        <v>67</v>
      </c>
      <c r="D1761" s="589" t="s">
        <v>793</v>
      </c>
      <c r="E1761" s="592">
        <v>63.94</v>
      </c>
      <c r="F1761" s="591" t="s">
        <v>794</v>
      </c>
    </row>
    <row r="1762" spans="1:6">
      <c r="A1762" s="589">
        <v>104853</v>
      </c>
      <c r="B1762" s="589" t="s">
        <v>2534</v>
      </c>
      <c r="C1762" s="589" t="s">
        <v>67</v>
      </c>
      <c r="D1762" s="589" t="s">
        <v>793</v>
      </c>
      <c r="E1762" s="592">
        <v>57.03</v>
      </c>
      <c r="F1762" s="591" t="s">
        <v>794</v>
      </c>
    </row>
    <row r="1763" spans="1:6">
      <c r="A1763" s="589">
        <v>104854</v>
      </c>
      <c r="B1763" s="589" t="s">
        <v>2535</v>
      </c>
      <c r="C1763" s="589" t="s">
        <v>67</v>
      </c>
      <c r="D1763" s="589" t="s">
        <v>793</v>
      </c>
      <c r="E1763" s="592">
        <v>72.209999999999994</v>
      </c>
      <c r="F1763" s="591" t="s">
        <v>794</v>
      </c>
    </row>
    <row r="1764" spans="1:6">
      <c r="A1764" s="589">
        <v>104855</v>
      </c>
      <c r="B1764" s="589" t="s">
        <v>2536</v>
      </c>
      <c r="C1764" s="589" t="s">
        <v>67</v>
      </c>
      <c r="D1764" s="589" t="s">
        <v>793</v>
      </c>
      <c r="E1764" s="592">
        <v>63.91</v>
      </c>
      <c r="F1764" s="591" t="s">
        <v>794</v>
      </c>
    </row>
    <row r="1765" spans="1:6">
      <c r="A1765" s="589">
        <v>104875</v>
      </c>
      <c r="B1765" s="589" t="s">
        <v>2537</v>
      </c>
      <c r="C1765" s="589" t="s">
        <v>67</v>
      </c>
      <c r="D1765" s="589" t="s">
        <v>793</v>
      </c>
      <c r="E1765" s="592">
        <v>96.98</v>
      </c>
      <c r="F1765" s="591" t="s">
        <v>794</v>
      </c>
    </row>
    <row r="1766" spans="1:6">
      <c r="A1766" s="589">
        <v>104876</v>
      </c>
      <c r="B1766" s="589" t="s">
        <v>2538</v>
      </c>
      <c r="C1766" s="589" t="s">
        <v>123</v>
      </c>
      <c r="D1766" s="589" t="s">
        <v>942</v>
      </c>
      <c r="E1766" s="592">
        <v>19.010000000000002</v>
      </c>
      <c r="F1766" s="591" t="s">
        <v>794</v>
      </c>
    </row>
    <row r="1767" spans="1:6">
      <c r="A1767" s="589">
        <v>104877</v>
      </c>
      <c r="B1767" s="589" t="s">
        <v>2539</v>
      </c>
      <c r="C1767" s="589" t="s">
        <v>123</v>
      </c>
      <c r="D1767" s="589" t="s">
        <v>793</v>
      </c>
      <c r="E1767" s="592">
        <v>605.19000000000005</v>
      </c>
      <c r="F1767" s="591" t="s">
        <v>794</v>
      </c>
    </row>
    <row r="1768" spans="1:6">
      <c r="A1768" s="589">
        <v>104878</v>
      </c>
      <c r="B1768" s="589" t="s">
        <v>2540</v>
      </c>
      <c r="C1768" s="589" t="s">
        <v>123</v>
      </c>
      <c r="D1768" s="589" t="s">
        <v>793</v>
      </c>
      <c r="E1768" s="590">
        <v>2307.59</v>
      </c>
      <c r="F1768" s="591" t="s">
        <v>794</v>
      </c>
    </row>
    <row r="1769" spans="1:6">
      <c r="A1769" s="589">
        <v>104879</v>
      </c>
      <c r="B1769" s="589" t="s">
        <v>2541</v>
      </c>
      <c r="C1769" s="589" t="s">
        <v>67</v>
      </c>
      <c r="D1769" s="589" t="s">
        <v>793</v>
      </c>
      <c r="E1769" s="592">
        <v>78.510000000000005</v>
      </c>
      <c r="F1769" s="591" t="s">
        <v>794</v>
      </c>
    </row>
    <row r="1770" spans="1:6">
      <c r="A1770" s="589">
        <v>104880</v>
      </c>
      <c r="B1770" s="589" t="s">
        <v>2542</v>
      </c>
      <c r="C1770" s="589" t="s">
        <v>67</v>
      </c>
      <c r="D1770" s="589" t="s">
        <v>793</v>
      </c>
      <c r="E1770" s="592">
        <v>84.54</v>
      </c>
      <c r="F1770" s="591" t="s">
        <v>794</v>
      </c>
    </row>
    <row r="1771" spans="1:6">
      <c r="A1771" s="589">
        <v>104886</v>
      </c>
      <c r="B1771" s="589" t="s">
        <v>2543</v>
      </c>
      <c r="C1771" s="589" t="s">
        <v>67</v>
      </c>
      <c r="D1771" s="589" t="s">
        <v>793</v>
      </c>
      <c r="E1771" s="592">
        <v>51.67</v>
      </c>
      <c r="F1771" s="591" t="s">
        <v>794</v>
      </c>
    </row>
    <row r="1772" spans="1:6">
      <c r="A1772" s="589">
        <v>104887</v>
      </c>
      <c r="B1772" s="589" t="s">
        <v>2544</v>
      </c>
      <c r="C1772" s="589" t="s">
        <v>67</v>
      </c>
      <c r="D1772" s="589" t="s">
        <v>793</v>
      </c>
      <c r="E1772" s="592">
        <v>45.9</v>
      </c>
      <c r="F1772" s="591" t="s">
        <v>794</v>
      </c>
    </row>
    <row r="1773" spans="1:6">
      <c r="A1773" s="589">
        <v>104888</v>
      </c>
      <c r="B1773" s="589" t="s">
        <v>2545</v>
      </c>
      <c r="C1773" s="589" t="s">
        <v>67</v>
      </c>
      <c r="D1773" s="589" t="s">
        <v>793</v>
      </c>
      <c r="E1773" s="592">
        <v>42</v>
      </c>
      <c r="F1773" s="591" t="s">
        <v>794</v>
      </c>
    </row>
    <row r="1774" spans="1:6">
      <c r="A1774" s="589">
        <v>104889</v>
      </c>
      <c r="B1774" s="589" t="s">
        <v>2546</v>
      </c>
      <c r="C1774" s="589" t="s">
        <v>67</v>
      </c>
      <c r="D1774" s="589" t="s">
        <v>793</v>
      </c>
      <c r="E1774" s="592">
        <v>59.39</v>
      </c>
      <c r="F1774" s="591" t="s">
        <v>794</v>
      </c>
    </row>
    <row r="1775" spans="1:6">
      <c r="A1775" s="589">
        <v>104890</v>
      </c>
      <c r="B1775" s="589" t="s">
        <v>2547</v>
      </c>
      <c r="C1775" s="589" t="s">
        <v>67</v>
      </c>
      <c r="D1775" s="589" t="s">
        <v>793</v>
      </c>
      <c r="E1775" s="592">
        <v>52.11</v>
      </c>
      <c r="F1775" s="591" t="s">
        <v>794</v>
      </c>
    </row>
    <row r="1776" spans="1:6">
      <c r="A1776" s="589">
        <v>104891</v>
      </c>
      <c r="B1776" s="589" t="s">
        <v>2548</v>
      </c>
      <c r="C1776" s="589" t="s">
        <v>67</v>
      </c>
      <c r="D1776" s="589" t="s">
        <v>793</v>
      </c>
      <c r="E1776" s="592">
        <v>47.23</v>
      </c>
      <c r="F1776" s="591" t="s">
        <v>794</v>
      </c>
    </row>
    <row r="1777" spans="1:6">
      <c r="A1777" s="589">
        <v>104892</v>
      </c>
      <c r="B1777" s="589" t="s">
        <v>2549</v>
      </c>
      <c r="C1777" s="589" t="s">
        <v>67</v>
      </c>
      <c r="D1777" s="589" t="s">
        <v>793</v>
      </c>
      <c r="E1777" s="592">
        <v>102.51</v>
      </c>
      <c r="F1777" s="591" t="s">
        <v>794</v>
      </c>
    </row>
    <row r="1778" spans="1:6">
      <c r="A1778" s="589">
        <v>102989</v>
      </c>
      <c r="B1778" s="589" t="s">
        <v>2550</v>
      </c>
      <c r="C1778" s="589" t="s">
        <v>67</v>
      </c>
      <c r="D1778" s="589" t="s">
        <v>793</v>
      </c>
      <c r="E1778" s="592">
        <v>36.72</v>
      </c>
      <c r="F1778" s="591" t="s">
        <v>794</v>
      </c>
    </row>
    <row r="1779" spans="1:6">
      <c r="A1779" s="589">
        <v>102990</v>
      </c>
      <c r="B1779" s="589" t="s">
        <v>2551</v>
      </c>
      <c r="C1779" s="589" t="s">
        <v>67</v>
      </c>
      <c r="D1779" s="589" t="s">
        <v>793</v>
      </c>
      <c r="E1779" s="592">
        <v>44.73</v>
      </c>
      <c r="F1779" s="591" t="s">
        <v>794</v>
      </c>
    </row>
    <row r="1780" spans="1:6">
      <c r="A1780" s="589">
        <v>102991</v>
      </c>
      <c r="B1780" s="589" t="s">
        <v>2552</v>
      </c>
      <c r="C1780" s="589" t="s">
        <v>67</v>
      </c>
      <c r="D1780" s="589" t="s">
        <v>793</v>
      </c>
      <c r="E1780" s="592">
        <v>58.01</v>
      </c>
      <c r="F1780" s="591" t="s">
        <v>794</v>
      </c>
    </row>
    <row r="1781" spans="1:6">
      <c r="A1781" s="589">
        <v>102992</v>
      </c>
      <c r="B1781" s="589" t="s">
        <v>2553</v>
      </c>
      <c r="C1781" s="589" t="s">
        <v>67</v>
      </c>
      <c r="D1781" s="589" t="s">
        <v>793</v>
      </c>
      <c r="E1781" s="592">
        <v>86.2</v>
      </c>
      <c r="F1781" s="591" t="s">
        <v>794</v>
      </c>
    </row>
    <row r="1782" spans="1:6">
      <c r="A1782" s="589">
        <v>102993</v>
      </c>
      <c r="B1782" s="589" t="s">
        <v>2554</v>
      </c>
      <c r="C1782" s="589" t="s">
        <v>67</v>
      </c>
      <c r="D1782" s="589" t="s">
        <v>793</v>
      </c>
      <c r="E1782" s="592">
        <v>112.12</v>
      </c>
      <c r="F1782" s="591" t="s">
        <v>794</v>
      </c>
    </row>
    <row r="1783" spans="1:6">
      <c r="A1783" s="589">
        <v>102994</v>
      </c>
      <c r="B1783" s="589" t="s">
        <v>2555</v>
      </c>
      <c r="C1783" s="589" t="s">
        <v>67</v>
      </c>
      <c r="D1783" s="589" t="s">
        <v>793</v>
      </c>
      <c r="E1783" s="592">
        <v>193.26</v>
      </c>
      <c r="F1783" s="591" t="s">
        <v>794</v>
      </c>
    </row>
    <row r="1784" spans="1:6">
      <c r="A1784" s="589">
        <v>102995</v>
      </c>
      <c r="B1784" s="589" t="s">
        <v>2556</v>
      </c>
      <c r="C1784" s="589" t="s">
        <v>67</v>
      </c>
      <c r="D1784" s="589" t="s">
        <v>942</v>
      </c>
      <c r="E1784" s="592">
        <v>58.58</v>
      </c>
      <c r="F1784" s="591" t="s">
        <v>794</v>
      </c>
    </row>
    <row r="1785" spans="1:6">
      <c r="A1785" s="589">
        <v>102996</v>
      </c>
      <c r="B1785" s="589" t="s">
        <v>2557</v>
      </c>
      <c r="C1785" s="589" t="s">
        <v>67</v>
      </c>
      <c r="D1785" s="589" t="s">
        <v>942</v>
      </c>
      <c r="E1785" s="592">
        <v>83.02</v>
      </c>
      <c r="F1785" s="591" t="s">
        <v>794</v>
      </c>
    </row>
    <row r="1786" spans="1:6">
      <c r="A1786" s="589">
        <v>102997</v>
      </c>
      <c r="B1786" s="589" t="s">
        <v>2558</v>
      </c>
      <c r="C1786" s="589" t="s">
        <v>67</v>
      </c>
      <c r="D1786" s="589" t="s">
        <v>942</v>
      </c>
      <c r="E1786" s="592">
        <v>112.34</v>
      </c>
      <c r="F1786" s="591" t="s">
        <v>794</v>
      </c>
    </row>
    <row r="1787" spans="1:6">
      <c r="A1787" s="589">
        <v>102998</v>
      </c>
      <c r="B1787" s="589" t="s">
        <v>2559</v>
      </c>
      <c r="C1787" s="589" t="s">
        <v>67</v>
      </c>
      <c r="D1787" s="589" t="s">
        <v>942</v>
      </c>
      <c r="E1787" s="592">
        <v>106.92</v>
      </c>
      <c r="F1787" s="591" t="s">
        <v>794</v>
      </c>
    </row>
    <row r="1788" spans="1:6">
      <c r="A1788" s="589">
        <v>102999</v>
      </c>
      <c r="B1788" s="589" t="s">
        <v>2560</v>
      </c>
      <c r="C1788" s="589" t="s">
        <v>67</v>
      </c>
      <c r="D1788" s="589" t="s">
        <v>942</v>
      </c>
      <c r="E1788" s="592">
        <v>135.38999999999999</v>
      </c>
      <c r="F1788" s="591" t="s">
        <v>794</v>
      </c>
    </row>
    <row r="1789" spans="1:6">
      <c r="A1789" s="589">
        <v>103000</v>
      </c>
      <c r="B1789" s="589" t="s">
        <v>2561</v>
      </c>
      <c r="C1789" s="589" t="s">
        <v>67</v>
      </c>
      <c r="D1789" s="589" t="s">
        <v>942</v>
      </c>
      <c r="E1789" s="592">
        <v>135.97</v>
      </c>
      <c r="F1789" s="591" t="s">
        <v>794</v>
      </c>
    </row>
    <row r="1790" spans="1:6">
      <c r="A1790" s="589">
        <v>103001</v>
      </c>
      <c r="B1790" s="589" t="s">
        <v>2562</v>
      </c>
      <c r="C1790" s="589" t="s">
        <v>123</v>
      </c>
      <c r="D1790" s="589" t="s">
        <v>793</v>
      </c>
      <c r="E1790" s="592">
        <v>160.41</v>
      </c>
      <c r="F1790" s="591" t="s">
        <v>794</v>
      </c>
    </row>
    <row r="1791" spans="1:6">
      <c r="A1791" s="589">
        <v>103002</v>
      </c>
      <c r="B1791" s="589" t="s">
        <v>2563</v>
      </c>
      <c r="C1791" s="589" t="s">
        <v>123</v>
      </c>
      <c r="D1791" s="589" t="s">
        <v>793</v>
      </c>
      <c r="E1791" s="592">
        <v>198.65</v>
      </c>
      <c r="F1791" s="591" t="s">
        <v>794</v>
      </c>
    </row>
    <row r="1792" spans="1:6">
      <c r="A1792" s="589">
        <v>103003</v>
      </c>
      <c r="B1792" s="589" t="s">
        <v>2564</v>
      </c>
      <c r="C1792" s="589" t="s">
        <v>123</v>
      </c>
      <c r="D1792" s="589" t="s">
        <v>793</v>
      </c>
      <c r="E1792" s="592">
        <v>275.18</v>
      </c>
      <c r="F1792" s="591" t="s">
        <v>794</v>
      </c>
    </row>
    <row r="1793" spans="1:6">
      <c r="A1793" s="589">
        <v>103005</v>
      </c>
      <c r="B1793" s="589" t="s">
        <v>2565</v>
      </c>
      <c r="C1793" s="589" t="s">
        <v>123</v>
      </c>
      <c r="D1793" s="589" t="s">
        <v>793</v>
      </c>
      <c r="E1793" s="592">
        <v>531.09</v>
      </c>
      <c r="F1793" s="591" t="s">
        <v>794</v>
      </c>
    </row>
    <row r="1794" spans="1:6">
      <c r="A1794" s="589">
        <v>103006</v>
      </c>
      <c r="B1794" s="589" t="s">
        <v>2566</v>
      </c>
      <c r="C1794" s="589" t="s">
        <v>123</v>
      </c>
      <c r="D1794" s="589" t="s">
        <v>793</v>
      </c>
      <c r="E1794" s="592">
        <v>735.5</v>
      </c>
      <c r="F1794" s="591" t="s">
        <v>794</v>
      </c>
    </row>
    <row r="1795" spans="1:6">
      <c r="A1795" s="589">
        <v>103007</v>
      </c>
      <c r="B1795" s="589" t="s">
        <v>2567</v>
      </c>
      <c r="C1795" s="589" t="s">
        <v>123</v>
      </c>
      <c r="D1795" s="589" t="s">
        <v>793</v>
      </c>
      <c r="E1795" s="592">
        <v>964.76</v>
      </c>
      <c r="F1795" s="591" t="s">
        <v>794</v>
      </c>
    </row>
    <row r="1796" spans="1:6">
      <c r="A1796" s="589">
        <v>97933</v>
      </c>
      <c r="B1796" s="589" t="s">
        <v>2568</v>
      </c>
      <c r="C1796" s="589" t="s">
        <v>123</v>
      </c>
      <c r="D1796" s="589" t="s">
        <v>793</v>
      </c>
      <c r="E1796" s="590">
        <v>1140.07</v>
      </c>
      <c r="F1796" s="591" t="s">
        <v>794</v>
      </c>
    </row>
    <row r="1797" spans="1:6">
      <c r="A1797" s="589">
        <v>97934</v>
      </c>
      <c r="B1797" s="589" t="s">
        <v>2569</v>
      </c>
      <c r="C1797" s="589" t="s">
        <v>123</v>
      </c>
      <c r="D1797" s="589" t="s">
        <v>793</v>
      </c>
      <c r="E1797" s="590">
        <v>2463.5500000000002</v>
      </c>
      <c r="F1797" s="591" t="s">
        <v>794</v>
      </c>
    </row>
    <row r="1798" spans="1:6">
      <c r="A1798" s="589">
        <v>97935</v>
      </c>
      <c r="B1798" s="589" t="s">
        <v>2570</v>
      </c>
      <c r="C1798" s="589" t="s">
        <v>123</v>
      </c>
      <c r="D1798" s="589" t="s">
        <v>793</v>
      </c>
      <c r="E1798" s="592">
        <v>916.94</v>
      </c>
      <c r="F1798" s="591" t="s">
        <v>794</v>
      </c>
    </row>
    <row r="1799" spans="1:6">
      <c r="A1799" s="589">
        <v>97936</v>
      </c>
      <c r="B1799" s="589" t="s">
        <v>2571</v>
      </c>
      <c r="C1799" s="589" t="s">
        <v>123</v>
      </c>
      <c r="D1799" s="589" t="s">
        <v>793</v>
      </c>
      <c r="E1799" s="590">
        <v>2045.74</v>
      </c>
      <c r="F1799" s="591" t="s">
        <v>794</v>
      </c>
    </row>
    <row r="1800" spans="1:6">
      <c r="A1800" s="589">
        <v>97947</v>
      </c>
      <c r="B1800" s="589" t="s">
        <v>2572</v>
      </c>
      <c r="C1800" s="589" t="s">
        <v>123</v>
      </c>
      <c r="D1800" s="589" t="s">
        <v>793</v>
      </c>
      <c r="E1800" s="590">
        <v>1861.49</v>
      </c>
      <c r="F1800" s="591" t="s">
        <v>794</v>
      </c>
    </row>
    <row r="1801" spans="1:6">
      <c r="A1801" s="589">
        <v>97948</v>
      </c>
      <c r="B1801" s="589" t="s">
        <v>2573</v>
      </c>
      <c r="C1801" s="589" t="s">
        <v>123</v>
      </c>
      <c r="D1801" s="589" t="s">
        <v>793</v>
      </c>
      <c r="E1801" s="590">
        <v>3424.3</v>
      </c>
      <c r="F1801" s="591" t="s">
        <v>794</v>
      </c>
    </row>
    <row r="1802" spans="1:6">
      <c r="A1802" s="589">
        <v>97949</v>
      </c>
      <c r="B1802" s="589" t="s">
        <v>2574</v>
      </c>
      <c r="C1802" s="589" t="s">
        <v>123</v>
      </c>
      <c r="D1802" s="589" t="s">
        <v>793</v>
      </c>
      <c r="E1802" s="590">
        <v>1846.98</v>
      </c>
      <c r="F1802" s="591" t="s">
        <v>794</v>
      </c>
    </row>
    <row r="1803" spans="1:6">
      <c r="A1803" s="589">
        <v>97950</v>
      </c>
      <c r="B1803" s="589" t="s">
        <v>2575</v>
      </c>
      <c r="C1803" s="589" t="s">
        <v>123</v>
      </c>
      <c r="D1803" s="589" t="s">
        <v>793</v>
      </c>
      <c r="E1803" s="590">
        <v>3240.91</v>
      </c>
      <c r="F1803" s="591" t="s">
        <v>794</v>
      </c>
    </row>
    <row r="1804" spans="1:6">
      <c r="A1804" s="589">
        <v>97951</v>
      </c>
      <c r="B1804" s="589" t="s">
        <v>2576</v>
      </c>
      <c r="C1804" s="589" t="s">
        <v>123</v>
      </c>
      <c r="D1804" s="589" t="s">
        <v>793</v>
      </c>
      <c r="E1804" s="590">
        <v>2981.44</v>
      </c>
      <c r="F1804" s="591" t="s">
        <v>794</v>
      </c>
    </row>
    <row r="1805" spans="1:6">
      <c r="A1805" s="589">
        <v>97952</v>
      </c>
      <c r="B1805" s="589" t="s">
        <v>2577</v>
      </c>
      <c r="C1805" s="589" t="s">
        <v>123</v>
      </c>
      <c r="D1805" s="589" t="s">
        <v>793</v>
      </c>
      <c r="E1805" s="590">
        <v>5147.7299999999996</v>
      </c>
      <c r="F1805" s="591" t="s">
        <v>794</v>
      </c>
    </row>
    <row r="1806" spans="1:6">
      <c r="A1806" s="589">
        <v>97953</v>
      </c>
      <c r="B1806" s="589" t="s">
        <v>2578</v>
      </c>
      <c r="C1806" s="589" t="s">
        <v>123</v>
      </c>
      <c r="D1806" s="589" t="s">
        <v>793</v>
      </c>
      <c r="E1806" s="590">
        <v>1426.73</v>
      </c>
      <c r="F1806" s="591" t="s">
        <v>794</v>
      </c>
    </row>
    <row r="1807" spans="1:6">
      <c r="A1807" s="589">
        <v>97955</v>
      </c>
      <c r="B1807" s="589" t="s">
        <v>2579</v>
      </c>
      <c r="C1807" s="589" t="s">
        <v>123</v>
      </c>
      <c r="D1807" s="589" t="s">
        <v>793</v>
      </c>
      <c r="E1807" s="590">
        <v>3123.91</v>
      </c>
      <c r="F1807" s="591" t="s">
        <v>794</v>
      </c>
    </row>
    <row r="1808" spans="1:6">
      <c r="A1808" s="589">
        <v>97956</v>
      </c>
      <c r="B1808" s="589" t="s">
        <v>2580</v>
      </c>
      <c r="C1808" s="589" t="s">
        <v>123</v>
      </c>
      <c r="D1808" s="589" t="s">
        <v>793</v>
      </c>
      <c r="E1808" s="590">
        <v>1524.5</v>
      </c>
      <c r="F1808" s="591" t="s">
        <v>794</v>
      </c>
    </row>
    <row r="1809" spans="1:6">
      <c r="A1809" s="589">
        <v>97957</v>
      </c>
      <c r="B1809" s="589" t="s">
        <v>2581</v>
      </c>
      <c r="C1809" s="589" t="s">
        <v>123</v>
      </c>
      <c r="D1809" s="589" t="s">
        <v>793</v>
      </c>
      <c r="E1809" s="590">
        <v>2713.14</v>
      </c>
      <c r="F1809" s="591" t="s">
        <v>794</v>
      </c>
    </row>
    <row r="1810" spans="1:6">
      <c r="A1810" s="589">
        <v>97961</v>
      </c>
      <c r="B1810" s="589" t="s">
        <v>2582</v>
      </c>
      <c r="C1810" s="589" t="s">
        <v>123</v>
      </c>
      <c r="D1810" s="589" t="s">
        <v>793</v>
      </c>
      <c r="E1810" s="590">
        <v>2492.8200000000002</v>
      </c>
      <c r="F1810" s="591" t="s">
        <v>794</v>
      </c>
    </row>
    <row r="1811" spans="1:6">
      <c r="A1811" s="593">
        <v>97973</v>
      </c>
      <c r="B1811" s="593" t="s">
        <v>2583</v>
      </c>
      <c r="C1811" s="593" t="s">
        <v>123</v>
      </c>
      <c r="D1811" s="593" t="s">
        <v>793</v>
      </c>
      <c r="E1811" s="594">
        <v>4677.51</v>
      </c>
      <c r="F1811" s="591" t="s">
        <v>794</v>
      </c>
    </row>
    <row r="1812" spans="1:6">
      <c r="A1812" s="593">
        <v>97974</v>
      </c>
      <c r="B1812" s="593" t="s">
        <v>2584</v>
      </c>
      <c r="C1812" s="593" t="s">
        <v>123</v>
      </c>
      <c r="D1812" s="593" t="s">
        <v>793</v>
      </c>
      <c r="E1812" s="595">
        <v>507.43</v>
      </c>
      <c r="F1812" s="591" t="s">
        <v>794</v>
      </c>
    </row>
    <row r="1813" spans="1:6">
      <c r="A1813" s="593">
        <v>97975</v>
      </c>
      <c r="B1813" s="593" t="s">
        <v>2585</v>
      </c>
      <c r="C1813" s="593" t="s">
        <v>123</v>
      </c>
      <c r="D1813" s="593" t="s">
        <v>793</v>
      </c>
      <c r="E1813" s="595">
        <v>661.23</v>
      </c>
      <c r="F1813" s="591" t="s">
        <v>794</v>
      </c>
    </row>
    <row r="1814" spans="1:6">
      <c r="A1814" s="593">
        <v>97976</v>
      </c>
      <c r="B1814" s="593" t="s">
        <v>2586</v>
      </c>
      <c r="C1814" s="593" t="s">
        <v>123</v>
      </c>
      <c r="D1814" s="593" t="s">
        <v>793</v>
      </c>
      <c r="E1814" s="594">
        <v>1158.42</v>
      </c>
      <c r="F1814" s="591" t="s">
        <v>794</v>
      </c>
    </row>
    <row r="1815" spans="1:6">
      <c r="A1815" s="593">
        <v>97977</v>
      </c>
      <c r="B1815" s="593" t="s">
        <v>2587</v>
      </c>
      <c r="C1815" s="593" t="s">
        <v>123</v>
      </c>
      <c r="D1815" s="593" t="s">
        <v>793</v>
      </c>
      <c r="E1815" s="594">
        <v>1649.63</v>
      </c>
      <c r="F1815" s="591" t="s">
        <v>794</v>
      </c>
    </row>
    <row r="1816" spans="1:6">
      <c r="A1816" s="593">
        <v>97978</v>
      </c>
      <c r="B1816" s="593" t="s">
        <v>2588</v>
      </c>
      <c r="C1816" s="593" t="s">
        <v>123</v>
      </c>
      <c r="D1816" s="593" t="s">
        <v>793</v>
      </c>
      <c r="E1816" s="594">
        <v>1003.75</v>
      </c>
      <c r="F1816" s="591" t="s">
        <v>794</v>
      </c>
    </row>
    <row r="1817" spans="1:6">
      <c r="A1817" s="593">
        <v>97980</v>
      </c>
      <c r="B1817" s="593" t="s">
        <v>2589</v>
      </c>
      <c r="C1817" s="593" t="s">
        <v>123</v>
      </c>
      <c r="D1817" s="593" t="s">
        <v>793</v>
      </c>
      <c r="E1817" s="594">
        <v>2138.96</v>
      </c>
      <c r="F1817" s="591" t="s">
        <v>794</v>
      </c>
    </row>
    <row r="1818" spans="1:6">
      <c r="A1818" s="593">
        <v>97981</v>
      </c>
      <c r="B1818" s="593" t="s">
        <v>2590</v>
      </c>
      <c r="C1818" s="593" t="s">
        <v>67</v>
      </c>
      <c r="D1818" s="593" t="s">
        <v>942</v>
      </c>
      <c r="E1818" s="594">
        <v>1205.21</v>
      </c>
      <c r="F1818" s="591" t="s">
        <v>794</v>
      </c>
    </row>
    <row r="1819" spans="1:6">
      <c r="A1819" s="593">
        <v>97983</v>
      </c>
      <c r="B1819" s="593" t="s">
        <v>2591</v>
      </c>
      <c r="C1819" s="593" t="s">
        <v>67</v>
      </c>
      <c r="D1819" s="593" t="s">
        <v>793</v>
      </c>
      <c r="E1819" s="595">
        <v>542.16</v>
      </c>
      <c r="F1819" s="591" t="s">
        <v>794</v>
      </c>
    </row>
    <row r="1820" spans="1:6">
      <c r="A1820" s="593">
        <v>97985</v>
      </c>
      <c r="B1820" s="593" t="s">
        <v>2592</v>
      </c>
      <c r="C1820" s="593" t="s">
        <v>67</v>
      </c>
      <c r="D1820" s="593" t="s">
        <v>942</v>
      </c>
      <c r="E1820" s="594">
        <v>1448.51</v>
      </c>
      <c r="F1820" s="591" t="s">
        <v>794</v>
      </c>
    </row>
    <row r="1821" spans="1:6">
      <c r="A1821" s="593">
        <v>97987</v>
      </c>
      <c r="B1821" s="593" t="s">
        <v>2593</v>
      </c>
      <c r="C1821" s="593" t="s">
        <v>67</v>
      </c>
      <c r="D1821" s="593" t="s">
        <v>793</v>
      </c>
      <c r="E1821" s="595">
        <v>723.32</v>
      </c>
      <c r="F1821" s="591" t="s">
        <v>794</v>
      </c>
    </row>
    <row r="1822" spans="1:6">
      <c r="A1822" s="593">
        <v>97988</v>
      </c>
      <c r="B1822" s="593" t="s">
        <v>2594</v>
      </c>
      <c r="C1822" s="593" t="s">
        <v>123</v>
      </c>
      <c r="D1822" s="593" t="s">
        <v>793</v>
      </c>
      <c r="E1822" s="594">
        <v>3161.22</v>
      </c>
      <c r="F1822" s="591" t="s">
        <v>794</v>
      </c>
    </row>
    <row r="1823" spans="1:6">
      <c r="A1823" s="593">
        <v>97989</v>
      </c>
      <c r="B1823" s="593" t="s">
        <v>2595</v>
      </c>
      <c r="C1823" s="593" t="s">
        <v>67</v>
      </c>
      <c r="D1823" s="593" t="s">
        <v>942</v>
      </c>
      <c r="E1823" s="594">
        <v>1691.77</v>
      </c>
      <c r="F1823" s="591" t="s">
        <v>794</v>
      </c>
    </row>
    <row r="1824" spans="1:6">
      <c r="A1824" s="593">
        <v>97991</v>
      </c>
      <c r="B1824" s="593" t="s">
        <v>2596</v>
      </c>
      <c r="C1824" s="593" t="s">
        <v>67</v>
      </c>
      <c r="D1824" s="593" t="s">
        <v>793</v>
      </c>
      <c r="E1824" s="595">
        <v>992.78</v>
      </c>
      <c r="F1824" s="591" t="s">
        <v>794</v>
      </c>
    </row>
    <row r="1825" spans="1:6">
      <c r="A1825" s="593">
        <v>97992</v>
      </c>
      <c r="B1825" s="593" t="s">
        <v>2597</v>
      </c>
      <c r="C1825" s="593" t="s">
        <v>123</v>
      </c>
      <c r="D1825" s="593" t="s">
        <v>793</v>
      </c>
      <c r="E1825" s="594">
        <v>4075.4</v>
      </c>
      <c r="F1825" s="591" t="s">
        <v>794</v>
      </c>
    </row>
    <row r="1826" spans="1:6">
      <c r="A1826" s="593">
        <v>97993</v>
      </c>
      <c r="B1826" s="593" t="s">
        <v>2598</v>
      </c>
      <c r="C1826" s="593" t="s">
        <v>67</v>
      </c>
      <c r="D1826" s="593" t="s">
        <v>942</v>
      </c>
      <c r="E1826" s="594">
        <v>2056.79</v>
      </c>
      <c r="F1826" s="591" t="s">
        <v>794</v>
      </c>
    </row>
    <row r="1827" spans="1:6">
      <c r="A1827" s="593">
        <v>97994</v>
      </c>
      <c r="B1827" s="593" t="s">
        <v>2599</v>
      </c>
      <c r="C1827" s="593" t="s">
        <v>123</v>
      </c>
      <c r="D1827" s="593" t="s">
        <v>793</v>
      </c>
      <c r="E1827" s="594">
        <v>2701.85</v>
      </c>
      <c r="F1827" s="591" t="s">
        <v>794</v>
      </c>
    </row>
    <row r="1828" spans="1:6">
      <c r="A1828" s="593">
        <v>97995</v>
      </c>
      <c r="B1828" s="593" t="s">
        <v>2600</v>
      </c>
      <c r="C1828" s="593" t="s">
        <v>67</v>
      </c>
      <c r="D1828" s="593" t="s">
        <v>942</v>
      </c>
      <c r="E1828" s="594">
        <v>1325.27</v>
      </c>
      <c r="F1828" s="591" t="s">
        <v>794</v>
      </c>
    </row>
    <row r="1829" spans="1:6">
      <c r="A1829" s="593">
        <v>97996</v>
      </c>
      <c r="B1829" s="593" t="s">
        <v>2601</v>
      </c>
      <c r="C1829" s="593" t="s">
        <v>123</v>
      </c>
      <c r="D1829" s="593" t="s">
        <v>793</v>
      </c>
      <c r="E1829" s="594">
        <v>3425.31</v>
      </c>
      <c r="F1829" s="591" t="s">
        <v>794</v>
      </c>
    </row>
    <row r="1830" spans="1:6">
      <c r="A1830" s="593">
        <v>97997</v>
      </c>
      <c r="B1830" s="593" t="s">
        <v>2602</v>
      </c>
      <c r="C1830" s="593" t="s">
        <v>67</v>
      </c>
      <c r="D1830" s="593" t="s">
        <v>942</v>
      </c>
      <c r="E1830" s="594">
        <v>1582.83</v>
      </c>
      <c r="F1830" s="591" t="s">
        <v>794</v>
      </c>
    </row>
    <row r="1831" spans="1:6">
      <c r="A1831" s="593">
        <v>97999</v>
      </c>
      <c r="B1831" s="593" t="s">
        <v>2603</v>
      </c>
      <c r="C1831" s="593" t="s">
        <v>67</v>
      </c>
      <c r="D1831" s="593" t="s">
        <v>942</v>
      </c>
      <c r="E1831" s="594">
        <v>1840.49</v>
      </c>
      <c r="F1831" s="591" t="s">
        <v>794</v>
      </c>
    </row>
    <row r="1832" spans="1:6">
      <c r="A1832" s="593">
        <v>98001</v>
      </c>
      <c r="B1832" s="593" t="s">
        <v>2604</v>
      </c>
      <c r="C1832" s="593" t="s">
        <v>67</v>
      </c>
      <c r="D1832" s="593" t="s">
        <v>942</v>
      </c>
      <c r="E1832" s="594">
        <v>2098.04</v>
      </c>
      <c r="F1832" s="591" t="s">
        <v>794</v>
      </c>
    </row>
    <row r="1833" spans="1:6">
      <c r="A1833" s="593">
        <v>98002</v>
      </c>
      <c r="B1833" s="593" t="s">
        <v>2605</v>
      </c>
      <c r="C1833" s="593" t="s">
        <v>123</v>
      </c>
      <c r="D1833" s="593" t="s">
        <v>793</v>
      </c>
      <c r="E1833" s="594">
        <v>5631.37</v>
      </c>
      <c r="F1833" s="591" t="s">
        <v>794</v>
      </c>
    </row>
    <row r="1834" spans="1:6">
      <c r="A1834" s="593">
        <v>98003</v>
      </c>
      <c r="B1834" s="593" t="s">
        <v>2606</v>
      </c>
      <c r="C1834" s="593" t="s">
        <v>67</v>
      </c>
      <c r="D1834" s="593" t="s">
        <v>942</v>
      </c>
      <c r="E1834" s="594">
        <v>2355.69</v>
      </c>
      <c r="F1834" s="591" t="s">
        <v>794</v>
      </c>
    </row>
    <row r="1835" spans="1:6">
      <c r="A1835" s="593">
        <v>98005</v>
      </c>
      <c r="B1835" s="593" t="s">
        <v>2607</v>
      </c>
      <c r="C1835" s="593" t="s">
        <v>67</v>
      </c>
      <c r="D1835" s="593" t="s">
        <v>942</v>
      </c>
      <c r="E1835" s="594">
        <v>2613.35</v>
      </c>
      <c r="F1835" s="591" t="s">
        <v>794</v>
      </c>
    </row>
    <row r="1836" spans="1:6">
      <c r="A1836" s="593">
        <v>98006</v>
      </c>
      <c r="B1836" s="593" t="s">
        <v>2608</v>
      </c>
      <c r="C1836" s="593" t="s">
        <v>123</v>
      </c>
      <c r="D1836" s="593" t="s">
        <v>793</v>
      </c>
      <c r="E1836" s="594">
        <v>7087.3</v>
      </c>
      <c r="F1836" s="591" t="s">
        <v>794</v>
      </c>
    </row>
    <row r="1837" spans="1:6">
      <c r="A1837" s="593">
        <v>98007</v>
      </c>
      <c r="B1837" s="593" t="s">
        <v>2609</v>
      </c>
      <c r="C1837" s="593" t="s">
        <v>67</v>
      </c>
      <c r="D1837" s="593" t="s">
        <v>942</v>
      </c>
      <c r="E1837" s="594">
        <v>2870.9</v>
      </c>
      <c r="F1837" s="591" t="s">
        <v>794</v>
      </c>
    </row>
    <row r="1838" spans="1:6">
      <c r="A1838" s="593">
        <v>98008</v>
      </c>
      <c r="B1838" s="593" t="s">
        <v>2610</v>
      </c>
      <c r="C1838" s="593" t="s">
        <v>123</v>
      </c>
      <c r="D1838" s="593" t="s">
        <v>793</v>
      </c>
      <c r="E1838" s="594">
        <v>4264.4799999999996</v>
      </c>
      <c r="F1838" s="591" t="s">
        <v>794</v>
      </c>
    </row>
    <row r="1839" spans="1:6">
      <c r="A1839" s="593">
        <v>98009</v>
      </c>
      <c r="B1839" s="593" t="s">
        <v>2611</v>
      </c>
      <c r="C1839" s="593" t="s">
        <v>67</v>
      </c>
      <c r="D1839" s="593" t="s">
        <v>942</v>
      </c>
      <c r="E1839" s="594">
        <v>1840.49</v>
      </c>
      <c r="F1839" s="591" t="s">
        <v>794</v>
      </c>
    </row>
    <row r="1840" spans="1:6">
      <c r="A1840" s="593">
        <v>98010</v>
      </c>
      <c r="B1840" s="593" t="s">
        <v>2612</v>
      </c>
      <c r="C1840" s="593" t="s">
        <v>123</v>
      </c>
      <c r="D1840" s="593" t="s">
        <v>793</v>
      </c>
      <c r="E1840" s="594">
        <v>5214.3500000000004</v>
      </c>
      <c r="F1840" s="591" t="s">
        <v>794</v>
      </c>
    </row>
    <row r="1841" spans="1:6">
      <c r="A1841" s="593">
        <v>98011</v>
      </c>
      <c r="B1841" s="593" t="s">
        <v>2613</v>
      </c>
      <c r="C1841" s="593" t="s">
        <v>67</v>
      </c>
      <c r="D1841" s="593" t="s">
        <v>942</v>
      </c>
      <c r="E1841" s="594">
        <v>2098.04</v>
      </c>
      <c r="F1841" s="591" t="s">
        <v>794</v>
      </c>
    </row>
    <row r="1842" spans="1:6">
      <c r="A1842" s="593">
        <v>98012</v>
      </c>
      <c r="B1842" s="593" t="s">
        <v>2614</v>
      </c>
      <c r="C1842" s="593" t="s">
        <v>123</v>
      </c>
      <c r="D1842" s="593" t="s">
        <v>793</v>
      </c>
      <c r="E1842" s="594">
        <v>6135.76</v>
      </c>
      <c r="F1842" s="591" t="s">
        <v>794</v>
      </c>
    </row>
    <row r="1843" spans="1:6">
      <c r="A1843" s="593">
        <v>98013</v>
      </c>
      <c r="B1843" s="593" t="s">
        <v>2615</v>
      </c>
      <c r="C1843" s="593" t="s">
        <v>67</v>
      </c>
      <c r="D1843" s="593" t="s">
        <v>942</v>
      </c>
      <c r="E1843" s="594">
        <v>2355.69</v>
      </c>
      <c r="F1843" s="591" t="s">
        <v>794</v>
      </c>
    </row>
    <row r="1844" spans="1:6">
      <c r="A1844" s="593">
        <v>98014</v>
      </c>
      <c r="B1844" s="593" t="s">
        <v>2616</v>
      </c>
      <c r="C1844" s="593" t="s">
        <v>123</v>
      </c>
      <c r="D1844" s="593" t="s">
        <v>793</v>
      </c>
      <c r="E1844" s="594">
        <v>7057.15</v>
      </c>
      <c r="F1844" s="591" t="s">
        <v>794</v>
      </c>
    </row>
    <row r="1845" spans="1:6">
      <c r="A1845" s="593">
        <v>98015</v>
      </c>
      <c r="B1845" s="593" t="s">
        <v>2617</v>
      </c>
      <c r="C1845" s="593" t="s">
        <v>67</v>
      </c>
      <c r="D1845" s="593" t="s">
        <v>942</v>
      </c>
      <c r="E1845" s="594">
        <v>2613.35</v>
      </c>
      <c r="F1845" s="591" t="s">
        <v>794</v>
      </c>
    </row>
    <row r="1846" spans="1:6">
      <c r="A1846" s="593">
        <v>98016</v>
      </c>
      <c r="B1846" s="593" t="s">
        <v>2618</v>
      </c>
      <c r="C1846" s="593" t="s">
        <v>123</v>
      </c>
      <c r="D1846" s="593" t="s">
        <v>793</v>
      </c>
      <c r="E1846" s="594">
        <v>7978.61</v>
      </c>
      <c r="F1846" s="591" t="s">
        <v>794</v>
      </c>
    </row>
    <row r="1847" spans="1:6">
      <c r="A1847" s="593">
        <v>98017</v>
      </c>
      <c r="B1847" s="593" t="s">
        <v>2619</v>
      </c>
      <c r="C1847" s="593" t="s">
        <v>67</v>
      </c>
      <c r="D1847" s="593" t="s">
        <v>942</v>
      </c>
      <c r="E1847" s="594">
        <v>2870.9</v>
      </c>
      <c r="F1847" s="591" t="s">
        <v>794</v>
      </c>
    </row>
    <row r="1848" spans="1:6">
      <c r="A1848" s="593">
        <v>98018</v>
      </c>
      <c r="B1848" s="593" t="s">
        <v>2620</v>
      </c>
      <c r="C1848" s="593" t="s">
        <v>123</v>
      </c>
      <c r="D1848" s="593" t="s">
        <v>793</v>
      </c>
      <c r="E1848" s="594">
        <v>8899.98</v>
      </c>
      <c r="F1848" s="591" t="s">
        <v>794</v>
      </c>
    </row>
    <row r="1849" spans="1:6">
      <c r="A1849" s="593">
        <v>98019</v>
      </c>
      <c r="B1849" s="593" t="s">
        <v>2621</v>
      </c>
      <c r="C1849" s="593" t="s">
        <v>67</v>
      </c>
      <c r="D1849" s="593" t="s">
        <v>942</v>
      </c>
      <c r="E1849" s="594">
        <v>3152.95</v>
      </c>
      <c r="F1849" s="591" t="s">
        <v>794</v>
      </c>
    </row>
    <row r="1850" spans="1:6">
      <c r="A1850" s="593">
        <v>98020</v>
      </c>
      <c r="B1850" s="593" t="s">
        <v>2622</v>
      </c>
      <c r="C1850" s="593" t="s">
        <v>123</v>
      </c>
      <c r="D1850" s="593" t="s">
        <v>793</v>
      </c>
      <c r="E1850" s="594">
        <v>6316.86</v>
      </c>
      <c r="F1850" s="591" t="s">
        <v>794</v>
      </c>
    </row>
    <row r="1851" spans="1:6">
      <c r="A1851" s="593">
        <v>98021</v>
      </c>
      <c r="B1851" s="593" t="s">
        <v>2623</v>
      </c>
      <c r="C1851" s="593" t="s">
        <v>67</v>
      </c>
      <c r="D1851" s="593" t="s">
        <v>942</v>
      </c>
      <c r="E1851" s="594">
        <v>2380.17</v>
      </c>
      <c r="F1851" s="591" t="s">
        <v>794</v>
      </c>
    </row>
    <row r="1852" spans="1:6">
      <c r="A1852" s="593">
        <v>98022</v>
      </c>
      <c r="B1852" s="593" t="s">
        <v>2624</v>
      </c>
      <c r="C1852" s="593" t="s">
        <v>123</v>
      </c>
      <c r="D1852" s="593" t="s">
        <v>793</v>
      </c>
      <c r="E1852" s="594">
        <v>7417.56</v>
      </c>
      <c r="F1852" s="591" t="s">
        <v>794</v>
      </c>
    </row>
    <row r="1853" spans="1:6">
      <c r="A1853" s="593">
        <v>98023</v>
      </c>
      <c r="B1853" s="593" t="s">
        <v>2625</v>
      </c>
      <c r="C1853" s="593" t="s">
        <v>67</v>
      </c>
      <c r="D1853" s="593" t="s">
        <v>942</v>
      </c>
      <c r="E1853" s="594">
        <v>2637.76</v>
      </c>
      <c r="F1853" s="591" t="s">
        <v>794</v>
      </c>
    </row>
    <row r="1854" spans="1:6">
      <c r="A1854" s="593">
        <v>98024</v>
      </c>
      <c r="B1854" s="593" t="s">
        <v>2626</v>
      </c>
      <c r="C1854" s="593" t="s">
        <v>123</v>
      </c>
      <c r="D1854" s="593" t="s">
        <v>793</v>
      </c>
      <c r="E1854" s="594">
        <v>8581.23</v>
      </c>
      <c r="F1854" s="591" t="s">
        <v>794</v>
      </c>
    </row>
    <row r="1855" spans="1:6">
      <c r="A1855" s="593">
        <v>98025</v>
      </c>
      <c r="B1855" s="593" t="s">
        <v>2627</v>
      </c>
      <c r="C1855" s="593" t="s">
        <v>67</v>
      </c>
      <c r="D1855" s="593" t="s">
        <v>942</v>
      </c>
      <c r="E1855" s="594">
        <v>2895.38</v>
      </c>
      <c r="F1855" s="591" t="s">
        <v>794</v>
      </c>
    </row>
    <row r="1856" spans="1:6">
      <c r="A1856" s="593">
        <v>98026</v>
      </c>
      <c r="B1856" s="593" t="s">
        <v>2628</v>
      </c>
      <c r="C1856" s="593" t="s">
        <v>123</v>
      </c>
      <c r="D1856" s="593" t="s">
        <v>793</v>
      </c>
      <c r="E1856" s="594">
        <v>9689.8799999999992</v>
      </c>
      <c r="F1856" s="591" t="s">
        <v>794</v>
      </c>
    </row>
    <row r="1857" spans="1:6">
      <c r="A1857" s="593">
        <v>98027</v>
      </c>
      <c r="B1857" s="593" t="s">
        <v>2629</v>
      </c>
      <c r="C1857" s="593" t="s">
        <v>67</v>
      </c>
      <c r="D1857" s="593" t="s">
        <v>942</v>
      </c>
      <c r="E1857" s="594">
        <v>3152.95</v>
      </c>
      <c r="F1857" s="591" t="s">
        <v>794</v>
      </c>
    </row>
    <row r="1858" spans="1:6">
      <c r="A1858" s="593">
        <v>98028</v>
      </c>
      <c r="B1858" s="593" t="s">
        <v>2630</v>
      </c>
      <c r="C1858" s="593" t="s">
        <v>123</v>
      </c>
      <c r="D1858" s="593" t="s">
        <v>793</v>
      </c>
      <c r="E1858" s="594">
        <v>10798.55</v>
      </c>
      <c r="F1858" s="591" t="s">
        <v>794</v>
      </c>
    </row>
    <row r="1859" spans="1:6">
      <c r="A1859" s="593">
        <v>98029</v>
      </c>
      <c r="B1859" s="593" t="s">
        <v>2631</v>
      </c>
      <c r="C1859" s="593" t="s">
        <v>67</v>
      </c>
      <c r="D1859" s="593" t="s">
        <v>942</v>
      </c>
      <c r="E1859" s="594">
        <v>3415.59</v>
      </c>
      <c r="F1859" s="591" t="s">
        <v>794</v>
      </c>
    </row>
    <row r="1860" spans="1:6">
      <c r="A1860" s="593">
        <v>98030</v>
      </c>
      <c r="B1860" s="593" t="s">
        <v>2632</v>
      </c>
      <c r="C1860" s="593" t="s">
        <v>123</v>
      </c>
      <c r="D1860" s="593" t="s">
        <v>793</v>
      </c>
      <c r="E1860" s="594">
        <v>8821.34</v>
      </c>
      <c r="F1860" s="591" t="s">
        <v>794</v>
      </c>
    </row>
    <row r="1861" spans="1:6">
      <c r="A1861" s="593">
        <v>98031</v>
      </c>
      <c r="B1861" s="593" t="s">
        <v>2633</v>
      </c>
      <c r="C1861" s="593" t="s">
        <v>67</v>
      </c>
      <c r="D1861" s="593" t="s">
        <v>942</v>
      </c>
      <c r="E1861" s="594">
        <v>2900.49</v>
      </c>
      <c r="F1861" s="591" t="s">
        <v>794</v>
      </c>
    </row>
    <row r="1862" spans="1:6">
      <c r="A1862" s="593">
        <v>98032</v>
      </c>
      <c r="B1862" s="593" t="s">
        <v>2634</v>
      </c>
      <c r="C1862" s="593" t="s">
        <v>123</v>
      </c>
      <c r="D1862" s="593" t="s">
        <v>793</v>
      </c>
      <c r="E1862" s="594">
        <v>10167.36</v>
      </c>
      <c r="F1862" s="591" t="s">
        <v>794</v>
      </c>
    </row>
    <row r="1863" spans="1:6">
      <c r="A1863" s="593">
        <v>98033</v>
      </c>
      <c r="B1863" s="593" t="s">
        <v>2635</v>
      </c>
      <c r="C1863" s="593" t="s">
        <v>67</v>
      </c>
      <c r="D1863" s="593" t="s">
        <v>942</v>
      </c>
      <c r="E1863" s="594">
        <v>3158.06</v>
      </c>
      <c r="F1863" s="591" t="s">
        <v>794</v>
      </c>
    </row>
    <row r="1864" spans="1:6">
      <c r="A1864" s="593">
        <v>98034</v>
      </c>
      <c r="B1864" s="593" t="s">
        <v>2636</v>
      </c>
      <c r="C1864" s="593" t="s">
        <v>123</v>
      </c>
      <c r="D1864" s="593" t="s">
        <v>793</v>
      </c>
      <c r="E1864" s="594">
        <v>11513.36</v>
      </c>
      <c r="F1864" s="591" t="s">
        <v>794</v>
      </c>
    </row>
    <row r="1865" spans="1:6">
      <c r="A1865" s="593">
        <v>98035</v>
      </c>
      <c r="B1865" s="593" t="s">
        <v>2637</v>
      </c>
      <c r="C1865" s="593" t="s">
        <v>67</v>
      </c>
      <c r="D1865" s="593" t="s">
        <v>942</v>
      </c>
      <c r="E1865" s="594">
        <v>3415.59</v>
      </c>
      <c r="F1865" s="591" t="s">
        <v>794</v>
      </c>
    </row>
    <row r="1866" spans="1:6">
      <c r="A1866" s="593">
        <v>98036</v>
      </c>
      <c r="B1866" s="593" t="s">
        <v>2638</v>
      </c>
      <c r="C1866" s="593" t="s">
        <v>123</v>
      </c>
      <c r="D1866" s="593" t="s">
        <v>793</v>
      </c>
      <c r="E1866" s="594">
        <v>12859.4</v>
      </c>
      <c r="F1866" s="591" t="s">
        <v>794</v>
      </c>
    </row>
    <row r="1867" spans="1:6">
      <c r="A1867" s="593">
        <v>98037</v>
      </c>
      <c r="B1867" s="593" t="s">
        <v>2639</v>
      </c>
      <c r="C1867" s="593" t="s">
        <v>67</v>
      </c>
      <c r="D1867" s="593" t="s">
        <v>942</v>
      </c>
      <c r="E1867" s="594">
        <v>3678.28</v>
      </c>
      <c r="F1867" s="591" t="s">
        <v>794</v>
      </c>
    </row>
    <row r="1868" spans="1:6">
      <c r="A1868" s="593">
        <v>98038</v>
      </c>
      <c r="B1868" s="593" t="s">
        <v>2640</v>
      </c>
      <c r="C1868" s="593" t="s">
        <v>123</v>
      </c>
      <c r="D1868" s="593" t="s">
        <v>793</v>
      </c>
      <c r="E1868" s="594">
        <v>11769.9</v>
      </c>
      <c r="F1868" s="591" t="s">
        <v>794</v>
      </c>
    </row>
    <row r="1869" spans="1:6">
      <c r="A1869" s="593">
        <v>98039</v>
      </c>
      <c r="B1869" s="593" t="s">
        <v>2641</v>
      </c>
      <c r="C1869" s="593" t="s">
        <v>67</v>
      </c>
      <c r="D1869" s="593" t="s">
        <v>942</v>
      </c>
      <c r="E1869" s="594">
        <v>3420.7</v>
      </c>
      <c r="F1869" s="591" t="s">
        <v>794</v>
      </c>
    </row>
    <row r="1870" spans="1:6">
      <c r="A1870" s="593">
        <v>98040</v>
      </c>
      <c r="B1870" s="593" t="s">
        <v>2642</v>
      </c>
      <c r="C1870" s="593" t="s">
        <v>123</v>
      </c>
      <c r="D1870" s="593" t="s">
        <v>793</v>
      </c>
      <c r="E1870" s="594">
        <v>13322.11</v>
      </c>
      <c r="F1870" s="591" t="s">
        <v>794</v>
      </c>
    </row>
    <row r="1871" spans="1:6">
      <c r="A1871" s="593">
        <v>98041</v>
      </c>
      <c r="B1871" s="593" t="s">
        <v>2643</v>
      </c>
      <c r="C1871" s="593" t="s">
        <v>67</v>
      </c>
      <c r="D1871" s="593" t="s">
        <v>942</v>
      </c>
      <c r="E1871" s="594">
        <v>3678.28</v>
      </c>
      <c r="F1871" s="591" t="s">
        <v>794</v>
      </c>
    </row>
    <row r="1872" spans="1:6">
      <c r="A1872" s="593">
        <v>98042</v>
      </c>
      <c r="B1872" s="593" t="s">
        <v>2644</v>
      </c>
      <c r="C1872" s="593" t="s">
        <v>123</v>
      </c>
      <c r="D1872" s="593" t="s">
        <v>793</v>
      </c>
      <c r="E1872" s="594">
        <v>14874.35</v>
      </c>
      <c r="F1872" s="591" t="s">
        <v>794</v>
      </c>
    </row>
    <row r="1873" spans="1:6">
      <c r="A1873" s="593">
        <v>98043</v>
      </c>
      <c r="B1873" s="593" t="s">
        <v>2645</v>
      </c>
      <c r="C1873" s="593" t="s">
        <v>67</v>
      </c>
      <c r="D1873" s="593" t="s">
        <v>942</v>
      </c>
      <c r="E1873" s="594">
        <v>3941.02</v>
      </c>
      <c r="F1873" s="591" t="s">
        <v>794</v>
      </c>
    </row>
    <row r="1874" spans="1:6">
      <c r="A1874" s="593">
        <v>98044</v>
      </c>
      <c r="B1874" s="593" t="s">
        <v>2646</v>
      </c>
      <c r="C1874" s="593" t="s">
        <v>123</v>
      </c>
      <c r="D1874" s="593" t="s">
        <v>793</v>
      </c>
      <c r="E1874" s="594">
        <v>15130.95</v>
      </c>
      <c r="F1874" s="591" t="s">
        <v>794</v>
      </c>
    </row>
    <row r="1875" spans="1:6">
      <c r="A1875" s="593">
        <v>98045</v>
      </c>
      <c r="B1875" s="593" t="s">
        <v>2647</v>
      </c>
      <c r="C1875" s="593" t="s">
        <v>67</v>
      </c>
      <c r="D1875" s="593" t="s">
        <v>942</v>
      </c>
      <c r="E1875" s="594">
        <v>3941.02</v>
      </c>
      <c r="F1875" s="591" t="s">
        <v>794</v>
      </c>
    </row>
    <row r="1876" spans="1:6">
      <c r="A1876" s="593">
        <v>98046</v>
      </c>
      <c r="B1876" s="593" t="s">
        <v>2648</v>
      </c>
      <c r="C1876" s="593" t="s">
        <v>123</v>
      </c>
      <c r="D1876" s="593" t="s">
        <v>793</v>
      </c>
      <c r="E1876" s="594">
        <v>16889.22</v>
      </c>
      <c r="F1876" s="591" t="s">
        <v>794</v>
      </c>
    </row>
    <row r="1877" spans="1:6">
      <c r="A1877" s="593">
        <v>98047</v>
      </c>
      <c r="B1877" s="593" t="s">
        <v>2649</v>
      </c>
      <c r="C1877" s="593" t="s">
        <v>67</v>
      </c>
      <c r="D1877" s="593" t="s">
        <v>942</v>
      </c>
      <c r="E1877" s="594">
        <v>4203.6899999999996</v>
      </c>
      <c r="F1877" s="591" t="s">
        <v>794</v>
      </c>
    </row>
    <row r="1878" spans="1:6">
      <c r="A1878" s="593">
        <v>98048</v>
      </c>
      <c r="B1878" s="593" t="s">
        <v>2650</v>
      </c>
      <c r="C1878" s="593" t="s">
        <v>123</v>
      </c>
      <c r="D1878" s="593" t="s">
        <v>793</v>
      </c>
      <c r="E1878" s="594">
        <v>18904.189999999999</v>
      </c>
      <c r="F1878" s="591" t="s">
        <v>794</v>
      </c>
    </row>
    <row r="1879" spans="1:6">
      <c r="A1879" s="593">
        <v>98049</v>
      </c>
      <c r="B1879" s="593" t="s">
        <v>2651</v>
      </c>
      <c r="C1879" s="593" t="s">
        <v>67</v>
      </c>
      <c r="D1879" s="593" t="s">
        <v>942</v>
      </c>
      <c r="E1879" s="594">
        <v>4416.5200000000004</v>
      </c>
      <c r="F1879" s="591" t="s">
        <v>794</v>
      </c>
    </row>
    <row r="1880" spans="1:6">
      <c r="A1880" s="593">
        <v>98050</v>
      </c>
      <c r="B1880" s="593" t="s">
        <v>2652</v>
      </c>
      <c r="C1880" s="593" t="s">
        <v>67</v>
      </c>
      <c r="D1880" s="593" t="s">
        <v>793</v>
      </c>
      <c r="E1880" s="595">
        <v>300.31</v>
      </c>
      <c r="F1880" s="591" t="s">
        <v>794</v>
      </c>
    </row>
    <row r="1881" spans="1:6">
      <c r="A1881" s="593">
        <v>98051</v>
      </c>
      <c r="B1881" s="593" t="s">
        <v>2653</v>
      </c>
      <c r="C1881" s="593" t="s">
        <v>67</v>
      </c>
      <c r="D1881" s="593" t="s">
        <v>942</v>
      </c>
      <c r="E1881" s="595">
        <v>967.19</v>
      </c>
      <c r="F1881" s="591" t="s">
        <v>794</v>
      </c>
    </row>
    <row r="1882" spans="1:6">
      <c r="A1882" s="593">
        <v>98405</v>
      </c>
      <c r="B1882" s="593" t="s">
        <v>2654</v>
      </c>
      <c r="C1882" s="593" t="s">
        <v>123</v>
      </c>
      <c r="D1882" s="593" t="s">
        <v>793</v>
      </c>
      <c r="E1882" s="594">
        <v>2647.52</v>
      </c>
      <c r="F1882" s="591" t="s">
        <v>794</v>
      </c>
    </row>
    <row r="1883" spans="1:6">
      <c r="A1883" s="593">
        <v>98406</v>
      </c>
      <c r="B1883" s="593" t="s">
        <v>2655</v>
      </c>
      <c r="C1883" s="593" t="s">
        <v>123</v>
      </c>
      <c r="D1883" s="593" t="s">
        <v>793</v>
      </c>
      <c r="E1883" s="594">
        <v>6359.31</v>
      </c>
      <c r="F1883" s="591" t="s">
        <v>794</v>
      </c>
    </row>
    <row r="1884" spans="1:6">
      <c r="A1884" s="593">
        <v>98407</v>
      </c>
      <c r="B1884" s="593" t="s">
        <v>2656</v>
      </c>
      <c r="C1884" s="593" t="s">
        <v>123</v>
      </c>
      <c r="D1884" s="593" t="s">
        <v>793</v>
      </c>
      <c r="E1884" s="594">
        <v>4148.6499999999996</v>
      </c>
      <c r="F1884" s="591" t="s">
        <v>794</v>
      </c>
    </row>
    <row r="1885" spans="1:6">
      <c r="A1885" s="593">
        <v>98408</v>
      </c>
      <c r="B1885" s="593" t="s">
        <v>2657</v>
      </c>
      <c r="C1885" s="593" t="s">
        <v>123</v>
      </c>
      <c r="D1885" s="593" t="s">
        <v>793</v>
      </c>
      <c r="E1885" s="594">
        <v>4872.08</v>
      </c>
      <c r="F1885" s="591" t="s">
        <v>794</v>
      </c>
    </row>
    <row r="1886" spans="1:6">
      <c r="A1886" s="593">
        <v>98409</v>
      </c>
      <c r="B1886" s="593" t="s">
        <v>2658</v>
      </c>
      <c r="C1886" s="593" t="s">
        <v>67</v>
      </c>
      <c r="D1886" s="593" t="s">
        <v>793</v>
      </c>
      <c r="E1886" s="595">
        <v>409.62</v>
      </c>
      <c r="F1886" s="591" t="s">
        <v>794</v>
      </c>
    </row>
    <row r="1887" spans="1:6">
      <c r="A1887" s="593">
        <v>98410</v>
      </c>
      <c r="B1887" s="593" t="s">
        <v>2659</v>
      </c>
      <c r="C1887" s="593" t="s">
        <v>123</v>
      </c>
      <c r="D1887" s="593" t="s">
        <v>793</v>
      </c>
      <c r="E1887" s="594">
        <v>1311.92</v>
      </c>
      <c r="F1887" s="591" t="s">
        <v>794</v>
      </c>
    </row>
    <row r="1888" spans="1:6">
      <c r="A1888" s="593">
        <v>99240</v>
      </c>
      <c r="B1888" s="593" t="s">
        <v>2660</v>
      </c>
      <c r="C1888" s="593" t="s">
        <v>67</v>
      </c>
      <c r="D1888" s="593" t="s">
        <v>793</v>
      </c>
      <c r="E1888" s="595">
        <v>719.75</v>
      </c>
      <c r="F1888" s="591" t="s">
        <v>794</v>
      </c>
    </row>
    <row r="1889" spans="1:6">
      <c r="A1889" s="593">
        <v>99241</v>
      </c>
      <c r="B1889" s="593" t="s">
        <v>2661</v>
      </c>
      <c r="C1889" s="593" t="s">
        <v>67</v>
      </c>
      <c r="D1889" s="593" t="s">
        <v>942</v>
      </c>
      <c r="E1889" s="594">
        <v>1765.66</v>
      </c>
      <c r="F1889" s="591" t="s">
        <v>794</v>
      </c>
    </row>
    <row r="1890" spans="1:6">
      <c r="A1890" s="593">
        <v>99242</v>
      </c>
      <c r="B1890" s="593" t="s">
        <v>2662</v>
      </c>
      <c r="C1890" s="593" t="s">
        <v>123</v>
      </c>
      <c r="D1890" s="593" t="s">
        <v>793</v>
      </c>
      <c r="E1890" s="594">
        <v>3059.47</v>
      </c>
      <c r="F1890" s="591" t="s">
        <v>794</v>
      </c>
    </row>
    <row r="1891" spans="1:6">
      <c r="A1891" s="593">
        <v>99243</v>
      </c>
      <c r="B1891" s="593" t="s">
        <v>2663</v>
      </c>
      <c r="C1891" s="593" t="s">
        <v>67</v>
      </c>
      <c r="D1891" s="593" t="s">
        <v>942</v>
      </c>
      <c r="E1891" s="594">
        <v>1595.41</v>
      </c>
      <c r="F1891" s="591" t="s">
        <v>794</v>
      </c>
    </row>
    <row r="1892" spans="1:6">
      <c r="A1892" s="593">
        <v>99244</v>
      </c>
      <c r="B1892" s="593" t="s">
        <v>2664</v>
      </c>
      <c r="C1892" s="593" t="s">
        <v>123</v>
      </c>
      <c r="D1892" s="593" t="s">
        <v>793</v>
      </c>
      <c r="E1892" s="594">
        <v>5092.1000000000004</v>
      </c>
      <c r="F1892" s="591" t="s">
        <v>794</v>
      </c>
    </row>
    <row r="1893" spans="1:6">
      <c r="A1893" s="593">
        <v>99246</v>
      </c>
      <c r="B1893" s="593" t="s">
        <v>2665</v>
      </c>
      <c r="C1893" s="593" t="s">
        <v>67</v>
      </c>
      <c r="D1893" s="593" t="s">
        <v>793</v>
      </c>
      <c r="E1893" s="595">
        <v>987.91</v>
      </c>
      <c r="F1893" s="591" t="s">
        <v>794</v>
      </c>
    </row>
    <row r="1894" spans="1:6">
      <c r="A1894" s="593">
        <v>99247</v>
      </c>
      <c r="B1894" s="593" t="s">
        <v>2666</v>
      </c>
      <c r="C1894" s="593" t="s">
        <v>67</v>
      </c>
      <c r="D1894" s="593" t="s">
        <v>942</v>
      </c>
      <c r="E1894" s="594">
        <v>2012.22</v>
      </c>
      <c r="F1894" s="591" t="s">
        <v>794</v>
      </c>
    </row>
    <row r="1895" spans="1:6">
      <c r="A1895" s="593">
        <v>99248</v>
      </c>
      <c r="B1895" s="593" t="s">
        <v>2667</v>
      </c>
      <c r="C1895" s="593" t="s">
        <v>123</v>
      </c>
      <c r="D1895" s="593" t="s">
        <v>793</v>
      </c>
      <c r="E1895" s="594">
        <v>3952.6</v>
      </c>
      <c r="F1895" s="591" t="s">
        <v>794</v>
      </c>
    </row>
    <row r="1896" spans="1:6">
      <c r="A1896" s="593">
        <v>99249</v>
      </c>
      <c r="B1896" s="593" t="s">
        <v>2668</v>
      </c>
      <c r="C1896" s="593" t="s">
        <v>67</v>
      </c>
      <c r="D1896" s="593" t="s">
        <v>942</v>
      </c>
      <c r="E1896" s="594">
        <v>1945.42</v>
      </c>
      <c r="F1896" s="591" t="s">
        <v>794</v>
      </c>
    </row>
    <row r="1897" spans="1:6">
      <c r="A1897" s="593">
        <v>99252</v>
      </c>
      <c r="B1897" s="593" t="s">
        <v>2669</v>
      </c>
      <c r="C1897" s="593" t="s">
        <v>123</v>
      </c>
      <c r="D1897" s="593" t="s">
        <v>793</v>
      </c>
      <c r="E1897" s="594">
        <v>2638.13</v>
      </c>
      <c r="F1897" s="591" t="s">
        <v>794</v>
      </c>
    </row>
    <row r="1898" spans="1:6">
      <c r="A1898" s="593">
        <v>99254</v>
      </c>
      <c r="B1898" s="593" t="s">
        <v>2670</v>
      </c>
      <c r="C1898" s="593" t="s">
        <v>67</v>
      </c>
      <c r="D1898" s="593" t="s">
        <v>942</v>
      </c>
      <c r="E1898" s="594">
        <v>1272.44</v>
      </c>
      <c r="F1898" s="591" t="s">
        <v>794</v>
      </c>
    </row>
    <row r="1899" spans="1:6">
      <c r="A1899" s="593">
        <v>99256</v>
      </c>
      <c r="B1899" s="593" t="s">
        <v>2671</v>
      </c>
      <c r="C1899" s="593" t="s">
        <v>123</v>
      </c>
      <c r="D1899" s="593" t="s">
        <v>793</v>
      </c>
      <c r="E1899" s="594">
        <v>5991.47</v>
      </c>
      <c r="F1899" s="591" t="s">
        <v>794</v>
      </c>
    </row>
    <row r="1900" spans="1:6">
      <c r="A1900" s="593">
        <v>99259</v>
      </c>
      <c r="B1900" s="593" t="s">
        <v>2672</v>
      </c>
      <c r="C1900" s="593" t="s">
        <v>123</v>
      </c>
      <c r="D1900" s="593" t="s">
        <v>793</v>
      </c>
      <c r="E1900" s="594">
        <v>3343.99</v>
      </c>
      <c r="F1900" s="591" t="s">
        <v>794</v>
      </c>
    </row>
    <row r="1901" spans="1:6">
      <c r="A1901" s="593">
        <v>99261</v>
      </c>
      <c r="B1901" s="593" t="s">
        <v>2673</v>
      </c>
      <c r="C1901" s="593" t="s">
        <v>67</v>
      </c>
      <c r="D1901" s="593" t="s">
        <v>942</v>
      </c>
      <c r="E1901" s="594">
        <v>1519.01</v>
      </c>
      <c r="F1901" s="591" t="s">
        <v>794</v>
      </c>
    </row>
    <row r="1902" spans="1:6">
      <c r="A1902" s="593">
        <v>99263</v>
      </c>
      <c r="B1902" s="593" t="s">
        <v>2674</v>
      </c>
      <c r="C1902" s="593" t="s">
        <v>67</v>
      </c>
      <c r="D1902" s="593" t="s">
        <v>942</v>
      </c>
      <c r="E1902" s="594">
        <v>2258.85</v>
      </c>
      <c r="F1902" s="591" t="s">
        <v>794</v>
      </c>
    </row>
    <row r="1903" spans="1:6">
      <c r="A1903" s="593">
        <v>99265</v>
      </c>
      <c r="B1903" s="593" t="s">
        <v>2675</v>
      </c>
      <c r="C1903" s="593" t="s">
        <v>123</v>
      </c>
      <c r="D1903" s="593" t="s">
        <v>793</v>
      </c>
      <c r="E1903" s="594">
        <v>4049.75</v>
      </c>
      <c r="F1903" s="591" t="s">
        <v>794</v>
      </c>
    </row>
    <row r="1904" spans="1:6">
      <c r="A1904" s="593">
        <v>99266</v>
      </c>
      <c r="B1904" s="593" t="s">
        <v>2676</v>
      </c>
      <c r="C1904" s="593" t="s">
        <v>67</v>
      </c>
      <c r="D1904" s="593" t="s">
        <v>942</v>
      </c>
      <c r="E1904" s="594">
        <v>1765.66</v>
      </c>
      <c r="F1904" s="591" t="s">
        <v>794</v>
      </c>
    </row>
    <row r="1905" spans="1:6">
      <c r="A1905" s="593">
        <v>99267</v>
      </c>
      <c r="B1905" s="593" t="s">
        <v>2677</v>
      </c>
      <c r="C1905" s="593" t="s">
        <v>123</v>
      </c>
      <c r="D1905" s="593" t="s">
        <v>793</v>
      </c>
      <c r="E1905" s="594">
        <v>4755.6000000000004</v>
      </c>
      <c r="F1905" s="591" t="s">
        <v>794</v>
      </c>
    </row>
    <row r="1906" spans="1:6">
      <c r="A1906" s="593">
        <v>99268</v>
      </c>
      <c r="B1906" s="593" t="s">
        <v>2678</v>
      </c>
      <c r="C1906" s="593" t="s">
        <v>123</v>
      </c>
      <c r="D1906" s="593" t="s">
        <v>793</v>
      </c>
      <c r="E1906" s="595">
        <v>502.88</v>
      </c>
      <c r="F1906" s="591" t="s">
        <v>794</v>
      </c>
    </row>
    <row r="1907" spans="1:6">
      <c r="A1907" s="593">
        <v>99269</v>
      </c>
      <c r="B1907" s="593" t="s">
        <v>2679</v>
      </c>
      <c r="C1907" s="593" t="s">
        <v>67</v>
      </c>
      <c r="D1907" s="593" t="s">
        <v>942</v>
      </c>
      <c r="E1907" s="594">
        <v>2012.22</v>
      </c>
      <c r="F1907" s="591" t="s">
        <v>794</v>
      </c>
    </row>
    <row r="1908" spans="1:6">
      <c r="A1908" s="593">
        <v>99270</v>
      </c>
      <c r="B1908" s="593" t="s">
        <v>2680</v>
      </c>
      <c r="C1908" s="593" t="s">
        <v>123</v>
      </c>
      <c r="D1908" s="593" t="s">
        <v>793</v>
      </c>
      <c r="E1908" s="595">
        <v>655.91</v>
      </c>
      <c r="F1908" s="591" t="s">
        <v>794</v>
      </c>
    </row>
    <row r="1909" spans="1:6">
      <c r="A1909" s="593">
        <v>99271</v>
      </c>
      <c r="B1909" s="593" t="s">
        <v>2681</v>
      </c>
      <c r="C1909" s="593" t="s">
        <v>123</v>
      </c>
      <c r="D1909" s="593" t="s">
        <v>793</v>
      </c>
      <c r="E1909" s="594">
        <v>6890.81</v>
      </c>
      <c r="F1909" s="591" t="s">
        <v>794</v>
      </c>
    </row>
    <row r="1910" spans="1:6">
      <c r="A1910" s="593">
        <v>99272</v>
      </c>
      <c r="B1910" s="593" t="s">
        <v>2682</v>
      </c>
      <c r="C1910" s="593" t="s">
        <v>123</v>
      </c>
      <c r="D1910" s="593" t="s">
        <v>793</v>
      </c>
      <c r="E1910" s="594">
        <v>1112.6199999999999</v>
      </c>
      <c r="F1910" s="591" t="s">
        <v>794</v>
      </c>
    </row>
    <row r="1911" spans="1:6">
      <c r="A1911" s="593">
        <v>99273</v>
      </c>
      <c r="B1911" s="593" t="s">
        <v>2683</v>
      </c>
      <c r="C1911" s="593" t="s">
        <v>123</v>
      </c>
      <c r="D1911" s="593" t="s">
        <v>793</v>
      </c>
      <c r="E1911" s="594">
        <v>1568.44</v>
      </c>
      <c r="F1911" s="591" t="s">
        <v>794</v>
      </c>
    </row>
    <row r="1912" spans="1:6">
      <c r="A1912" s="593">
        <v>99274</v>
      </c>
      <c r="B1912" s="593" t="s">
        <v>2684</v>
      </c>
      <c r="C1912" s="593" t="s">
        <v>123</v>
      </c>
      <c r="D1912" s="593" t="s">
        <v>793</v>
      </c>
      <c r="E1912" s="594">
        <v>5497.31</v>
      </c>
      <c r="F1912" s="591" t="s">
        <v>794</v>
      </c>
    </row>
    <row r="1913" spans="1:6">
      <c r="A1913" s="593">
        <v>99275</v>
      </c>
      <c r="B1913" s="593" t="s">
        <v>2685</v>
      </c>
      <c r="C1913" s="593" t="s">
        <v>123</v>
      </c>
      <c r="D1913" s="593" t="s">
        <v>793</v>
      </c>
      <c r="E1913" s="595">
        <v>994.81</v>
      </c>
      <c r="F1913" s="591" t="s">
        <v>794</v>
      </c>
    </row>
    <row r="1914" spans="1:6">
      <c r="A1914" s="593">
        <v>99276</v>
      </c>
      <c r="B1914" s="593" t="s">
        <v>2686</v>
      </c>
      <c r="C1914" s="593" t="s">
        <v>67</v>
      </c>
      <c r="D1914" s="593" t="s">
        <v>942</v>
      </c>
      <c r="E1914" s="594">
        <v>2505.5</v>
      </c>
      <c r="F1914" s="591" t="s">
        <v>794</v>
      </c>
    </row>
    <row r="1915" spans="1:6">
      <c r="A1915" s="593">
        <v>99277</v>
      </c>
      <c r="B1915" s="593" t="s">
        <v>2687</v>
      </c>
      <c r="C1915" s="593" t="s">
        <v>67</v>
      </c>
      <c r="D1915" s="593" t="s">
        <v>942</v>
      </c>
      <c r="E1915" s="594">
        <v>2258.85</v>
      </c>
      <c r="F1915" s="591" t="s">
        <v>794</v>
      </c>
    </row>
    <row r="1916" spans="1:6">
      <c r="A1916" s="593">
        <v>99278</v>
      </c>
      <c r="B1916" s="593" t="s">
        <v>2688</v>
      </c>
      <c r="C1916" s="593" t="s">
        <v>67</v>
      </c>
      <c r="D1916" s="593" t="s">
        <v>793</v>
      </c>
      <c r="E1916" s="595">
        <v>407.46</v>
      </c>
      <c r="F1916" s="591" t="s">
        <v>794</v>
      </c>
    </row>
    <row r="1917" spans="1:6">
      <c r="A1917" s="593">
        <v>99279</v>
      </c>
      <c r="B1917" s="593" t="s">
        <v>2689</v>
      </c>
      <c r="C1917" s="593" t="s">
        <v>123</v>
      </c>
      <c r="D1917" s="593" t="s">
        <v>793</v>
      </c>
      <c r="E1917" s="594">
        <v>6207.66</v>
      </c>
      <c r="F1917" s="591" t="s">
        <v>794</v>
      </c>
    </row>
    <row r="1918" spans="1:6">
      <c r="A1918" s="593">
        <v>99280</v>
      </c>
      <c r="B1918" s="593" t="s">
        <v>2690</v>
      </c>
      <c r="C1918" s="593" t="s">
        <v>123</v>
      </c>
      <c r="D1918" s="593" t="s">
        <v>793</v>
      </c>
      <c r="E1918" s="594">
        <v>2058.7199999999998</v>
      </c>
      <c r="F1918" s="591" t="s">
        <v>794</v>
      </c>
    </row>
    <row r="1919" spans="1:6">
      <c r="A1919" s="593">
        <v>99281</v>
      </c>
      <c r="B1919" s="593" t="s">
        <v>2691</v>
      </c>
      <c r="C1919" s="593" t="s">
        <v>67</v>
      </c>
      <c r="D1919" s="593" t="s">
        <v>942</v>
      </c>
      <c r="E1919" s="594">
        <v>2505.5</v>
      </c>
      <c r="F1919" s="591" t="s">
        <v>794</v>
      </c>
    </row>
    <row r="1920" spans="1:6">
      <c r="A1920" s="593">
        <v>99282</v>
      </c>
      <c r="B1920" s="593" t="s">
        <v>2692</v>
      </c>
      <c r="C1920" s="593" t="s">
        <v>67</v>
      </c>
      <c r="D1920" s="593" t="s">
        <v>942</v>
      </c>
      <c r="E1920" s="594">
        <v>2777.65</v>
      </c>
      <c r="F1920" s="591" t="s">
        <v>794</v>
      </c>
    </row>
    <row r="1921" spans="1:6">
      <c r="A1921" s="593">
        <v>99283</v>
      </c>
      <c r="B1921" s="593" t="s">
        <v>2693</v>
      </c>
      <c r="C1921" s="593" t="s">
        <v>67</v>
      </c>
      <c r="D1921" s="593" t="s">
        <v>942</v>
      </c>
      <c r="E1921" s="594">
        <v>1128.82</v>
      </c>
      <c r="F1921" s="591" t="s">
        <v>794</v>
      </c>
    </row>
    <row r="1922" spans="1:6">
      <c r="A1922" s="593">
        <v>99284</v>
      </c>
      <c r="B1922" s="593" t="s">
        <v>2694</v>
      </c>
      <c r="C1922" s="593" t="s">
        <v>123</v>
      </c>
      <c r="D1922" s="593" t="s">
        <v>793</v>
      </c>
      <c r="E1922" s="594">
        <v>7790.22</v>
      </c>
      <c r="F1922" s="591" t="s">
        <v>794</v>
      </c>
    </row>
    <row r="1923" spans="1:6">
      <c r="A1923" s="593">
        <v>99285</v>
      </c>
      <c r="B1923" s="593" t="s">
        <v>2695</v>
      </c>
      <c r="C1923" s="593" t="s">
        <v>123</v>
      </c>
      <c r="D1923" s="593" t="s">
        <v>793</v>
      </c>
      <c r="E1923" s="594">
        <v>1352.97</v>
      </c>
      <c r="F1923" s="591" t="s">
        <v>794</v>
      </c>
    </row>
    <row r="1924" spans="1:6">
      <c r="A1924" s="593">
        <v>99286</v>
      </c>
      <c r="B1924" s="593" t="s">
        <v>2696</v>
      </c>
      <c r="C1924" s="593" t="s">
        <v>123</v>
      </c>
      <c r="D1924" s="593" t="s">
        <v>793</v>
      </c>
      <c r="E1924" s="594">
        <v>6918.07</v>
      </c>
      <c r="F1924" s="591" t="s">
        <v>794</v>
      </c>
    </row>
    <row r="1925" spans="1:6">
      <c r="A1925" s="593">
        <v>99287</v>
      </c>
      <c r="B1925" s="593" t="s">
        <v>2697</v>
      </c>
      <c r="C1925" s="593" t="s">
        <v>123</v>
      </c>
      <c r="D1925" s="593" t="s">
        <v>793</v>
      </c>
      <c r="E1925" s="594">
        <v>9927.59</v>
      </c>
      <c r="F1925" s="591" t="s">
        <v>794</v>
      </c>
    </row>
    <row r="1926" spans="1:6">
      <c r="A1926" s="593">
        <v>99288</v>
      </c>
      <c r="B1926" s="593" t="s">
        <v>2698</v>
      </c>
      <c r="C1926" s="593" t="s">
        <v>67</v>
      </c>
      <c r="D1926" s="593" t="s">
        <v>793</v>
      </c>
      <c r="E1926" s="595">
        <v>539.32000000000005</v>
      </c>
      <c r="F1926" s="591" t="s">
        <v>794</v>
      </c>
    </row>
    <row r="1927" spans="1:6">
      <c r="A1927" s="593">
        <v>99289</v>
      </c>
      <c r="B1927" s="593" t="s">
        <v>2699</v>
      </c>
      <c r="C1927" s="593" t="s">
        <v>67</v>
      </c>
      <c r="D1927" s="593" t="s">
        <v>942</v>
      </c>
      <c r="E1927" s="594">
        <v>2752.06</v>
      </c>
      <c r="F1927" s="591" t="s">
        <v>794</v>
      </c>
    </row>
    <row r="1928" spans="1:6">
      <c r="A1928" s="593">
        <v>99290</v>
      </c>
      <c r="B1928" s="593" t="s">
        <v>2700</v>
      </c>
      <c r="C1928" s="593" t="s">
        <v>123</v>
      </c>
      <c r="D1928" s="593" t="s">
        <v>793</v>
      </c>
      <c r="E1928" s="594">
        <v>4164.28</v>
      </c>
      <c r="F1928" s="591" t="s">
        <v>794</v>
      </c>
    </row>
    <row r="1929" spans="1:6">
      <c r="A1929" s="593">
        <v>99291</v>
      </c>
      <c r="B1929" s="593" t="s">
        <v>2701</v>
      </c>
      <c r="C1929" s="593" t="s">
        <v>67</v>
      </c>
      <c r="D1929" s="593" t="s">
        <v>942</v>
      </c>
      <c r="E1929" s="594">
        <v>2752.06</v>
      </c>
      <c r="F1929" s="591" t="s">
        <v>794</v>
      </c>
    </row>
    <row r="1930" spans="1:6">
      <c r="A1930" s="593">
        <v>99292</v>
      </c>
      <c r="B1930" s="593" t="s">
        <v>2702</v>
      </c>
      <c r="C1930" s="593" t="s">
        <v>123</v>
      </c>
      <c r="D1930" s="593" t="s">
        <v>793</v>
      </c>
      <c r="E1930" s="594">
        <v>2556.0300000000002</v>
      </c>
      <c r="F1930" s="591" t="s">
        <v>794</v>
      </c>
    </row>
    <row r="1931" spans="1:6">
      <c r="A1931" s="593">
        <v>99293</v>
      </c>
      <c r="B1931" s="593" t="s">
        <v>2703</v>
      </c>
      <c r="C1931" s="593" t="s">
        <v>67</v>
      </c>
      <c r="D1931" s="593" t="s">
        <v>942</v>
      </c>
      <c r="E1931" s="594">
        <v>1362.14</v>
      </c>
      <c r="F1931" s="591" t="s">
        <v>794</v>
      </c>
    </row>
    <row r="1932" spans="1:6">
      <c r="A1932" s="593">
        <v>99294</v>
      </c>
      <c r="B1932" s="593" t="s">
        <v>2704</v>
      </c>
      <c r="C1932" s="593" t="s">
        <v>123</v>
      </c>
      <c r="D1932" s="593" t="s">
        <v>793</v>
      </c>
      <c r="E1932" s="594">
        <v>8689.56</v>
      </c>
      <c r="F1932" s="591" t="s">
        <v>794</v>
      </c>
    </row>
    <row r="1933" spans="1:6">
      <c r="A1933" s="593">
        <v>99296</v>
      </c>
      <c r="B1933" s="593" t="s">
        <v>2705</v>
      </c>
      <c r="C1933" s="593" t="s">
        <v>67</v>
      </c>
      <c r="D1933" s="593" t="s">
        <v>942</v>
      </c>
      <c r="E1933" s="594">
        <v>3024.22</v>
      </c>
      <c r="F1933" s="591" t="s">
        <v>794</v>
      </c>
    </row>
    <row r="1934" spans="1:6">
      <c r="A1934" s="593">
        <v>99297</v>
      </c>
      <c r="B1934" s="593" t="s">
        <v>2706</v>
      </c>
      <c r="C1934" s="593" t="s">
        <v>67</v>
      </c>
      <c r="D1934" s="593" t="s">
        <v>942</v>
      </c>
      <c r="E1934" s="594">
        <v>3019.8</v>
      </c>
      <c r="F1934" s="591" t="s">
        <v>794</v>
      </c>
    </row>
    <row r="1935" spans="1:6">
      <c r="A1935" s="593">
        <v>99298</v>
      </c>
      <c r="B1935" s="593" t="s">
        <v>2707</v>
      </c>
      <c r="C1935" s="593" t="s">
        <v>123</v>
      </c>
      <c r="D1935" s="593" t="s">
        <v>793</v>
      </c>
      <c r="E1935" s="594">
        <v>11241.37</v>
      </c>
      <c r="F1935" s="591" t="s">
        <v>794</v>
      </c>
    </row>
    <row r="1936" spans="1:6">
      <c r="A1936" s="593">
        <v>99299</v>
      </c>
      <c r="B1936" s="593" t="s">
        <v>2708</v>
      </c>
      <c r="C1936" s="593" t="s">
        <v>67</v>
      </c>
      <c r="D1936" s="593" t="s">
        <v>942</v>
      </c>
      <c r="E1936" s="594">
        <v>3270.74</v>
      </c>
      <c r="F1936" s="591" t="s">
        <v>794</v>
      </c>
    </row>
    <row r="1937" spans="1:6">
      <c r="A1937" s="593">
        <v>99300</v>
      </c>
      <c r="B1937" s="593" t="s">
        <v>2709</v>
      </c>
      <c r="C1937" s="593" t="s">
        <v>123</v>
      </c>
      <c r="D1937" s="593" t="s">
        <v>793</v>
      </c>
      <c r="E1937" s="594">
        <v>12555.2</v>
      </c>
      <c r="F1937" s="591" t="s">
        <v>794</v>
      </c>
    </row>
    <row r="1938" spans="1:6">
      <c r="A1938" s="593">
        <v>99301</v>
      </c>
      <c r="B1938" s="593" t="s">
        <v>2710</v>
      </c>
      <c r="C1938" s="593" t="s">
        <v>123</v>
      </c>
      <c r="D1938" s="593" t="s">
        <v>793</v>
      </c>
      <c r="E1938" s="594">
        <v>6167.94</v>
      </c>
      <c r="F1938" s="591" t="s">
        <v>794</v>
      </c>
    </row>
    <row r="1939" spans="1:6">
      <c r="A1939" s="593">
        <v>99302</v>
      </c>
      <c r="B1939" s="593" t="s">
        <v>2711</v>
      </c>
      <c r="C1939" s="593" t="s">
        <v>67</v>
      </c>
      <c r="D1939" s="593" t="s">
        <v>942</v>
      </c>
      <c r="E1939" s="594">
        <v>3521.74</v>
      </c>
      <c r="F1939" s="591" t="s">
        <v>794</v>
      </c>
    </row>
    <row r="1940" spans="1:6">
      <c r="A1940" s="593">
        <v>99303</v>
      </c>
      <c r="B1940" s="593" t="s">
        <v>2712</v>
      </c>
      <c r="C1940" s="593" t="s">
        <v>123</v>
      </c>
      <c r="D1940" s="593" t="s">
        <v>793</v>
      </c>
      <c r="E1940" s="594">
        <v>11491.76</v>
      </c>
      <c r="F1940" s="591" t="s">
        <v>794</v>
      </c>
    </row>
    <row r="1941" spans="1:6">
      <c r="A1941" s="593">
        <v>99304</v>
      </c>
      <c r="B1941" s="593" t="s">
        <v>2713</v>
      </c>
      <c r="C1941" s="593" t="s">
        <v>67</v>
      </c>
      <c r="D1941" s="593" t="s">
        <v>942</v>
      </c>
      <c r="E1941" s="594">
        <v>3275.16</v>
      </c>
      <c r="F1941" s="591" t="s">
        <v>794</v>
      </c>
    </row>
    <row r="1942" spans="1:6">
      <c r="A1942" s="593">
        <v>99305</v>
      </c>
      <c r="B1942" s="593" t="s">
        <v>2714</v>
      </c>
      <c r="C1942" s="593" t="s">
        <v>123</v>
      </c>
      <c r="D1942" s="593" t="s">
        <v>793</v>
      </c>
      <c r="E1942" s="594">
        <v>13007.06</v>
      </c>
      <c r="F1942" s="591" t="s">
        <v>794</v>
      </c>
    </row>
    <row r="1943" spans="1:6">
      <c r="A1943" s="593">
        <v>99306</v>
      </c>
      <c r="B1943" s="593" t="s">
        <v>2715</v>
      </c>
      <c r="C1943" s="593" t="s">
        <v>67</v>
      </c>
      <c r="D1943" s="593" t="s">
        <v>942</v>
      </c>
      <c r="E1943" s="594">
        <v>3521.74</v>
      </c>
      <c r="F1943" s="591" t="s">
        <v>794</v>
      </c>
    </row>
    <row r="1944" spans="1:6">
      <c r="A1944" s="593">
        <v>99307</v>
      </c>
      <c r="B1944" s="593" t="s">
        <v>2716</v>
      </c>
      <c r="C1944" s="593" t="s">
        <v>67</v>
      </c>
      <c r="D1944" s="593" t="s">
        <v>942</v>
      </c>
      <c r="E1944" s="594">
        <v>2280.02</v>
      </c>
      <c r="F1944" s="591" t="s">
        <v>794</v>
      </c>
    </row>
    <row r="1945" spans="1:6">
      <c r="A1945" s="593">
        <v>99308</v>
      </c>
      <c r="B1945" s="593" t="s">
        <v>2717</v>
      </c>
      <c r="C1945" s="593" t="s">
        <v>123</v>
      </c>
      <c r="D1945" s="593" t="s">
        <v>793</v>
      </c>
      <c r="E1945" s="594">
        <v>14522.39</v>
      </c>
      <c r="F1945" s="591" t="s">
        <v>794</v>
      </c>
    </row>
    <row r="1946" spans="1:6">
      <c r="A1946" s="593">
        <v>99309</v>
      </c>
      <c r="B1946" s="593" t="s">
        <v>2718</v>
      </c>
      <c r="C1946" s="593" t="s">
        <v>67</v>
      </c>
      <c r="D1946" s="593" t="s">
        <v>942</v>
      </c>
      <c r="E1946" s="594">
        <v>3772.78</v>
      </c>
      <c r="F1946" s="591" t="s">
        <v>794</v>
      </c>
    </row>
    <row r="1947" spans="1:6">
      <c r="A1947" s="593">
        <v>99310</v>
      </c>
      <c r="B1947" s="593" t="s">
        <v>2719</v>
      </c>
      <c r="C1947" s="593" t="s">
        <v>123</v>
      </c>
      <c r="D1947" s="593" t="s">
        <v>793</v>
      </c>
      <c r="E1947" s="594">
        <v>14772.82</v>
      </c>
      <c r="F1947" s="591" t="s">
        <v>794</v>
      </c>
    </row>
    <row r="1948" spans="1:6">
      <c r="A1948" s="593">
        <v>99311</v>
      </c>
      <c r="B1948" s="593" t="s">
        <v>2720</v>
      </c>
      <c r="C1948" s="593" t="s">
        <v>67</v>
      </c>
      <c r="D1948" s="593" t="s">
        <v>942</v>
      </c>
      <c r="E1948" s="594">
        <v>3772.78</v>
      </c>
      <c r="F1948" s="591" t="s">
        <v>794</v>
      </c>
    </row>
    <row r="1949" spans="1:6">
      <c r="A1949" s="593">
        <v>99312</v>
      </c>
      <c r="B1949" s="593" t="s">
        <v>2721</v>
      </c>
      <c r="C1949" s="593" t="s">
        <v>123</v>
      </c>
      <c r="D1949" s="593" t="s">
        <v>793</v>
      </c>
      <c r="E1949" s="594">
        <v>7242.68</v>
      </c>
      <c r="F1949" s="591" t="s">
        <v>794</v>
      </c>
    </row>
    <row r="1950" spans="1:6">
      <c r="A1950" s="593">
        <v>99313</v>
      </c>
      <c r="B1950" s="593" t="s">
        <v>2722</v>
      </c>
      <c r="C1950" s="593" t="s">
        <v>123</v>
      </c>
      <c r="D1950" s="593" t="s">
        <v>793</v>
      </c>
      <c r="E1950" s="594">
        <v>16489.490000000002</v>
      </c>
      <c r="F1950" s="591" t="s">
        <v>794</v>
      </c>
    </row>
    <row r="1951" spans="1:6">
      <c r="A1951" s="593">
        <v>99314</v>
      </c>
      <c r="B1951" s="593" t="s">
        <v>2723</v>
      </c>
      <c r="C1951" s="593" t="s">
        <v>67</v>
      </c>
      <c r="D1951" s="593" t="s">
        <v>942</v>
      </c>
      <c r="E1951" s="594">
        <v>4023.77</v>
      </c>
      <c r="F1951" s="591" t="s">
        <v>794</v>
      </c>
    </row>
    <row r="1952" spans="1:6">
      <c r="A1952" s="593">
        <v>99315</v>
      </c>
      <c r="B1952" s="593" t="s">
        <v>2724</v>
      </c>
      <c r="C1952" s="593" t="s">
        <v>123</v>
      </c>
      <c r="D1952" s="593" t="s">
        <v>793</v>
      </c>
      <c r="E1952" s="594">
        <v>18456.7</v>
      </c>
      <c r="F1952" s="591" t="s">
        <v>794</v>
      </c>
    </row>
    <row r="1953" spans="1:6">
      <c r="A1953" s="593">
        <v>99317</v>
      </c>
      <c r="B1953" s="593" t="s">
        <v>2725</v>
      </c>
      <c r="C1953" s="593" t="s">
        <v>67</v>
      </c>
      <c r="D1953" s="593" t="s">
        <v>942</v>
      </c>
      <c r="E1953" s="594">
        <v>2526.61</v>
      </c>
      <c r="F1953" s="591" t="s">
        <v>794</v>
      </c>
    </row>
    <row r="1954" spans="1:6">
      <c r="A1954" s="593">
        <v>99318</v>
      </c>
      <c r="B1954" s="593" t="s">
        <v>2726</v>
      </c>
      <c r="C1954" s="593" t="s">
        <v>67</v>
      </c>
      <c r="D1954" s="593" t="s">
        <v>793</v>
      </c>
      <c r="E1954" s="595">
        <v>299.33999999999997</v>
      </c>
      <c r="F1954" s="591" t="s">
        <v>794</v>
      </c>
    </row>
    <row r="1955" spans="1:6">
      <c r="A1955" s="593">
        <v>99319</v>
      </c>
      <c r="B1955" s="593" t="s">
        <v>2727</v>
      </c>
      <c r="C1955" s="593" t="s">
        <v>67</v>
      </c>
      <c r="D1955" s="593" t="s">
        <v>942</v>
      </c>
      <c r="E1955" s="595">
        <v>903.3</v>
      </c>
      <c r="F1955" s="591" t="s">
        <v>794</v>
      </c>
    </row>
    <row r="1956" spans="1:6">
      <c r="A1956" s="593">
        <v>99320</v>
      </c>
      <c r="B1956" s="593" t="s">
        <v>2728</v>
      </c>
      <c r="C1956" s="593" t="s">
        <v>123</v>
      </c>
      <c r="D1956" s="593" t="s">
        <v>793</v>
      </c>
      <c r="E1956" s="594">
        <v>8380.36</v>
      </c>
      <c r="F1956" s="591" t="s">
        <v>794</v>
      </c>
    </row>
    <row r="1957" spans="1:6">
      <c r="A1957" s="593">
        <v>99321</v>
      </c>
      <c r="B1957" s="593" t="s">
        <v>2729</v>
      </c>
      <c r="C1957" s="593" t="s">
        <v>67</v>
      </c>
      <c r="D1957" s="593" t="s">
        <v>942</v>
      </c>
      <c r="E1957" s="594">
        <v>2773.23</v>
      </c>
      <c r="F1957" s="591" t="s">
        <v>794</v>
      </c>
    </row>
    <row r="1958" spans="1:6">
      <c r="A1958" s="593">
        <v>99322</v>
      </c>
      <c r="B1958" s="593" t="s">
        <v>2730</v>
      </c>
      <c r="C1958" s="593" t="s">
        <v>123</v>
      </c>
      <c r="D1958" s="593" t="s">
        <v>793</v>
      </c>
      <c r="E1958" s="594">
        <v>9463.0499999999993</v>
      </c>
      <c r="F1958" s="591" t="s">
        <v>794</v>
      </c>
    </row>
    <row r="1959" spans="1:6">
      <c r="A1959" s="593">
        <v>99323</v>
      </c>
      <c r="B1959" s="593" t="s">
        <v>2731</v>
      </c>
      <c r="C1959" s="593" t="s">
        <v>67</v>
      </c>
      <c r="D1959" s="593" t="s">
        <v>942</v>
      </c>
      <c r="E1959" s="594">
        <v>3019.8</v>
      </c>
      <c r="F1959" s="591" t="s">
        <v>794</v>
      </c>
    </row>
    <row r="1960" spans="1:6">
      <c r="A1960" s="593">
        <v>99324</v>
      </c>
      <c r="B1960" s="593" t="s">
        <v>2732</v>
      </c>
      <c r="C1960" s="593" t="s">
        <v>123</v>
      </c>
      <c r="D1960" s="593" t="s">
        <v>793</v>
      </c>
      <c r="E1960" s="594">
        <v>10545.75</v>
      </c>
      <c r="F1960" s="591" t="s">
        <v>794</v>
      </c>
    </row>
    <row r="1961" spans="1:6">
      <c r="A1961" s="593">
        <v>99325</v>
      </c>
      <c r="B1961" s="593" t="s">
        <v>2733</v>
      </c>
      <c r="C1961" s="593" t="s">
        <v>67</v>
      </c>
      <c r="D1961" s="593" t="s">
        <v>942</v>
      </c>
      <c r="E1961" s="594">
        <v>3270.74</v>
      </c>
      <c r="F1961" s="591" t="s">
        <v>794</v>
      </c>
    </row>
    <row r="1962" spans="1:6">
      <c r="A1962" s="593">
        <v>99326</v>
      </c>
      <c r="B1962" s="593" t="s">
        <v>2734</v>
      </c>
      <c r="C1962" s="593" t="s">
        <v>123</v>
      </c>
      <c r="D1962" s="593" t="s">
        <v>793</v>
      </c>
      <c r="E1962" s="594">
        <v>8613.7900000000009</v>
      </c>
      <c r="F1962" s="591" t="s">
        <v>794</v>
      </c>
    </row>
    <row r="1963" spans="1:6">
      <c r="A1963" s="593">
        <v>99327</v>
      </c>
      <c r="B1963" s="593" t="s">
        <v>2735</v>
      </c>
      <c r="C1963" s="593" t="s">
        <v>67</v>
      </c>
      <c r="D1963" s="593" t="s">
        <v>942</v>
      </c>
      <c r="E1963" s="594">
        <v>4231.6499999999996</v>
      </c>
      <c r="F1963" s="591" t="s">
        <v>794</v>
      </c>
    </row>
    <row r="1964" spans="1:6">
      <c r="A1964" s="593">
        <v>101800</v>
      </c>
      <c r="B1964" s="593" t="s">
        <v>2736</v>
      </c>
      <c r="C1964" s="593" t="s">
        <v>123</v>
      </c>
      <c r="D1964" s="593" t="s">
        <v>793</v>
      </c>
      <c r="E1964" s="594">
        <v>1400.28</v>
      </c>
      <c r="F1964" s="591" t="s">
        <v>794</v>
      </c>
    </row>
    <row r="1965" spans="1:6">
      <c r="A1965" s="593">
        <v>101801</v>
      </c>
      <c r="B1965" s="593" t="s">
        <v>2737</v>
      </c>
      <c r="C1965" s="593" t="s">
        <v>123</v>
      </c>
      <c r="D1965" s="593" t="s">
        <v>793</v>
      </c>
      <c r="E1965" s="595">
        <v>957.93</v>
      </c>
      <c r="F1965" s="591" t="s">
        <v>794</v>
      </c>
    </row>
    <row r="1966" spans="1:6">
      <c r="A1966" s="593">
        <v>101806</v>
      </c>
      <c r="B1966" s="593" t="s">
        <v>2738</v>
      </c>
      <c r="C1966" s="593" t="s">
        <v>123</v>
      </c>
      <c r="D1966" s="593" t="s">
        <v>793</v>
      </c>
      <c r="E1966" s="595">
        <v>532.62</v>
      </c>
      <c r="F1966" s="591" t="s">
        <v>794</v>
      </c>
    </row>
    <row r="1967" spans="1:6">
      <c r="A1967" s="593">
        <v>101807</v>
      </c>
      <c r="B1967" s="593" t="s">
        <v>2739</v>
      </c>
      <c r="C1967" s="593" t="s">
        <v>123</v>
      </c>
      <c r="D1967" s="593" t="s">
        <v>793</v>
      </c>
      <c r="E1967" s="595">
        <v>484.71</v>
      </c>
      <c r="F1967" s="591" t="s">
        <v>794</v>
      </c>
    </row>
    <row r="1968" spans="1:6">
      <c r="A1968" s="593">
        <v>101808</v>
      </c>
      <c r="B1968" s="593" t="s">
        <v>2740</v>
      </c>
      <c r="C1968" s="593" t="s">
        <v>123</v>
      </c>
      <c r="D1968" s="593" t="s">
        <v>793</v>
      </c>
      <c r="E1968" s="595">
        <v>562.48</v>
      </c>
      <c r="F1968" s="591" t="s">
        <v>794</v>
      </c>
    </row>
    <row r="1969" spans="1:6">
      <c r="A1969" s="593">
        <v>101809</v>
      </c>
      <c r="B1969" s="593" t="s">
        <v>2741</v>
      </c>
      <c r="C1969" s="593" t="s">
        <v>123</v>
      </c>
      <c r="D1969" s="593" t="s">
        <v>793</v>
      </c>
      <c r="E1969" s="594">
        <v>3057.73</v>
      </c>
      <c r="F1969" s="591" t="s">
        <v>794</v>
      </c>
    </row>
    <row r="1970" spans="1:6">
      <c r="A1970" s="593">
        <v>102139</v>
      </c>
      <c r="B1970" s="593" t="s">
        <v>2742</v>
      </c>
      <c r="C1970" s="593" t="s">
        <v>123</v>
      </c>
      <c r="D1970" s="593" t="s">
        <v>793</v>
      </c>
      <c r="E1970" s="594">
        <v>1816.15</v>
      </c>
      <c r="F1970" s="591" t="s">
        <v>794</v>
      </c>
    </row>
    <row r="1971" spans="1:6">
      <c r="A1971" s="593">
        <v>102141</v>
      </c>
      <c r="B1971" s="593" t="s">
        <v>2743</v>
      </c>
      <c r="C1971" s="593" t="s">
        <v>123</v>
      </c>
      <c r="D1971" s="593" t="s">
        <v>793</v>
      </c>
      <c r="E1971" s="594">
        <v>2821.71</v>
      </c>
      <c r="F1971" s="591" t="s">
        <v>794</v>
      </c>
    </row>
    <row r="1972" spans="1:6">
      <c r="A1972" s="593">
        <v>102142</v>
      </c>
      <c r="B1972" s="593" t="s">
        <v>2744</v>
      </c>
      <c r="C1972" s="593" t="s">
        <v>123</v>
      </c>
      <c r="D1972" s="593" t="s">
        <v>793</v>
      </c>
      <c r="E1972" s="594">
        <v>2781.34</v>
      </c>
      <c r="F1972" s="591" t="s">
        <v>794</v>
      </c>
    </row>
    <row r="1973" spans="1:6">
      <c r="A1973" s="593">
        <v>102457</v>
      </c>
      <c r="B1973" s="593" t="s">
        <v>2745</v>
      </c>
      <c r="C1973" s="593" t="s">
        <v>123</v>
      </c>
      <c r="D1973" s="593" t="s">
        <v>793</v>
      </c>
      <c r="E1973" s="594">
        <v>1733.14</v>
      </c>
      <c r="F1973" s="591" t="s">
        <v>794</v>
      </c>
    </row>
    <row r="1974" spans="1:6">
      <c r="A1974" s="593">
        <v>94263</v>
      </c>
      <c r="B1974" s="593" t="s">
        <v>2746</v>
      </c>
      <c r="C1974" s="593" t="s">
        <v>67</v>
      </c>
      <c r="D1974" s="593" t="s">
        <v>793</v>
      </c>
      <c r="E1974" s="595">
        <v>37.94</v>
      </c>
      <c r="F1974" s="591" t="s">
        <v>794</v>
      </c>
    </row>
    <row r="1975" spans="1:6">
      <c r="A1975" s="593">
        <v>94264</v>
      </c>
      <c r="B1975" s="593" t="s">
        <v>2747</v>
      </c>
      <c r="C1975" s="593" t="s">
        <v>67</v>
      </c>
      <c r="D1975" s="593" t="s">
        <v>793</v>
      </c>
      <c r="E1975" s="595">
        <v>41.84</v>
      </c>
      <c r="F1975" s="591" t="s">
        <v>794</v>
      </c>
    </row>
    <row r="1976" spans="1:6">
      <c r="A1976" s="593">
        <v>94265</v>
      </c>
      <c r="B1976" s="593" t="s">
        <v>2748</v>
      </c>
      <c r="C1976" s="593" t="s">
        <v>67</v>
      </c>
      <c r="D1976" s="593" t="s">
        <v>793</v>
      </c>
      <c r="E1976" s="595">
        <v>54.48</v>
      </c>
      <c r="F1976" s="591" t="s">
        <v>794</v>
      </c>
    </row>
    <row r="1977" spans="1:6">
      <c r="A1977" s="593">
        <v>94266</v>
      </c>
      <c r="B1977" s="593" t="s">
        <v>2749</v>
      </c>
      <c r="C1977" s="593" t="s">
        <v>67</v>
      </c>
      <c r="D1977" s="593" t="s">
        <v>793</v>
      </c>
      <c r="E1977" s="595">
        <v>58.93</v>
      </c>
      <c r="F1977" s="591" t="s">
        <v>794</v>
      </c>
    </row>
    <row r="1978" spans="1:6">
      <c r="A1978" s="593">
        <v>94267</v>
      </c>
      <c r="B1978" s="593" t="s">
        <v>2750</v>
      </c>
      <c r="C1978" s="593" t="s">
        <v>67</v>
      </c>
      <c r="D1978" s="593" t="s">
        <v>793</v>
      </c>
      <c r="E1978" s="595">
        <v>66.790000000000006</v>
      </c>
      <c r="F1978" s="591" t="s">
        <v>794</v>
      </c>
    </row>
    <row r="1979" spans="1:6">
      <c r="A1979" s="593">
        <v>94268</v>
      </c>
      <c r="B1979" s="593" t="s">
        <v>2751</v>
      </c>
      <c r="C1979" s="593" t="s">
        <v>67</v>
      </c>
      <c r="D1979" s="593" t="s">
        <v>793</v>
      </c>
      <c r="E1979" s="595">
        <v>71.7</v>
      </c>
      <c r="F1979" s="591" t="s">
        <v>794</v>
      </c>
    </row>
    <row r="1980" spans="1:6">
      <c r="A1980" s="593">
        <v>94269</v>
      </c>
      <c r="B1980" s="593" t="s">
        <v>2752</v>
      </c>
      <c r="C1980" s="593" t="s">
        <v>67</v>
      </c>
      <c r="D1980" s="593" t="s">
        <v>793</v>
      </c>
      <c r="E1980" s="595">
        <v>98.41</v>
      </c>
      <c r="F1980" s="591" t="s">
        <v>794</v>
      </c>
    </row>
    <row r="1981" spans="1:6">
      <c r="A1981" s="593">
        <v>94270</v>
      </c>
      <c r="B1981" s="593" t="s">
        <v>2753</v>
      </c>
      <c r="C1981" s="593" t="s">
        <v>67</v>
      </c>
      <c r="D1981" s="593" t="s">
        <v>793</v>
      </c>
      <c r="E1981" s="595">
        <v>105.23</v>
      </c>
      <c r="F1981" s="591" t="s">
        <v>794</v>
      </c>
    </row>
    <row r="1982" spans="1:6">
      <c r="A1982" s="593">
        <v>94271</v>
      </c>
      <c r="B1982" s="593" t="s">
        <v>2754</v>
      </c>
      <c r="C1982" s="593" t="s">
        <v>67</v>
      </c>
      <c r="D1982" s="593" t="s">
        <v>793</v>
      </c>
      <c r="E1982" s="595">
        <v>120.41</v>
      </c>
      <c r="F1982" s="591" t="s">
        <v>794</v>
      </c>
    </row>
    <row r="1983" spans="1:6">
      <c r="A1983" s="593">
        <v>94272</v>
      </c>
      <c r="B1983" s="593" t="s">
        <v>2755</v>
      </c>
      <c r="C1983" s="593" t="s">
        <v>67</v>
      </c>
      <c r="D1983" s="593" t="s">
        <v>793</v>
      </c>
      <c r="E1983" s="595">
        <v>129.52000000000001</v>
      </c>
      <c r="F1983" s="591" t="s">
        <v>794</v>
      </c>
    </row>
    <row r="1984" spans="1:6">
      <c r="A1984" s="593">
        <v>94273</v>
      </c>
      <c r="B1984" s="593" t="s">
        <v>2756</v>
      </c>
      <c r="C1984" s="593" t="s">
        <v>67</v>
      </c>
      <c r="D1984" s="593" t="s">
        <v>942</v>
      </c>
      <c r="E1984" s="595">
        <v>56.59</v>
      </c>
      <c r="F1984" s="591" t="s">
        <v>794</v>
      </c>
    </row>
    <row r="1985" spans="1:6">
      <c r="A1985" s="593">
        <v>94274</v>
      </c>
      <c r="B1985" s="593" t="s">
        <v>2757</v>
      </c>
      <c r="C1985" s="593" t="s">
        <v>67</v>
      </c>
      <c r="D1985" s="593" t="s">
        <v>942</v>
      </c>
      <c r="E1985" s="595">
        <v>58.92</v>
      </c>
      <c r="F1985" s="591" t="s">
        <v>794</v>
      </c>
    </row>
    <row r="1986" spans="1:6">
      <c r="A1986" s="593">
        <v>94275</v>
      </c>
      <c r="B1986" s="593" t="s">
        <v>2758</v>
      </c>
      <c r="C1986" s="593" t="s">
        <v>67</v>
      </c>
      <c r="D1986" s="593" t="s">
        <v>942</v>
      </c>
      <c r="E1986" s="595">
        <v>51.3</v>
      </c>
      <c r="F1986" s="591" t="s">
        <v>794</v>
      </c>
    </row>
    <row r="1987" spans="1:6">
      <c r="A1987" s="593">
        <v>94276</v>
      </c>
      <c r="B1987" s="593" t="s">
        <v>2759</v>
      </c>
      <c r="C1987" s="593" t="s">
        <v>67</v>
      </c>
      <c r="D1987" s="593" t="s">
        <v>942</v>
      </c>
      <c r="E1987" s="595">
        <v>53.63</v>
      </c>
      <c r="F1987" s="591" t="s">
        <v>794</v>
      </c>
    </row>
    <row r="1988" spans="1:6">
      <c r="A1988" s="593">
        <v>94277</v>
      </c>
      <c r="B1988" s="593" t="s">
        <v>2760</v>
      </c>
      <c r="C1988" s="593" t="s">
        <v>67</v>
      </c>
      <c r="D1988" s="593" t="s">
        <v>942</v>
      </c>
      <c r="E1988" s="595">
        <v>44.82</v>
      </c>
      <c r="F1988" s="591" t="s">
        <v>794</v>
      </c>
    </row>
    <row r="1989" spans="1:6">
      <c r="A1989" s="593">
        <v>94278</v>
      </c>
      <c r="B1989" s="593" t="s">
        <v>2761</v>
      </c>
      <c r="C1989" s="593" t="s">
        <v>67</v>
      </c>
      <c r="D1989" s="593" t="s">
        <v>942</v>
      </c>
      <c r="E1989" s="595">
        <v>47.15</v>
      </c>
      <c r="F1989" s="591" t="s">
        <v>794</v>
      </c>
    </row>
    <row r="1990" spans="1:6">
      <c r="A1990" s="593">
        <v>94279</v>
      </c>
      <c r="B1990" s="593" t="s">
        <v>2762</v>
      </c>
      <c r="C1990" s="593" t="s">
        <v>67</v>
      </c>
      <c r="D1990" s="593" t="s">
        <v>942</v>
      </c>
      <c r="E1990" s="595">
        <v>55.43</v>
      </c>
      <c r="F1990" s="591" t="s">
        <v>794</v>
      </c>
    </row>
    <row r="1991" spans="1:6">
      <c r="A1991" s="593">
        <v>94280</v>
      </c>
      <c r="B1991" s="593" t="s">
        <v>2763</v>
      </c>
      <c r="C1991" s="593" t="s">
        <v>67</v>
      </c>
      <c r="D1991" s="593" t="s">
        <v>942</v>
      </c>
      <c r="E1991" s="595">
        <v>57.75</v>
      </c>
      <c r="F1991" s="591" t="s">
        <v>794</v>
      </c>
    </row>
    <row r="1992" spans="1:6">
      <c r="A1992" s="593">
        <v>94281</v>
      </c>
      <c r="B1992" s="593" t="s">
        <v>2764</v>
      </c>
      <c r="C1992" s="593" t="s">
        <v>67</v>
      </c>
      <c r="D1992" s="593" t="s">
        <v>942</v>
      </c>
      <c r="E1992" s="595">
        <v>53.51</v>
      </c>
      <c r="F1992" s="591" t="s">
        <v>794</v>
      </c>
    </row>
    <row r="1993" spans="1:6">
      <c r="A1993" s="593">
        <v>94282</v>
      </c>
      <c r="B1993" s="593" t="s">
        <v>2765</v>
      </c>
      <c r="C1993" s="593" t="s">
        <v>67</v>
      </c>
      <c r="D1993" s="593" t="s">
        <v>942</v>
      </c>
      <c r="E1993" s="595">
        <v>59.65</v>
      </c>
      <c r="F1993" s="591" t="s">
        <v>794</v>
      </c>
    </row>
    <row r="1994" spans="1:6">
      <c r="A1994" s="593">
        <v>94283</v>
      </c>
      <c r="B1994" s="593" t="s">
        <v>2766</v>
      </c>
      <c r="C1994" s="593" t="s">
        <v>67</v>
      </c>
      <c r="D1994" s="593" t="s">
        <v>942</v>
      </c>
      <c r="E1994" s="595">
        <v>74.69</v>
      </c>
      <c r="F1994" s="591" t="s">
        <v>794</v>
      </c>
    </row>
    <row r="1995" spans="1:6">
      <c r="A1995" s="593">
        <v>94284</v>
      </c>
      <c r="B1995" s="593" t="s">
        <v>2767</v>
      </c>
      <c r="C1995" s="593" t="s">
        <v>67</v>
      </c>
      <c r="D1995" s="593" t="s">
        <v>942</v>
      </c>
      <c r="E1995" s="595">
        <v>80.84</v>
      </c>
      <c r="F1995" s="591" t="s">
        <v>794</v>
      </c>
    </row>
    <row r="1996" spans="1:6">
      <c r="A1996" s="593">
        <v>94285</v>
      </c>
      <c r="B1996" s="593" t="s">
        <v>2768</v>
      </c>
      <c r="C1996" s="593" t="s">
        <v>67</v>
      </c>
      <c r="D1996" s="593" t="s">
        <v>942</v>
      </c>
      <c r="E1996" s="595">
        <v>97.76</v>
      </c>
      <c r="F1996" s="591" t="s">
        <v>794</v>
      </c>
    </row>
    <row r="1997" spans="1:6">
      <c r="A1997" s="593">
        <v>94286</v>
      </c>
      <c r="B1997" s="593" t="s">
        <v>2769</v>
      </c>
      <c r="C1997" s="593" t="s">
        <v>67</v>
      </c>
      <c r="D1997" s="593" t="s">
        <v>942</v>
      </c>
      <c r="E1997" s="595">
        <v>103.91</v>
      </c>
      <c r="F1997" s="591" t="s">
        <v>794</v>
      </c>
    </row>
    <row r="1998" spans="1:6">
      <c r="A1998" s="593">
        <v>94287</v>
      </c>
      <c r="B1998" s="593" t="s">
        <v>2770</v>
      </c>
      <c r="C1998" s="593" t="s">
        <v>67</v>
      </c>
      <c r="D1998" s="593" t="s">
        <v>942</v>
      </c>
      <c r="E1998" s="595">
        <v>39.119999999999997</v>
      </c>
      <c r="F1998" s="591" t="s">
        <v>794</v>
      </c>
    </row>
    <row r="1999" spans="1:6">
      <c r="A1999" s="593">
        <v>94288</v>
      </c>
      <c r="B1999" s="593" t="s">
        <v>2771</v>
      </c>
      <c r="C1999" s="593" t="s">
        <v>67</v>
      </c>
      <c r="D1999" s="593" t="s">
        <v>942</v>
      </c>
      <c r="E1999" s="595">
        <v>44.59</v>
      </c>
      <c r="F1999" s="591" t="s">
        <v>794</v>
      </c>
    </row>
    <row r="2000" spans="1:6">
      <c r="A2000" s="593">
        <v>94289</v>
      </c>
      <c r="B2000" s="593" t="s">
        <v>2772</v>
      </c>
      <c r="C2000" s="593" t="s">
        <v>67</v>
      </c>
      <c r="D2000" s="593" t="s">
        <v>942</v>
      </c>
      <c r="E2000" s="595">
        <v>52.85</v>
      </c>
      <c r="F2000" s="591" t="s">
        <v>794</v>
      </c>
    </row>
    <row r="2001" spans="1:6">
      <c r="A2001" s="593">
        <v>94290</v>
      </c>
      <c r="B2001" s="593" t="s">
        <v>2773</v>
      </c>
      <c r="C2001" s="593" t="s">
        <v>67</v>
      </c>
      <c r="D2001" s="593" t="s">
        <v>942</v>
      </c>
      <c r="E2001" s="595">
        <v>58.32</v>
      </c>
      <c r="F2001" s="591" t="s">
        <v>794</v>
      </c>
    </row>
    <row r="2002" spans="1:6">
      <c r="A2002" s="593">
        <v>94291</v>
      </c>
      <c r="B2002" s="593" t="s">
        <v>2774</v>
      </c>
      <c r="C2002" s="593" t="s">
        <v>67</v>
      </c>
      <c r="D2002" s="593" t="s">
        <v>942</v>
      </c>
      <c r="E2002" s="595">
        <v>67.02</v>
      </c>
      <c r="F2002" s="591" t="s">
        <v>794</v>
      </c>
    </row>
    <row r="2003" spans="1:6">
      <c r="A2003" s="593">
        <v>94292</v>
      </c>
      <c r="B2003" s="593" t="s">
        <v>2775</v>
      </c>
      <c r="C2003" s="593" t="s">
        <v>67</v>
      </c>
      <c r="D2003" s="593" t="s">
        <v>942</v>
      </c>
      <c r="E2003" s="595">
        <v>72.489999999999995</v>
      </c>
      <c r="F2003" s="591" t="s">
        <v>794</v>
      </c>
    </row>
    <row r="2004" spans="1:6">
      <c r="A2004" s="593">
        <v>94293</v>
      </c>
      <c r="B2004" s="593" t="s">
        <v>2776</v>
      </c>
      <c r="C2004" s="593" t="s">
        <v>67</v>
      </c>
      <c r="D2004" s="593" t="s">
        <v>942</v>
      </c>
      <c r="E2004" s="595">
        <v>219.61</v>
      </c>
      <c r="F2004" s="591" t="s">
        <v>794</v>
      </c>
    </row>
    <row r="2005" spans="1:6">
      <c r="A2005" s="593">
        <v>94294</v>
      </c>
      <c r="B2005" s="593" t="s">
        <v>2777</v>
      </c>
      <c r="C2005" s="593" t="s">
        <v>67</v>
      </c>
      <c r="D2005" s="593" t="s">
        <v>942</v>
      </c>
      <c r="E2005" s="595">
        <v>9.19</v>
      </c>
      <c r="F2005" s="591" t="s">
        <v>794</v>
      </c>
    </row>
    <row r="2006" spans="1:6">
      <c r="A2006" s="593">
        <v>104491</v>
      </c>
      <c r="B2006" s="593" t="s">
        <v>2778</v>
      </c>
      <c r="C2006" s="593" t="s">
        <v>67</v>
      </c>
      <c r="D2006" s="593" t="s">
        <v>793</v>
      </c>
      <c r="E2006" s="594">
        <v>4171.2700000000004</v>
      </c>
      <c r="F2006" s="591" t="s">
        <v>794</v>
      </c>
    </row>
    <row r="2007" spans="1:6">
      <c r="A2007" s="593">
        <v>104492</v>
      </c>
      <c r="B2007" s="593" t="s">
        <v>2779</v>
      </c>
      <c r="C2007" s="593" t="s">
        <v>67</v>
      </c>
      <c r="D2007" s="593" t="s">
        <v>793</v>
      </c>
      <c r="E2007" s="594">
        <v>5216.83</v>
      </c>
      <c r="F2007" s="591" t="s">
        <v>794</v>
      </c>
    </row>
    <row r="2008" spans="1:6">
      <c r="A2008" s="593">
        <v>104494</v>
      </c>
      <c r="B2008" s="593" t="s">
        <v>2780</v>
      </c>
      <c r="C2008" s="593" t="s">
        <v>67</v>
      </c>
      <c r="D2008" s="593" t="s">
        <v>793</v>
      </c>
      <c r="E2008" s="594">
        <v>7051.12</v>
      </c>
      <c r="F2008" s="591" t="s">
        <v>794</v>
      </c>
    </row>
    <row r="2009" spans="1:6">
      <c r="A2009" s="593">
        <v>104497</v>
      </c>
      <c r="B2009" s="593" t="s">
        <v>2781</v>
      </c>
      <c r="C2009" s="593" t="s">
        <v>67</v>
      </c>
      <c r="D2009" s="593" t="s">
        <v>793</v>
      </c>
      <c r="E2009" s="594">
        <v>8448.83</v>
      </c>
      <c r="F2009" s="591" t="s">
        <v>794</v>
      </c>
    </row>
    <row r="2010" spans="1:6">
      <c r="A2010" s="593">
        <v>104515</v>
      </c>
      <c r="B2010" s="593" t="s">
        <v>2782</v>
      </c>
      <c r="C2010" s="593" t="s">
        <v>68</v>
      </c>
      <c r="D2010" s="593" t="s">
        <v>793</v>
      </c>
      <c r="E2010" s="595">
        <v>25.65</v>
      </c>
      <c r="F2010" s="591" t="s">
        <v>794</v>
      </c>
    </row>
    <row r="2011" spans="1:6">
      <c r="A2011" s="593">
        <v>102727</v>
      </c>
      <c r="B2011" s="593" t="s">
        <v>2783</v>
      </c>
      <c r="C2011" s="593" t="s">
        <v>68</v>
      </c>
      <c r="D2011" s="593" t="s">
        <v>942</v>
      </c>
      <c r="E2011" s="595">
        <v>110.26</v>
      </c>
      <c r="F2011" s="591" t="s">
        <v>794</v>
      </c>
    </row>
    <row r="2012" spans="1:6">
      <c r="A2012" s="593">
        <v>102728</v>
      </c>
      <c r="B2012" s="593" t="s">
        <v>2784</v>
      </c>
      <c r="C2012" s="593" t="s">
        <v>76</v>
      </c>
      <c r="D2012" s="593" t="s">
        <v>793</v>
      </c>
      <c r="E2012" s="595">
        <v>14.95</v>
      </c>
      <c r="F2012" s="591" t="s">
        <v>794</v>
      </c>
    </row>
    <row r="2013" spans="1:6">
      <c r="A2013" s="593">
        <v>102729</v>
      </c>
      <c r="B2013" s="593" t="s">
        <v>2785</v>
      </c>
      <c r="C2013" s="593" t="s">
        <v>76</v>
      </c>
      <c r="D2013" s="593" t="s">
        <v>793</v>
      </c>
      <c r="E2013" s="595">
        <v>14.16</v>
      </c>
      <c r="F2013" s="591" t="s">
        <v>794</v>
      </c>
    </row>
    <row r="2014" spans="1:6">
      <c r="A2014" s="593">
        <v>102730</v>
      </c>
      <c r="B2014" s="593" t="s">
        <v>2786</v>
      </c>
      <c r="C2014" s="593" t="s">
        <v>76</v>
      </c>
      <c r="D2014" s="593" t="s">
        <v>793</v>
      </c>
      <c r="E2014" s="595">
        <v>12.73</v>
      </c>
      <c r="F2014" s="591" t="s">
        <v>794</v>
      </c>
    </row>
    <row r="2015" spans="1:6">
      <c r="A2015" s="593">
        <v>102731</v>
      </c>
      <c r="B2015" s="593" t="s">
        <v>2787</v>
      </c>
      <c r="C2015" s="593" t="s">
        <v>76</v>
      </c>
      <c r="D2015" s="593" t="s">
        <v>793</v>
      </c>
      <c r="E2015" s="595">
        <v>10.75</v>
      </c>
      <c r="F2015" s="591" t="s">
        <v>794</v>
      </c>
    </row>
    <row r="2016" spans="1:6">
      <c r="A2016" s="593">
        <v>102732</v>
      </c>
      <c r="B2016" s="593" t="s">
        <v>2788</v>
      </c>
      <c r="C2016" s="593" t="s">
        <v>76</v>
      </c>
      <c r="D2016" s="593" t="s">
        <v>793</v>
      </c>
      <c r="E2016" s="595">
        <v>10.24</v>
      </c>
      <c r="F2016" s="591" t="s">
        <v>794</v>
      </c>
    </row>
    <row r="2017" spans="1:6">
      <c r="A2017" s="593">
        <v>102733</v>
      </c>
      <c r="B2017" s="593" t="s">
        <v>2789</v>
      </c>
      <c r="C2017" s="593" t="s">
        <v>76</v>
      </c>
      <c r="D2017" s="593" t="s">
        <v>793</v>
      </c>
      <c r="E2017" s="595">
        <v>11.51</v>
      </c>
      <c r="F2017" s="591" t="s">
        <v>794</v>
      </c>
    </row>
    <row r="2018" spans="1:6">
      <c r="A2018" s="593">
        <v>102734</v>
      </c>
      <c r="B2018" s="593" t="s">
        <v>2790</v>
      </c>
      <c r="C2018" s="593" t="s">
        <v>76</v>
      </c>
      <c r="D2018" s="593" t="s">
        <v>793</v>
      </c>
      <c r="E2018" s="595">
        <v>14.21</v>
      </c>
      <c r="F2018" s="591" t="s">
        <v>794</v>
      </c>
    </row>
    <row r="2019" spans="1:6">
      <c r="A2019" s="593">
        <v>102735</v>
      </c>
      <c r="B2019" s="593" t="s">
        <v>2791</v>
      </c>
      <c r="C2019" s="593" t="s">
        <v>76</v>
      </c>
      <c r="D2019" s="593" t="s">
        <v>793</v>
      </c>
      <c r="E2019" s="595">
        <v>13.5</v>
      </c>
      <c r="F2019" s="591" t="s">
        <v>794</v>
      </c>
    </row>
    <row r="2020" spans="1:6">
      <c r="A2020" s="593">
        <v>102736</v>
      </c>
      <c r="B2020" s="593" t="s">
        <v>2792</v>
      </c>
      <c r="C2020" s="593" t="s">
        <v>63</v>
      </c>
      <c r="D2020" s="593" t="s">
        <v>793</v>
      </c>
      <c r="E2020" s="595">
        <v>857.43</v>
      </c>
      <c r="F2020" s="591" t="s">
        <v>794</v>
      </c>
    </row>
    <row r="2021" spans="1:6">
      <c r="A2021" s="593">
        <v>102737</v>
      </c>
      <c r="B2021" s="593" t="s">
        <v>2793</v>
      </c>
      <c r="C2021" s="593" t="s">
        <v>123</v>
      </c>
      <c r="D2021" s="593" t="s">
        <v>793</v>
      </c>
      <c r="E2021" s="594">
        <v>1238.48</v>
      </c>
      <c r="F2021" s="591" t="s">
        <v>794</v>
      </c>
    </row>
    <row r="2022" spans="1:6">
      <c r="A2022" s="593">
        <v>102738</v>
      </c>
      <c r="B2022" s="593" t="s">
        <v>2794</v>
      </c>
      <c r="C2022" s="593" t="s">
        <v>123</v>
      </c>
      <c r="D2022" s="593" t="s">
        <v>793</v>
      </c>
      <c r="E2022" s="594">
        <v>2537.98</v>
      </c>
      <c r="F2022" s="591" t="s">
        <v>794</v>
      </c>
    </row>
    <row r="2023" spans="1:6">
      <c r="A2023" s="593">
        <v>102739</v>
      </c>
      <c r="B2023" s="593" t="s">
        <v>2795</v>
      </c>
      <c r="C2023" s="593" t="s">
        <v>123</v>
      </c>
      <c r="D2023" s="593" t="s">
        <v>793</v>
      </c>
      <c r="E2023" s="594">
        <v>4249.82</v>
      </c>
      <c r="F2023" s="591" t="s">
        <v>794</v>
      </c>
    </row>
    <row r="2024" spans="1:6">
      <c r="A2024" s="593">
        <v>102740</v>
      </c>
      <c r="B2024" s="593" t="s">
        <v>2796</v>
      </c>
      <c r="C2024" s="593" t="s">
        <v>123</v>
      </c>
      <c r="D2024" s="593" t="s">
        <v>793</v>
      </c>
      <c r="E2024" s="594">
        <v>6370.61</v>
      </c>
      <c r="F2024" s="591" t="s">
        <v>794</v>
      </c>
    </row>
    <row r="2025" spans="1:6">
      <c r="A2025" s="593">
        <v>102741</v>
      </c>
      <c r="B2025" s="593" t="s">
        <v>2797</v>
      </c>
      <c r="C2025" s="593" t="s">
        <v>123</v>
      </c>
      <c r="D2025" s="593" t="s">
        <v>793</v>
      </c>
      <c r="E2025" s="594">
        <v>8943.19</v>
      </c>
      <c r="F2025" s="591" t="s">
        <v>794</v>
      </c>
    </row>
    <row r="2026" spans="1:6">
      <c r="A2026" s="593">
        <v>102742</v>
      </c>
      <c r="B2026" s="593" t="s">
        <v>2798</v>
      </c>
      <c r="C2026" s="593" t="s">
        <v>123</v>
      </c>
      <c r="D2026" s="593" t="s">
        <v>793</v>
      </c>
      <c r="E2026" s="594">
        <v>15489.68</v>
      </c>
      <c r="F2026" s="591" t="s">
        <v>794</v>
      </c>
    </row>
    <row r="2027" spans="1:6">
      <c r="A2027" s="593">
        <v>102743</v>
      </c>
      <c r="B2027" s="593" t="s">
        <v>2799</v>
      </c>
      <c r="C2027" s="593" t="s">
        <v>123</v>
      </c>
      <c r="D2027" s="593" t="s">
        <v>793</v>
      </c>
      <c r="E2027" s="594">
        <v>5161.2700000000004</v>
      </c>
      <c r="F2027" s="591" t="s">
        <v>794</v>
      </c>
    </row>
    <row r="2028" spans="1:6">
      <c r="A2028" s="593">
        <v>102744</v>
      </c>
      <c r="B2028" s="593" t="s">
        <v>2800</v>
      </c>
      <c r="C2028" s="593" t="s">
        <v>123</v>
      </c>
      <c r="D2028" s="593" t="s">
        <v>793</v>
      </c>
      <c r="E2028" s="594">
        <v>7732.12</v>
      </c>
      <c r="F2028" s="591" t="s">
        <v>794</v>
      </c>
    </row>
    <row r="2029" spans="1:6">
      <c r="A2029" s="593">
        <v>102745</v>
      </c>
      <c r="B2029" s="593" t="s">
        <v>2801</v>
      </c>
      <c r="C2029" s="593" t="s">
        <v>123</v>
      </c>
      <c r="D2029" s="593" t="s">
        <v>793</v>
      </c>
      <c r="E2029" s="594">
        <v>10868.99</v>
      </c>
      <c r="F2029" s="591" t="s">
        <v>794</v>
      </c>
    </row>
    <row r="2030" spans="1:6">
      <c r="A2030" s="593">
        <v>102746</v>
      </c>
      <c r="B2030" s="593" t="s">
        <v>2802</v>
      </c>
      <c r="C2030" s="593" t="s">
        <v>123</v>
      </c>
      <c r="D2030" s="593" t="s">
        <v>793</v>
      </c>
      <c r="E2030" s="594">
        <v>18848.259999999998</v>
      </c>
      <c r="F2030" s="591" t="s">
        <v>794</v>
      </c>
    </row>
    <row r="2031" spans="1:6">
      <c r="A2031" s="593">
        <v>102747</v>
      </c>
      <c r="B2031" s="593" t="s">
        <v>2803</v>
      </c>
      <c r="C2031" s="593" t="s">
        <v>123</v>
      </c>
      <c r="D2031" s="593" t="s">
        <v>793</v>
      </c>
      <c r="E2031" s="594">
        <v>9610.59</v>
      </c>
      <c r="F2031" s="591" t="s">
        <v>794</v>
      </c>
    </row>
    <row r="2032" spans="1:6">
      <c r="A2032" s="593">
        <v>102748</v>
      </c>
      <c r="B2032" s="593" t="s">
        <v>2804</v>
      </c>
      <c r="C2032" s="593" t="s">
        <v>123</v>
      </c>
      <c r="D2032" s="593" t="s">
        <v>793</v>
      </c>
      <c r="E2032" s="594">
        <v>13450.61</v>
      </c>
      <c r="F2032" s="591" t="s">
        <v>794</v>
      </c>
    </row>
    <row r="2033" spans="1:6">
      <c r="A2033" s="593">
        <v>102749</v>
      </c>
      <c r="B2033" s="593" t="s">
        <v>2805</v>
      </c>
      <c r="C2033" s="593" t="s">
        <v>123</v>
      </c>
      <c r="D2033" s="593" t="s">
        <v>793</v>
      </c>
      <c r="E2033" s="594">
        <v>23101.72</v>
      </c>
      <c r="F2033" s="591" t="s">
        <v>794</v>
      </c>
    </row>
    <row r="2034" spans="1:6">
      <c r="A2034" s="593">
        <v>102750</v>
      </c>
      <c r="B2034" s="593" t="s">
        <v>2806</v>
      </c>
      <c r="C2034" s="593" t="s">
        <v>123</v>
      </c>
      <c r="D2034" s="593" t="s">
        <v>793</v>
      </c>
      <c r="E2034" s="594">
        <v>3095.37</v>
      </c>
      <c r="F2034" s="591" t="s">
        <v>794</v>
      </c>
    </row>
    <row r="2035" spans="1:6">
      <c r="A2035" s="593">
        <v>102751</v>
      </c>
      <c r="B2035" s="593" t="s">
        <v>2807</v>
      </c>
      <c r="C2035" s="593" t="s">
        <v>123</v>
      </c>
      <c r="D2035" s="593" t="s">
        <v>793</v>
      </c>
      <c r="E2035" s="594">
        <v>5379.68</v>
      </c>
      <c r="F2035" s="591" t="s">
        <v>794</v>
      </c>
    </row>
    <row r="2036" spans="1:6">
      <c r="A2036" s="593">
        <v>102752</v>
      </c>
      <c r="B2036" s="593" t="s">
        <v>2808</v>
      </c>
      <c r="C2036" s="593" t="s">
        <v>123</v>
      </c>
      <c r="D2036" s="593" t="s">
        <v>793</v>
      </c>
      <c r="E2036" s="594">
        <v>8573.16</v>
      </c>
      <c r="F2036" s="591" t="s">
        <v>794</v>
      </c>
    </row>
    <row r="2037" spans="1:6">
      <c r="A2037" s="593">
        <v>102753</v>
      </c>
      <c r="B2037" s="593" t="s">
        <v>2809</v>
      </c>
      <c r="C2037" s="593" t="s">
        <v>123</v>
      </c>
      <c r="D2037" s="593" t="s">
        <v>793</v>
      </c>
      <c r="E2037" s="594">
        <v>12694.33</v>
      </c>
      <c r="F2037" s="591" t="s">
        <v>794</v>
      </c>
    </row>
    <row r="2038" spans="1:6">
      <c r="A2038" s="593">
        <v>102754</v>
      </c>
      <c r="B2038" s="593" t="s">
        <v>2810</v>
      </c>
      <c r="C2038" s="593" t="s">
        <v>123</v>
      </c>
      <c r="D2038" s="593" t="s">
        <v>793</v>
      </c>
      <c r="E2038" s="594">
        <v>24144.66</v>
      </c>
      <c r="F2038" s="591" t="s">
        <v>794</v>
      </c>
    </row>
    <row r="2039" spans="1:6">
      <c r="A2039" s="593">
        <v>102755</v>
      </c>
      <c r="B2039" s="593" t="s">
        <v>2811</v>
      </c>
      <c r="C2039" s="593" t="s">
        <v>123</v>
      </c>
      <c r="D2039" s="593" t="s">
        <v>793</v>
      </c>
      <c r="E2039" s="594">
        <v>11997.89</v>
      </c>
      <c r="F2039" s="591" t="s">
        <v>794</v>
      </c>
    </row>
    <row r="2040" spans="1:6">
      <c r="A2040" s="593">
        <v>102756</v>
      </c>
      <c r="B2040" s="593" t="s">
        <v>2812</v>
      </c>
      <c r="C2040" s="593" t="s">
        <v>123</v>
      </c>
      <c r="D2040" s="593" t="s">
        <v>793</v>
      </c>
      <c r="E2040" s="594">
        <v>17821.73</v>
      </c>
      <c r="F2040" s="591" t="s">
        <v>794</v>
      </c>
    </row>
    <row r="2041" spans="1:6">
      <c r="A2041" s="593">
        <v>102757</v>
      </c>
      <c r="B2041" s="593" t="s">
        <v>2813</v>
      </c>
      <c r="C2041" s="593" t="s">
        <v>123</v>
      </c>
      <c r="D2041" s="593" t="s">
        <v>793</v>
      </c>
      <c r="E2041" s="594">
        <v>33170.04</v>
      </c>
      <c r="F2041" s="591" t="s">
        <v>794</v>
      </c>
    </row>
    <row r="2042" spans="1:6">
      <c r="A2042" s="593">
        <v>102758</v>
      </c>
      <c r="B2042" s="593" t="s">
        <v>2814</v>
      </c>
      <c r="C2042" s="593" t="s">
        <v>123</v>
      </c>
      <c r="D2042" s="593" t="s">
        <v>793</v>
      </c>
      <c r="E2042" s="594">
        <v>15436.54</v>
      </c>
      <c r="F2042" s="591" t="s">
        <v>794</v>
      </c>
    </row>
    <row r="2043" spans="1:6">
      <c r="A2043" s="593">
        <v>102759</v>
      </c>
      <c r="B2043" s="593" t="s">
        <v>2815</v>
      </c>
      <c r="C2043" s="593" t="s">
        <v>123</v>
      </c>
      <c r="D2043" s="593" t="s">
        <v>793</v>
      </c>
      <c r="E2043" s="594">
        <v>22970.33</v>
      </c>
      <c r="F2043" s="591" t="s">
        <v>794</v>
      </c>
    </row>
    <row r="2044" spans="1:6">
      <c r="A2044" s="593">
        <v>102760</v>
      </c>
      <c r="B2044" s="593" t="s">
        <v>2816</v>
      </c>
      <c r="C2044" s="593" t="s">
        <v>123</v>
      </c>
      <c r="D2044" s="593" t="s">
        <v>793</v>
      </c>
      <c r="E2044" s="594">
        <v>42358.21</v>
      </c>
      <c r="F2044" s="591" t="s">
        <v>794</v>
      </c>
    </row>
    <row r="2045" spans="1:6">
      <c r="A2045" s="593">
        <v>102761</v>
      </c>
      <c r="B2045" s="593" t="s">
        <v>2817</v>
      </c>
      <c r="C2045" s="593" t="s">
        <v>123</v>
      </c>
      <c r="D2045" s="593" t="s">
        <v>793</v>
      </c>
      <c r="E2045" s="594">
        <v>14722.91</v>
      </c>
      <c r="F2045" s="591" t="s">
        <v>794</v>
      </c>
    </row>
    <row r="2046" spans="1:6">
      <c r="A2046" s="593">
        <v>102762</v>
      </c>
      <c r="B2046" s="593" t="s">
        <v>2818</v>
      </c>
      <c r="C2046" s="593" t="s">
        <v>123</v>
      </c>
      <c r="D2046" s="593" t="s">
        <v>793</v>
      </c>
      <c r="E2046" s="594">
        <v>22864.58</v>
      </c>
      <c r="F2046" s="591" t="s">
        <v>794</v>
      </c>
    </row>
    <row r="2047" spans="1:6">
      <c r="A2047" s="593">
        <v>102763</v>
      </c>
      <c r="B2047" s="593" t="s">
        <v>2819</v>
      </c>
      <c r="C2047" s="593" t="s">
        <v>123</v>
      </c>
      <c r="D2047" s="593" t="s">
        <v>793</v>
      </c>
      <c r="E2047" s="594">
        <v>31764.400000000001</v>
      </c>
      <c r="F2047" s="591" t="s">
        <v>794</v>
      </c>
    </row>
    <row r="2048" spans="1:6">
      <c r="A2048" s="593">
        <v>102764</v>
      </c>
      <c r="B2048" s="593" t="s">
        <v>2820</v>
      </c>
      <c r="C2048" s="593" t="s">
        <v>123</v>
      </c>
      <c r="D2048" s="593" t="s">
        <v>793</v>
      </c>
      <c r="E2048" s="594">
        <v>44995.8</v>
      </c>
      <c r="F2048" s="591" t="s">
        <v>794</v>
      </c>
    </row>
    <row r="2049" spans="1:6">
      <c r="A2049" s="593">
        <v>102765</v>
      </c>
      <c r="B2049" s="593" t="s">
        <v>2821</v>
      </c>
      <c r="C2049" s="593" t="s">
        <v>123</v>
      </c>
      <c r="D2049" s="593" t="s">
        <v>793</v>
      </c>
      <c r="E2049" s="594">
        <v>18419.599999999999</v>
      </c>
      <c r="F2049" s="591" t="s">
        <v>794</v>
      </c>
    </row>
    <row r="2050" spans="1:6">
      <c r="A2050" s="593">
        <v>102766</v>
      </c>
      <c r="B2050" s="593" t="s">
        <v>2822</v>
      </c>
      <c r="C2050" s="593" t="s">
        <v>123</v>
      </c>
      <c r="D2050" s="593" t="s">
        <v>793</v>
      </c>
      <c r="E2050" s="594">
        <v>27862.46</v>
      </c>
      <c r="F2050" s="591" t="s">
        <v>794</v>
      </c>
    </row>
    <row r="2051" spans="1:6">
      <c r="A2051" s="593">
        <v>102767</v>
      </c>
      <c r="B2051" s="593" t="s">
        <v>2823</v>
      </c>
      <c r="C2051" s="593" t="s">
        <v>123</v>
      </c>
      <c r="D2051" s="593" t="s">
        <v>793</v>
      </c>
      <c r="E2051" s="594">
        <v>38894.239999999998</v>
      </c>
      <c r="F2051" s="591" t="s">
        <v>794</v>
      </c>
    </row>
    <row r="2052" spans="1:6">
      <c r="A2052" s="593">
        <v>102768</v>
      </c>
      <c r="B2052" s="593" t="s">
        <v>2824</v>
      </c>
      <c r="C2052" s="593" t="s">
        <v>123</v>
      </c>
      <c r="D2052" s="593" t="s">
        <v>793</v>
      </c>
      <c r="E2052" s="594">
        <v>54589.82</v>
      </c>
      <c r="F2052" s="591" t="s">
        <v>794</v>
      </c>
    </row>
    <row r="2053" spans="1:6">
      <c r="A2053" s="593">
        <v>102769</v>
      </c>
      <c r="B2053" s="593" t="s">
        <v>2825</v>
      </c>
      <c r="C2053" s="593" t="s">
        <v>123</v>
      </c>
      <c r="D2053" s="593" t="s">
        <v>793</v>
      </c>
      <c r="E2053" s="594">
        <v>21401.33</v>
      </c>
      <c r="F2053" s="591" t="s">
        <v>794</v>
      </c>
    </row>
    <row r="2054" spans="1:6">
      <c r="A2054" s="593">
        <v>102770</v>
      </c>
      <c r="B2054" s="593" t="s">
        <v>2826</v>
      </c>
      <c r="C2054" s="593" t="s">
        <v>123</v>
      </c>
      <c r="D2054" s="593" t="s">
        <v>793</v>
      </c>
      <c r="E2054" s="594">
        <v>32916.949999999997</v>
      </c>
      <c r="F2054" s="591" t="s">
        <v>794</v>
      </c>
    </row>
    <row r="2055" spans="1:6">
      <c r="A2055" s="593">
        <v>102771</v>
      </c>
      <c r="B2055" s="593" t="s">
        <v>2827</v>
      </c>
      <c r="C2055" s="593" t="s">
        <v>123</v>
      </c>
      <c r="D2055" s="593" t="s">
        <v>793</v>
      </c>
      <c r="E2055" s="594">
        <v>45933.29</v>
      </c>
      <c r="F2055" s="591" t="s">
        <v>794</v>
      </c>
    </row>
    <row r="2056" spans="1:6">
      <c r="A2056" s="593">
        <v>102772</v>
      </c>
      <c r="B2056" s="593" t="s">
        <v>2828</v>
      </c>
      <c r="C2056" s="593" t="s">
        <v>123</v>
      </c>
      <c r="D2056" s="593" t="s">
        <v>793</v>
      </c>
      <c r="E2056" s="594">
        <v>64810.33</v>
      </c>
      <c r="F2056" s="591" t="s">
        <v>794</v>
      </c>
    </row>
    <row r="2057" spans="1:6">
      <c r="A2057" s="593">
        <v>102773</v>
      </c>
      <c r="B2057" s="593" t="s">
        <v>2829</v>
      </c>
      <c r="C2057" s="593" t="s">
        <v>123</v>
      </c>
      <c r="D2057" s="593" t="s">
        <v>793</v>
      </c>
      <c r="E2057" s="594">
        <v>8455.14</v>
      </c>
      <c r="F2057" s="591" t="s">
        <v>794</v>
      </c>
    </row>
    <row r="2058" spans="1:6">
      <c r="A2058" s="593">
        <v>102774</v>
      </c>
      <c r="B2058" s="593" t="s">
        <v>2830</v>
      </c>
      <c r="C2058" s="593" t="s">
        <v>123</v>
      </c>
      <c r="D2058" s="593" t="s">
        <v>793</v>
      </c>
      <c r="E2058" s="594">
        <v>8455.14</v>
      </c>
      <c r="F2058" s="591" t="s">
        <v>794</v>
      </c>
    </row>
    <row r="2059" spans="1:6">
      <c r="A2059" s="593">
        <v>102775</v>
      </c>
      <c r="B2059" s="593" t="s">
        <v>2831</v>
      </c>
      <c r="C2059" s="593" t="s">
        <v>123</v>
      </c>
      <c r="D2059" s="593" t="s">
        <v>793</v>
      </c>
      <c r="E2059" s="594">
        <v>12681.12</v>
      </c>
      <c r="F2059" s="591" t="s">
        <v>794</v>
      </c>
    </row>
    <row r="2060" spans="1:6">
      <c r="A2060" s="593">
        <v>102776</v>
      </c>
      <c r="B2060" s="593" t="s">
        <v>2832</v>
      </c>
      <c r="C2060" s="593" t="s">
        <v>123</v>
      </c>
      <c r="D2060" s="593" t="s">
        <v>793</v>
      </c>
      <c r="E2060" s="594">
        <v>12681.12</v>
      </c>
      <c r="F2060" s="591" t="s">
        <v>794</v>
      </c>
    </row>
    <row r="2061" spans="1:6">
      <c r="A2061" s="593">
        <v>102777</v>
      </c>
      <c r="B2061" s="593" t="s">
        <v>2833</v>
      </c>
      <c r="C2061" s="593" t="s">
        <v>123</v>
      </c>
      <c r="D2061" s="593" t="s">
        <v>793</v>
      </c>
      <c r="E2061" s="594">
        <v>19232.02</v>
      </c>
      <c r="F2061" s="591" t="s">
        <v>794</v>
      </c>
    </row>
    <row r="2062" spans="1:6">
      <c r="A2062" s="593">
        <v>102778</v>
      </c>
      <c r="B2062" s="593" t="s">
        <v>2834</v>
      </c>
      <c r="C2062" s="593" t="s">
        <v>123</v>
      </c>
      <c r="D2062" s="593" t="s">
        <v>793</v>
      </c>
      <c r="E2062" s="594">
        <v>28965.42</v>
      </c>
      <c r="F2062" s="591" t="s">
        <v>794</v>
      </c>
    </row>
    <row r="2063" spans="1:6">
      <c r="A2063" s="593">
        <v>102779</v>
      </c>
      <c r="B2063" s="593" t="s">
        <v>2835</v>
      </c>
      <c r="C2063" s="593" t="s">
        <v>123</v>
      </c>
      <c r="D2063" s="593" t="s">
        <v>793</v>
      </c>
      <c r="E2063" s="594">
        <v>8455.14</v>
      </c>
      <c r="F2063" s="591" t="s">
        <v>794</v>
      </c>
    </row>
    <row r="2064" spans="1:6">
      <c r="A2064" s="593">
        <v>102780</v>
      </c>
      <c r="B2064" s="593" t="s">
        <v>2836</v>
      </c>
      <c r="C2064" s="593" t="s">
        <v>123</v>
      </c>
      <c r="D2064" s="593" t="s">
        <v>793</v>
      </c>
      <c r="E2064" s="594">
        <v>9723.57</v>
      </c>
      <c r="F2064" s="591" t="s">
        <v>794</v>
      </c>
    </row>
    <row r="2065" spans="1:6">
      <c r="A2065" s="593">
        <v>102781</v>
      </c>
      <c r="B2065" s="593" t="s">
        <v>2837</v>
      </c>
      <c r="C2065" s="593" t="s">
        <v>123</v>
      </c>
      <c r="D2065" s="593" t="s">
        <v>793</v>
      </c>
      <c r="E2065" s="594">
        <v>14477.79</v>
      </c>
      <c r="F2065" s="591" t="s">
        <v>794</v>
      </c>
    </row>
    <row r="2066" spans="1:6">
      <c r="A2066" s="593">
        <v>102782</v>
      </c>
      <c r="B2066" s="593" t="s">
        <v>2838</v>
      </c>
      <c r="C2066" s="593" t="s">
        <v>123</v>
      </c>
      <c r="D2066" s="593" t="s">
        <v>793</v>
      </c>
      <c r="E2066" s="594">
        <v>16163.35</v>
      </c>
      <c r="F2066" s="591" t="s">
        <v>794</v>
      </c>
    </row>
    <row r="2067" spans="1:6">
      <c r="A2067" s="593">
        <v>102783</v>
      </c>
      <c r="B2067" s="593" t="s">
        <v>2839</v>
      </c>
      <c r="C2067" s="593" t="s">
        <v>123</v>
      </c>
      <c r="D2067" s="593" t="s">
        <v>793</v>
      </c>
      <c r="E2067" s="594">
        <v>21445.83</v>
      </c>
      <c r="F2067" s="591" t="s">
        <v>794</v>
      </c>
    </row>
    <row r="2068" spans="1:6">
      <c r="A2068" s="593">
        <v>102784</v>
      </c>
      <c r="B2068" s="593" t="s">
        <v>2840</v>
      </c>
      <c r="C2068" s="593" t="s">
        <v>123</v>
      </c>
      <c r="D2068" s="593" t="s">
        <v>793</v>
      </c>
      <c r="E2068" s="594">
        <v>33832.120000000003</v>
      </c>
      <c r="F2068" s="591" t="s">
        <v>794</v>
      </c>
    </row>
    <row r="2069" spans="1:6">
      <c r="A2069" s="593">
        <v>102785</v>
      </c>
      <c r="B2069" s="593" t="s">
        <v>2841</v>
      </c>
      <c r="C2069" s="593" t="s">
        <v>123</v>
      </c>
      <c r="D2069" s="593" t="s">
        <v>793</v>
      </c>
      <c r="E2069" s="594">
        <v>9723.57</v>
      </c>
      <c r="F2069" s="591" t="s">
        <v>794</v>
      </c>
    </row>
    <row r="2070" spans="1:6">
      <c r="A2070" s="593">
        <v>102786</v>
      </c>
      <c r="B2070" s="593" t="s">
        <v>2842</v>
      </c>
      <c r="C2070" s="593" t="s">
        <v>123</v>
      </c>
      <c r="D2070" s="593" t="s">
        <v>793</v>
      </c>
      <c r="E2070" s="594">
        <v>10880.88</v>
      </c>
      <c r="F2070" s="591" t="s">
        <v>794</v>
      </c>
    </row>
    <row r="2071" spans="1:6">
      <c r="A2071" s="593">
        <v>102787</v>
      </c>
      <c r="B2071" s="593" t="s">
        <v>2843</v>
      </c>
      <c r="C2071" s="593" t="s">
        <v>123</v>
      </c>
      <c r="D2071" s="593" t="s">
        <v>793</v>
      </c>
      <c r="E2071" s="594">
        <v>16163.35</v>
      </c>
      <c r="F2071" s="591" t="s">
        <v>794</v>
      </c>
    </row>
    <row r="2072" spans="1:6">
      <c r="A2072" s="593">
        <v>102788</v>
      </c>
      <c r="B2072" s="593" t="s">
        <v>2844</v>
      </c>
      <c r="C2072" s="593" t="s">
        <v>123</v>
      </c>
      <c r="D2072" s="593" t="s">
        <v>793</v>
      </c>
      <c r="E2072" s="594">
        <v>17828.07</v>
      </c>
      <c r="F2072" s="591" t="s">
        <v>794</v>
      </c>
    </row>
    <row r="2073" spans="1:6">
      <c r="A2073" s="593">
        <v>102789</v>
      </c>
      <c r="B2073" s="593" t="s">
        <v>2845</v>
      </c>
      <c r="C2073" s="593" t="s">
        <v>123</v>
      </c>
      <c r="D2073" s="593" t="s">
        <v>793</v>
      </c>
      <c r="E2073" s="594">
        <v>23534.62</v>
      </c>
      <c r="F2073" s="591" t="s">
        <v>794</v>
      </c>
    </row>
    <row r="2074" spans="1:6">
      <c r="A2074" s="593">
        <v>102790</v>
      </c>
      <c r="B2074" s="593" t="s">
        <v>2846</v>
      </c>
      <c r="C2074" s="593" t="s">
        <v>123</v>
      </c>
      <c r="D2074" s="593" t="s">
        <v>793</v>
      </c>
      <c r="E2074" s="594">
        <v>39046.07</v>
      </c>
      <c r="F2074" s="591" t="s">
        <v>794</v>
      </c>
    </row>
    <row r="2075" spans="1:6">
      <c r="A2075" s="593">
        <v>102791</v>
      </c>
      <c r="B2075" s="593" t="s">
        <v>2847</v>
      </c>
      <c r="C2075" s="593" t="s">
        <v>123</v>
      </c>
      <c r="D2075" s="593" t="s">
        <v>793</v>
      </c>
      <c r="E2075" s="594">
        <v>31142.95</v>
      </c>
      <c r="F2075" s="591" t="s">
        <v>794</v>
      </c>
    </row>
    <row r="2076" spans="1:6">
      <c r="A2076" s="593">
        <v>102792</v>
      </c>
      <c r="B2076" s="593" t="s">
        <v>2848</v>
      </c>
      <c r="C2076" s="593" t="s">
        <v>123</v>
      </c>
      <c r="D2076" s="593" t="s">
        <v>793</v>
      </c>
      <c r="E2076" s="594">
        <v>50838.68</v>
      </c>
      <c r="F2076" s="591" t="s">
        <v>794</v>
      </c>
    </row>
    <row r="2077" spans="1:6">
      <c r="A2077" s="593">
        <v>102793</v>
      </c>
      <c r="B2077" s="593" t="s">
        <v>2849</v>
      </c>
      <c r="C2077" s="593" t="s">
        <v>123</v>
      </c>
      <c r="D2077" s="593" t="s">
        <v>793</v>
      </c>
      <c r="E2077" s="594">
        <v>68636.95</v>
      </c>
      <c r="F2077" s="591" t="s">
        <v>794</v>
      </c>
    </row>
    <row r="2078" spans="1:6">
      <c r="A2078" s="593">
        <v>102794</v>
      </c>
      <c r="B2078" s="593" t="s">
        <v>2850</v>
      </c>
      <c r="C2078" s="593" t="s">
        <v>123</v>
      </c>
      <c r="D2078" s="593" t="s">
        <v>793</v>
      </c>
      <c r="E2078" s="594">
        <v>98632.8</v>
      </c>
      <c r="F2078" s="591" t="s">
        <v>794</v>
      </c>
    </row>
    <row r="2079" spans="1:6">
      <c r="A2079" s="593">
        <v>102795</v>
      </c>
      <c r="B2079" s="593" t="s">
        <v>2851</v>
      </c>
      <c r="C2079" s="593" t="s">
        <v>123</v>
      </c>
      <c r="D2079" s="593" t="s">
        <v>793</v>
      </c>
      <c r="E2079" s="594">
        <v>33173.519999999997</v>
      </c>
      <c r="F2079" s="591" t="s">
        <v>794</v>
      </c>
    </row>
    <row r="2080" spans="1:6">
      <c r="A2080" s="593">
        <v>102796</v>
      </c>
      <c r="B2080" s="593" t="s">
        <v>2852</v>
      </c>
      <c r="C2080" s="593" t="s">
        <v>123</v>
      </c>
      <c r="D2080" s="593" t="s">
        <v>793</v>
      </c>
      <c r="E2080" s="594">
        <v>53729.96</v>
      </c>
      <c r="F2080" s="591" t="s">
        <v>794</v>
      </c>
    </row>
    <row r="2081" spans="1:6">
      <c r="A2081" s="593">
        <v>102797</v>
      </c>
      <c r="B2081" s="593" t="s">
        <v>2853</v>
      </c>
      <c r="C2081" s="593" t="s">
        <v>123</v>
      </c>
      <c r="D2081" s="593" t="s">
        <v>793</v>
      </c>
      <c r="E2081" s="594">
        <v>76212.600000000006</v>
      </c>
      <c r="F2081" s="591" t="s">
        <v>794</v>
      </c>
    </row>
    <row r="2082" spans="1:6">
      <c r="A2082" s="593">
        <v>102798</v>
      </c>
      <c r="B2082" s="593" t="s">
        <v>2854</v>
      </c>
      <c r="C2082" s="593" t="s">
        <v>123</v>
      </c>
      <c r="D2082" s="593" t="s">
        <v>793</v>
      </c>
      <c r="E2082" s="594">
        <v>93489.74</v>
      </c>
      <c r="F2082" s="591" t="s">
        <v>794</v>
      </c>
    </row>
    <row r="2083" spans="1:6">
      <c r="A2083" s="593">
        <v>102799</v>
      </c>
      <c r="B2083" s="593" t="s">
        <v>2855</v>
      </c>
      <c r="C2083" s="593" t="s">
        <v>123</v>
      </c>
      <c r="D2083" s="593" t="s">
        <v>793</v>
      </c>
      <c r="E2083" s="594">
        <v>33877.85</v>
      </c>
      <c r="F2083" s="591" t="s">
        <v>794</v>
      </c>
    </row>
    <row r="2084" spans="1:6">
      <c r="A2084" s="593">
        <v>102800</v>
      </c>
      <c r="B2084" s="593" t="s">
        <v>2856</v>
      </c>
      <c r="C2084" s="593" t="s">
        <v>123</v>
      </c>
      <c r="D2084" s="593" t="s">
        <v>793</v>
      </c>
      <c r="E2084" s="594">
        <v>58924.2</v>
      </c>
      <c r="F2084" s="591" t="s">
        <v>794</v>
      </c>
    </row>
    <row r="2085" spans="1:6">
      <c r="A2085" s="593">
        <v>102801</v>
      </c>
      <c r="B2085" s="593" t="s">
        <v>2857</v>
      </c>
      <c r="C2085" s="593" t="s">
        <v>123</v>
      </c>
      <c r="D2085" s="593" t="s">
        <v>793</v>
      </c>
      <c r="E2085" s="594">
        <v>82591.94</v>
      </c>
      <c r="F2085" s="591" t="s">
        <v>794</v>
      </c>
    </row>
    <row r="2086" spans="1:6">
      <c r="A2086" s="593">
        <v>102802</v>
      </c>
      <c r="B2086" s="593" t="s">
        <v>2858</v>
      </c>
      <c r="C2086" s="593" t="s">
        <v>123</v>
      </c>
      <c r="D2086" s="593" t="s">
        <v>793</v>
      </c>
      <c r="E2086" s="594">
        <v>99151.78</v>
      </c>
      <c r="F2086" s="591" t="s">
        <v>794</v>
      </c>
    </row>
    <row r="2087" spans="1:6">
      <c r="A2087" s="593">
        <v>101570</v>
      </c>
      <c r="B2087" s="593" t="s">
        <v>2859</v>
      </c>
      <c r="C2087" s="593" t="s">
        <v>68</v>
      </c>
      <c r="D2087" s="593" t="s">
        <v>942</v>
      </c>
      <c r="E2087" s="595">
        <v>19.91</v>
      </c>
      <c r="F2087" s="591" t="s">
        <v>794</v>
      </c>
    </row>
    <row r="2088" spans="1:6">
      <c r="A2088" s="593">
        <v>101571</v>
      </c>
      <c r="B2088" s="593" t="s">
        <v>2860</v>
      </c>
      <c r="C2088" s="593" t="s">
        <v>68</v>
      </c>
      <c r="D2088" s="593" t="s">
        <v>942</v>
      </c>
      <c r="E2088" s="595">
        <v>27.23</v>
      </c>
      <c r="F2088" s="591" t="s">
        <v>794</v>
      </c>
    </row>
    <row r="2089" spans="1:6">
      <c r="A2089" s="593">
        <v>101572</v>
      </c>
      <c r="B2089" s="593" t="s">
        <v>2861</v>
      </c>
      <c r="C2089" s="593" t="s">
        <v>68</v>
      </c>
      <c r="D2089" s="593" t="s">
        <v>942</v>
      </c>
      <c r="E2089" s="595">
        <v>15.67</v>
      </c>
      <c r="F2089" s="591" t="s">
        <v>794</v>
      </c>
    </row>
    <row r="2090" spans="1:6">
      <c r="A2090" s="593">
        <v>101573</v>
      </c>
      <c r="B2090" s="593" t="s">
        <v>2862</v>
      </c>
      <c r="C2090" s="593" t="s">
        <v>68</v>
      </c>
      <c r="D2090" s="593" t="s">
        <v>942</v>
      </c>
      <c r="E2090" s="595">
        <v>22.99</v>
      </c>
      <c r="F2090" s="591" t="s">
        <v>794</v>
      </c>
    </row>
    <row r="2091" spans="1:6">
      <c r="A2091" s="593">
        <v>101574</v>
      </c>
      <c r="B2091" s="593" t="s">
        <v>2863</v>
      </c>
      <c r="C2091" s="593" t="s">
        <v>68</v>
      </c>
      <c r="D2091" s="593" t="s">
        <v>942</v>
      </c>
      <c r="E2091" s="595">
        <v>12.11</v>
      </c>
      <c r="F2091" s="591" t="s">
        <v>794</v>
      </c>
    </row>
    <row r="2092" spans="1:6">
      <c r="A2092" s="593">
        <v>101575</v>
      </c>
      <c r="B2092" s="593" t="s">
        <v>2864</v>
      </c>
      <c r="C2092" s="593" t="s">
        <v>68</v>
      </c>
      <c r="D2092" s="593" t="s">
        <v>942</v>
      </c>
      <c r="E2092" s="595">
        <v>19.63</v>
      </c>
      <c r="F2092" s="591" t="s">
        <v>794</v>
      </c>
    </row>
    <row r="2093" spans="1:6">
      <c r="A2093" s="593">
        <v>101576</v>
      </c>
      <c r="B2093" s="593" t="s">
        <v>2865</v>
      </c>
      <c r="C2093" s="593" t="s">
        <v>68</v>
      </c>
      <c r="D2093" s="593" t="s">
        <v>942</v>
      </c>
      <c r="E2093" s="595">
        <v>35.299999999999997</v>
      </c>
      <c r="F2093" s="591" t="s">
        <v>794</v>
      </c>
    </row>
    <row r="2094" spans="1:6">
      <c r="A2094" s="593">
        <v>101577</v>
      </c>
      <c r="B2094" s="593" t="s">
        <v>2866</v>
      </c>
      <c r="C2094" s="593" t="s">
        <v>68</v>
      </c>
      <c r="D2094" s="593" t="s">
        <v>942</v>
      </c>
      <c r="E2094" s="595">
        <v>44.6</v>
      </c>
      <c r="F2094" s="591" t="s">
        <v>794</v>
      </c>
    </row>
    <row r="2095" spans="1:6">
      <c r="A2095" s="593">
        <v>101578</v>
      </c>
      <c r="B2095" s="593" t="s">
        <v>2867</v>
      </c>
      <c r="C2095" s="593" t="s">
        <v>68</v>
      </c>
      <c r="D2095" s="593" t="s">
        <v>942</v>
      </c>
      <c r="E2095" s="595">
        <v>29.17</v>
      </c>
      <c r="F2095" s="591" t="s">
        <v>794</v>
      </c>
    </row>
    <row r="2096" spans="1:6">
      <c r="A2096" s="593">
        <v>101579</v>
      </c>
      <c r="B2096" s="593" t="s">
        <v>2868</v>
      </c>
      <c r="C2096" s="593" t="s">
        <v>68</v>
      </c>
      <c r="D2096" s="593" t="s">
        <v>942</v>
      </c>
      <c r="E2096" s="595">
        <v>38.479999999999997</v>
      </c>
      <c r="F2096" s="591" t="s">
        <v>794</v>
      </c>
    </row>
    <row r="2097" spans="1:6">
      <c r="A2097" s="593">
        <v>101580</v>
      </c>
      <c r="B2097" s="593" t="s">
        <v>2869</v>
      </c>
      <c r="C2097" s="593" t="s">
        <v>68</v>
      </c>
      <c r="D2097" s="593" t="s">
        <v>942</v>
      </c>
      <c r="E2097" s="595">
        <v>25.86</v>
      </c>
      <c r="F2097" s="591" t="s">
        <v>794</v>
      </c>
    </row>
    <row r="2098" spans="1:6">
      <c r="A2098" s="593">
        <v>101581</v>
      </c>
      <c r="B2098" s="593" t="s">
        <v>2870</v>
      </c>
      <c r="C2098" s="593" t="s">
        <v>68</v>
      </c>
      <c r="D2098" s="593" t="s">
        <v>942</v>
      </c>
      <c r="E2098" s="595">
        <v>35.369999999999997</v>
      </c>
      <c r="F2098" s="591" t="s">
        <v>794</v>
      </c>
    </row>
    <row r="2099" spans="1:6">
      <c r="A2099" s="593">
        <v>101582</v>
      </c>
      <c r="B2099" s="593" t="s">
        <v>2871</v>
      </c>
      <c r="C2099" s="593" t="s">
        <v>68</v>
      </c>
      <c r="D2099" s="593" t="s">
        <v>942</v>
      </c>
      <c r="E2099" s="595">
        <v>57.82</v>
      </c>
      <c r="F2099" s="591" t="s">
        <v>794</v>
      </c>
    </row>
    <row r="2100" spans="1:6">
      <c r="A2100" s="593">
        <v>101583</v>
      </c>
      <c r="B2100" s="593" t="s">
        <v>2872</v>
      </c>
      <c r="C2100" s="593" t="s">
        <v>68</v>
      </c>
      <c r="D2100" s="593" t="s">
        <v>942</v>
      </c>
      <c r="E2100" s="595">
        <v>72.209999999999994</v>
      </c>
      <c r="F2100" s="591" t="s">
        <v>794</v>
      </c>
    </row>
    <row r="2101" spans="1:6">
      <c r="A2101" s="593">
        <v>101584</v>
      </c>
      <c r="B2101" s="593" t="s">
        <v>2873</v>
      </c>
      <c r="C2101" s="593" t="s">
        <v>68</v>
      </c>
      <c r="D2101" s="593" t="s">
        <v>942</v>
      </c>
      <c r="E2101" s="595">
        <v>47.51</v>
      </c>
      <c r="F2101" s="591" t="s">
        <v>794</v>
      </c>
    </row>
    <row r="2102" spans="1:6">
      <c r="A2102" s="593">
        <v>101585</v>
      </c>
      <c r="B2102" s="593" t="s">
        <v>2874</v>
      </c>
      <c r="C2102" s="593" t="s">
        <v>68</v>
      </c>
      <c r="D2102" s="593" t="s">
        <v>942</v>
      </c>
      <c r="E2102" s="595">
        <v>61.9</v>
      </c>
      <c r="F2102" s="591" t="s">
        <v>794</v>
      </c>
    </row>
    <row r="2103" spans="1:6">
      <c r="A2103" s="593">
        <v>101586</v>
      </c>
      <c r="B2103" s="593" t="s">
        <v>2875</v>
      </c>
      <c r="C2103" s="593" t="s">
        <v>68</v>
      </c>
      <c r="D2103" s="593" t="s">
        <v>942</v>
      </c>
      <c r="E2103" s="595">
        <v>41.1</v>
      </c>
      <c r="F2103" s="591" t="s">
        <v>794</v>
      </c>
    </row>
    <row r="2104" spans="1:6">
      <c r="A2104" s="593">
        <v>101587</v>
      </c>
      <c r="B2104" s="593" t="s">
        <v>2876</v>
      </c>
      <c r="C2104" s="593" t="s">
        <v>68</v>
      </c>
      <c r="D2104" s="593" t="s">
        <v>942</v>
      </c>
      <c r="E2104" s="595">
        <v>55.69</v>
      </c>
      <c r="F2104" s="591" t="s">
        <v>794</v>
      </c>
    </row>
    <row r="2105" spans="1:6">
      <c r="A2105" s="593">
        <v>101588</v>
      </c>
      <c r="B2105" s="593" t="s">
        <v>2877</v>
      </c>
      <c r="C2105" s="593" t="s">
        <v>68</v>
      </c>
      <c r="D2105" s="593" t="s">
        <v>793</v>
      </c>
      <c r="E2105" s="595">
        <v>84.87</v>
      </c>
      <c r="F2105" s="591" t="s">
        <v>794</v>
      </c>
    </row>
    <row r="2106" spans="1:6">
      <c r="A2106" s="593">
        <v>101589</v>
      </c>
      <c r="B2106" s="593" t="s">
        <v>2878</v>
      </c>
      <c r="C2106" s="593" t="s">
        <v>68</v>
      </c>
      <c r="D2106" s="593" t="s">
        <v>793</v>
      </c>
      <c r="E2106" s="595">
        <v>123.91</v>
      </c>
      <c r="F2106" s="591" t="s">
        <v>794</v>
      </c>
    </row>
    <row r="2107" spans="1:6">
      <c r="A2107" s="593">
        <v>101590</v>
      </c>
      <c r="B2107" s="593" t="s">
        <v>2879</v>
      </c>
      <c r="C2107" s="593" t="s">
        <v>68</v>
      </c>
      <c r="D2107" s="593" t="s">
        <v>793</v>
      </c>
      <c r="E2107" s="595">
        <v>64.22</v>
      </c>
      <c r="F2107" s="591" t="s">
        <v>794</v>
      </c>
    </row>
    <row r="2108" spans="1:6">
      <c r="A2108" s="593">
        <v>101591</v>
      </c>
      <c r="B2108" s="593" t="s">
        <v>2880</v>
      </c>
      <c r="C2108" s="593" t="s">
        <v>68</v>
      </c>
      <c r="D2108" s="593" t="s">
        <v>793</v>
      </c>
      <c r="E2108" s="595">
        <v>103.25</v>
      </c>
      <c r="F2108" s="591" t="s">
        <v>794</v>
      </c>
    </row>
    <row r="2109" spans="1:6">
      <c r="A2109" s="593">
        <v>101592</v>
      </c>
      <c r="B2109" s="593" t="s">
        <v>2881</v>
      </c>
      <c r="C2109" s="593" t="s">
        <v>68</v>
      </c>
      <c r="D2109" s="593" t="s">
        <v>793</v>
      </c>
      <c r="E2109" s="595">
        <v>45.05</v>
      </c>
      <c r="F2109" s="591" t="s">
        <v>794</v>
      </c>
    </row>
    <row r="2110" spans="1:6">
      <c r="A2110" s="593">
        <v>101593</v>
      </c>
      <c r="B2110" s="593" t="s">
        <v>2882</v>
      </c>
      <c r="C2110" s="593" t="s">
        <v>68</v>
      </c>
      <c r="D2110" s="593" t="s">
        <v>793</v>
      </c>
      <c r="E2110" s="595">
        <v>84.26</v>
      </c>
      <c r="F2110" s="591" t="s">
        <v>794</v>
      </c>
    </row>
    <row r="2111" spans="1:6">
      <c r="A2111" s="593">
        <v>101600</v>
      </c>
      <c r="B2111" s="593" t="s">
        <v>2883</v>
      </c>
      <c r="C2111" s="593" t="s">
        <v>68</v>
      </c>
      <c r="D2111" s="593" t="s">
        <v>793</v>
      </c>
      <c r="E2111" s="595">
        <v>15.93</v>
      </c>
      <c r="F2111" s="591" t="s">
        <v>794</v>
      </c>
    </row>
    <row r="2112" spans="1:6">
      <c r="A2112" s="593">
        <v>101601</v>
      </c>
      <c r="B2112" s="593" t="s">
        <v>2884</v>
      </c>
      <c r="C2112" s="593" t="s">
        <v>68</v>
      </c>
      <c r="D2112" s="593" t="s">
        <v>793</v>
      </c>
      <c r="E2112" s="595">
        <v>23.59</v>
      </c>
      <c r="F2112" s="591" t="s">
        <v>794</v>
      </c>
    </row>
    <row r="2113" spans="1:6">
      <c r="A2113" s="593">
        <v>101602</v>
      </c>
      <c r="B2113" s="593" t="s">
        <v>2885</v>
      </c>
      <c r="C2113" s="593" t="s">
        <v>68</v>
      </c>
      <c r="D2113" s="593" t="s">
        <v>793</v>
      </c>
      <c r="E2113" s="595">
        <v>11.81</v>
      </c>
      <c r="F2113" s="591" t="s">
        <v>794</v>
      </c>
    </row>
    <row r="2114" spans="1:6">
      <c r="A2114" s="593">
        <v>101603</v>
      </c>
      <c r="B2114" s="593" t="s">
        <v>2886</v>
      </c>
      <c r="C2114" s="593" t="s">
        <v>68</v>
      </c>
      <c r="D2114" s="593" t="s">
        <v>793</v>
      </c>
      <c r="E2114" s="595">
        <v>19.47</v>
      </c>
      <c r="F2114" s="591" t="s">
        <v>794</v>
      </c>
    </row>
    <row r="2115" spans="1:6">
      <c r="A2115" s="593">
        <v>101604</v>
      </c>
      <c r="B2115" s="593" t="s">
        <v>2887</v>
      </c>
      <c r="C2115" s="593" t="s">
        <v>68</v>
      </c>
      <c r="D2115" s="593" t="s">
        <v>793</v>
      </c>
      <c r="E2115" s="595">
        <v>7.73</v>
      </c>
      <c r="F2115" s="591" t="s">
        <v>794</v>
      </c>
    </row>
    <row r="2116" spans="1:6">
      <c r="A2116" s="593">
        <v>101605</v>
      </c>
      <c r="B2116" s="593" t="s">
        <v>2888</v>
      </c>
      <c r="C2116" s="593" t="s">
        <v>68</v>
      </c>
      <c r="D2116" s="593" t="s">
        <v>793</v>
      </c>
      <c r="E2116" s="595">
        <v>15.39</v>
      </c>
      <c r="F2116" s="591" t="s">
        <v>794</v>
      </c>
    </row>
    <row r="2117" spans="1:6">
      <c r="A2117" s="593">
        <v>90788</v>
      </c>
      <c r="B2117" s="593" t="s">
        <v>2889</v>
      </c>
      <c r="C2117" s="593" t="s">
        <v>123</v>
      </c>
      <c r="D2117" s="593" t="s">
        <v>793</v>
      </c>
      <c r="E2117" s="595">
        <v>895.27</v>
      </c>
      <c r="F2117" s="591" t="s">
        <v>794</v>
      </c>
    </row>
    <row r="2118" spans="1:6">
      <c r="A2118" s="593">
        <v>90789</v>
      </c>
      <c r="B2118" s="593" t="s">
        <v>2890</v>
      </c>
      <c r="C2118" s="593" t="s">
        <v>123</v>
      </c>
      <c r="D2118" s="593" t="s">
        <v>793</v>
      </c>
      <c r="E2118" s="595">
        <v>896.75</v>
      </c>
      <c r="F2118" s="591" t="s">
        <v>794</v>
      </c>
    </row>
    <row r="2119" spans="1:6">
      <c r="A2119" s="593">
        <v>90790</v>
      </c>
      <c r="B2119" s="593" t="s">
        <v>2891</v>
      </c>
      <c r="C2119" s="593" t="s">
        <v>123</v>
      </c>
      <c r="D2119" s="593" t="s">
        <v>793</v>
      </c>
      <c r="E2119" s="595">
        <v>924.64</v>
      </c>
      <c r="F2119" s="591" t="s">
        <v>794</v>
      </c>
    </row>
    <row r="2120" spans="1:6">
      <c r="A2120" s="593">
        <v>90791</v>
      </c>
      <c r="B2120" s="593" t="s">
        <v>2892</v>
      </c>
      <c r="C2120" s="593" t="s">
        <v>123</v>
      </c>
      <c r="D2120" s="593" t="s">
        <v>793</v>
      </c>
      <c r="E2120" s="594">
        <v>1082.78</v>
      </c>
      <c r="F2120" s="591" t="s">
        <v>794</v>
      </c>
    </row>
    <row r="2121" spans="1:6">
      <c r="A2121" s="593">
        <v>90793</v>
      </c>
      <c r="B2121" s="593" t="s">
        <v>2893</v>
      </c>
      <c r="C2121" s="593" t="s">
        <v>123</v>
      </c>
      <c r="D2121" s="593" t="s">
        <v>793</v>
      </c>
      <c r="E2121" s="594">
        <v>1145.27</v>
      </c>
      <c r="F2121" s="591" t="s">
        <v>794</v>
      </c>
    </row>
    <row r="2122" spans="1:6">
      <c r="A2122" s="593">
        <v>90794</v>
      </c>
      <c r="B2122" s="593" t="s">
        <v>2894</v>
      </c>
      <c r="C2122" s="593" t="s">
        <v>123</v>
      </c>
      <c r="D2122" s="593" t="s">
        <v>793</v>
      </c>
      <c r="E2122" s="595">
        <v>762.75</v>
      </c>
      <c r="F2122" s="591" t="s">
        <v>794</v>
      </c>
    </row>
    <row r="2123" spans="1:6">
      <c r="A2123" s="593">
        <v>90795</v>
      </c>
      <c r="B2123" s="593" t="s">
        <v>2895</v>
      </c>
      <c r="C2123" s="593" t="s">
        <v>123</v>
      </c>
      <c r="D2123" s="593" t="s">
        <v>793</v>
      </c>
      <c r="E2123" s="595">
        <v>769.13</v>
      </c>
      <c r="F2123" s="591" t="s">
        <v>794</v>
      </c>
    </row>
    <row r="2124" spans="1:6">
      <c r="A2124" s="593">
        <v>90796</v>
      </c>
      <c r="B2124" s="593" t="s">
        <v>2896</v>
      </c>
      <c r="C2124" s="593" t="s">
        <v>123</v>
      </c>
      <c r="D2124" s="593" t="s">
        <v>793</v>
      </c>
      <c r="E2124" s="595">
        <v>775.49</v>
      </c>
      <c r="F2124" s="591" t="s">
        <v>794</v>
      </c>
    </row>
    <row r="2125" spans="1:6">
      <c r="A2125" s="593">
        <v>90797</v>
      </c>
      <c r="B2125" s="593" t="s">
        <v>2897</v>
      </c>
      <c r="C2125" s="593" t="s">
        <v>123</v>
      </c>
      <c r="D2125" s="593" t="s">
        <v>793</v>
      </c>
      <c r="E2125" s="595">
        <v>781.87</v>
      </c>
      <c r="F2125" s="591" t="s">
        <v>794</v>
      </c>
    </row>
    <row r="2126" spans="1:6">
      <c r="A2126" s="593">
        <v>90798</v>
      </c>
      <c r="B2126" s="593" t="s">
        <v>2898</v>
      </c>
      <c r="C2126" s="593" t="s">
        <v>123</v>
      </c>
      <c r="D2126" s="593" t="s">
        <v>793</v>
      </c>
      <c r="E2126" s="594">
        <v>1140.3499999999999</v>
      </c>
      <c r="F2126" s="591" t="s">
        <v>794</v>
      </c>
    </row>
    <row r="2127" spans="1:6">
      <c r="A2127" s="593">
        <v>90799</v>
      </c>
      <c r="B2127" s="593" t="s">
        <v>2899</v>
      </c>
      <c r="C2127" s="593" t="s">
        <v>123</v>
      </c>
      <c r="D2127" s="593" t="s">
        <v>793</v>
      </c>
      <c r="E2127" s="594">
        <v>1175.82</v>
      </c>
      <c r="F2127" s="591" t="s">
        <v>794</v>
      </c>
    </row>
    <row r="2128" spans="1:6">
      <c r="A2128" s="593">
        <v>90801</v>
      </c>
      <c r="B2128" s="593" t="s">
        <v>2900</v>
      </c>
      <c r="C2128" s="593" t="s">
        <v>123</v>
      </c>
      <c r="D2128" s="593" t="s">
        <v>942</v>
      </c>
      <c r="E2128" s="595">
        <v>331.25</v>
      </c>
      <c r="F2128" s="591" t="s">
        <v>794</v>
      </c>
    </row>
    <row r="2129" spans="1:6">
      <c r="A2129" s="593">
        <v>90806</v>
      </c>
      <c r="B2129" s="593" t="s">
        <v>2901</v>
      </c>
      <c r="C2129" s="593" t="s">
        <v>123</v>
      </c>
      <c r="D2129" s="593" t="s">
        <v>793</v>
      </c>
      <c r="E2129" s="595">
        <v>414.47</v>
      </c>
      <c r="F2129" s="591" t="s">
        <v>794</v>
      </c>
    </row>
    <row r="2130" spans="1:6">
      <c r="A2130" s="593">
        <v>90820</v>
      </c>
      <c r="B2130" s="593" t="s">
        <v>2902</v>
      </c>
      <c r="C2130" s="593" t="s">
        <v>123</v>
      </c>
      <c r="D2130" s="593" t="s">
        <v>793</v>
      </c>
      <c r="E2130" s="595">
        <v>332.42</v>
      </c>
      <c r="F2130" s="591" t="s">
        <v>794</v>
      </c>
    </row>
    <row r="2131" spans="1:6">
      <c r="A2131" s="593">
        <v>90821</v>
      </c>
      <c r="B2131" s="593" t="s">
        <v>2903</v>
      </c>
      <c r="C2131" s="593" t="s">
        <v>123</v>
      </c>
      <c r="D2131" s="593" t="s">
        <v>793</v>
      </c>
      <c r="E2131" s="595">
        <v>338.49</v>
      </c>
      <c r="F2131" s="591" t="s">
        <v>794</v>
      </c>
    </row>
    <row r="2132" spans="1:6">
      <c r="A2132" s="593">
        <v>90822</v>
      </c>
      <c r="B2132" s="593" t="s">
        <v>2904</v>
      </c>
      <c r="C2132" s="593" t="s">
        <v>123</v>
      </c>
      <c r="D2132" s="593" t="s">
        <v>793</v>
      </c>
      <c r="E2132" s="595">
        <v>363.13</v>
      </c>
      <c r="F2132" s="591" t="s">
        <v>794</v>
      </c>
    </row>
    <row r="2133" spans="1:6">
      <c r="A2133" s="593">
        <v>90823</v>
      </c>
      <c r="B2133" s="593" t="s">
        <v>2905</v>
      </c>
      <c r="C2133" s="593" t="s">
        <v>123</v>
      </c>
      <c r="D2133" s="593" t="s">
        <v>793</v>
      </c>
      <c r="E2133" s="595">
        <v>448.86</v>
      </c>
      <c r="F2133" s="591" t="s">
        <v>794</v>
      </c>
    </row>
    <row r="2134" spans="1:6">
      <c r="A2134" s="593">
        <v>90824</v>
      </c>
      <c r="B2134" s="593" t="s">
        <v>2906</v>
      </c>
      <c r="C2134" s="593" t="s">
        <v>123</v>
      </c>
      <c r="D2134" s="593" t="s">
        <v>793</v>
      </c>
      <c r="E2134" s="595">
        <v>645.38</v>
      </c>
      <c r="F2134" s="591" t="s">
        <v>794</v>
      </c>
    </row>
    <row r="2135" spans="1:6">
      <c r="A2135" s="593">
        <v>90825</v>
      </c>
      <c r="B2135" s="593" t="s">
        <v>2907</v>
      </c>
      <c r="C2135" s="593" t="s">
        <v>123</v>
      </c>
      <c r="D2135" s="593" t="s">
        <v>793</v>
      </c>
      <c r="E2135" s="595">
        <v>719.65</v>
      </c>
      <c r="F2135" s="591" t="s">
        <v>794</v>
      </c>
    </row>
    <row r="2136" spans="1:6">
      <c r="A2136" s="593">
        <v>90830</v>
      </c>
      <c r="B2136" s="593" t="s">
        <v>2908</v>
      </c>
      <c r="C2136" s="593" t="s">
        <v>123</v>
      </c>
      <c r="D2136" s="593" t="s">
        <v>942</v>
      </c>
      <c r="E2136" s="595">
        <v>182.73</v>
      </c>
      <c r="F2136" s="591" t="s">
        <v>794</v>
      </c>
    </row>
    <row r="2137" spans="1:6">
      <c r="A2137" s="593">
        <v>90831</v>
      </c>
      <c r="B2137" s="593" t="s">
        <v>239</v>
      </c>
      <c r="C2137" s="593" t="s">
        <v>123</v>
      </c>
      <c r="D2137" s="593" t="s">
        <v>942</v>
      </c>
      <c r="E2137" s="595">
        <v>161.25</v>
      </c>
      <c r="F2137" s="591" t="s">
        <v>794</v>
      </c>
    </row>
    <row r="2138" spans="1:6">
      <c r="A2138" s="593">
        <v>90841</v>
      </c>
      <c r="B2138" s="593" t="s">
        <v>2909</v>
      </c>
      <c r="C2138" s="593" t="s">
        <v>123</v>
      </c>
      <c r="D2138" s="593" t="s">
        <v>793</v>
      </c>
      <c r="E2138" s="594">
        <v>1029.19</v>
      </c>
      <c r="F2138" s="591" t="s">
        <v>794</v>
      </c>
    </row>
    <row r="2139" spans="1:6">
      <c r="A2139" s="593">
        <v>90842</v>
      </c>
      <c r="B2139" s="593" t="s">
        <v>235</v>
      </c>
      <c r="C2139" s="593" t="s">
        <v>123</v>
      </c>
      <c r="D2139" s="593" t="s">
        <v>793</v>
      </c>
      <c r="E2139" s="594">
        <v>1037.78</v>
      </c>
      <c r="F2139" s="591" t="s">
        <v>794</v>
      </c>
    </row>
    <row r="2140" spans="1:6">
      <c r="A2140" s="593">
        <v>90843</v>
      </c>
      <c r="B2140" s="593" t="s">
        <v>236</v>
      </c>
      <c r="C2140" s="593" t="s">
        <v>123</v>
      </c>
      <c r="D2140" s="593" t="s">
        <v>793</v>
      </c>
      <c r="E2140" s="594">
        <v>1086.43</v>
      </c>
      <c r="F2140" s="591" t="s">
        <v>794</v>
      </c>
    </row>
    <row r="2141" spans="1:6">
      <c r="A2141" s="593">
        <v>90844</v>
      </c>
      <c r="B2141" s="593" t="s">
        <v>2910</v>
      </c>
      <c r="C2141" s="593" t="s">
        <v>123</v>
      </c>
      <c r="D2141" s="593" t="s">
        <v>793</v>
      </c>
      <c r="E2141" s="594">
        <v>1174.68</v>
      </c>
      <c r="F2141" s="591" t="s">
        <v>794</v>
      </c>
    </row>
    <row r="2142" spans="1:6">
      <c r="A2142" s="593">
        <v>90845</v>
      </c>
      <c r="B2142" s="593" t="s">
        <v>2911</v>
      </c>
      <c r="C2142" s="593" t="s">
        <v>123</v>
      </c>
      <c r="D2142" s="593" t="s">
        <v>793</v>
      </c>
      <c r="E2142" s="594">
        <v>1368.68</v>
      </c>
      <c r="F2142" s="591" t="s">
        <v>794</v>
      </c>
    </row>
    <row r="2143" spans="1:6">
      <c r="A2143" s="593">
        <v>90846</v>
      </c>
      <c r="B2143" s="593" t="s">
        <v>2912</v>
      </c>
      <c r="C2143" s="593" t="s">
        <v>123</v>
      </c>
      <c r="D2143" s="593" t="s">
        <v>793</v>
      </c>
      <c r="E2143" s="594">
        <v>1445.47</v>
      </c>
      <c r="F2143" s="591" t="s">
        <v>794</v>
      </c>
    </row>
    <row r="2144" spans="1:6">
      <c r="A2144" s="593">
        <v>90847</v>
      </c>
      <c r="B2144" s="593" t="s">
        <v>2913</v>
      </c>
      <c r="C2144" s="593" t="s">
        <v>123</v>
      </c>
      <c r="D2144" s="593" t="s">
        <v>793</v>
      </c>
      <c r="E2144" s="595">
        <v>867.94</v>
      </c>
      <c r="F2144" s="591" t="s">
        <v>794</v>
      </c>
    </row>
    <row r="2145" spans="1:6">
      <c r="A2145" s="593">
        <v>90848</v>
      </c>
      <c r="B2145" s="593" t="s">
        <v>2914</v>
      </c>
      <c r="C2145" s="593" t="s">
        <v>123</v>
      </c>
      <c r="D2145" s="593" t="s">
        <v>793</v>
      </c>
      <c r="E2145" s="595">
        <v>876.53</v>
      </c>
      <c r="F2145" s="591" t="s">
        <v>794</v>
      </c>
    </row>
    <row r="2146" spans="1:6">
      <c r="A2146" s="593">
        <v>90849</v>
      </c>
      <c r="B2146" s="593" t="s">
        <v>2915</v>
      </c>
      <c r="C2146" s="593" t="s">
        <v>123</v>
      </c>
      <c r="D2146" s="593" t="s">
        <v>793</v>
      </c>
      <c r="E2146" s="595">
        <v>903.7</v>
      </c>
      <c r="F2146" s="591" t="s">
        <v>794</v>
      </c>
    </row>
    <row r="2147" spans="1:6">
      <c r="A2147" s="593">
        <v>90850</v>
      </c>
      <c r="B2147" s="593" t="s">
        <v>2916</v>
      </c>
      <c r="C2147" s="593" t="s">
        <v>123</v>
      </c>
      <c r="D2147" s="593" t="s">
        <v>793</v>
      </c>
      <c r="E2147" s="595">
        <v>991.95</v>
      </c>
      <c r="F2147" s="591" t="s">
        <v>794</v>
      </c>
    </row>
    <row r="2148" spans="1:6">
      <c r="A2148" s="593">
        <v>90851</v>
      </c>
      <c r="B2148" s="593" t="s">
        <v>2917</v>
      </c>
      <c r="C2148" s="593" t="s">
        <v>123</v>
      </c>
      <c r="D2148" s="593" t="s">
        <v>793</v>
      </c>
      <c r="E2148" s="594">
        <v>1185.95</v>
      </c>
      <c r="F2148" s="591" t="s">
        <v>794</v>
      </c>
    </row>
    <row r="2149" spans="1:6">
      <c r="A2149" s="593">
        <v>90852</v>
      </c>
      <c r="B2149" s="593" t="s">
        <v>2918</v>
      </c>
      <c r="C2149" s="593" t="s">
        <v>123</v>
      </c>
      <c r="D2149" s="593" t="s">
        <v>793</v>
      </c>
      <c r="E2149" s="594">
        <v>1262.74</v>
      </c>
      <c r="F2149" s="591" t="s">
        <v>794</v>
      </c>
    </row>
    <row r="2150" spans="1:6">
      <c r="A2150" s="593">
        <v>91009</v>
      </c>
      <c r="B2150" s="593" t="s">
        <v>2919</v>
      </c>
      <c r="C2150" s="593" t="s">
        <v>123</v>
      </c>
      <c r="D2150" s="593" t="s">
        <v>793</v>
      </c>
      <c r="E2150" s="595">
        <v>344.65</v>
      </c>
      <c r="F2150" s="591" t="s">
        <v>794</v>
      </c>
    </row>
    <row r="2151" spans="1:6">
      <c r="A2151" s="593">
        <v>91010</v>
      </c>
      <c r="B2151" s="593" t="s">
        <v>2920</v>
      </c>
      <c r="C2151" s="593" t="s">
        <v>123</v>
      </c>
      <c r="D2151" s="593" t="s">
        <v>793</v>
      </c>
      <c r="E2151" s="595">
        <v>351.3</v>
      </c>
      <c r="F2151" s="591" t="s">
        <v>794</v>
      </c>
    </row>
    <row r="2152" spans="1:6">
      <c r="A2152" s="593">
        <v>91011</v>
      </c>
      <c r="B2152" s="593" t="s">
        <v>2921</v>
      </c>
      <c r="C2152" s="593" t="s">
        <v>123</v>
      </c>
      <c r="D2152" s="593" t="s">
        <v>793</v>
      </c>
      <c r="E2152" s="595">
        <v>412.78</v>
      </c>
      <c r="F2152" s="591" t="s">
        <v>794</v>
      </c>
    </row>
    <row r="2153" spans="1:6">
      <c r="A2153" s="593">
        <v>91012</v>
      </c>
      <c r="B2153" s="593" t="s">
        <v>2922</v>
      </c>
      <c r="C2153" s="593" t="s">
        <v>123</v>
      </c>
      <c r="D2153" s="593" t="s">
        <v>793</v>
      </c>
      <c r="E2153" s="595">
        <v>459.7</v>
      </c>
      <c r="F2153" s="591" t="s">
        <v>794</v>
      </c>
    </row>
    <row r="2154" spans="1:6">
      <c r="A2154" s="593">
        <v>91013</v>
      </c>
      <c r="B2154" s="593" t="s">
        <v>2923</v>
      </c>
      <c r="C2154" s="593" t="s">
        <v>123</v>
      </c>
      <c r="D2154" s="593" t="s">
        <v>793</v>
      </c>
      <c r="E2154" s="595">
        <v>880.17</v>
      </c>
      <c r="F2154" s="591" t="s">
        <v>794</v>
      </c>
    </row>
    <row r="2155" spans="1:6">
      <c r="A2155" s="593">
        <v>91014</v>
      </c>
      <c r="B2155" s="593" t="s">
        <v>2924</v>
      </c>
      <c r="C2155" s="593" t="s">
        <v>123</v>
      </c>
      <c r="D2155" s="593" t="s">
        <v>793</v>
      </c>
      <c r="E2155" s="595">
        <v>889.34</v>
      </c>
      <c r="F2155" s="591" t="s">
        <v>794</v>
      </c>
    </row>
    <row r="2156" spans="1:6">
      <c r="A2156" s="593">
        <v>91015</v>
      </c>
      <c r="B2156" s="593" t="s">
        <v>2925</v>
      </c>
      <c r="C2156" s="593" t="s">
        <v>123</v>
      </c>
      <c r="D2156" s="593" t="s">
        <v>793</v>
      </c>
      <c r="E2156" s="595">
        <v>953.35</v>
      </c>
      <c r="F2156" s="591" t="s">
        <v>794</v>
      </c>
    </row>
    <row r="2157" spans="1:6">
      <c r="A2157" s="593">
        <v>91016</v>
      </c>
      <c r="B2157" s="593" t="s">
        <v>2926</v>
      </c>
      <c r="C2157" s="593" t="s">
        <v>123</v>
      </c>
      <c r="D2157" s="593" t="s">
        <v>793</v>
      </c>
      <c r="E2157" s="594">
        <v>1002.79</v>
      </c>
      <c r="F2157" s="591" t="s">
        <v>794</v>
      </c>
    </row>
    <row r="2158" spans="1:6">
      <c r="A2158" s="593">
        <v>91287</v>
      </c>
      <c r="B2158" s="593" t="s">
        <v>2927</v>
      </c>
      <c r="C2158" s="593" t="s">
        <v>123</v>
      </c>
      <c r="D2158" s="593" t="s">
        <v>942</v>
      </c>
      <c r="E2158" s="595">
        <v>237.83</v>
      </c>
      <c r="F2158" s="591" t="s">
        <v>794</v>
      </c>
    </row>
    <row r="2159" spans="1:6">
      <c r="A2159" s="593">
        <v>91292</v>
      </c>
      <c r="B2159" s="593" t="s">
        <v>2928</v>
      </c>
      <c r="C2159" s="593" t="s">
        <v>123</v>
      </c>
      <c r="D2159" s="593" t="s">
        <v>793</v>
      </c>
      <c r="E2159" s="595">
        <v>321.05</v>
      </c>
      <c r="F2159" s="591" t="s">
        <v>794</v>
      </c>
    </row>
    <row r="2160" spans="1:6">
      <c r="A2160" s="593">
        <v>91295</v>
      </c>
      <c r="B2160" s="593" t="s">
        <v>2929</v>
      </c>
      <c r="C2160" s="593" t="s">
        <v>123</v>
      </c>
      <c r="D2160" s="593" t="s">
        <v>793</v>
      </c>
      <c r="E2160" s="595">
        <v>355.24</v>
      </c>
      <c r="F2160" s="591" t="s">
        <v>794</v>
      </c>
    </row>
    <row r="2161" spans="1:6">
      <c r="A2161" s="593">
        <v>91296</v>
      </c>
      <c r="B2161" s="593" t="s">
        <v>2930</v>
      </c>
      <c r="C2161" s="593" t="s">
        <v>123</v>
      </c>
      <c r="D2161" s="593" t="s">
        <v>793</v>
      </c>
      <c r="E2161" s="595">
        <v>380.89</v>
      </c>
      <c r="F2161" s="591" t="s">
        <v>794</v>
      </c>
    </row>
    <row r="2162" spans="1:6">
      <c r="A2162" s="593">
        <v>91297</v>
      </c>
      <c r="B2162" s="593" t="s">
        <v>2931</v>
      </c>
      <c r="C2162" s="593" t="s">
        <v>123</v>
      </c>
      <c r="D2162" s="593" t="s">
        <v>793</v>
      </c>
      <c r="E2162" s="595">
        <v>419.84</v>
      </c>
      <c r="F2162" s="591" t="s">
        <v>794</v>
      </c>
    </row>
    <row r="2163" spans="1:6">
      <c r="A2163" s="593">
        <v>91298</v>
      </c>
      <c r="B2163" s="593" t="s">
        <v>2932</v>
      </c>
      <c r="C2163" s="593" t="s">
        <v>123</v>
      </c>
      <c r="D2163" s="593" t="s">
        <v>793</v>
      </c>
      <c r="E2163" s="595">
        <v>881.11</v>
      </c>
      <c r="F2163" s="591" t="s">
        <v>794</v>
      </c>
    </row>
    <row r="2164" spans="1:6">
      <c r="A2164" s="593">
        <v>91299</v>
      </c>
      <c r="B2164" s="593" t="s">
        <v>2933</v>
      </c>
      <c r="C2164" s="593" t="s">
        <v>123</v>
      </c>
      <c r="D2164" s="593" t="s">
        <v>793</v>
      </c>
      <c r="E2164" s="594">
        <v>1234.1099999999999</v>
      </c>
      <c r="F2164" s="591" t="s">
        <v>794</v>
      </c>
    </row>
    <row r="2165" spans="1:6">
      <c r="A2165" s="593">
        <v>91304</v>
      </c>
      <c r="B2165" s="593" t="s">
        <v>2934</v>
      </c>
      <c r="C2165" s="593" t="s">
        <v>123</v>
      </c>
      <c r="D2165" s="593" t="s">
        <v>942</v>
      </c>
      <c r="E2165" s="595">
        <v>107.63</v>
      </c>
      <c r="F2165" s="591" t="s">
        <v>794</v>
      </c>
    </row>
    <row r="2166" spans="1:6">
      <c r="A2166" s="593">
        <v>91305</v>
      </c>
      <c r="B2166" s="593" t="s">
        <v>2935</v>
      </c>
      <c r="C2166" s="593" t="s">
        <v>123</v>
      </c>
      <c r="D2166" s="593" t="s">
        <v>942</v>
      </c>
      <c r="E2166" s="595">
        <v>109.58</v>
      </c>
      <c r="F2166" s="591" t="s">
        <v>794</v>
      </c>
    </row>
    <row r="2167" spans="1:6">
      <c r="A2167" s="593">
        <v>91306</v>
      </c>
      <c r="B2167" s="593" t="s">
        <v>2936</v>
      </c>
      <c r="C2167" s="593" t="s">
        <v>123</v>
      </c>
      <c r="D2167" s="593" t="s">
        <v>942</v>
      </c>
      <c r="E2167" s="595">
        <v>161.25</v>
      </c>
      <c r="F2167" s="591" t="s">
        <v>794</v>
      </c>
    </row>
    <row r="2168" spans="1:6">
      <c r="A2168" s="593">
        <v>91307</v>
      </c>
      <c r="B2168" s="593" t="s">
        <v>2937</v>
      </c>
      <c r="C2168" s="593" t="s">
        <v>123</v>
      </c>
      <c r="D2168" s="593" t="s">
        <v>942</v>
      </c>
      <c r="E2168" s="595">
        <v>92.15</v>
      </c>
      <c r="F2168" s="591" t="s">
        <v>794</v>
      </c>
    </row>
    <row r="2169" spans="1:6">
      <c r="A2169" s="593">
        <v>91312</v>
      </c>
      <c r="B2169" s="593" t="s">
        <v>2938</v>
      </c>
      <c r="C2169" s="593" t="s">
        <v>123</v>
      </c>
      <c r="D2169" s="593" t="s">
        <v>793</v>
      </c>
      <c r="E2169" s="595">
        <v>843.88</v>
      </c>
      <c r="F2169" s="591" t="s">
        <v>794</v>
      </c>
    </row>
    <row r="2170" spans="1:6">
      <c r="A2170" s="593">
        <v>91313</v>
      </c>
      <c r="B2170" s="593" t="s">
        <v>2939</v>
      </c>
      <c r="C2170" s="593" t="s">
        <v>123</v>
      </c>
      <c r="D2170" s="593" t="s">
        <v>793</v>
      </c>
      <c r="E2170" s="595">
        <v>834.2</v>
      </c>
      <c r="F2170" s="591" t="s">
        <v>794</v>
      </c>
    </row>
    <row r="2171" spans="1:6">
      <c r="A2171" s="593">
        <v>91314</v>
      </c>
      <c r="B2171" s="593" t="s">
        <v>237</v>
      </c>
      <c r="C2171" s="593" t="s">
        <v>123</v>
      </c>
      <c r="D2171" s="593" t="s">
        <v>793</v>
      </c>
      <c r="E2171" s="595">
        <v>876.01</v>
      </c>
      <c r="F2171" s="591" t="s">
        <v>794</v>
      </c>
    </row>
    <row r="2172" spans="1:6">
      <c r="A2172" s="593">
        <v>91315</v>
      </c>
      <c r="B2172" s="593" t="s">
        <v>2940</v>
      </c>
      <c r="C2172" s="593" t="s">
        <v>123</v>
      </c>
      <c r="D2172" s="593" t="s">
        <v>793</v>
      </c>
      <c r="E2172" s="595">
        <v>963.42</v>
      </c>
      <c r="F2172" s="591" t="s">
        <v>794</v>
      </c>
    </row>
    <row r="2173" spans="1:6">
      <c r="A2173" s="593">
        <v>91316</v>
      </c>
      <c r="B2173" s="593" t="s">
        <v>2941</v>
      </c>
      <c r="C2173" s="593" t="s">
        <v>123</v>
      </c>
      <c r="D2173" s="593" t="s">
        <v>793</v>
      </c>
      <c r="E2173" s="594">
        <v>1158.26</v>
      </c>
      <c r="F2173" s="591" t="s">
        <v>794</v>
      </c>
    </row>
    <row r="2174" spans="1:6">
      <c r="A2174" s="593">
        <v>91317</v>
      </c>
      <c r="B2174" s="593" t="s">
        <v>2942</v>
      </c>
      <c r="C2174" s="593" t="s">
        <v>123</v>
      </c>
      <c r="D2174" s="593" t="s">
        <v>793</v>
      </c>
      <c r="E2174" s="594">
        <v>1234.21</v>
      </c>
      <c r="F2174" s="591" t="s">
        <v>794</v>
      </c>
    </row>
    <row r="2175" spans="1:6">
      <c r="A2175" s="593">
        <v>91318</v>
      </c>
      <c r="B2175" s="593" t="s">
        <v>2943</v>
      </c>
      <c r="C2175" s="593" t="s">
        <v>123</v>
      </c>
      <c r="D2175" s="593" t="s">
        <v>793</v>
      </c>
      <c r="E2175" s="595">
        <v>734.3</v>
      </c>
      <c r="F2175" s="591" t="s">
        <v>794</v>
      </c>
    </row>
    <row r="2176" spans="1:6">
      <c r="A2176" s="593">
        <v>91319</v>
      </c>
      <c r="B2176" s="593" t="s">
        <v>2944</v>
      </c>
      <c r="C2176" s="593" t="s">
        <v>123</v>
      </c>
      <c r="D2176" s="593" t="s">
        <v>793</v>
      </c>
      <c r="E2176" s="595">
        <v>742.05</v>
      </c>
      <c r="F2176" s="591" t="s">
        <v>794</v>
      </c>
    </row>
    <row r="2177" spans="1:6">
      <c r="A2177" s="593">
        <v>91320</v>
      </c>
      <c r="B2177" s="593" t="s">
        <v>2945</v>
      </c>
      <c r="C2177" s="593" t="s">
        <v>123</v>
      </c>
      <c r="D2177" s="593" t="s">
        <v>793</v>
      </c>
      <c r="E2177" s="595">
        <v>768.38</v>
      </c>
      <c r="F2177" s="591" t="s">
        <v>794</v>
      </c>
    </row>
    <row r="2178" spans="1:6">
      <c r="A2178" s="593">
        <v>91321</v>
      </c>
      <c r="B2178" s="593" t="s">
        <v>2946</v>
      </c>
      <c r="C2178" s="593" t="s">
        <v>123</v>
      </c>
      <c r="D2178" s="593" t="s">
        <v>793</v>
      </c>
      <c r="E2178" s="595">
        <v>855.79</v>
      </c>
      <c r="F2178" s="591" t="s">
        <v>794</v>
      </c>
    </row>
    <row r="2179" spans="1:6">
      <c r="A2179" s="593">
        <v>91322</v>
      </c>
      <c r="B2179" s="593" t="s">
        <v>2947</v>
      </c>
      <c r="C2179" s="593" t="s">
        <v>123</v>
      </c>
      <c r="D2179" s="593" t="s">
        <v>793</v>
      </c>
      <c r="E2179" s="594">
        <v>1050.6300000000001</v>
      </c>
      <c r="F2179" s="591" t="s">
        <v>794</v>
      </c>
    </row>
    <row r="2180" spans="1:6">
      <c r="A2180" s="593">
        <v>91323</v>
      </c>
      <c r="B2180" s="593" t="s">
        <v>2948</v>
      </c>
      <c r="C2180" s="593" t="s">
        <v>123</v>
      </c>
      <c r="D2180" s="593" t="s">
        <v>793</v>
      </c>
      <c r="E2180" s="594">
        <v>1126.58</v>
      </c>
      <c r="F2180" s="591" t="s">
        <v>794</v>
      </c>
    </row>
    <row r="2181" spans="1:6">
      <c r="A2181" s="593">
        <v>91324</v>
      </c>
      <c r="B2181" s="593" t="s">
        <v>2949</v>
      </c>
      <c r="C2181" s="593" t="s">
        <v>123</v>
      </c>
      <c r="D2181" s="593" t="s">
        <v>793</v>
      </c>
      <c r="E2181" s="595">
        <v>746.53</v>
      </c>
      <c r="F2181" s="591" t="s">
        <v>794</v>
      </c>
    </row>
    <row r="2182" spans="1:6">
      <c r="A2182" s="593">
        <v>91325</v>
      </c>
      <c r="B2182" s="593" t="s">
        <v>2950</v>
      </c>
      <c r="C2182" s="593" t="s">
        <v>123</v>
      </c>
      <c r="D2182" s="593" t="s">
        <v>793</v>
      </c>
      <c r="E2182" s="595">
        <v>754.86</v>
      </c>
      <c r="F2182" s="591" t="s">
        <v>794</v>
      </c>
    </row>
    <row r="2183" spans="1:6">
      <c r="A2183" s="593">
        <v>91326</v>
      </c>
      <c r="B2183" s="593" t="s">
        <v>2951</v>
      </c>
      <c r="C2183" s="593" t="s">
        <v>123</v>
      </c>
      <c r="D2183" s="593" t="s">
        <v>793</v>
      </c>
      <c r="E2183" s="595">
        <v>818.03</v>
      </c>
      <c r="F2183" s="591" t="s">
        <v>794</v>
      </c>
    </row>
    <row r="2184" spans="1:6">
      <c r="A2184" s="593">
        <v>91327</v>
      </c>
      <c r="B2184" s="593" t="s">
        <v>2952</v>
      </c>
      <c r="C2184" s="593" t="s">
        <v>123</v>
      </c>
      <c r="D2184" s="593" t="s">
        <v>793</v>
      </c>
      <c r="E2184" s="595">
        <v>866.63</v>
      </c>
      <c r="F2184" s="591" t="s">
        <v>794</v>
      </c>
    </row>
    <row r="2185" spans="1:6">
      <c r="A2185" s="593">
        <v>91328</v>
      </c>
      <c r="B2185" s="593" t="s">
        <v>2953</v>
      </c>
      <c r="C2185" s="593" t="s">
        <v>123</v>
      </c>
      <c r="D2185" s="593" t="s">
        <v>793</v>
      </c>
      <c r="E2185" s="595">
        <v>890.76</v>
      </c>
      <c r="F2185" s="591" t="s">
        <v>794</v>
      </c>
    </row>
    <row r="2186" spans="1:6">
      <c r="A2186" s="593">
        <v>91329</v>
      </c>
      <c r="B2186" s="593" t="s">
        <v>2954</v>
      </c>
      <c r="C2186" s="593" t="s">
        <v>123</v>
      </c>
      <c r="D2186" s="593" t="s">
        <v>793</v>
      </c>
      <c r="E2186" s="595">
        <v>757.12</v>
      </c>
      <c r="F2186" s="591" t="s">
        <v>794</v>
      </c>
    </row>
    <row r="2187" spans="1:6">
      <c r="A2187" s="593">
        <v>91330</v>
      </c>
      <c r="B2187" s="593" t="s">
        <v>2955</v>
      </c>
      <c r="C2187" s="593" t="s">
        <v>123</v>
      </c>
      <c r="D2187" s="593" t="s">
        <v>793</v>
      </c>
      <c r="E2187" s="595">
        <v>918.93</v>
      </c>
      <c r="F2187" s="591" t="s">
        <v>794</v>
      </c>
    </row>
    <row r="2188" spans="1:6">
      <c r="A2188" s="593">
        <v>91331</v>
      </c>
      <c r="B2188" s="593" t="s">
        <v>2956</v>
      </c>
      <c r="C2188" s="593" t="s">
        <v>123</v>
      </c>
      <c r="D2188" s="593" t="s">
        <v>793</v>
      </c>
      <c r="E2188" s="595">
        <v>784.45</v>
      </c>
      <c r="F2188" s="591" t="s">
        <v>794</v>
      </c>
    </row>
    <row r="2189" spans="1:6">
      <c r="A2189" s="593">
        <v>91332</v>
      </c>
      <c r="B2189" s="593" t="s">
        <v>2957</v>
      </c>
      <c r="C2189" s="593" t="s">
        <v>123</v>
      </c>
      <c r="D2189" s="593" t="s">
        <v>793</v>
      </c>
      <c r="E2189" s="595">
        <v>960.41</v>
      </c>
      <c r="F2189" s="591" t="s">
        <v>794</v>
      </c>
    </row>
    <row r="2190" spans="1:6">
      <c r="A2190" s="593">
        <v>91333</v>
      </c>
      <c r="B2190" s="593" t="s">
        <v>2958</v>
      </c>
      <c r="C2190" s="593" t="s">
        <v>123</v>
      </c>
      <c r="D2190" s="593" t="s">
        <v>793</v>
      </c>
      <c r="E2190" s="595">
        <v>825.09</v>
      </c>
      <c r="F2190" s="591" t="s">
        <v>794</v>
      </c>
    </row>
    <row r="2191" spans="1:6">
      <c r="A2191" s="593">
        <v>91334</v>
      </c>
      <c r="B2191" s="593" t="s">
        <v>2959</v>
      </c>
      <c r="C2191" s="593" t="s">
        <v>123</v>
      </c>
      <c r="D2191" s="593" t="s">
        <v>793</v>
      </c>
      <c r="E2191" s="594">
        <v>1421.68</v>
      </c>
      <c r="F2191" s="591" t="s">
        <v>794</v>
      </c>
    </row>
    <row r="2192" spans="1:6">
      <c r="A2192" s="593">
        <v>91335</v>
      </c>
      <c r="B2192" s="593" t="s">
        <v>2960</v>
      </c>
      <c r="C2192" s="593" t="s">
        <v>123</v>
      </c>
      <c r="D2192" s="593" t="s">
        <v>793</v>
      </c>
      <c r="E2192" s="594">
        <v>1286.3599999999999</v>
      </c>
      <c r="F2192" s="591" t="s">
        <v>794</v>
      </c>
    </row>
    <row r="2193" spans="1:6">
      <c r="A2193" s="593">
        <v>91336</v>
      </c>
      <c r="B2193" s="593" t="s">
        <v>2961</v>
      </c>
      <c r="C2193" s="593" t="s">
        <v>123</v>
      </c>
      <c r="D2193" s="593" t="s">
        <v>793</v>
      </c>
      <c r="E2193" s="594">
        <v>1774.68</v>
      </c>
      <c r="F2193" s="591" t="s">
        <v>794</v>
      </c>
    </row>
    <row r="2194" spans="1:6">
      <c r="A2194" s="593">
        <v>91337</v>
      </c>
      <c r="B2194" s="593" t="s">
        <v>2962</v>
      </c>
      <c r="C2194" s="593" t="s">
        <v>123</v>
      </c>
      <c r="D2194" s="593" t="s">
        <v>793</v>
      </c>
      <c r="E2194" s="594">
        <v>1639.36</v>
      </c>
      <c r="F2194" s="591" t="s">
        <v>794</v>
      </c>
    </row>
    <row r="2195" spans="1:6">
      <c r="A2195" s="593">
        <v>100659</v>
      </c>
      <c r="B2195" s="593" t="s">
        <v>2963</v>
      </c>
      <c r="C2195" s="593" t="s">
        <v>67</v>
      </c>
      <c r="D2195" s="593" t="s">
        <v>942</v>
      </c>
      <c r="E2195" s="595">
        <v>12.61</v>
      </c>
      <c r="F2195" s="591" t="s">
        <v>794</v>
      </c>
    </row>
    <row r="2196" spans="1:6">
      <c r="A2196" s="593">
        <v>100660</v>
      </c>
      <c r="B2196" s="593" t="s">
        <v>2964</v>
      </c>
      <c r="C2196" s="593" t="s">
        <v>67</v>
      </c>
      <c r="D2196" s="593" t="s">
        <v>942</v>
      </c>
      <c r="E2196" s="595">
        <v>8.42</v>
      </c>
      <c r="F2196" s="591" t="s">
        <v>794</v>
      </c>
    </row>
    <row r="2197" spans="1:6">
      <c r="A2197" s="593">
        <v>100675</v>
      </c>
      <c r="B2197" s="593" t="s">
        <v>2965</v>
      </c>
      <c r="C2197" s="593" t="s">
        <v>123</v>
      </c>
      <c r="D2197" s="593" t="s">
        <v>793</v>
      </c>
      <c r="E2197" s="594">
        <v>1022.05</v>
      </c>
      <c r="F2197" s="591" t="s">
        <v>794</v>
      </c>
    </row>
    <row r="2198" spans="1:6">
      <c r="A2198" s="593">
        <v>100676</v>
      </c>
      <c r="B2198" s="593" t="s">
        <v>2966</v>
      </c>
      <c r="C2198" s="593" t="s">
        <v>123</v>
      </c>
      <c r="D2198" s="593" t="s">
        <v>942</v>
      </c>
      <c r="E2198" s="595">
        <v>196.57</v>
      </c>
      <c r="F2198" s="591" t="s">
        <v>794</v>
      </c>
    </row>
    <row r="2199" spans="1:6">
      <c r="A2199" s="593">
        <v>100678</v>
      </c>
      <c r="B2199" s="593" t="s">
        <v>2967</v>
      </c>
      <c r="C2199" s="593" t="s">
        <v>123</v>
      </c>
      <c r="D2199" s="593" t="s">
        <v>793</v>
      </c>
      <c r="E2199" s="594">
        <v>1041.42</v>
      </c>
      <c r="F2199" s="591" t="s">
        <v>794</v>
      </c>
    </row>
    <row r="2200" spans="1:6">
      <c r="A2200" s="593">
        <v>100679</v>
      </c>
      <c r="B2200" s="593" t="s">
        <v>2968</v>
      </c>
      <c r="C2200" s="593" t="s">
        <v>123</v>
      </c>
      <c r="D2200" s="593" t="s">
        <v>793</v>
      </c>
      <c r="E2200" s="595">
        <v>856.11</v>
      </c>
      <c r="F2200" s="591" t="s">
        <v>794</v>
      </c>
    </row>
    <row r="2201" spans="1:6">
      <c r="A2201" s="593">
        <v>100680</v>
      </c>
      <c r="B2201" s="593" t="s">
        <v>2969</v>
      </c>
      <c r="C2201" s="593" t="s">
        <v>123</v>
      </c>
      <c r="D2201" s="593" t="s">
        <v>793</v>
      </c>
      <c r="E2201" s="594">
        <v>1050.5899999999999</v>
      </c>
      <c r="F2201" s="591" t="s">
        <v>794</v>
      </c>
    </row>
    <row r="2202" spans="1:6">
      <c r="A2202" s="593">
        <v>100681</v>
      </c>
      <c r="B2202" s="593" t="s">
        <v>2970</v>
      </c>
      <c r="C2202" s="593" t="s">
        <v>123</v>
      </c>
      <c r="D2202" s="593" t="s">
        <v>793</v>
      </c>
      <c r="E2202" s="594">
        <v>1080.18</v>
      </c>
      <c r="F2202" s="591" t="s">
        <v>794</v>
      </c>
    </row>
    <row r="2203" spans="1:6">
      <c r="A2203" s="593">
        <v>100682</v>
      </c>
      <c r="B2203" s="593" t="s">
        <v>2971</v>
      </c>
      <c r="C2203" s="593" t="s">
        <v>123</v>
      </c>
      <c r="D2203" s="593" t="s">
        <v>793</v>
      </c>
      <c r="E2203" s="595">
        <v>876.6</v>
      </c>
      <c r="F2203" s="591" t="s">
        <v>794</v>
      </c>
    </row>
    <row r="2204" spans="1:6">
      <c r="A2204" s="593">
        <v>100683</v>
      </c>
      <c r="B2204" s="593" t="s">
        <v>2972</v>
      </c>
      <c r="C2204" s="593" t="s">
        <v>123</v>
      </c>
      <c r="D2204" s="593" t="s">
        <v>793</v>
      </c>
      <c r="E2204" s="594">
        <v>1136.08</v>
      </c>
      <c r="F2204" s="591" t="s">
        <v>794</v>
      </c>
    </row>
    <row r="2205" spans="1:6">
      <c r="A2205" s="593">
        <v>100684</v>
      </c>
      <c r="B2205" s="593" t="s">
        <v>2973</v>
      </c>
      <c r="C2205" s="593" t="s">
        <v>123</v>
      </c>
      <c r="D2205" s="593" t="s">
        <v>793</v>
      </c>
      <c r="E2205" s="595">
        <v>925.66</v>
      </c>
      <c r="F2205" s="591" t="s">
        <v>794</v>
      </c>
    </row>
    <row r="2206" spans="1:6">
      <c r="A2206" s="593">
        <v>100685</v>
      </c>
      <c r="B2206" s="593" t="s">
        <v>2974</v>
      </c>
      <c r="C2206" s="593" t="s">
        <v>123</v>
      </c>
      <c r="D2206" s="593" t="s">
        <v>793</v>
      </c>
      <c r="E2206" s="594">
        <v>1185.52</v>
      </c>
      <c r="F2206" s="591" t="s">
        <v>794</v>
      </c>
    </row>
    <row r="2207" spans="1:6">
      <c r="A2207" s="593">
        <v>100686</v>
      </c>
      <c r="B2207" s="593" t="s">
        <v>2975</v>
      </c>
      <c r="C2207" s="593" t="s">
        <v>123</v>
      </c>
      <c r="D2207" s="593" t="s">
        <v>793</v>
      </c>
      <c r="E2207" s="595">
        <v>974.26</v>
      </c>
      <c r="F2207" s="591" t="s">
        <v>794</v>
      </c>
    </row>
    <row r="2208" spans="1:6">
      <c r="A2208" s="593">
        <v>100687</v>
      </c>
      <c r="B2208" s="593" t="s">
        <v>2976</v>
      </c>
      <c r="C2208" s="593" t="s">
        <v>123</v>
      </c>
      <c r="D2208" s="593" t="s">
        <v>793</v>
      </c>
      <c r="E2208" s="594">
        <v>1052.01</v>
      </c>
      <c r="F2208" s="591" t="s">
        <v>794</v>
      </c>
    </row>
    <row r="2209" spans="1:6">
      <c r="A2209" s="593">
        <v>100688</v>
      </c>
      <c r="B2209" s="593" t="s">
        <v>2977</v>
      </c>
      <c r="C2209" s="593" t="s">
        <v>123</v>
      </c>
      <c r="D2209" s="593" t="s">
        <v>793</v>
      </c>
      <c r="E2209" s="595">
        <v>866.7</v>
      </c>
      <c r="F2209" s="591" t="s">
        <v>794</v>
      </c>
    </row>
    <row r="2210" spans="1:6">
      <c r="A2210" s="593">
        <v>100689</v>
      </c>
      <c r="B2210" s="593" t="s">
        <v>2978</v>
      </c>
      <c r="C2210" s="593" t="s">
        <v>123</v>
      </c>
      <c r="D2210" s="593" t="s">
        <v>793</v>
      </c>
      <c r="E2210" s="594">
        <v>1143.1400000000001</v>
      </c>
      <c r="F2210" s="591" t="s">
        <v>794</v>
      </c>
    </row>
    <row r="2211" spans="1:6">
      <c r="A2211" s="593">
        <v>100690</v>
      </c>
      <c r="B2211" s="593" t="s">
        <v>2979</v>
      </c>
      <c r="C2211" s="593" t="s">
        <v>123</v>
      </c>
      <c r="D2211" s="593" t="s">
        <v>793</v>
      </c>
      <c r="E2211" s="595">
        <v>932.72</v>
      </c>
      <c r="F2211" s="591" t="s">
        <v>794</v>
      </c>
    </row>
    <row r="2212" spans="1:6">
      <c r="A2212" s="593">
        <v>100691</v>
      </c>
      <c r="B2212" s="593" t="s">
        <v>2980</v>
      </c>
      <c r="C2212" s="593" t="s">
        <v>123</v>
      </c>
      <c r="D2212" s="593" t="s">
        <v>793</v>
      </c>
      <c r="E2212" s="594">
        <v>1604.41</v>
      </c>
      <c r="F2212" s="591" t="s">
        <v>794</v>
      </c>
    </row>
    <row r="2213" spans="1:6">
      <c r="A2213" s="593">
        <v>100692</v>
      </c>
      <c r="B2213" s="593" t="s">
        <v>2981</v>
      </c>
      <c r="C2213" s="593" t="s">
        <v>123</v>
      </c>
      <c r="D2213" s="593" t="s">
        <v>793</v>
      </c>
      <c r="E2213" s="594">
        <v>1393.99</v>
      </c>
      <c r="F2213" s="591" t="s">
        <v>794</v>
      </c>
    </row>
    <row r="2214" spans="1:6">
      <c r="A2214" s="593">
        <v>100693</v>
      </c>
      <c r="B2214" s="593" t="s">
        <v>2982</v>
      </c>
      <c r="C2214" s="593" t="s">
        <v>123</v>
      </c>
      <c r="D2214" s="593" t="s">
        <v>793</v>
      </c>
      <c r="E2214" s="594">
        <v>1957.41</v>
      </c>
      <c r="F2214" s="591" t="s">
        <v>794</v>
      </c>
    </row>
    <row r="2215" spans="1:6">
      <c r="A2215" s="593">
        <v>100694</v>
      </c>
      <c r="B2215" s="593" t="s">
        <v>2983</v>
      </c>
      <c r="C2215" s="593" t="s">
        <v>123</v>
      </c>
      <c r="D2215" s="593" t="s">
        <v>793</v>
      </c>
      <c r="E2215" s="594">
        <v>1746.99</v>
      </c>
      <c r="F2215" s="591" t="s">
        <v>794</v>
      </c>
    </row>
    <row r="2216" spans="1:6">
      <c r="A2216" s="593">
        <v>100695</v>
      </c>
      <c r="B2216" s="593" t="s">
        <v>2984</v>
      </c>
      <c r="C2216" s="593" t="s">
        <v>123</v>
      </c>
      <c r="D2216" s="593" t="s">
        <v>942</v>
      </c>
      <c r="E2216" s="595">
        <v>50.45</v>
      </c>
      <c r="F2216" s="591" t="s">
        <v>794</v>
      </c>
    </row>
    <row r="2217" spans="1:6">
      <c r="A2217" s="593">
        <v>100696</v>
      </c>
      <c r="B2217" s="593" t="s">
        <v>2985</v>
      </c>
      <c r="C2217" s="593" t="s">
        <v>123</v>
      </c>
      <c r="D2217" s="593" t="s">
        <v>942</v>
      </c>
      <c r="E2217" s="595">
        <v>56.13</v>
      </c>
      <c r="F2217" s="591" t="s">
        <v>794</v>
      </c>
    </row>
    <row r="2218" spans="1:6">
      <c r="A2218" s="593">
        <v>100697</v>
      </c>
      <c r="B2218" s="593" t="s">
        <v>2986</v>
      </c>
      <c r="C2218" s="593" t="s">
        <v>123</v>
      </c>
      <c r="D2218" s="593" t="s">
        <v>942</v>
      </c>
      <c r="E2218" s="595">
        <v>61.86</v>
      </c>
      <c r="F2218" s="591" t="s">
        <v>794</v>
      </c>
    </row>
    <row r="2219" spans="1:6">
      <c r="A2219" s="593">
        <v>100698</v>
      </c>
      <c r="B2219" s="593" t="s">
        <v>2987</v>
      </c>
      <c r="C2219" s="593" t="s">
        <v>123</v>
      </c>
      <c r="D2219" s="593" t="s">
        <v>942</v>
      </c>
      <c r="E2219" s="595">
        <v>67.56</v>
      </c>
      <c r="F2219" s="591" t="s">
        <v>794</v>
      </c>
    </row>
    <row r="2220" spans="1:6">
      <c r="A2220" s="593">
        <v>100699</v>
      </c>
      <c r="B2220" s="593" t="s">
        <v>2988</v>
      </c>
      <c r="C2220" s="593" t="s">
        <v>123</v>
      </c>
      <c r="D2220" s="593" t="s">
        <v>942</v>
      </c>
      <c r="E2220" s="595">
        <v>80.33</v>
      </c>
      <c r="F2220" s="591" t="s">
        <v>794</v>
      </c>
    </row>
    <row r="2221" spans="1:6">
      <c r="A2221" s="593">
        <v>100700</v>
      </c>
      <c r="B2221" s="593" t="s">
        <v>2989</v>
      </c>
      <c r="C2221" s="593" t="s">
        <v>123</v>
      </c>
      <c r="D2221" s="593" t="s">
        <v>793</v>
      </c>
      <c r="E2221" s="595">
        <v>880.46</v>
      </c>
      <c r="F2221" s="591" t="s">
        <v>794</v>
      </c>
    </row>
    <row r="2222" spans="1:6">
      <c r="A2222" s="593">
        <v>100712</v>
      </c>
      <c r="B2222" s="593" t="s">
        <v>2990</v>
      </c>
      <c r="C2222" s="593" t="s">
        <v>123</v>
      </c>
      <c r="D2222" s="593" t="s">
        <v>793</v>
      </c>
      <c r="E2222" s="595">
        <v>847.01</v>
      </c>
      <c r="F2222" s="591" t="s">
        <v>794</v>
      </c>
    </row>
    <row r="2223" spans="1:6">
      <c r="A2223" s="593">
        <v>100665</v>
      </c>
      <c r="B2223" s="593" t="s">
        <v>2991</v>
      </c>
      <c r="C2223" s="593" t="s">
        <v>68</v>
      </c>
      <c r="D2223" s="593" t="s">
        <v>793</v>
      </c>
      <c r="E2223" s="595">
        <v>771.94</v>
      </c>
      <c r="F2223" s="591" t="s">
        <v>794</v>
      </c>
    </row>
    <row r="2224" spans="1:6">
      <c r="A2224" s="593">
        <v>100666</v>
      </c>
      <c r="B2224" s="593" t="s">
        <v>2992</v>
      </c>
      <c r="C2224" s="593" t="s">
        <v>68</v>
      </c>
      <c r="D2224" s="593" t="s">
        <v>793</v>
      </c>
      <c r="E2224" s="595">
        <v>613.59</v>
      </c>
      <c r="F2224" s="591" t="s">
        <v>794</v>
      </c>
    </row>
    <row r="2225" spans="1:6">
      <c r="A2225" s="593">
        <v>100667</v>
      </c>
      <c r="B2225" s="593" t="s">
        <v>2993</v>
      </c>
      <c r="C2225" s="593" t="s">
        <v>68</v>
      </c>
      <c r="D2225" s="593" t="s">
        <v>793</v>
      </c>
      <c r="E2225" s="595">
        <v>995.81</v>
      </c>
      <c r="F2225" s="591" t="s">
        <v>794</v>
      </c>
    </row>
    <row r="2226" spans="1:6">
      <c r="A2226" s="593">
        <v>100668</v>
      </c>
      <c r="B2226" s="593" t="s">
        <v>2994</v>
      </c>
      <c r="C2226" s="593" t="s">
        <v>68</v>
      </c>
      <c r="D2226" s="593" t="s">
        <v>793</v>
      </c>
      <c r="E2226" s="594">
        <v>1144.71</v>
      </c>
      <c r="F2226" s="591" t="s">
        <v>794</v>
      </c>
    </row>
    <row r="2227" spans="1:6">
      <c r="A2227" s="593">
        <v>100669</v>
      </c>
      <c r="B2227" s="593" t="s">
        <v>2995</v>
      </c>
      <c r="C2227" s="593" t="s">
        <v>68</v>
      </c>
      <c r="D2227" s="593" t="s">
        <v>793</v>
      </c>
      <c r="E2227" s="595">
        <v>790.87</v>
      </c>
      <c r="F2227" s="591" t="s">
        <v>794</v>
      </c>
    </row>
    <row r="2228" spans="1:6">
      <c r="A2228" s="593">
        <v>100670</v>
      </c>
      <c r="B2228" s="593" t="s">
        <v>2996</v>
      </c>
      <c r="C2228" s="593" t="s">
        <v>68</v>
      </c>
      <c r="D2228" s="593" t="s">
        <v>793</v>
      </c>
      <c r="E2228" s="595">
        <v>964.12</v>
      </c>
      <c r="F2228" s="591" t="s">
        <v>794</v>
      </c>
    </row>
    <row r="2229" spans="1:6">
      <c r="A2229" s="593">
        <v>100671</v>
      </c>
      <c r="B2229" s="593" t="s">
        <v>2997</v>
      </c>
      <c r="C2229" s="593" t="s">
        <v>68</v>
      </c>
      <c r="D2229" s="593" t="s">
        <v>793</v>
      </c>
      <c r="E2229" s="594">
        <v>1191.8599999999999</v>
      </c>
      <c r="F2229" s="591" t="s">
        <v>794</v>
      </c>
    </row>
    <row r="2230" spans="1:6">
      <c r="A2230" s="593">
        <v>100672</v>
      </c>
      <c r="B2230" s="593" t="s">
        <v>2998</v>
      </c>
      <c r="C2230" s="593" t="s">
        <v>68</v>
      </c>
      <c r="D2230" s="593" t="s">
        <v>793</v>
      </c>
      <c r="E2230" s="595">
        <v>776.67</v>
      </c>
      <c r="F2230" s="591" t="s">
        <v>794</v>
      </c>
    </row>
    <row r="2231" spans="1:6">
      <c r="A2231" s="593">
        <v>100701</v>
      </c>
      <c r="B2231" s="593" t="s">
        <v>2999</v>
      </c>
      <c r="C2231" s="593" t="s">
        <v>68</v>
      </c>
      <c r="D2231" s="593" t="s">
        <v>942</v>
      </c>
      <c r="E2231" s="595">
        <v>757.99</v>
      </c>
      <c r="F2231" s="591" t="s">
        <v>794</v>
      </c>
    </row>
    <row r="2232" spans="1:6">
      <c r="A2232" s="593">
        <v>94559</v>
      </c>
      <c r="B2232" s="593" t="s">
        <v>3000</v>
      </c>
      <c r="C2232" s="593" t="s">
        <v>68</v>
      </c>
      <c r="D2232" s="593" t="s">
        <v>793</v>
      </c>
      <c r="E2232" s="595">
        <v>665.43</v>
      </c>
      <c r="F2232" s="591" t="s">
        <v>794</v>
      </c>
    </row>
    <row r="2233" spans="1:6">
      <c r="A2233" s="593">
        <v>94562</v>
      </c>
      <c r="B2233" s="593" t="s">
        <v>3001</v>
      </c>
      <c r="C2233" s="593" t="s">
        <v>68</v>
      </c>
      <c r="D2233" s="593" t="s">
        <v>793</v>
      </c>
      <c r="E2233" s="595">
        <v>587.07000000000005</v>
      </c>
      <c r="F2233" s="591" t="s">
        <v>794</v>
      </c>
    </row>
    <row r="2234" spans="1:6">
      <c r="A2234" s="593">
        <v>94587</v>
      </c>
      <c r="B2234" s="593" t="s">
        <v>3002</v>
      </c>
      <c r="C2234" s="593" t="s">
        <v>67</v>
      </c>
      <c r="D2234" s="593" t="s">
        <v>793</v>
      </c>
      <c r="E2234" s="594">
        <v>60.29</v>
      </c>
      <c r="F2234" s="591" t="s">
        <v>794</v>
      </c>
    </row>
    <row r="2235" spans="1:6">
      <c r="A2235" s="593">
        <v>94588</v>
      </c>
      <c r="B2235" s="593" t="s">
        <v>3003</v>
      </c>
      <c r="C2235" s="593" t="s">
        <v>67</v>
      </c>
      <c r="D2235" s="593" t="s">
        <v>793</v>
      </c>
      <c r="E2235" s="595">
        <v>70.2</v>
      </c>
      <c r="F2235" s="591" t="s">
        <v>794</v>
      </c>
    </row>
    <row r="2236" spans="1:6">
      <c r="A2236" s="593">
        <v>105813</v>
      </c>
      <c r="B2236" s="593" t="s">
        <v>3004</v>
      </c>
      <c r="C2236" s="593" t="s">
        <v>68</v>
      </c>
      <c r="D2236" s="593" t="s">
        <v>793</v>
      </c>
      <c r="E2236" s="595">
        <v>971.09</v>
      </c>
      <c r="F2236" s="591" t="s">
        <v>794</v>
      </c>
    </row>
    <row r="2237" spans="1:6">
      <c r="A2237" s="593">
        <v>99837</v>
      </c>
      <c r="B2237" s="593" t="s">
        <v>3005</v>
      </c>
      <c r="C2237" s="593" t="s">
        <v>67</v>
      </c>
      <c r="D2237" s="593" t="s">
        <v>793</v>
      </c>
      <c r="E2237" s="594">
        <v>547.11</v>
      </c>
      <c r="F2237" s="591" t="s">
        <v>794</v>
      </c>
    </row>
    <row r="2238" spans="1:6">
      <c r="A2238" s="593">
        <v>99839</v>
      </c>
      <c r="B2238" s="593" t="s">
        <v>3006</v>
      </c>
      <c r="C2238" s="593" t="s">
        <v>67</v>
      </c>
      <c r="D2238" s="593" t="s">
        <v>793</v>
      </c>
      <c r="E2238" s="595">
        <v>456.56</v>
      </c>
      <c r="F2238" s="591" t="s">
        <v>794</v>
      </c>
    </row>
    <row r="2239" spans="1:6">
      <c r="A2239" s="593">
        <v>99841</v>
      </c>
      <c r="B2239" s="593" t="s">
        <v>3007</v>
      </c>
      <c r="C2239" s="593" t="s">
        <v>67</v>
      </c>
      <c r="D2239" s="593" t="s">
        <v>793</v>
      </c>
      <c r="E2239" s="594">
        <v>1467.66</v>
      </c>
      <c r="F2239" s="591" t="s">
        <v>794</v>
      </c>
    </row>
    <row r="2240" spans="1:6">
      <c r="A2240" s="593">
        <v>99855</v>
      </c>
      <c r="B2240" s="593" t="s">
        <v>3008</v>
      </c>
      <c r="C2240" s="593" t="s">
        <v>67</v>
      </c>
      <c r="D2240" s="593" t="s">
        <v>793</v>
      </c>
      <c r="E2240" s="595">
        <v>98.65</v>
      </c>
      <c r="F2240" s="591" t="s">
        <v>794</v>
      </c>
    </row>
    <row r="2241" spans="1:6">
      <c r="A2241" s="593">
        <v>99857</v>
      </c>
      <c r="B2241" s="593" t="s">
        <v>3009</v>
      </c>
      <c r="C2241" s="593" t="s">
        <v>67</v>
      </c>
      <c r="D2241" s="593" t="s">
        <v>793</v>
      </c>
      <c r="E2241" s="594">
        <v>80.400000000000006</v>
      </c>
      <c r="F2241" s="591" t="s">
        <v>794</v>
      </c>
    </row>
    <row r="2242" spans="1:6">
      <c r="A2242" s="593">
        <v>99861</v>
      </c>
      <c r="B2242" s="593" t="s">
        <v>3010</v>
      </c>
      <c r="C2242" s="593" t="s">
        <v>68</v>
      </c>
      <c r="D2242" s="593" t="s">
        <v>793</v>
      </c>
      <c r="E2242" s="595">
        <v>562.54999999999995</v>
      </c>
      <c r="F2242" s="591" t="s">
        <v>794</v>
      </c>
    </row>
    <row r="2243" spans="1:6">
      <c r="A2243" s="593">
        <v>99862</v>
      </c>
      <c r="B2243" s="593" t="s">
        <v>3011</v>
      </c>
      <c r="C2243" s="593" t="s">
        <v>68</v>
      </c>
      <c r="D2243" s="593" t="s">
        <v>793</v>
      </c>
      <c r="E2243" s="595">
        <v>539.27</v>
      </c>
      <c r="F2243" s="591" t="s">
        <v>794</v>
      </c>
    </row>
    <row r="2244" spans="1:6">
      <c r="A2244" s="593">
        <v>90838</v>
      </c>
      <c r="B2244" s="593" t="s">
        <v>3012</v>
      </c>
      <c r="C2244" s="593" t="s">
        <v>123</v>
      </c>
      <c r="D2244" s="593" t="s">
        <v>942</v>
      </c>
      <c r="E2244" s="594">
        <v>1877.93</v>
      </c>
      <c r="F2244" s="591" t="s">
        <v>794</v>
      </c>
    </row>
    <row r="2245" spans="1:6">
      <c r="A2245" s="593">
        <v>91338</v>
      </c>
      <c r="B2245" s="593" t="s">
        <v>3013</v>
      </c>
      <c r="C2245" s="593" t="s">
        <v>68</v>
      </c>
      <c r="D2245" s="593" t="s">
        <v>793</v>
      </c>
      <c r="E2245" s="595">
        <v>836.66</v>
      </c>
      <c r="F2245" s="591" t="s">
        <v>794</v>
      </c>
    </row>
    <row r="2246" spans="1:6">
      <c r="A2246" s="593">
        <v>91341</v>
      </c>
      <c r="B2246" s="593" t="s">
        <v>243</v>
      </c>
      <c r="C2246" s="593" t="s">
        <v>68</v>
      </c>
      <c r="D2246" s="593" t="s">
        <v>793</v>
      </c>
      <c r="E2246" s="595">
        <v>650.41</v>
      </c>
      <c r="F2246" s="591" t="s">
        <v>794</v>
      </c>
    </row>
    <row r="2247" spans="1:6">
      <c r="A2247" s="593">
        <v>94805</v>
      </c>
      <c r="B2247" s="593" t="s">
        <v>3014</v>
      </c>
      <c r="C2247" s="593" t="s">
        <v>123</v>
      </c>
      <c r="D2247" s="593" t="s">
        <v>793</v>
      </c>
      <c r="E2247" s="595">
        <v>832.9</v>
      </c>
      <c r="F2247" s="591" t="s">
        <v>794</v>
      </c>
    </row>
    <row r="2248" spans="1:6">
      <c r="A2248" s="593">
        <v>94806</v>
      </c>
      <c r="B2248" s="593" t="s">
        <v>3015</v>
      </c>
      <c r="C2248" s="593" t="s">
        <v>123</v>
      </c>
      <c r="D2248" s="593" t="s">
        <v>942</v>
      </c>
      <c r="E2248" s="595">
        <v>873.39</v>
      </c>
      <c r="F2248" s="591" t="s">
        <v>794</v>
      </c>
    </row>
    <row r="2249" spans="1:6">
      <c r="A2249" s="593">
        <v>94807</v>
      </c>
      <c r="B2249" s="593" t="s">
        <v>3016</v>
      </c>
      <c r="C2249" s="593" t="s">
        <v>123</v>
      </c>
      <c r="D2249" s="593" t="s">
        <v>942</v>
      </c>
      <c r="E2249" s="595">
        <v>793.47</v>
      </c>
      <c r="F2249" s="591" t="s">
        <v>794</v>
      </c>
    </row>
    <row r="2250" spans="1:6">
      <c r="A2250" s="593">
        <v>100702</v>
      </c>
      <c r="B2250" s="593" t="s">
        <v>242</v>
      </c>
      <c r="C2250" s="593" t="s">
        <v>68</v>
      </c>
      <c r="D2250" s="593" t="s">
        <v>793</v>
      </c>
      <c r="E2250" s="595">
        <v>461.61</v>
      </c>
      <c r="F2250" s="591" t="s">
        <v>794</v>
      </c>
    </row>
    <row r="2251" spans="1:6">
      <c r="A2251" s="593">
        <v>102188</v>
      </c>
      <c r="B2251" s="593" t="s">
        <v>3017</v>
      </c>
      <c r="C2251" s="593" t="s">
        <v>123</v>
      </c>
      <c r="D2251" s="593" t="s">
        <v>942</v>
      </c>
      <c r="E2251" s="594">
        <v>1022.84</v>
      </c>
      <c r="F2251" s="591" t="s">
        <v>794</v>
      </c>
    </row>
    <row r="2252" spans="1:6">
      <c r="A2252" s="593">
        <v>102189</v>
      </c>
      <c r="B2252" s="593" t="s">
        <v>3018</v>
      </c>
      <c r="C2252" s="593" t="s">
        <v>123</v>
      </c>
      <c r="D2252" s="593" t="s">
        <v>942</v>
      </c>
      <c r="E2252" s="595">
        <v>254.19</v>
      </c>
      <c r="F2252" s="591" t="s">
        <v>794</v>
      </c>
    </row>
    <row r="2253" spans="1:6">
      <c r="A2253" s="593">
        <v>100703</v>
      </c>
      <c r="B2253" s="593" t="s">
        <v>3019</v>
      </c>
      <c r="C2253" s="593" t="s">
        <v>123</v>
      </c>
      <c r="D2253" s="593" t="s">
        <v>942</v>
      </c>
      <c r="E2253" s="595">
        <v>34.85</v>
      </c>
      <c r="F2253" s="591" t="s">
        <v>794</v>
      </c>
    </row>
    <row r="2254" spans="1:6">
      <c r="A2254" s="593">
        <v>100704</v>
      </c>
      <c r="B2254" s="593" t="s">
        <v>3020</v>
      </c>
      <c r="C2254" s="593" t="s">
        <v>123</v>
      </c>
      <c r="D2254" s="593" t="s">
        <v>942</v>
      </c>
      <c r="E2254" s="595">
        <v>76.13</v>
      </c>
      <c r="F2254" s="591" t="s">
        <v>794</v>
      </c>
    </row>
    <row r="2255" spans="1:6">
      <c r="A2255" s="593">
        <v>100705</v>
      </c>
      <c r="B2255" s="593" t="s">
        <v>3021</v>
      </c>
      <c r="C2255" s="593" t="s">
        <v>123</v>
      </c>
      <c r="D2255" s="593" t="s">
        <v>942</v>
      </c>
      <c r="E2255" s="595">
        <v>83.76</v>
      </c>
      <c r="F2255" s="591" t="s">
        <v>794</v>
      </c>
    </row>
    <row r="2256" spans="1:6">
      <c r="A2256" s="593">
        <v>100706</v>
      </c>
      <c r="B2256" s="593" t="s">
        <v>3022</v>
      </c>
      <c r="C2256" s="593" t="s">
        <v>123</v>
      </c>
      <c r="D2256" s="593" t="s">
        <v>942</v>
      </c>
      <c r="E2256" s="595">
        <v>69.94</v>
      </c>
      <c r="F2256" s="591" t="s">
        <v>794</v>
      </c>
    </row>
    <row r="2257" spans="1:6">
      <c r="A2257" s="593">
        <v>100707</v>
      </c>
      <c r="B2257" s="593" t="s">
        <v>3023</v>
      </c>
      <c r="C2257" s="593" t="s">
        <v>123</v>
      </c>
      <c r="D2257" s="593" t="s">
        <v>942</v>
      </c>
      <c r="E2257" s="595">
        <v>160.97</v>
      </c>
      <c r="F2257" s="591" t="s">
        <v>794</v>
      </c>
    </row>
    <row r="2258" spans="1:6">
      <c r="A2258" s="593">
        <v>100708</v>
      </c>
      <c r="B2258" s="593" t="s">
        <v>3024</v>
      </c>
      <c r="C2258" s="593" t="s">
        <v>123</v>
      </c>
      <c r="D2258" s="593" t="s">
        <v>942</v>
      </c>
      <c r="E2258" s="595">
        <v>203.65</v>
      </c>
      <c r="F2258" s="591" t="s">
        <v>794</v>
      </c>
    </row>
    <row r="2259" spans="1:6">
      <c r="A2259" s="593">
        <v>100709</v>
      </c>
      <c r="B2259" s="593" t="s">
        <v>3025</v>
      </c>
      <c r="C2259" s="593" t="s">
        <v>123</v>
      </c>
      <c r="D2259" s="593" t="s">
        <v>942</v>
      </c>
      <c r="E2259" s="595">
        <v>41.13</v>
      </c>
      <c r="F2259" s="591" t="s">
        <v>794</v>
      </c>
    </row>
    <row r="2260" spans="1:6">
      <c r="A2260" s="593">
        <v>100710</v>
      </c>
      <c r="B2260" s="593" t="s">
        <v>3026</v>
      </c>
      <c r="C2260" s="593" t="s">
        <v>123</v>
      </c>
      <c r="D2260" s="593" t="s">
        <v>942</v>
      </c>
      <c r="E2260" s="595">
        <v>106.03</v>
      </c>
      <c r="F2260" s="591" t="s">
        <v>794</v>
      </c>
    </row>
    <row r="2261" spans="1:6">
      <c r="A2261" s="593">
        <v>102151</v>
      </c>
      <c r="B2261" s="593" t="s">
        <v>3027</v>
      </c>
      <c r="C2261" s="593" t="s">
        <v>68</v>
      </c>
      <c r="D2261" s="593" t="s">
        <v>942</v>
      </c>
      <c r="E2261" s="595">
        <v>240.24</v>
      </c>
      <c r="F2261" s="591" t="s">
        <v>794</v>
      </c>
    </row>
    <row r="2262" spans="1:6">
      <c r="A2262" s="593">
        <v>102152</v>
      </c>
      <c r="B2262" s="593" t="s">
        <v>3028</v>
      </c>
      <c r="C2262" s="593" t="s">
        <v>68</v>
      </c>
      <c r="D2262" s="593" t="s">
        <v>942</v>
      </c>
      <c r="E2262" s="595">
        <v>268.99</v>
      </c>
      <c r="F2262" s="591" t="s">
        <v>794</v>
      </c>
    </row>
    <row r="2263" spans="1:6">
      <c r="A2263" s="593">
        <v>102153</v>
      </c>
      <c r="B2263" s="593" t="s">
        <v>3029</v>
      </c>
      <c r="C2263" s="593" t="s">
        <v>68</v>
      </c>
      <c r="D2263" s="593" t="s">
        <v>942</v>
      </c>
      <c r="E2263" s="595">
        <v>345.65</v>
      </c>
      <c r="F2263" s="591" t="s">
        <v>794</v>
      </c>
    </row>
    <row r="2264" spans="1:6">
      <c r="A2264" s="593">
        <v>102154</v>
      </c>
      <c r="B2264" s="593" t="s">
        <v>3030</v>
      </c>
      <c r="C2264" s="593" t="s">
        <v>68</v>
      </c>
      <c r="D2264" s="593" t="s">
        <v>942</v>
      </c>
      <c r="E2264" s="595">
        <v>299.72000000000003</v>
      </c>
      <c r="F2264" s="591" t="s">
        <v>794</v>
      </c>
    </row>
    <row r="2265" spans="1:6">
      <c r="A2265" s="593">
        <v>102155</v>
      </c>
      <c r="B2265" s="593" t="s">
        <v>3031</v>
      </c>
      <c r="C2265" s="593" t="s">
        <v>68</v>
      </c>
      <c r="D2265" s="593" t="s">
        <v>942</v>
      </c>
      <c r="E2265" s="595">
        <v>362.43</v>
      </c>
      <c r="F2265" s="591" t="s">
        <v>794</v>
      </c>
    </row>
    <row r="2266" spans="1:6">
      <c r="A2266" s="593">
        <v>102156</v>
      </c>
      <c r="B2266" s="593" t="s">
        <v>3032</v>
      </c>
      <c r="C2266" s="593" t="s">
        <v>68</v>
      </c>
      <c r="D2266" s="593" t="s">
        <v>942</v>
      </c>
      <c r="E2266" s="595">
        <v>349.92</v>
      </c>
      <c r="F2266" s="591" t="s">
        <v>794</v>
      </c>
    </row>
    <row r="2267" spans="1:6">
      <c r="A2267" s="593">
        <v>102157</v>
      </c>
      <c r="B2267" s="593" t="s">
        <v>3033</v>
      </c>
      <c r="C2267" s="593" t="s">
        <v>68</v>
      </c>
      <c r="D2267" s="593" t="s">
        <v>942</v>
      </c>
      <c r="E2267" s="595">
        <v>484.09</v>
      </c>
      <c r="F2267" s="591" t="s">
        <v>794</v>
      </c>
    </row>
    <row r="2268" spans="1:6">
      <c r="A2268" s="593">
        <v>102158</v>
      </c>
      <c r="B2268" s="593" t="s">
        <v>3034</v>
      </c>
      <c r="C2268" s="593" t="s">
        <v>68</v>
      </c>
      <c r="D2268" s="593" t="s">
        <v>942</v>
      </c>
      <c r="E2268" s="595">
        <v>493.22</v>
      </c>
      <c r="F2268" s="591" t="s">
        <v>794</v>
      </c>
    </row>
    <row r="2269" spans="1:6">
      <c r="A2269" s="593">
        <v>102159</v>
      </c>
      <c r="B2269" s="593" t="s">
        <v>3035</v>
      </c>
      <c r="C2269" s="593" t="s">
        <v>68</v>
      </c>
      <c r="D2269" s="593" t="s">
        <v>942</v>
      </c>
      <c r="E2269" s="595">
        <v>590.65</v>
      </c>
      <c r="F2269" s="591" t="s">
        <v>794</v>
      </c>
    </row>
    <row r="2270" spans="1:6">
      <c r="A2270" s="593">
        <v>102160</v>
      </c>
      <c r="B2270" s="593" t="s">
        <v>3036</v>
      </c>
      <c r="C2270" s="593" t="s">
        <v>68</v>
      </c>
      <c r="D2270" s="593" t="s">
        <v>942</v>
      </c>
      <c r="E2270" s="595">
        <v>230.65</v>
      </c>
      <c r="F2270" s="591" t="s">
        <v>794</v>
      </c>
    </row>
    <row r="2271" spans="1:6">
      <c r="A2271" s="593">
        <v>102161</v>
      </c>
      <c r="B2271" s="593" t="s">
        <v>3037</v>
      </c>
      <c r="C2271" s="593" t="s">
        <v>68</v>
      </c>
      <c r="D2271" s="593" t="s">
        <v>793</v>
      </c>
      <c r="E2271" s="595">
        <v>349.65</v>
      </c>
      <c r="F2271" s="591" t="s">
        <v>794</v>
      </c>
    </row>
    <row r="2272" spans="1:6">
      <c r="A2272" s="593">
        <v>102162</v>
      </c>
      <c r="B2272" s="593" t="s">
        <v>3038</v>
      </c>
      <c r="C2272" s="593" t="s">
        <v>68</v>
      </c>
      <c r="D2272" s="593" t="s">
        <v>793</v>
      </c>
      <c r="E2272" s="595">
        <v>378.4</v>
      </c>
      <c r="F2272" s="591" t="s">
        <v>794</v>
      </c>
    </row>
    <row r="2273" spans="1:6">
      <c r="A2273" s="593">
        <v>102163</v>
      </c>
      <c r="B2273" s="593" t="s">
        <v>3039</v>
      </c>
      <c r="C2273" s="593" t="s">
        <v>68</v>
      </c>
      <c r="D2273" s="593" t="s">
        <v>793</v>
      </c>
      <c r="E2273" s="595">
        <v>455.06</v>
      </c>
      <c r="F2273" s="591" t="s">
        <v>794</v>
      </c>
    </row>
    <row r="2274" spans="1:6">
      <c r="A2274" s="593">
        <v>102164</v>
      </c>
      <c r="B2274" s="593" t="s">
        <v>3040</v>
      </c>
      <c r="C2274" s="593" t="s">
        <v>68</v>
      </c>
      <c r="D2274" s="593" t="s">
        <v>793</v>
      </c>
      <c r="E2274" s="595">
        <v>389.02</v>
      </c>
      <c r="F2274" s="591" t="s">
        <v>794</v>
      </c>
    </row>
    <row r="2275" spans="1:6">
      <c r="A2275" s="593">
        <v>102165</v>
      </c>
      <c r="B2275" s="593" t="s">
        <v>3041</v>
      </c>
      <c r="C2275" s="593" t="s">
        <v>68</v>
      </c>
      <c r="D2275" s="593" t="s">
        <v>793</v>
      </c>
      <c r="E2275" s="595">
        <v>451.73</v>
      </c>
      <c r="F2275" s="591" t="s">
        <v>794</v>
      </c>
    </row>
    <row r="2276" spans="1:6">
      <c r="A2276" s="593">
        <v>102166</v>
      </c>
      <c r="B2276" s="593" t="s">
        <v>3042</v>
      </c>
      <c r="C2276" s="593" t="s">
        <v>68</v>
      </c>
      <c r="D2276" s="593" t="s">
        <v>793</v>
      </c>
      <c r="E2276" s="595">
        <v>419.08</v>
      </c>
      <c r="F2276" s="591" t="s">
        <v>794</v>
      </c>
    </row>
    <row r="2277" spans="1:6">
      <c r="A2277" s="593">
        <v>102167</v>
      </c>
      <c r="B2277" s="593" t="s">
        <v>3043</v>
      </c>
      <c r="C2277" s="593" t="s">
        <v>68</v>
      </c>
      <c r="D2277" s="593" t="s">
        <v>793</v>
      </c>
      <c r="E2277" s="595">
        <v>553.25</v>
      </c>
      <c r="F2277" s="591" t="s">
        <v>794</v>
      </c>
    </row>
    <row r="2278" spans="1:6">
      <c r="A2278" s="593">
        <v>102168</v>
      </c>
      <c r="B2278" s="593" t="s">
        <v>3044</v>
      </c>
      <c r="C2278" s="593" t="s">
        <v>68</v>
      </c>
      <c r="D2278" s="593" t="s">
        <v>793</v>
      </c>
      <c r="E2278" s="595">
        <v>544.47</v>
      </c>
      <c r="F2278" s="591" t="s">
        <v>794</v>
      </c>
    </row>
    <row r="2279" spans="1:6">
      <c r="A2279" s="593">
        <v>102169</v>
      </c>
      <c r="B2279" s="593" t="s">
        <v>3045</v>
      </c>
      <c r="C2279" s="593" t="s">
        <v>68</v>
      </c>
      <c r="D2279" s="593" t="s">
        <v>793</v>
      </c>
      <c r="E2279" s="595">
        <v>635.28</v>
      </c>
      <c r="F2279" s="591" t="s">
        <v>794</v>
      </c>
    </row>
    <row r="2280" spans="1:6">
      <c r="A2280" s="593">
        <v>102170</v>
      </c>
      <c r="B2280" s="593" t="s">
        <v>3046</v>
      </c>
      <c r="C2280" s="593" t="s">
        <v>68</v>
      </c>
      <c r="D2280" s="593" t="s">
        <v>793</v>
      </c>
      <c r="E2280" s="595">
        <v>340.06</v>
      </c>
      <c r="F2280" s="591" t="s">
        <v>794</v>
      </c>
    </row>
    <row r="2281" spans="1:6">
      <c r="A2281" s="593">
        <v>102171</v>
      </c>
      <c r="B2281" s="593" t="s">
        <v>3047</v>
      </c>
      <c r="C2281" s="593" t="s">
        <v>68</v>
      </c>
      <c r="D2281" s="593" t="s">
        <v>793</v>
      </c>
      <c r="E2281" s="595">
        <v>695.69</v>
      </c>
      <c r="F2281" s="591" t="s">
        <v>794</v>
      </c>
    </row>
    <row r="2282" spans="1:6">
      <c r="A2282" s="593">
        <v>102172</v>
      </c>
      <c r="B2282" s="593" t="s">
        <v>3048</v>
      </c>
      <c r="C2282" s="593" t="s">
        <v>68</v>
      </c>
      <c r="D2282" s="593" t="s">
        <v>793</v>
      </c>
      <c r="E2282" s="595">
        <v>687.41</v>
      </c>
      <c r="F2282" s="591" t="s">
        <v>794</v>
      </c>
    </row>
    <row r="2283" spans="1:6">
      <c r="A2283" s="593">
        <v>102176</v>
      </c>
      <c r="B2283" s="593" t="s">
        <v>3049</v>
      </c>
      <c r="C2283" s="593" t="s">
        <v>68</v>
      </c>
      <c r="D2283" s="593" t="s">
        <v>793</v>
      </c>
      <c r="E2283" s="594">
        <v>1263.1600000000001</v>
      </c>
      <c r="F2283" s="591" t="s">
        <v>794</v>
      </c>
    </row>
    <row r="2284" spans="1:6">
      <c r="A2284" s="593">
        <v>102177</v>
      </c>
      <c r="B2284" s="593" t="s">
        <v>3050</v>
      </c>
      <c r="C2284" s="593" t="s">
        <v>68</v>
      </c>
      <c r="D2284" s="593" t="s">
        <v>793</v>
      </c>
      <c r="E2284" s="594">
        <v>2635.21</v>
      </c>
      <c r="F2284" s="591" t="s">
        <v>794</v>
      </c>
    </row>
    <row r="2285" spans="1:6">
      <c r="A2285" s="593">
        <v>102178</v>
      </c>
      <c r="B2285" s="593" t="s">
        <v>3051</v>
      </c>
      <c r="C2285" s="593" t="s">
        <v>68</v>
      </c>
      <c r="D2285" s="593" t="s">
        <v>793</v>
      </c>
      <c r="E2285" s="594">
        <v>3042.72</v>
      </c>
      <c r="F2285" s="591" t="s">
        <v>794</v>
      </c>
    </row>
    <row r="2286" spans="1:6">
      <c r="A2286" s="593">
        <v>102179</v>
      </c>
      <c r="B2286" s="593" t="s">
        <v>3052</v>
      </c>
      <c r="C2286" s="593" t="s">
        <v>68</v>
      </c>
      <c r="D2286" s="593" t="s">
        <v>793</v>
      </c>
      <c r="E2286" s="595">
        <v>420.18</v>
      </c>
      <c r="F2286" s="591" t="s">
        <v>794</v>
      </c>
    </row>
    <row r="2287" spans="1:6">
      <c r="A2287" s="593">
        <v>102180</v>
      </c>
      <c r="B2287" s="593" t="s">
        <v>3053</v>
      </c>
      <c r="C2287" s="593" t="s">
        <v>68</v>
      </c>
      <c r="D2287" s="593" t="s">
        <v>793</v>
      </c>
      <c r="E2287" s="595">
        <v>499.97</v>
      </c>
      <c r="F2287" s="591" t="s">
        <v>794</v>
      </c>
    </row>
    <row r="2288" spans="1:6">
      <c r="A2288" s="593">
        <v>102181</v>
      </c>
      <c r="B2288" s="593" t="s">
        <v>3054</v>
      </c>
      <c r="C2288" s="593" t="s">
        <v>68</v>
      </c>
      <c r="D2288" s="593" t="s">
        <v>793</v>
      </c>
      <c r="E2288" s="595">
        <v>606.14</v>
      </c>
      <c r="F2288" s="591" t="s">
        <v>794</v>
      </c>
    </row>
    <row r="2289" spans="1:6">
      <c r="A2289" s="593">
        <v>102182</v>
      </c>
      <c r="B2289" s="593" t="s">
        <v>3055</v>
      </c>
      <c r="C2289" s="593" t="s">
        <v>123</v>
      </c>
      <c r="D2289" s="593" t="s">
        <v>942</v>
      </c>
      <c r="E2289" s="594">
        <v>1279.52</v>
      </c>
      <c r="F2289" s="591" t="s">
        <v>794</v>
      </c>
    </row>
    <row r="2290" spans="1:6">
      <c r="A2290" s="593">
        <v>102183</v>
      </c>
      <c r="B2290" s="593" t="s">
        <v>3056</v>
      </c>
      <c r="C2290" s="593" t="s">
        <v>123</v>
      </c>
      <c r="D2290" s="593" t="s">
        <v>942</v>
      </c>
      <c r="E2290" s="594">
        <v>2569.0100000000002</v>
      </c>
      <c r="F2290" s="591" t="s">
        <v>794</v>
      </c>
    </row>
    <row r="2291" spans="1:6">
      <c r="A2291" s="593">
        <v>102184</v>
      </c>
      <c r="B2291" s="593" t="s">
        <v>3057</v>
      </c>
      <c r="C2291" s="593" t="s">
        <v>123</v>
      </c>
      <c r="D2291" s="593" t="s">
        <v>942</v>
      </c>
      <c r="E2291" s="594">
        <v>2283.81</v>
      </c>
      <c r="F2291" s="591" t="s">
        <v>794</v>
      </c>
    </row>
    <row r="2292" spans="1:6">
      <c r="A2292" s="593">
        <v>102185</v>
      </c>
      <c r="B2292" s="593" t="s">
        <v>3058</v>
      </c>
      <c r="C2292" s="593" t="s">
        <v>123</v>
      </c>
      <c r="D2292" s="593" t="s">
        <v>942</v>
      </c>
      <c r="E2292" s="594">
        <v>4577.32</v>
      </c>
      <c r="F2292" s="591" t="s">
        <v>794</v>
      </c>
    </row>
    <row r="2293" spans="1:6">
      <c r="A2293" s="593">
        <v>102190</v>
      </c>
      <c r="B2293" s="593" t="s">
        <v>3059</v>
      </c>
      <c r="C2293" s="593" t="s">
        <v>68</v>
      </c>
      <c r="D2293" s="593" t="s">
        <v>942</v>
      </c>
      <c r="E2293" s="595">
        <v>15.33</v>
      </c>
      <c r="F2293" s="591" t="s">
        <v>794</v>
      </c>
    </row>
    <row r="2294" spans="1:6">
      <c r="A2294" s="593">
        <v>102191</v>
      </c>
      <c r="B2294" s="593" t="s">
        <v>3060</v>
      </c>
      <c r="C2294" s="593" t="s">
        <v>68</v>
      </c>
      <c r="D2294" s="593" t="s">
        <v>942</v>
      </c>
      <c r="E2294" s="595">
        <v>18.63</v>
      </c>
      <c r="F2294" s="591" t="s">
        <v>794</v>
      </c>
    </row>
    <row r="2295" spans="1:6">
      <c r="A2295" s="593">
        <v>102192</v>
      </c>
      <c r="B2295" s="593" t="s">
        <v>3061</v>
      </c>
      <c r="C2295" s="593" t="s">
        <v>68</v>
      </c>
      <c r="D2295" s="593" t="s">
        <v>942</v>
      </c>
      <c r="E2295" s="595">
        <v>13.29</v>
      </c>
      <c r="F2295" s="591" t="s">
        <v>794</v>
      </c>
    </row>
    <row r="2296" spans="1:6">
      <c r="A2296" s="593">
        <v>94569</v>
      </c>
      <c r="B2296" s="593" t="s">
        <v>3062</v>
      </c>
      <c r="C2296" s="593" t="s">
        <v>68</v>
      </c>
      <c r="D2296" s="593" t="s">
        <v>942</v>
      </c>
      <c r="E2296" s="595">
        <v>625.04999999999995</v>
      </c>
      <c r="F2296" s="591" t="s">
        <v>794</v>
      </c>
    </row>
    <row r="2297" spans="1:6">
      <c r="A2297" s="593">
        <v>94570</v>
      </c>
      <c r="B2297" s="593" t="s">
        <v>3063</v>
      </c>
      <c r="C2297" s="593" t="s">
        <v>68</v>
      </c>
      <c r="D2297" s="593" t="s">
        <v>942</v>
      </c>
      <c r="E2297" s="595">
        <v>331.96</v>
      </c>
      <c r="F2297" s="591" t="s">
        <v>794</v>
      </c>
    </row>
    <row r="2298" spans="1:6">
      <c r="A2298" s="593">
        <v>94572</v>
      </c>
      <c r="B2298" s="593" t="s">
        <v>3064</v>
      </c>
      <c r="C2298" s="593" t="s">
        <v>68</v>
      </c>
      <c r="D2298" s="593" t="s">
        <v>942</v>
      </c>
      <c r="E2298" s="595">
        <v>474.07</v>
      </c>
      <c r="F2298" s="591" t="s">
        <v>794</v>
      </c>
    </row>
    <row r="2299" spans="1:6">
      <c r="A2299" s="593">
        <v>94573</v>
      </c>
      <c r="B2299" s="593" t="s">
        <v>3065</v>
      </c>
      <c r="C2299" s="593" t="s">
        <v>68</v>
      </c>
      <c r="D2299" s="593" t="s">
        <v>942</v>
      </c>
      <c r="E2299" s="595">
        <v>369.59</v>
      </c>
      <c r="F2299" s="591" t="s">
        <v>794</v>
      </c>
    </row>
    <row r="2300" spans="1:6">
      <c r="A2300" s="593">
        <v>94589</v>
      </c>
      <c r="B2300" s="593" t="s">
        <v>3066</v>
      </c>
      <c r="C2300" s="593" t="s">
        <v>67</v>
      </c>
      <c r="D2300" s="593" t="s">
        <v>942</v>
      </c>
      <c r="E2300" s="595">
        <v>18.13</v>
      </c>
      <c r="F2300" s="591" t="s">
        <v>794</v>
      </c>
    </row>
    <row r="2301" spans="1:6">
      <c r="A2301" s="593">
        <v>94590</v>
      </c>
      <c r="B2301" s="593" t="s">
        <v>3067</v>
      </c>
      <c r="C2301" s="593" t="s">
        <v>67</v>
      </c>
      <c r="D2301" s="593" t="s">
        <v>942</v>
      </c>
      <c r="E2301" s="595">
        <v>24.51</v>
      </c>
      <c r="F2301" s="591" t="s">
        <v>794</v>
      </c>
    </row>
    <row r="2302" spans="1:6">
      <c r="A2302" s="593">
        <v>100674</v>
      </c>
      <c r="B2302" s="593" t="s">
        <v>3068</v>
      </c>
      <c r="C2302" s="593" t="s">
        <v>68</v>
      </c>
      <c r="D2302" s="593" t="s">
        <v>942</v>
      </c>
      <c r="E2302" s="595">
        <v>720.82</v>
      </c>
      <c r="F2302" s="591" t="s">
        <v>794</v>
      </c>
    </row>
    <row r="2303" spans="1:6">
      <c r="A2303" s="593">
        <v>105812</v>
      </c>
      <c r="B2303" s="593" t="s">
        <v>3069</v>
      </c>
      <c r="C2303" s="593" t="s">
        <v>67</v>
      </c>
      <c r="D2303" s="593" t="s">
        <v>942</v>
      </c>
      <c r="E2303" s="595">
        <v>28.82</v>
      </c>
      <c r="F2303" s="591" t="s">
        <v>794</v>
      </c>
    </row>
    <row r="2304" spans="1:6">
      <c r="A2304" s="593">
        <v>101096</v>
      </c>
      <c r="B2304" s="593" t="s">
        <v>3070</v>
      </c>
      <c r="C2304" s="593" t="s">
        <v>63</v>
      </c>
      <c r="D2304" s="593" t="s">
        <v>793</v>
      </c>
      <c r="E2304" s="594">
        <v>1315.73</v>
      </c>
      <c r="F2304" s="591" t="s">
        <v>794</v>
      </c>
    </row>
    <row r="2305" spans="1:6">
      <c r="A2305" s="593">
        <v>101097</v>
      </c>
      <c r="B2305" s="593" t="s">
        <v>3071</v>
      </c>
      <c r="C2305" s="593" t="s">
        <v>63</v>
      </c>
      <c r="D2305" s="593" t="s">
        <v>793</v>
      </c>
      <c r="E2305" s="594">
        <v>1258.06</v>
      </c>
      <c r="F2305" s="591" t="s">
        <v>794</v>
      </c>
    </row>
    <row r="2306" spans="1:6">
      <c r="A2306" s="593">
        <v>101098</v>
      </c>
      <c r="B2306" s="593" t="s">
        <v>3072</v>
      </c>
      <c r="C2306" s="593" t="s">
        <v>63</v>
      </c>
      <c r="D2306" s="593" t="s">
        <v>793</v>
      </c>
      <c r="E2306" s="594">
        <v>1186.31</v>
      </c>
      <c r="F2306" s="591" t="s">
        <v>794</v>
      </c>
    </row>
    <row r="2307" spans="1:6">
      <c r="A2307" s="593">
        <v>101099</v>
      </c>
      <c r="B2307" s="593" t="s">
        <v>3073</v>
      </c>
      <c r="C2307" s="593" t="s">
        <v>63</v>
      </c>
      <c r="D2307" s="593" t="s">
        <v>793</v>
      </c>
      <c r="E2307" s="594">
        <v>1098.43</v>
      </c>
      <c r="F2307" s="591" t="s">
        <v>794</v>
      </c>
    </row>
    <row r="2308" spans="1:6">
      <c r="A2308" s="593">
        <v>101100</v>
      </c>
      <c r="B2308" s="593" t="s">
        <v>3074</v>
      </c>
      <c r="C2308" s="593" t="s">
        <v>63</v>
      </c>
      <c r="D2308" s="593" t="s">
        <v>793</v>
      </c>
      <c r="E2308" s="594">
        <v>1062.25</v>
      </c>
      <c r="F2308" s="591" t="s">
        <v>794</v>
      </c>
    </row>
    <row r="2309" spans="1:6">
      <c r="A2309" s="593">
        <v>101101</v>
      </c>
      <c r="B2309" s="593" t="s">
        <v>3075</v>
      </c>
      <c r="C2309" s="593" t="s">
        <v>63</v>
      </c>
      <c r="D2309" s="593" t="s">
        <v>793</v>
      </c>
      <c r="E2309" s="594">
        <v>1039.99</v>
      </c>
      <c r="F2309" s="591" t="s">
        <v>794</v>
      </c>
    </row>
    <row r="2310" spans="1:6">
      <c r="A2310" s="593">
        <v>101102</v>
      </c>
      <c r="B2310" s="593" t="s">
        <v>3076</v>
      </c>
      <c r="C2310" s="593" t="s">
        <v>63</v>
      </c>
      <c r="D2310" s="593" t="s">
        <v>793</v>
      </c>
      <c r="E2310" s="594">
        <v>1017.2</v>
      </c>
      <c r="F2310" s="591" t="s">
        <v>794</v>
      </c>
    </row>
    <row r="2311" spans="1:6">
      <c r="A2311" s="593">
        <v>101103</v>
      </c>
      <c r="B2311" s="593" t="s">
        <v>3077</v>
      </c>
      <c r="C2311" s="593" t="s">
        <v>63</v>
      </c>
      <c r="D2311" s="593" t="s">
        <v>793</v>
      </c>
      <c r="E2311" s="595">
        <v>961.1</v>
      </c>
      <c r="F2311" s="591" t="s">
        <v>794</v>
      </c>
    </row>
    <row r="2312" spans="1:6">
      <c r="A2312" s="593">
        <v>101104</v>
      </c>
      <c r="B2312" s="593" t="s">
        <v>3078</v>
      </c>
      <c r="C2312" s="593" t="s">
        <v>63</v>
      </c>
      <c r="D2312" s="593" t="s">
        <v>793</v>
      </c>
      <c r="E2312" s="594">
        <v>1453.96</v>
      </c>
      <c r="F2312" s="591" t="s">
        <v>794</v>
      </c>
    </row>
    <row r="2313" spans="1:6">
      <c r="A2313" s="593">
        <v>101105</v>
      </c>
      <c r="B2313" s="593" t="s">
        <v>3079</v>
      </c>
      <c r="C2313" s="593" t="s">
        <v>63</v>
      </c>
      <c r="D2313" s="593" t="s">
        <v>793</v>
      </c>
      <c r="E2313" s="594">
        <v>1394.2</v>
      </c>
      <c r="F2313" s="591" t="s">
        <v>794</v>
      </c>
    </row>
    <row r="2314" spans="1:6">
      <c r="A2314" s="593">
        <v>101106</v>
      </c>
      <c r="B2314" s="593" t="s">
        <v>3080</v>
      </c>
      <c r="C2314" s="593" t="s">
        <v>63</v>
      </c>
      <c r="D2314" s="593" t="s">
        <v>793</v>
      </c>
      <c r="E2314" s="594">
        <v>1319.69</v>
      </c>
      <c r="F2314" s="591" t="s">
        <v>794</v>
      </c>
    </row>
    <row r="2315" spans="1:6">
      <c r="A2315" s="593">
        <v>101107</v>
      </c>
      <c r="B2315" s="593" t="s">
        <v>3081</v>
      </c>
      <c r="C2315" s="593" t="s">
        <v>63</v>
      </c>
      <c r="D2315" s="593" t="s">
        <v>793</v>
      </c>
      <c r="E2315" s="594">
        <v>1227.6300000000001</v>
      </c>
      <c r="F2315" s="591" t="s">
        <v>794</v>
      </c>
    </row>
    <row r="2316" spans="1:6">
      <c r="A2316" s="593">
        <v>101108</v>
      </c>
      <c r="B2316" s="593" t="s">
        <v>3082</v>
      </c>
      <c r="C2316" s="593" t="s">
        <v>63</v>
      </c>
      <c r="D2316" s="593" t="s">
        <v>793</v>
      </c>
      <c r="E2316" s="594">
        <v>1195.83</v>
      </c>
      <c r="F2316" s="591" t="s">
        <v>794</v>
      </c>
    </row>
    <row r="2317" spans="1:6">
      <c r="A2317" s="593">
        <v>101109</v>
      </c>
      <c r="B2317" s="593" t="s">
        <v>3083</v>
      </c>
      <c r="C2317" s="593" t="s">
        <v>63</v>
      </c>
      <c r="D2317" s="593" t="s">
        <v>793</v>
      </c>
      <c r="E2317" s="594">
        <v>1171.71</v>
      </c>
      <c r="F2317" s="591" t="s">
        <v>794</v>
      </c>
    </row>
    <row r="2318" spans="1:6">
      <c r="A2318" s="593">
        <v>101110</v>
      </c>
      <c r="B2318" s="593" t="s">
        <v>3084</v>
      </c>
      <c r="C2318" s="593" t="s">
        <v>63</v>
      </c>
      <c r="D2318" s="593" t="s">
        <v>793</v>
      </c>
      <c r="E2318" s="594">
        <v>1146.7</v>
      </c>
      <c r="F2318" s="591" t="s">
        <v>794</v>
      </c>
    </row>
    <row r="2319" spans="1:6">
      <c r="A2319" s="593">
        <v>101111</v>
      </c>
      <c r="B2319" s="593" t="s">
        <v>3085</v>
      </c>
      <c r="C2319" s="593" t="s">
        <v>63</v>
      </c>
      <c r="D2319" s="593" t="s">
        <v>793</v>
      </c>
      <c r="E2319" s="594">
        <v>1086.95</v>
      </c>
      <c r="F2319" s="591" t="s">
        <v>794</v>
      </c>
    </row>
    <row r="2320" spans="1:6">
      <c r="A2320" s="593">
        <v>101112</v>
      </c>
      <c r="B2320" s="593" t="s">
        <v>3086</v>
      </c>
      <c r="C2320" s="593" t="s">
        <v>63</v>
      </c>
      <c r="D2320" s="593" t="s">
        <v>793</v>
      </c>
      <c r="E2320" s="595">
        <v>993.51</v>
      </c>
      <c r="F2320" s="591" t="s">
        <v>794</v>
      </c>
    </row>
    <row r="2321" spans="1:6">
      <c r="A2321" s="593">
        <v>101113</v>
      </c>
      <c r="B2321" s="593" t="s">
        <v>3087</v>
      </c>
      <c r="C2321" s="593" t="s">
        <v>63</v>
      </c>
      <c r="D2321" s="593" t="s">
        <v>793</v>
      </c>
      <c r="E2321" s="594">
        <v>1137.8599999999999</v>
      </c>
      <c r="F2321" s="591" t="s">
        <v>794</v>
      </c>
    </row>
    <row r="2322" spans="1:6">
      <c r="A2322" s="593">
        <v>95601</v>
      </c>
      <c r="B2322" s="593" t="s">
        <v>3088</v>
      </c>
      <c r="C2322" s="593" t="s">
        <v>123</v>
      </c>
      <c r="D2322" s="593" t="s">
        <v>942</v>
      </c>
      <c r="E2322" s="594">
        <v>13.71</v>
      </c>
      <c r="F2322" s="591" t="s">
        <v>794</v>
      </c>
    </row>
    <row r="2323" spans="1:6">
      <c r="A2323" s="593">
        <v>95602</v>
      </c>
      <c r="B2323" s="593" t="s">
        <v>3089</v>
      </c>
      <c r="C2323" s="593" t="s">
        <v>123</v>
      </c>
      <c r="D2323" s="593" t="s">
        <v>942</v>
      </c>
      <c r="E2323" s="595">
        <v>21.95</v>
      </c>
      <c r="F2323" s="591" t="s">
        <v>794</v>
      </c>
    </row>
    <row r="2324" spans="1:6">
      <c r="A2324" s="593">
        <v>95603</v>
      </c>
      <c r="B2324" s="593" t="s">
        <v>3090</v>
      </c>
      <c r="C2324" s="593" t="s">
        <v>123</v>
      </c>
      <c r="D2324" s="593" t="s">
        <v>942</v>
      </c>
      <c r="E2324" s="595">
        <v>37.46</v>
      </c>
      <c r="F2324" s="591" t="s">
        <v>794</v>
      </c>
    </row>
    <row r="2325" spans="1:6">
      <c r="A2325" s="593">
        <v>95604</v>
      </c>
      <c r="B2325" s="593" t="s">
        <v>3091</v>
      </c>
      <c r="C2325" s="593" t="s">
        <v>123</v>
      </c>
      <c r="D2325" s="593" t="s">
        <v>942</v>
      </c>
      <c r="E2325" s="594">
        <v>58.13</v>
      </c>
      <c r="F2325" s="591" t="s">
        <v>794</v>
      </c>
    </row>
    <row r="2326" spans="1:6">
      <c r="A2326" s="593">
        <v>95605</v>
      </c>
      <c r="B2326" s="593" t="s">
        <v>3092</v>
      </c>
      <c r="C2326" s="593" t="s">
        <v>123</v>
      </c>
      <c r="D2326" s="593" t="s">
        <v>942</v>
      </c>
      <c r="E2326" s="595">
        <v>106.74</v>
      </c>
      <c r="F2326" s="591" t="s">
        <v>794</v>
      </c>
    </row>
    <row r="2327" spans="1:6">
      <c r="A2327" s="593">
        <v>95607</v>
      </c>
      <c r="B2327" s="593" t="s">
        <v>3093</v>
      </c>
      <c r="C2327" s="593" t="s">
        <v>123</v>
      </c>
      <c r="D2327" s="593" t="s">
        <v>942</v>
      </c>
      <c r="E2327" s="595">
        <v>25.04</v>
      </c>
      <c r="F2327" s="591" t="s">
        <v>794</v>
      </c>
    </row>
    <row r="2328" spans="1:6">
      <c r="A2328" s="593">
        <v>95608</v>
      </c>
      <c r="B2328" s="593" t="s">
        <v>3094</v>
      </c>
      <c r="C2328" s="593" t="s">
        <v>123</v>
      </c>
      <c r="D2328" s="593" t="s">
        <v>942</v>
      </c>
      <c r="E2328" s="595">
        <v>36.33</v>
      </c>
      <c r="F2328" s="591" t="s">
        <v>794</v>
      </c>
    </row>
    <row r="2329" spans="1:6">
      <c r="A2329" s="593">
        <v>95609</v>
      </c>
      <c r="B2329" s="593" t="s">
        <v>3095</v>
      </c>
      <c r="C2329" s="593" t="s">
        <v>123</v>
      </c>
      <c r="D2329" s="593" t="s">
        <v>942</v>
      </c>
      <c r="E2329" s="595">
        <v>46.07</v>
      </c>
      <c r="F2329" s="591" t="s">
        <v>794</v>
      </c>
    </row>
    <row r="2330" spans="1:6">
      <c r="A2330" s="593">
        <v>100651</v>
      </c>
      <c r="B2330" s="593" t="s">
        <v>3096</v>
      </c>
      <c r="C2330" s="593" t="s">
        <v>67</v>
      </c>
      <c r="D2330" s="593" t="s">
        <v>793</v>
      </c>
      <c r="E2330" s="595">
        <v>167.78</v>
      </c>
      <c r="F2330" s="591" t="s">
        <v>794</v>
      </c>
    </row>
    <row r="2331" spans="1:6">
      <c r="A2331" s="593">
        <v>100652</v>
      </c>
      <c r="B2331" s="593" t="s">
        <v>3097</v>
      </c>
      <c r="C2331" s="593" t="s">
        <v>67</v>
      </c>
      <c r="D2331" s="593" t="s">
        <v>793</v>
      </c>
      <c r="E2331" s="595">
        <v>334.37</v>
      </c>
      <c r="F2331" s="591" t="s">
        <v>794</v>
      </c>
    </row>
    <row r="2332" spans="1:6">
      <c r="A2332" s="593">
        <v>100653</v>
      </c>
      <c r="B2332" s="593" t="s">
        <v>3098</v>
      </c>
      <c r="C2332" s="593" t="s">
        <v>67</v>
      </c>
      <c r="D2332" s="593" t="s">
        <v>793</v>
      </c>
      <c r="E2332" s="595">
        <v>566.51</v>
      </c>
      <c r="F2332" s="591" t="s">
        <v>794</v>
      </c>
    </row>
    <row r="2333" spans="1:6">
      <c r="A2333" s="593">
        <v>100654</v>
      </c>
      <c r="B2333" s="593" t="s">
        <v>3099</v>
      </c>
      <c r="C2333" s="593" t="s">
        <v>67</v>
      </c>
      <c r="D2333" s="593" t="s">
        <v>793</v>
      </c>
      <c r="E2333" s="595">
        <v>753.96</v>
      </c>
      <c r="F2333" s="591" t="s">
        <v>794</v>
      </c>
    </row>
    <row r="2334" spans="1:6">
      <c r="A2334" s="593">
        <v>100655</v>
      </c>
      <c r="B2334" s="593" t="s">
        <v>3100</v>
      </c>
      <c r="C2334" s="593" t="s">
        <v>67</v>
      </c>
      <c r="D2334" s="593" t="s">
        <v>793</v>
      </c>
      <c r="E2334" s="595">
        <v>884.42</v>
      </c>
      <c r="F2334" s="591" t="s">
        <v>794</v>
      </c>
    </row>
    <row r="2335" spans="1:6">
      <c r="A2335" s="593">
        <v>100656</v>
      </c>
      <c r="B2335" s="593" t="s">
        <v>3101</v>
      </c>
      <c r="C2335" s="593" t="s">
        <v>67</v>
      </c>
      <c r="D2335" s="593" t="s">
        <v>793</v>
      </c>
      <c r="E2335" s="595">
        <v>111.03</v>
      </c>
      <c r="F2335" s="591" t="s">
        <v>794</v>
      </c>
    </row>
    <row r="2336" spans="1:6">
      <c r="A2336" s="593">
        <v>100657</v>
      </c>
      <c r="B2336" s="593" t="s">
        <v>3102</v>
      </c>
      <c r="C2336" s="593" t="s">
        <v>67</v>
      </c>
      <c r="D2336" s="593" t="s">
        <v>793</v>
      </c>
      <c r="E2336" s="595">
        <v>144.21</v>
      </c>
      <c r="F2336" s="591" t="s">
        <v>794</v>
      </c>
    </row>
    <row r="2337" spans="1:6">
      <c r="A2337" s="593">
        <v>100658</v>
      </c>
      <c r="B2337" s="593" t="s">
        <v>3103</v>
      </c>
      <c r="C2337" s="593" t="s">
        <v>67</v>
      </c>
      <c r="D2337" s="593" t="s">
        <v>793</v>
      </c>
      <c r="E2337" s="595">
        <v>336.45</v>
      </c>
      <c r="F2337" s="591" t="s">
        <v>794</v>
      </c>
    </row>
    <row r="2338" spans="1:6">
      <c r="A2338" s="593">
        <v>100889</v>
      </c>
      <c r="B2338" s="593" t="s">
        <v>3104</v>
      </c>
      <c r="C2338" s="593" t="s">
        <v>76</v>
      </c>
      <c r="D2338" s="593" t="s">
        <v>793</v>
      </c>
      <c r="E2338" s="595">
        <v>11.88</v>
      </c>
      <c r="F2338" s="591" t="s">
        <v>794</v>
      </c>
    </row>
    <row r="2339" spans="1:6">
      <c r="A2339" s="593">
        <v>100890</v>
      </c>
      <c r="B2339" s="593" t="s">
        <v>3105</v>
      </c>
      <c r="C2339" s="593" t="s">
        <v>76</v>
      </c>
      <c r="D2339" s="593" t="s">
        <v>793</v>
      </c>
      <c r="E2339" s="595">
        <v>11.72</v>
      </c>
      <c r="F2339" s="591" t="s">
        <v>794</v>
      </c>
    </row>
    <row r="2340" spans="1:6">
      <c r="A2340" s="593">
        <v>100892</v>
      </c>
      <c r="B2340" s="593" t="s">
        <v>3106</v>
      </c>
      <c r="C2340" s="593" t="s">
        <v>76</v>
      </c>
      <c r="D2340" s="593" t="s">
        <v>793</v>
      </c>
      <c r="E2340" s="595">
        <v>12.26</v>
      </c>
      <c r="F2340" s="591" t="s">
        <v>794</v>
      </c>
    </row>
    <row r="2341" spans="1:6">
      <c r="A2341" s="593">
        <v>100893</v>
      </c>
      <c r="B2341" s="593" t="s">
        <v>3107</v>
      </c>
      <c r="C2341" s="593" t="s">
        <v>76</v>
      </c>
      <c r="D2341" s="593" t="s">
        <v>793</v>
      </c>
      <c r="E2341" s="595">
        <v>12.11</v>
      </c>
      <c r="F2341" s="591" t="s">
        <v>794</v>
      </c>
    </row>
    <row r="2342" spans="1:6">
      <c r="A2342" s="593">
        <v>100894</v>
      </c>
      <c r="B2342" s="593" t="s">
        <v>3108</v>
      </c>
      <c r="C2342" s="593" t="s">
        <v>76</v>
      </c>
      <c r="D2342" s="593" t="s">
        <v>793</v>
      </c>
      <c r="E2342" s="595">
        <v>12</v>
      </c>
      <c r="F2342" s="591" t="s">
        <v>794</v>
      </c>
    </row>
    <row r="2343" spans="1:6">
      <c r="A2343" s="593">
        <v>100896</v>
      </c>
      <c r="B2343" s="593" t="s">
        <v>3109</v>
      </c>
      <c r="C2343" s="593" t="s">
        <v>67</v>
      </c>
      <c r="D2343" s="593" t="s">
        <v>793</v>
      </c>
      <c r="E2343" s="595">
        <v>71.88</v>
      </c>
      <c r="F2343" s="591" t="s">
        <v>794</v>
      </c>
    </row>
    <row r="2344" spans="1:6">
      <c r="A2344" s="593">
        <v>100897</v>
      </c>
      <c r="B2344" s="593" t="s">
        <v>3110</v>
      </c>
      <c r="C2344" s="593" t="s">
        <v>67</v>
      </c>
      <c r="D2344" s="593" t="s">
        <v>793</v>
      </c>
      <c r="E2344" s="595">
        <v>148.33000000000001</v>
      </c>
      <c r="F2344" s="591" t="s">
        <v>794</v>
      </c>
    </row>
    <row r="2345" spans="1:6">
      <c r="A2345" s="593">
        <v>100898</v>
      </c>
      <c r="B2345" s="593" t="s">
        <v>3111</v>
      </c>
      <c r="C2345" s="593" t="s">
        <v>67</v>
      </c>
      <c r="D2345" s="593" t="s">
        <v>793</v>
      </c>
      <c r="E2345" s="595">
        <v>297.24</v>
      </c>
      <c r="F2345" s="591" t="s">
        <v>794</v>
      </c>
    </row>
    <row r="2346" spans="1:6">
      <c r="A2346" s="593">
        <v>100899</v>
      </c>
      <c r="B2346" s="593" t="s">
        <v>3112</v>
      </c>
      <c r="C2346" s="593" t="s">
        <v>67</v>
      </c>
      <c r="D2346" s="593" t="s">
        <v>793</v>
      </c>
      <c r="E2346" s="595">
        <v>91.94</v>
      </c>
      <c r="F2346" s="591" t="s">
        <v>794</v>
      </c>
    </row>
    <row r="2347" spans="1:6">
      <c r="A2347" s="593">
        <v>100900</v>
      </c>
      <c r="B2347" s="593" t="s">
        <v>3113</v>
      </c>
      <c r="C2347" s="593" t="s">
        <v>67</v>
      </c>
      <c r="D2347" s="593" t="s">
        <v>793</v>
      </c>
      <c r="E2347" s="595">
        <v>342.98</v>
      </c>
      <c r="F2347" s="591" t="s">
        <v>794</v>
      </c>
    </row>
    <row r="2348" spans="1:6">
      <c r="A2348" s="593">
        <v>101173</v>
      </c>
      <c r="B2348" s="593" t="s">
        <v>482</v>
      </c>
      <c r="C2348" s="593" t="s">
        <v>67</v>
      </c>
      <c r="D2348" s="593" t="s">
        <v>942</v>
      </c>
      <c r="E2348" s="595">
        <v>61.72</v>
      </c>
      <c r="F2348" s="591" t="s">
        <v>794</v>
      </c>
    </row>
    <row r="2349" spans="1:6">
      <c r="A2349" s="593">
        <v>101174</v>
      </c>
      <c r="B2349" s="593" t="s">
        <v>3114</v>
      </c>
      <c r="C2349" s="593" t="s">
        <v>67</v>
      </c>
      <c r="D2349" s="593" t="s">
        <v>942</v>
      </c>
      <c r="E2349" s="594">
        <v>85.68</v>
      </c>
      <c r="F2349" s="591" t="s">
        <v>794</v>
      </c>
    </row>
    <row r="2350" spans="1:6">
      <c r="A2350" s="593">
        <v>101175</v>
      </c>
      <c r="B2350" s="593" t="s">
        <v>3115</v>
      </c>
      <c r="C2350" s="593" t="s">
        <v>67</v>
      </c>
      <c r="D2350" s="593" t="s">
        <v>942</v>
      </c>
      <c r="E2350" s="595">
        <v>117.19</v>
      </c>
      <c r="F2350" s="591" t="s">
        <v>794</v>
      </c>
    </row>
    <row r="2351" spans="1:6">
      <c r="A2351" s="593">
        <v>101176</v>
      </c>
      <c r="B2351" s="593" t="s">
        <v>3116</v>
      </c>
      <c r="C2351" s="593" t="s">
        <v>67</v>
      </c>
      <c r="D2351" s="593" t="s">
        <v>793</v>
      </c>
      <c r="E2351" s="595">
        <v>146.21</v>
      </c>
      <c r="F2351" s="591" t="s">
        <v>794</v>
      </c>
    </row>
    <row r="2352" spans="1:6">
      <c r="A2352" s="593">
        <v>102521</v>
      </c>
      <c r="B2352" s="593" t="s">
        <v>3117</v>
      </c>
      <c r="C2352" s="593" t="s">
        <v>123</v>
      </c>
      <c r="D2352" s="593" t="s">
        <v>942</v>
      </c>
      <c r="E2352" s="594">
        <v>88.04</v>
      </c>
      <c r="F2352" s="591" t="s">
        <v>794</v>
      </c>
    </row>
    <row r="2353" spans="1:6">
      <c r="A2353" s="593">
        <v>102522</v>
      </c>
      <c r="B2353" s="593" t="s">
        <v>3118</v>
      </c>
      <c r="C2353" s="593" t="s">
        <v>123</v>
      </c>
      <c r="D2353" s="593" t="s">
        <v>942</v>
      </c>
      <c r="E2353" s="595">
        <v>129.18</v>
      </c>
      <c r="F2353" s="591" t="s">
        <v>794</v>
      </c>
    </row>
    <row r="2354" spans="1:6">
      <c r="A2354" s="593">
        <v>102523</v>
      </c>
      <c r="B2354" s="593" t="s">
        <v>3119</v>
      </c>
      <c r="C2354" s="593" t="s">
        <v>123</v>
      </c>
      <c r="D2354" s="593" t="s">
        <v>942</v>
      </c>
      <c r="E2354" s="595">
        <v>170.29</v>
      </c>
      <c r="F2354" s="591" t="s">
        <v>794</v>
      </c>
    </row>
    <row r="2355" spans="1:6">
      <c r="A2355" s="593">
        <v>95240</v>
      </c>
      <c r="B2355" s="593" t="s">
        <v>3120</v>
      </c>
      <c r="C2355" s="593" t="s">
        <v>68</v>
      </c>
      <c r="D2355" s="593" t="s">
        <v>942</v>
      </c>
      <c r="E2355" s="595">
        <v>20.53</v>
      </c>
      <c r="F2355" s="591" t="s">
        <v>794</v>
      </c>
    </row>
    <row r="2356" spans="1:6">
      <c r="A2356" s="593">
        <v>95241</v>
      </c>
      <c r="B2356" s="593" t="s">
        <v>3121</v>
      </c>
      <c r="C2356" s="593" t="s">
        <v>68</v>
      </c>
      <c r="D2356" s="593" t="s">
        <v>942</v>
      </c>
      <c r="E2356" s="595">
        <v>40.049999999999997</v>
      </c>
      <c r="F2356" s="591" t="s">
        <v>794</v>
      </c>
    </row>
    <row r="2357" spans="1:6">
      <c r="A2357" s="593">
        <v>96616</v>
      </c>
      <c r="B2357" s="593" t="s">
        <v>3122</v>
      </c>
      <c r="C2357" s="593" t="s">
        <v>63</v>
      </c>
      <c r="D2357" s="593" t="s">
        <v>942</v>
      </c>
      <c r="E2357" s="595">
        <v>851.44</v>
      </c>
      <c r="F2357" s="591" t="s">
        <v>794</v>
      </c>
    </row>
    <row r="2358" spans="1:6">
      <c r="A2358" s="593">
        <v>96617</v>
      </c>
      <c r="B2358" s="593" t="s">
        <v>3123</v>
      </c>
      <c r="C2358" s="593" t="s">
        <v>68</v>
      </c>
      <c r="D2358" s="593" t="s">
        <v>942</v>
      </c>
      <c r="E2358" s="595">
        <v>21.18</v>
      </c>
      <c r="F2358" s="591" t="s">
        <v>794</v>
      </c>
    </row>
    <row r="2359" spans="1:6">
      <c r="A2359" s="593">
        <v>96619</v>
      </c>
      <c r="B2359" s="593" t="s">
        <v>3124</v>
      </c>
      <c r="C2359" s="593" t="s">
        <v>68</v>
      </c>
      <c r="D2359" s="593" t="s">
        <v>942</v>
      </c>
      <c r="E2359" s="595">
        <v>42.56</v>
      </c>
      <c r="F2359" s="591" t="s">
        <v>794</v>
      </c>
    </row>
    <row r="2360" spans="1:6">
      <c r="A2360" s="593">
        <v>96620</v>
      </c>
      <c r="B2360" s="593" t="s">
        <v>3125</v>
      </c>
      <c r="C2360" s="593" t="s">
        <v>63</v>
      </c>
      <c r="D2360" s="593" t="s">
        <v>942</v>
      </c>
      <c r="E2360" s="595">
        <v>801.19</v>
      </c>
      <c r="F2360" s="591" t="s">
        <v>794</v>
      </c>
    </row>
    <row r="2361" spans="1:6">
      <c r="A2361" s="593">
        <v>96621</v>
      </c>
      <c r="B2361" s="593" t="s">
        <v>3126</v>
      </c>
      <c r="C2361" s="593" t="s">
        <v>63</v>
      </c>
      <c r="D2361" s="593" t="s">
        <v>793</v>
      </c>
      <c r="E2361" s="595">
        <v>298.82</v>
      </c>
      <c r="F2361" s="591" t="s">
        <v>794</v>
      </c>
    </row>
    <row r="2362" spans="1:6">
      <c r="A2362" s="593">
        <v>96622</v>
      </c>
      <c r="B2362" s="593" t="s">
        <v>3127</v>
      </c>
      <c r="C2362" s="593" t="s">
        <v>63</v>
      </c>
      <c r="D2362" s="593" t="s">
        <v>793</v>
      </c>
      <c r="E2362" s="595">
        <v>286.64</v>
      </c>
      <c r="F2362" s="591" t="s">
        <v>794</v>
      </c>
    </row>
    <row r="2363" spans="1:6">
      <c r="A2363" s="593">
        <v>96623</v>
      </c>
      <c r="B2363" s="593" t="s">
        <v>3128</v>
      </c>
      <c r="C2363" s="593" t="s">
        <v>63</v>
      </c>
      <c r="D2363" s="593" t="s">
        <v>793</v>
      </c>
      <c r="E2363" s="595">
        <v>256.74</v>
      </c>
      <c r="F2363" s="591" t="s">
        <v>794</v>
      </c>
    </row>
    <row r="2364" spans="1:6">
      <c r="A2364" s="593">
        <v>96624</v>
      </c>
      <c r="B2364" s="593" t="s">
        <v>3129</v>
      </c>
      <c r="C2364" s="593" t="s">
        <v>63</v>
      </c>
      <c r="D2364" s="593" t="s">
        <v>793</v>
      </c>
      <c r="E2364" s="595">
        <v>244.55</v>
      </c>
      <c r="F2364" s="591" t="s">
        <v>794</v>
      </c>
    </row>
    <row r="2365" spans="1:6">
      <c r="A2365" s="593">
        <v>97082</v>
      </c>
      <c r="B2365" s="593" t="s">
        <v>3130</v>
      </c>
      <c r="C2365" s="593" t="s">
        <v>63</v>
      </c>
      <c r="D2365" s="593" t="s">
        <v>1410</v>
      </c>
      <c r="E2365" s="595">
        <v>53.25</v>
      </c>
      <c r="F2365" s="591" t="s">
        <v>794</v>
      </c>
    </row>
    <row r="2366" spans="1:6">
      <c r="A2366" s="593">
        <v>97083</v>
      </c>
      <c r="B2366" s="593" t="s">
        <v>155</v>
      </c>
      <c r="C2366" s="593" t="s">
        <v>68</v>
      </c>
      <c r="D2366" s="593" t="s">
        <v>793</v>
      </c>
      <c r="E2366" s="595">
        <v>2.85</v>
      </c>
      <c r="F2366" s="591" t="s">
        <v>794</v>
      </c>
    </row>
    <row r="2367" spans="1:6">
      <c r="A2367" s="593">
        <v>97084</v>
      </c>
      <c r="B2367" s="593" t="s">
        <v>3131</v>
      </c>
      <c r="C2367" s="593" t="s">
        <v>68</v>
      </c>
      <c r="D2367" s="593" t="s">
        <v>793</v>
      </c>
      <c r="E2367" s="595">
        <v>0.59</v>
      </c>
      <c r="F2367" s="591" t="s">
        <v>794</v>
      </c>
    </row>
    <row r="2368" spans="1:6">
      <c r="A2368" s="593">
        <v>97086</v>
      </c>
      <c r="B2368" s="593" t="s">
        <v>3132</v>
      </c>
      <c r="C2368" s="593" t="s">
        <v>68</v>
      </c>
      <c r="D2368" s="593" t="s">
        <v>942</v>
      </c>
      <c r="E2368" s="595">
        <v>111.64</v>
      </c>
      <c r="F2368" s="591" t="s">
        <v>794</v>
      </c>
    </row>
    <row r="2369" spans="1:6">
      <c r="A2369" s="593">
        <v>97087</v>
      </c>
      <c r="B2369" s="593" t="s">
        <v>3133</v>
      </c>
      <c r="C2369" s="593" t="s">
        <v>68</v>
      </c>
      <c r="D2369" s="593" t="s">
        <v>942</v>
      </c>
      <c r="E2369" s="595">
        <v>3.06</v>
      </c>
      <c r="F2369" s="591" t="s">
        <v>794</v>
      </c>
    </row>
    <row r="2370" spans="1:6">
      <c r="A2370" s="593">
        <v>97088</v>
      </c>
      <c r="B2370" s="593" t="s">
        <v>3134</v>
      </c>
      <c r="C2370" s="593" t="s">
        <v>76</v>
      </c>
      <c r="D2370" s="593" t="s">
        <v>942</v>
      </c>
      <c r="E2370" s="595">
        <v>20.37</v>
      </c>
      <c r="F2370" s="591" t="s">
        <v>794</v>
      </c>
    </row>
    <row r="2371" spans="1:6">
      <c r="A2371" s="593">
        <v>97089</v>
      </c>
      <c r="B2371" s="593" t="s">
        <v>3135</v>
      </c>
      <c r="C2371" s="593" t="s">
        <v>76</v>
      </c>
      <c r="D2371" s="593" t="s">
        <v>942</v>
      </c>
      <c r="E2371" s="595">
        <v>18.63</v>
      </c>
      <c r="F2371" s="591" t="s">
        <v>794</v>
      </c>
    </row>
    <row r="2372" spans="1:6">
      <c r="A2372" s="593">
        <v>97090</v>
      </c>
      <c r="B2372" s="593" t="s">
        <v>3136</v>
      </c>
      <c r="C2372" s="593" t="s">
        <v>76</v>
      </c>
      <c r="D2372" s="593" t="s">
        <v>942</v>
      </c>
      <c r="E2372" s="595">
        <v>18.329999999999998</v>
      </c>
      <c r="F2372" s="591" t="s">
        <v>794</v>
      </c>
    </row>
    <row r="2373" spans="1:6">
      <c r="A2373" s="593">
        <v>97091</v>
      </c>
      <c r="B2373" s="593" t="s">
        <v>3137</v>
      </c>
      <c r="C2373" s="593" t="s">
        <v>76</v>
      </c>
      <c r="D2373" s="593" t="s">
        <v>942</v>
      </c>
      <c r="E2373" s="595">
        <v>17.78</v>
      </c>
      <c r="F2373" s="591" t="s">
        <v>794</v>
      </c>
    </row>
    <row r="2374" spans="1:6">
      <c r="A2374" s="593">
        <v>97092</v>
      </c>
      <c r="B2374" s="593" t="s">
        <v>3138</v>
      </c>
      <c r="C2374" s="593" t="s">
        <v>76</v>
      </c>
      <c r="D2374" s="593" t="s">
        <v>942</v>
      </c>
      <c r="E2374" s="595">
        <v>17.23</v>
      </c>
      <c r="F2374" s="591" t="s">
        <v>794</v>
      </c>
    </row>
    <row r="2375" spans="1:6">
      <c r="A2375" s="593">
        <v>97093</v>
      </c>
      <c r="B2375" s="593" t="s">
        <v>3139</v>
      </c>
      <c r="C2375" s="593" t="s">
        <v>76</v>
      </c>
      <c r="D2375" s="593" t="s">
        <v>942</v>
      </c>
      <c r="E2375" s="595">
        <v>16.190000000000001</v>
      </c>
      <c r="F2375" s="591" t="s">
        <v>794</v>
      </c>
    </row>
    <row r="2376" spans="1:6">
      <c r="A2376" s="593">
        <v>97096</v>
      </c>
      <c r="B2376" s="593" t="s">
        <v>3140</v>
      </c>
      <c r="C2376" s="593" t="s">
        <v>63</v>
      </c>
      <c r="D2376" s="593" t="s">
        <v>793</v>
      </c>
      <c r="E2376" s="595">
        <v>853.75</v>
      </c>
      <c r="F2376" s="591" t="s">
        <v>794</v>
      </c>
    </row>
    <row r="2377" spans="1:6">
      <c r="A2377" s="593">
        <v>97097</v>
      </c>
      <c r="B2377" s="593" t="s">
        <v>3141</v>
      </c>
      <c r="C2377" s="593" t="s">
        <v>68</v>
      </c>
      <c r="D2377" s="593" t="s">
        <v>793</v>
      </c>
      <c r="E2377" s="595">
        <v>39.44</v>
      </c>
      <c r="F2377" s="591" t="s">
        <v>794</v>
      </c>
    </row>
    <row r="2378" spans="1:6">
      <c r="A2378" s="593">
        <v>97101</v>
      </c>
      <c r="B2378" s="593" t="s">
        <v>3142</v>
      </c>
      <c r="C2378" s="593" t="s">
        <v>68</v>
      </c>
      <c r="D2378" s="593" t="s">
        <v>793</v>
      </c>
      <c r="E2378" s="595">
        <v>224.19</v>
      </c>
      <c r="F2378" s="591" t="s">
        <v>794</v>
      </c>
    </row>
    <row r="2379" spans="1:6">
      <c r="A2379" s="593">
        <v>97102</v>
      </c>
      <c r="B2379" s="593" t="s">
        <v>3143</v>
      </c>
      <c r="C2379" s="593" t="s">
        <v>68</v>
      </c>
      <c r="D2379" s="593" t="s">
        <v>793</v>
      </c>
      <c r="E2379" s="595">
        <v>282.7</v>
      </c>
      <c r="F2379" s="591" t="s">
        <v>794</v>
      </c>
    </row>
    <row r="2380" spans="1:6">
      <c r="A2380" s="593">
        <v>97103</v>
      </c>
      <c r="B2380" s="593" t="s">
        <v>3144</v>
      </c>
      <c r="C2380" s="593" t="s">
        <v>68</v>
      </c>
      <c r="D2380" s="593" t="s">
        <v>793</v>
      </c>
      <c r="E2380" s="595">
        <v>336.58</v>
      </c>
      <c r="F2380" s="591" t="s">
        <v>794</v>
      </c>
    </row>
    <row r="2381" spans="1:6">
      <c r="A2381" s="593">
        <v>100322</v>
      </c>
      <c r="B2381" s="593" t="s">
        <v>3145</v>
      </c>
      <c r="C2381" s="593" t="s">
        <v>63</v>
      </c>
      <c r="D2381" s="593" t="s">
        <v>793</v>
      </c>
      <c r="E2381" s="595">
        <v>232.69</v>
      </c>
      <c r="F2381" s="591" t="s">
        <v>794</v>
      </c>
    </row>
    <row r="2382" spans="1:6">
      <c r="A2382" s="593">
        <v>100323</v>
      </c>
      <c r="B2382" s="593" t="s">
        <v>3146</v>
      </c>
      <c r="C2382" s="593" t="s">
        <v>63</v>
      </c>
      <c r="D2382" s="593" t="s">
        <v>793</v>
      </c>
      <c r="E2382" s="595">
        <v>202.9</v>
      </c>
      <c r="F2382" s="591" t="s">
        <v>794</v>
      </c>
    </row>
    <row r="2383" spans="1:6">
      <c r="A2383" s="593">
        <v>100324</v>
      </c>
      <c r="B2383" s="593" t="s">
        <v>3147</v>
      </c>
      <c r="C2383" s="593" t="s">
        <v>63</v>
      </c>
      <c r="D2383" s="593" t="s">
        <v>793</v>
      </c>
      <c r="E2383" s="595">
        <v>244.02</v>
      </c>
      <c r="F2383" s="591" t="s">
        <v>794</v>
      </c>
    </row>
    <row r="2384" spans="1:6">
      <c r="A2384" s="593">
        <v>103072</v>
      </c>
      <c r="B2384" s="593" t="s">
        <v>3148</v>
      </c>
      <c r="C2384" s="593" t="s">
        <v>68</v>
      </c>
      <c r="D2384" s="593" t="s">
        <v>793</v>
      </c>
      <c r="E2384" s="595">
        <v>399.05</v>
      </c>
      <c r="F2384" s="591" t="s">
        <v>794</v>
      </c>
    </row>
    <row r="2385" spans="1:6">
      <c r="A2385" s="593">
        <v>103073</v>
      </c>
      <c r="B2385" s="593" t="s">
        <v>3149</v>
      </c>
      <c r="C2385" s="593" t="s">
        <v>68</v>
      </c>
      <c r="D2385" s="593" t="s">
        <v>793</v>
      </c>
      <c r="E2385" s="595">
        <v>481.87</v>
      </c>
      <c r="F2385" s="591" t="s">
        <v>794</v>
      </c>
    </row>
    <row r="2386" spans="1:6">
      <c r="A2386" s="593">
        <v>103074</v>
      </c>
      <c r="B2386" s="593" t="s">
        <v>3150</v>
      </c>
      <c r="C2386" s="593" t="s">
        <v>68</v>
      </c>
      <c r="D2386" s="593" t="s">
        <v>793</v>
      </c>
      <c r="E2386" s="595">
        <v>223.16</v>
      </c>
      <c r="F2386" s="591" t="s">
        <v>794</v>
      </c>
    </row>
    <row r="2387" spans="1:6">
      <c r="A2387" s="593">
        <v>103075</v>
      </c>
      <c r="B2387" s="593" t="s">
        <v>3151</v>
      </c>
      <c r="C2387" s="593" t="s">
        <v>68</v>
      </c>
      <c r="D2387" s="593" t="s">
        <v>793</v>
      </c>
      <c r="E2387" s="594">
        <v>262.60000000000002</v>
      </c>
      <c r="F2387" s="591" t="s">
        <v>794</v>
      </c>
    </row>
    <row r="2388" spans="1:6">
      <c r="A2388" s="593">
        <v>103076</v>
      </c>
      <c r="B2388" s="593" t="s">
        <v>3152</v>
      </c>
      <c r="C2388" s="593" t="s">
        <v>68</v>
      </c>
      <c r="D2388" s="593" t="s">
        <v>793</v>
      </c>
      <c r="E2388" s="595">
        <v>191.72</v>
      </c>
      <c r="F2388" s="591" t="s">
        <v>794</v>
      </c>
    </row>
    <row r="2389" spans="1:6">
      <c r="A2389" s="593">
        <v>103077</v>
      </c>
      <c r="B2389" s="593" t="s">
        <v>3153</v>
      </c>
      <c r="C2389" s="593" t="s">
        <v>68</v>
      </c>
      <c r="D2389" s="593" t="s">
        <v>793</v>
      </c>
      <c r="E2389" s="595">
        <v>250.23</v>
      </c>
      <c r="F2389" s="591" t="s">
        <v>794</v>
      </c>
    </row>
    <row r="2390" spans="1:6">
      <c r="A2390" s="593">
        <v>103078</v>
      </c>
      <c r="B2390" s="593" t="s">
        <v>3154</v>
      </c>
      <c r="C2390" s="593" t="s">
        <v>68</v>
      </c>
      <c r="D2390" s="593" t="s">
        <v>793</v>
      </c>
      <c r="E2390" s="595">
        <v>304.11</v>
      </c>
      <c r="F2390" s="591" t="s">
        <v>794</v>
      </c>
    </row>
    <row r="2391" spans="1:6">
      <c r="A2391" s="593">
        <v>103079</v>
      </c>
      <c r="B2391" s="593" t="s">
        <v>3155</v>
      </c>
      <c r="C2391" s="593" t="s">
        <v>68</v>
      </c>
      <c r="D2391" s="593" t="s">
        <v>793</v>
      </c>
      <c r="E2391" s="595">
        <v>366.58</v>
      </c>
      <c r="F2391" s="591" t="s">
        <v>794</v>
      </c>
    </row>
    <row r="2392" spans="1:6">
      <c r="A2392" s="593">
        <v>103080</v>
      </c>
      <c r="B2392" s="593" t="s">
        <v>3156</v>
      </c>
      <c r="C2392" s="593" t="s">
        <v>68</v>
      </c>
      <c r="D2392" s="593" t="s">
        <v>793</v>
      </c>
      <c r="E2392" s="595">
        <v>449.4</v>
      </c>
      <c r="F2392" s="591" t="s">
        <v>794</v>
      </c>
    </row>
    <row r="2393" spans="1:6">
      <c r="A2393" s="593">
        <v>92263</v>
      </c>
      <c r="B2393" s="593" t="s">
        <v>3157</v>
      </c>
      <c r="C2393" s="593" t="s">
        <v>68</v>
      </c>
      <c r="D2393" s="593" t="s">
        <v>942</v>
      </c>
      <c r="E2393" s="595">
        <v>202.27</v>
      </c>
      <c r="F2393" s="591" t="s">
        <v>794</v>
      </c>
    </row>
    <row r="2394" spans="1:6">
      <c r="A2394" s="593">
        <v>92264</v>
      </c>
      <c r="B2394" s="593" t="s">
        <v>3158</v>
      </c>
      <c r="C2394" s="593" t="s">
        <v>68</v>
      </c>
      <c r="D2394" s="593" t="s">
        <v>942</v>
      </c>
      <c r="E2394" s="594">
        <v>269.11</v>
      </c>
      <c r="F2394" s="591" t="s">
        <v>794</v>
      </c>
    </row>
    <row r="2395" spans="1:6">
      <c r="A2395" s="593">
        <v>92265</v>
      </c>
      <c r="B2395" s="593" t="s">
        <v>3159</v>
      </c>
      <c r="C2395" s="593" t="s">
        <v>68</v>
      </c>
      <c r="D2395" s="593" t="s">
        <v>942</v>
      </c>
      <c r="E2395" s="595">
        <v>145.94</v>
      </c>
      <c r="F2395" s="591" t="s">
        <v>794</v>
      </c>
    </row>
    <row r="2396" spans="1:6">
      <c r="A2396" s="593">
        <v>92266</v>
      </c>
      <c r="B2396" s="593" t="s">
        <v>3160</v>
      </c>
      <c r="C2396" s="593" t="s">
        <v>68</v>
      </c>
      <c r="D2396" s="593" t="s">
        <v>942</v>
      </c>
      <c r="E2396" s="595">
        <v>203.27</v>
      </c>
      <c r="F2396" s="591" t="s">
        <v>794</v>
      </c>
    </row>
    <row r="2397" spans="1:6">
      <c r="A2397" s="593">
        <v>92267</v>
      </c>
      <c r="B2397" s="593" t="s">
        <v>3161</v>
      </c>
      <c r="C2397" s="593" t="s">
        <v>68</v>
      </c>
      <c r="D2397" s="593" t="s">
        <v>942</v>
      </c>
      <c r="E2397" s="595">
        <v>76.459999999999994</v>
      </c>
      <c r="F2397" s="591" t="s">
        <v>794</v>
      </c>
    </row>
    <row r="2398" spans="1:6">
      <c r="A2398" s="593">
        <v>92268</v>
      </c>
      <c r="B2398" s="593" t="s">
        <v>3162</v>
      </c>
      <c r="C2398" s="593" t="s">
        <v>68</v>
      </c>
      <c r="D2398" s="593" t="s">
        <v>942</v>
      </c>
      <c r="E2398" s="595">
        <v>128.99</v>
      </c>
      <c r="F2398" s="591" t="s">
        <v>794</v>
      </c>
    </row>
    <row r="2399" spans="1:6">
      <c r="A2399" s="593">
        <v>92269</v>
      </c>
      <c r="B2399" s="593" t="s">
        <v>3163</v>
      </c>
      <c r="C2399" s="593" t="s">
        <v>68</v>
      </c>
      <c r="D2399" s="593" t="s">
        <v>942</v>
      </c>
      <c r="E2399" s="595">
        <v>166.4</v>
      </c>
      <c r="F2399" s="591" t="s">
        <v>794</v>
      </c>
    </row>
    <row r="2400" spans="1:6">
      <c r="A2400" s="593">
        <v>92270</v>
      </c>
      <c r="B2400" s="593" t="s">
        <v>3164</v>
      </c>
      <c r="C2400" s="593" t="s">
        <v>68</v>
      </c>
      <c r="D2400" s="593" t="s">
        <v>942</v>
      </c>
      <c r="E2400" s="595">
        <v>152.24</v>
      </c>
      <c r="F2400" s="591" t="s">
        <v>794</v>
      </c>
    </row>
    <row r="2401" spans="1:6">
      <c r="A2401" s="593">
        <v>92271</v>
      </c>
      <c r="B2401" s="593" t="s">
        <v>3165</v>
      </c>
      <c r="C2401" s="593" t="s">
        <v>68</v>
      </c>
      <c r="D2401" s="593" t="s">
        <v>942</v>
      </c>
      <c r="E2401" s="595">
        <v>92.04</v>
      </c>
      <c r="F2401" s="591" t="s">
        <v>794</v>
      </c>
    </row>
    <row r="2402" spans="1:6">
      <c r="A2402" s="593">
        <v>92272</v>
      </c>
      <c r="B2402" s="593" t="s">
        <v>3166</v>
      </c>
      <c r="C2402" s="593" t="s">
        <v>67</v>
      </c>
      <c r="D2402" s="593" t="s">
        <v>942</v>
      </c>
      <c r="E2402" s="595">
        <v>48.61</v>
      </c>
      <c r="F2402" s="591" t="s">
        <v>794</v>
      </c>
    </row>
    <row r="2403" spans="1:6">
      <c r="A2403" s="593">
        <v>92273</v>
      </c>
      <c r="B2403" s="593" t="s">
        <v>3167</v>
      </c>
      <c r="C2403" s="593" t="s">
        <v>67</v>
      </c>
      <c r="D2403" s="593" t="s">
        <v>942</v>
      </c>
      <c r="E2403" s="595">
        <v>18.77</v>
      </c>
      <c r="F2403" s="591" t="s">
        <v>794</v>
      </c>
    </row>
    <row r="2404" spans="1:6">
      <c r="A2404" s="593">
        <v>92409</v>
      </c>
      <c r="B2404" s="593" t="s">
        <v>3168</v>
      </c>
      <c r="C2404" s="593" t="s">
        <v>68</v>
      </c>
      <c r="D2404" s="593" t="s">
        <v>942</v>
      </c>
      <c r="E2404" s="595">
        <v>249.53</v>
      </c>
      <c r="F2404" s="591" t="s">
        <v>794</v>
      </c>
    </row>
    <row r="2405" spans="1:6">
      <c r="A2405" s="593">
        <v>92411</v>
      </c>
      <c r="B2405" s="593" t="s">
        <v>218</v>
      </c>
      <c r="C2405" s="593" t="s">
        <v>68</v>
      </c>
      <c r="D2405" s="593" t="s">
        <v>942</v>
      </c>
      <c r="E2405" s="595">
        <v>158.72</v>
      </c>
      <c r="F2405" s="591" t="s">
        <v>794</v>
      </c>
    </row>
    <row r="2406" spans="1:6">
      <c r="A2406" s="593">
        <v>92413</v>
      </c>
      <c r="B2406" s="593" t="s">
        <v>3169</v>
      </c>
      <c r="C2406" s="593" t="s">
        <v>68</v>
      </c>
      <c r="D2406" s="593" t="s">
        <v>942</v>
      </c>
      <c r="E2406" s="594">
        <v>100.17</v>
      </c>
      <c r="F2406" s="591" t="s">
        <v>794</v>
      </c>
    </row>
    <row r="2407" spans="1:6">
      <c r="A2407" s="593">
        <v>92415</v>
      </c>
      <c r="B2407" s="593" t="s">
        <v>3170</v>
      </c>
      <c r="C2407" s="593" t="s">
        <v>68</v>
      </c>
      <c r="D2407" s="593" t="s">
        <v>942</v>
      </c>
      <c r="E2407" s="595">
        <v>161.13</v>
      </c>
      <c r="F2407" s="591" t="s">
        <v>794</v>
      </c>
    </row>
    <row r="2408" spans="1:6">
      <c r="A2408" s="593">
        <v>92417</v>
      </c>
      <c r="B2408" s="593" t="s">
        <v>3171</v>
      </c>
      <c r="C2408" s="593" t="s">
        <v>68</v>
      </c>
      <c r="D2408" s="593" t="s">
        <v>942</v>
      </c>
      <c r="E2408" s="595">
        <v>180.16</v>
      </c>
      <c r="F2408" s="591" t="s">
        <v>794</v>
      </c>
    </row>
    <row r="2409" spans="1:6">
      <c r="A2409" s="593">
        <v>92419</v>
      </c>
      <c r="B2409" s="593" t="s">
        <v>3172</v>
      </c>
      <c r="C2409" s="593" t="s">
        <v>68</v>
      </c>
      <c r="D2409" s="593" t="s">
        <v>942</v>
      </c>
      <c r="E2409" s="595">
        <v>101.36</v>
      </c>
      <c r="F2409" s="591" t="s">
        <v>794</v>
      </c>
    </row>
    <row r="2410" spans="1:6">
      <c r="A2410" s="593">
        <v>92421</v>
      </c>
      <c r="B2410" s="593" t="s">
        <v>3173</v>
      </c>
      <c r="C2410" s="593" t="s">
        <v>68</v>
      </c>
      <c r="D2410" s="593" t="s">
        <v>942</v>
      </c>
      <c r="E2410" s="595">
        <v>115.96</v>
      </c>
      <c r="F2410" s="591" t="s">
        <v>794</v>
      </c>
    </row>
    <row r="2411" spans="1:6">
      <c r="A2411" s="593">
        <v>92423</v>
      </c>
      <c r="B2411" s="593" t="s">
        <v>3174</v>
      </c>
      <c r="C2411" s="593" t="s">
        <v>68</v>
      </c>
      <c r="D2411" s="593" t="s">
        <v>942</v>
      </c>
      <c r="E2411" s="595">
        <v>83.22</v>
      </c>
      <c r="F2411" s="591" t="s">
        <v>794</v>
      </c>
    </row>
    <row r="2412" spans="1:6">
      <c r="A2412" s="593">
        <v>92425</v>
      </c>
      <c r="B2412" s="593" t="s">
        <v>3175</v>
      </c>
      <c r="C2412" s="593" t="s">
        <v>68</v>
      </c>
      <c r="D2412" s="593" t="s">
        <v>942</v>
      </c>
      <c r="E2412" s="595">
        <v>95.9</v>
      </c>
      <c r="F2412" s="591" t="s">
        <v>794</v>
      </c>
    </row>
    <row r="2413" spans="1:6">
      <c r="A2413" s="593">
        <v>92427</v>
      </c>
      <c r="B2413" s="593" t="s">
        <v>3176</v>
      </c>
      <c r="C2413" s="593" t="s">
        <v>68</v>
      </c>
      <c r="D2413" s="593" t="s">
        <v>942</v>
      </c>
      <c r="E2413" s="595">
        <v>74.03</v>
      </c>
      <c r="F2413" s="591" t="s">
        <v>794</v>
      </c>
    </row>
    <row r="2414" spans="1:6">
      <c r="A2414" s="593">
        <v>92429</v>
      </c>
      <c r="B2414" s="593" t="s">
        <v>3177</v>
      </c>
      <c r="C2414" s="593" t="s">
        <v>68</v>
      </c>
      <c r="D2414" s="593" t="s">
        <v>942</v>
      </c>
      <c r="E2414" s="595">
        <v>85.79</v>
      </c>
      <c r="F2414" s="591" t="s">
        <v>794</v>
      </c>
    </row>
    <row r="2415" spans="1:6">
      <c r="A2415" s="593">
        <v>92431</v>
      </c>
      <c r="B2415" s="593" t="s">
        <v>3178</v>
      </c>
      <c r="C2415" s="593" t="s">
        <v>68</v>
      </c>
      <c r="D2415" s="593" t="s">
        <v>942</v>
      </c>
      <c r="E2415" s="595">
        <v>71.010000000000005</v>
      </c>
      <c r="F2415" s="591" t="s">
        <v>794</v>
      </c>
    </row>
    <row r="2416" spans="1:6">
      <c r="A2416" s="593">
        <v>92433</v>
      </c>
      <c r="B2416" s="593" t="s">
        <v>3179</v>
      </c>
      <c r="C2416" s="593" t="s">
        <v>68</v>
      </c>
      <c r="D2416" s="593" t="s">
        <v>942</v>
      </c>
      <c r="E2416" s="595">
        <v>82.17</v>
      </c>
      <c r="F2416" s="591" t="s">
        <v>794</v>
      </c>
    </row>
    <row r="2417" spans="1:6">
      <c r="A2417" s="593">
        <v>92435</v>
      </c>
      <c r="B2417" s="593" t="s">
        <v>3180</v>
      </c>
      <c r="C2417" s="593" t="s">
        <v>68</v>
      </c>
      <c r="D2417" s="593" t="s">
        <v>942</v>
      </c>
      <c r="E2417" s="595">
        <v>67.45</v>
      </c>
      <c r="F2417" s="591" t="s">
        <v>794</v>
      </c>
    </row>
    <row r="2418" spans="1:6">
      <c r="A2418" s="593">
        <v>92437</v>
      </c>
      <c r="B2418" s="593" t="s">
        <v>3181</v>
      </c>
      <c r="C2418" s="593" t="s">
        <v>68</v>
      </c>
      <c r="D2418" s="593" t="s">
        <v>942</v>
      </c>
      <c r="E2418" s="595">
        <v>78.239999999999995</v>
      </c>
      <c r="F2418" s="591" t="s">
        <v>794</v>
      </c>
    </row>
    <row r="2419" spans="1:6">
      <c r="A2419" s="593">
        <v>92439</v>
      </c>
      <c r="B2419" s="593" t="s">
        <v>3182</v>
      </c>
      <c r="C2419" s="593" t="s">
        <v>68</v>
      </c>
      <c r="D2419" s="593" t="s">
        <v>942</v>
      </c>
      <c r="E2419" s="595">
        <v>64.87</v>
      </c>
      <c r="F2419" s="591" t="s">
        <v>794</v>
      </c>
    </row>
    <row r="2420" spans="1:6">
      <c r="A2420" s="593">
        <v>92441</v>
      </c>
      <c r="B2420" s="593" t="s">
        <v>3183</v>
      </c>
      <c r="C2420" s="593" t="s">
        <v>68</v>
      </c>
      <c r="D2420" s="593" t="s">
        <v>942</v>
      </c>
      <c r="E2420" s="595">
        <v>75.400000000000006</v>
      </c>
      <c r="F2420" s="591" t="s">
        <v>794</v>
      </c>
    </row>
    <row r="2421" spans="1:6">
      <c r="A2421" s="593">
        <v>92443</v>
      </c>
      <c r="B2421" s="593" t="s">
        <v>3184</v>
      </c>
      <c r="C2421" s="593" t="s">
        <v>68</v>
      </c>
      <c r="D2421" s="593" t="s">
        <v>942</v>
      </c>
      <c r="E2421" s="595">
        <v>59.2</v>
      </c>
      <c r="F2421" s="591" t="s">
        <v>794</v>
      </c>
    </row>
    <row r="2422" spans="1:6">
      <c r="A2422" s="593">
        <v>92445</v>
      </c>
      <c r="B2422" s="593" t="s">
        <v>3185</v>
      </c>
      <c r="C2422" s="593" t="s">
        <v>68</v>
      </c>
      <c r="D2422" s="593" t="s">
        <v>942</v>
      </c>
      <c r="E2422" s="595">
        <v>69.34</v>
      </c>
      <c r="F2422" s="591" t="s">
        <v>794</v>
      </c>
    </row>
    <row r="2423" spans="1:6">
      <c r="A2423" s="593">
        <v>92446</v>
      </c>
      <c r="B2423" s="593" t="s">
        <v>3186</v>
      </c>
      <c r="C2423" s="593" t="s">
        <v>68</v>
      </c>
      <c r="D2423" s="593" t="s">
        <v>942</v>
      </c>
      <c r="E2423" s="595">
        <v>268.27</v>
      </c>
      <c r="F2423" s="591" t="s">
        <v>794</v>
      </c>
    </row>
    <row r="2424" spans="1:6">
      <c r="A2424" s="593">
        <v>92447</v>
      </c>
      <c r="B2424" s="593" t="s">
        <v>3187</v>
      </c>
      <c r="C2424" s="593" t="s">
        <v>68</v>
      </c>
      <c r="D2424" s="593" t="s">
        <v>942</v>
      </c>
      <c r="E2424" s="595">
        <v>187.8</v>
      </c>
      <c r="F2424" s="591" t="s">
        <v>794</v>
      </c>
    </row>
    <row r="2425" spans="1:6">
      <c r="A2425" s="593">
        <v>92448</v>
      </c>
      <c r="B2425" s="593" t="s">
        <v>3188</v>
      </c>
      <c r="C2425" s="593" t="s">
        <v>68</v>
      </c>
      <c r="D2425" s="593" t="s">
        <v>942</v>
      </c>
      <c r="E2425" s="595">
        <v>150.15</v>
      </c>
      <c r="F2425" s="591" t="s">
        <v>794</v>
      </c>
    </row>
    <row r="2426" spans="1:6">
      <c r="A2426" s="593">
        <v>92449</v>
      </c>
      <c r="B2426" s="593" t="s">
        <v>3189</v>
      </c>
      <c r="C2426" s="593" t="s">
        <v>68</v>
      </c>
      <c r="D2426" s="593" t="s">
        <v>942</v>
      </c>
      <c r="E2426" s="595">
        <v>323.79000000000002</v>
      </c>
      <c r="F2426" s="591" t="s">
        <v>794</v>
      </c>
    </row>
    <row r="2427" spans="1:6">
      <c r="A2427" s="593">
        <v>92450</v>
      </c>
      <c r="B2427" s="593" t="s">
        <v>3190</v>
      </c>
      <c r="C2427" s="593" t="s">
        <v>68</v>
      </c>
      <c r="D2427" s="593" t="s">
        <v>942</v>
      </c>
      <c r="E2427" s="595">
        <v>387.14</v>
      </c>
      <c r="F2427" s="591" t="s">
        <v>794</v>
      </c>
    </row>
    <row r="2428" spans="1:6">
      <c r="A2428" s="593">
        <v>92451</v>
      </c>
      <c r="B2428" s="593" t="s">
        <v>3191</v>
      </c>
      <c r="C2428" s="593" t="s">
        <v>68</v>
      </c>
      <c r="D2428" s="593" t="s">
        <v>942</v>
      </c>
      <c r="E2428" s="595">
        <v>217.84</v>
      </c>
      <c r="F2428" s="591" t="s">
        <v>794</v>
      </c>
    </row>
    <row r="2429" spans="1:6">
      <c r="A2429" s="593">
        <v>92452</v>
      </c>
      <c r="B2429" s="593" t="s">
        <v>3192</v>
      </c>
      <c r="C2429" s="593" t="s">
        <v>68</v>
      </c>
      <c r="D2429" s="593" t="s">
        <v>942</v>
      </c>
      <c r="E2429" s="595">
        <v>211.46</v>
      </c>
      <c r="F2429" s="591" t="s">
        <v>794</v>
      </c>
    </row>
    <row r="2430" spans="1:6">
      <c r="A2430" s="593">
        <v>92453</v>
      </c>
      <c r="B2430" s="593" t="s">
        <v>3193</v>
      </c>
      <c r="C2430" s="593" t="s">
        <v>68</v>
      </c>
      <c r="D2430" s="593" t="s">
        <v>942</v>
      </c>
      <c r="E2430" s="595">
        <v>277.67</v>
      </c>
      <c r="F2430" s="591" t="s">
        <v>794</v>
      </c>
    </row>
    <row r="2431" spans="1:6">
      <c r="A2431" s="593">
        <v>92454</v>
      </c>
      <c r="B2431" s="593" t="s">
        <v>3194</v>
      </c>
      <c r="C2431" s="593" t="s">
        <v>68</v>
      </c>
      <c r="D2431" s="593" t="s">
        <v>942</v>
      </c>
      <c r="E2431" s="595">
        <v>351.55</v>
      </c>
      <c r="F2431" s="591" t="s">
        <v>794</v>
      </c>
    </row>
    <row r="2432" spans="1:6">
      <c r="A2432" s="593">
        <v>92455</v>
      </c>
      <c r="B2432" s="593" t="s">
        <v>3195</v>
      </c>
      <c r="C2432" s="593" t="s">
        <v>68</v>
      </c>
      <c r="D2432" s="593" t="s">
        <v>942</v>
      </c>
      <c r="E2432" s="595">
        <v>178.08</v>
      </c>
      <c r="F2432" s="591" t="s">
        <v>794</v>
      </c>
    </row>
    <row r="2433" spans="1:6">
      <c r="A2433" s="593">
        <v>92456</v>
      </c>
      <c r="B2433" s="593" t="s">
        <v>3196</v>
      </c>
      <c r="C2433" s="593" t="s">
        <v>68</v>
      </c>
      <c r="D2433" s="593" t="s">
        <v>942</v>
      </c>
      <c r="E2433" s="594">
        <v>174.64</v>
      </c>
      <c r="F2433" s="591" t="s">
        <v>794</v>
      </c>
    </row>
    <row r="2434" spans="1:6">
      <c r="A2434" s="593">
        <v>92457</v>
      </c>
      <c r="B2434" s="593" t="s">
        <v>3197</v>
      </c>
      <c r="C2434" s="593" t="s">
        <v>68</v>
      </c>
      <c r="D2434" s="593" t="s">
        <v>942</v>
      </c>
      <c r="E2434" s="595">
        <v>240.23</v>
      </c>
      <c r="F2434" s="591" t="s">
        <v>794</v>
      </c>
    </row>
    <row r="2435" spans="1:6">
      <c r="A2435" s="593">
        <v>92458</v>
      </c>
      <c r="B2435" s="593" t="s">
        <v>3198</v>
      </c>
      <c r="C2435" s="593" t="s">
        <v>68</v>
      </c>
      <c r="D2435" s="593" t="s">
        <v>942</v>
      </c>
      <c r="E2435" s="595">
        <v>330.15</v>
      </c>
      <c r="F2435" s="591" t="s">
        <v>794</v>
      </c>
    </row>
    <row r="2436" spans="1:6">
      <c r="A2436" s="593">
        <v>92459</v>
      </c>
      <c r="B2436" s="593" t="s">
        <v>3199</v>
      </c>
      <c r="C2436" s="593" t="s">
        <v>68</v>
      </c>
      <c r="D2436" s="593" t="s">
        <v>942</v>
      </c>
      <c r="E2436" s="595">
        <v>150.30000000000001</v>
      </c>
      <c r="F2436" s="591" t="s">
        <v>794</v>
      </c>
    </row>
    <row r="2437" spans="1:6">
      <c r="A2437" s="593">
        <v>92460</v>
      </c>
      <c r="B2437" s="593" t="s">
        <v>3200</v>
      </c>
      <c r="C2437" s="593" t="s">
        <v>68</v>
      </c>
      <c r="D2437" s="593" t="s">
        <v>942</v>
      </c>
      <c r="E2437" s="595">
        <v>144.96</v>
      </c>
      <c r="F2437" s="591" t="s">
        <v>794</v>
      </c>
    </row>
    <row r="2438" spans="1:6">
      <c r="A2438" s="593">
        <v>92461</v>
      </c>
      <c r="B2438" s="593" t="s">
        <v>3201</v>
      </c>
      <c r="C2438" s="593" t="s">
        <v>68</v>
      </c>
      <c r="D2438" s="593" t="s">
        <v>942</v>
      </c>
      <c r="E2438" s="595">
        <v>221.84</v>
      </c>
      <c r="F2438" s="591" t="s">
        <v>794</v>
      </c>
    </row>
    <row r="2439" spans="1:6">
      <c r="A2439" s="593">
        <v>92462</v>
      </c>
      <c r="B2439" s="593" t="s">
        <v>3202</v>
      </c>
      <c r="C2439" s="593" t="s">
        <v>68</v>
      </c>
      <c r="D2439" s="593" t="s">
        <v>942</v>
      </c>
      <c r="E2439" s="595">
        <v>317.25</v>
      </c>
      <c r="F2439" s="591" t="s">
        <v>794</v>
      </c>
    </row>
    <row r="2440" spans="1:6">
      <c r="A2440" s="593">
        <v>92463</v>
      </c>
      <c r="B2440" s="593" t="s">
        <v>3203</v>
      </c>
      <c r="C2440" s="593" t="s">
        <v>68</v>
      </c>
      <c r="D2440" s="593" t="s">
        <v>942</v>
      </c>
      <c r="E2440" s="595">
        <v>136.15</v>
      </c>
      <c r="F2440" s="591" t="s">
        <v>794</v>
      </c>
    </row>
    <row r="2441" spans="1:6">
      <c r="A2441" s="593">
        <v>92464</v>
      </c>
      <c r="B2441" s="593" t="s">
        <v>3204</v>
      </c>
      <c r="C2441" s="593" t="s">
        <v>68</v>
      </c>
      <c r="D2441" s="593" t="s">
        <v>942</v>
      </c>
      <c r="E2441" s="595">
        <v>139.85</v>
      </c>
      <c r="F2441" s="591" t="s">
        <v>794</v>
      </c>
    </row>
    <row r="2442" spans="1:6">
      <c r="A2442" s="593">
        <v>92465</v>
      </c>
      <c r="B2442" s="593" t="s">
        <v>3205</v>
      </c>
      <c r="C2442" s="593" t="s">
        <v>68</v>
      </c>
      <c r="D2442" s="593" t="s">
        <v>942</v>
      </c>
      <c r="E2442" s="595">
        <v>175.08</v>
      </c>
      <c r="F2442" s="591" t="s">
        <v>794</v>
      </c>
    </row>
    <row r="2443" spans="1:6">
      <c r="A2443" s="593">
        <v>92466</v>
      </c>
      <c r="B2443" s="593" t="s">
        <v>3206</v>
      </c>
      <c r="C2443" s="593" t="s">
        <v>68</v>
      </c>
      <c r="D2443" s="593" t="s">
        <v>942</v>
      </c>
      <c r="E2443" s="595">
        <v>312.62</v>
      </c>
      <c r="F2443" s="591" t="s">
        <v>794</v>
      </c>
    </row>
    <row r="2444" spans="1:6">
      <c r="A2444" s="593">
        <v>92467</v>
      </c>
      <c r="B2444" s="593" t="s">
        <v>3207</v>
      </c>
      <c r="C2444" s="593" t="s">
        <v>68</v>
      </c>
      <c r="D2444" s="593" t="s">
        <v>942</v>
      </c>
      <c r="E2444" s="595">
        <v>111.86</v>
      </c>
      <c r="F2444" s="591" t="s">
        <v>794</v>
      </c>
    </row>
    <row r="2445" spans="1:6">
      <c r="A2445" s="593">
        <v>92468</v>
      </c>
      <c r="B2445" s="593" t="s">
        <v>3208</v>
      </c>
      <c r="C2445" s="593" t="s">
        <v>68</v>
      </c>
      <c r="D2445" s="593" t="s">
        <v>942</v>
      </c>
      <c r="E2445" s="595">
        <v>135.11000000000001</v>
      </c>
      <c r="F2445" s="591" t="s">
        <v>794</v>
      </c>
    </row>
    <row r="2446" spans="1:6">
      <c r="A2446" s="593">
        <v>92469</v>
      </c>
      <c r="B2446" s="593" t="s">
        <v>3209</v>
      </c>
      <c r="C2446" s="593" t="s">
        <v>68</v>
      </c>
      <c r="D2446" s="593" t="s">
        <v>942</v>
      </c>
      <c r="E2446" s="595">
        <v>158.82</v>
      </c>
      <c r="F2446" s="591" t="s">
        <v>794</v>
      </c>
    </row>
    <row r="2447" spans="1:6">
      <c r="A2447" s="593">
        <v>92470</v>
      </c>
      <c r="B2447" s="593" t="s">
        <v>3210</v>
      </c>
      <c r="C2447" s="593" t="s">
        <v>68</v>
      </c>
      <c r="D2447" s="593" t="s">
        <v>942</v>
      </c>
      <c r="E2447" s="595">
        <v>305.77</v>
      </c>
      <c r="F2447" s="591" t="s">
        <v>794</v>
      </c>
    </row>
    <row r="2448" spans="1:6">
      <c r="A2448" s="593">
        <v>92471</v>
      </c>
      <c r="B2448" s="593" t="s">
        <v>221</v>
      </c>
      <c r="C2448" s="593" t="s">
        <v>68</v>
      </c>
      <c r="D2448" s="593" t="s">
        <v>942</v>
      </c>
      <c r="E2448" s="595">
        <v>101.59</v>
      </c>
      <c r="F2448" s="591" t="s">
        <v>794</v>
      </c>
    </row>
    <row r="2449" spans="1:6">
      <c r="A2449" s="593">
        <v>92472</v>
      </c>
      <c r="B2449" s="593" t="s">
        <v>3211</v>
      </c>
      <c r="C2449" s="593" t="s">
        <v>68</v>
      </c>
      <c r="D2449" s="593" t="s">
        <v>942</v>
      </c>
      <c r="E2449" s="595">
        <v>128.84</v>
      </c>
      <c r="F2449" s="591" t="s">
        <v>794</v>
      </c>
    </row>
    <row r="2450" spans="1:6">
      <c r="A2450" s="593">
        <v>92473</v>
      </c>
      <c r="B2450" s="593" t="s">
        <v>3212</v>
      </c>
      <c r="C2450" s="593" t="s">
        <v>68</v>
      </c>
      <c r="D2450" s="593" t="s">
        <v>942</v>
      </c>
      <c r="E2450" s="595">
        <v>145.83000000000001</v>
      </c>
      <c r="F2450" s="591" t="s">
        <v>794</v>
      </c>
    </row>
    <row r="2451" spans="1:6">
      <c r="A2451" s="593">
        <v>92474</v>
      </c>
      <c r="B2451" s="593" t="s">
        <v>3213</v>
      </c>
      <c r="C2451" s="593" t="s">
        <v>68</v>
      </c>
      <c r="D2451" s="593" t="s">
        <v>942</v>
      </c>
      <c r="E2451" s="595">
        <v>299.99</v>
      </c>
      <c r="F2451" s="591" t="s">
        <v>794</v>
      </c>
    </row>
    <row r="2452" spans="1:6">
      <c r="A2452" s="593">
        <v>92475</v>
      </c>
      <c r="B2452" s="593" t="s">
        <v>3214</v>
      </c>
      <c r="C2452" s="593" t="s">
        <v>68</v>
      </c>
      <c r="D2452" s="593" t="s">
        <v>942</v>
      </c>
      <c r="E2452" s="595">
        <v>93.36</v>
      </c>
      <c r="F2452" s="591" t="s">
        <v>794</v>
      </c>
    </row>
    <row r="2453" spans="1:6">
      <c r="A2453" s="593">
        <v>92476</v>
      </c>
      <c r="B2453" s="593" t="s">
        <v>3215</v>
      </c>
      <c r="C2453" s="593" t="s">
        <v>68</v>
      </c>
      <c r="D2453" s="593" t="s">
        <v>942</v>
      </c>
      <c r="E2453" s="595">
        <v>123.63</v>
      </c>
      <c r="F2453" s="591" t="s">
        <v>794</v>
      </c>
    </row>
    <row r="2454" spans="1:6">
      <c r="A2454" s="593">
        <v>92477</v>
      </c>
      <c r="B2454" s="593" t="s">
        <v>3216</v>
      </c>
      <c r="C2454" s="593" t="s">
        <v>68</v>
      </c>
      <c r="D2454" s="593" t="s">
        <v>942</v>
      </c>
      <c r="E2454" s="595">
        <v>117.54</v>
      </c>
      <c r="F2454" s="591" t="s">
        <v>794</v>
      </c>
    </row>
    <row r="2455" spans="1:6">
      <c r="A2455" s="593">
        <v>92478</v>
      </c>
      <c r="B2455" s="593" t="s">
        <v>3217</v>
      </c>
      <c r="C2455" s="593" t="s">
        <v>68</v>
      </c>
      <c r="D2455" s="593" t="s">
        <v>942</v>
      </c>
      <c r="E2455" s="595">
        <v>288.25</v>
      </c>
      <c r="F2455" s="591" t="s">
        <v>794</v>
      </c>
    </row>
    <row r="2456" spans="1:6">
      <c r="A2456" s="593">
        <v>92479</v>
      </c>
      <c r="B2456" s="593" t="s">
        <v>3218</v>
      </c>
      <c r="C2456" s="593" t="s">
        <v>68</v>
      </c>
      <c r="D2456" s="593" t="s">
        <v>942</v>
      </c>
      <c r="E2456" s="595">
        <v>75.459999999999994</v>
      </c>
      <c r="F2456" s="591" t="s">
        <v>794</v>
      </c>
    </row>
    <row r="2457" spans="1:6">
      <c r="A2457" s="593">
        <v>92480</v>
      </c>
      <c r="B2457" s="593" t="s">
        <v>3219</v>
      </c>
      <c r="C2457" s="593" t="s">
        <v>68</v>
      </c>
      <c r="D2457" s="593" t="s">
        <v>942</v>
      </c>
      <c r="E2457" s="595">
        <v>112.9</v>
      </c>
      <c r="F2457" s="591" t="s">
        <v>794</v>
      </c>
    </row>
    <row r="2458" spans="1:6">
      <c r="A2458" s="593">
        <v>92482</v>
      </c>
      <c r="B2458" s="593" t="s">
        <v>3220</v>
      </c>
      <c r="C2458" s="593" t="s">
        <v>68</v>
      </c>
      <c r="D2458" s="593" t="s">
        <v>942</v>
      </c>
      <c r="E2458" s="595">
        <v>287.61</v>
      </c>
      <c r="F2458" s="591" t="s">
        <v>794</v>
      </c>
    </row>
    <row r="2459" spans="1:6">
      <c r="A2459" s="593">
        <v>92484</v>
      </c>
      <c r="B2459" s="593" t="s">
        <v>3221</v>
      </c>
      <c r="C2459" s="593" t="s">
        <v>68</v>
      </c>
      <c r="D2459" s="593" t="s">
        <v>942</v>
      </c>
      <c r="E2459" s="595">
        <v>200.06</v>
      </c>
      <c r="F2459" s="591" t="s">
        <v>794</v>
      </c>
    </row>
    <row r="2460" spans="1:6">
      <c r="A2460" s="593">
        <v>92486</v>
      </c>
      <c r="B2460" s="593" t="s">
        <v>3222</v>
      </c>
      <c r="C2460" s="593" t="s">
        <v>68</v>
      </c>
      <c r="D2460" s="593" t="s">
        <v>942</v>
      </c>
      <c r="E2460" s="595">
        <v>143.91</v>
      </c>
      <c r="F2460" s="591" t="s">
        <v>794</v>
      </c>
    </row>
    <row r="2461" spans="1:6">
      <c r="A2461" s="593">
        <v>92488</v>
      </c>
      <c r="B2461" s="593" t="s">
        <v>3223</v>
      </c>
      <c r="C2461" s="593" t="s">
        <v>68</v>
      </c>
      <c r="D2461" s="593" t="s">
        <v>793</v>
      </c>
      <c r="E2461" s="595">
        <v>121.64</v>
      </c>
      <c r="F2461" s="591" t="s">
        <v>794</v>
      </c>
    </row>
    <row r="2462" spans="1:6">
      <c r="A2462" s="593">
        <v>92490</v>
      </c>
      <c r="B2462" s="593" t="s">
        <v>3224</v>
      </c>
      <c r="C2462" s="593" t="s">
        <v>68</v>
      </c>
      <c r="D2462" s="593" t="s">
        <v>793</v>
      </c>
      <c r="E2462" s="595">
        <v>77.78</v>
      </c>
      <c r="F2462" s="591" t="s">
        <v>794</v>
      </c>
    </row>
    <row r="2463" spans="1:6">
      <c r="A2463" s="593">
        <v>92492</v>
      </c>
      <c r="B2463" s="593" t="s">
        <v>3225</v>
      </c>
      <c r="C2463" s="593" t="s">
        <v>68</v>
      </c>
      <c r="D2463" s="593" t="s">
        <v>793</v>
      </c>
      <c r="E2463" s="595">
        <v>115.81</v>
      </c>
      <c r="F2463" s="591" t="s">
        <v>794</v>
      </c>
    </row>
    <row r="2464" spans="1:6">
      <c r="A2464" s="593">
        <v>92494</v>
      </c>
      <c r="B2464" s="593" t="s">
        <v>3226</v>
      </c>
      <c r="C2464" s="593" t="s">
        <v>68</v>
      </c>
      <c r="D2464" s="593" t="s">
        <v>793</v>
      </c>
      <c r="E2464" s="595">
        <v>72.849999999999994</v>
      </c>
      <c r="F2464" s="591" t="s">
        <v>794</v>
      </c>
    </row>
    <row r="2465" spans="1:6">
      <c r="A2465" s="593">
        <v>92496</v>
      </c>
      <c r="B2465" s="593" t="s">
        <v>3227</v>
      </c>
      <c r="C2465" s="593" t="s">
        <v>68</v>
      </c>
      <c r="D2465" s="593" t="s">
        <v>793</v>
      </c>
      <c r="E2465" s="595">
        <v>111.11</v>
      </c>
      <c r="F2465" s="591" t="s">
        <v>794</v>
      </c>
    </row>
    <row r="2466" spans="1:6">
      <c r="A2466" s="593">
        <v>92498</v>
      </c>
      <c r="B2466" s="593" t="s">
        <v>3228</v>
      </c>
      <c r="C2466" s="593" t="s">
        <v>68</v>
      </c>
      <c r="D2466" s="593" t="s">
        <v>793</v>
      </c>
      <c r="E2466" s="595">
        <v>68.930000000000007</v>
      </c>
      <c r="F2466" s="591" t="s">
        <v>794</v>
      </c>
    </row>
    <row r="2467" spans="1:6">
      <c r="A2467" s="593">
        <v>92500</v>
      </c>
      <c r="B2467" s="593" t="s">
        <v>3229</v>
      </c>
      <c r="C2467" s="593" t="s">
        <v>68</v>
      </c>
      <c r="D2467" s="593" t="s">
        <v>793</v>
      </c>
      <c r="E2467" s="595">
        <v>107.65</v>
      </c>
      <c r="F2467" s="591" t="s">
        <v>794</v>
      </c>
    </row>
    <row r="2468" spans="1:6">
      <c r="A2468" s="593">
        <v>92502</v>
      </c>
      <c r="B2468" s="593" t="s">
        <v>3230</v>
      </c>
      <c r="C2468" s="593" t="s">
        <v>68</v>
      </c>
      <c r="D2468" s="593" t="s">
        <v>793</v>
      </c>
      <c r="E2468" s="595">
        <v>66.209999999999994</v>
      </c>
      <c r="F2468" s="591" t="s">
        <v>794</v>
      </c>
    </row>
    <row r="2469" spans="1:6">
      <c r="A2469" s="593">
        <v>92504</v>
      </c>
      <c r="B2469" s="593" t="s">
        <v>3231</v>
      </c>
      <c r="C2469" s="593" t="s">
        <v>68</v>
      </c>
      <c r="D2469" s="593" t="s">
        <v>793</v>
      </c>
      <c r="E2469" s="595">
        <v>101.19</v>
      </c>
      <c r="F2469" s="591" t="s">
        <v>794</v>
      </c>
    </row>
    <row r="2470" spans="1:6">
      <c r="A2470" s="593">
        <v>92506</v>
      </c>
      <c r="B2470" s="593" t="s">
        <v>3232</v>
      </c>
      <c r="C2470" s="593" t="s">
        <v>68</v>
      </c>
      <c r="D2470" s="593" t="s">
        <v>793</v>
      </c>
      <c r="E2470" s="595">
        <v>61.07</v>
      </c>
      <c r="F2470" s="591" t="s">
        <v>794</v>
      </c>
    </row>
    <row r="2471" spans="1:6">
      <c r="A2471" s="593">
        <v>92508</v>
      </c>
      <c r="B2471" s="593" t="s">
        <v>3233</v>
      </c>
      <c r="C2471" s="593" t="s">
        <v>68</v>
      </c>
      <c r="D2471" s="593" t="s">
        <v>793</v>
      </c>
      <c r="E2471" s="595">
        <v>124.73</v>
      </c>
      <c r="F2471" s="591" t="s">
        <v>794</v>
      </c>
    </row>
    <row r="2472" spans="1:6">
      <c r="A2472" s="593">
        <v>92510</v>
      </c>
      <c r="B2472" s="593" t="s">
        <v>3234</v>
      </c>
      <c r="C2472" s="593" t="s">
        <v>68</v>
      </c>
      <c r="D2472" s="593" t="s">
        <v>793</v>
      </c>
      <c r="E2472" s="595">
        <v>79.3</v>
      </c>
      <c r="F2472" s="591" t="s">
        <v>794</v>
      </c>
    </row>
    <row r="2473" spans="1:6">
      <c r="A2473" s="593">
        <v>92512</v>
      </c>
      <c r="B2473" s="593" t="s">
        <v>3235</v>
      </c>
      <c r="C2473" s="593" t="s">
        <v>68</v>
      </c>
      <c r="D2473" s="593" t="s">
        <v>793</v>
      </c>
      <c r="E2473" s="595">
        <v>104.34</v>
      </c>
      <c r="F2473" s="591" t="s">
        <v>794</v>
      </c>
    </row>
    <row r="2474" spans="1:6">
      <c r="A2474" s="593">
        <v>92514</v>
      </c>
      <c r="B2474" s="593" t="s">
        <v>3236</v>
      </c>
      <c r="C2474" s="593" t="s">
        <v>68</v>
      </c>
      <c r="D2474" s="593" t="s">
        <v>793</v>
      </c>
      <c r="E2474" s="595">
        <v>59.89</v>
      </c>
      <c r="F2474" s="591" t="s">
        <v>794</v>
      </c>
    </row>
    <row r="2475" spans="1:6">
      <c r="A2475" s="593">
        <v>92515</v>
      </c>
      <c r="B2475" s="593" t="s">
        <v>3237</v>
      </c>
      <c r="C2475" s="593" t="s">
        <v>68</v>
      </c>
      <c r="D2475" s="593" t="s">
        <v>793</v>
      </c>
      <c r="E2475" s="594">
        <v>94.84</v>
      </c>
      <c r="F2475" s="591" t="s">
        <v>794</v>
      </c>
    </row>
    <row r="2476" spans="1:6">
      <c r="A2476" s="593">
        <v>92518</v>
      </c>
      <c r="B2476" s="593" t="s">
        <v>3238</v>
      </c>
      <c r="C2476" s="593" t="s">
        <v>68</v>
      </c>
      <c r="D2476" s="593" t="s">
        <v>793</v>
      </c>
      <c r="E2476" s="595">
        <v>51.31</v>
      </c>
      <c r="F2476" s="591" t="s">
        <v>794</v>
      </c>
    </row>
    <row r="2477" spans="1:6">
      <c r="A2477" s="593">
        <v>92520</v>
      </c>
      <c r="B2477" s="593" t="s">
        <v>3239</v>
      </c>
      <c r="C2477" s="593" t="s">
        <v>68</v>
      </c>
      <c r="D2477" s="593" t="s">
        <v>793</v>
      </c>
      <c r="E2477" s="595">
        <v>89</v>
      </c>
      <c r="F2477" s="591" t="s">
        <v>794</v>
      </c>
    </row>
    <row r="2478" spans="1:6">
      <c r="A2478" s="593">
        <v>92522</v>
      </c>
      <c r="B2478" s="593" t="s">
        <v>3240</v>
      </c>
      <c r="C2478" s="593" t="s">
        <v>68</v>
      </c>
      <c r="D2478" s="593" t="s">
        <v>793</v>
      </c>
      <c r="E2478" s="595">
        <v>46.31</v>
      </c>
      <c r="F2478" s="591" t="s">
        <v>794</v>
      </c>
    </row>
    <row r="2479" spans="1:6">
      <c r="A2479" s="593">
        <v>92524</v>
      </c>
      <c r="B2479" s="593" t="s">
        <v>3241</v>
      </c>
      <c r="C2479" s="593" t="s">
        <v>68</v>
      </c>
      <c r="D2479" s="593" t="s">
        <v>793</v>
      </c>
      <c r="E2479" s="595">
        <v>89.73</v>
      </c>
      <c r="F2479" s="591" t="s">
        <v>794</v>
      </c>
    </row>
    <row r="2480" spans="1:6">
      <c r="A2480" s="593">
        <v>92526</v>
      </c>
      <c r="B2480" s="593" t="s">
        <v>3242</v>
      </c>
      <c r="C2480" s="593" t="s">
        <v>68</v>
      </c>
      <c r="D2480" s="593" t="s">
        <v>793</v>
      </c>
      <c r="E2480" s="595">
        <v>47.84</v>
      </c>
      <c r="F2480" s="591" t="s">
        <v>794</v>
      </c>
    </row>
    <row r="2481" spans="1:6">
      <c r="A2481" s="593">
        <v>92528</v>
      </c>
      <c r="B2481" s="593" t="s">
        <v>3243</v>
      </c>
      <c r="C2481" s="593" t="s">
        <v>68</v>
      </c>
      <c r="D2481" s="593" t="s">
        <v>793</v>
      </c>
      <c r="E2481" s="595">
        <v>86.2</v>
      </c>
      <c r="F2481" s="591" t="s">
        <v>794</v>
      </c>
    </row>
    <row r="2482" spans="1:6">
      <c r="A2482" s="593">
        <v>92530</v>
      </c>
      <c r="B2482" s="593" t="s">
        <v>3244</v>
      </c>
      <c r="C2482" s="593" t="s">
        <v>68</v>
      </c>
      <c r="D2482" s="593" t="s">
        <v>793</v>
      </c>
      <c r="E2482" s="595">
        <v>45.03</v>
      </c>
      <c r="F2482" s="591" t="s">
        <v>794</v>
      </c>
    </row>
    <row r="2483" spans="1:6">
      <c r="A2483" s="593">
        <v>92532</v>
      </c>
      <c r="B2483" s="593" t="s">
        <v>3245</v>
      </c>
      <c r="C2483" s="593" t="s">
        <v>68</v>
      </c>
      <c r="D2483" s="593" t="s">
        <v>793</v>
      </c>
      <c r="E2483" s="595">
        <v>83.21</v>
      </c>
      <c r="F2483" s="591" t="s">
        <v>794</v>
      </c>
    </row>
    <row r="2484" spans="1:6">
      <c r="A2484" s="593">
        <v>92534</v>
      </c>
      <c r="B2484" s="593" t="s">
        <v>3246</v>
      </c>
      <c r="C2484" s="593" t="s">
        <v>68</v>
      </c>
      <c r="D2484" s="593" t="s">
        <v>793</v>
      </c>
      <c r="E2484" s="595">
        <v>42.71</v>
      </c>
      <c r="F2484" s="591" t="s">
        <v>794</v>
      </c>
    </row>
    <row r="2485" spans="1:6">
      <c r="A2485" s="593">
        <v>92536</v>
      </c>
      <c r="B2485" s="593" t="s">
        <v>3247</v>
      </c>
      <c r="C2485" s="593" t="s">
        <v>68</v>
      </c>
      <c r="D2485" s="593" t="s">
        <v>793</v>
      </c>
      <c r="E2485" s="595">
        <v>77.290000000000006</v>
      </c>
      <c r="F2485" s="591" t="s">
        <v>794</v>
      </c>
    </row>
    <row r="2486" spans="1:6">
      <c r="A2486" s="593">
        <v>92538</v>
      </c>
      <c r="B2486" s="593" t="s">
        <v>3248</v>
      </c>
      <c r="C2486" s="593" t="s">
        <v>68</v>
      </c>
      <c r="D2486" s="593" t="s">
        <v>793</v>
      </c>
      <c r="E2486" s="595">
        <v>37.96</v>
      </c>
      <c r="F2486" s="591" t="s">
        <v>794</v>
      </c>
    </row>
    <row r="2487" spans="1:6">
      <c r="A2487" s="593">
        <v>96252</v>
      </c>
      <c r="B2487" s="593" t="s">
        <v>3249</v>
      </c>
      <c r="C2487" s="593" t="s">
        <v>68</v>
      </c>
      <c r="D2487" s="593" t="s">
        <v>942</v>
      </c>
      <c r="E2487" s="595">
        <v>198.57</v>
      </c>
      <c r="F2487" s="591" t="s">
        <v>794</v>
      </c>
    </row>
    <row r="2488" spans="1:6">
      <c r="A2488" s="593">
        <v>96258</v>
      </c>
      <c r="B2488" s="593" t="s">
        <v>3250</v>
      </c>
      <c r="C2488" s="593" t="s">
        <v>68</v>
      </c>
      <c r="D2488" s="593" t="s">
        <v>942</v>
      </c>
      <c r="E2488" s="595">
        <v>157.26</v>
      </c>
      <c r="F2488" s="591" t="s">
        <v>794</v>
      </c>
    </row>
    <row r="2489" spans="1:6">
      <c r="A2489" s="593">
        <v>96529</v>
      </c>
      <c r="B2489" s="593" t="s">
        <v>3251</v>
      </c>
      <c r="C2489" s="593" t="s">
        <v>68</v>
      </c>
      <c r="D2489" s="593" t="s">
        <v>942</v>
      </c>
      <c r="E2489" s="595">
        <v>265.44</v>
      </c>
      <c r="F2489" s="591" t="s">
        <v>794</v>
      </c>
    </row>
    <row r="2490" spans="1:6">
      <c r="A2490" s="593">
        <v>96530</v>
      </c>
      <c r="B2490" s="593" t="s">
        <v>3252</v>
      </c>
      <c r="C2490" s="593" t="s">
        <v>68</v>
      </c>
      <c r="D2490" s="593" t="s">
        <v>942</v>
      </c>
      <c r="E2490" s="595">
        <v>164.37</v>
      </c>
      <c r="F2490" s="591" t="s">
        <v>794</v>
      </c>
    </row>
    <row r="2491" spans="1:6">
      <c r="A2491" s="593">
        <v>96531</v>
      </c>
      <c r="B2491" s="593" t="s">
        <v>3253</v>
      </c>
      <c r="C2491" s="593" t="s">
        <v>68</v>
      </c>
      <c r="D2491" s="593" t="s">
        <v>942</v>
      </c>
      <c r="E2491" s="595">
        <v>112.34</v>
      </c>
      <c r="F2491" s="591" t="s">
        <v>794</v>
      </c>
    </row>
    <row r="2492" spans="1:6">
      <c r="A2492" s="593">
        <v>96532</v>
      </c>
      <c r="B2492" s="593" t="s">
        <v>3254</v>
      </c>
      <c r="C2492" s="593" t="s">
        <v>68</v>
      </c>
      <c r="D2492" s="593" t="s">
        <v>942</v>
      </c>
      <c r="E2492" s="595">
        <v>171.17</v>
      </c>
      <c r="F2492" s="591" t="s">
        <v>794</v>
      </c>
    </row>
    <row r="2493" spans="1:6">
      <c r="A2493" s="593">
        <v>96533</v>
      </c>
      <c r="B2493" s="593" t="s">
        <v>3255</v>
      </c>
      <c r="C2493" s="593" t="s">
        <v>68</v>
      </c>
      <c r="D2493" s="593" t="s">
        <v>942</v>
      </c>
      <c r="E2493" s="595">
        <v>100.96</v>
      </c>
      <c r="F2493" s="591" t="s">
        <v>794</v>
      </c>
    </row>
    <row r="2494" spans="1:6">
      <c r="A2494" s="593">
        <v>96534</v>
      </c>
      <c r="B2494" s="593" t="s">
        <v>3256</v>
      </c>
      <c r="C2494" s="593" t="s">
        <v>68</v>
      </c>
      <c r="D2494" s="593" t="s">
        <v>942</v>
      </c>
      <c r="E2494" s="595">
        <v>77.34</v>
      </c>
      <c r="F2494" s="591" t="s">
        <v>794</v>
      </c>
    </row>
    <row r="2495" spans="1:6">
      <c r="A2495" s="593">
        <v>96535</v>
      </c>
      <c r="B2495" s="593" t="s">
        <v>3257</v>
      </c>
      <c r="C2495" s="593" t="s">
        <v>68</v>
      </c>
      <c r="D2495" s="593" t="s">
        <v>942</v>
      </c>
      <c r="E2495" s="595">
        <v>122.15</v>
      </c>
      <c r="F2495" s="591" t="s">
        <v>794</v>
      </c>
    </row>
    <row r="2496" spans="1:6">
      <c r="A2496" s="593">
        <v>96536</v>
      </c>
      <c r="B2496" s="593" t="s">
        <v>3258</v>
      </c>
      <c r="C2496" s="593" t="s">
        <v>68</v>
      </c>
      <c r="D2496" s="593" t="s">
        <v>942</v>
      </c>
      <c r="E2496" s="595">
        <v>67.959999999999994</v>
      </c>
      <c r="F2496" s="591" t="s">
        <v>794</v>
      </c>
    </row>
    <row r="2497" spans="1:6">
      <c r="A2497" s="593">
        <v>96537</v>
      </c>
      <c r="B2497" s="593" t="s">
        <v>3259</v>
      </c>
      <c r="C2497" s="593" t="s">
        <v>68</v>
      </c>
      <c r="D2497" s="593" t="s">
        <v>942</v>
      </c>
      <c r="E2497" s="595">
        <v>196.52</v>
      </c>
      <c r="F2497" s="591" t="s">
        <v>794</v>
      </c>
    </row>
    <row r="2498" spans="1:6">
      <c r="A2498" s="593">
        <v>96538</v>
      </c>
      <c r="B2498" s="593" t="s">
        <v>3260</v>
      </c>
      <c r="C2498" s="593" t="s">
        <v>68</v>
      </c>
      <c r="D2498" s="593" t="s">
        <v>942</v>
      </c>
      <c r="E2498" s="595">
        <v>240.63</v>
      </c>
      <c r="F2498" s="591" t="s">
        <v>794</v>
      </c>
    </row>
    <row r="2499" spans="1:6">
      <c r="A2499" s="593">
        <v>96539</v>
      </c>
      <c r="B2499" s="593" t="s">
        <v>3261</v>
      </c>
      <c r="C2499" s="593" t="s">
        <v>68</v>
      </c>
      <c r="D2499" s="593" t="s">
        <v>942</v>
      </c>
      <c r="E2499" s="595">
        <v>136.58000000000001</v>
      </c>
      <c r="F2499" s="591" t="s">
        <v>794</v>
      </c>
    </row>
    <row r="2500" spans="1:6">
      <c r="A2500" s="593">
        <v>96540</v>
      </c>
      <c r="B2500" s="593" t="s">
        <v>3262</v>
      </c>
      <c r="C2500" s="593" t="s">
        <v>68</v>
      </c>
      <c r="D2500" s="593" t="s">
        <v>942</v>
      </c>
      <c r="E2500" s="595">
        <v>130.49</v>
      </c>
      <c r="F2500" s="591" t="s">
        <v>794</v>
      </c>
    </row>
    <row r="2501" spans="1:6">
      <c r="A2501" s="593">
        <v>96541</v>
      </c>
      <c r="B2501" s="593" t="s">
        <v>3263</v>
      </c>
      <c r="C2501" s="593" t="s">
        <v>68</v>
      </c>
      <c r="D2501" s="593" t="s">
        <v>942</v>
      </c>
      <c r="E2501" s="595">
        <v>168.54</v>
      </c>
      <c r="F2501" s="591" t="s">
        <v>794</v>
      </c>
    </row>
    <row r="2502" spans="1:6">
      <c r="A2502" s="593">
        <v>96542</v>
      </c>
      <c r="B2502" s="593" t="s">
        <v>3264</v>
      </c>
      <c r="C2502" s="593" t="s">
        <v>68</v>
      </c>
      <c r="D2502" s="593" t="s">
        <v>942</v>
      </c>
      <c r="E2502" s="594">
        <v>94.83</v>
      </c>
      <c r="F2502" s="591" t="s">
        <v>794</v>
      </c>
    </row>
    <row r="2503" spans="1:6">
      <c r="A2503" s="593">
        <v>96543</v>
      </c>
      <c r="B2503" s="593" t="s">
        <v>3265</v>
      </c>
      <c r="C2503" s="593" t="s">
        <v>76</v>
      </c>
      <c r="D2503" s="593" t="s">
        <v>793</v>
      </c>
      <c r="E2503" s="595">
        <v>19.12</v>
      </c>
      <c r="F2503" s="591" t="s">
        <v>794</v>
      </c>
    </row>
    <row r="2504" spans="1:6">
      <c r="A2504" s="593">
        <v>101791</v>
      </c>
      <c r="B2504" s="593" t="s">
        <v>3266</v>
      </c>
      <c r="C2504" s="593" t="s">
        <v>67</v>
      </c>
      <c r="D2504" s="593" t="s">
        <v>942</v>
      </c>
      <c r="E2504" s="595">
        <v>35.130000000000003</v>
      </c>
      <c r="F2504" s="591" t="s">
        <v>794</v>
      </c>
    </row>
    <row r="2505" spans="1:6">
      <c r="A2505" s="593">
        <v>101792</v>
      </c>
      <c r="B2505" s="593" t="s">
        <v>3267</v>
      </c>
      <c r="C2505" s="593" t="s">
        <v>63</v>
      </c>
      <c r="D2505" s="593" t="s">
        <v>942</v>
      </c>
      <c r="E2505" s="595">
        <v>17.399999999999999</v>
      </c>
      <c r="F2505" s="591" t="s">
        <v>794</v>
      </c>
    </row>
    <row r="2506" spans="1:6">
      <c r="A2506" s="593">
        <v>101793</v>
      </c>
      <c r="B2506" s="593" t="s">
        <v>3268</v>
      </c>
      <c r="C2506" s="593" t="s">
        <v>63</v>
      </c>
      <c r="D2506" s="593" t="s">
        <v>942</v>
      </c>
      <c r="E2506" s="595">
        <v>28.77</v>
      </c>
      <c r="F2506" s="591" t="s">
        <v>794</v>
      </c>
    </row>
    <row r="2507" spans="1:6">
      <c r="A2507" s="593">
        <v>101969</v>
      </c>
      <c r="B2507" s="593" t="s">
        <v>3269</v>
      </c>
      <c r="C2507" s="593" t="s">
        <v>68</v>
      </c>
      <c r="D2507" s="593" t="s">
        <v>942</v>
      </c>
      <c r="E2507" s="595">
        <v>253.51</v>
      </c>
      <c r="F2507" s="591" t="s">
        <v>794</v>
      </c>
    </row>
    <row r="2508" spans="1:6">
      <c r="A2508" s="593">
        <v>101971</v>
      </c>
      <c r="B2508" s="593" t="s">
        <v>3270</v>
      </c>
      <c r="C2508" s="593" t="s">
        <v>68</v>
      </c>
      <c r="D2508" s="593" t="s">
        <v>942</v>
      </c>
      <c r="E2508" s="595">
        <v>193.58</v>
      </c>
      <c r="F2508" s="591" t="s">
        <v>794</v>
      </c>
    </row>
    <row r="2509" spans="1:6">
      <c r="A2509" s="593">
        <v>101973</v>
      </c>
      <c r="B2509" s="593" t="s">
        <v>3271</v>
      </c>
      <c r="C2509" s="593" t="s">
        <v>68</v>
      </c>
      <c r="D2509" s="593" t="s">
        <v>942</v>
      </c>
      <c r="E2509" s="595">
        <v>188.8</v>
      </c>
      <c r="F2509" s="591" t="s">
        <v>794</v>
      </c>
    </row>
    <row r="2510" spans="1:6">
      <c r="A2510" s="593">
        <v>101974</v>
      </c>
      <c r="B2510" s="593" t="s">
        <v>3272</v>
      </c>
      <c r="C2510" s="593" t="s">
        <v>68</v>
      </c>
      <c r="D2510" s="593" t="s">
        <v>942</v>
      </c>
      <c r="E2510" s="595">
        <v>444.72</v>
      </c>
      <c r="F2510" s="591" t="s">
        <v>794</v>
      </c>
    </row>
    <row r="2511" spans="1:6">
      <c r="A2511" s="593">
        <v>101975</v>
      </c>
      <c r="B2511" s="593" t="s">
        <v>3273</v>
      </c>
      <c r="C2511" s="593" t="s">
        <v>68</v>
      </c>
      <c r="D2511" s="593" t="s">
        <v>942</v>
      </c>
      <c r="E2511" s="595">
        <v>380.3</v>
      </c>
      <c r="F2511" s="591" t="s">
        <v>794</v>
      </c>
    </row>
    <row r="2512" spans="1:6">
      <c r="A2512" s="593">
        <v>101977</v>
      </c>
      <c r="B2512" s="593" t="s">
        <v>3274</v>
      </c>
      <c r="C2512" s="593" t="s">
        <v>68</v>
      </c>
      <c r="D2512" s="593" t="s">
        <v>942</v>
      </c>
      <c r="E2512" s="595">
        <v>336.9</v>
      </c>
      <c r="F2512" s="591" t="s">
        <v>794</v>
      </c>
    </row>
    <row r="2513" spans="1:6">
      <c r="A2513" s="593">
        <v>101980</v>
      </c>
      <c r="B2513" s="593" t="s">
        <v>3275</v>
      </c>
      <c r="C2513" s="593" t="s">
        <v>68</v>
      </c>
      <c r="D2513" s="593" t="s">
        <v>942</v>
      </c>
      <c r="E2513" s="595">
        <v>325.58</v>
      </c>
      <c r="F2513" s="591" t="s">
        <v>794</v>
      </c>
    </row>
    <row r="2514" spans="1:6">
      <c r="A2514" s="593">
        <v>101981</v>
      </c>
      <c r="B2514" s="593" t="s">
        <v>3276</v>
      </c>
      <c r="C2514" s="593" t="s">
        <v>68</v>
      </c>
      <c r="D2514" s="593" t="s">
        <v>942</v>
      </c>
      <c r="E2514" s="595">
        <v>284.19</v>
      </c>
      <c r="F2514" s="591" t="s">
        <v>794</v>
      </c>
    </row>
    <row r="2515" spans="1:6">
      <c r="A2515" s="593">
        <v>101982</v>
      </c>
      <c r="B2515" s="593" t="s">
        <v>3277</v>
      </c>
      <c r="C2515" s="593" t="s">
        <v>68</v>
      </c>
      <c r="D2515" s="593" t="s">
        <v>942</v>
      </c>
      <c r="E2515" s="595">
        <v>251.76</v>
      </c>
      <c r="F2515" s="591" t="s">
        <v>794</v>
      </c>
    </row>
    <row r="2516" spans="1:6">
      <c r="A2516" s="593">
        <v>101983</v>
      </c>
      <c r="B2516" s="593" t="s">
        <v>3278</v>
      </c>
      <c r="C2516" s="593" t="s">
        <v>68</v>
      </c>
      <c r="D2516" s="593" t="s">
        <v>942</v>
      </c>
      <c r="E2516" s="595">
        <v>231.31</v>
      </c>
      <c r="F2516" s="591" t="s">
        <v>794</v>
      </c>
    </row>
    <row r="2517" spans="1:6">
      <c r="A2517" s="593">
        <v>101985</v>
      </c>
      <c r="B2517" s="593" t="s">
        <v>3279</v>
      </c>
      <c r="C2517" s="593" t="s">
        <v>68</v>
      </c>
      <c r="D2517" s="593" t="s">
        <v>942</v>
      </c>
      <c r="E2517" s="595">
        <v>263.62</v>
      </c>
      <c r="F2517" s="591" t="s">
        <v>794</v>
      </c>
    </row>
    <row r="2518" spans="1:6">
      <c r="A2518" s="593">
        <v>101986</v>
      </c>
      <c r="B2518" s="593" t="s">
        <v>3280</v>
      </c>
      <c r="C2518" s="593" t="s">
        <v>68</v>
      </c>
      <c r="D2518" s="593" t="s">
        <v>942</v>
      </c>
      <c r="E2518" s="595">
        <v>187.42</v>
      </c>
      <c r="F2518" s="591" t="s">
        <v>794</v>
      </c>
    </row>
    <row r="2519" spans="1:6">
      <c r="A2519" s="593">
        <v>101987</v>
      </c>
      <c r="B2519" s="593" t="s">
        <v>3281</v>
      </c>
      <c r="C2519" s="593" t="s">
        <v>68</v>
      </c>
      <c r="D2519" s="593" t="s">
        <v>942</v>
      </c>
      <c r="E2519" s="595">
        <v>216.46</v>
      </c>
      <c r="F2519" s="591" t="s">
        <v>794</v>
      </c>
    </row>
    <row r="2520" spans="1:6">
      <c r="A2520" s="593">
        <v>101988</v>
      </c>
      <c r="B2520" s="593" t="s">
        <v>3282</v>
      </c>
      <c r="C2520" s="593" t="s">
        <v>68</v>
      </c>
      <c r="D2520" s="593" t="s">
        <v>942</v>
      </c>
      <c r="E2520" s="595">
        <v>260.49</v>
      </c>
      <c r="F2520" s="591" t="s">
        <v>794</v>
      </c>
    </row>
    <row r="2521" spans="1:6">
      <c r="A2521" s="593">
        <v>101989</v>
      </c>
      <c r="B2521" s="593" t="s">
        <v>3283</v>
      </c>
      <c r="C2521" s="593" t="s">
        <v>68</v>
      </c>
      <c r="D2521" s="593" t="s">
        <v>942</v>
      </c>
      <c r="E2521" s="595">
        <v>201.31</v>
      </c>
      <c r="F2521" s="591" t="s">
        <v>794</v>
      </c>
    </row>
    <row r="2522" spans="1:6">
      <c r="A2522" s="593">
        <v>101990</v>
      </c>
      <c r="B2522" s="593" t="s">
        <v>3284</v>
      </c>
      <c r="C2522" s="593" t="s">
        <v>68</v>
      </c>
      <c r="D2522" s="593" t="s">
        <v>942</v>
      </c>
      <c r="E2522" s="595">
        <v>202.79</v>
      </c>
      <c r="F2522" s="591" t="s">
        <v>794</v>
      </c>
    </row>
    <row r="2523" spans="1:6">
      <c r="A2523" s="593">
        <v>101991</v>
      </c>
      <c r="B2523" s="593" t="s">
        <v>3285</v>
      </c>
      <c r="C2523" s="593" t="s">
        <v>68</v>
      </c>
      <c r="D2523" s="593" t="s">
        <v>942</v>
      </c>
      <c r="E2523" s="595">
        <v>260.95</v>
      </c>
      <c r="F2523" s="591" t="s">
        <v>794</v>
      </c>
    </row>
    <row r="2524" spans="1:6">
      <c r="A2524" s="593">
        <v>101992</v>
      </c>
      <c r="B2524" s="593" t="s">
        <v>3286</v>
      </c>
      <c r="C2524" s="593" t="s">
        <v>68</v>
      </c>
      <c r="D2524" s="593" t="s">
        <v>942</v>
      </c>
      <c r="E2524" s="595">
        <v>188.11</v>
      </c>
      <c r="F2524" s="591" t="s">
        <v>794</v>
      </c>
    </row>
    <row r="2525" spans="1:6">
      <c r="A2525" s="593">
        <v>101993</v>
      </c>
      <c r="B2525" s="593" t="s">
        <v>3287</v>
      </c>
      <c r="C2525" s="593" t="s">
        <v>68</v>
      </c>
      <c r="D2525" s="593" t="s">
        <v>942</v>
      </c>
      <c r="E2525" s="595">
        <v>252.66</v>
      </c>
      <c r="F2525" s="591" t="s">
        <v>794</v>
      </c>
    </row>
    <row r="2526" spans="1:6">
      <c r="A2526" s="593">
        <v>101994</v>
      </c>
      <c r="B2526" s="593" t="s">
        <v>3288</v>
      </c>
      <c r="C2526" s="593" t="s">
        <v>68</v>
      </c>
      <c r="D2526" s="593" t="s">
        <v>942</v>
      </c>
      <c r="E2526" s="595">
        <v>279.19</v>
      </c>
      <c r="F2526" s="591" t="s">
        <v>794</v>
      </c>
    </row>
    <row r="2527" spans="1:6">
      <c r="A2527" s="593">
        <v>101995</v>
      </c>
      <c r="B2527" s="593" t="s">
        <v>3289</v>
      </c>
      <c r="C2527" s="593" t="s">
        <v>68</v>
      </c>
      <c r="D2527" s="593" t="s">
        <v>942</v>
      </c>
      <c r="E2527" s="595">
        <v>212.75</v>
      </c>
      <c r="F2527" s="591" t="s">
        <v>794</v>
      </c>
    </row>
    <row r="2528" spans="1:6">
      <c r="A2528" s="593">
        <v>101996</v>
      </c>
      <c r="B2528" s="593" t="s">
        <v>3290</v>
      </c>
      <c r="C2528" s="593" t="s">
        <v>68</v>
      </c>
      <c r="D2528" s="593" t="s">
        <v>942</v>
      </c>
      <c r="E2528" s="595">
        <v>217.46</v>
      </c>
      <c r="F2528" s="591" t="s">
        <v>794</v>
      </c>
    </row>
    <row r="2529" spans="1:6">
      <c r="A2529" s="593">
        <v>101997</v>
      </c>
      <c r="B2529" s="593" t="s">
        <v>3291</v>
      </c>
      <c r="C2529" s="593" t="s">
        <v>68</v>
      </c>
      <c r="D2529" s="593" t="s">
        <v>942</v>
      </c>
      <c r="E2529" s="595">
        <v>260.83999999999997</v>
      </c>
      <c r="F2529" s="591" t="s">
        <v>794</v>
      </c>
    </row>
    <row r="2530" spans="1:6">
      <c r="A2530" s="593">
        <v>101998</v>
      </c>
      <c r="B2530" s="593" t="s">
        <v>3292</v>
      </c>
      <c r="C2530" s="593" t="s">
        <v>68</v>
      </c>
      <c r="D2530" s="593" t="s">
        <v>942</v>
      </c>
      <c r="E2530" s="595">
        <v>186.34</v>
      </c>
      <c r="F2530" s="591" t="s">
        <v>794</v>
      </c>
    </row>
    <row r="2531" spans="1:6">
      <c r="A2531" s="593">
        <v>101999</v>
      </c>
      <c r="B2531" s="593" t="s">
        <v>3293</v>
      </c>
      <c r="C2531" s="593" t="s">
        <v>68</v>
      </c>
      <c r="D2531" s="593" t="s">
        <v>942</v>
      </c>
      <c r="E2531" s="595">
        <v>270.08</v>
      </c>
      <c r="F2531" s="591" t="s">
        <v>794</v>
      </c>
    </row>
    <row r="2532" spans="1:6">
      <c r="A2532" s="593">
        <v>102000</v>
      </c>
      <c r="B2532" s="593" t="s">
        <v>3294</v>
      </c>
      <c r="C2532" s="593" t="s">
        <v>68</v>
      </c>
      <c r="D2532" s="593" t="s">
        <v>942</v>
      </c>
      <c r="E2532" s="595">
        <v>438.89</v>
      </c>
      <c r="F2532" s="591" t="s">
        <v>794</v>
      </c>
    </row>
    <row r="2533" spans="1:6">
      <c r="A2533" s="593">
        <v>102001</v>
      </c>
      <c r="B2533" s="593" t="s">
        <v>3295</v>
      </c>
      <c r="C2533" s="593" t="s">
        <v>68</v>
      </c>
      <c r="D2533" s="593" t="s">
        <v>942</v>
      </c>
      <c r="E2533" s="595">
        <v>379.18</v>
      </c>
      <c r="F2533" s="591" t="s">
        <v>794</v>
      </c>
    </row>
    <row r="2534" spans="1:6">
      <c r="A2534" s="593">
        <v>102002</v>
      </c>
      <c r="B2534" s="593" t="s">
        <v>3296</v>
      </c>
      <c r="C2534" s="593" t="s">
        <v>68</v>
      </c>
      <c r="D2534" s="593" t="s">
        <v>942</v>
      </c>
      <c r="E2534" s="595">
        <v>321.19</v>
      </c>
      <c r="F2534" s="591" t="s">
        <v>794</v>
      </c>
    </row>
    <row r="2535" spans="1:6">
      <c r="A2535" s="593">
        <v>102003</v>
      </c>
      <c r="B2535" s="593" t="s">
        <v>3297</v>
      </c>
      <c r="C2535" s="593" t="s">
        <v>68</v>
      </c>
      <c r="D2535" s="593" t="s">
        <v>942</v>
      </c>
      <c r="E2535" s="595">
        <v>307.60000000000002</v>
      </c>
      <c r="F2535" s="591" t="s">
        <v>794</v>
      </c>
    </row>
    <row r="2536" spans="1:6">
      <c r="A2536" s="593">
        <v>102004</v>
      </c>
      <c r="B2536" s="593" t="s">
        <v>3298</v>
      </c>
      <c r="C2536" s="593" t="s">
        <v>68</v>
      </c>
      <c r="D2536" s="593" t="s">
        <v>942</v>
      </c>
      <c r="E2536" s="595">
        <v>275.19</v>
      </c>
      <c r="F2536" s="591" t="s">
        <v>794</v>
      </c>
    </row>
    <row r="2537" spans="1:6">
      <c r="A2537" s="593">
        <v>102005</v>
      </c>
      <c r="B2537" s="593" t="s">
        <v>3299</v>
      </c>
      <c r="C2537" s="593" t="s">
        <v>68</v>
      </c>
      <c r="D2537" s="593" t="s">
        <v>942</v>
      </c>
      <c r="E2537" s="595">
        <v>241.66</v>
      </c>
      <c r="F2537" s="591" t="s">
        <v>794</v>
      </c>
    </row>
    <row r="2538" spans="1:6">
      <c r="A2538" s="593">
        <v>102006</v>
      </c>
      <c r="B2538" s="593" t="s">
        <v>3300</v>
      </c>
      <c r="C2538" s="593" t="s">
        <v>68</v>
      </c>
      <c r="D2538" s="593" t="s">
        <v>942</v>
      </c>
      <c r="E2538" s="595">
        <v>220.49</v>
      </c>
      <c r="F2538" s="591" t="s">
        <v>794</v>
      </c>
    </row>
    <row r="2539" spans="1:6">
      <c r="A2539" s="593">
        <v>102007</v>
      </c>
      <c r="B2539" s="593" t="s">
        <v>3301</v>
      </c>
      <c r="C2539" s="593" t="s">
        <v>68</v>
      </c>
      <c r="D2539" s="593" t="s">
        <v>942</v>
      </c>
      <c r="E2539" s="595">
        <v>434.96</v>
      </c>
      <c r="F2539" s="591" t="s">
        <v>794</v>
      </c>
    </row>
    <row r="2540" spans="1:6">
      <c r="A2540" s="593">
        <v>102008</v>
      </c>
      <c r="B2540" s="593" t="s">
        <v>3302</v>
      </c>
      <c r="C2540" s="593" t="s">
        <v>68</v>
      </c>
      <c r="D2540" s="593" t="s">
        <v>942</v>
      </c>
      <c r="E2540" s="595">
        <v>365.28</v>
      </c>
      <c r="F2540" s="591" t="s">
        <v>794</v>
      </c>
    </row>
    <row r="2541" spans="1:6">
      <c r="A2541" s="593">
        <v>102009</v>
      </c>
      <c r="B2541" s="593" t="s">
        <v>3303</v>
      </c>
      <c r="C2541" s="593" t="s">
        <v>68</v>
      </c>
      <c r="D2541" s="593" t="s">
        <v>942</v>
      </c>
      <c r="E2541" s="595">
        <v>335.79</v>
      </c>
      <c r="F2541" s="591" t="s">
        <v>794</v>
      </c>
    </row>
    <row r="2542" spans="1:6">
      <c r="A2542" s="593">
        <v>102010</v>
      </c>
      <c r="B2542" s="593" t="s">
        <v>3304</v>
      </c>
      <c r="C2542" s="593" t="s">
        <v>68</v>
      </c>
      <c r="D2542" s="593" t="s">
        <v>942</v>
      </c>
      <c r="E2542" s="595">
        <v>320.52</v>
      </c>
      <c r="F2542" s="591" t="s">
        <v>794</v>
      </c>
    </row>
    <row r="2543" spans="1:6">
      <c r="A2543" s="593">
        <v>102011</v>
      </c>
      <c r="B2543" s="593" t="s">
        <v>3305</v>
      </c>
      <c r="C2543" s="593" t="s">
        <v>68</v>
      </c>
      <c r="D2543" s="593" t="s">
        <v>942</v>
      </c>
      <c r="E2543" s="595">
        <v>276.92</v>
      </c>
      <c r="F2543" s="591" t="s">
        <v>794</v>
      </c>
    </row>
    <row r="2544" spans="1:6">
      <c r="A2544" s="593">
        <v>102012</v>
      </c>
      <c r="B2544" s="593" t="s">
        <v>3306</v>
      </c>
      <c r="C2544" s="593" t="s">
        <v>68</v>
      </c>
      <c r="D2544" s="593" t="s">
        <v>942</v>
      </c>
      <c r="E2544" s="595">
        <v>243.73</v>
      </c>
      <c r="F2544" s="591" t="s">
        <v>794</v>
      </c>
    </row>
    <row r="2545" spans="1:6">
      <c r="A2545" s="593">
        <v>102013</v>
      </c>
      <c r="B2545" s="593" t="s">
        <v>3307</v>
      </c>
      <c r="C2545" s="593" t="s">
        <v>68</v>
      </c>
      <c r="D2545" s="593" t="s">
        <v>942</v>
      </c>
      <c r="E2545" s="595">
        <v>225.39</v>
      </c>
      <c r="F2545" s="591" t="s">
        <v>794</v>
      </c>
    </row>
    <row r="2546" spans="1:6">
      <c r="A2546" s="593">
        <v>102014</v>
      </c>
      <c r="B2546" s="593" t="s">
        <v>3308</v>
      </c>
      <c r="C2546" s="593" t="s">
        <v>68</v>
      </c>
      <c r="D2546" s="593" t="s">
        <v>942</v>
      </c>
      <c r="E2546" s="595">
        <v>474.6</v>
      </c>
      <c r="F2546" s="591" t="s">
        <v>794</v>
      </c>
    </row>
    <row r="2547" spans="1:6">
      <c r="A2547" s="593">
        <v>102015</v>
      </c>
      <c r="B2547" s="593" t="s">
        <v>3309</v>
      </c>
      <c r="C2547" s="593" t="s">
        <v>68</v>
      </c>
      <c r="D2547" s="593" t="s">
        <v>942</v>
      </c>
      <c r="E2547" s="595">
        <v>399.14</v>
      </c>
      <c r="F2547" s="591" t="s">
        <v>794</v>
      </c>
    </row>
    <row r="2548" spans="1:6">
      <c r="A2548" s="593">
        <v>102016</v>
      </c>
      <c r="B2548" s="593" t="s">
        <v>3310</v>
      </c>
      <c r="C2548" s="593" t="s">
        <v>68</v>
      </c>
      <c r="D2548" s="593" t="s">
        <v>942</v>
      </c>
      <c r="E2548" s="595">
        <v>315.83</v>
      </c>
      <c r="F2548" s="591" t="s">
        <v>794</v>
      </c>
    </row>
    <row r="2549" spans="1:6">
      <c r="A2549" s="593">
        <v>102017</v>
      </c>
      <c r="B2549" s="593" t="s">
        <v>3311</v>
      </c>
      <c r="C2549" s="593" t="s">
        <v>68</v>
      </c>
      <c r="D2549" s="593" t="s">
        <v>942</v>
      </c>
      <c r="E2549" s="595">
        <v>299.35000000000002</v>
      </c>
      <c r="F2549" s="591" t="s">
        <v>794</v>
      </c>
    </row>
    <row r="2550" spans="1:6">
      <c r="A2550" s="593">
        <v>102036</v>
      </c>
      <c r="B2550" s="593" t="s">
        <v>3312</v>
      </c>
      <c r="C2550" s="593" t="s">
        <v>68</v>
      </c>
      <c r="D2550" s="593" t="s">
        <v>942</v>
      </c>
      <c r="E2550" s="595">
        <v>265.17</v>
      </c>
      <c r="F2550" s="591" t="s">
        <v>794</v>
      </c>
    </row>
    <row r="2551" spans="1:6">
      <c r="A2551" s="593">
        <v>102037</v>
      </c>
      <c r="B2551" s="593" t="s">
        <v>3313</v>
      </c>
      <c r="C2551" s="593" t="s">
        <v>68</v>
      </c>
      <c r="D2551" s="593" t="s">
        <v>942</v>
      </c>
      <c r="E2551" s="595">
        <v>231.92</v>
      </c>
      <c r="F2551" s="591" t="s">
        <v>794</v>
      </c>
    </row>
    <row r="2552" spans="1:6">
      <c r="A2552" s="593">
        <v>102038</v>
      </c>
      <c r="B2552" s="593" t="s">
        <v>3314</v>
      </c>
      <c r="C2552" s="593" t="s">
        <v>68</v>
      </c>
      <c r="D2552" s="593" t="s">
        <v>942</v>
      </c>
      <c r="E2552" s="595">
        <v>213.56</v>
      </c>
      <c r="F2552" s="591" t="s">
        <v>794</v>
      </c>
    </row>
    <row r="2553" spans="1:6">
      <c r="A2553" s="593">
        <v>102039</v>
      </c>
      <c r="B2553" s="593" t="s">
        <v>3315</v>
      </c>
      <c r="C2553" s="593" t="s">
        <v>68</v>
      </c>
      <c r="D2553" s="593" t="s">
        <v>942</v>
      </c>
      <c r="E2553" s="595">
        <v>454</v>
      </c>
      <c r="F2553" s="591" t="s">
        <v>794</v>
      </c>
    </row>
    <row r="2554" spans="1:6">
      <c r="A2554" s="593">
        <v>102040</v>
      </c>
      <c r="B2554" s="593" t="s">
        <v>3316</v>
      </c>
      <c r="C2554" s="593" t="s">
        <v>68</v>
      </c>
      <c r="D2554" s="593" t="s">
        <v>942</v>
      </c>
      <c r="E2554" s="595">
        <v>380.07</v>
      </c>
      <c r="F2554" s="591" t="s">
        <v>794</v>
      </c>
    </row>
    <row r="2555" spans="1:6">
      <c r="A2555" s="593">
        <v>102041</v>
      </c>
      <c r="B2555" s="593" t="s">
        <v>3317</v>
      </c>
      <c r="C2555" s="593" t="s">
        <v>68</v>
      </c>
      <c r="D2555" s="593" t="s">
        <v>942</v>
      </c>
      <c r="E2555" s="595">
        <v>337.85</v>
      </c>
      <c r="F2555" s="591" t="s">
        <v>794</v>
      </c>
    </row>
    <row r="2556" spans="1:6">
      <c r="A2556" s="593">
        <v>102042</v>
      </c>
      <c r="B2556" s="593" t="s">
        <v>3318</v>
      </c>
      <c r="C2556" s="593" t="s">
        <v>68</v>
      </c>
      <c r="D2556" s="593" t="s">
        <v>942</v>
      </c>
      <c r="E2556" s="595">
        <v>318.44</v>
      </c>
      <c r="F2556" s="591" t="s">
        <v>794</v>
      </c>
    </row>
    <row r="2557" spans="1:6">
      <c r="A2557" s="593">
        <v>102043</v>
      </c>
      <c r="B2557" s="593" t="s">
        <v>3319</v>
      </c>
      <c r="C2557" s="593" t="s">
        <v>68</v>
      </c>
      <c r="D2557" s="593" t="s">
        <v>942</v>
      </c>
      <c r="E2557" s="595">
        <v>275.77</v>
      </c>
      <c r="F2557" s="591" t="s">
        <v>794</v>
      </c>
    </row>
    <row r="2558" spans="1:6">
      <c r="A2558" s="593">
        <v>102044</v>
      </c>
      <c r="B2558" s="593" t="s">
        <v>3320</v>
      </c>
      <c r="C2558" s="593" t="s">
        <v>68</v>
      </c>
      <c r="D2558" s="593" t="s">
        <v>942</v>
      </c>
      <c r="E2558" s="595">
        <v>243.31</v>
      </c>
      <c r="F2558" s="591" t="s">
        <v>794</v>
      </c>
    </row>
    <row r="2559" spans="1:6">
      <c r="A2559" s="593">
        <v>102045</v>
      </c>
      <c r="B2559" s="593" t="s">
        <v>3321</v>
      </c>
      <c r="C2559" s="593" t="s">
        <v>68</v>
      </c>
      <c r="D2559" s="593" t="s">
        <v>942</v>
      </c>
      <c r="E2559" s="595">
        <v>223.85</v>
      </c>
      <c r="F2559" s="591" t="s">
        <v>794</v>
      </c>
    </row>
    <row r="2560" spans="1:6">
      <c r="A2560" s="593">
        <v>102046</v>
      </c>
      <c r="B2560" s="593" t="s">
        <v>3322</v>
      </c>
      <c r="C2560" s="593" t="s">
        <v>68</v>
      </c>
      <c r="D2560" s="593" t="s">
        <v>942</v>
      </c>
      <c r="E2560" s="595">
        <v>479.74</v>
      </c>
      <c r="F2560" s="591" t="s">
        <v>794</v>
      </c>
    </row>
    <row r="2561" spans="1:6">
      <c r="A2561" s="593">
        <v>102047</v>
      </c>
      <c r="B2561" s="593" t="s">
        <v>3323</v>
      </c>
      <c r="C2561" s="593" t="s">
        <v>68</v>
      </c>
      <c r="D2561" s="593" t="s">
        <v>942</v>
      </c>
      <c r="E2561" s="595">
        <v>410.25</v>
      </c>
      <c r="F2561" s="591" t="s">
        <v>794</v>
      </c>
    </row>
    <row r="2562" spans="1:6">
      <c r="A2562" s="593">
        <v>102048</v>
      </c>
      <c r="B2562" s="593" t="s">
        <v>3324</v>
      </c>
      <c r="C2562" s="593" t="s">
        <v>68</v>
      </c>
      <c r="D2562" s="593" t="s">
        <v>942</v>
      </c>
      <c r="E2562" s="595">
        <v>304.64</v>
      </c>
      <c r="F2562" s="591" t="s">
        <v>794</v>
      </c>
    </row>
    <row r="2563" spans="1:6">
      <c r="A2563" s="593">
        <v>102049</v>
      </c>
      <c r="B2563" s="593" t="s">
        <v>3325</v>
      </c>
      <c r="C2563" s="593" t="s">
        <v>68</v>
      </c>
      <c r="D2563" s="593" t="s">
        <v>942</v>
      </c>
      <c r="E2563" s="595">
        <v>282.85000000000002</v>
      </c>
      <c r="F2563" s="591" t="s">
        <v>794</v>
      </c>
    </row>
    <row r="2564" spans="1:6">
      <c r="A2564" s="593">
        <v>102050</v>
      </c>
      <c r="B2564" s="593" t="s">
        <v>3326</v>
      </c>
      <c r="C2564" s="593" t="s">
        <v>68</v>
      </c>
      <c r="D2564" s="593" t="s">
        <v>942</v>
      </c>
      <c r="E2564" s="595">
        <v>251.34</v>
      </c>
      <c r="F2564" s="591" t="s">
        <v>794</v>
      </c>
    </row>
    <row r="2565" spans="1:6">
      <c r="A2565" s="593">
        <v>102051</v>
      </c>
      <c r="B2565" s="593" t="s">
        <v>3327</v>
      </c>
      <c r="C2565" s="593" t="s">
        <v>68</v>
      </c>
      <c r="D2565" s="593" t="s">
        <v>942</v>
      </c>
      <c r="E2565" s="595">
        <v>218.1</v>
      </c>
      <c r="F2565" s="591" t="s">
        <v>794</v>
      </c>
    </row>
    <row r="2566" spans="1:6">
      <c r="A2566" s="593">
        <v>102052</v>
      </c>
      <c r="B2566" s="593" t="s">
        <v>3328</v>
      </c>
      <c r="C2566" s="593" t="s">
        <v>68</v>
      </c>
      <c r="D2566" s="593" t="s">
        <v>942</v>
      </c>
      <c r="E2566" s="595">
        <v>199.74</v>
      </c>
      <c r="F2566" s="591" t="s">
        <v>794</v>
      </c>
    </row>
    <row r="2567" spans="1:6">
      <c r="A2567" s="593">
        <v>102059</v>
      </c>
      <c r="B2567" s="593" t="s">
        <v>3329</v>
      </c>
      <c r="C2567" s="593" t="s">
        <v>68</v>
      </c>
      <c r="D2567" s="593" t="s">
        <v>942</v>
      </c>
      <c r="E2567" s="595">
        <v>426.24</v>
      </c>
      <c r="F2567" s="591" t="s">
        <v>794</v>
      </c>
    </row>
    <row r="2568" spans="1:6">
      <c r="A2568" s="593">
        <v>102060</v>
      </c>
      <c r="B2568" s="593" t="s">
        <v>3330</v>
      </c>
      <c r="C2568" s="593" t="s">
        <v>68</v>
      </c>
      <c r="D2568" s="593" t="s">
        <v>942</v>
      </c>
      <c r="E2568" s="595">
        <v>359.99</v>
      </c>
      <c r="F2568" s="591" t="s">
        <v>794</v>
      </c>
    </row>
    <row r="2569" spans="1:6">
      <c r="A2569" s="593">
        <v>102061</v>
      </c>
      <c r="B2569" s="593" t="s">
        <v>3331</v>
      </c>
      <c r="C2569" s="593" t="s">
        <v>68</v>
      </c>
      <c r="D2569" s="593" t="s">
        <v>942</v>
      </c>
      <c r="E2569" s="595">
        <v>319.8</v>
      </c>
      <c r="F2569" s="591" t="s">
        <v>794</v>
      </c>
    </row>
    <row r="2570" spans="1:6">
      <c r="A2570" s="593">
        <v>102062</v>
      </c>
      <c r="B2570" s="593" t="s">
        <v>3332</v>
      </c>
      <c r="C2570" s="593" t="s">
        <v>68</v>
      </c>
      <c r="D2570" s="593" t="s">
        <v>942</v>
      </c>
      <c r="E2570" s="595">
        <v>308.92</v>
      </c>
      <c r="F2570" s="591" t="s">
        <v>794</v>
      </c>
    </row>
    <row r="2571" spans="1:6">
      <c r="A2571" s="593">
        <v>102063</v>
      </c>
      <c r="B2571" s="593" t="s">
        <v>3333</v>
      </c>
      <c r="C2571" s="593" t="s">
        <v>68</v>
      </c>
      <c r="D2571" s="593" t="s">
        <v>942</v>
      </c>
      <c r="E2571" s="595">
        <v>267.27999999999997</v>
      </c>
      <c r="F2571" s="591" t="s">
        <v>794</v>
      </c>
    </row>
    <row r="2572" spans="1:6">
      <c r="A2572" s="593">
        <v>102064</v>
      </c>
      <c r="B2572" s="593" t="s">
        <v>3334</v>
      </c>
      <c r="C2572" s="593" t="s">
        <v>68</v>
      </c>
      <c r="D2572" s="593" t="s">
        <v>942</v>
      </c>
      <c r="E2572" s="595">
        <v>234.12</v>
      </c>
      <c r="F2572" s="591" t="s">
        <v>794</v>
      </c>
    </row>
    <row r="2573" spans="1:6">
      <c r="A2573" s="593">
        <v>102065</v>
      </c>
      <c r="B2573" s="593" t="s">
        <v>3335</v>
      </c>
      <c r="C2573" s="593" t="s">
        <v>68</v>
      </c>
      <c r="D2573" s="593" t="s">
        <v>942</v>
      </c>
      <c r="E2573" s="595">
        <v>215.83</v>
      </c>
      <c r="F2573" s="591" t="s">
        <v>794</v>
      </c>
    </row>
    <row r="2574" spans="1:6">
      <c r="A2574" s="593">
        <v>102066</v>
      </c>
      <c r="B2574" s="593" t="s">
        <v>3336</v>
      </c>
      <c r="C2574" s="593" t="s">
        <v>68</v>
      </c>
      <c r="D2574" s="593" t="s">
        <v>942</v>
      </c>
      <c r="E2574" s="595">
        <v>432.3</v>
      </c>
      <c r="F2574" s="591" t="s">
        <v>794</v>
      </c>
    </row>
    <row r="2575" spans="1:6">
      <c r="A2575" s="593">
        <v>102067</v>
      </c>
      <c r="B2575" s="593" t="s">
        <v>3337</v>
      </c>
      <c r="C2575" s="593" t="s">
        <v>68</v>
      </c>
      <c r="D2575" s="593" t="s">
        <v>942</v>
      </c>
      <c r="E2575" s="595">
        <v>371.42</v>
      </c>
      <c r="F2575" s="591" t="s">
        <v>794</v>
      </c>
    </row>
    <row r="2576" spans="1:6">
      <c r="A2576" s="593">
        <v>102068</v>
      </c>
      <c r="B2576" s="593" t="s">
        <v>3338</v>
      </c>
      <c r="C2576" s="593" t="s">
        <v>68</v>
      </c>
      <c r="D2576" s="593" t="s">
        <v>942</v>
      </c>
      <c r="E2576" s="595">
        <v>287.64999999999998</v>
      </c>
      <c r="F2576" s="591" t="s">
        <v>794</v>
      </c>
    </row>
    <row r="2577" spans="1:6">
      <c r="A2577" s="593">
        <v>102069</v>
      </c>
      <c r="B2577" s="593" t="s">
        <v>3339</v>
      </c>
      <c r="C2577" s="593" t="s">
        <v>68</v>
      </c>
      <c r="D2577" s="593" t="s">
        <v>942</v>
      </c>
      <c r="E2577" s="595">
        <v>275.61</v>
      </c>
      <c r="F2577" s="591" t="s">
        <v>794</v>
      </c>
    </row>
    <row r="2578" spans="1:6">
      <c r="A2578" s="593">
        <v>102070</v>
      </c>
      <c r="B2578" s="593" t="s">
        <v>3340</v>
      </c>
      <c r="C2578" s="593" t="s">
        <v>68</v>
      </c>
      <c r="D2578" s="593" t="s">
        <v>942</v>
      </c>
      <c r="E2578" s="595">
        <v>245.12</v>
      </c>
      <c r="F2578" s="591" t="s">
        <v>794</v>
      </c>
    </row>
    <row r="2579" spans="1:6">
      <c r="A2579" s="593">
        <v>102071</v>
      </c>
      <c r="B2579" s="593" t="s">
        <v>3341</v>
      </c>
      <c r="C2579" s="593" t="s">
        <v>68</v>
      </c>
      <c r="D2579" s="593" t="s">
        <v>942</v>
      </c>
      <c r="E2579" s="595">
        <v>213.97</v>
      </c>
      <c r="F2579" s="591" t="s">
        <v>794</v>
      </c>
    </row>
    <row r="2580" spans="1:6">
      <c r="A2580" s="593">
        <v>102072</v>
      </c>
      <c r="B2580" s="593" t="s">
        <v>3342</v>
      </c>
      <c r="C2580" s="593" t="s">
        <v>68</v>
      </c>
      <c r="D2580" s="593" t="s">
        <v>942</v>
      </c>
      <c r="E2580" s="595">
        <v>203.7</v>
      </c>
      <c r="F2580" s="591" t="s">
        <v>794</v>
      </c>
    </row>
    <row r="2581" spans="1:6">
      <c r="A2581" s="593">
        <v>102073</v>
      </c>
      <c r="B2581" s="593" t="s">
        <v>3343</v>
      </c>
      <c r="C2581" s="593" t="s">
        <v>63</v>
      </c>
      <c r="D2581" s="593" t="s">
        <v>793</v>
      </c>
      <c r="E2581" s="594">
        <v>4218.75</v>
      </c>
      <c r="F2581" s="591" t="s">
        <v>794</v>
      </c>
    </row>
    <row r="2582" spans="1:6">
      <c r="A2582" s="593">
        <v>102074</v>
      </c>
      <c r="B2582" s="593" t="s">
        <v>3344</v>
      </c>
      <c r="C2582" s="593" t="s">
        <v>63</v>
      </c>
      <c r="D2582" s="593" t="s">
        <v>793</v>
      </c>
      <c r="E2582" s="594">
        <v>4994.7700000000004</v>
      </c>
      <c r="F2582" s="591" t="s">
        <v>794</v>
      </c>
    </row>
    <row r="2583" spans="1:6">
      <c r="A2583" s="593">
        <v>102075</v>
      </c>
      <c r="B2583" s="593" t="s">
        <v>3345</v>
      </c>
      <c r="C2583" s="593" t="s">
        <v>63</v>
      </c>
      <c r="D2583" s="593" t="s">
        <v>793</v>
      </c>
      <c r="E2583" s="594">
        <v>5133.71</v>
      </c>
      <c r="F2583" s="591" t="s">
        <v>794</v>
      </c>
    </row>
    <row r="2584" spans="1:6">
      <c r="A2584" s="593">
        <v>102076</v>
      </c>
      <c r="B2584" s="593" t="s">
        <v>3346</v>
      </c>
      <c r="C2584" s="593" t="s">
        <v>63</v>
      </c>
      <c r="D2584" s="593" t="s">
        <v>793</v>
      </c>
      <c r="E2584" s="594">
        <v>5333.2</v>
      </c>
      <c r="F2584" s="591" t="s">
        <v>794</v>
      </c>
    </row>
    <row r="2585" spans="1:6">
      <c r="A2585" s="593">
        <v>102077</v>
      </c>
      <c r="B2585" s="593" t="s">
        <v>3347</v>
      </c>
      <c r="C2585" s="593" t="s">
        <v>63</v>
      </c>
      <c r="D2585" s="593" t="s">
        <v>793</v>
      </c>
      <c r="E2585" s="594">
        <v>5598.19</v>
      </c>
      <c r="F2585" s="591" t="s">
        <v>794</v>
      </c>
    </row>
    <row r="2586" spans="1:6">
      <c r="A2586" s="593">
        <v>102078</v>
      </c>
      <c r="B2586" s="593" t="s">
        <v>3348</v>
      </c>
      <c r="C2586" s="593" t="s">
        <v>63</v>
      </c>
      <c r="D2586" s="593" t="s">
        <v>793</v>
      </c>
      <c r="E2586" s="594">
        <v>5838.22</v>
      </c>
      <c r="F2586" s="591" t="s">
        <v>794</v>
      </c>
    </row>
    <row r="2587" spans="1:6">
      <c r="A2587" s="593">
        <v>102079</v>
      </c>
      <c r="B2587" s="593" t="s">
        <v>3349</v>
      </c>
      <c r="C2587" s="593" t="s">
        <v>63</v>
      </c>
      <c r="D2587" s="593" t="s">
        <v>793</v>
      </c>
      <c r="E2587" s="594">
        <v>5540.17</v>
      </c>
      <c r="F2587" s="591" t="s">
        <v>794</v>
      </c>
    </row>
    <row r="2588" spans="1:6">
      <c r="A2588" s="593">
        <v>102080</v>
      </c>
      <c r="B2588" s="593" t="s">
        <v>3350</v>
      </c>
      <c r="C2588" s="593" t="s">
        <v>63</v>
      </c>
      <c r="D2588" s="593" t="s">
        <v>793</v>
      </c>
      <c r="E2588" s="594">
        <v>4891.4799999999996</v>
      </c>
      <c r="F2588" s="591" t="s">
        <v>794</v>
      </c>
    </row>
    <row r="2589" spans="1:6">
      <c r="A2589" s="593">
        <v>102086</v>
      </c>
      <c r="B2589" s="593" t="s">
        <v>3351</v>
      </c>
      <c r="C2589" s="593" t="s">
        <v>68</v>
      </c>
      <c r="D2589" s="593" t="s">
        <v>942</v>
      </c>
      <c r="E2589" s="595">
        <v>266.81</v>
      </c>
      <c r="F2589" s="591" t="s">
        <v>794</v>
      </c>
    </row>
    <row r="2590" spans="1:6">
      <c r="A2590" s="593">
        <v>102087</v>
      </c>
      <c r="B2590" s="593" t="s">
        <v>3352</v>
      </c>
      <c r="C2590" s="593" t="s">
        <v>68</v>
      </c>
      <c r="D2590" s="593" t="s">
        <v>942</v>
      </c>
      <c r="E2590" s="595">
        <v>204.67</v>
      </c>
      <c r="F2590" s="591" t="s">
        <v>794</v>
      </c>
    </row>
    <row r="2591" spans="1:6">
      <c r="A2591" s="593">
        <v>102088</v>
      </c>
      <c r="B2591" s="593" t="s">
        <v>3353</v>
      </c>
      <c r="C2591" s="593" t="s">
        <v>68</v>
      </c>
      <c r="D2591" s="593" t="s">
        <v>942</v>
      </c>
      <c r="E2591" s="595">
        <v>203.06</v>
      </c>
      <c r="F2591" s="591" t="s">
        <v>794</v>
      </c>
    </row>
    <row r="2592" spans="1:6">
      <c r="A2592" s="593">
        <v>102089</v>
      </c>
      <c r="B2592" s="593" t="s">
        <v>3354</v>
      </c>
      <c r="C2592" s="593" t="s">
        <v>68</v>
      </c>
      <c r="D2592" s="593" t="s">
        <v>942</v>
      </c>
      <c r="E2592" s="595">
        <v>248.53</v>
      </c>
      <c r="F2592" s="591" t="s">
        <v>794</v>
      </c>
    </row>
    <row r="2593" spans="1:6">
      <c r="A2593" s="593">
        <v>102090</v>
      </c>
      <c r="B2593" s="593" t="s">
        <v>3355</v>
      </c>
      <c r="C2593" s="593" t="s">
        <v>68</v>
      </c>
      <c r="D2593" s="593" t="s">
        <v>942</v>
      </c>
      <c r="E2593" s="595">
        <v>178.04</v>
      </c>
      <c r="F2593" s="591" t="s">
        <v>794</v>
      </c>
    </row>
    <row r="2594" spans="1:6">
      <c r="A2594" s="593">
        <v>102091</v>
      </c>
      <c r="B2594" s="593" t="s">
        <v>3356</v>
      </c>
      <c r="C2594" s="593" t="s">
        <v>68</v>
      </c>
      <c r="D2594" s="593" t="s">
        <v>942</v>
      </c>
      <c r="E2594" s="595">
        <v>229.92</v>
      </c>
      <c r="F2594" s="591" t="s">
        <v>794</v>
      </c>
    </row>
    <row r="2595" spans="1:6">
      <c r="A2595" s="593">
        <v>103760</v>
      </c>
      <c r="B2595" s="593" t="s">
        <v>3357</v>
      </c>
      <c r="C2595" s="593" t="s">
        <v>68</v>
      </c>
      <c r="D2595" s="593" t="s">
        <v>942</v>
      </c>
      <c r="E2595" s="595">
        <v>122.3</v>
      </c>
      <c r="F2595" s="591" t="s">
        <v>794</v>
      </c>
    </row>
    <row r="2596" spans="1:6">
      <c r="A2596" s="593">
        <v>103761</v>
      </c>
      <c r="B2596" s="593" t="s">
        <v>3358</v>
      </c>
      <c r="C2596" s="593" t="s">
        <v>68</v>
      </c>
      <c r="D2596" s="593" t="s">
        <v>942</v>
      </c>
      <c r="E2596" s="595">
        <v>82.88</v>
      </c>
      <c r="F2596" s="591" t="s">
        <v>794</v>
      </c>
    </row>
    <row r="2597" spans="1:6">
      <c r="A2597" s="593">
        <v>103762</v>
      </c>
      <c r="B2597" s="593" t="s">
        <v>3359</v>
      </c>
      <c r="C2597" s="593" t="s">
        <v>68</v>
      </c>
      <c r="D2597" s="593" t="s">
        <v>942</v>
      </c>
      <c r="E2597" s="595">
        <v>69.56</v>
      </c>
      <c r="F2597" s="591" t="s">
        <v>794</v>
      </c>
    </row>
    <row r="2598" spans="1:6">
      <c r="A2598" s="593">
        <v>103763</v>
      </c>
      <c r="B2598" s="593" t="s">
        <v>3360</v>
      </c>
      <c r="C2598" s="593" t="s">
        <v>68</v>
      </c>
      <c r="D2598" s="593" t="s">
        <v>942</v>
      </c>
      <c r="E2598" s="595">
        <v>61.01</v>
      </c>
      <c r="F2598" s="591" t="s">
        <v>794</v>
      </c>
    </row>
    <row r="2599" spans="1:6">
      <c r="A2599" s="593">
        <v>104925</v>
      </c>
      <c r="B2599" s="593" t="s">
        <v>3361</v>
      </c>
      <c r="C2599" s="593" t="s">
        <v>68</v>
      </c>
      <c r="D2599" s="593" t="s">
        <v>942</v>
      </c>
      <c r="E2599" s="595">
        <v>185.77</v>
      </c>
      <c r="F2599" s="591" t="s">
        <v>794</v>
      </c>
    </row>
    <row r="2600" spans="1:6">
      <c r="A2600" s="593">
        <v>104926</v>
      </c>
      <c r="B2600" s="593" t="s">
        <v>3362</v>
      </c>
      <c r="C2600" s="593" t="s">
        <v>68</v>
      </c>
      <c r="D2600" s="593" t="s">
        <v>942</v>
      </c>
      <c r="E2600" s="595">
        <v>112.43</v>
      </c>
      <c r="F2600" s="591" t="s">
        <v>794</v>
      </c>
    </row>
    <row r="2601" spans="1:6">
      <c r="A2601" s="593">
        <v>104927</v>
      </c>
      <c r="B2601" s="593" t="s">
        <v>3363</v>
      </c>
      <c r="C2601" s="593" t="s">
        <v>68</v>
      </c>
      <c r="D2601" s="593" t="s">
        <v>942</v>
      </c>
      <c r="E2601" s="595">
        <v>74.28</v>
      </c>
      <c r="F2601" s="591" t="s">
        <v>794</v>
      </c>
    </row>
    <row r="2602" spans="1:6">
      <c r="A2602" s="593">
        <v>104928</v>
      </c>
      <c r="B2602" s="593" t="s">
        <v>3364</v>
      </c>
      <c r="C2602" s="593" t="s">
        <v>68</v>
      </c>
      <c r="D2602" s="593" t="s">
        <v>942</v>
      </c>
      <c r="E2602" s="595">
        <v>154.09</v>
      </c>
      <c r="F2602" s="591" t="s">
        <v>794</v>
      </c>
    </row>
    <row r="2603" spans="1:6">
      <c r="A2603" s="593">
        <v>104929</v>
      </c>
      <c r="B2603" s="593" t="s">
        <v>3365</v>
      </c>
      <c r="C2603" s="593" t="s">
        <v>68</v>
      </c>
      <c r="D2603" s="593" t="s">
        <v>942</v>
      </c>
      <c r="E2603" s="595">
        <v>91.51</v>
      </c>
      <c r="F2603" s="591" t="s">
        <v>794</v>
      </c>
    </row>
    <row r="2604" spans="1:6">
      <c r="A2604" s="593">
        <v>105403</v>
      </c>
      <c r="B2604" s="593" t="s">
        <v>3366</v>
      </c>
      <c r="C2604" s="593" t="s">
        <v>68</v>
      </c>
      <c r="D2604" s="593" t="s">
        <v>942</v>
      </c>
      <c r="E2604" s="595">
        <v>243.13</v>
      </c>
      <c r="F2604" s="591" t="s">
        <v>794</v>
      </c>
    </row>
    <row r="2605" spans="1:6">
      <c r="A2605" s="593">
        <v>105406</v>
      </c>
      <c r="B2605" s="593" t="s">
        <v>3367</v>
      </c>
      <c r="C2605" s="593" t="s">
        <v>68</v>
      </c>
      <c r="D2605" s="593" t="s">
        <v>942</v>
      </c>
      <c r="E2605" s="595">
        <v>218.61</v>
      </c>
      <c r="F2605" s="591" t="s">
        <v>794</v>
      </c>
    </row>
    <row r="2606" spans="1:6">
      <c r="A2606" s="593">
        <v>89996</v>
      </c>
      <c r="B2606" s="593" t="s">
        <v>3368</v>
      </c>
      <c r="C2606" s="593" t="s">
        <v>76</v>
      </c>
      <c r="D2606" s="593" t="s">
        <v>942</v>
      </c>
      <c r="E2606" s="595">
        <v>11.29</v>
      </c>
      <c r="F2606" s="591" t="s">
        <v>794</v>
      </c>
    </row>
    <row r="2607" spans="1:6">
      <c r="A2607" s="593">
        <v>89997</v>
      </c>
      <c r="B2607" s="593" t="s">
        <v>3369</v>
      </c>
      <c r="C2607" s="593" t="s">
        <v>76</v>
      </c>
      <c r="D2607" s="593" t="s">
        <v>942</v>
      </c>
      <c r="E2607" s="595">
        <v>9.2799999999999994</v>
      </c>
      <c r="F2607" s="591" t="s">
        <v>794</v>
      </c>
    </row>
    <row r="2608" spans="1:6">
      <c r="A2608" s="593">
        <v>89998</v>
      </c>
      <c r="B2608" s="593" t="s">
        <v>3370</v>
      </c>
      <c r="C2608" s="593" t="s">
        <v>76</v>
      </c>
      <c r="D2608" s="593" t="s">
        <v>942</v>
      </c>
      <c r="E2608" s="595">
        <v>10.84</v>
      </c>
      <c r="F2608" s="591" t="s">
        <v>794</v>
      </c>
    </row>
    <row r="2609" spans="1:6">
      <c r="A2609" s="593">
        <v>89999</v>
      </c>
      <c r="B2609" s="593" t="s">
        <v>3371</v>
      </c>
      <c r="C2609" s="593" t="s">
        <v>76</v>
      </c>
      <c r="D2609" s="593" t="s">
        <v>942</v>
      </c>
      <c r="E2609" s="595">
        <v>16.04</v>
      </c>
      <c r="F2609" s="591" t="s">
        <v>794</v>
      </c>
    </row>
    <row r="2610" spans="1:6">
      <c r="A2610" s="593">
        <v>90000</v>
      </c>
      <c r="B2610" s="593" t="s">
        <v>3372</v>
      </c>
      <c r="C2610" s="593" t="s">
        <v>76</v>
      </c>
      <c r="D2610" s="593" t="s">
        <v>942</v>
      </c>
      <c r="E2610" s="595">
        <v>13.2</v>
      </c>
      <c r="F2610" s="591" t="s">
        <v>794</v>
      </c>
    </row>
    <row r="2611" spans="1:6">
      <c r="A2611" s="593">
        <v>91593</v>
      </c>
      <c r="B2611" s="593" t="s">
        <v>3373</v>
      </c>
      <c r="C2611" s="593" t="s">
        <v>76</v>
      </c>
      <c r="D2611" s="593" t="s">
        <v>793</v>
      </c>
      <c r="E2611" s="595">
        <v>13.54</v>
      </c>
      <c r="F2611" s="591" t="s">
        <v>794</v>
      </c>
    </row>
    <row r="2612" spans="1:6">
      <c r="A2612" s="593">
        <v>91594</v>
      </c>
      <c r="B2612" s="593" t="s">
        <v>3374</v>
      </c>
      <c r="C2612" s="593" t="s">
        <v>76</v>
      </c>
      <c r="D2612" s="593" t="s">
        <v>793</v>
      </c>
      <c r="E2612" s="595">
        <v>13.55</v>
      </c>
      <c r="F2612" s="591" t="s">
        <v>794</v>
      </c>
    </row>
    <row r="2613" spans="1:6">
      <c r="A2613" s="593">
        <v>91595</v>
      </c>
      <c r="B2613" s="593" t="s">
        <v>3375</v>
      </c>
      <c r="C2613" s="593" t="s">
        <v>76</v>
      </c>
      <c r="D2613" s="593" t="s">
        <v>793</v>
      </c>
      <c r="E2613" s="595">
        <v>13.73</v>
      </c>
      <c r="F2613" s="591" t="s">
        <v>794</v>
      </c>
    </row>
    <row r="2614" spans="1:6">
      <c r="A2614" s="593">
        <v>91596</v>
      </c>
      <c r="B2614" s="593" t="s">
        <v>3376</v>
      </c>
      <c r="C2614" s="593" t="s">
        <v>76</v>
      </c>
      <c r="D2614" s="593" t="s">
        <v>793</v>
      </c>
      <c r="E2614" s="595">
        <v>13.52</v>
      </c>
      <c r="F2614" s="591" t="s">
        <v>794</v>
      </c>
    </row>
    <row r="2615" spans="1:6">
      <c r="A2615" s="593">
        <v>91597</v>
      </c>
      <c r="B2615" s="593" t="s">
        <v>3377</v>
      </c>
      <c r="C2615" s="593" t="s">
        <v>76</v>
      </c>
      <c r="D2615" s="593" t="s">
        <v>793</v>
      </c>
      <c r="E2615" s="595">
        <v>9.86</v>
      </c>
      <c r="F2615" s="591" t="s">
        <v>794</v>
      </c>
    </row>
    <row r="2616" spans="1:6">
      <c r="A2616" s="593">
        <v>91598</v>
      </c>
      <c r="B2616" s="593" t="s">
        <v>3378</v>
      </c>
      <c r="C2616" s="593" t="s">
        <v>76</v>
      </c>
      <c r="D2616" s="593" t="s">
        <v>793</v>
      </c>
      <c r="E2616" s="595">
        <v>13.06</v>
      </c>
      <c r="F2616" s="591" t="s">
        <v>794</v>
      </c>
    </row>
    <row r="2617" spans="1:6">
      <c r="A2617" s="593">
        <v>91599</v>
      </c>
      <c r="B2617" s="593" t="s">
        <v>3379</v>
      </c>
      <c r="C2617" s="593" t="s">
        <v>76</v>
      </c>
      <c r="D2617" s="593" t="s">
        <v>793</v>
      </c>
      <c r="E2617" s="595">
        <v>10.23</v>
      </c>
      <c r="F2617" s="591" t="s">
        <v>794</v>
      </c>
    </row>
    <row r="2618" spans="1:6">
      <c r="A2618" s="593">
        <v>91600</v>
      </c>
      <c r="B2618" s="593" t="s">
        <v>3380</v>
      </c>
      <c r="C2618" s="593" t="s">
        <v>76</v>
      </c>
      <c r="D2618" s="593" t="s">
        <v>793</v>
      </c>
      <c r="E2618" s="595">
        <v>14.54</v>
      </c>
      <c r="F2618" s="591" t="s">
        <v>794</v>
      </c>
    </row>
    <row r="2619" spans="1:6">
      <c r="A2619" s="593">
        <v>91601</v>
      </c>
      <c r="B2619" s="593" t="s">
        <v>3381</v>
      </c>
      <c r="C2619" s="593" t="s">
        <v>76</v>
      </c>
      <c r="D2619" s="593" t="s">
        <v>942</v>
      </c>
      <c r="E2619" s="595">
        <v>13.01</v>
      </c>
      <c r="F2619" s="591" t="s">
        <v>794</v>
      </c>
    </row>
    <row r="2620" spans="1:6">
      <c r="A2620" s="593">
        <v>91602</v>
      </c>
      <c r="B2620" s="593" t="s">
        <v>3382</v>
      </c>
      <c r="C2620" s="593" t="s">
        <v>76</v>
      </c>
      <c r="D2620" s="593" t="s">
        <v>942</v>
      </c>
      <c r="E2620" s="595">
        <v>12.32</v>
      </c>
      <c r="F2620" s="591" t="s">
        <v>794</v>
      </c>
    </row>
    <row r="2621" spans="1:6">
      <c r="A2621" s="593">
        <v>91603</v>
      </c>
      <c r="B2621" s="593" t="s">
        <v>3383</v>
      </c>
      <c r="C2621" s="593" t="s">
        <v>76</v>
      </c>
      <c r="D2621" s="593" t="s">
        <v>942</v>
      </c>
      <c r="E2621" s="595">
        <v>11.14</v>
      </c>
      <c r="F2621" s="591" t="s">
        <v>794</v>
      </c>
    </row>
    <row r="2622" spans="1:6">
      <c r="A2622" s="593">
        <v>92759</v>
      </c>
      <c r="B2622" s="593" t="s">
        <v>3384</v>
      </c>
      <c r="C2622" s="593" t="s">
        <v>76</v>
      </c>
      <c r="D2622" s="593" t="s">
        <v>793</v>
      </c>
      <c r="E2622" s="595">
        <v>14.29</v>
      </c>
      <c r="F2622" s="591" t="s">
        <v>794</v>
      </c>
    </row>
    <row r="2623" spans="1:6">
      <c r="A2623" s="593">
        <v>92760</v>
      </c>
      <c r="B2623" s="593" t="s">
        <v>3385</v>
      </c>
      <c r="C2623" s="593" t="s">
        <v>76</v>
      </c>
      <c r="D2623" s="593" t="s">
        <v>793</v>
      </c>
      <c r="E2623" s="595">
        <v>13.87</v>
      </c>
      <c r="F2623" s="591" t="s">
        <v>794</v>
      </c>
    </row>
    <row r="2624" spans="1:6">
      <c r="A2624" s="593">
        <v>92761</v>
      </c>
      <c r="B2624" s="593" t="s">
        <v>3386</v>
      </c>
      <c r="C2624" s="593" t="s">
        <v>76</v>
      </c>
      <c r="D2624" s="593" t="s">
        <v>793</v>
      </c>
      <c r="E2624" s="595">
        <v>13.28</v>
      </c>
      <c r="F2624" s="591" t="s">
        <v>794</v>
      </c>
    </row>
    <row r="2625" spans="1:6">
      <c r="A2625" s="593">
        <v>92762</v>
      </c>
      <c r="B2625" s="593" t="s">
        <v>3387</v>
      </c>
      <c r="C2625" s="593" t="s">
        <v>76</v>
      </c>
      <c r="D2625" s="593" t="s">
        <v>793</v>
      </c>
      <c r="E2625" s="595">
        <v>12</v>
      </c>
      <c r="F2625" s="591" t="s">
        <v>794</v>
      </c>
    </row>
    <row r="2626" spans="1:6">
      <c r="A2626" s="593">
        <v>92763</v>
      </c>
      <c r="B2626" s="593" t="s">
        <v>3388</v>
      </c>
      <c r="C2626" s="593" t="s">
        <v>76</v>
      </c>
      <c r="D2626" s="593" t="s">
        <v>793</v>
      </c>
      <c r="E2626" s="595">
        <v>10.15</v>
      </c>
      <c r="F2626" s="591" t="s">
        <v>794</v>
      </c>
    </row>
    <row r="2627" spans="1:6">
      <c r="A2627" s="593">
        <v>92764</v>
      </c>
      <c r="B2627" s="593" t="s">
        <v>3389</v>
      </c>
      <c r="C2627" s="593" t="s">
        <v>76</v>
      </c>
      <c r="D2627" s="593" t="s">
        <v>793</v>
      </c>
      <c r="E2627" s="595">
        <v>9.89</v>
      </c>
      <c r="F2627" s="591" t="s">
        <v>794</v>
      </c>
    </row>
    <row r="2628" spans="1:6">
      <c r="A2628" s="593">
        <v>92765</v>
      </c>
      <c r="B2628" s="593" t="s">
        <v>3390</v>
      </c>
      <c r="C2628" s="593" t="s">
        <v>76</v>
      </c>
      <c r="D2628" s="593" t="s">
        <v>793</v>
      </c>
      <c r="E2628" s="595">
        <v>11.34</v>
      </c>
      <c r="F2628" s="591" t="s">
        <v>794</v>
      </c>
    </row>
    <row r="2629" spans="1:6">
      <c r="A2629" s="593">
        <v>92766</v>
      </c>
      <c r="B2629" s="593" t="s">
        <v>3391</v>
      </c>
      <c r="C2629" s="593" t="s">
        <v>76</v>
      </c>
      <c r="D2629" s="593" t="s">
        <v>793</v>
      </c>
      <c r="E2629" s="595">
        <v>11.25</v>
      </c>
      <c r="F2629" s="591" t="s">
        <v>794</v>
      </c>
    </row>
    <row r="2630" spans="1:6">
      <c r="A2630" s="593">
        <v>92767</v>
      </c>
      <c r="B2630" s="593" t="s">
        <v>3392</v>
      </c>
      <c r="C2630" s="593" t="s">
        <v>76</v>
      </c>
      <c r="D2630" s="593" t="s">
        <v>793</v>
      </c>
      <c r="E2630" s="595">
        <v>15.52</v>
      </c>
      <c r="F2630" s="591" t="s">
        <v>794</v>
      </c>
    </row>
    <row r="2631" spans="1:6">
      <c r="A2631" s="593">
        <v>92768</v>
      </c>
      <c r="B2631" s="593" t="s">
        <v>3393</v>
      </c>
      <c r="C2631" s="593" t="s">
        <v>76</v>
      </c>
      <c r="D2631" s="593" t="s">
        <v>793</v>
      </c>
      <c r="E2631" s="595">
        <v>13.89</v>
      </c>
      <c r="F2631" s="591" t="s">
        <v>794</v>
      </c>
    </row>
    <row r="2632" spans="1:6">
      <c r="A2632" s="593">
        <v>92769</v>
      </c>
      <c r="B2632" s="593" t="s">
        <v>3394</v>
      </c>
      <c r="C2632" s="593" t="s">
        <v>76</v>
      </c>
      <c r="D2632" s="593" t="s">
        <v>793</v>
      </c>
      <c r="E2632" s="595">
        <v>13.44</v>
      </c>
      <c r="F2632" s="591" t="s">
        <v>794</v>
      </c>
    </row>
    <row r="2633" spans="1:6">
      <c r="A2633" s="593">
        <v>92770</v>
      </c>
      <c r="B2633" s="593" t="s">
        <v>3395</v>
      </c>
      <c r="C2633" s="593" t="s">
        <v>76</v>
      </c>
      <c r="D2633" s="593" t="s">
        <v>793</v>
      </c>
      <c r="E2633" s="595">
        <v>12.87</v>
      </c>
      <c r="F2633" s="591" t="s">
        <v>794</v>
      </c>
    </row>
    <row r="2634" spans="1:6">
      <c r="A2634" s="593">
        <v>92771</v>
      </c>
      <c r="B2634" s="593" t="s">
        <v>3396</v>
      </c>
      <c r="C2634" s="593" t="s">
        <v>76</v>
      </c>
      <c r="D2634" s="593" t="s">
        <v>793</v>
      </c>
      <c r="E2634" s="595">
        <v>11.61</v>
      </c>
      <c r="F2634" s="591" t="s">
        <v>794</v>
      </c>
    </row>
    <row r="2635" spans="1:6">
      <c r="A2635" s="593">
        <v>92772</v>
      </c>
      <c r="B2635" s="593" t="s">
        <v>3397</v>
      </c>
      <c r="C2635" s="593" t="s">
        <v>76</v>
      </c>
      <c r="D2635" s="593" t="s">
        <v>793</v>
      </c>
      <c r="E2635" s="595">
        <v>9.8000000000000007</v>
      </c>
      <c r="F2635" s="591" t="s">
        <v>794</v>
      </c>
    </row>
    <row r="2636" spans="1:6">
      <c r="A2636" s="593">
        <v>92773</v>
      </c>
      <c r="B2636" s="593" t="s">
        <v>3398</v>
      </c>
      <c r="C2636" s="593" t="s">
        <v>76</v>
      </c>
      <c r="D2636" s="593" t="s">
        <v>942</v>
      </c>
      <c r="E2636" s="595">
        <v>9.65</v>
      </c>
      <c r="F2636" s="591" t="s">
        <v>794</v>
      </c>
    </row>
    <row r="2637" spans="1:6">
      <c r="A2637" s="593">
        <v>92774</v>
      </c>
      <c r="B2637" s="593" t="s">
        <v>3399</v>
      </c>
      <c r="C2637" s="593" t="s">
        <v>76</v>
      </c>
      <c r="D2637" s="593" t="s">
        <v>942</v>
      </c>
      <c r="E2637" s="595">
        <v>11.21</v>
      </c>
      <c r="F2637" s="591" t="s">
        <v>794</v>
      </c>
    </row>
    <row r="2638" spans="1:6">
      <c r="A2638" s="593">
        <v>92798</v>
      </c>
      <c r="B2638" s="593" t="s">
        <v>3400</v>
      </c>
      <c r="C2638" s="593" t="s">
        <v>76</v>
      </c>
      <c r="D2638" s="593" t="s">
        <v>942</v>
      </c>
      <c r="E2638" s="595">
        <v>10.39</v>
      </c>
      <c r="F2638" s="591" t="s">
        <v>794</v>
      </c>
    </row>
    <row r="2639" spans="1:6">
      <c r="A2639" s="593">
        <v>92799</v>
      </c>
      <c r="B2639" s="593" t="s">
        <v>3401</v>
      </c>
      <c r="C2639" s="593" t="s">
        <v>76</v>
      </c>
      <c r="D2639" s="593" t="s">
        <v>942</v>
      </c>
      <c r="E2639" s="595">
        <v>11.63</v>
      </c>
      <c r="F2639" s="591" t="s">
        <v>794</v>
      </c>
    </row>
    <row r="2640" spans="1:6">
      <c r="A2640" s="593">
        <v>92800</v>
      </c>
      <c r="B2640" s="593" t="s">
        <v>3402</v>
      </c>
      <c r="C2640" s="593" t="s">
        <v>76</v>
      </c>
      <c r="D2640" s="593" t="s">
        <v>942</v>
      </c>
      <c r="E2640" s="595">
        <v>10.72</v>
      </c>
      <c r="F2640" s="591" t="s">
        <v>794</v>
      </c>
    </row>
    <row r="2641" spans="1:6">
      <c r="A2641" s="593">
        <v>92801</v>
      </c>
      <c r="B2641" s="593" t="s">
        <v>3403</v>
      </c>
      <c r="C2641" s="593" t="s">
        <v>76</v>
      </c>
      <c r="D2641" s="593" t="s">
        <v>942</v>
      </c>
      <c r="E2641" s="595">
        <v>11.07</v>
      </c>
      <c r="F2641" s="591" t="s">
        <v>794</v>
      </c>
    </row>
    <row r="2642" spans="1:6">
      <c r="A2642" s="593">
        <v>92802</v>
      </c>
      <c r="B2642" s="593" t="s">
        <v>3404</v>
      </c>
      <c r="C2642" s="593" t="s">
        <v>76</v>
      </c>
      <c r="D2642" s="593" t="s">
        <v>942</v>
      </c>
      <c r="E2642" s="595">
        <v>11.13</v>
      </c>
      <c r="F2642" s="591" t="s">
        <v>794</v>
      </c>
    </row>
    <row r="2643" spans="1:6">
      <c r="A2643" s="593">
        <v>92803</v>
      </c>
      <c r="B2643" s="593" t="s">
        <v>3405</v>
      </c>
      <c r="C2643" s="593" t="s">
        <v>76</v>
      </c>
      <c r="D2643" s="593" t="s">
        <v>942</v>
      </c>
      <c r="E2643" s="595">
        <v>10.33</v>
      </c>
      <c r="F2643" s="591" t="s">
        <v>794</v>
      </c>
    </row>
    <row r="2644" spans="1:6">
      <c r="A2644" s="593">
        <v>92804</v>
      </c>
      <c r="B2644" s="593" t="s">
        <v>3406</v>
      </c>
      <c r="C2644" s="593" t="s">
        <v>76</v>
      </c>
      <c r="D2644" s="593" t="s">
        <v>942</v>
      </c>
      <c r="E2644" s="595">
        <v>8.86</v>
      </c>
      <c r="F2644" s="591" t="s">
        <v>794</v>
      </c>
    </row>
    <row r="2645" spans="1:6">
      <c r="A2645" s="593">
        <v>92805</v>
      </c>
      <c r="B2645" s="593" t="s">
        <v>3407</v>
      </c>
      <c r="C2645" s="593" t="s">
        <v>76</v>
      </c>
      <c r="D2645" s="593" t="s">
        <v>942</v>
      </c>
      <c r="E2645" s="595">
        <v>8.8000000000000007</v>
      </c>
      <c r="F2645" s="591" t="s">
        <v>794</v>
      </c>
    </row>
    <row r="2646" spans="1:6">
      <c r="A2646" s="593">
        <v>92806</v>
      </c>
      <c r="B2646" s="593" t="s">
        <v>3408</v>
      </c>
      <c r="C2646" s="593" t="s">
        <v>76</v>
      </c>
      <c r="D2646" s="593" t="s">
        <v>942</v>
      </c>
      <c r="E2646" s="595">
        <v>10.39</v>
      </c>
      <c r="F2646" s="591" t="s">
        <v>794</v>
      </c>
    </row>
    <row r="2647" spans="1:6">
      <c r="A2647" s="593">
        <v>92875</v>
      </c>
      <c r="B2647" s="593" t="s">
        <v>3409</v>
      </c>
      <c r="C2647" s="593" t="s">
        <v>76</v>
      </c>
      <c r="D2647" s="593" t="s">
        <v>942</v>
      </c>
      <c r="E2647" s="595">
        <v>10.41</v>
      </c>
      <c r="F2647" s="591" t="s">
        <v>794</v>
      </c>
    </row>
    <row r="2648" spans="1:6">
      <c r="A2648" s="593">
        <v>92876</v>
      </c>
      <c r="B2648" s="593" t="s">
        <v>3410</v>
      </c>
      <c r="C2648" s="593" t="s">
        <v>76</v>
      </c>
      <c r="D2648" s="593" t="s">
        <v>942</v>
      </c>
      <c r="E2648" s="595">
        <v>10.26</v>
      </c>
      <c r="F2648" s="591" t="s">
        <v>794</v>
      </c>
    </row>
    <row r="2649" spans="1:6">
      <c r="A2649" s="593">
        <v>92877</v>
      </c>
      <c r="B2649" s="593" t="s">
        <v>3411</v>
      </c>
      <c r="C2649" s="593" t="s">
        <v>76</v>
      </c>
      <c r="D2649" s="593" t="s">
        <v>942</v>
      </c>
      <c r="E2649" s="595">
        <v>11.17</v>
      </c>
      <c r="F2649" s="591" t="s">
        <v>794</v>
      </c>
    </row>
    <row r="2650" spans="1:6">
      <c r="A2650" s="593">
        <v>92878</v>
      </c>
      <c r="B2650" s="593" t="s">
        <v>3412</v>
      </c>
      <c r="C2650" s="593" t="s">
        <v>76</v>
      </c>
      <c r="D2650" s="593" t="s">
        <v>942</v>
      </c>
      <c r="E2650" s="595">
        <v>11.02</v>
      </c>
      <c r="F2650" s="591" t="s">
        <v>794</v>
      </c>
    </row>
    <row r="2651" spans="1:6">
      <c r="A2651" s="593">
        <v>92879</v>
      </c>
      <c r="B2651" s="593" t="s">
        <v>3413</v>
      </c>
      <c r="C2651" s="593" t="s">
        <v>76</v>
      </c>
      <c r="D2651" s="593" t="s">
        <v>942</v>
      </c>
      <c r="E2651" s="595">
        <v>10.94</v>
      </c>
      <c r="F2651" s="591" t="s">
        <v>794</v>
      </c>
    </row>
    <row r="2652" spans="1:6">
      <c r="A2652" s="593">
        <v>92880</v>
      </c>
      <c r="B2652" s="593" t="s">
        <v>3414</v>
      </c>
      <c r="C2652" s="593" t="s">
        <v>76</v>
      </c>
      <c r="D2652" s="593" t="s">
        <v>942</v>
      </c>
      <c r="E2652" s="595">
        <v>11.2</v>
      </c>
      <c r="F2652" s="591" t="s">
        <v>794</v>
      </c>
    </row>
    <row r="2653" spans="1:6">
      <c r="A2653" s="593">
        <v>92881</v>
      </c>
      <c r="B2653" s="593" t="s">
        <v>3415</v>
      </c>
      <c r="C2653" s="593" t="s">
        <v>76</v>
      </c>
      <c r="D2653" s="593" t="s">
        <v>942</v>
      </c>
      <c r="E2653" s="595">
        <v>11.18</v>
      </c>
      <c r="F2653" s="591" t="s">
        <v>794</v>
      </c>
    </row>
    <row r="2654" spans="1:6">
      <c r="A2654" s="593">
        <v>92882</v>
      </c>
      <c r="B2654" s="593" t="s">
        <v>504</v>
      </c>
      <c r="C2654" s="593" t="s">
        <v>76</v>
      </c>
      <c r="D2654" s="593" t="s">
        <v>793</v>
      </c>
      <c r="E2654" s="595">
        <v>13.62</v>
      </c>
      <c r="F2654" s="591" t="s">
        <v>794</v>
      </c>
    </row>
    <row r="2655" spans="1:6">
      <c r="A2655" s="593">
        <v>92883</v>
      </c>
      <c r="B2655" s="593" t="s">
        <v>3416</v>
      </c>
      <c r="C2655" s="593" t="s">
        <v>76</v>
      </c>
      <c r="D2655" s="593" t="s">
        <v>793</v>
      </c>
      <c r="E2655" s="595">
        <v>12.79</v>
      </c>
      <c r="F2655" s="591" t="s">
        <v>794</v>
      </c>
    </row>
    <row r="2656" spans="1:6">
      <c r="A2656" s="593">
        <v>92884</v>
      </c>
      <c r="B2656" s="593" t="s">
        <v>3417</v>
      </c>
      <c r="C2656" s="593" t="s">
        <v>76</v>
      </c>
      <c r="D2656" s="593" t="s">
        <v>793</v>
      </c>
      <c r="E2656" s="595">
        <v>13.19</v>
      </c>
      <c r="F2656" s="591" t="s">
        <v>794</v>
      </c>
    </row>
    <row r="2657" spans="1:6">
      <c r="A2657" s="593">
        <v>92885</v>
      </c>
      <c r="B2657" s="593" t="s">
        <v>3418</v>
      </c>
      <c r="C2657" s="593" t="s">
        <v>76</v>
      </c>
      <c r="D2657" s="593" t="s">
        <v>793</v>
      </c>
      <c r="E2657" s="595">
        <v>12.64</v>
      </c>
      <c r="F2657" s="591" t="s">
        <v>794</v>
      </c>
    </row>
    <row r="2658" spans="1:6">
      <c r="A2658" s="593">
        <v>92886</v>
      </c>
      <c r="B2658" s="593" t="s">
        <v>3419</v>
      </c>
      <c r="C2658" s="593" t="s">
        <v>76</v>
      </c>
      <c r="D2658" s="593" t="s">
        <v>793</v>
      </c>
      <c r="E2658" s="595">
        <v>12.2</v>
      </c>
      <c r="F2658" s="591" t="s">
        <v>794</v>
      </c>
    </row>
    <row r="2659" spans="1:6">
      <c r="A2659" s="593">
        <v>92887</v>
      </c>
      <c r="B2659" s="593" t="s">
        <v>3420</v>
      </c>
      <c r="C2659" s="593" t="s">
        <v>76</v>
      </c>
      <c r="D2659" s="593" t="s">
        <v>793</v>
      </c>
      <c r="E2659" s="595">
        <v>12.21</v>
      </c>
      <c r="F2659" s="591" t="s">
        <v>794</v>
      </c>
    </row>
    <row r="2660" spans="1:6">
      <c r="A2660" s="593">
        <v>92888</v>
      </c>
      <c r="B2660" s="593" t="s">
        <v>3421</v>
      </c>
      <c r="C2660" s="593" t="s">
        <v>76</v>
      </c>
      <c r="D2660" s="593" t="s">
        <v>942</v>
      </c>
      <c r="E2660" s="595">
        <v>11.98</v>
      </c>
      <c r="F2660" s="591" t="s">
        <v>794</v>
      </c>
    </row>
    <row r="2661" spans="1:6">
      <c r="A2661" s="593">
        <v>92915</v>
      </c>
      <c r="B2661" s="593" t="s">
        <v>3422</v>
      </c>
      <c r="C2661" s="593" t="s">
        <v>76</v>
      </c>
      <c r="D2661" s="593" t="s">
        <v>793</v>
      </c>
      <c r="E2661" s="595">
        <v>16.53</v>
      </c>
      <c r="F2661" s="591" t="s">
        <v>794</v>
      </c>
    </row>
    <row r="2662" spans="1:6">
      <c r="A2662" s="593">
        <v>92916</v>
      </c>
      <c r="B2662" s="593" t="s">
        <v>3423</v>
      </c>
      <c r="C2662" s="593" t="s">
        <v>76</v>
      </c>
      <c r="D2662" s="593" t="s">
        <v>793</v>
      </c>
      <c r="E2662" s="595">
        <v>15.53</v>
      </c>
      <c r="F2662" s="591" t="s">
        <v>794</v>
      </c>
    </row>
    <row r="2663" spans="1:6">
      <c r="A2663" s="593">
        <v>92917</v>
      </c>
      <c r="B2663" s="593" t="s">
        <v>3424</v>
      </c>
      <c r="C2663" s="593" t="s">
        <v>76</v>
      </c>
      <c r="D2663" s="593" t="s">
        <v>793</v>
      </c>
      <c r="E2663" s="595">
        <v>14.47</v>
      </c>
      <c r="F2663" s="591" t="s">
        <v>794</v>
      </c>
    </row>
    <row r="2664" spans="1:6">
      <c r="A2664" s="593">
        <v>92919</v>
      </c>
      <c r="B2664" s="593" t="s">
        <v>3425</v>
      </c>
      <c r="C2664" s="593" t="s">
        <v>76</v>
      </c>
      <c r="D2664" s="593" t="s">
        <v>793</v>
      </c>
      <c r="E2664" s="595">
        <v>12.82</v>
      </c>
      <c r="F2664" s="591" t="s">
        <v>794</v>
      </c>
    </row>
    <row r="2665" spans="1:6">
      <c r="A2665" s="593">
        <v>92921</v>
      </c>
      <c r="B2665" s="593" t="s">
        <v>3426</v>
      </c>
      <c r="C2665" s="593" t="s">
        <v>76</v>
      </c>
      <c r="D2665" s="593" t="s">
        <v>793</v>
      </c>
      <c r="E2665" s="595">
        <v>10.68</v>
      </c>
      <c r="F2665" s="591" t="s">
        <v>794</v>
      </c>
    </row>
    <row r="2666" spans="1:6">
      <c r="A2666" s="593">
        <v>92922</v>
      </c>
      <c r="B2666" s="593" t="s">
        <v>3427</v>
      </c>
      <c r="C2666" s="593" t="s">
        <v>76</v>
      </c>
      <c r="D2666" s="593" t="s">
        <v>793</v>
      </c>
      <c r="E2666" s="595">
        <v>10.29</v>
      </c>
      <c r="F2666" s="591" t="s">
        <v>794</v>
      </c>
    </row>
    <row r="2667" spans="1:6">
      <c r="A2667" s="593">
        <v>92923</v>
      </c>
      <c r="B2667" s="593" t="s">
        <v>3428</v>
      </c>
      <c r="C2667" s="593" t="s">
        <v>76</v>
      </c>
      <c r="D2667" s="593" t="s">
        <v>793</v>
      </c>
      <c r="E2667" s="595">
        <v>11.66</v>
      </c>
      <c r="F2667" s="591" t="s">
        <v>794</v>
      </c>
    </row>
    <row r="2668" spans="1:6">
      <c r="A2668" s="593">
        <v>92924</v>
      </c>
      <c r="B2668" s="593" t="s">
        <v>3429</v>
      </c>
      <c r="C2668" s="593" t="s">
        <v>76</v>
      </c>
      <c r="D2668" s="593" t="s">
        <v>793</v>
      </c>
      <c r="E2668" s="595">
        <v>11.5</v>
      </c>
      <c r="F2668" s="591" t="s">
        <v>794</v>
      </c>
    </row>
    <row r="2669" spans="1:6">
      <c r="A2669" s="593">
        <v>95448</v>
      </c>
      <c r="B2669" s="593" t="s">
        <v>3430</v>
      </c>
      <c r="C2669" s="593" t="s">
        <v>76</v>
      </c>
      <c r="D2669" s="593" t="s">
        <v>942</v>
      </c>
      <c r="E2669" s="595">
        <v>11.41</v>
      </c>
      <c r="F2669" s="591" t="s">
        <v>794</v>
      </c>
    </row>
    <row r="2670" spans="1:6">
      <c r="A2670" s="593">
        <v>95576</v>
      </c>
      <c r="B2670" s="593" t="s">
        <v>3431</v>
      </c>
      <c r="C2670" s="593" t="s">
        <v>76</v>
      </c>
      <c r="D2670" s="593" t="s">
        <v>793</v>
      </c>
      <c r="E2670" s="595">
        <v>13.44</v>
      </c>
      <c r="F2670" s="591" t="s">
        <v>794</v>
      </c>
    </row>
    <row r="2671" spans="1:6">
      <c r="A2671" s="593">
        <v>95577</v>
      </c>
      <c r="B2671" s="593" t="s">
        <v>3432</v>
      </c>
      <c r="C2671" s="593" t="s">
        <v>76</v>
      </c>
      <c r="D2671" s="593" t="s">
        <v>793</v>
      </c>
      <c r="E2671" s="595">
        <v>11.68</v>
      </c>
      <c r="F2671" s="591" t="s">
        <v>794</v>
      </c>
    </row>
    <row r="2672" spans="1:6">
      <c r="A2672" s="593">
        <v>95578</v>
      </c>
      <c r="B2672" s="593" t="s">
        <v>3433</v>
      </c>
      <c r="C2672" s="593" t="s">
        <v>76</v>
      </c>
      <c r="D2672" s="593" t="s">
        <v>793</v>
      </c>
      <c r="E2672" s="595">
        <v>9.82</v>
      </c>
      <c r="F2672" s="591" t="s">
        <v>794</v>
      </c>
    </row>
    <row r="2673" spans="1:6">
      <c r="A2673" s="593">
        <v>95579</v>
      </c>
      <c r="B2673" s="593" t="s">
        <v>3434</v>
      </c>
      <c r="C2673" s="593" t="s">
        <v>76</v>
      </c>
      <c r="D2673" s="593" t="s">
        <v>793</v>
      </c>
      <c r="E2673" s="595">
        <v>9.56</v>
      </c>
      <c r="F2673" s="591" t="s">
        <v>794</v>
      </c>
    </row>
    <row r="2674" spans="1:6">
      <c r="A2674" s="593">
        <v>95580</v>
      </c>
      <c r="B2674" s="593" t="s">
        <v>3435</v>
      </c>
      <c r="C2674" s="593" t="s">
        <v>76</v>
      </c>
      <c r="D2674" s="593" t="s">
        <v>793</v>
      </c>
      <c r="E2674" s="595">
        <v>11.07</v>
      </c>
      <c r="F2674" s="591" t="s">
        <v>794</v>
      </c>
    </row>
    <row r="2675" spans="1:6">
      <c r="A2675" s="593">
        <v>95581</v>
      </c>
      <c r="B2675" s="593" t="s">
        <v>3436</v>
      </c>
      <c r="C2675" s="593" t="s">
        <v>76</v>
      </c>
      <c r="D2675" s="593" t="s">
        <v>793</v>
      </c>
      <c r="E2675" s="595">
        <v>11.03</v>
      </c>
      <c r="F2675" s="591" t="s">
        <v>794</v>
      </c>
    </row>
    <row r="2676" spans="1:6">
      <c r="A2676" s="593">
        <v>95582</v>
      </c>
      <c r="B2676" s="593" t="s">
        <v>3437</v>
      </c>
      <c r="C2676" s="593" t="s">
        <v>76</v>
      </c>
      <c r="D2676" s="593" t="s">
        <v>793</v>
      </c>
      <c r="E2676" s="595">
        <v>12.03</v>
      </c>
      <c r="F2676" s="591" t="s">
        <v>794</v>
      </c>
    </row>
    <row r="2677" spans="1:6">
      <c r="A2677" s="593">
        <v>95583</v>
      </c>
      <c r="B2677" s="593" t="s">
        <v>3438</v>
      </c>
      <c r="C2677" s="593" t="s">
        <v>76</v>
      </c>
      <c r="D2677" s="593" t="s">
        <v>793</v>
      </c>
      <c r="E2677" s="595">
        <v>15.8</v>
      </c>
      <c r="F2677" s="591" t="s">
        <v>794</v>
      </c>
    </row>
    <row r="2678" spans="1:6">
      <c r="A2678" s="593">
        <v>95584</v>
      </c>
      <c r="B2678" s="593" t="s">
        <v>3439</v>
      </c>
      <c r="C2678" s="593" t="s">
        <v>76</v>
      </c>
      <c r="D2678" s="593" t="s">
        <v>793</v>
      </c>
      <c r="E2678" s="595">
        <v>14.48</v>
      </c>
      <c r="F2678" s="591" t="s">
        <v>794</v>
      </c>
    </row>
    <row r="2679" spans="1:6">
      <c r="A2679" s="593">
        <v>95592</v>
      </c>
      <c r="B2679" s="593" t="s">
        <v>3440</v>
      </c>
      <c r="C2679" s="593" t="s">
        <v>76</v>
      </c>
      <c r="D2679" s="593" t="s">
        <v>793</v>
      </c>
      <c r="E2679" s="595">
        <v>15.8</v>
      </c>
      <c r="F2679" s="591" t="s">
        <v>794</v>
      </c>
    </row>
    <row r="2680" spans="1:6">
      <c r="A2680" s="593">
        <v>95593</v>
      </c>
      <c r="B2680" s="593" t="s">
        <v>3441</v>
      </c>
      <c r="C2680" s="593" t="s">
        <v>76</v>
      </c>
      <c r="D2680" s="593" t="s">
        <v>793</v>
      </c>
      <c r="E2680" s="595">
        <v>14.48</v>
      </c>
      <c r="F2680" s="591" t="s">
        <v>794</v>
      </c>
    </row>
    <row r="2681" spans="1:6">
      <c r="A2681" s="593">
        <v>95943</v>
      </c>
      <c r="B2681" s="593" t="s">
        <v>3442</v>
      </c>
      <c r="C2681" s="593" t="s">
        <v>76</v>
      </c>
      <c r="D2681" s="593" t="s">
        <v>793</v>
      </c>
      <c r="E2681" s="595">
        <v>20.94</v>
      </c>
      <c r="F2681" s="591" t="s">
        <v>794</v>
      </c>
    </row>
    <row r="2682" spans="1:6">
      <c r="A2682" s="593">
        <v>95944</v>
      </c>
      <c r="B2682" s="593" t="s">
        <v>3443</v>
      </c>
      <c r="C2682" s="593" t="s">
        <v>76</v>
      </c>
      <c r="D2682" s="593" t="s">
        <v>793</v>
      </c>
      <c r="E2682" s="595">
        <v>19.46</v>
      </c>
      <c r="F2682" s="591" t="s">
        <v>794</v>
      </c>
    </row>
    <row r="2683" spans="1:6">
      <c r="A2683" s="593">
        <v>95945</v>
      </c>
      <c r="B2683" s="593" t="s">
        <v>3444</v>
      </c>
      <c r="C2683" s="593" t="s">
        <v>76</v>
      </c>
      <c r="D2683" s="593" t="s">
        <v>793</v>
      </c>
      <c r="E2683" s="595">
        <v>16.329999999999998</v>
      </c>
      <c r="F2683" s="591" t="s">
        <v>794</v>
      </c>
    </row>
    <row r="2684" spans="1:6">
      <c r="A2684" s="593">
        <v>95946</v>
      </c>
      <c r="B2684" s="593" t="s">
        <v>3445</v>
      </c>
      <c r="C2684" s="593" t="s">
        <v>76</v>
      </c>
      <c r="D2684" s="593" t="s">
        <v>793</v>
      </c>
      <c r="E2684" s="595">
        <v>13.39</v>
      </c>
      <c r="F2684" s="591" t="s">
        <v>794</v>
      </c>
    </row>
    <row r="2685" spans="1:6">
      <c r="A2685" s="593">
        <v>95947</v>
      </c>
      <c r="B2685" s="593" t="s">
        <v>3446</v>
      </c>
      <c r="C2685" s="593" t="s">
        <v>76</v>
      </c>
      <c r="D2685" s="593" t="s">
        <v>793</v>
      </c>
      <c r="E2685" s="595">
        <v>10.55</v>
      </c>
      <c r="F2685" s="591" t="s">
        <v>794</v>
      </c>
    </row>
    <row r="2686" spans="1:6">
      <c r="A2686" s="593">
        <v>95948</v>
      </c>
      <c r="B2686" s="593" t="s">
        <v>3447</v>
      </c>
      <c r="C2686" s="593" t="s">
        <v>76</v>
      </c>
      <c r="D2686" s="593" t="s">
        <v>793</v>
      </c>
      <c r="E2686" s="595">
        <v>9.5399999999999991</v>
      </c>
      <c r="F2686" s="591" t="s">
        <v>794</v>
      </c>
    </row>
    <row r="2687" spans="1:6">
      <c r="A2687" s="593">
        <v>96544</v>
      </c>
      <c r="B2687" s="593" t="s">
        <v>3448</v>
      </c>
      <c r="C2687" s="593" t="s">
        <v>76</v>
      </c>
      <c r="D2687" s="593" t="s">
        <v>793</v>
      </c>
      <c r="E2687" s="595">
        <v>17.71</v>
      </c>
      <c r="F2687" s="591" t="s">
        <v>794</v>
      </c>
    </row>
    <row r="2688" spans="1:6">
      <c r="A2688" s="593">
        <v>96545</v>
      </c>
      <c r="B2688" s="593" t="s">
        <v>3449</v>
      </c>
      <c r="C2688" s="593" t="s">
        <v>76</v>
      </c>
      <c r="D2688" s="593" t="s">
        <v>793</v>
      </c>
      <c r="E2688" s="595">
        <v>16.32</v>
      </c>
      <c r="F2688" s="591" t="s">
        <v>794</v>
      </c>
    </row>
    <row r="2689" spans="1:6">
      <c r="A2689" s="593">
        <v>96546</v>
      </c>
      <c r="B2689" s="593" t="s">
        <v>3450</v>
      </c>
      <c r="C2689" s="593" t="s">
        <v>76</v>
      </c>
      <c r="D2689" s="593" t="s">
        <v>793</v>
      </c>
      <c r="E2689" s="595">
        <v>14.47</v>
      </c>
      <c r="F2689" s="591" t="s">
        <v>794</v>
      </c>
    </row>
    <row r="2690" spans="1:6">
      <c r="A2690" s="593">
        <v>100064</v>
      </c>
      <c r="B2690" s="593" t="s">
        <v>3451</v>
      </c>
      <c r="C2690" s="593" t="s">
        <v>76</v>
      </c>
      <c r="D2690" s="593" t="s">
        <v>793</v>
      </c>
      <c r="E2690" s="595">
        <v>13.46</v>
      </c>
      <c r="F2690" s="591" t="s">
        <v>794</v>
      </c>
    </row>
    <row r="2691" spans="1:6">
      <c r="A2691" s="593">
        <v>100066</v>
      </c>
      <c r="B2691" s="593" t="s">
        <v>3452</v>
      </c>
      <c r="C2691" s="593" t="s">
        <v>76</v>
      </c>
      <c r="D2691" s="593" t="s">
        <v>793</v>
      </c>
      <c r="E2691" s="595">
        <v>13.53</v>
      </c>
      <c r="F2691" s="591" t="s">
        <v>794</v>
      </c>
    </row>
    <row r="2692" spans="1:6">
      <c r="A2692" s="593">
        <v>100067</v>
      </c>
      <c r="B2692" s="593" t="s">
        <v>3453</v>
      </c>
      <c r="C2692" s="593" t="s">
        <v>76</v>
      </c>
      <c r="D2692" s="593" t="s">
        <v>942</v>
      </c>
      <c r="E2692" s="595">
        <v>12.44</v>
      </c>
      <c r="F2692" s="591" t="s">
        <v>794</v>
      </c>
    </row>
    <row r="2693" spans="1:6">
      <c r="A2693" s="593">
        <v>100068</v>
      </c>
      <c r="B2693" s="593" t="s">
        <v>3454</v>
      </c>
      <c r="C2693" s="593" t="s">
        <v>76</v>
      </c>
      <c r="D2693" s="593" t="s">
        <v>942</v>
      </c>
      <c r="E2693" s="595">
        <v>9.6</v>
      </c>
      <c r="F2693" s="591" t="s">
        <v>794</v>
      </c>
    </row>
    <row r="2694" spans="1:6">
      <c r="A2694" s="593">
        <v>102920</v>
      </c>
      <c r="B2694" s="593" t="s">
        <v>3455</v>
      </c>
      <c r="C2694" s="593" t="s">
        <v>76</v>
      </c>
      <c r="D2694" s="593" t="s">
        <v>942</v>
      </c>
      <c r="E2694" s="595">
        <v>9</v>
      </c>
      <c r="F2694" s="591" t="s">
        <v>794</v>
      </c>
    </row>
    <row r="2695" spans="1:6">
      <c r="A2695" s="593">
        <v>102921</v>
      </c>
      <c r="B2695" s="593" t="s">
        <v>3456</v>
      </c>
      <c r="C2695" s="593" t="s">
        <v>76</v>
      </c>
      <c r="D2695" s="593" t="s">
        <v>942</v>
      </c>
      <c r="E2695" s="595">
        <v>8.74</v>
      </c>
      <c r="F2695" s="591" t="s">
        <v>794</v>
      </c>
    </row>
    <row r="2696" spans="1:6">
      <c r="A2696" s="593">
        <v>102922</v>
      </c>
      <c r="B2696" s="593" t="s">
        <v>3457</v>
      </c>
      <c r="C2696" s="593" t="s">
        <v>76</v>
      </c>
      <c r="D2696" s="593" t="s">
        <v>942</v>
      </c>
      <c r="E2696" s="595">
        <v>9.48</v>
      </c>
      <c r="F2696" s="591" t="s">
        <v>794</v>
      </c>
    </row>
    <row r="2697" spans="1:6">
      <c r="A2697" s="593">
        <v>102923</v>
      </c>
      <c r="B2697" s="593" t="s">
        <v>3458</v>
      </c>
      <c r="C2697" s="593" t="s">
        <v>76</v>
      </c>
      <c r="D2697" s="593" t="s">
        <v>942</v>
      </c>
      <c r="E2697" s="595">
        <v>8.56</v>
      </c>
      <c r="F2697" s="591" t="s">
        <v>794</v>
      </c>
    </row>
    <row r="2698" spans="1:6">
      <c r="A2698" s="593">
        <v>103088</v>
      </c>
      <c r="B2698" s="593" t="s">
        <v>3459</v>
      </c>
      <c r="C2698" s="593" t="s">
        <v>76</v>
      </c>
      <c r="D2698" s="593" t="s">
        <v>942</v>
      </c>
      <c r="E2698" s="595">
        <v>10.5</v>
      </c>
      <c r="F2698" s="591" t="s">
        <v>794</v>
      </c>
    </row>
    <row r="2699" spans="1:6">
      <c r="A2699" s="593">
        <v>104104</v>
      </c>
      <c r="B2699" s="593" t="s">
        <v>3460</v>
      </c>
      <c r="C2699" s="593" t="s">
        <v>76</v>
      </c>
      <c r="D2699" s="593" t="s">
        <v>942</v>
      </c>
      <c r="E2699" s="595">
        <v>12.18</v>
      </c>
      <c r="F2699" s="591" t="s">
        <v>794</v>
      </c>
    </row>
    <row r="2700" spans="1:6">
      <c r="A2700" s="593">
        <v>104105</v>
      </c>
      <c r="B2700" s="593" t="s">
        <v>3461</v>
      </c>
      <c r="C2700" s="593" t="s">
        <v>76</v>
      </c>
      <c r="D2700" s="593" t="s">
        <v>942</v>
      </c>
      <c r="E2700" s="595">
        <v>12.18</v>
      </c>
      <c r="F2700" s="591" t="s">
        <v>794</v>
      </c>
    </row>
    <row r="2701" spans="1:6">
      <c r="A2701" s="593">
        <v>104106</v>
      </c>
      <c r="B2701" s="593" t="s">
        <v>3462</v>
      </c>
      <c r="C2701" s="593" t="s">
        <v>76</v>
      </c>
      <c r="D2701" s="593" t="s">
        <v>793</v>
      </c>
      <c r="E2701" s="595">
        <v>10.83</v>
      </c>
      <c r="F2701" s="591" t="s">
        <v>794</v>
      </c>
    </row>
    <row r="2702" spans="1:6">
      <c r="A2702" s="593">
        <v>104107</v>
      </c>
      <c r="B2702" s="593" t="s">
        <v>3463</v>
      </c>
      <c r="C2702" s="593" t="s">
        <v>76</v>
      </c>
      <c r="D2702" s="593" t="s">
        <v>793</v>
      </c>
      <c r="E2702" s="595">
        <v>11.41</v>
      </c>
      <c r="F2702" s="591" t="s">
        <v>794</v>
      </c>
    </row>
    <row r="2703" spans="1:6">
      <c r="A2703" s="593">
        <v>104108</v>
      </c>
      <c r="B2703" s="593" t="s">
        <v>3464</v>
      </c>
      <c r="C2703" s="593" t="s">
        <v>76</v>
      </c>
      <c r="D2703" s="593" t="s">
        <v>793</v>
      </c>
      <c r="E2703" s="595">
        <v>13.46</v>
      </c>
      <c r="F2703" s="591" t="s">
        <v>794</v>
      </c>
    </row>
    <row r="2704" spans="1:6">
      <c r="A2704" s="593">
        <v>104109</v>
      </c>
      <c r="B2704" s="593" t="s">
        <v>3465</v>
      </c>
      <c r="C2704" s="593" t="s">
        <v>76</v>
      </c>
      <c r="D2704" s="593" t="s">
        <v>793</v>
      </c>
      <c r="E2704" s="595">
        <v>16.04</v>
      </c>
      <c r="F2704" s="591" t="s">
        <v>794</v>
      </c>
    </row>
    <row r="2705" spans="1:6">
      <c r="A2705" s="593">
        <v>104110</v>
      </c>
      <c r="B2705" s="593" t="s">
        <v>3466</v>
      </c>
      <c r="C2705" s="593" t="s">
        <v>76</v>
      </c>
      <c r="D2705" s="593" t="s">
        <v>793</v>
      </c>
      <c r="E2705" s="595">
        <v>17.75</v>
      </c>
      <c r="F2705" s="591" t="s">
        <v>794</v>
      </c>
    </row>
    <row r="2706" spans="1:6">
      <c r="A2706" s="593">
        <v>104111</v>
      </c>
      <c r="B2706" s="593" t="s">
        <v>3467</v>
      </c>
      <c r="C2706" s="593" t="s">
        <v>76</v>
      </c>
      <c r="D2706" s="593" t="s">
        <v>793</v>
      </c>
      <c r="E2706" s="595">
        <v>19.54</v>
      </c>
      <c r="F2706" s="591" t="s">
        <v>794</v>
      </c>
    </row>
    <row r="2707" spans="1:6">
      <c r="A2707" s="593">
        <v>104915</v>
      </c>
      <c r="B2707" s="593" t="s">
        <v>3468</v>
      </c>
      <c r="C2707" s="593" t="s">
        <v>76</v>
      </c>
      <c r="D2707" s="593" t="s">
        <v>793</v>
      </c>
      <c r="E2707" s="595">
        <v>11.31</v>
      </c>
      <c r="F2707" s="591" t="s">
        <v>794</v>
      </c>
    </row>
    <row r="2708" spans="1:6">
      <c r="A2708" s="593">
        <v>104917</v>
      </c>
      <c r="B2708" s="593" t="s">
        <v>3469</v>
      </c>
      <c r="C2708" s="593" t="s">
        <v>76</v>
      </c>
      <c r="D2708" s="593" t="s">
        <v>793</v>
      </c>
      <c r="E2708" s="595">
        <v>15.7</v>
      </c>
      <c r="F2708" s="591" t="s">
        <v>794</v>
      </c>
    </row>
    <row r="2709" spans="1:6">
      <c r="A2709" s="593">
        <v>104918</v>
      </c>
      <c r="B2709" s="593" t="s">
        <v>3470</v>
      </c>
      <c r="C2709" s="593" t="s">
        <v>76</v>
      </c>
      <c r="D2709" s="593" t="s">
        <v>793</v>
      </c>
      <c r="E2709" s="595">
        <v>14.86</v>
      </c>
      <c r="F2709" s="591" t="s">
        <v>794</v>
      </c>
    </row>
    <row r="2710" spans="1:6">
      <c r="A2710" s="593">
        <v>104919</v>
      </c>
      <c r="B2710" s="593" t="s">
        <v>3471</v>
      </c>
      <c r="C2710" s="593" t="s">
        <v>76</v>
      </c>
      <c r="D2710" s="593" t="s">
        <v>793</v>
      </c>
      <c r="E2710" s="595">
        <v>13.4</v>
      </c>
      <c r="F2710" s="591" t="s">
        <v>794</v>
      </c>
    </row>
    <row r="2711" spans="1:6">
      <c r="A2711" s="593">
        <v>104920</v>
      </c>
      <c r="B2711" s="593" t="s">
        <v>3472</v>
      </c>
      <c r="C2711" s="593" t="s">
        <v>76</v>
      </c>
      <c r="D2711" s="593" t="s">
        <v>793</v>
      </c>
      <c r="E2711" s="595">
        <v>11.4</v>
      </c>
      <c r="F2711" s="591" t="s">
        <v>794</v>
      </c>
    </row>
    <row r="2712" spans="1:6">
      <c r="A2712" s="593">
        <v>104921</v>
      </c>
      <c r="B2712" s="593" t="s">
        <v>3473</v>
      </c>
      <c r="C2712" s="593" t="s">
        <v>76</v>
      </c>
      <c r="D2712" s="593" t="s">
        <v>793</v>
      </c>
      <c r="E2712" s="595">
        <v>10.87</v>
      </c>
      <c r="F2712" s="591" t="s">
        <v>794</v>
      </c>
    </row>
    <row r="2713" spans="1:6">
      <c r="A2713" s="593">
        <v>104922</v>
      </c>
      <c r="B2713" s="593" t="s">
        <v>3474</v>
      </c>
      <c r="C2713" s="593" t="s">
        <v>76</v>
      </c>
      <c r="D2713" s="593" t="s">
        <v>793</v>
      </c>
      <c r="E2713" s="595">
        <v>12.15</v>
      </c>
      <c r="F2713" s="591" t="s">
        <v>794</v>
      </c>
    </row>
    <row r="2714" spans="1:6">
      <c r="A2714" s="593">
        <v>105814</v>
      </c>
      <c r="B2714" s="593" t="s">
        <v>3475</v>
      </c>
      <c r="C2714" s="593" t="s">
        <v>76</v>
      </c>
      <c r="D2714" s="593" t="s">
        <v>793</v>
      </c>
      <c r="E2714" s="595">
        <v>13.34</v>
      </c>
      <c r="F2714" s="591" t="s">
        <v>794</v>
      </c>
    </row>
    <row r="2715" spans="1:6">
      <c r="A2715" s="593">
        <v>89993</v>
      </c>
      <c r="B2715" s="593" t="s">
        <v>3476</v>
      </c>
      <c r="C2715" s="593" t="s">
        <v>63</v>
      </c>
      <c r="D2715" s="593" t="s">
        <v>942</v>
      </c>
      <c r="E2715" s="594">
        <v>1112.3900000000001</v>
      </c>
      <c r="F2715" s="591" t="s">
        <v>794</v>
      </c>
    </row>
    <row r="2716" spans="1:6">
      <c r="A2716" s="593">
        <v>89994</v>
      </c>
      <c r="B2716" s="593" t="s">
        <v>3477</v>
      </c>
      <c r="C2716" s="593" t="s">
        <v>63</v>
      </c>
      <c r="D2716" s="593" t="s">
        <v>942</v>
      </c>
      <c r="E2716" s="595">
        <v>991.02</v>
      </c>
      <c r="F2716" s="591" t="s">
        <v>794</v>
      </c>
    </row>
    <row r="2717" spans="1:6">
      <c r="A2717" s="593">
        <v>89995</v>
      </c>
      <c r="B2717" s="593" t="s">
        <v>3478</v>
      </c>
      <c r="C2717" s="593" t="s">
        <v>63</v>
      </c>
      <c r="D2717" s="593" t="s">
        <v>942</v>
      </c>
      <c r="E2717" s="594">
        <v>1081.3399999999999</v>
      </c>
      <c r="F2717" s="591" t="s">
        <v>794</v>
      </c>
    </row>
    <row r="2718" spans="1:6">
      <c r="A2718" s="593">
        <v>90278</v>
      </c>
      <c r="B2718" s="593" t="s">
        <v>3479</v>
      </c>
      <c r="C2718" s="593" t="s">
        <v>63</v>
      </c>
      <c r="D2718" s="593" t="s">
        <v>942</v>
      </c>
      <c r="E2718" s="595">
        <v>620.65</v>
      </c>
      <c r="F2718" s="591" t="s">
        <v>794</v>
      </c>
    </row>
    <row r="2719" spans="1:6">
      <c r="A2719" s="593">
        <v>90279</v>
      </c>
      <c r="B2719" s="593" t="s">
        <v>3480</v>
      </c>
      <c r="C2719" s="593" t="s">
        <v>63</v>
      </c>
      <c r="D2719" s="593" t="s">
        <v>942</v>
      </c>
      <c r="E2719" s="595">
        <v>682.07</v>
      </c>
      <c r="F2719" s="591" t="s">
        <v>794</v>
      </c>
    </row>
    <row r="2720" spans="1:6">
      <c r="A2720" s="593">
        <v>90280</v>
      </c>
      <c r="B2720" s="593" t="s">
        <v>3481</v>
      </c>
      <c r="C2720" s="593" t="s">
        <v>63</v>
      </c>
      <c r="D2720" s="593" t="s">
        <v>942</v>
      </c>
      <c r="E2720" s="595">
        <v>758.2</v>
      </c>
      <c r="F2720" s="591" t="s">
        <v>794</v>
      </c>
    </row>
    <row r="2721" spans="1:6">
      <c r="A2721" s="593">
        <v>90281</v>
      </c>
      <c r="B2721" s="593" t="s">
        <v>3482</v>
      </c>
      <c r="C2721" s="593" t="s">
        <v>63</v>
      </c>
      <c r="D2721" s="593" t="s">
        <v>942</v>
      </c>
      <c r="E2721" s="595">
        <v>883.03</v>
      </c>
      <c r="F2721" s="591" t="s">
        <v>794</v>
      </c>
    </row>
    <row r="2722" spans="1:6">
      <c r="A2722" s="593">
        <v>90282</v>
      </c>
      <c r="B2722" s="593" t="s">
        <v>3483</v>
      </c>
      <c r="C2722" s="593" t="s">
        <v>63</v>
      </c>
      <c r="D2722" s="593" t="s">
        <v>942</v>
      </c>
      <c r="E2722" s="595">
        <v>611.96</v>
      </c>
      <c r="F2722" s="591" t="s">
        <v>794</v>
      </c>
    </row>
    <row r="2723" spans="1:6">
      <c r="A2723" s="593">
        <v>90283</v>
      </c>
      <c r="B2723" s="593" t="s">
        <v>3484</v>
      </c>
      <c r="C2723" s="593" t="s">
        <v>63</v>
      </c>
      <c r="D2723" s="593" t="s">
        <v>942</v>
      </c>
      <c r="E2723" s="595">
        <v>673.98</v>
      </c>
      <c r="F2723" s="591" t="s">
        <v>794</v>
      </c>
    </row>
    <row r="2724" spans="1:6">
      <c r="A2724" s="593">
        <v>90284</v>
      </c>
      <c r="B2724" s="593" t="s">
        <v>3485</v>
      </c>
      <c r="C2724" s="593" t="s">
        <v>63</v>
      </c>
      <c r="D2724" s="593" t="s">
        <v>942</v>
      </c>
      <c r="E2724" s="595">
        <v>754.09</v>
      </c>
      <c r="F2724" s="591" t="s">
        <v>794</v>
      </c>
    </row>
    <row r="2725" spans="1:6">
      <c r="A2725" s="593">
        <v>90285</v>
      </c>
      <c r="B2725" s="593" t="s">
        <v>3486</v>
      </c>
      <c r="C2725" s="593" t="s">
        <v>63</v>
      </c>
      <c r="D2725" s="593" t="s">
        <v>942</v>
      </c>
      <c r="E2725" s="595">
        <v>885.7</v>
      </c>
      <c r="F2725" s="591" t="s">
        <v>794</v>
      </c>
    </row>
    <row r="2726" spans="1:6">
      <c r="A2726" s="593">
        <v>94962</v>
      </c>
      <c r="B2726" s="593" t="s">
        <v>3487</v>
      </c>
      <c r="C2726" s="593" t="s">
        <v>63</v>
      </c>
      <c r="D2726" s="593" t="s">
        <v>942</v>
      </c>
      <c r="E2726" s="595">
        <v>472.58</v>
      </c>
      <c r="F2726" s="591" t="s">
        <v>794</v>
      </c>
    </row>
    <row r="2727" spans="1:6">
      <c r="A2727" s="593">
        <v>94963</v>
      </c>
      <c r="B2727" s="593" t="s">
        <v>3488</v>
      </c>
      <c r="C2727" s="593" t="s">
        <v>63</v>
      </c>
      <c r="D2727" s="593" t="s">
        <v>942</v>
      </c>
      <c r="E2727" s="595">
        <v>526.72</v>
      </c>
      <c r="F2727" s="591" t="s">
        <v>794</v>
      </c>
    </row>
    <row r="2728" spans="1:6">
      <c r="A2728" s="593">
        <v>94964</v>
      </c>
      <c r="B2728" s="593" t="s">
        <v>3489</v>
      </c>
      <c r="C2728" s="593" t="s">
        <v>63</v>
      </c>
      <c r="D2728" s="593" t="s">
        <v>942</v>
      </c>
      <c r="E2728" s="595">
        <v>574.94000000000005</v>
      </c>
      <c r="F2728" s="591" t="s">
        <v>794</v>
      </c>
    </row>
    <row r="2729" spans="1:6">
      <c r="A2729" s="593">
        <v>94965</v>
      </c>
      <c r="B2729" s="593" t="s">
        <v>3490</v>
      </c>
      <c r="C2729" s="593" t="s">
        <v>63</v>
      </c>
      <c r="D2729" s="593" t="s">
        <v>942</v>
      </c>
      <c r="E2729" s="595">
        <v>602.25</v>
      </c>
      <c r="F2729" s="591" t="s">
        <v>794</v>
      </c>
    </row>
    <row r="2730" spans="1:6">
      <c r="A2730" s="593">
        <v>94966</v>
      </c>
      <c r="B2730" s="593" t="s">
        <v>3491</v>
      </c>
      <c r="C2730" s="593" t="s">
        <v>63</v>
      </c>
      <c r="D2730" s="593" t="s">
        <v>942</v>
      </c>
      <c r="E2730" s="595">
        <v>623.67999999999995</v>
      </c>
      <c r="F2730" s="591" t="s">
        <v>794</v>
      </c>
    </row>
    <row r="2731" spans="1:6">
      <c r="A2731" s="593">
        <v>94967</v>
      </c>
      <c r="B2731" s="593" t="s">
        <v>3492</v>
      </c>
      <c r="C2731" s="593" t="s">
        <v>63</v>
      </c>
      <c r="D2731" s="593" t="s">
        <v>942</v>
      </c>
      <c r="E2731" s="595">
        <v>711.2</v>
      </c>
      <c r="F2731" s="591" t="s">
        <v>794</v>
      </c>
    </row>
    <row r="2732" spans="1:6">
      <c r="A2732" s="593">
        <v>94968</v>
      </c>
      <c r="B2732" s="593" t="s">
        <v>3493</v>
      </c>
      <c r="C2732" s="593" t="s">
        <v>63</v>
      </c>
      <c r="D2732" s="593" t="s">
        <v>942</v>
      </c>
      <c r="E2732" s="595">
        <v>471.63</v>
      </c>
      <c r="F2732" s="591" t="s">
        <v>794</v>
      </c>
    </row>
    <row r="2733" spans="1:6">
      <c r="A2733" s="593">
        <v>94969</v>
      </c>
      <c r="B2733" s="593" t="s">
        <v>3494</v>
      </c>
      <c r="C2733" s="593" t="s">
        <v>63</v>
      </c>
      <c r="D2733" s="593" t="s">
        <v>942</v>
      </c>
      <c r="E2733" s="595">
        <v>522.69000000000005</v>
      </c>
      <c r="F2733" s="591" t="s">
        <v>794</v>
      </c>
    </row>
    <row r="2734" spans="1:6">
      <c r="A2734" s="593">
        <v>94970</v>
      </c>
      <c r="B2734" s="593" t="s">
        <v>3495</v>
      </c>
      <c r="C2734" s="593" t="s">
        <v>63</v>
      </c>
      <c r="D2734" s="593" t="s">
        <v>942</v>
      </c>
      <c r="E2734" s="595">
        <v>566.17999999999995</v>
      </c>
      <c r="F2734" s="591" t="s">
        <v>794</v>
      </c>
    </row>
    <row r="2735" spans="1:6">
      <c r="A2735" s="593">
        <v>94971</v>
      </c>
      <c r="B2735" s="593" t="s">
        <v>3496</v>
      </c>
      <c r="C2735" s="593" t="s">
        <v>63</v>
      </c>
      <c r="D2735" s="593" t="s">
        <v>942</v>
      </c>
      <c r="E2735" s="595">
        <v>598.77</v>
      </c>
      <c r="F2735" s="591" t="s">
        <v>794</v>
      </c>
    </row>
    <row r="2736" spans="1:6">
      <c r="A2736" s="593">
        <v>94972</v>
      </c>
      <c r="B2736" s="593" t="s">
        <v>3497</v>
      </c>
      <c r="C2736" s="593" t="s">
        <v>63</v>
      </c>
      <c r="D2736" s="593" t="s">
        <v>942</v>
      </c>
      <c r="E2736" s="595">
        <v>620.14</v>
      </c>
      <c r="F2736" s="591" t="s">
        <v>794</v>
      </c>
    </row>
    <row r="2737" spans="1:6">
      <c r="A2737" s="593">
        <v>94973</v>
      </c>
      <c r="B2737" s="593" t="s">
        <v>3498</v>
      </c>
      <c r="C2737" s="593" t="s">
        <v>63</v>
      </c>
      <c r="D2737" s="593" t="s">
        <v>942</v>
      </c>
      <c r="E2737" s="595">
        <v>706.59</v>
      </c>
      <c r="F2737" s="591" t="s">
        <v>794</v>
      </c>
    </row>
    <row r="2738" spans="1:6">
      <c r="A2738" s="593">
        <v>94974</v>
      </c>
      <c r="B2738" s="593" t="s">
        <v>3499</v>
      </c>
      <c r="C2738" s="593" t="s">
        <v>63</v>
      </c>
      <c r="D2738" s="593" t="s">
        <v>942</v>
      </c>
      <c r="E2738" s="595">
        <v>530.05999999999995</v>
      </c>
      <c r="F2738" s="591" t="s">
        <v>794</v>
      </c>
    </row>
    <row r="2739" spans="1:6">
      <c r="A2739" s="593">
        <v>94975</v>
      </c>
      <c r="B2739" s="593" t="s">
        <v>3500</v>
      </c>
      <c r="C2739" s="593" t="s">
        <v>63</v>
      </c>
      <c r="D2739" s="593" t="s">
        <v>942</v>
      </c>
      <c r="E2739" s="595">
        <v>578.16</v>
      </c>
      <c r="F2739" s="591" t="s">
        <v>794</v>
      </c>
    </row>
    <row r="2740" spans="1:6">
      <c r="A2740" s="593">
        <v>96555</v>
      </c>
      <c r="B2740" s="593" t="s">
        <v>3501</v>
      </c>
      <c r="C2740" s="593" t="s">
        <v>63</v>
      </c>
      <c r="D2740" s="593" t="s">
        <v>793</v>
      </c>
      <c r="E2740" s="595">
        <v>828.91</v>
      </c>
      <c r="F2740" s="591" t="s">
        <v>794</v>
      </c>
    </row>
    <row r="2741" spans="1:6">
      <c r="A2741" s="593">
        <v>96556</v>
      </c>
      <c r="B2741" s="593" t="s">
        <v>3502</v>
      </c>
      <c r="C2741" s="593" t="s">
        <v>63</v>
      </c>
      <c r="D2741" s="593" t="s">
        <v>793</v>
      </c>
      <c r="E2741" s="595">
        <v>961.29</v>
      </c>
      <c r="F2741" s="591" t="s">
        <v>794</v>
      </c>
    </row>
    <row r="2742" spans="1:6">
      <c r="A2742" s="593">
        <v>96557</v>
      </c>
      <c r="B2742" s="593" t="s">
        <v>3503</v>
      </c>
      <c r="C2742" s="593" t="s">
        <v>63</v>
      </c>
      <c r="D2742" s="593" t="s">
        <v>793</v>
      </c>
      <c r="E2742" s="595">
        <v>987.87</v>
      </c>
      <c r="F2742" s="591" t="s">
        <v>794</v>
      </c>
    </row>
    <row r="2743" spans="1:6">
      <c r="A2743" s="593">
        <v>96558</v>
      </c>
      <c r="B2743" s="593" t="s">
        <v>3504</v>
      </c>
      <c r="C2743" s="593" t="s">
        <v>63</v>
      </c>
      <c r="D2743" s="593" t="s">
        <v>793</v>
      </c>
      <c r="E2743" s="594">
        <v>1024.47</v>
      </c>
      <c r="F2743" s="591" t="s">
        <v>794</v>
      </c>
    </row>
    <row r="2744" spans="1:6">
      <c r="A2744" s="593">
        <v>99235</v>
      </c>
      <c r="B2744" s="593" t="s">
        <v>3505</v>
      </c>
      <c r="C2744" s="593" t="s">
        <v>63</v>
      </c>
      <c r="D2744" s="593" t="s">
        <v>942</v>
      </c>
      <c r="E2744" s="595">
        <v>900.72</v>
      </c>
      <c r="F2744" s="591" t="s">
        <v>794</v>
      </c>
    </row>
    <row r="2745" spans="1:6">
      <c r="A2745" s="593">
        <v>99431</v>
      </c>
      <c r="B2745" s="593" t="s">
        <v>3506</v>
      </c>
      <c r="C2745" s="593" t="s">
        <v>63</v>
      </c>
      <c r="D2745" s="593" t="s">
        <v>793</v>
      </c>
      <c r="E2745" s="595">
        <v>999.96</v>
      </c>
      <c r="F2745" s="591" t="s">
        <v>794</v>
      </c>
    </row>
    <row r="2746" spans="1:6">
      <c r="A2746" s="593">
        <v>99432</v>
      </c>
      <c r="B2746" s="593" t="s">
        <v>3507</v>
      </c>
      <c r="C2746" s="593" t="s">
        <v>63</v>
      </c>
      <c r="D2746" s="593" t="s">
        <v>793</v>
      </c>
      <c r="E2746" s="595">
        <v>978.09</v>
      </c>
      <c r="F2746" s="591" t="s">
        <v>794</v>
      </c>
    </row>
    <row r="2747" spans="1:6">
      <c r="A2747" s="593">
        <v>99433</v>
      </c>
      <c r="B2747" s="593" t="s">
        <v>3508</v>
      </c>
      <c r="C2747" s="593" t="s">
        <v>63</v>
      </c>
      <c r="D2747" s="593" t="s">
        <v>793</v>
      </c>
      <c r="E2747" s="594">
        <v>1052.76</v>
      </c>
      <c r="F2747" s="591" t="s">
        <v>794</v>
      </c>
    </row>
    <row r="2748" spans="1:6">
      <c r="A2748" s="593">
        <v>99434</v>
      </c>
      <c r="B2748" s="593" t="s">
        <v>3509</v>
      </c>
      <c r="C2748" s="593" t="s">
        <v>63</v>
      </c>
      <c r="D2748" s="593" t="s">
        <v>793</v>
      </c>
      <c r="E2748" s="594">
        <v>1002.97</v>
      </c>
      <c r="F2748" s="591" t="s">
        <v>794</v>
      </c>
    </row>
    <row r="2749" spans="1:6">
      <c r="A2749" s="593">
        <v>99435</v>
      </c>
      <c r="B2749" s="593" t="s">
        <v>3510</v>
      </c>
      <c r="C2749" s="593" t="s">
        <v>63</v>
      </c>
      <c r="D2749" s="593" t="s">
        <v>793</v>
      </c>
      <c r="E2749" s="595">
        <v>980.24</v>
      </c>
      <c r="F2749" s="591" t="s">
        <v>794</v>
      </c>
    </row>
    <row r="2750" spans="1:6">
      <c r="A2750" s="593">
        <v>99436</v>
      </c>
      <c r="B2750" s="593" t="s">
        <v>3511</v>
      </c>
      <c r="C2750" s="593" t="s">
        <v>63</v>
      </c>
      <c r="D2750" s="593" t="s">
        <v>793</v>
      </c>
      <c r="E2750" s="594">
        <v>1069.93</v>
      </c>
      <c r="F2750" s="591" t="s">
        <v>794</v>
      </c>
    </row>
    <row r="2751" spans="1:6">
      <c r="A2751" s="593">
        <v>99437</v>
      </c>
      <c r="B2751" s="593" t="s">
        <v>3512</v>
      </c>
      <c r="C2751" s="593" t="s">
        <v>63</v>
      </c>
      <c r="D2751" s="593" t="s">
        <v>942</v>
      </c>
      <c r="E2751" s="595">
        <v>955.55</v>
      </c>
      <c r="F2751" s="591" t="s">
        <v>794</v>
      </c>
    </row>
    <row r="2752" spans="1:6">
      <c r="A2752" s="593">
        <v>99438</v>
      </c>
      <c r="B2752" s="593" t="s">
        <v>3513</v>
      </c>
      <c r="C2752" s="593" t="s">
        <v>63</v>
      </c>
      <c r="D2752" s="593" t="s">
        <v>942</v>
      </c>
      <c r="E2752" s="595">
        <v>961.21</v>
      </c>
      <c r="F2752" s="591" t="s">
        <v>794</v>
      </c>
    </row>
    <row r="2753" spans="1:6">
      <c r="A2753" s="593">
        <v>99439</v>
      </c>
      <c r="B2753" s="593" t="s">
        <v>3514</v>
      </c>
      <c r="C2753" s="593" t="s">
        <v>63</v>
      </c>
      <c r="D2753" s="593" t="s">
        <v>793</v>
      </c>
      <c r="E2753" s="595">
        <v>986.78</v>
      </c>
      <c r="F2753" s="591" t="s">
        <v>794</v>
      </c>
    </row>
    <row r="2754" spans="1:6">
      <c r="A2754" s="593">
        <v>102473</v>
      </c>
      <c r="B2754" s="593" t="s">
        <v>3515</v>
      </c>
      <c r="C2754" s="593" t="s">
        <v>63</v>
      </c>
      <c r="D2754" s="593" t="s">
        <v>942</v>
      </c>
      <c r="E2754" s="595">
        <v>707.69</v>
      </c>
      <c r="F2754" s="591" t="s">
        <v>794</v>
      </c>
    </row>
    <row r="2755" spans="1:6">
      <c r="A2755" s="593">
        <v>102474</v>
      </c>
      <c r="B2755" s="593" t="s">
        <v>3516</v>
      </c>
      <c r="C2755" s="593" t="s">
        <v>63</v>
      </c>
      <c r="D2755" s="593" t="s">
        <v>942</v>
      </c>
      <c r="E2755" s="595">
        <v>755.93</v>
      </c>
      <c r="F2755" s="591" t="s">
        <v>794</v>
      </c>
    </row>
    <row r="2756" spans="1:6">
      <c r="A2756" s="593">
        <v>102475</v>
      </c>
      <c r="B2756" s="593" t="s">
        <v>3517</v>
      </c>
      <c r="C2756" s="593" t="s">
        <v>63</v>
      </c>
      <c r="D2756" s="593" t="s">
        <v>942</v>
      </c>
      <c r="E2756" s="595">
        <v>811.2</v>
      </c>
      <c r="F2756" s="591" t="s">
        <v>794</v>
      </c>
    </row>
    <row r="2757" spans="1:6">
      <c r="A2757" s="593">
        <v>102476</v>
      </c>
      <c r="B2757" s="593" t="s">
        <v>3518</v>
      </c>
      <c r="C2757" s="593" t="s">
        <v>63</v>
      </c>
      <c r="D2757" s="593" t="s">
        <v>942</v>
      </c>
      <c r="E2757" s="595">
        <v>839.23</v>
      </c>
      <c r="F2757" s="591" t="s">
        <v>794</v>
      </c>
    </row>
    <row r="2758" spans="1:6">
      <c r="A2758" s="593">
        <v>102477</v>
      </c>
      <c r="B2758" s="593" t="s">
        <v>3519</v>
      </c>
      <c r="C2758" s="593" t="s">
        <v>63</v>
      </c>
      <c r="D2758" s="593" t="s">
        <v>942</v>
      </c>
      <c r="E2758" s="595">
        <v>881.67</v>
      </c>
      <c r="F2758" s="591" t="s">
        <v>794</v>
      </c>
    </row>
    <row r="2759" spans="1:6">
      <c r="A2759" s="593">
        <v>102478</v>
      </c>
      <c r="B2759" s="593" t="s">
        <v>3520</v>
      </c>
      <c r="C2759" s="593" t="s">
        <v>63</v>
      </c>
      <c r="D2759" s="593" t="s">
        <v>942</v>
      </c>
      <c r="E2759" s="595">
        <v>948.79</v>
      </c>
      <c r="F2759" s="591" t="s">
        <v>794</v>
      </c>
    </row>
    <row r="2760" spans="1:6">
      <c r="A2760" s="593">
        <v>102479</v>
      </c>
      <c r="B2760" s="593" t="s">
        <v>3521</v>
      </c>
      <c r="C2760" s="593" t="s">
        <v>63</v>
      </c>
      <c r="D2760" s="593" t="s">
        <v>942</v>
      </c>
      <c r="E2760" s="595">
        <v>707.99</v>
      </c>
      <c r="F2760" s="591" t="s">
        <v>794</v>
      </c>
    </row>
    <row r="2761" spans="1:6">
      <c r="A2761" s="593">
        <v>102480</v>
      </c>
      <c r="B2761" s="593" t="s">
        <v>3522</v>
      </c>
      <c r="C2761" s="593" t="s">
        <v>63</v>
      </c>
      <c r="D2761" s="593" t="s">
        <v>942</v>
      </c>
      <c r="E2761" s="595">
        <v>752.76</v>
      </c>
      <c r="F2761" s="591" t="s">
        <v>794</v>
      </c>
    </row>
    <row r="2762" spans="1:6">
      <c r="A2762" s="593">
        <v>102481</v>
      </c>
      <c r="B2762" s="593" t="s">
        <v>3523</v>
      </c>
      <c r="C2762" s="593" t="s">
        <v>63</v>
      </c>
      <c r="D2762" s="593" t="s">
        <v>942</v>
      </c>
      <c r="E2762" s="595">
        <v>803.67</v>
      </c>
      <c r="F2762" s="591" t="s">
        <v>794</v>
      </c>
    </row>
    <row r="2763" spans="1:6">
      <c r="A2763" s="593">
        <v>102482</v>
      </c>
      <c r="B2763" s="593" t="s">
        <v>3524</v>
      </c>
      <c r="C2763" s="593" t="s">
        <v>63</v>
      </c>
      <c r="D2763" s="593" t="s">
        <v>942</v>
      </c>
      <c r="E2763" s="595">
        <v>840</v>
      </c>
      <c r="F2763" s="591" t="s">
        <v>794</v>
      </c>
    </row>
    <row r="2764" spans="1:6">
      <c r="A2764" s="593">
        <v>102483</v>
      </c>
      <c r="B2764" s="593" t="s">
        <v>3525</v>
      </c>
      <c r="C2764" s="593" t="s">
        <v>63</v>
      </c>
      <c r="D2764" s="593" t="s">
        <v>942</v>
      </c>
      <c r="E2764" s="595">
        <v>879.81</v>
      </c>
      <c r="F2764" s="591" t="s">
        <v>794</v>
      </c>
    </row>
    <row r="2765" spans="1:6">
      <c r="A2765" s="593">
        <v>102484</v>
      </c>
      <c r="B2765" s="593" t="s">
        <v>3526</v>
      </c>
      <c r="C2765" s="593" t="s">
        <v>63</v>
      </c>
      <c r="D2765" s="593" t="s">
        <v>942</v>
      </c>
      <c r="E2765" s="595">
        <v>950.73</v>
      </c>
      <c r="F2765" s="591" t="s">
        <v>794</v>
      </c>
    </row>
    <row r="2766" spans="1:6">
      <c r="A2766" s="593">
        <v>102485</v>
      </c>
      <c r="B2766" s="593" t="s">
        <v>3527</v>
      </c>
      <c r="C2766" s="593" t="s">
        <v>63</v>
      </c>
      <c r="D2766" s="593" t="s">
        <v>942</v>
      </c>
      <c r="E2766" s="595">
        <v>771.25</v>
      </c>
      <c r="F2766" s="591" t="s">
        <v>794</v>
      </c>
    </row>
    <row r="2767" spans="1:6">
      <c r="A2767" s="593">
        <v>102486</v>
      </c>
      <c r="B2767" s="593" t="s">
        <v>3528</v>
      </c>
      <c r="C2767" s="593" t="s">
        <v>63</v>
      </c>
      <c r="D2767" s="593" t="s">
        <v>942</v>
      </c>
      <c r="E2767" s="595">
        <v>810.06</v>
      </c>
      <c r="F2767" s="591" t="s">
        <v>794</v>
      </c>
    </row>
    <row r="2768" spans="1:6">
      <c r="A2768" s="593">
        <v>102487</v>
      </c>
      <c r="B2768" s="593" t="s">
        <v>3529</v>
      </c>
      <c r="C2768" s="593" t="s">
        <v>63</v>
      </c>
      <c r="D2768" s="593" t="s">
        <v>793</v>
      </c>
      <c r="E2768" s="595">
        <v>651.66999999999996</v>
      </c>
      <c r="F2768" s="591" t="s">
        <v>794</v>
      </c>
    </row>
    <row r="2769" spans="1:6">
      <c r="A2769" s="593">
        <v>103183</v>
      </c>
      <c r="B2769" s="593" t="s">
        <v>3530</v>
      </c>
      <c r="C2769" s="593" t="s">
        <v>63</v>
      </c>
      <c r="D2769" s="593" t="s">
        <v>793</v>
      </c>
      <c r="E2769" s="594">
        <v>1046.5999999999999</v>
      </c>
      <c r="F2769" s="591" t="s">
        <v>794</v>
      </c>
    </row>
    <row r="2770" spans="1:6">
      <c r="A2770" s="593">
        <v>103184</v>
      </c>
      <c r="B2770" s="593" t="s">
        <v>3531</v>
      </c>
      <c r="C2770" s="593" t="s">
        <v>63</v>
      </c>
      <c r="D2770" s="593" t="s">
        <v>942</v>
      </c>
      <c r="E2770" s="595">
        <v>917.87</v>
      </c>
      <c r="F2770" s="591" t="s">
        <v>794</v>
      </c>
    </row>
    <row r="2771" spans="1:6">
      <c r="A2771" s="593">
        <v>103669</v>
      </c>
      <c r="B2771" s="593" t="s">
        <v>493</v>
      </c>
      <c r="C2771" s="593" t="s">
        <v>63</v>
      </c>
      <c r="D2771" s="593" t="s">
        <v>793</v>
      </c>
      <c r="E2771" s="594">
        <v>1145.79</v>
      </c>
      <c r="F2771" s="591" t="s">
        <v>794</v>
      </c>
    </row>
    <row r="2772" spans="1:6">
      <c r="A2772" s="593">
        <v>103670</v>
      </c>
      <c r="B2772" s="593" t="s">
        <v>3532</v>
      </c>
      <c r="C2772" s="593" t="s">
        <v>63</v>
      </c>
      <c r="D2772" s="593" t="s">
        <v>793</v>
      </c>
      <c r="E2772" s="595">
        <v>249.55</v>
      </c>
      <c r="F2772" s="591" t="s">
        <v>794</v>
      </c>
    </row>
    <row r="2773" spans="1:6">
      <c r="A2773" s="593">
        <v>103671</v>
      </c>
      <c r="B2773" s="593" t="s">
        <v>3533</v>
      </c>
      <c r="C2773" s="593" t="s">
        <v>63</v>
      </c>
      <c r="D2773" s="593" t="s">
        <v>793</v>
      </c>
      <c r="E2773" s="595">
        <v>936.69</v>
      </c>
      <c r="F2773" s="591" t="s">
        <v>794</v>
      </c>
    </row>
    <row r="2774" spans="1:6">
      <c r="A2774" s="593">
        <v>103672</v>
      </c>
      <c r="B2774" s="593" t="s">
        <v>3534</v>
      </c>
      <c r="C2774" s="593" t="s">
        <v>63</v>
      </c>
      <c r="D2774" s="593" t="s">
        <v>793</v>
      </c>
      <c r="E2774" s="595">
        <v>879.7</v>
      </c>
      <c r="F2774" s="591" t="s">
        <v>794</v>
      </c>
    </row>
    <row r="2775" spans="1:6">
      <c r="A2775" s="593">
        <v>103673</v>
      </c>
      <c r="B2775" s="593" t="s">
        <v>3535</v>
      </c>
      <c r="C2775" s="593" t="s">
        <v>63</v>
      </c>
      <c r="D2775" s="593" t="s">
        <v>793</v>
      </c>
      <c r="E2775" s="595">
        <v>35.049999999999997</v>
      </c>
      <c r="F2775" s="591" t="s">
        <v>794</v>
      </c>
    </row>
    <row r="2776" spans="1:6">
      <c r="A2776" s="593">
        <v>103674</v>
      </c>
      <c r="B2776" s="593" t="s">
        <v>3536</v>
      </c>
      <c r="C2776" s="593" t="s">
        <v>63</v>
      </c>
      <c r="D2776" s="593" t="s">
        <v>793</v>
      </c>
      <c r="E2776" s="595">
        <v>896.75</v>
      </c>
      <c r="F2776" s="591" t="s">
        <v>794</v>
      </c>
    </row>
    <row r="2777" spans="1:6">
      <c r="A2777" s="593">
        <v>103675</v>
      </c>
      <c r="B2777" s="593" t="s">
        <v>3537</v>
      </c>
      <c r="C2777" s="593" t="s">
        <v>63</v>
      </c>
      <c r="D2777" s="593" t="s">
        <v>793</v>
      </c>
      <c r="E2777" s="595">
        <v>880.11</v>
      </c>
      <c r="F2777" s="591" t="s">
        <v>794</v>
      </c>
    </row>
    <row r="2778" spans="1:6">
      <c r="A2778" s="593">
        <v>103676</v>
      </c>
      <c r="B2778" s="593" t="s">
        <v>3538</v>
      </c>
      <c r="C2778" s="593" t="s">
        <v>63</v>
      </c>
      <c r="D2778" s="593" t="s">
        <v>793</v>
      </c>
      <c r="E2778" s="594">
        <v>1193.0999999999999</v>
      </c>
      <c r="F2778" s="591" t="s">
        <v>794</v>
      </c>
    </row>
    <row r="2779" spans="1:6">
      <c r="A2779" s="593">
        <v>103677</v>
      </c>
      <c r="B2779" s="593" t="s">
        <v>3539</v>
      </c>
      <c r="C2779" s="593" t="s">
        <v>63</v>
      </c>
      <c r="D2779" s="593" t="s">
        <v>793</v>
      </c>
      <c r="E2779" s="594">
        <v>1050.1199999999999</v>
      </c>
      <c r="F2779" s="591" t="s">
        <v>794</v>
      </c>
    </row>
    <row r="2780" spans="1:6">
      <c r="A2780" s="593">
        <v>103678</v>
      </c>
      <c r="B2780" s="593" t="s">
        <v>3540</v>
      </c>
      <c r="C2780" s="593" t="s">
        <v>63</v>
      </c>
      <c r="D2780" s="593" t="s">
        <v>793</v>
      </c>
      <c r="E2780" s="594">
        <v>1113.25</v>
      </c>
      <c r="F2780" s="591" t="s">
        <v>794</v>
      </c>
    </row>
    <row r="2781" spans="1:6">
      <c r="A2781" s="593">
        <v>103679</v>
      </c>
      <c r="B2781" s="593" t="s">
        <v>3541</v>
      </c>
      <c r="C2781" s="593" t="s">
        <v>63</v>
      </c>
      <c r="D2781" s="593" t="s">
        <v>793</v>
      </c>
      <c r="E2781" s="594">
        <v>1014.69</v>
      </c>
      <c r="F2781" s="591" t="s">
        <v>794</v>
      </c>
    </row>
    <row r="2782" spans="1:6">
      <c r="A2782" s="593">
        <v>103680</v>
      </c>
      <c r="B2782" s="593" t="s">
        <v>3542</v>
      </c>
      <c r="C2782" s="593" t="s">
        <v>63</v>
      </c>
      <c r="D2782" s="593" t="s">
        <v>793</v>
      </c>
      <c r="E2782" s="594">
        <v>1054.21</v>
      </c>
      <c r="F2782" s="591" t="s">
        <v>794</v>
      </c>
    </row>
    <row r="2783" spans="1:6">
      <c r="A2783" s="593">
        <v>103681</v>
      </c>
      <c r="B2783" s="593" t="s">
        <v>3543</v>
      </c>
      <c r="C2783" s="593" t="s">
        <v>63</v>
      </c>
      <c r="D2783" s="593" t="s">
        <v>793</v>
      </c>
      <c r="E2783" s="595">
        <v>958.43</v>
      </c>
      <c r="F2783" s="591" t="s">
        <v>794</v>
      </c>
    </row>
    <row r="2784" spans="1:6">
      <c r="A2784" s="593">
        <v>103682</v>
      </c>
      <c r="B2784" s="593" t="s">
        <v>3544</v>
      </c>
      <c r="C2784" s="593" t="s">
        <v>63</v>
      </c>
      <c r="D2784" s="593" t="s">
        <v>793</v>
      </c>
      <c r="E2784" s="594">
        <v>1160.73</v>
      </c>
      <c r="F2784" s="591" t="s">
        <v>794</v>
      </c>
    </row>
    <row r="2785" spans="1:6">
      <c r="A2785" s="593">
        <v>103683</v>
      </c>
      <c r="B2785" s="593" t="s">
        <v>3545</v>
      </c>
      <c r="C2785" s="593" t="s">
        <v>63</v>
      </c>
      <c r="D2785" s="593" t="s">
        <v>793</v>
      </c>
      <c r="E2785" s="594">
        <v>1402.88</v>
      </c>
      <c r="F2785" s="591" t="s">
        <v>794</v>
      </c>
    </row>
    <row r="2786" spans="1:6">
      <c r="A2786" s="593">
        <v>103684</v>
      </c>
      <c r="B2786" s="593" t="s">
        <v>3546</v>
      </c>
      <c r="C2786" s="593" t="s">
        <v>63</v>
      </c>
      <c r="D2786" s="593" t="s">
        <v>793</v>
      </c>
      <c r="E2786" s="595">
        <v>894.47</v>
      </c>
      <c r="F2786" s="591" t="s">
        <v>794</v>
      </c>
    </row>
    <row r="2787" spans="1:6">
      <c r="A2787" s="593">
        <v>103685</v>
      </c>
      <c r="B2787" s="593" t="s">
        <v>3547</v>
      </c>
      <c r="C2787" s="593" t="s">
        <v>63</v>
      </c>
      <c r="D2787" s="593" t="s">
        <v>793</v>
      </c>
      <c r="E2787" s="595">
        <v>883.95</v>
      </c>
      <c r="F2787" s="591" t="s">
        <v>794</v>
      </c>
    </row>
    <row r="2788" spans="1:6">
      <c r="A2788" s="593">
        <v>103686</v>
      </c>
      <c r="B2788" s="593" t="s">
        <v>3548</v>
      </c>
      <c r="C2788" s="593" t="s">
        <v>63</v>
      </c>
      <c r="D2788" s="593" t="s">
        <v>793</v>
      </c>
      <c r="E2788" s="595">
        <v>934.18</v>
      </c>
      <c r="F2788" s="591" t="s">
        <v>794</v>
      </c>
    </row>
    <row r="2789" spans="1:6">
      <c r="A2789" s="593">
        <v>103687</v>
      </c>
      <c r="B2789" s="593" t="s">
        <v>3549</v>
      </c>
      <c r="C2789" s="593" t="s">
        <v>63</v>
      </c>
      <c r="D2789" s="593" t="s">
        <v>793</v>
      </c>
      <c r="E2789" s="594">
        <v>1249.32</v>
      </c>
      <c r="F2789" s="591" t="s">
        <v>794</v>
      </c>
    </row>
    <row r="2790" spans="1:6">
      <c r="A2790" s="593">
        <v>103688</v>
      </c>
      <c r="B2790" s="593" t="s">
        <v>3550</v>
      </c>
      <c r="C2790" s="593" t="s">
        <v>63</v>
      </c>
      <c r="D2790" s="593" t="s">
        <v>793</v>
      </c>
      <c r="E2790" s="594">
        <v>1044.6500000000001</v>
      </c>
      <c r="F2790" s="591" t="s">
        <v>794</v>
      </c>
    </row>
    <row r="2791" spans="1:6">
      <c r="A2791" s="593">
        <v>104916</v>
      </c>
      <c r="B2791" s="593" t="s">
        <v>3551</v>
      </c>
      <c r="C2791" s="593" t="s">
        <v>76</v>
      </c>
      <c r="D2791" s="593" t="s">
        <v>793</v>
      </c>
      <c r="E2791" s="595">
        <v>16.46</v>
      </c>
      <c r="F2791" s="591" t="s">
        <v>794</v>
      </c>
    </row>
    <row r="2792" spans="1:6">
      <c r="A2792" s="593">
        <v>104923</v>
      </c>
      <c r="B2792" s="593" t="s">
        <v>3552</v>
      </c>
      <c r="C2792" s="593" t="s">
        <v>63</v>
      </c>
      <c r="D2792" s="593" t="s">
        <v>793</v>
      </c>
      <c r="E2792" s="595">
        <v>880.79</v>
      </c>
      <c r="F2792" s="591" t="s">
        <v>794</v>
      </c>
    </row>
    <row r="2793" spans="1:6">
      <c r="A2793" s="593">
        <v>104924</v>
      </c>
      <c r="B2793" s="593" t="s">
        <v>3553</v>
      </c>
      <c r="C2793" s="593" t="s">
        <v>63</v>
      </c>
      <c r="D2793" s="593" t="s">
        <v>793</v>
      </c>
      <c r="E2793" s="594">
        <v>1016.97</v>
      </c>
      <c r="F2793" s="591" t="s">
        <v>794</v>
      </c>
    </row>
    <row r="2794" spans="1:6">
      <c r="A2794" s="593">
        <v>101963</v>
      </c>
      <c r="B2794" s="593" t="s">
        <v>3554</v>
      </c>
      <c r="C2794" s="593" t="s">
        <v>68</v>
      </c>
      <c r="D2794" s="593" t="s">
        <v>793</v>
      </c>
      <c r="E2794" s="595">
        <v>192.2</v>
      </c>
      <c r="F2794" s="591" t="s">
        <v>794</v>
      </c>
    </row>
    <row r="2795" spans="1:6">
      <c r="A2795" s="593">
        <v>101964</v>
      </c>
      <c r="B2795" s="593" t="s">
        <v>3555</v>
      </c>
      <c r="C2795" s="593" t="s">
        <v>68</v>
      </c>
      <c r="D2795" s="593" t="s">
        <v>793</v>
      </c>
      <c r="E2795" s="595">
        <v>177.68</v>
      </c>
      <c r="F2795" s="591" t="s">
        <v>794</v>
      </c>
    </row>
    <row r="2796" spans="1:6">
      <c r="A2796" s="593">
        <v>101165</v>
      </c>
      <c r="B2796" s="593" t="s">
        <v>3556</v>
      </c>
      <c r="C2796" s="593" t="s">
        <v>63</v>
      </c>
      <c r="D2796" s="593" t="s">
        <v>942</v>
      </c>
      <c r="E2796" s="595">
        <v>971.46</v>
      </c>
      <c r="F2796" s="591" t="s">
        <v>794</v>
      </c>
    </row>
    <row r="2797" spans="1:6">
      <c r="A2797" s="593">
        <v>101166</v>
      </c>
      <c r="B2797" s="593" t="s">
        <v>3557</v>
      </c>
      <c r="C2797" s="593" t="s">
        <v>63</v>
      </c>
      <c r="D2797" s="593" t="s">
        <v>942</v>
      </c>
      <c r="E2797" s="595">
        <v>676.28</v>
      </c>
      <c r="F2797" s="591" t="s">
        <v>794</v>
      </c>
    </row>
    <row r="2798" spans="1:6">
      <c r="A2798" s="593">
        <v>98575</v>
      </c>
      <c r="B2798" s="593" t="s">
        <v>3558</v>
      </c>
      <c r="C2798" s="593" t="s">
        <v>67</v>
      </c>
      <c r="D2798" s="593" t="s">
        <v>942</v>
      </c>
      <c r="E2798" s="595">
        <v>63.12</v>
      </c>
      <c r="F2798" s="591" t="s">
        <v>794</v>
      </c>
    </row>
    <row r="2799" spans="1:6">
      <c r="A2799" s="593">
        <v>98576</v>
      </c>
      <c r="B2799" s="593" t="s">
        <v>3559</v>
      </c>
      <c r="C2799" s="593" t="s">
        <v>67</v>
      </c>
      <c r="D2799" s="593" t="s">
        <v>793</v>
      </c>
      <c r="E2799" s="595">
        <v>26.51</v>
      </c>
      <c r="F2799" s="591" t="s">
        <v>794</v>
      </c>
    </row>
    <row r="2800" spans="1:6">
      <c r="A2800" s="593">
        <v>98577</v>
      </c>
      <c r="B2800" s="593" t="s">
        <v>3560</v>
      </c>
      <c r="C2800" s="593" t="s">
        <v>67</v>
      </c>
      <c r="D2800" s="593" t="s">
        <v>942</v>
      </c>
      <c r="E2800" s="595">
        <v>40.700000000000003</v>
      </c>
      <c r="F2800" s="591" t="s">
        <v>794</v>
      </c>
    </row>
    <row r="2801" spans="1:6">
      <c r="A2801" s="593">
        <v>93184</v>
      </c>
      <c r="B2801" s="593" t="s">
        <v>3561</v>
      </c>
      <c r="C2801" s="593" t="s">
        <v>67</v>
      </c>
      <c r="D2801" s="593" t="s">
        <v>793</v>
      </c>
      <c r="E2801" s="595">
        <v>29.22</v>
      </c>
      <c r="F2801" s="591" t="s">
        <v>794</v>
      </c>
    </row>
    <row r="2802" spans="1:6">
      <c r="A2802" s="593">
        <v>93187</v>
      </c>
      <c r="B2802" s="593" t="s">
        <v>3562</v>
      </c>
      <c r="C2802" s="593" t="s">
        <v>67</v>
      </c>
      <c r="D2802" s="593" t="s">
        <v>793</v>
      </c>
      <c r="E2802" s="595">
        <v>74.25</v>
      </c>
      <c r="F2802" s="591" t="s">
        <v>794</v>
      </c>
    </row>
    <row r="2803" spans="1:6">
      <c r="A2803" s="593">
        <v>93191</v>
      </c>
      <c r="B2803" s="593" t="s">
        <v>3563</v>
      </c>
      <c r="C2803" s="593" t="s">
        <v>67</v>
      </c>
      <c r="D2803" s="593" t="s">
        <v>942</v>
      </c>
      <c r="E2803" s="595">
        <v>73.37</v>
      </c>
      <c r="F2803" s="591" t="s">
        <v>794</v>
      </c>
    </row>
    <row r="2804" spans="1:6">
      <c r="A2804" s="593">
        <v>93194</v>
      </c>
      <c r="B2804" s="593" t="s">
        <v>3564</v>
      </c>
      <c r="C2804" s="593" t="s">
        <v>67</v>
      </c>
      <c r="D2804" s="593" t="s">
        <v>793</v>
      </c>
      <c r="E2804" s="595">
        <v>28.59</v>
      </c>
      <c r="F2804" s="591" t="s">
        <v>794</v>
      </c>
    </row>
    <row r="2805" spans="1:6">
      <c r="A2805" s="593">
        <v>93197</v>
      </c>
      <c r="B2805" s="593" t="s">
        <v>3565</v>
      </c>
      <c r="C2805" s="593" t="s">
        <v>67</v>
      </c>
      <c r="D2805" s="593" t="s">
        <v>793</v>
      </c>
      <c r="E2805" s="595">
        <v>57.23</v>
      </c>
      <c r="F2805" s="591" t="s">
        <v>794</v>
      </c>
    </row>
    <row r="2806" spans="1:6">
      <c r="A2806" s="593">
        <v>93199</v>
      </c>
      <c r="B2806" s="593" t="s">
        <v>3566</v>
      </c>
      <c r="C2806" s="593" t="s">
        <v>67</v>
      </c>
      <c r="D2806" s="593" t="s">
        <v>942</v>
      </c>
      <c r="E2806" s="595">
        <v>53.33</v>
      </c>
      <c r="F2806" s="591" t="s">
        <v>794</v>
      </c>
    </row>
    <row r="2807" spans="1:6">
      <c r="A2807" s="593">
        <v>93200</v>
      </c>
      <c r="B2807" s="593" t="s">
        <v>3567</v>
      </c>
      <c r="C2807" s="593" t="s">
        <v>67</v>
      </c>
      <c r="D2807" s="593" t="s">
        <v>942</v>
      </c>
      <c r="E2807" s="595">
        <v>9.93</v>
      </c>
      <c r="F2807" s="591" t="s">
        <v>794</v>
      </c>
    </row>
    <row r="2808" spans="1:6">
      <c r="A2808" s="593">
        <v>93202</v>
      </c>
      <c r="B2808" s="593" t="s">
        <v>3568</v>
      </c>
      <c r="C2808" s="593" t="s">
        <v>67</v>
      </c>
      <c r="D2808" s="593" t="s">
        <v>942</v>
      </c>
      <c r="E2808" s="595">
        <v>26.45</v>
      </c>
      <c r="F2808" s="591" t="s">
        <v>794</v>
      </c>
    </row>
    <row r="2809" spans="1:6">
      <c r="A2809" s="593">
        <v>93203</v>
      </c>
      <c r="B2809" s="593" t="s">
        <v>3569</v>
      </c>
      <c r="C2809" s="593" t="s">
        <v>67</v>
      </c>
      <c r="D2809" s="593" t="s">
        <v>1410</v>
      </c>
      <c r="E2809" s="595">
        <v>16.47</v>
      </c>
      <c r="F2809" s="591" t="s">
        <v>794</v>
      </c>
    </row>
    <row r="2810" spans="1:6">
      <c r="A2810" s="593">
        <v>93205</v>
      </c>
      <c r="B2810" s="593" t="s">
        <v>3570</v>
      </c>
      <c r="C2810" s="593" t="s">
        <v>67</v>
      </c>
      <c r="D2810" s="593" t="s">
        <v>942</v>
      </c>
      <c r="E2810" s="595">
        <v>71.84</v>
      </c>
      <c r="F2810" s="591" t="s">
        <v>794</v>
      </c>
    </row>
    <row r="2811" spans="1:6">
      <c r="A2811" s="593">
        <v>105021</v>
      </c>
      <c r="B2811" s="593" t="s">
        <v>3571</v>
      </c>
      <c r="C2811" s="593" t="s">
        <v>67</v>
      </c>
      <c r="D2811" s="593" t="s">
        <v>793</v>
      </c>
      <c r="E2811" s="595">
        <v>24.98</v>
      </c>
      <c r="F2811" s="591" t="s">
        <v>794</v>
      </c>
    </row>
    <row r="2812" spans="1:6">
      <c r="A2812" s="593">
        <v>105022</v>
      </c>
      <c r="B2812" s="593" t="s">
        <v>3572</v>
      </c>
      <c r="C2812" s="593" t="s">
        <v>67</v>
      </c>
      <c r="D2812" s="593" t="s">
        <v>793</v>
      </c>
      <c r="E2812" s="595">
        <v>21.59</v>
      </c>
      <c r="F2812" s="591" t="s">
        <v>794</v>
      </c>
    </row>
    <row r="2813" spans="1:6">
      <c r="A2813" s="593">
        <v>105023</v>
      </c>
      <c r="B2813" s="593" t="s">
        <v>3573</v>
      </c>
      <c r="C2813" s="593" t="s">
        <v>67</v>
      </c>
      <c r="D2813" s="593" t="s">
        <v>793</v>
      </c>
      <c r="E2813" s="595">
        <v>62.83</v>
      </c>
      <c r="F2813" s="591" t="s">
        <v>794</v>
      </c>
    </row>
    <row r="2814" spans="1:6">
      <c r="A2814" s="593">
        <v>105024</v>
      </c>
      <c r="B2814" s="593" t="s">
        <v>3574</v>
      </c>
      <c r="C2814" s="593" t="s">
        <v>67</v>
      </c>
      <c r="D2814" s="593" t="s">
        <v>793</v>
      </c>
      <c r="E2814" s="595">
        <v>51.41</v>
      </c>
      <c r="F2814" s="591" t="s">
        <v>794</v>
      </c>
    </row>
    <row r="2815" spans="1:6">
      <c r="A2815" s="593">
        <v>105025</v>
      </c>
      <c r="B2815" s="593" t="s">
        <v>3575</v>
      </c>
      <c r="C2815" s="593" t="s">
        <v>67</v>
      </c>
      <c r="D2815" s="593" t="s">
        <v>942</v>
      </c>
      <c r="E2815" s="595">
        <v>60.77</v>
      </c>
      <c r="F2815" s="591" t="s">
        <v>794</v>
      </c>
    </row>
    <row r="2816" spans="1:6">
      <c r="A2816" s="593">
        <v>105026</v>
      </c>
      <c r="B2816" s="593" t="s">
        <v>3576</v>
      </c>
      <c r="C2816" s="593" t="s">
        <v>67</v>
      </c>
      <c r="D2816" s="593" t="s">
        <v>942</v>
      </c>
      <c r="E2816" s="595">
        <v>42.94</v>
      </c>
      <c r="F2816" s="591" t="s">
        <v>794</v>
      </c>
    </row>
    <row r="2817" spans="1:6">
      <c r="A2817" s="593">
        <v>105027</v>
      </c>
      <c r="B2817" s="593" t="s">
        <v>3577</v>
      </c>
      <c r="C2817" s="593" t="s">
        <v>67</v>
      </c>
      <c r="D2817" s="593" t="s">
        <v>793</v>
      </c>
      <c r="E2817" s="595">
        <v>24.68</v>
      </c>
      <c r="F2817" s="591" t="s">
        <v>794</v>
      </c>
    </row>
    <row r="2818" spans="1:6">
      <c r="A2818" s="593">
        <v>105028</v>
      </c>
      <c r="B2818" s="593" t="s">
        <v>3578</v>
      </c>
      <c r="C2818" s="593" t="s">
        <v>67</v>
      </c>
      <c r="D2818" s="593" t="s">
        <v>793</v>
      </c>
      <c r="E2818" s="595">
        <v>21.3</v>
      </c>
      <c r="F2818" s="591" t="s">
        <v>794</v>
      </c>
    </row>
    <row r="2819" spans="1:6">
      <c r="A2819" s="593">
        <v>105029</v>
      </c>
      <c r="B2819" s="593" t="s">
        <v>3579</v>
      </c>
      <c r="C2819" s="593" t="s">
        <v>67</v>
      </c>
      <c r="D2819" s="593" t="s">
        <v>793</v>
      </c>
      <c r="E2819" s="595">
        <v>48.92</v>
      </c>
      <c r="F2819" s="591" t="s">
        <v>794</v>
      </c>
    </row>
    <row r="2820" spans="1:6">
      <c r="A2820" s="593">
        <v>105030</v>
      </c>
      <c r="B2820" s="593" t="s">
        <v>3580</v>
      </c>
      <c r="C2820" s="593" t="s">
        <v>67</v>
      </c>
      <c r="D2820" s="593" t="s">
        <v>793</v>
      </c>
      <c r="E2820" s="595">
        <v>40.64</v>
      </c>
      <c r="F2820" s="591" t="s">
        <v>794</v>
      </c>
    </row>
    <row r="2821" spans="1:6">
      <c r="A2821" s="593">
        <v>105031</v>
      </c>
      <c r="B2821" s="593" t="s">
        <v>3581</v>
      </c>
      <c r="C2821" s="593" t="s">
        <v>67</v>
      </c>
      <c r="D2821" s="593" t="s">
        <v>942</v>
      </c>
      <c r="E2821" s="595">
        <v>50.82</v>
      </c>
      <c r="F2821" s="591" t="s">
        <v>794</v>
      </c>
    </row>
    <row r="2822" spans="1:6">
      <c r="A2822" s="593">
        <v>105032</v>
      </c>
      <c r="B2822" s="593" t="s">
        <v>3582</v>
      </c>
      <c r="C2822" s="593" t="s">
        <v>67</v>
      </c>
      <c r="D2822" s="593" t="s">
        <v>942</v>
      </c>
      <c r="E2822" s="595">
        <v>34.58</v>
      </c>
      <c r="F2822" s="591" t="s">
        <v>794</v>
      </c>
    </row>
    <row r="2823" spans="1:6">
      <c r="A2823" s="593">
        <v>105033</v>
      </c>
      <c r="B2823" s="593" t="s">
        <v>3583</v>
      </c>
      <c r="C2823" s="593" t="s">
        <v>67</v>
      </c>
      <c r="D2823" s="593" t="s">
        <v>942</v>
      </c>
      <c r="E2823" s="595">
        <v>59.58</v>
      </c>
      <c r="F2823" s="591" t="s">
        <v>794</v>
      </c>
    </row>
    <row r="2824" spans="1:6">
      <c r="A2824" s="593">
        <v>105034</v>
      </c>
      <c r="B2824" s="593" t="s">
        <v>3584</v>
      </c>
      <c r="C2824" s="593" t="s">
        <v>67</v>
      </c>
      <c r="D2824" s="593" t="s">
        <v>942</v>
      </c>
      <c r="E2824" s="595">
        <v>42.4</v>
      </c>
      <c r="F2824" s="591" t="s">
        <v>794</v>
      </c>
    </row>
    <row r="2825" spans="1:6">
      <c r="A2825" s="593">
        <v>105035</v>
      </c>
      <c r="B2825" s="593" t="s">
        <v>3585</v>
      </c>
      <c r="C2825" s="593" t="s">
        <v>67</v>
      </c>
      <c r="D2825" s="593" t="s">
        <v>793</v>
      </c>
      <c r="E2825" s="595">
        <v>61.94</v>
      </c>
      <c r="F2825" s="591" t="s">
        <v>794</v>
      </c>
    </row>
    <row r="2826" spans="1:6">
      <c r="A2826" s="593">
        <v>105036</v>
      </c>
      <c r="B2826" s="593" t="s">
        <v>3586</v>
      </c>
      <c r="C2826" s="593" t="s">
        <v>67</v>
      </c>
      <c r="D2826" s="593" t="s">
        <v>793</v>
      </c>
      <c r="E2826" s="595">
        <v>44.61</v>
      </c>
      <c r="F2826" s="591" t="s">
        <v>794</v>
      </c>
    </row>
    <row r="2827" spans="1:6">
      <c r="A2827" s="593">
        <v>105037</v>
      </c>
      <c r="B2827" s="593" t="s">
        <v>3587</v>
      </c>
      <c r="C2827" s="593" t="s">
        <v>67</v>
      </c>
      <c r="D2827" s="593" t="s">
        <v>793</v>
      </c>
      <c r="E2827" s="595">
        <v>30.18</v>
      </c>
      <c r="F2827" s="591" t="s">
        <v>794</v>
      </c>
    </row>
    <row r="2828" spans="1:6">
      <c r="A2828" s="593">
        <v>105038</v>
      </c>
      <c r="B2828" s="593" t="s">
        <v>3588</v>
      </c>
      <c r="C2828" s="593" t="s">
        <v>67</v>
      </c>
      <c r="D2828" s="593" t="s">
        <v>793</v>
      </c>
      <c r="E2828" s="595">
        <v>61.79</v>
      </c>
      <c r="F2828" s="591" t="s">
        <v>794</v>
      </c>
    </row>
    <row r="2829" spans="1:6">
      <c r="A2829" s="593">
        <v>105039</v>
      </c>
      <c r="B2829" s="593" t="s">
        <v>3589</v>
      </c>
      <c r="C2829" s="593" t="s">
        <v>67</v>
      </c>
      <c r="D2829" s="593" t="s">
        <v>793</v>
      </c>
      <c r="E2829" s="595">
        <v>44.44</v>
      </c>
      <c r="F2829" s="591" t="s">
        <v>794</v>
      </c>
    </row>
    <row r="2830" spans="1:6">
      <c r="A2830" s="593">
        <v>105040</v>
      </c>
      <c r="B2830" s="593" t="s">
        <v>3590</v>
      </c>
      <c r="C2830" s="593" t="s">
        <v>67</v>
      </c>
      <c r="D2830" s="593" t="s">
        <v>793</v>
      </c>
      <c r="E2830" s="595">
        <v>30.04</v>
      </c>
      <c r="F2830" s="591" t="s">
        <v>794</v>
      </c>
    </row>
    <row r="2831" spans="1:6">
      <c r="A2831" s="593">
        <v>97733</v>
      </c>
      <c r="B2831" s="593" t="s">
        <v>3591</v>
      </c>
      <c r="C2831" s="593" t="s">
        <v>63</v>
      </c>
      <c r="D2831" s="593" t="s">
        <v>793</v>
      </c>
      <c r="E2831" s="594">
        <v>3217.71</v>
      </c>
      <c r="F2831" s="591" t="s">
        <v>794</v>
      </c>
    </row>
    <row r="2832" spans="1:6">
      <c r="A2832" s="593">
        <v>97734</v>
      </c>
      <c r="B2832" s="593" t="s">
        <v>3592</v>
      </c>
      <c r="C2832" s="593" t="s">
        <v>63</v>
      </c>
      <c r="D2832" s="593" t="s">
        <v>793</v>
      </c>
      <c r="E2832" s="594">
        <v>2813.56</v>
      </c>
      <c r="F2832" s="591" t="s">
        <v>794</v>
      </c>
    </row>
    <row r="2833" spans="1:6">
      <c r="A2833" s="593">
        <v>97735</v>
      </c>
      <c r="B2833" s="593" t="s">
        <v>3593</v>
      </c>
      <c r="C2833" s="593" t="s">
        <v>63</v>
      </c>
      <c r="D2833" s="593" t="s">
        <v>793</v>
      </c>
      <c r="E2833" s="594">
        <v>2362.88</v>
      </c>
      <c r="F2833" s="591" t="s">
        <v>794</v>
      </c>
    </row>
    <row r="2834" spans="1:6">
      <c r="A2834" s="593">
        <v>97736</v>
      </c>
      <c r="B2834" s="593" t="s">
        <v>3594</v>
      </c>
      <c r="C2834" s="593" t="s">
        <v>63</v>
      </c>
      <c r="D2834" s="593" t="s">
        <v>793</v>
      </c>
      <c r="E2834" s="594">
        <v>1563.47</v>
      </c>
      <c r="F2834" s="591" t="s">
        <v>794</v>
      </c>
    </row>
    <row r="2835" spans="1:6">
      <c r="A2835" s="593">
        <v>97737</v>
      </c>
      <c r="B2835" s="593" t="s">
        <v>3595</v>
      </c>
      <c r="C2835" s="593" t="s">
        <v>63</v>
      </c>
      <c r="D2835" s="593" t="s">
        <v>793</v>
      </c>
      <c r="E2835" s="594">
        <v>3158.19</v>
      </c>
      <c r="F2835" s="591" t="s">
        <v>794</v>
      </c>
    </row>
    <row r="2836" spans="1:6">
      <c r="A2836" s="593">
        <v>97738</v>
      </c>
      <c r="B2836" s="593" t="s">
        <v>3596</v>
      </c>
      <c r="C2836" s="593" t="s">
        <v>63</v>
      </c>
      <c r="D2836" s="593" t="s">
        <v>793</v>
      </c>
      <c r="E2836" s="594">
        <v>3968.93</v>
      </c>
      <c r="F2836" s="591" t="s">
        <v>794</v>
      </c>
    </row>
    <row r="2837" spans="1:6">
      <c r="A2837" s="593">
        <v>97739</v>
      </c>
      <c r="B2837" s="593" t="s">
        <v>3597</v>
      </c>
      <c r="C2837" s="593" t="s">
        <v>63</v>
      </c>
      <c r="D2837" s="593" t="s">
        <v>793</v>
      </c>
      <c r="E2837" s="594">
        <v>2943.9</v>
      </c>
      <c r="F2837" s="591" t="s">
        <v>794</v>
      </c>
    </row>
    <row r="2838" spans="1:6">
      <c r="A2838" s="593">
        <v>97740</v>
      </c>
      <c r="B2838" s="593" t="s">
        <v>3598</v>
      </c>
      <c r="C2838" s="593" t="s">
        <v>63</v>
      </c>
      <c r="D2838" s="593" t="s">
        <v>793</v>
      </c>
      <c r="E2838" s="594">
        <v>2228.4899999999998</v>
      </c>
      <c r="F2838" s="591" t="s">
        <v>794</v>
      </c>
    </row>
    <row r="2839" spans="1:6">
      <c r="A2839" s="593">
        <v>98615</v>
      </c>
      <c r="B2839" s="593" t="s">
        <v>3599</v>
      </c>
      <c r="C2839" s="593" t="s">
        <v>68</v>
      </c>
      <c r="D2839" s="593" t="s">
        <v>793</v>
      </c>
      <c r="E2839" s="595">
        <v>175.28</v>
      </c>
      <c r="F2839" s="591" t="s">
        <v>794</v>
      </c>
    </row>
    <row r="2840" spans="1:6">
      <c r="A2840" s="593">
        <v>98616</v>
      </c>
      <c r="B2840" s="593" t="s">
        <v>3600</v>
      </c>
      <c r="C2840" s="593" t="s">
        <v>68</v>
      </c>
      <c r="D2840" s="593" t="s">
        <v>793</v>
      </c>
      <c r="E2840" s="595">
        <v>143.21</v>
      </c>
      <c r="F2840" s="591" t="s">
        <v>794</v>
      </c>
    </row>
    <row r="2841" spans="1:6">
      <c r="A2841" s="593">
        <v>98617</v>
      </c>
      <c r="B2841" s="593" t="s">
        <v>3601</v>
      </c>
      <c r="C2841" s="593" t="s">
        <v>68</v>
      </c>
      <c r="D2841" s="593" t="s">
        <v>793</v>
      </c>
      <c r="E2841" s="595">
        <v>134.83000000000001</v>
      </c>
      <c r="F2841" s="591" t="s">
        <v>794</v>
      </c>
    </row>
    <row r="2842" spans="1:6">
      <c r="A2842" s="593">
        <v>98618</v>
      </c>
      <c r="B2842" s="593" t="s">
        <v>3602</v>
      </c>
      <c r="C2842" s="593" t="s">
        <v>68</v>
      </c>
      <c r="D2842" s="593" t="s">
        <v>793</v>
      </c>
      <c r="E2842" s="595">
        <v>183.79</v>
      </c>
      <c r="F2842" s="591" t="s">
        <v>794</v>
      </c>
    </row>
    <row r="2843" spans="1:6">
      <c r="A2843" s="593">
        <v>98619</v>
      </c>
      <c r="B2843" s="593" t="s">
        <v>3603</v>
      </c>
      <c r="C2843" s="593" t="s">
        <v>68</v>
      </c>
      <c r="D2843" s="593" t="s">
        <v>793</v>
      </c>
      <c r="E2843" s="595">
        <v>171.03</v>
      </c>
      <c r="F2843" s="591" t="s">
        <v>794</v>
      </c>
    </row>
    <row r="2844" spans="1:6">
      <c r="A2844" s="593">
        <v>98620</v>
      </c>
      <c r="B2844" s="593" t="s">
        <v>3604</v>
      </c>
      <c r="C2844" s="593" t="s">
        <v>68</v>
      </c>
      <c r="D2844" s="593" t="s">
        <v>793</v>
      </c>
      <c r="E2844" s="595">
        <v>164.59</v>
      </c>
      <c r="F2844" s="591" t="s">
        <v>794</v>
      </c>
    </row>
    <row r="2845" spans="1:6">
      <c r="A2845" s="593">
        <v>98621</v>
      </c>
      <c r="B2845" s="593" t="s">
        <v>3605</v>
      </c>
      <c r="C2845" s="593" t="s">
        <v>68</v>
      </c>
      <c r="D2845" s="593" t="s">
        <v>793</v>
      </c>
      <c r="E2845" s="595">
        <v>213.27</v>
      </c>
      <c r="F2845" s="591" t="s">
        <v>794</v>
      </c>
    </row>
    <row r="2846" spans="1:6">
      <c r="A2846" s="593">
        <v>98622</v>
      </c>
      <c r="B2846" s="593" t="s">
        <v>3606</v>
      </c>
      <c r="C2846" s="593" t="s">
        <v>68</v>
      </c>
      <c r="D2846" s="593" t="s">
        <v>793</v>
      </c>
      <c r="E2846" s="595">
        <v>202.98</v>
      </c>
      <c r="F2846" s="591" t="s">
        <v>794</v>
      </c>
    </row>
    <row r="2847" spans="1:6">
      <c r="A2847" s="593">
        <v>98623</v>
      </c>
      <c r="B2847" s="593" t="s">
        <v>3607</v>
      </c>
      <c r="C2847" s="593" t="s">
        <v>68</v>
      </c>
      <c r="D2847" s="593" t="s">
        <v>793</v>
      </c>
      <c r="E2847" s="595">
        <v>197.69</v>
      </c>
      <c r="F2847" s="591" t="s">
        <v>794</v>
      </c>
    </row>
    <row r="2848" spans="1:6">
      <c r="A2848" s="593">
        <v>98624</v>
      </c>
      <c r="B2848" s="593" t="s">
        <v>3608</v>
      </c>
      <c r="C2848" s="593" t="s">
        <v>68</v>
      </c>
      <c r="D2848" s="593" t="s">
        <v>793</v>
      </c>
      <c r="E2848" s="595">
        <v>244.4</v>
      </c>
      <c r="F2848" s="591" t="s">
        <v>794</v>
      </c>
    </row>
    <row r="2849" spans="1:6">
      <c r="A2849" s="593">
        <v>98625</v>
      </c>
      <c r="B2849" s="593" t="s">
        <v>3609</v>
      </c>
      <c r="C2849" s="593" t="s">
        <v>68</v>
      </c>
      <c r="D2849" s="593" t="s">
        <v>793</v>
      </c>
      <c r="E2849" s="595">
        <v>235.64</v>
      </c>
      <c r="F2849" s="591" t="s">
        <v>794</v>
      </c>
    </row>
    <row r="2850" spans="1:6">
      <c r="A2850" s="593">
        <v>98626</v>
      </c>
      <c r="B2850" s="593" t="s">
        <v>3610</v>
      </c>
      <c r="C2850" s="593" t="s">
        <v>68</v>
      </c>
      <c r="D2850" s="593" t="s">
        <v>793</v>
      </c>
      <c r="E2850" s="595">
        <v>231.08</v>
      </c>
      <c r="F2850" s="591" t="s">
        <v>794</v>
      </c>
    </row>
    <row r="2851" spans="1:6">
      <c r="A2851" s="593">
        <v>98627</v>
      </c>
      <c r="B2851" s="593" t="s">
        <v>3611</v>
      </c>
      <c r="C2851" s="593" t="s">
        <v>68</v>
      </c>
      <c r="D2851" s="593" t="s">
        <v>793</v>
      </c>
      <c r="E2851" s="595">
        <v>692.85</v>
      </c>
      <c r="F2851" s="591" t="s">
        <v>794</v>
      </c>
    </row>
    <row r="2852" spans="1:6">
      <c r="A2852" s="593">
        <v>98628</v>
      </c>
      <c r="B2852" s="593" t="s">
        <v>3612</v>
      </c>
      <c r="C2852" s="593" t="s">
        <v>68</v>
      </c>
      <c r="D2852" s="593" t="s">
        <v>793</v>
      </c>
      <c r="E2852" s="595">
        <v>605.62</v>
      </c>
      <c r="F2852" s="591" t="s">
        <v>794</v>
      </c>
    </row>
    <row r="2853" spans="1:6">
      <c r="A2853" s="593">
        <v>98629</v>
      </c>
      <c r="B2853" s="593" t="s">
        <v>3613</v>
      </c>
      <c r="C2853" s="593" t="s">
        <v>68</v>
      </c>
      <c r="D2853" s="593" t="s">
        <v>793</v>
      </c>
      <c r="E2853" s="595">
        <v>561.79999999999995</v>
      </c>
      <c r="F2853" s="591" t="s">
        <v>794</v>
      </c>
    </row>
    <row r="2854" spans="1:6">
      <c r="A2854" s="593">
        <v>98630</v>
      </c>
      <c r="B2854" s="593" t="s">
        <v>3614</v>
      </c>
      <c r="C2854" s="593" t="s">
        <v>68</v>
      </c>
      <c r="D2854" s="593" t="s">
        <v>793</v>
      </c>
      <c r="E2854" s="595">
        <v>740.72</v>
      </c>
      <c r="F2854" s="591" t="s">
        <v>794</v>
      </c>
    </row>
    <row r="2855" spans="1:6">
      <c r="A2855" s="593">
        <v>98632</v>
      </c>
      <c r="B2855" s="593" t="s">
        <v>3615</v>
      </c>
      <c r="C2855" s="593" t="s">
        <v>68</v>
      </c>
      <c r="D2855" s="593" t="s">
        <v>793</v>
      </c>
      <c r="E2855" s="595">
        <v>636.17999999999995</v>
      </c>
      <c r="F2855" s="591" t="s">
        <v>794</v>
      </c>
    </row>
    <row r="2856" spans="1:6">
      <c r="A2856" s="593">
        <v>98655</v>
      </c>
      <c r="B2856" s="593" t="s">
        <v>3616</v>
      </c>
      <c r="C2856" s="593" t="s">
        <v>67</v>
      </c>
      <c r="D2856" s="593" t="s">
        <v>793</v>
      </c>
      <c r="E2856" s="595">
        <v>722.56</v>
      </c>
      <c r="F2856" s="591" t="s">
        <v>794</v>
      </c>
    </row>
    <row r="2857" spans="1:6">
      <c r="A2857" s="593">
        <v>98656</v>
      </c>
      <c r="B2857" s="593" t="s">
        <v>3617</v>
      </c>
      <c r="C2857" s="593" t="s">
        <v>67</v>
      </c>
      <c r="D2857" s="593" t="s">
        <v>793</v>
      </c>
      <c r="E2857" s="595">
        <v>735.82</v>
      </c>
      <c r="F2857" s="591" t="s">
        <v>794</v>
      </c>
    </row>
    <row r="2858" spans="1:6">
      <c r="A2858" s="593">
        <v>98657</v>
      </c>
      <c r="B2858" s="593" t="s">
        <v>3618</v>
      </c>
      <c r="C2858" s="593" t="s">
        <v>67</v>
      </c>
      <c r="D2858" s="593" t="s">
        <v>793</v>
      </c>
      <c r="E2858" s="595">
        <v>749.1</v>
      </c>
      <c r="F2858" s="591" t="s">
        <v>794</v>
      </c>
    </row>
    <row r="2859" spans="1:6">
      <c r="A2859" s="593">
        <v>98658</v>
      </c>
      <c r="B2859" s="593" t="s">
        <v>3619</v>
      </c>
      <c r="C2859" s="593" t="s">
        <v>67</v>
      </c>
      <c r="D2859" s="593" t="s">
        <v>793</v>
      </c>
      <c r="E2859" s="595">
        <v>762.36</v>
      </c>
      <c r="F2859" s="591" t="s">
        <v>794</v>
      </c>
    </row>
    <row r="2860" spans="1:6">
      <c r="A2860" s="593">
        <v>98659</v>
      </c>
      <c r="B2860" s="593" t="s">
        <v>3620</v>
      </c>
      <c r="C2860" s="593" t="s">
        <v>67</v>
      </c>
      <c r="D2860" s="593" t="s">
        <v>793</v>
      </c>
      <c r="E2860" s="595">
        <v>788.89</v>
      </c>
      <c r="F2860" s="591" t="s">
        <v>794</v>
      </c>
    </row>
    <row r="2861" spans="1:6">
      <c r="A2861" s="593">
        <v>98746</v>
      </c>
      <c r="B2861" s="593" t="s">
        <v>3621</v>
      </c>
      <c r="C2861" s="593" t="s">
        <v>67</v>
      </c>
      <c r="D2861" s="593" t="s">
        <v>942</v>
      </c>
      <c r="E2861" s="595">
        <v>61.73</v>
      </c>
      <c r="F2861" s="591" t="s">
        <v>794</v>
      </c>
    </row>
    <row r="2862" spans="1:6">
      <c r="A2862" s="593">
        <v>98749</v>
      </c>
      <c r="B2862" s="593" t="s">
        <v>3622</v>
      </c>
      <c r="C2862" s="593" t="s">
        <v>67</v>
      </c>
      <c r="D2862" s="593" t="s">
        <v>942</v>
      </c>
      <c r="E2862" s="595">
        <v>75.73</v>
      </c>
      <c r="F2862" s="591" t="s">
        <v>794</v>
      </c>
    </row>
    <row r="2863" spans="1:6">
      <c r="A2863" s="593">
        <v>98750</v>
      </c>
      <c r="B2863" s="593" t="s">
        <v>3623</v>
      </c>
      <c r="C2863" s="593" t="s">
        <v>67</v>
      </c>
      <c r="D2863" s="593" t="s">
        <v>942</v>
      </c>
      <c r="E2863" s="595">
        <v>92.86</v>
      </c>
      <c r="F2863" s="591" t="s">
        <v>794</v>
      </c>
    </row>
    <row r="2864" spans="1:6">
      <c r="A2864" s="593">
        <v>98751</v>
      </c>
      <c r="B2864" s="593" t="s">
        <v>3624</v>
      </c>
      <c r="C2864" s="593" t="s">
        <v>67</v>
      </c>
      <c r="D2864" s="593" t="s">
        <v>942</v>
      </c>
      <c r="E2864" s="595">
        <v>137.63</v>
      </c>
      <c r="F2864" s="591" t="s">
        <v>794</v>
      </c>
    </row>
    <row r="2865" spans="1:6">
      <c r="A2865" s="593">
        <v>98752</v>
      </c>
      <c r="B2865" s="593" t="s">
        <v>3625</v>
      </c>
      <c r="C2865" s="593" t="s">
        <v>67</v>
      </c>
      <c r="D2865" s="593" t="s">
        <v>942</v>
      </c>
      <c r="E2865" s="595">
        <v>191.81</v>
      </c>
      <c r="F2865" s="591" t="s">
        <v>794</v>
      </c>
    </row>
    <row r="2866" spans="1:6">
      <c r="A2866" s="593">
        <v>98753</v>
      </c>
      <c r="B2866" s="593" t="s">
        <v>3626</v>
      </c>
      <c r="C2866" s="593" t="s">
        <v>67</v>
      </c>
      <c r="D2866" s="593" t="s">
        <v>942</v>
      </c>
      <c r="E2866" s="595">
        <v>259.41000000000003</v>
      </c>
      <c r="F2866" s="591" t="s">
        <v>794</v>
      </c>
    </row>
    <row r="2867" spans="1:6">
      <c r="A2867" s="593">
        <v>100763</v>
      </c>
      <c r="B2867" s="593" t="s">
        <v>3627</v>
      </c>
      <c r="C2867" s="593" t="s">
        <v>76</v>
      </c>
      <c r="D2867" s="593" t="s">
        <v>793</v>
      </c>
      <c r="E2867" s="595">
        <v>15.52</v>
      </c>
      <c r="F2867" s="591" t="s">
        <v>794</v>
      </c>
    </row>
    <row r="2868" spans="1:6">
      <c r="A2868" s="593">
        <v>100764</v>
      </c>
      <c r="B2868" s="593" t="s">
        <v>3628</v>
      </c>
      <c r="C2868" s="593" t="s">
        <v>76</v>
      </c>
      <c r="D2868" s="593" t="s">
        <v>793</v>
      </c>
      <c r="E2868" s="595">
        <v>15.25</v>
      </c>
      <c r="F2868" s="591" t="s">
        <v>794</v>
      </c>
    </row>
    <row r="2869" spans="1:6">
      <c r="A2869" s="593">
        <v>100765</v>
      </c>
      <c r="B2869" s="593" t="s">
        <v>3629</v>
      </c>
      <c r="C2869" s="593" t="s">
        <v>76</v>
      </c>
      <c r="D2869" s="593" t="s">
        <v>793</v>
      </c>
      <c r="E2869" s="595">
        <v>13.86</v>
      </c>
      <c r="F2869" s="591" t="s">
        <v>794</v>
      </c>
    </row>
    <row r="2870" spans="1:6">
      <c r="A2870" s="593">
        <v>100766</v>
      </c>
      <c r="B2870" s="593" t="s">
        <v>3630</v>
      </c>
      <c r="C2870" s="593" t="s">
        <v>76</v>
      </c>
      <c r="D2870" s="593" t="s">
        <v>793</v>
      </c>
      <c r="E2870" s="595">
        <v>13.97</v>
      </c>
      <c r="F2870" s="591" t="s">
        <v>794</v>
      </c>
    </row>
    <row r="2871" spans="1:6">
      <c r="A2871" s="593">
        <v>100767</v>
      </c>
      <c r="B2871" s="593" t="s">
        <v>3631</v>
      </c>
      <c r="C2871" s="593" t="s">
        <v>76</v>
      </c>
      <c r="D2871" s="593" t="s">
        <v>793</v>
      </c>
      <c r="E2871" s="595">
        <v>15.63</v>
      </c>
      <c r="F2871" s="591" t="s">
        <v>794</v>
      </c>
    </row>
    <row r="2872" spans="1:6">
      <c r="A2872" s="593">
        <v>100768</v>
      </c>
      <c r="B2872" s="593" t="s">
        <v>3632</v>
      </c>
      <c r="C2872" s="593" t="s">
        <v>76</v>
      </c>
      <c r="D2872" s="593" t="s">
        <v>793</v>
      </c>
      <c r="E2872" s="595">
        <v>14.86</v>
      </c>
      <c r="F2872" s="591" t="s">
        <v>794</v>
      </c>
    </row>
    <row r="2873" spans="1:6">
      <c r="A2873" s="593">
        <v>100769</v>
      </c>
      <c r="B2873" s="593" t="s">
        <v>3633</v>
      </c>
      <c r="C2873" s="593" t="s">
        <v>76</v>
      </c>
      <c r="D2873" s="593" t="s">
        <v>793</v>
      </c>
      <c r="E2873" s="595">
        <v>21.81</v>
      </c>
      <c r="F2873" s="591" t="s">
        <v>794</v>
      </c>
    </row>
    <row r="2874" spans="1:6">
      <c r="A2874" s="593">
        <v>100770</v>
      </c>
      <c r="B2874" s="593" t="s">
        <v>3634</v>
      </c>
      <c r="C2874" s="593" t="s">
        <v>76</v>
      </c>
      <c r="D2874" s="593" t="s">
        <v>793</v>
      </c>
      <c r="E2874" s="595">
        <v>20.79</v>
      </c>
      <c r="F2874" s="591" t="s">
        <v>794</v>
      </c>
    </row>
    <row r="2875" spans="1:6">
      <c r="A2875" s="593">
        <v>100771</v>
      </c>
      <c r="B2875" s="593" t="s">
        <v>3635</v>
      </c>
      <c r="C2875" s="593" t="s">
        <v>76</v>
      </c>
      <c r="D2875" s="593" t="s">
        <v>793</v>
      </c>
      <c r="E2875" s="595">
        <v>16.690000000000001</v>
      </c>
      <c r="F2875" s="591" t="s">
        <v>794</v>
      </c>
    </row>
    <row r="2876" spans="1:6">
      <c r="A2876" s="593">
        <v>100772</v>
      </c>
      <c r="B2876" s="593" t="s">
        <v>3636</v>
      </c>
      <c r="C2876" s="593" t="s">
        <v>76</v>
      </c>
      <c r="D2876" s="593" t="s">
        <v>793</v>
      </c>
      <c r="E2876" s="595">
        <v>15.76</v>
      </c>
      <c r="F2876" s="591" t="s">
        <v>794</v>
      </c>
    </row>
    <row r="2877" spans="1:6">
      <c r="A2877" s="593">
        <v>100773</v>
      </c>
      <c r="B2877" s="593" t="s">
        <v>3637</v>
      </c>
      <c r="C2877" s="593" t="s">
        <v>76</v>
      </c>
      <c r="D2877" s="593" t="s">
        <v>793</v>
      </c>
      <c r="E2877" s="595">
        <v>18.79</v>
      </c>
      <c r="F2877" s="591" t="s">
        <v>794</v>
      </c>
    </row>
    <row r="2878" spans="1:6">
      <c r="A2878" s="593">
        <v>100774</v>
      </c>
      <c r="B2878" s="593" t="s">
        <v>3638</v>
      </c>
      <c r="C2878" s="593" t="s">
        <v>76</v>
      </c>
      <c r="D2878" s="593" t="s">
        <v>793</v>
      </c>
      <c r="E2878" s="595">
        <v>11.26</v>
      </c>
      <c r="F2878" s="591" t="s">
        <v>794</v>
      </c>
    </row>
    <row r="2879" spans="1:6">
      <c r="A2879" s="593">
        <v>100775</v>
      </c>
      <c r="B2879" s="593" t="s">
        <v>3639</v>
      </c>
      <c r="C2879" s="593" t="s">
        <v>76</v>
      </c>
      <c r="D2879" s="593" t="s">
        <v>793</v>
      </c>
      <c r="E2879" s="595">
        <v>12.63</v>
      </c>
      <c r="F2879" s="591" t="s">
        <v>794</v>
      </c>
    </row>
    <row r="2880" spans="1:6">
      <c r="A2880" s="593">
        <v>100776</v>
      </c>
      <c r="B2880" s="593" t="s">
        <v>3640</v>
      </c>
      <c r="C2880" s="593" t="s">
        <v>76</v>
      </c>
      <c r="D2880" s="593" t="s">
        <v>793</v>
      </c>
      <c r="E2880" s="595">
        <v>18.91</v>
      </c>
      <c r="F2880" s="591" t="s">
        <v>794</v>
      </c>
    </row>
    <row r="2881" spans="1:6">
      <c r="A2881" s="593">
        <v>100777</v>
      </c>
      <c r="B2881" s="593" t="s">
        <v>3641</v>
      </c>
      <c r="C2881" s="593" t="s">
        <v>76</v>
      </c>
      <c r="D2881" s="593" t="s">
        <v>793</v>
      </c>
      <c r="E2881" s="595">
        <v>11.22</v>
      </c>
      <c r="F2881" s="591" t="s">
        <v>794</v>
      </c>
    </row>
    <row r="2882" spans="1:6">
      <c r="A2882" s="593">
        <v>100778</v>
      </c>
      <c r="B2882" s="593" t="s">
        <v>3642</v>
      </c>
      <c r="C2882" s="593" t="s">
        <v>76</v>
      </c>
      <c r="D2882" s="593" t="s">
        <v>793</v>
      </c>
      <c r="E2882" s="595">
        <v>12.61</v>
      </c>
      <c r="F2882" s="591" t="s">
        <v>794</v>
      </c>
    </row>
    <row r="2883" spans="1:6">
      <c r="A2883" s="593">
        <v>103795</v>
      </c>
      <c r="B2883" s="593" t="s">
        <v>3643</v>
      </c>
      <c r="C2883" s="593" t="s">
        <v>68</v>
      </c>
      <c r="D2883" s="593" t="s">
        <v>942</v>
      </c>
      <c r="E2883" s="595">
        <v>90.91</v>
      </c>
      <c r="F2883" s="591" t="s">
        <v>794</v>
      </c>
    </row>
    <row r="2884" spans="1:6">
      <c r="A2884" s="593">
        <v>103796</v>
      </c>
      <c r="B2884" s="593" t="s">
        <v>3644</v>
      </c>
      <c r="C2884" s="593" t="s">
        <v>68</v>
      </c>
      <c r="D2884" s="593" t="s">
        <v>942</v>
      </c>
      <c r="E2884" s="595">
        <v>70.62</v>
      </c>
      <c r="F2884" s="591" t="s">
        <v>794</v>
      </c>
    </row>
    <row r="2885" spans="1:6">
      <c r="A2885" s="593">
        <v>103797</v>
      </c>
      <c r="B2885" s="593" t="s">
        <v>3645</v>
      </c>
      <c r="C2885" s="593" t="s">
        <v>76</v>
      </c>
      <c r="D2885" s="593" t="s">
        <v>942</v>
      </c>
      <c r="E2885" s="595">
        <v>16</v>
      </c>
      <c r="F2885" s="591" t="s">
        <v>794</v>
      </c>
    </row>
    <row r="2886" spans="1:6">
      <c r="A2886" s="593">
        <v>103798</v>
      </c>
      <c r="B2886" s="593" t="s">
        <v>3646</v>
      </c>
      <c r="C2886" s="593" t="s">
        <v>63</v>
      </c>
      <c r="D2886" s="593" t="s">
        <v>793</v>
      </c>
      <c r="E2886" s="595">
        <v>872.12</v>
      </c>
      <c r="F2886" s="591" t="s">
        <v>794</v>
      </c>
    </row>
    <row r="2887" spans="1:6">
      <c r="A2887" s="593">
        <v>103799</v>
      </c>
      <c r="B2887" s="593" t="s">
        <v>3647</v>
      </c>
      <c r="C2887" s="593" t="s">
        <v>63</v>
      </c>
      <c r="D2887" s="593" t="s">
        <v>942</v>
      </c>
      <c r="E2887" s="595">
        <v>497.7</v>
      </c>
      <c r="F2887" s="591" t="s">
        <v>794</v>
      </c>
    </row>
    <row r="2888" spans="1:6">
      <c r="A2888" s="593">
        <v>103800</v>
      </c>
      <c r="B2888" s="593" t="s">
        <v>3648</v>
      </c>
      <c r="C2888" s="593" t="s">
        <v>63</v>
      </c>
      <c r="D2888" s="593" t="s">
        <v>942</v>
      </c>
      <c r="E2888" s="595">
        <v>578.91999999999996</v>
      </c>
      <c r="F2888" s="591" t="s">
        <v>794</v>
      </c>
    </row>
    <row r="2889" spans="1:6">
      <c r="A2889" s="593">
        <v>103801</v>
      </c>
      <c r="B2889" s="593" t="s">
        <v>3649</v>
      </c>
      <c r="C2889" s="593" t="s">
        <v>63</v>
      </c>
      <c r="D2889" s="593" t="s">
        <v>793</v>
      </c>
      <c r="E2889" s="595">
        <v>735.36</v>
      </c>
      <c r="F2889" s="591" t="s">
        <v>794</v>
      </c>
    </row>
    <row r="2890" spans="1:6">
      <c r="A2890" s="593">
        <v>103925</v>
      </c>
      <c r="B2890" s="593" t="s">
        <v>3650</v>
      </c>
      <c r="C2890" s="593" t="s">
        <v>63</v>
      </c>
      <c r="D2890" s="593" t="s">
        <v>793</v>
      </c>
      <c r="E2890" s="594">
        <v>1953.86</v>
      </c>
      <c r="F2890" s="591" t="s">
        <v>794</v>
      </c>
    </row>
    <row r="2891" spans="1:6">
      <c r="A2891" s="593">
        <v>103926</v>
      </c>
      <c r="B2891" s="593" t="s">
        <v>3651</v>
      </c>
      <c r="C2891" s="593" t="s">
        <v>63</v>
      </c>
      <c r="D2891" s="593" t="s">
        <v>793</v>
      </c>
      <c r="E2891" s="594">
        <v>1617.82</v>
      </c>
      <c r="F2891" s="591" t="s">
        <v>794</v>
      </c>
    </row>
    <row r="2892" spans="1:6">
      <c r="A2892" s="593">
        <v>103928</v>
      </c>
      <c r="B2892" s="593" t="s">
        <v>3652</v>
      </c>
      <c r="C2892" s="593" t="s">
        <v>63</v>
      </c>
      <c r="D2892" s="593" t="s">
        <v>942</v>
      </c>
      <c r="E2892" s="595">
        <v>578.91999999999996</v>
      </c>
      <c r="F2892" s="591" t="s">
        <v>794</v>
      </c>
    </row>
    <row r="2893" spans="1:6">
      <c r="A2893" s="593">
        <v>103929</v>
      </c>
      <c r="B2893" s="593" t="s">
        <v>3653</v>
      </c>
      <c r="C2893" s="593" t="s">
        <v>63</v>
      </c>
      <c r="D2893" s="593" t="s">
        <v>793</v>
      </c>
      <c r="E2893" s="594">
        <v>1441.63</v>
      </c>
      <c r="F2893" s="591" t="s">
        <v>794</v>
      </c>
    </row>
    <row r="2894" spans="1:6">
      <c r="A2894" s="593">
        <v>103930</v>
      </c>
      <c r="B2894" s="593" t="s">
        <v>3654</v>
      </c>
      <c r="C2894" s="593" t="s">
        <v>63</v>
      </c>
      <c r="D2894" s="593" t="s">
        <v>793</v>
      </c>
      <c r="E2894" s="595">
        <v>898.53</v>
      </c>
      <c r="F2894" s="591" t="s">
        <v>794</v>
      </c>
    </row>
    <row r="2895" spans="1:6">
      <c r="A2895" s="593">
        <v>103931</v>
      </c>
      <c r="B2895" s="593" t="s">
        <v>3655</v>
      </c>
      <c r="C2895" s="593" t="s">
        <v>63</v>
      </c>
      <c r="D2895" s="593" t="s">
        <v>793</v>
      </c>
      <c r="E2895" s="595">
        <v>661.76</v>
      </c>
      <c r="F2895" s="591" t="s">
        <v>794</v>
      </c>
    </row>
    <row r="2896" spans="1:6">
      <c r="A2896" s="593">
        <v>103932</v>
      </c>
      <c r="B2896" s="593" t="s">
        <v>3656</v>
      </c>
      <c r="C2896" s="593" t="s">
        <v>63</v>
      </c>
      <c r="D2896" s="593" t="s">
        <v>793</v>
      </c>
      <c r="E2896" s="595">
        <v>627.07000000000005</v>
      </c>
      <c r="F2896" s="591" t="s">
        <v>794</v>
      </c>
    </row>
    <row r="2897" spans="1:6">
      <c r="A2897" s="593">
        <v>103933</v>
      </c>
      <c r="B2897" s="593" t="s">
        <v>3657</v>
      </c>
      <c r="C2897" s="593" t="s">
        <v>63</v>
      </c>
      <c r="D2897" s="593" t="s">
        <v>793</v>
      </c>
      <c r="E2897" s="594">
        <v>1839.4</v>
      </c>
      <c r="F2897" s="591" t="s">
        <v>794</v>
      </c>
    </row>
    <row r="2898" spans="1:6">
      <c r="A2898" s="593">
        <v>105041</v>
      </c>
      <c r="B2898" s="593" t="s">
        <v>3658</v>
      </c>
      <c r="C2898" s="593" t="s">
        <v>67</v>
      </c>
      <c r="D2898" s="593" t="s">
        <v>942</v>
      </c>
      <c r="E2898" s="595">
        <v>55.48</v>
      </c>
      <c r="F2898" s="591" t="s">
        <v>794</v>
      </c>
    </row>
    <row r="2899" spans="1:6">
      <c r="A2899" s="593">
        <v>105042</v>
      </c>
      <c r="B2899" s="593" t="s">
        <v>3659</v>
      </c>
      <c r="C2899" s="593" t="s">
        <v>67</v>
      </c>
      <c r="D2899" s="593" t="s">
        <v>942</v>
      </c>
      <c r="E2899" s="595">
        <v>63.43</v>
      </c>
      <c r="F2899" s="591" t="s">
        <v>794</v>
      </c>
    </row>
    <row r="2900" spans="1:6">
      <c r="A2900" s="593">
        <v>105045</v>
      </c>
      <c r="B2900" s="593" t="s">
        <v>3660</v>
      </c>
      <c r="C2900" s="593" t="s">
        <v>67</v>
      </c>
      <c r="D2900" s="593" t="s">
        <v>942</v>
      </c>
      <c r="E2900" s="595">
        <v>65.52</v>
      </c>
      <c r="F2900" s="591" t="s">
        <v>794</v>
      </c>
    </row>
    <row r="2901" spans="1:6">
      <c r="A2901" s="593">
        <v>105046</v>
      </c>
      <c r="B2901" s="593" t="s">
        <v>3661</v>
      </c>
      <c r="C2901" s="593" t="s">
        <v>67</v>
      </c>
      <c r="D2901" s="593" t="s">
        <v>942</v>
      </c>
      <c r="E2901" s="595">
        <v>54.58</v>
      </c>
      <c r="F2901" s="591" t="s">
        <v>794</v>
      </c>
    </row>
    <row r="2902" spans="1:6">
      <c r="A2902" s="593">
        <v>105050</v>
      </c>
      <c r="B2902" s="593" t="s">
        <v>3662</v>
      </c>
      <c r="C2902" s="593" t="s">
        <v>67</v>
      </c>
      <c r="D2902" s="593" t="s">
        <v>942</v>
      </c>
      <c r="E2902" s="595">
        <v>209.73</v>
      </c>
      <c r="F2902" s="591" t="s">
        <v>794</v>
      </c>
    </row>
    <row r="2903" spans="1:6">
      <c r="A2903" s="593">
        <v>105053</v>
      </c>
      <c r="B2903" s="593" t="s">
        <v>3663</v>
      </c>
      <c r="C2903" s="593" t="s">
        <v>67</v>
      </c>
      <c r="D2903" s="593" t="s">
        <v>942</v>
      </c>
      <c r="E2903" s="595">
        <v>201.01</v>
      </c>
      <c r="F2903" s="591" t="s">
        <v>794</v>
      </c>
    </row>
    <row r="2904" spans="1:6">
      <c r="A2904" s="593">
        <v>105056</v>
      </c>
      <c r="B2904" s="593" t="s">
        <v>3664</v>
      </c>
      <c r="C2904" s="593" t="s">
        <v>67</v>
      </c>
      <c r="D2904" s="593" t="s">
        <v>942</v>
      </c>
      <c r="E2904" s="595">
        <v>292.08999999999997</v>
      </c>
      <c r="F2904" s="591" t="s">
        <v>794</v>
      </c>
    </row>
    <row r="2905" spans="1:6">
      <c r="A2905" s="593">
        <v>105058</v>
      </c>
      <c r="B2905" s="593" t="s">
        <v>3665</v>
      </c>
      <c r="C2905" s="593" t="s">
        <v>67</v>
      </c>
      <c r="D2905" s="593" t="s">
        <v>942</v>
      </c>
      <c r="E2905" s="595">
        <v>283.94</v>
      </c>
      <c r="F2905" s="591" t="s">
        <v>794</v>
      </c>
    </row>
    <row r="2906" spans="1:6">
      <c r="A2906" s="593">
        <v>105061</v>
      </c>
      <c r="B2906" s="593" t="s">
        <v>3666</v>
      </c>
      <c r="C2906" s="593" t="s">
        <v>67</v>
      </c>
      <c r="D2906" s="593" t="s">
        <v>942</v>
      </c>
      <c r="E2906" s="595">
        <v>82.42</v>
      </c>
      <c r="F2906" s="591" t="s">
        <v>794</v>
      </c>
    </row>
    <row r="2907" spans="1:6">
      <c r="A2907" s="593">
        <v>105064</v>
      </c>
      <c r="B2907" s="593" t="s">
        <v>3667</v>
      </c>
      <c r="C2907" s="593" t="s">
        <v>67</v>
      </c>
      <c r="D2907" s="593" t="s">
        <v>942</v>
      </c>
      <c r="E2907" s="595">
        <v>71.260000000000005</v>
      </c>
      <c r="F2907" s="591" t="s">
        <v>794</v>
      </c>
    </row>
    <row r="2908" spans="1:6">
      <c r="A2908" s="593">
        <v>105068</v>
      </c>
      <c r="B2908" s="593" t="s">
        <v>3668</v>
      </c>
      <c r="C2908" s="593" t="s">
        <v>67</v>
      </c>
      <c r="D2908" s="593" t="s">
        <v>942</v>
      </c>
      <c r="E2908" s="595">
        <v>136.30000000000001</v>
      </c>
      <c r="F2908" s="591" t="s">
        <v>794</v>
      </c>
    </row>
    <row r="2909" spans="1:6">
      <c r="A2909" s="593">
        <v>105071</v>
      </c>
      <c r="B2909" s="593" t="s">
        <v>3669</v>
      </c>
      <c r="C2909" s="593" t="s">
        <v>67</v>
      </c>
      <c r="D2909" s="593" t="s">
        <v>942</v>
      </c>
      <c r="E2909" s="595">
        <v>125.15</v>
      </c>
      <c r="F2909" s="591" t="s">
        <v>794</v>
      </c>
    </row>
    <row r="2910" spans="1:6">
      <c r="A2910" s="593">
        <v>105074</v>
      </c>
      <c r="B2910" s="593" t="s">
        <v>3670</v>
      </c>
      <c r="C2910" s="593" t="s">
        <v>67</v>
      </c>
      <c r="D2910" s="593" t="s">
        <v>942</v>
      </c>
      <c r="E2910" s="595">
        <v>211.67</v>
      </c>
      <c r="F2910" s="591" t="s">
        <v>794</v>
      </c>
    </row>
    <row r="2911" spans="1:6">
      <c r="A2911" s="593">
        <v>105077</v>
      </c>
      <c r="B2911" s="593" t="s">
        <v>3671</v>
      </c>
      <c r="C2911" s="593" t="s">
        <v>67</v>
      </c>
      <c r="D2911" s="593" t="s">
        <v>942</v>
      </c>
      <c r="E2911" s="595">
        <v>200.58</v>
      </c>
      <c r="F2911" s="591" t="s">
        <v>794</v>
      </c>
    </row>
    <row r="2912" spans="1:6">
      <c r="A2912" s="593">
        <v>105080</v>
      </c>
      <c r="B2912" s="593" t="s">
        <v>3672</v>
      </c>
      <c r="C2912" s="593" t="s">
        <v>67</v>
      </c>
      <c r="D2912" s="593" t="s">
        <v>942</v>
      </c>
      <c r="E2912" s="595">
        <v>55.37</v>
      </c>
      <c r="F2912" s="591" t="s">
        <v>794</v>
      </c>
    </row>
    <row r="2913" spans="1:6">
      <c r="A2913" s="593">
        <v>105081</v>
      </c>
      <c r="B2913" s="593" t="s">
        <v>3673</v>
      </c>
      <c r="C2913" s="593" t="s">
        <v>67</v>
      </c>
      <c r="D2913" s="593" t="s">
        <v>942</v>
      </c>
      <c r="E2913" s="595">
        <v>63.84</v>
      </c>
      <c r="F2913" s="591" t="s">
        <v>794</v>
      </c>
    </row>
    <row r="2914" spans="1:6">
      <c r="A2914" s="593">
        <v>105082</v>
      </c>
      <c r="B2914" s="593" t="s">
        <v>3674</v>
      </c>
      <c r="C2914" s="593" t="s">
        <v>67</v>
      </c>
      <c r="D2914" s="593" t="s">
        <v>942</v>
      </c>
      <c r="E2914" s="595">
        <v>57.67</v>
      </c>
      <c r="F2914" s="591" t="s">
        <v>794</v>
      </c>
    </row>
    <row r="2915" spans="1:6">
      <c r="A2915" s="593">
        <v>105083</v>
      </c>
      <c r="B2915" s="593" t="s">
        <v>3675</v>
      </c>
      <c r="C2915" s="593" t="s">
        <v>67</v>
      </c>
      <c r="D2915" s="593" t="s">
        <v>942</v>
      </c>
      <c r="E2915" s="595">
        <v>64.88</v>
      </c>
      <c r="F2915" s="591" t="s">
        <v>794</v>
      </c>
    </row>
    <row r="2916" spans="1:6">
      <c r="A2916" s="593">
        <v>105084</v>
      </c>
      <c r="B2916" s="593" t="s">
        <v>3676</v>
      </c>
      <c r="C2916" s="593" t="s">
        <v>67</v>
      </c>
      <c r="D2916" s="593" t="s">
        <v>942</v>
      </c>
      <c r="E2916" s="595">
        <v>80.31</v>
      </c>
      <c r="F2916" s="591" t="s">
        <v>794</v>
      </c>
    </row>
    <row r="2917" spans="1:6">
      <c r="A2917" s="593">
        <v>105085</v>
      </c>
      <c r="B2917" s="593" t="s">
        <v>3677</v>
      </c>
      <c r="C2917" s="593" t="s">
        <v>67</v>
      </c>
      <c r="D2917" s="593" t="s">
        <v>942</v>
      </c>
      <c r="E2917" s="595">
        <v>83.88</v>
      </c>
      <c r="F2917" s="591" t="s">
        <v>794</v>
      </c>
    </row>
    <row r="2918" spans="1:6">
      <c r="A2918" s="593">
        <v>105086</v>
      </c>
      <c r="B2918" s="593" t="s">
        <v>3678</v>
      </c>
      <c r="C2918" s="593" t="s">
        <v>67</v>
      </c>
      <c r="D2918" s="593" t="s">
        <v>942</v>
      </c>
      <c r="E2918" s="595">
        <v>74.66</v>
      </c>
      <c r="F2918" s="591" t="s">
        <v>794</v>
      </c>
    </row>
    <row r="2919" spans="1:6">
      <c r="A2919" s="593">
        <v>105087</v>
      </c>
      <c r="B2919" s="593" t="s">
        <v>3679</v>
      </c>
      <c r="C2919" s="593" t="s">
        <v>67</v>
      </c>
      <c r="D2919" s="593" t="s">
        <v>942</v>
      </c>
      <c r="E2919" s="595">
        <v>83.7</v>
      </c>
      <c r="F2919" s="591" t="s">
        <v>794</v>
      </c>
    </row>
    <row r="2920" spans="1:6">
      <c r="A2920" s="593">
        <v>105088</v>
      </c>
      <c r="B2920" s="593" t="s">
        <v>3680</v>
      </c>
      <c r="C2920" s="593" t="s">
        <v>67</v>
      </c>
      <c r="D2920" s="593" t="s">
        <v>942</v>
      </c>
      <c r="E2920" s="595">
        <v>150.53</v>
      </c>
      <c r="F2920" s="591" t="s">
        <v>794</v>
      </c>
    </row>
    <row r="2921" spans="1:6">
      <c r="A2921" s="593">
        <v>105089</v>
      </c>
      <c r="B2921" s="593" t="s">
        <v>3681</v>
      </c>
      <c r="C2921" s="593" t="s">
        <v>67</v>
      </c>
      <c r="D2921" s="593" t="s">
        <v>942</v>
      </c>
      <c r="E2921" s="595">
        <v>138.99</v>
      </c>
      <c r="F2921" s="591" t="s">
        <v>794</v>
      </c>
    </row>
    <row r="2922" spans="1:6">
      <c r="A2922" s="593">
        <v>105090</v>
      </c>
      <c r="B2922" s="593" t="s">
        <v>3682</v>
      </c>
      <c r="C2922" s="593" t="s">
        <v>68</v>
      </c>
      <c r="D2922" s="593" t="s">
        <v>793</v>
      </c>
      <c r="E2922" s="595">
        <v>480.65</v>
      </c>
      <c r="F2922" s="591" t="s">
        <v>794</v>
      </c>
    </row>
    <row r="2923" spans="1:6">
      <c r="A2923" s="593">
        <v>105091</v>
      </c>
      <c r="B2923" s="593" t="s">
        <v>3683</v>
      </c>
      <c r="C2923" s="593" t="s">
        <v>67</v>
      </c>
      <c r="D2923" s="593" t="s">
        <v>942</v>
      </c>
      <c r="E2923" s="595">
        <v>110.44</v>
      </c>
      <c r="F2923" s="591" t="s">
        <v>794</v>
      </c>
    </row>
    <row r="2924" spans="1:6">
      <c r="A2924" s="593">
        <v>105092</v>
      </c>
      <c r="B2924" s="593" t="s">
        <v>3684</v>
      </c>
      <c r="C2924" s="593" t="s">
        <v>67</v>
      </c>
      <c r="D2924" s="593" t="s">
        <v>942</v>
      </c>
      <c r="E2924" s="595">
        <v>120.06</v>
      </c>
      <c r="F2924" s="591" t="s">
        <v>794</v>
      </c>
    </row>
    <row r="2925" spans="1:6">
      <c r="A2925" s="593">
        <v>105093</v>
      </c>
      <c r="B2925" s="593" t="s">
        <v>3685</v>
      </c>
      <c r="C2925" s="593" t="s">
        <v>67</v>
      </c>
      <c r="D2925" s="593" t="s">
        <v>942</v>
      </c>
      <c r="E2925" s="595">
        <v>121.69</v>
      </c>
      <c r="F2925" s="591" t="s">
        <v>794</v>
      </c>
    </row>
    <row r="2926" spans="1:6">
      <c r="A2926" s="593">
        <v>105095</v>
      </c>
      <c r="B2926" s="593" t="s">
        <v>3686</v>
      </c>
      <c r="C2926" s="593" t="s">
        <v>67</v>
      </c>
      <c r="D2926" s="593" t="s">
        <v>942</v>
      </c>
      <c r="E2926" s="595">
        <v>97.67</v>
      </c>
      <c r="F2926" s="591" t="s">
        <v>794</v>
      </c>
    </row>
    <row r="2927" spans="1:6">
      <c r="A2927" s="593">
        <v>105098</v>
      </c>
      <c r="B2927" s="593" t="s">
        <v>3687</v>
      </c>
      <c r="C2927" s="593" t="s">
        <v>67</v>
      </c>
      <c r="D2927" s="593" t="s">
        <v>942</v>
      </c>
      <c r="E2927" s="595">
        <v>88.84</v>
      </c>
      <c r="F2927" s="591" t="s">
        <v>794</v>
      </c>
    </row>
    <row r="2928" spans="1:6">
      <c r="A2928" s="593">
        <v>105099</v>
      </c>
      <c r="B2928" s="593" t="s">
        <v>3688</v>
      </c>
      <c r="C2928" s="593" t="s">
        <v>67</v>
      </c>
      <c r="D2928" s="593" t="s">
        <v>942</v>
      </c>
      <c r="E2928" s="594">
        <v>75.39</v>
      </c>
      <c r="F2928" s="591" t="s">
        <v>794</v>
      </c>
    </row>
    <row r="2929" spans="1:6">
      <c r="A2929" s="593">
        <v>105100</v>
      </c>
      <c r="B2929" s="593" t="s">
        <v>3689</v>
      </c>
      <c r="C2929" s="593" t="s">
        <v>67</v>
      </c>
      <c r="D2929" s="593" t="s">
        <v>942</v>
      </c>
      <c r="E2929" s="595">
        <v>111.89</v>
      </c>
      <c r="F2929" s="591" t="s">
        <v>794</v>
      </c>
    </row>
    <row r="2930" spans="1:6">
      <c r="A2930" s="593">
        <v>105101</v>
      </c>
      <c r="B2930" s="593" t="s">
        <v>3690</v>
      </c>
      <c r="C2930" s="593" t="s">
        <v>67</v>
      </c>
      <c r="D2930" s="593" t="s">
        <v>942</v>
      </c>
      <c r="E2930" s="595">
        <v>228.64</v>
      </c>
      <c r="F2930" s="591" t="s">
        <v>794</v>
      </c>
    </row>
    <row r="2931" spans="1:6">
      <c r="A2931" s="593">
        <v>105102</v>
      </c>
      <c r="B2931" s="593" t="s">
        <v>3691</v>
      </c>
      <c r="C2931" s="593" t="s">
        <v>67</v>
      </c>
      <c r="D2931" s="593" t="s">
        <v>942</v>
      </c>
      <c r="E2931" s="595">
        <v>317.14</v>
      </c>
      <c r="F2931" s="591" t="s">
        <v>794</v>
      </c>
    </row>
    <row r="2932" spans="1:6">
      <c r="A2932" s="593">
        <v>98562</v>
      </c>
      <c r="B2932" s="593" t="s">
        <v>3692</v>
      </c>
      <c r="C2932" s="593" t="s">
        <v>68</v>
      </c>
      <c r="D2932" s="593" t="s">
        <v>942</v>
      </c>
      <c r="E2932" s="595">
        <v>45.85</v>
      </c>
      <c r="F2932" s="591" t="s">
        <v>794</v>
      </c>
    </row>
    <row r="2933" spans="1:6">
      <c r="A2933" s="593">
        <v>98555</v>
      </c>
      <c r="B2933" s="593" t="s">
        <v>3693</v>
      </c>
      <c r="C2933" s="593" t="s">
        <v>68</v>
      </c>
      <c r="D2933" s="593" t="s">
        <v>942</v>
      </c>
      <c r="E2933" s="595">
        <v>27.2</v>
      </c>
      <c r="F2933" s="591" t="s">
        <v>794</v>
      </c>
    </row>
    <row r="2934" spans="1:6">
      <c r="A2934" s="593">
        <v>98556</v>
      </c>
      <c r="B2934" s="593" t="s">
        <v>3694</v>
      </c>
      <c r="C2934" s="593" t="s">
        <v>68</v>
      </c>
      <c r="D2934" s="593" t="s">
        <v>793</v>
      </c>
      <c r="E2934" s="595">
        <v>50.95</v>
      </c>
      <c r="F2934" s="591" t="s">
        <v>794</v>
      </c>
    </row>
    <row r="2935" spans="1:6">
      <c r="A2935" s="593">
        <v>98558</v>
      </c>
      <c r="B2935" s="593" t="s">
        <v>3695</v>
      </c>
      <c r="C2935" s="593" t="s">
        <v>123</v>
      </c>
      <c r="D2935" s="593" t="s">
        <v>793</v>
      </c>
      <c r="E2935" s="594">
        <v>8.6300000000000008</v>
      </c>
      <c r="F2935" s="591" t="s">
        <v>794</v>
      </c>
    </row>
    <row r="2936" spans="1:6">
      <c r="A2936" s="593">
        <v>98559</v>
      </c>
      <c r="B2936" s="593" t="s">
        <v>3696</v>
      </c>
      <c r="C2936" s="593" t="s">
        <v>67</v>
      </c>
      <c r="D2936" s="593" t="s">
        <v>793</v>
      </c>
      <c r="E2936" s="595">
        <v>4.5199999999999996</v>
      </c>
      <c r="F2936" s="591" t="s">
        <v>794</v>
      </c>
    </row>
    <row r="2937" spans="1:6">
      <c r="A2937" s="593">
        <v>98546</v>
      </c>
      <c r="B2937" s="593" t="s">
        <v>3697</v>
      </c>
      <c r="C2937" s="593" t="s">
        <v>68</v>
      </c>
      <c r="D2937" s="593" t="s">
        <v>793</v>
      </c>
      <c r="E2937" s="595">
        <v>126.28</v>
      </c>
      <c r="F2937" s="591" t="s">
        <v>794</v>
      </c>
    </row>
    <row r="2938" spans="1:6">
      <c r="A2938" s="593">
        <v>98547</v>
      </c>
      <c r="B2938" s="593" t="s">
        <v>3698</v>
      </c>
      <c r="C2938" s="593" t="s">
        <v>68</v>
      </c>
      <c r="D2938" s="593" t="s">
        <v>793</v>
      </c>
      <c r="E2938" s="595">
        <v>206.99</v>
      </c>
      <c r="F2938" s="591" t="s">
        <v>794</v>
      </c>
    </row>
    <row r="2939" spans="1:6">
      <c r="A2939" s="593">
        <v>98553</v>
      </c>
      <c r="B2939" s="593" t="s">
        <v>3699</v>
      </c>
      <c r="C2939" s="593" t="s">
        <v>68</v>
      </c>
      <c r="D2939" s="593" t="s">
        <v>942</v>
      </c>
      <c r="E2939" s="595">
        <v>170.08</v>
      </c>
      <c r="F2939" s="591" t="s">
        <v>794</v>
      </c>
    </row>
    <row r="2940" spans="1:6">
      <c r="A2940" s="593">
        <v>98554</v>
      </c>
      <c r="B2940" s="593" t="s">
        <v>3700</v>
      </c>
      <c r="C2940" s="593" t="s">
        <v>68</v>
      </c>
      <c r="D2940" s="593" t="s">
        <v>942</v>
      </c>
      <c r="E2940" s="595">
        <v>43.65</v>
      </c>
      <c r="F2940" s="591" t="s">
        <v>794</v>
      </c>
    </row>
    <row r="2941" spans="1:6">
      <c r="A2941" s="593">
        <v>98557</v>
      </c>
      <c r="B2941" s="593" t="s">
        <v>3701</v>
      </c>
      <c r="C2941" s="593" t="s">
        <v>68</v>
      </c>
      <c r="D2941" s="593" t="s">
        <v>793</v>
      </c>
      <c r="E2941" s="595">
        <v>37.74</v>
      </c>
      <c r="F2941" s="591" t="s">
        <v>794</v>
      </c>
    </row>
    <row r="2942" spans="1:6">
      <c r="A2942" s="593">
        <v>98563</v>
      </c>
      <c r="B2942" s="593" t="s">
        <v>3702</v>
      </c>
      <c r="C2942" s="593" t="s">
        <v>68</v>
      </c>
      <c r="D2942" s="593" t="s">
        <v>793</v>
      </c>
      <c r="E2942" s="595">
        <v>37.22</v>
      </c>
      <c r="F2942" s="591" t="s">
        <v>794</v>
      </c>
    </row>
    <row r="2943" spans="1:6">
      <c r="A2943" s="593">
        <v>98564</v>
      </c>
      <c r="B2943" s="593" t="s">
        <v>3703</v>
      </c>
      <c r="C2943" s="593" t="s">
        <v>68</v>
      </c>
      <c r="D2943" s="593" t="s">
        <v>793</v>
      </c>
      <c r="E2943" s="595">
        <v>49.86</v>
      </c>
      <c r="F2943" s="591" t="s">
        <v>794</v>
      </c>
    </row>
    <row r="2944" spans="1:6">
      <c r="A2944" s="593">
        <v>98565</v>
      </c>
      <c r="B2944" s="593" t="s">
        <v>3704</v>
      </c>
      <c r="C2944" s="593" t="s">
        <v>68</v>
      </c>
      <c r="D2944" s="593" t="s">
        <v>793</v>
      </c>
      <c r="E2944" s="595">
        <v>52.7</v>
      </c>
      <c r="F2944" s="591" t="s">
        <v>794</v>
      </c>
    </row>
    <row r="2945" spans="1:6">
      <c r="A2945" s="593">
        <v>98566</v>
      </c>
      <c r="B2945" s="593" t="s">
        <v>3705</v>
      </c>
      <c r="C2945" s="593" t="s">
        <v>68</v>
      </c>
      <c r="D2945" s="593" t="s">
        <v>793</v>
      </c>
      <c r="E2945" s="595">
        <v>65.34</v>
      </c>
      <c r="F2945" s="591" t="s">
        <v>794</v>
      </c>
    </row>
    <row r="2946" spans="1:6">
      <c r="A2946" s="593">
        <v>98567</v>
      </c>
      <c r="B2946" s="593" t="s">
        <v>3706</v>
      </c>
      <c r="C2946" s="593" t="s">
        <v>68</v>
      </c>
      <c r="D2946" s="593" t="s">
        <v>793</v>
      </c>
      <c r="E2946" s="595">
        <v>67.28</v>
      </c>
      <c r="F2946" s="591" t="s">
        <v>794</v>
      </c>
    </row>
    <row r="2947" spans="1:6">
      <c r="A2947" s="593">
        <v>98568</v>
      </c>
      <c r="B2947" s="593" t="s">
        <v>3707</v>
      </c>
      <c r="C2947" s="593" t="s">
        <v>68</v>
      </c>
      <c r="D2947" s="593" t="s">
        <v>793</v>
      </c>
      <c r="E2947" s="595">
        <v>79.930000000000007</v>
      </c>
      <c r="F2947" s="591" t="s">
        <v>794</v>
      </c>
    </row>
    <row r="2948" spans="1:6">
      <c r="A2948" s="593">
        <v>98569</v>
      </c>
      <c r="B2948" s="593" t="s">
        <v>3708</v>
      </c>
      <c r="C2948" s="593" t="s">
        <v>68</v>
      </c>
      <c r="D2948" s="593" t="s">
        <v>793</v>
      </c>
      <c r="E2948" s="595">
        <v>82.76</v>
      </c>
      <c r="F2948" s="591" t="s">
        <v>794</v>
      </c>
    </row>
    <row r="2949" spans="1:6">
      <c r="A2949" s="593">
        <v>98570</v>
      </c>
      <c r="B2949" s="593" t="s">
        <v>3709</v>
      </c>
      <c r="C2949" s="593" t="s">
        <v>68</v>
      </c>
      <c r="D2949" s="593" t="s">
        <v>793</v>
      </c>
      <c r="E2949" s="595">
        <v>95.41</v>
      </c>
      <c r="F2949" s="591" t="s">
        <v>794</v>
      </c>
    </row>
    <row r="2950" spans="1:6">
      <c r="A2950" s="593">
        <v>98571</v>
      </c>
      <c r="B2950" s="593" t="s">
        <v>3710</v>
      </c>
      <c r="C2950" s="593" t="s">
        <v>68</v>
      </c>
      <c r="D2950" s="593" t="s">
        <v>793</v>
      </c>
      <c r="E2950" s="595">
        <v>49.34</v>
      </c>
      <c r="F2950" s="591" t="s">
        <v>794</v>
      </c>
    </row>
    <row r="2951" spans="1:6">
      <c r="A2951" s="593">
        <v>98572</v>
      </c>
      <c r="B2951" s="593" t="s">
        <v>3711</v>
      </c>
      <c r="C2951" s="593" t="s">
        <v>68</v>
      </c>
      <c r="D2951" s="593" t="s">
        <v>793</v>
      </c>
      <c r="E2951" s="595">
        <v>60.44</v>
      </c>
      <c r="F2951" s="591" t="s">
        <v>794</v>
      </c>
    </row>
    <row r="2952" spans="1:6">
      <c r="A2952" s="593">
        <v>98573</v>
      </c>
      <c r="B2952" s="593" t="s">
        <v>3712</v>
      </c>
      <c r="C2952" s="593" t="s">
        <v>68</v>
      </c>
      <c r="D2952" s="593" t="s">
        <v>793</v>
      </c>
      <c r="E2952" s="595">
        <v>72.61</v>
      </c>
      <c r="F2952" s="591" t="s">
        <v>794</v>
      </c>
    </row>
    <row r="2953" spans="1:6">
      <c r="A2953" s="593">
        <v>91831</v>
      </c>
      <c r="B2953" s="593" t="s">
        <v>3713</v>
      </c>
      <c r="C2953" s="593" t="s">
        <v>67</v>
      </c>
      <c r="D2953" s="593" t="s">
        <v>942</v>
      </c>
      <c r="E2953" s="595">
        <v>15.51</v>
      </c>
      <c r="F2953" s="591" t="s">
        <v>794</v>
      </c>
    </row>
    <row r="2954" spans="1:6">
      <c r="A2954" s="593">
        <v>91833</v>
      </c>
      <c r="B2954" s="593" t="s">
        <v>3714</v>
      </c>
      <c r="C2954" s="593" t="s">
        <v>67</v>
      </c>
      <c r="D2954" s="593" t="s">
        <v>942</v>
      </c>
      <c r="E2954" s="595">
        <v>16.100000000000001</v>
      </c>
      <c r="F2954" s="591" t="s">
        <v>794</v>
      </c>
    </row>
    <row r="2955" spans="1:6">
      <c r="A2955" s="593">
        <v>91834</v>
      </c>
      <c r="B2955" s="593" t="s">
        <v>3715</v>
      </c>
      <c r="C2955" s="593" t="s">
        <v>67</v>
      </c>
      <c r="D2955" s="593" t="s">
        <v>942</v>
      </c>
      <c r="E2955" s="595">
        <v>16.2</v>
      </c>
      <c r="F2955" s="591" t="s">
        <v>794</v>
      </c>
    </row>
    <row r="2956" spans="1:6">
      <c r="A2956" s="593">
        <v>91835</v>
      </c>
      <c r="B2956" s="593" t="s">
        <v>3716</v>
      </c>
      <c r="C2956" s="593" t="s">
        <v>67</v>
      </c>
      <c r="D2956" s="593" t="s">
        <v>942</v>
      </c>
      <c r="E2956" s="595">
        <v>17.7</v>
      </c>
      <c r="F2956" s="591" t="s">
        <v>794</v>
      </c>
    </row>
    <row r="2957" spans="1:6">
      <c r="A2957" s="593">
        <v>91836</v>
      </c>
      <c r="B2957" s="593" t="s">
        <v>3717</v>
      </c>
      <c r="C2957" s="593" t="s">
        <v>67</v>
      </c>
      <c r="D2957" s="593" t="s">
        <v>942</v>
      </c>
      <c r="E2957" s="595">
        <v>18.850000000000001</v>
      </c>
      <c r="F2957" s="591" t="s">
        <v>794</v>
      </c>
    </row>
    <row r="2958" spans="1:6">
      <c r="A2958" s="593">
        <v>91837</v>
      </c>
      <c r="B2958" s="593" t="s">
        <v>3718</v>
      </c>
      <c r="C2958" s="593" t="s">
        <v>67</v>
      </c>
      <c r="D2958" s="593" t="s">
        <v>942</v>
      </c>
      <c r="E2958" s="595">
        <v>22.35</v>
      </c>
      <c r="F2958" s="591" t="s">
        <v>794</v>
      </c>
    </row>
    <row r="2959" spans="1:6">
      <c r="A2959" s="593">
        <v>91839</v>
      </c>
      <c r="B2959" s="593" t="s">
        <v>3719</v>
      </c>
      <c r="C2959" s="593" t="s">
        <v>67</v>
      </c>
      <c r="D2959" s="593" t="s">
        <v>942</v>
      </c>
      <c r="E2959" s="595">
        <v>16.59</v>
      </c>
      <c r="F2959" s="591" t="s">
        <v>794</v>
      </c>
    </row>
    <row r="2960" spans="1:6">
      <c r="A2960" s="593">
        <v>91840</v>
      </c>
      <c r="B2960" s="593" t="s">
        <v>3720</v>
      </c>
      <c r="C2960" s="593" t="s">
        <v>67</v>
      </c>
      <c r="D2960" s="593" t="s">
        <v>942</v>
      </c>
      <c r="E2960" s="595">
        <v>18.739999999999998</v>
      </c>
      <c r="F2960" s="591" t="s">
        <v>794</v>
      </c>
    </row>
    <row r="2961" spans="1:6">
      <c r="A2961" s="593">
        <v>91841</v>
      </c>
      <c r="B2961" s="593" t="s">
        <v>3721</v>
      </c>
      <c r="C2961" s="593" t="s">
        <v>67</v>
      </c>
      <c r="D2961" s="593" t="s">
        <v>942</v>
      </c>
      <c r="E2961" s="595">
        <v>18.12</v>
      </c>
      <c r="F2961" s="591" t="s">
        <v>794</v>
      </c>
    </row>
    <row r="2962" spans="1:6">
      <c r="A2962" s="593">
        <v>91843</v>
      </c>
      <c r="B2962" s="593" t="s">
        <v>3722</v>
      </c>
      <c r="C2962" s="593" t="s">
        <v>67</v>
      </c>
      <c r="D2962" s="593" t="s">
        <v>942</v>
      </c>
      <c r="E2962" s="594">
        <v>5.91</v>
      </c>
      <c r="F2962" s="591" t="s">
        <v>794</v>
      </c>
    </row>
    <row r="2963" spans="1:6">
      <c r="A2963" s="593">
        <v>91845</v>
      </c>
      <c r="B2963" s="593" t="s">
        <v>3723</v>
      </c>
      <c r="C2963" s="593" t="s">
        <v>67</v>
      </c>
      <c r="D2963" s="593" t="s">
        <v>942</v>
      </c>
      <c r="E2963" s="594">
        <v>7.49</v>
      </c>
      <c r="F2963" s="591" t="s">
        <v>794</v>
      </c>
    </row>
    <row r="2964" spans="1:6">
      <c r="A2964" s="593">
        <v>91847</v>
      </c>
      <c r="B2964" s="593" t="s">
        <v>3724</v>
      </c>
      <c r="C2964" s="593" t="s">
        <v>67</v>
      </c>
      <c r="D2964" s="593" t="s">
        <v>942</v>
      </c>
      <c r="E2964" s="595">
        <v>12.19</v>
      </c>
      <c r="F2964" s="591" t="s">
        <v>794</v>
      </c>
    </row>
    <row r="2965" spans="1:6">
      <c r="A2965" s="593">
        <v>91849</v>
      </c>
      <c r="B2965" s="593" t="s">
        <v>3725</v>
      </c>
      <c r="C2965" s="593" t="s">
        <v>67</v>
      </c>
      <c r="D2965" s="593" t="s">
        <v>942</v>
      </c>
      <c r="E2965" s="595">
        <v>6.43</v>
      </c>
      <c r="F2965" s="591" t="s">
        <v>794</v>
      </c>
    </row>
    <row r="2966" spans="1:6">
      <c r="A2966" s="593">
        <v>91850</v>
      </c>
      <c r="B2966" s="593" t="s">
        <v>3726</v>
      </c>
      <c r="C2966" s="593" t="s">
        <v>67</v>
      </c>
      <c r="D2966" s="593" t="s">
        <v>942</v>
      </c>
      <c r="E2966" s="595">
        <v>8.5299999999999994</v>
      </c>
      <c r="F2966" s="591" t="s">
        <v>794</v>
      </c>
    </row>
    <row r="2967" spans="1:6">
      <c r="A2967" s="593">
        <v>91851</v>
      </c>
      <c r="B2967" s="593" t="s">
        <v>3727</v>
      </c>
      <c r="C2967" s="593" t="s">
        <v>67</v>
      </c>
      <c r="D2967" s="593" t="s">
        <v>942</v>
      </c>
      <c r="E2967" s="595">
        <v>7.91</v>
      </c>
      <c r="F2967" s="591" t="s">
        <v>794</v>
      </c>
    </row>
    <row r="2968" spans="1:6">
      <c r="A2968" s="593">
        <v>91852</v>
      </c>
      <c r="B2968" s="593" t="s">
        <v>3728</v>
      </c>
      <c r="C2968" s="593" t="s">
        <v>67</v>
      </c>
      <c r="D2968" s="593" t="s">
        <v>942</v>
      </c>
      <c r="E2968" s="594">
        <v>7.85</v>
      </c>
      <c r="F2968" s="591" t="s">
        <v>794</v>
      </c>
    </row>
    <row r="2969" spans="1:6">
      <c r="A2969" s="593">
        <v>91853</v>
      </c>
      <c r="B2969" s="593" t="s">
        <v>3729</v>
      </c>
      <c r="C2969" s="593" t="s">
        <v>67</v>
      </c>
      <c r="D2969" s="593" t="s">
        <v>942</v>
      </c>
      <c r="E2969" s="594">
        <v>8.39</v>
      </c>
      <c r="F2969" s="591" t="s">
        <v>794</v>
      </c>
    </row>
    <row r="2970" spans="1:6">
      <c r="A2970" s="593">
        <v>91854</v>
      </c>
      <c r="B2970" s="593" t="s">
        <v>3730</v>
      </c>
      <c r="C2970" s="593" t="s">
        <v>67</v>
      </c>
      <c r="D2970" s="593" t="s">
        <v>942</v>
      </c>
      <c r="E2970" s="594">
        <v>8.48</v>
      </c>
      <c r="F2970" s="591" t="s">
        <v>794</v>
      </c>
    </row>
    <row r="2971" spans="1:6">
      <c r="A2971" s="593">
        <v>91855</v>
      </c>
      <c r="B2971" s="593" t="s">
        <v>3731</v>
      </c>
      <c r="C2971" s="593" t="s">
        <v>67</v>
      </c>
      <c r="D2971" s="593" t="s">
        <v>942</v>
      </c>
      <c r="E2971" s="594">
        <v>9.8699999999999992</v>
      </c>
      <c r="F2971" s="591" t="s">
        <v>794</v>
      </c>
    </row>
    <row r="2972" spans="1:6">
      <c r="A2972" s="593">
        <v>91856</v>
      </c>
      <c r="B2972" s="593" t="s">
        <v>3732</v>
      </c>
      <c r="C2972" s="593" t="s">
        <v>67</v>
      </c>
      <c r="D2972" s="593" t="s">
        <v>942</v>
      </c>
      <c r="E2972" s="594">
        <v>11.02</v>
      </c>
      <c r="F2972" s="591" t="s">
        <v>794</v>
      </c>
    </row>
    <row r="2973" spans="1:6">
      <c r="A2973" s="593">
        <v>91857</v>
      </c>
      <c r="B2973" s="593" t="s">
        <v>3733</v>
      </c>
      <c r="C2973" s="593" t="s">
        <v>67</v>
      </c>
      <c r="D2973" s="593" t="s">
        <v>942</v>
      </c>
      <c r="E2973" s="594">
        <v>14.25</v>
      </c>
      <c r="F2973" s="591" t="s">
        <v>794</v>
      </c>
    </row>
    <row r="2974" spans="1:6">
      <c r="A2974" s="593">
        <v>91859</v>
      </c>
      <c r="B2974" s="593" t="s">
        <v>3734</v>
      </c>
      <c r="C2974" s="593" t="s">
        <v>67</v>
      </c>
      <c r="D2974" s="593" t="s">
        <v>942</v>
      </c>
      <c r="E2974" s="594">
        <v>8.93</v>
      </c>
      <c r="F2974" s="591" t="s">
        <v>794</v>
      </c>
    </row>
    <row r="2975" spans="1:6">
      <c r="A2975" s="593">
        <v>91860</v>
      </c>
      <c r="B2975" s="593" t="s">
        <v>3735</v>
      </c>
      <c r="C2975" s="593" t="s">
        <v>67</v>
      </c>
      <c r="D2975" s="593" t="s">
        <v>942</v>
      </c>
      <c r="E2975" s="594">
        <v>10.94</v>
      </c>
      <c r="F2975" s="591" t="s">
        <v>794</v>
      </c>
    </row>
    <row r="2976" spans="1:6">
      <c r="A2976" s="593">
        <v>91861</v>
      </c>
      <c r="B2976" s="593" t="s">
        <v>3736</v>
      </c>
      <c r="C2976" s="593" t="s">
        <v>67</v>
      </c>
      <c r="D2976" s="593" t="s">
        <v>942</v>
      </c>
      <c r="E2976" s="594">
        <v>10.37</v>
      </c>
      <c r="F2976" s="591" t="s">
        <v>794</v>
      </c>
    </row>
    <row r="2977" spans="1:6">
      <c r="A2977" s="593">
        <v>91862</v>
      </c>
      <c r="B2977" s="593" t="s">
        <v>3737</v>
      </c>
      <c r="C2977" s="593" t="s">
        <v>67</v>
      </c>
      <c r="D2977" s="593" t="s">
        <v>942</v>
      </c>
      <c r="E2977" s="594">
        <v>8.61</v>
      </c>
      <c r="F2977" s="591" t="s">
        <v>794</v>
      </c>
    </row>
    <row r="2978" spans="1:6">
      <c r="A2978" s="593">
        <v>91863</v>
      </c>
      <c r="B2978" s="593" t="s">
        <v>3738</v>
      </c>
      <c r="C2978" s="593" t="s">
        <v>67</v>
      </c>
      <c r="D2978" s="593" t="s">
        <v>942</v>
      </c>
      <c r="E2978" s="594">
        <v>10.220000000000001</v>
      </c>
      <c r="F2978" s="591" t="s">
        <v>794</v>
      </c>
    </row>
    <row r="2979" spans="1:6">
      <c r="A2979" s="593">
        <v>91864</v>
      </c>
      <c r="B2979" s="593" t="s">
        <v>3739</v>
      </c>
      <c r="C2979" s="593" t="s">
        <v>67</v>
      </c>
      <c r="D2979" s="593" t="s">
        <v>942</v>
      </c>
      <c r="E2979" s="594">
        <v>13.92</v>
      </c>
      <c r="F2979" s="591" t="s">
        <v>794</v>
      </c>
    </row>
    <row r="2980" spans="1:6">
      <c r="A2980" s="593">
        <v>91865</v>
      </c>
      <c r="B2980" s="593" t="s">
        <v>3740</v>
      </c>
      <c r="C2980" s="593" t="s">
        <v>67</v>
      </c>
      <c r="D2980" s="593" t="s">
        <v>942</v>
      </c>
      <c r="E2980" s="594">
        <v>17.54</v>
      </c>
      <c r="F2980" s="591" t="s">
        <v>794</v>
      </c>
    </row>
    <row r="2981" spans="1:6">
      <c r="A2981" s="593">
        <v>91866</v>
      </c>
      <c r="B2981" s="593" t="s">
        <v>3741</v>
      </c>
      <c r="C2981" s="593" t="s">
        <v>67</v>
      </c>
      <c r="D2981" s="593" t="s">
        <v>942</v>
      </c>
      <c r="E2981" s="594">
        <v>7.56</v>
      </c>
      <c r="F2981" s="591" t="s">
        <v>794</v>
      </c>
    </row>
    <row r="2982" spans="1:6">
      <c r="A2982" s="593">
        <v>91867</v>
      </c>
      <c r="B2982" s="593" t="s">
        <v>3742</v>
      </c>
      <c r="C2982" s="593" t="s">
        <v>67</v>
      </c>
      <c r="D2982" s="593" t="s">
        <v>942</v>
      </c>
      <c r="E2982" s="595">
        <v>9.16</v>
      </c>
      <c r="F2982" s="591" t="s">
        <v>794</v>
      </c>
    </row>
    <row r="2983" spans="1:6">
      <c r="A2983" s="593">
        <v>91868</v>
      </c>
      <c r="B2983" s="593" t="s">
        <v>3743</v>
      </c>
      <c r="C2983" s="593" t="s">
        <v>67</v>
      </c>
      <c r="D2983" s="593" t="s">
        <v>942</v>
      </c>
      <c r="E2983" s="595">
        <v>12.88</v>
      </c>
      <c r="F2983" s="591" t="s">
        <v>794</v>
      </c>
    </row>
    <row r="2984" spans="1:6">
      <c r="A2984" s="593">
        <v>91869</v>
      </c>
      <c r="B2984" s="593" t="s">
        <v>3744</v>
      </c>
      <c r="C2984" s="593" t="s">
        <v>67</v>
      </c>
      <c r="D2984" s="593" t="s">
        <v>942</v>
      </c>
      <c r="E2984" s="595">
        <v>16.46</v>
      </c>
      <c r="F2984" s="591" t="s">
        <v>794</v>
      </c>
    </row>
    <row r="2985" spans="1:6">
      <c r="A2985" s="593">
        <v>91870</v>
      </c>
      <c r="B2985" s="593" t="s">
        <v>3745</v>
      </c>
      <c r="C2985" s="593" t="s">
        <v>67</v>
      </c>
      <c r="D2985" s="593" t="s">
        <v>942</v>
      </c>
      <c r="E2985" s="595">
        <v>11.15</v>
      </c>
      <c r="F2985" s="591" t="s">
        <v>794</v>
      </c>
    </row>
    <row r="2986" spans="1:6">
      <c r="A2986" s="593">
        <v>91871</v>
      </c>
      <c r="B2986" s="593" t="s">
        <v>3746</v>
      </c>
      <c r="C2986" s="593" t="s">
        <v>67</v>
      </c>
      <c r="D2986" s="593" t="s">
        <v>942</v>
      </c>
      <c r="E2986" s="595">
        <v>12.75</v>
      </c>
      <c r="F2986" s="591" t="s">
        <v>794</v>
      </c>
    </row>
    <row r="2987" spans="1:6">
      <c r="A2987" s="593">
        <v>91872</v>
      </c>
      <c r="B2987" s="593" t="s">
        <v>3747</v>
      </c>
      <c r="C2987" s="593" t="s">
        <v>67</v>
      </c>
      <c r="D2987" s="593" t="s">
        <v>942</v>
      </c>
      <c r="E2987" s="595">
        <v>16.46</v>
      </c>
      <c r="F2987" s="591" t="s">
        <v>794</v>
      </c>
    </row>
    <row r="2988" spans="1:6">
      <c r="A2988" s="593">
        <v>91873</v>
      </c>
      <c r="B2988" s="593" t="s">
        <v>3748</v>
      </c>
      <c r="C2988" s="593" t="s">
        <v>67</v>
      </c>
      <c r="D2988" s="593" t="s">
        <v>942</v>
      </c>
      <c r="E2988" s="595">
        <v>20.03</v>
      </c>
      <c r="F2988" s="591" t="s">
        <v>794</v>
      </c>
    </row>
    <row r="2989" spans="1:6">
      <c r="A2989" s="593">
        <v>93008</v>
      </c>
      <c r="B2989" s="593" t="s">
        <v>3749</v>
      </c>
      <c r="C2989" s="593" t="s">
        <v>67</v>
      </c>
      <c r="D2989" s="593" t="s">
        <v>942</v>
      </c>
      <c r="E2989" s="595">
        <v>17.34</v>
      </c>
      <c r="F2989" s="591" t="s">
        <v>794</v>
      </c>
    </row>
    <row r="2990" spans="1:6">
      <c r="A2990" s="593">
        <v>93009</v>
      </c>
      <c r="B2990" s="593" t="s">
        <v>3750</v>
      </c>
      <c r="C2990" s="593" t="s">
        <v>67</v>
      </c>
      <c r="D2990" s="593" t="s">
        <v>942</v>
      </c>
      <c r="E2990" s="595">
        <v>26</v>
      </c>
      <c r="F2990" s="591" t="s">
        <v>794</v>
      </c>
    </row>
    <row r="2991" spans="1:6">
      <c r="A2991" s="593">
        <v>93010</v>
      </c>
      <c r="B2991" s="593" t="s">
        <v>3751</v>
      </c>
      <c r="C2991" s="593" t="s">
        <v>67</v>
      </c>
      <c r="D2991" s="593" t="s">
        <v>942</v>
      </c>
      <c r="E2991" s="595">
        <v>36.450000000000003</v>
      </c>
      <c r="F2991" s="591" t="s">
        <v>794</v>
      </c>
    </row>
    <row r="2992" spans="1:6">
      <c r="A2992" s="593">
        <v>93011</v>
      </c>
      <c r="B2992" s="593" t="s">
        <v>3752</v>
      </c>
      <c r="C2992" s="593" t="s">
        <v>67</v>
      </c>
      <c r="D2992" s="593" t="s">
        <v>942</v>
      </c>
      <c r="E2992" s="595">
        <v>44.72</v>
      </c>
      <c r="F2992" s="591" t="s">
        <v>794</v>
      </c>
    </row>
    <row r="2993" spans="1:6">
      <c r="A2993" s="593">
        <v>93012</v>
      </c>
      <c r="B2993" s="593" t="s">
        <v>3753</v>
      </c>
      <c r="C2993" s="593" t="s">
        <v>67</v>
      </c>
      <c r="D2993" s="593" t="s">
        <v>942</v>
      </c>
      <c r="E2993" s="595">
        <v>68.010000000000005</v>
      </c>
      <c r="F2993" s="591" t="s">
        <v>794</v>
      </c>
    </row>
    <row r="2994" spans="1:6">
      <c r="A2994" s="593">
        <v>95726</v>
      </c>
      <c r="B2994" s="593" t="s">
        <v>3754</v>
      </c>
      <c r="C2994" s="593" t="s">
        <v>67</v>
      </c>
      <c r="D2994" s="593" t="s">
        <v>942</v>
      </c>
      <c r="E2994" s="595">
        <v>14.59</v>
      </c>
      <c r="F2994" s="591" t="s">
        <v>794</v>
      </c>
    </row>
    <row r="2995" spans="1:6">
      <c r="A2995" s="593">
        <v>95727</v>
      </c>
      <c r="B2995" s="593" t="s">
        <v>3755</v>
      </c>
      <c r="C2995" s="593" t="s">
        <v>67</v>
      </c>
      <c r="D2995" s="593" t="s">
        <v>942</v>
      </c>
      <c r="E2995" s="595">
        <v>17.75</v>
      </c>
      <c r="F2995" s="591" t="s">
        <v>794</v>
      </c>
    </row>
    <row r="2996" spans="1:6">
      <c r="A2996" s="593">
        <v>95728</v>
      </c>
      <c r="B2996" s="593" t="s">
        <v>3756</v>
      </c>
      <c r="C2996" s="593" t="s">
        <v>67</v>
      </c>
      <c r="D2996" s="593" t="s">
        <v>942</v>
      </c>
      <c r="E2996" s="595">
        <v>22.94</v>
      </c>
      <c r="F2996" s="591" t="s">
        <v>794</v>
      </c>
    </row>
    <row r="2997" spans="1:6">
      <c r="A2997" s="593">
        <v>97667</v>
      </c>
      <c r="B2997" s="593" t="s">
        <v>3757</v>
      </c>
      <c r="C2997" s="593" t="s">
        <v>67</v>
      </c>
      <c r="D2997" s="593" t="s">
        <v>942</v>
      </c>
      <c r="E2997" s="595">
        <v>7.51</v>
      </c>
      <c r="F2997" s="591" t="s">
        <v>794</v>
      </c>
    </row>
    <row r="2998" spans="1:6">
      <c r="A2998" s="593">
        <v>97668</v>
      </c>
      <c r="B2998" s="593" t="s">
        <v>3758</v>
      </c>
      <c r="C2998" s="593" t="s">
        <v>67</v>
      </c>
      <c r="D2998" s="593" t="s">
        <v>942</v>
      </c>
      <c r="E2998" s="595">
        <v>10.71</v>
      </c>
      <c r="F2998" s="591" t="s">
        <v>794</v>
      </c>
    </row>
    <row r="2999" spans="1:6">
      <c r="A2999" s="593">
        <v>97669</v>
      </c>
      <c r="B2999" s="593" t="s">
        <v>3759</v>
      </c>
      <c r="C2999" s="593" t="s">
        <v>67</v>
      </c>
      <c r="D2999" s="593" t="s">
        <v>942</v>
      </c>
      <c r="E2999" s="595">
        <v>15.82</v>
      </c>
      <c r="F2999" s="591" t="s">
        <v>794</v>
      </c>
    </row>
    <row r="3000" spans="1:6">
      <c r="A3000" s="593">
        <v>97670</v>
      </c>
      <c r="B3000" s="593" t="s">
        <v>3760</v>
      </c>
      <c r="C3000" s="593" t="s">
        <v>67</v>
      </c>
      <c r="D3000" s="593" t="s">
        <v>942</v>
      </c>
      <c r="E3000" s="595">
        <v>20.38</v>
      </c>
      <c r="F3000" s="591" t="s">
        <v>794</v>
      </c>
    </row>
    <row r="3001" spans="1:6">
      <c r="A3001" s="593">
        <v>91874</v>
      </c>
      <c r="B3001" s="593" t="s">
        <v>3761</v>
      </c>
      <c r="C3001" s="593" t="s">
        <v>123</v>
      </c>
      <c r="D3001" s="593" t="s">
        <v>942</v>
      </c>
      <c r="E3001" s="595">
        <v>6.16</v>
      </c>
      <c r="F3001" s="591" t="s">
        <v>794</v>
      </c>
    </row>
    <row r="3002" spans="1:6">
      <c r="A3002" s="593">
        <v>91875</v>
      </c>
      <c r="B3002" s="593" t="s">
        <v>3762</v>
      </c>
      <c r="C3002" s="593" t="s">
        <v>123</v>
      </c>
      <c r="D3002" s="593" t="s">
        <v>942</v>
      </c>
      <c r="E3002" s="595">
        <v>7.28</v>
      </c>
      <c r="F3002" s="591" t="s">
        <v>794</v>
      </c>
    </row>
    <row r="3003" spans="1:6">
      <c r="A3003" s="593">
        <v>91876</v>
      </c>
      <c r="B3003" s="593" t="s">
        <v>3763</v>
      </c>
      <c r="C3003" s="593" t="s">
        <v>123</v>
      </c>
      <c r="D3003" s="593" t="s">
        <v>942</v>
      </c>
      <c r="E3003" s="595">
        <v>8.81</v>
      </c>
      <c r="F3003" s="591" t="s">
        <v>794</v>
      </c>
    </row>
    <row r="3004" spans="1:6">
      <c r="A3004" s="593">
        <v>91877</v>
      </c>
      <c r="B3004" s="593" t="s">
        <v>3764</v>
      </c>
      <c r="C3004" s="593" t="s">
        <v>123</v>
      </c>
      <c r="D3004" s="593" t="s">
        <v>942</v>
      </c>
      <c r="E3004" s="595">
        <v>10.96</v>
      </c>
      <c r="F3004" s="591" t="s">
        <v>794</v>
      </c>
    </row>
    <row r="3005" spans="1:6">
      <c r="A3005" s="593">
        <v>91878</v>
      </c>
      <c r="B3005" s="593" t="s">
        <v>3765</v>
      </c>
      <c r="C3005" s="593" t="s">
        <v>123</v>
      </c>
      <c r="D3005" s="593" t="s">
        <v>942</v>
      </c>
      <c r="E3005" s="595">
        <v>4.8899999999999997</v>
      </c>
      <c r="F3005" s="591" t="s">
        <v>794</v>
      </c>
    </row>
    <row r="3006" spans="1:6">
      <c r="A3006" s="593">
        <v>91879</v>
      </c>
      <c r="B3006" s="593" t="s">
        <v>3766</v>
      </c>
      <c r="C3006" s="593" t="s">
        <v>123</v>
      </c>
      <c r="D3006" s="593" t="s">
        <v>942</v>
      </c>
      <c r="E3006" s="595">
        <v>6.01</v>
      </c>
      <c r="F3006" s="591" t="s">
        <v>794</v>
      </c>
    </row>
    <row r="3007" spans="1:6">
      <c r="A3007" s="593">
        <v>91880</v>
      </c>
      <c r="B3007" s="593" t="s">
        <v>3767</v>
      </c>
      <c r="C3007" s="593" t="s">
        <v>123</v>
      </c>
      <c r="D3007" s="593" t="s">
        <v>942</v>
      </c>
      <c r="E3007" s="595">
        <v>7.54</v>
      </c>
      <c r="F3007" s="591" t="s">
        <v>794</v>
      </c>
    </row>
    <row r="3008" spans="1:6">
      <c r="A3008" s="593">
        <v>91881</v>
      </c>
      <c r="B3008" s="593" t="s">
        <v>3768</v>
      </c>
      <c r="C3008" s="593" t="s">
        <v>123</v>
      </c>
      <c r="D3008" s="593" t="s">
        <v>942</v>
      </c>
      <c r="E3008" s="595">
        <v>9.69</v>
      </c>
      <c r="F3008" s="591" t="s">
        <v>794</v>
      </c>
    </row>
    <row r="3009" spans="1:6">
      <c r="A3009" s="593">
        <v>91882</v>
      </c>
      <c r="B3009" s="593" t="s">
        <v>3769</v>
      </c>
      <c r="C3009" s="593" t="s">
        <v>123</v>
      </c>
      <c r="D3009" s="593" t="s">
        <v>942</v>
      </c>
      <c r="E3009" s="595">
        <v>8.7899999999999991</v>
      </c>
      <c r="F3009" s="591" t="s">
        <v>794</v>
      </c>
    </row>
    <row r="3010" spans="1:6">
      <c r="A3010" s="593">
        <v>91884</v>
      </c>
      <c r="B3010" s="593" t="s">
        <v>3770</v>
      </c>
      <c r="C3010" s="593" t="s">
        <v>123</v>
      </c>
      <c r="D3010" s="593" t="s">
        <v>942</v>
      </c>
      <c r="E3010" s="595">
        <v>9.9</v>
      </c>
      <c r="F3010" s="591" t="s">
        <v>794</v>
      </c>
    </row>
    <row r="3011" spans="1:6">
      <c r="A3011" s="593">
        <v>91885</v>
      </c>
      <c r="B3011" s="593" t="s">
        <v>3771</v>
      </c>
      <c r="C3011" s="593" t="s">
        <v>123</v>
      </c>
      <c r="D3011" s="593" t="s">
        <v>942</v>
      </c>
      <c r="E3011" s="595">
        <v>11.38</v>
      </c>
      <c r="F3011" s="591" t="s">
        <v>794</v>
      </c>
    </row>
    <row r="3012" spans="1:6">
      <c r="A3012" s="593">
        <v>91886</v>
      </c>
      <c r="B3012" s="593" t="s">
        <v>3772</v>
      </c>
      <c r="C3012" s="593" t="s">
        <v>123</v>
      </c>
      <c r="D3012" s="593" t="s">
        <v>942</v>
      </c>
      <c r="E3012" s="595">
        <v>13.49</v>
      </c>
      <c r="F3012" s="591" t="s">
        <v>794</v>
      </c>
    </row>
    <row r="3013" spans="1:6">
      <c r="A3013" s="593">
        <v>91887</v>
      </c>
      <c r="B3013" s="593" t="s">
        <v>3773</v>
      </c>
      <c r="C3013" s="593" t="s">
        <v>123</v>
      </c>
      <c r="D3013" s="593" t="s">
        <v>942</v>
      </c>
      <c r="E3013" s="595">
        <v>10.92</v>
      </c>
      <c r="F3013" s="591" t="s">
        <v>794</v>
      </c>
    </row>
    <row r="3014" spans="1:6">
      <c r="A3014" s="593">
        <v>91889</v>
      </c>
      <c r="B3014" s="593" t="s">
        <v>3774</v>
      </c>
      <c r="C3014" s="593" t="s">
        <v>123</v>
      </c>
      <c r="D3014" s="593" t="s">
        <v>942</v>
      </c>
      <c r="E3014" s="595">
        <v>10.59</v>
      </c>
      <c r="F3014" s="591" t="s">
        <v>794</v>
      </c>
    </row>
    <row r="3015" spans="1:6">
      <c r="A3015" s="593">
        <v>91890</v>
      </c>
      <c r="B3015" s="593" t="s">
        <v>3775</v>
      </c>
      <c r="C3015" s="593" t="s">
        <v>123</v>
      </c>
      <c r="D3015" s="593" t="s">
        <v>942</v>
      </c>
      <c r="E3015" s="595">
        <v>12.01</v>
      </c>
      <c r="F3015" s="591" t="s">
        <v>794</v>
      </c>
    </row>
    <row r="3016" spans="1:6">
      <c r="A3016" s="593">
        <v>91892</v>
      </c>
      <c r="B3016" s="593" t="s">
        <v>3776</v>
      </c>
      <c r="C3016" s="593" t="s">
        <v>123</v>
      </c>
      <c r="D3016" s="593" t="s">
        <v>942</v>
      </c>
      <c r="E3016" s="595">
        <v>14.17</v>
      </c>
      <c r="F3016" s="591" t="s">
        <v>794</v>
      </c>
    </row>
    <row r="3017" spans="1:6">
      <c r="A3017" s="593">
        <v>91893</v>
      </c>
      <c r="B3017" s="593" t="s">
        <v>3777</v>
      </c>
      <c r="C3017" s="593" t="s">
        <v>123</v>
      </c>
      <c r="D3017" s="593" t="s">
        <v>942</v>
      </c>
      <c r="E3017" s="595">
        <v>15.06</v>
      </c>
      <c r="F3017" s="591" t="s">
        <v>794</v>
      </c>
    </row>
    <row r="3018" spans="1:6">
      <c r="A3018" s="593">
        <v>91895</v>
      </c>
      <c r="B3018" s="593" t="s">
        <v>3778</v>
      </c>
      <c r="C3018" s="593" t="s">
        <v>123</v>
      </c>
      <c r="D3018" s="593" t="s">
        <v>942</v>
      </c>
      <c r="E3018" s="595">
        <v>17.260000000000002</v>
      </c>
      <c r="F3018" s="591" t="s">
        <v>794</v>
      </c>
    </row>
    <row r="3019" spans="1:6">
      <c r="A3019" s="593">
        <v>91896</v>
      </c>
      <c r="B3019" s="593" t="s">
        <v>3779</v>
      </c>
      <c r="C3019" s="593" t="s">
        <v>123</v>
      </c>
      <c r="D3019" s="593" t="s">
        <v>942</v>
      </c>
      <c r="E3019" s="595">
        <v>17.3</v>
      </c>
      <c r="F3019" s="591" t="s">
        <v>794</v>
      </c>
    </row>
    <row r="3020" spans="1:6">
      <c r="A3020" s="593">
        <v>91898</v>
      </c>
      <c r="B3020" s="593" t="s">
        <v>3780</v>
      </c>
      <c r="C3020" s="593" t="s">
        <v>123</v>
      </c>
      <c r="D3020" s="593" t="s">
        <v>942</v>
      </c>
      <c r="E3020" s="595">
        <v>19.649999999999999</v>
      </c>
      <c r="F3020" s="591" t="s">
        <v>794</v>
      </c>
    </row>
    <row r="3021" spans="1:6">
      <c r="A3021" s="593">
        <v>91899</v>
      </c>
      <c r="B3021" s="593" t="s">
        <v>3781</v>
      </c>
      <c r="C3021" s="593" t="s">
        <v>123</v>
      </c>
      <c r="D3021" s="593" t="s">
        <v>942</v>
      </c>
      <c r="E3021" s="595">
        <v>9</v>
      </c>
      <c r="F3021" s="591" t="s">
        <v>794</v>
      </c>
    </row>
    <row r="3022" spans="1:6">
      <c r="A3022" s="593">
        <v>91901</v>
      </c>
      <c r="B3022" s="593" t="s">
        <v>3782</v>
      </c>
      <c r="C3022" s="593" t="s">
        <v>123</v>
      </c>
      <c r="D3022" s="593" t="s">
        <v>942</v>
      </c>
      <c r="E3022" s="595">
        <v>8.67</v>
      </c>
      <c r="F3022" s="591" t="s">
        <v>794</v>
      </c>
    </row>
    <row r="3023" spans="1:6">
      <c r="A3023" s="593">
        <v>91902</v>
      </c>
      <c r="B3023" s="593" t="s">
        <v>3783</v>
      </c>
      <c r="C3023" s="593" t="s">
        <v>123</v>
      </c>
      <c r="D3023" s="593" t="s">
        <v>942</v>
      </c>
      <c r="E3023" s="595">
        <v>10.09</v>
      </c>
      <c r="F3023" s="591" t="s">
        <v>794</v>
      </c>
    </row>
    <row r="3024" spans="1:6">
      <c r="A3024" s="593">
        <v>91904</v>
      </c>
      <c r="B3024" s="593" t="s">
        <v>3784</v>
      </c>
      <c r="C3024" s="593" t="s">
        <v>123</v>
      </c>
      <c r="D3024" s="593" t="s">
        <v>942</v>
      </c>
      <c r="E3024" s="595">
        <v>12.25</v>
      </c>
      <c r="F3024" s="591" t="s">
        <v>794</v>
      </c>
    </row>
    <row r="3025" spans="1:6">
      <c r="A3025" s="593">
        <v>91905</v>
      </c>
      <c r="B3025" s="593" t="s">
        <v>3785</v>
      </c>
      <c r="C3025" s="593" t="s">
        <v>123</v>
      </c>
      <c r="D3025" s="593" t="s">
        <v>942</v>
      </c>
      <c r="E3025" s="595">
        <v>13.14</v>
      </c>
      <c r="F3025" s="591" t="s">
        <v>794</v>
      </c>
    </row>
    <row r="3026" spans="1:6">
      <c r="A3026" s="593">
        <v>91907</v>
      </c>
      <c r="B3026" s="593" t="s">
        <v>3786</v>
      </c>
      <c r="C3026" s="593" t="s">
        <v>123</v>
      </c>
      <c r="D3026" s="593" t="s">
        <v>942</v>
      </c>
      <c r="E3026" s="595">
        <v>15.34</v>
      </c>
      <c r="F3026" s="591" t="s">
        <v>794</v>
      </c>
    </row>
    <row r="3027" spans="1:6">
      <c r="A3027" s="593">
        <v>91908</v>
      </c>
      <c r="B3027" s="593" t="s">
        <v>3787</v>
      </c>
      <c r="C3027" s="593" t="s">
        <v>123</v>
      </c>
      <c r="D3027" s="593" t="s">
        <v>942</v>
      </c>
      <c r="E3027" s="595">
        <v>15.43</v>
      </c>
      <c r="F3027" s="591" t="s">
        <v>794</v>
      </c>
    </row>
    <row r="3028" spans="1:6">
      <c r="A3028" s="593">
        <v>91910</v>
      </c>
      <c r="B3028" s="593" t="s">
        <v>3788</v>
      </c>
      <c r="C3028" s="593" t="s">
        <v>123</v>
      </c>
      <c r="D3028" s="593" t="s">
        <v>942</v>
      </c>
      <c r="E3028" s="595">
        <v>17.78</v>
      </c>
      <c r="F3028" s="591" t="s">
        <v>794</v>
      </c>
    </row>
    <row r="3029" spans="1:6">
      <c r="A3029" s="593">
        <v>91911</v>
      </c>
      <c r="B3029" s="593" t="s">
        <v>3789</v>
      </c>
      <c r="C3029" s="593" t="s">
        <v>123</v>
      </c>
      <c r="D3029" s="593" t="s">
        <v>942</v>
      </c>
      <c r="E3029" s="595">
        <v>14.86</v>
      </c>
      <c r="F3029" s="591" t="s">
        <v>794</v>
      </c>
    </row>
    <row r="3030" spans="1:6">
      <c r="A3030" s="593">
        <v>91913</v>
      </c>
      <c r="B3030" s="593" t="s">
        <v>3790</v>
      </c>
      <c r="C3030" s="593" t="s">
        <v>123</v>
      </c>
      <c r="D3030" s="593" t="s">
        <v>942</v>
      </c>
      <c r="E3030" s="595">
        <v>14.53</v>
      </c>
      <c r="F3030" s="591" t="s">
        <v>794</v>
      </c>
    </row>
    <row r="3031" spans="1:6">
      <c r="A3031" s="593">
        <v>91914</v>
      </c>
      <c r="B3031" s="593" t="s">
        <v>3791</v>
      </c>
      <c r="C3031" s="593" t="s">
        <v>123</v>
      </c>
      <c r="D3031" s="593" t="s">
        <v>942</v>
      </c>
      <c r="E3031" s="595">
        <v>15.9</v>
      </c>
      <c r="F3031" s="591" t="s">
        <v>794</v>
      </c>
    </row>
    <row r="3032" spans="1:6">
      <c r="A3032" s="593">
        <v>91916</v>
      </c>
      <c r="B3032" s="593" t="s">
        <v>3792</v>
      </c>
      <c r="C3032" s="593" t="s">
        <v>123</v>
      </c>
      <c r="D3032" s="593" t="s">
        <v>942</v>
      </c>
      <c r="E3032" s="595">
        <v>18.059999999999999</v>
      </c>
      <c r="F3032" s="591" t="s">
        <v>794</v>
      </c>
    </row>
    <row r="3033" spans="1:6">
      <c r="A3033" s="593">
        <v>91917</v>
      </c>
      <c r="B3033" s="593" t="s">
        <v>3793</v>
      </c>
      <c r="C3033" s="593" t="s">
        <v>123</v>
      </c>
      <c r="D3033" s="593" t="s">
        <v>942</v>
      </c>
      <c r="E3033" s="595">
        <v>18.899999999999999</v>
      </c>
      <c r="F3033" s="591" t="s">
        <v>794</v>
      </c>
    </row>
    <row r="3034" spans="1:6">
      <c r="A3034" s="593">
        <v>91919</v>
      </c>
      <c r="B3034" s="593" t="s">
        <v>3794</v>
      </c>
      <c r="C3034" s="593" t="s">
        <v>123</v>
      </c>
      <c r="D3034" s="593" t="s">
        <v>942</v>
      </c>
      <c r="E3034" s="595">
        <v>21.1</v>
      </c>
      <c r="F3034" s="591" t="s">
        <v>794</v>
      </c>
    </row>
    <row r="3035" spans="1:6">
      <c r="A3035" s="593">
        <v>91920</v>
      </c>
      <c r="B3035" s="593" t="s">
        <v>3795</v>
      </c>
      <c r="C3035" s="593" t="s">
        <v>123</v>
      </c>
      <c r="D3035" s="593" t="s">
        <v>942</v>
      </c>
      <c r="E3035" s="595">
        <v>21.1</v>
      </c>
      <c r="F3035" s="591" t="s">
        <v>794</v>
      </c>
    </row>
    <row r="3036" spans="1:6">
      <c r="A3036" s="593">
        <v>91922</v>
      </c>
      <c r="B3036" s="593" t="s">
        <v>3796</v>
      </c>
      <c r="C3036" s="593" t="s">
        <v>123</v>
      </c>
      <c r="D3036" s="593" t="s">
        <v>942</v>
      </c>
      <c r="E3036" s="595">
        <v>23.45</v>
      </c>
      <c r="F3036" s="591" t="s">
        <v>794</v>
      </c>
    </row>
    <row r="3037" spans="1:6">
      <c r="A3037" s="593">
        <v>93013</v>
      </c>
      <c r="B3037" s="593" t="s">
        <v>3797</v>
      </c>
      <c r="C3037" s="593" t="s">
        <v>123</v>
      </c>
      <c r="D3037" s="593" t="s">
        <v>942</v>
      </c>
      <c r="E3037" s="595">
        <v>13.69</v>
      </c>
      <c r="F3037" s="591" t="s">
        <v>794</v>
      </c>
    </row>
    <row r="3038" spans="1:6">
      <c r="A3038" s="593">
        <v>93014</v>
      </c>
      <c r="B3038" s="593" t="s">
        <v>3798</v>
      </c>
      <c r="C3038" s="593" t="s">
        <v>123</v>
      </c>
      <c r="D3038" s="593" t="s">
        <v>942</v>
      </c>
      <c r="E3038" s="595">
        <v>16.91</v>
      </c>
      <c r="F3038" s="591" t="s">
        <v>794</v>
      </c>
    </row>
    <row r="3039" spans="1:6">
      <c r="A3039" s="593">
        <v>93015</v>
      </c>
      <c r="B3039" s="593" t="s">
        <v>3799</v>
      </c>
      <c r="C3039" s="593" t="s">
        <v>123</v>
      </c>
      <c r="D3039" s="593" t="s">
        <v>942</v>
      </c>
      <c r="E3039" s="595">
        <v>26.06</v>
      </c>
      <c r="F3039" s="591" t="s">
        <v>794</v>
      </c>
    </row>
    <row r="3040" spans="1:6">
      <c r="A3040" s="593">
        <v>93016</v>
      </c>
      <c r="B3040" s="593" t="s">
        <v>3800</v>
      </c>
      <c r="C3040" s="593" t="s">
        <v>123</v>
      </c>
      <c r="D3040" s="593" t="s">
        <v>942</v>
      </c>
      <c r="E3040" s="595">
        <v>31.83</v>
      </c>
      <c r="F3040" s="591" t="s">
        <v>794</v>
      </c>
    </row>
    <row r="3041" spans="1:6">
      <c r="A3041" s="593">
        <v>93017</v>
      </c>
      <c r="B3041" s="593" t="s">
        <v>3801</v>
      </c>
      <c r="C3041" s="593" t="s">
        <v>123</v>
      </c>
      <c r="D3041" s="593" t="s">
        <v>942</v>
      </c>
      <c r="E3041" s="595">
        <v>48.31</v>
      </c>
      <c r="F3041" s="591" t="s">
        <v>794</v>
      </c>
    </row>
    <row r="3042" spans="1:6">
      <c r="A3042" s="593">
        <v>93018</v>
      </c>
      <c r="B3042" s="593" t="s">
        <v>3802</v>
      </c>
      <c r="C3042" s="593" t="s">
        <v>123</v>
      </c>
      <c r="D3042" s="593" t="s">
        <v>942</v>
      </c>
      <c r="E3042" s="595">
        <v>20.95</v>
      </c>
      <c r="F3042" s="591" t="s">
        <v>794</v>
      </c>
    </row>
    <row r="3043" spans="1:6">
      <c r="A3043" s="593">
        <v>93020</v>
      </c>
      <c r="B3043" s="593" t="s">
        <v>3803</v>
      </c>
      <c r="C3043" s="593" t="s">
        <v>123</v>
      </c>
      <c r="D3043" s="593" t="s">
        <v>942</v>
      </c>
      <c r="E3043" s="595">
        <v>27.07</v>
      </c>
      <c r="F3043" s="591" t="s">
        <v>794</v>
      </c>
    </row>
    <row r="3044" spans="1:6">
      <c r="A3044" s="593">
        <v>93022</v>
      </c>
      <c r="B3044" s="593" t="s">
        <v>3804</v>
      </c>
      <c r="C3044" s="593" t="s">
        <v>123</v>
      </c>
      <c r="D3044" s="593" t="s">
        <v>942</v>
      </c>
      <c r="E3044" s="595">
        <v>46.18</v>
      </c>
      <c r="F3044" s="591" t="s">
        <v>794</v>
      </c>
    </row>
    <row r="3045" spans="1:6">
      <c r="A3045" s="593">
        <v>93024</v>
      </c>
      <c r="B3045" s="593" t="s">
        <v>3805</v>
      </c>
      <c r="C3045" s="593" t="s">
        <v>123</v>
      </c>
      <c r="D3045" s="593" t="s">
        <v>942</v>
      </c>
      <c r="E3045" s="594">
        <v>48.42</v>
      </c>
      <c r="F3045" s="591" t="s">
        <v>794</v>
      </c>
    </row>
    <row r="3046" spans="1:6">
      <c r="A3046" s="593">
        <v>93026</v>
      </c>
      <c r="B3046" s="593" t="s">
        <v>3806</v>
      </c>
      <c r="C3046" s="593" t="s">
        <v>123</v>
      </c>
      <c r="D3046" s="593" t="s">
        <v>942</v>
      </c>
      <c r="E3046" s="595">
        <v>80.180000000000007</v>
      </c>
      <c r="F3046" s="591" t="s">
        <v>794</v>
      </c>
    </row>
    <row r="3047" spans="1:6">
      <c r="A3047" s="593">
        <v>97559</v>
      </c>
      <c r="B3047" s="593" t="s">
        <v>3807</v>
      </c>
      <c r="C3047" s="593" t="s">
        <v>123</v>
      </c>
      <c r="D3047" s="593" t="s">
        <v>942</v>
      </c>
      <c r="E3047" s="595">
        <v>11.77</v>
      </c>
      <c r="F3047" s="591" t="s">
        <v>794</v>
      </c>
    </row>
    <row r="3048" spans="1:6">
      <c r="A3048" s="593">
        <v>97562</v>
      </c>
      <c r="B3048" s="593" t="s">
        <v>3808</v>
      </c>
      <c r="C3048" s="593" t="s">
        <v>123</v>
      </c>
      <c r="D3048" s="593" t="s">
        <v>942</v>
      </c>
      <c r="E3048" s="595">
        <v>9.85</v>
      </c>
      <c r="F3048" s="591" t="s">
        <v>794</v>
      </c>
    </row>
    <row r="3049" spans="1:6">
      <c r="A3049" s="593">
        <v>97564</v>
      </c>
      <c r="B3049" s="593" t="s">
        <v>3809</v>
      </c>
      <c r="C3049" s="593" t="s">
        <v>123</v>
      </c>
      <c r="D3049" s="593" t="s">
        <v>942</v>
      </c>
      <c r="E3049" s="594">
        <v>15.66</v>
      </c>
      <c r="F3049" s="591" t="s">
        <v>794</v>
      </c>
    </row>
    <row r="3050" spans="1:6">
      <c r="A3050" s="593">
        <v>104395</v>
      </c>
      <c r="B3050" s="593" t="s">
        <v>3810</v>
      </c>
      <c r="C3050" s="593" t="s">
        <v>123</v>
      </c>
      <c r="D3050" s="593" t="s">
        <v>942</v>
      </c>
      <c r="E3050" s="595">
        <v>20.12</v>
      </c>
      <c r="F3050" s="591" t="s">
        <v>794</v>
      </c>
    </row>
    <row r="3051" spans="1:6">
      <c r="A3051" s="593">
        <v>91924</v>
      </c>
      <c r="B3051" s="593" t="s">
        <v>3811</v>
      </c>
      <c r="C3051" s="593" t="s">
        <v>67</v>
      </c>
      <c r="D3051" s="593" t="s">
        <v>942</v>
      </c>
      <c r="E3051" s="594">
        <v>2.95</v>
      </c>
      <c r="F3051" s="591" t="s">
        <v>794</v>
      </c>
    </row>
    <row r="3052" spans="1:6">
      <c r="A3052" s="593">
        <v>91925</v>
      </c>
      <c r="B3052" s="593" t="s">
        <v>3812</v>
      </c>
      <c r="C3052" s="593" t="s">
        <v>67</v>
      </c>
      <c r="D3052" s="593" t="s">
        <v>942</v>
      </c>
      <c r="E3052" s="594">
        <v>3.62</v>
      </c>
      <c r="F3052" s="591" t="s">
        <v>794</v>
      </c>
    </row>
    <row r="3053" spans="1:6">
      <c r="A3053" s="593">
        <v>91926</v>
      </c>
      <c r="B3053" s="593" t="s">
        <v>3813</v>
      </c>
      <c r="C3053" s="593" t="s">
        <v>67</v>
      </c>
      <c r="D3053" s="593" t="s">
        <v>942</v>
      </c>
      <c r="E3053" s="595">
        <v>4.3499999999999996</v>
      </c>
      <c r="F3053" s="591" t="s">
        <v>794</v>
      </c>
    </row>
    <row r="3054" spans="1:6">
      <c r="A3054" s="593">
        <v>91927</v>
      </c>
      <c r="B3054" s="593" t="s">
        <v>3814</v>
      </c>
      <c r="C3054" s="593" t="s">
        <v>67</v>
      </c>
      <c r="D3054" s="593" t="s">
        <v>942</v>
      </c>
      <c r="E3054" s="595">
        <v>4.93</v>
      </c>
      <c r="F3054" s="591" t="s">
        <v>794</v>
      </c>
    </row>
    <row r="3055" spans="1:6">
      <c r="A3055" s="593">
        <v>91928</v>
      </c>
      <c r="B3055" s="593" t="s">
        <v>3815</v>
      </c>
      <c r="C3055" s="593" t="s">
        <v>67</v>
      </c>
      <c r="D3055" s="593" t="s">
        <v>942</v>
      </c>
      <c r="E3055" s="595">
        <v>6.81</v>
      </c>
      <c r="F3055" s="591" t="s">
        <v>794</v>
      </c>
    </row>
    <row r="3056" spans="1:6">
      <c r="A3056" s="593">
        <v>91929</v>
      </c>
      <c r="B3056" s="593" t="s">
        <v>3816</v>
      </c>
      <c r="C3056" s="593" t="s">
        <v>67</v>
      </c>
      <c r="D3056" s="593" t="s">
        <v>942</v>
      </c>
      <c r="E3056" s="594">
        <v>7.31</v>
      </c>
      <c r="F3056" s="591" t="s">
        <v>794</v>
      </c>
    </row>
    <row r="3057" spans="1:6">
      <c r="A3057" s="593">
        <v>91930</v>
      </c>
      <c r="B3057" s="593" t="s">
        <v>3817</v>
      </c>
      <c r="C3057" s="593" t="s">
        <v>67</v>
      </c>
      <c r="D3057" s="593" t="s">
        <v>942</v>
      </c>
      <c r="E3057" s="595">
        <v>9.5299999999999994</v>
      </c>
      <c r="F3057" s="591" t="s">
        <v>794</v>
      </c>
    </row>
    <row r="3058" spans="1:6">
      <c r="A3058" s="593">
        <v>91931</v>
      </c>
      <c r="B3058" s="593" t="s">
        <v>3818</v>
      </c>
      <c r="C3058" s="593" t="s">
        <v>67</v>
      </c>
      <c r="D3058" s="593" t="s">
        <v>942</v>
      </c>
      <c r="E3058" s="594">
        <v>10.35</v>
      </c>
      <c r="F3058" s="591" t="s">
        <v>794</v>
      </c>
    </row>
    <row r="3059" spans="1:6">
      <c r="A3059" s="593">
        <v>91932</v>
      </c>
      <c r="B3059" s="593" t="s">
        <v>3819</v>
      </c>
      <c r="C3059" s="593" t="s">
        <v>67</v>
      </c>
      <c r="D3059" s="593" t="s">
        <v>942</v>
      </c>
      <c r="E3059" s="594">
        <v>17.28</v>
      </c>
      <c r="F3059" s="591" t="s">
        <v>794</v>
      </c>
    </row>
    <row r="3060" spans="1:6">
      <c r="A3060" s="593">
        <v>91933</v>
      </c>
      <c r="B3060" s="593" t="s">
        <v>3820</v>
      </c>
      <c r="C3060" s="593" t="s">
        <v>67</v>
      </c>
      <c r="D3060" s="593" t="s">
        <v>942</v>
      </c>
      <c r="E3060" s="595">
        <v>16.64</v>
      </c>
      <c r="F3060" s="591" t="s">
        <v>794</v>
      </c>
    </row>
    <row r="3061" spans="1:6">
      <c r="A3061" s="593">
        <v>91934</v>
      </c>
      <c r="B3061" s="593" t="s">
        <v>3821</v>
      </c>
      <c r="C3061" s="593" t="s">
        <v>67</v>
      </c>
      <c r="D3061" s="593" t="s">
        <v>942</v>
      </c>
      <c r="E3061" s="595">
        <v>24.91</v>
      </c>
      <c r="F3061" s="591" t="s">
        <v>794</v>
      </c>
    </row>
    <row r="3062" spans="1:6">
      <c r="A3062" s="593">
        <v>91935</v>
      </c>
      <c r="B3062" s="593" t="s">
        <v>3822</v>
      </c>
      <c r="C3062" s="593" t="s">
        <v>67</v>
      </c>
      <c r="D3062" s="593" t="s">
        <v>942</v>
      </c>
      <c r="E3062" s="595">
        <v>26.17</v>
      </c>
      <c r="F3062" s="591" t="s">
        <v>794</v>
      </c>
    </row>
    <row r="3063" spans="1:6">
      <c r="A3063" s="593">
        <v>92979</v>
      </c>
      <c r="B3063" s="593" t="s">
        <v>3823</v>
      </c>
      <c r="C3063" s="593" t="s">
        <v>67</v>
      </c>
      <c r="D3063" s="593" t="s">
        <v>942</v>
      </c>
      <c r="E3063" s="595">
        <v>11.93</v>
      </c>
      <c r="F3063" s="591" t="s">
        <v>794</v>
      </c>
    </row>
    <row r="3064" spans="1:6">
      <c r="A3064" s="593">
        <v>92980</v>
      </c>
      <c r="B3064" s="593" t="s">
        <v>3824</v>
      </c>
      <c r="C3064" s="593" t="s">
        <v>67</v>
      </c>
      <c r="D3064" s="593" t="s">
        <v>942</v>
      </c>
      <c r="E3064" s="595">
        <v>11.39</v>
      </c>
      <c r="F3064" s="591" t="s">
        <v>794</v>
      </c>
    </row>
    <row r="3065" spans="1:6">
      <c r="A3065" s="593">
        <v>92981</v>
      </c>
      <c r="B3065" s="593" t="s">
        <v>3825</v>
      </c>
      <c r="C3065" s="593" t="s">
        <v>67</v>
      </c>
      <c r="D3065" s="593" t="s">
        <v>942</v>
      </c>
      <c r="E3065" s="595">
        <v>17.04</v>
      </c>
      <c r="F3065" s="591" t="s">
        <v>794</v>
      </c>
    </row>
    <row r="3066" spans="1:6">
      <c r="A3066" s="593">
        <v>92982</v>
      </c>
      <c r="B3066" s="593" t="s">
        <v>3826</v>
      </c>
      <c r="C3066" s="593" t="s">
        <v>67</v>
      </c>
      <c r="D3066" s="593" t="s">
        <v>942</v>
      </c>
      <c r="E3066" s="595">
        <v>18.07</v>
      </c>
      <c r="F3066" s="591" t="s">
        <v>794</v>
      </c>
    </row>
    <row r="3067" spans="1:6">
      <c r="A3067" s="593">
        <v>92984</v>
      </c>
      <c r="B3067" s="593" t="s">
        <v>3827</v>
      </c>
      <c r="C3067" s="593" t="s">
        <v>67</v>
      </c>
      <c r="D3067" s="593" t="s">
        <v>942</v>
      </c>
      <c r="E3067" s="595">
        <v>29.47</v>
      </c>
      <c r="F3067" s="591" t="s">
        <v>794</v>
      </c>
    </row>
    <row r="3068" spans="1:6">
      <c r="A3068" s="593">
        <v>92986</v>
      </c>
      <c r="B3068" s="593" t="s">
        <v>3828</v>
      </c>
      <c r="C3068" s="593" t="s">
        <v>67</v>
      </c>
      <c r="D3068" s="593" t="s">
        <v>942</v>
      </c>
      <c r="E3068" s="594">
        <v>40.909999999999997</v>
      </c>
      <c r="F3068" s="591" t="s">
        <v>794</v>
      </c>
    </row>
    <row r="3069" spans="1:6">
      <c r="A3069" s="593">
        <v>92988</v>
      </c>
      <c r="B3069" s="593" t="s">
        <v>3829</v>
      </c>
      <c r="C3069" s="593" t="s">
        <v>67</v>
      </c>
      <c r="D3069" s="593" t="s">
        <v>942</v>
      </c>
      <c r="E3069" s="595">
        <v>59.62</v>
      </c>
      <c r="F3069" s="591" t="s">
        <v>794</v>
      </c>
    </row>
    <row r="3070" spans="1:6">
      <c r="A3070" s="593">
        <v>92990</v>
      </c>
      <c r="B3070" s="593" t="s">
        <v>3830</v>
      </c>
      <c r="C3070" s="593" t="s">
        <v>67</v>
      </c>
      <c r="D3070" s="593" t="s">
        <v>942</v>
      </c>
      <c r="E3070" s="595">
        <v>82.72</v>
      </c>
      <c r="F3070" s="591" t="s">
        <v>794</v>
      </c>
    </row>
    <row r="3071" spans="1:6">
      <c r="A3071" s="593">
        <v>92992</v>
      </c>
      <c r="B3071" s="593" t="s">
        <v>3831</v>
      </c>
      <c r="C3071" s="593" t="s">
        <v>67</v>
      </c>
      <c r="D3071" s="593" t="s">
        <v>942</v>
      </c>
      <c r="E3071" s="595">
        <v>107.05</v>
      </c>
      <c r="F3071" s="591" t="s">
        <v>794</v>
      </c>
    </row>
    <row r="3072" spans="1:6">
      <c r="A3072" s="593">
        <v>92994</v>
      </c>
      <c r="B3072" s="593" t="s">
        <v>3832</v>
      </c>
      <c r="C3072" s="593" t="s">
        <v>67</v>
      </c>
      <c r="D3072" s="593" t="s">
        <v>942</v>
      </c>
      <c r="E3072" s="594">
        <v>139.30000000000001</v>
      </c>
      <c r="F3072" s="591" t="s">
        <v>794</v>
      </c>
    </row>
    <row r="3073" spans="1:6">
      <c r="A3073" s="593">
        <v>92996</v>
      </c>
      <c r="B3073" s="593" t="s">
        <v>3833</v>
      </c>
      <c r="C3073" s="593" t="s">
        <v>67</v>
      </c>
      <c r="D3073" s="593" t="s">
        <v>942</v>
      </c>
      <c r="E3073" s="595">
        <v>168.59</v>
      </c>
      <c r="F3073" s="591" t="s">
        <v>794</v>
      </c>
    </row>
    <row r="3074" spans="1:6">
      <c r="A3074" s="593">
        <v>92998</v>
      </c>
      <c r="B3074" s="593" t="s">
        <v>3834</v>
      </c>
      <c r="C3074" s="593" t="s">
        <v>67</v>
      </c>
      <c r="D3074" s="593" t="s">
        <v>942</v>
      </c>
      <c r="E3074" s="595">
        <v>206.71</v>
      </c>
      <c r="F3074" s="591" t="s">
        <v>794</v>
      </c>
    </row>
    <row r="3075" spans="1:6">
      <c r="A3075" s="593">
        <v>93000</v>
      </c>
      <c r="B3075" s="593" t="s">
        <v>3835</v>
      </c>
      <c r="C3075" s="593" t="s">
        <v>67</v>
      </c>
      <c r="D3075" s="593" t="s">
        <v>942</v>
      </c>
      <c r="E3075" s="594">
        <v>273.89</v>
      </c>
      <c r="F3075" s="591" t="s">
        <v>794</v>
      </c>
    </row>
    <row r="3076" spans="1:6">
      <c r="A3076" s="593">
        <v>93002</v>
      </c>
      <c r="B3076" s="593" t="s">
        <v>3836</v>
      </c>
      <c r="C3076" s="593" t="s">
        <v>67</v>
      </c>
      <c r="D3076" s="593" t="s">
        <v>942</v>
      </c>
      <c r="E3076" s="595">
        <v>354.43</v>
      </c>
      <c r="F3076" s="591" t="s">
        <v>794</v>
      </c>
    </row>
    <row r="3077" spans="1:6">
      <c r="A3077" s="593">
        <v>101884</v>
      </c>
      <c r="B3077" s="593" t="s">
        <v>3837</v>
      </c>
      <c r="C3077" s="593" t="s">
        <v>67</v>
      </c>
      <c r="D3077" s="593" t="s">
        <v>942</v>
      </c>
      <c r="E3077" s="595">
        <v>11.71</v>
      </c>
      <c r="F3077" s="591" t="s">
        <v>794</v>
      </c>
    </row>
    <row r="3078" spans="1:6">
      <c r="A3078" s="593">
        <v>101885</v>
      </c>
      <c r="B3078" s="593" t="s">
        <v>3838</v>
      </c>
      <c r="C3078" s="593" t="s">
        <v>67</v>
      </c>
      <c r="D3078" s="593" t="s">
        <v>942</v>
      </c>
      <c r="E3078" s="594">
        <v>11.17</v>
      </c>
      <c r="F3078" s="591" t="s">
        <v>794</v>
      </c>
    </row>
    <row r="3079" spans="1:6">
      <c r="A3079" s="593">
        <v>101886</v>
      </c>
      <c r="B3079" s="593" t="s">
        <v>3839</v>
      </c>
      <c r="C3079" s="593" t="s">
        <v>67</v>
      </c>
      <c r="D3079" s="593" t="s">
        <v>942</v>
      </c>
      <c r="E3079" s="595">
        <v>16.78</v>
      </c>
      <c r="F3079" s="591" t="s">
        <v>794</v>
      </c>
    </row>
    <row r="3080" spans="1:6">
      <c r="A3080" s="593">
        <v>101887</v>
      </c>
      <c r="B3080" s="593" t="s">
        <v>3840</v>
      </c>
      <c r="C3080" s="593" t="s">
        <v>67</v>
      </c>
      <c r="D3080" s="593" t="s">
        <v>942</v>
      </c>
      <c r="E3080" s="595">
        <v>17.809999999999999</v>
      </c>
      <c r="F3080" s="591" t="s">
        <v>794</v>
      </c>
    </row>
    <row r="3081" spans="1:6">
      <c r="A3081" s="593">
        <v>101888</v>
      </c>
      <c r="B3081" s="593" t="s">
        <v>3841</v>
      </c>
      <c r="C3081" s="593" t="s">
        <v>67</v>
      </c>
      <c r="D3081" s="593" t="s">
        <v>942</v>
      </c>
      <c r="E3081" s="595">
        <v>26.3</v>
      </c>
      <c r="F3081" s="591" t="s">
        <v>794</v>
      </c>
    </row>
    <row r="3082" spans="1:6">
      <c r="A3082" s="593">
        <v>101889</v>
      </c>
      <c r="B3082" s="593" t="s">
        <v>3842</v>
      </c>
      <c r="C3082" s="593" t="s">
        <v>67</v>
      </c>
      <c r="D3082" s="593" t="s">
        <v>942</v>
      </c>
      <c r="E3082" s="595">
        <v>27.65</v>
      </c>
      <c r="F3082" s="591" t="s">
        <v>794</v>
      </c>
    </row>
    <row r="3083" spans="1:6">
      <c r="A3083" s="593">
        <v>91936</v>
      </c>
      <c r="B3083" s="593" t="s">
        <v>3843</v>
      </c>
      <c r="C3083" s="593" t="s">
        <v>123</v>
      </c>
      <c r="D3083" s="593" t="s">
        <v>942</v>
      </c>
      <c r="E3083" s="595">
        <v>16.45</v>
      </c>
      <c r="F3083" s="591" t="s">
        <v>794</v>
      </c>
    </row>
    <row r="3084" spans="1:6">
      <c r="A3084" s="593">
        <v>91937</v>
      </c>
      <c r="B3084" s="593" t="s">
        <v>3844</v>
      </c>
      <c r="C3084" s="593" t="s">
        <v>123</v>
      </c>
      <c r="D3084" s="593" t="s">
        <v>942</v>
      </c>
      <c r="E3084" s="595">
        <v>14.37</v>
      </c>
      <c r="F3084" s="591" t="s">
        <v>794</v>
      </c>
    </row>
    <row r="3085" spans="1:6">
      <c r="A3085" s="593">
        <v>91939</v>
      </c>
      <c r="B3085" s="593" t="s">
        <v>3845</v>
      </c>
      <c r="C3085" s="593" t="s">
        <v>123</v>
      </c>
      <c r="D3085" s="593" t="s">
        <v>942</v>
      </c>
      <c r="E3085" s="595">
        <v>27.28</v>
      </c>
      <c r="F3085" s="591" t="s">
        <v>794</v>
      </c>
    </row>
    <row r="3086" spans="1:6">
      <c r="A3086" s="593">
        <v>91940</v>
      </c>
      <c r="B3086" s="593" t="s">
        <v>3846</v>
      </c>
      <c r="C3086" s="593" t="s">
        <v>123</v>
      </c>
      <c r="D3086" s="593" t="s">
        <v>942</v>
      </c>
      <c r="E3086" s="595">
        <v>15.97</v>
      </c>
      <c r="F3086" s="591" t="s">
        <v>794</v>
      </c>
    </row>
    <row r="3087" spans="1:6">
      <c r="A3087" s="593">
        <v>91941</v>
      </c>
      <c r="B3087" s="593" t="s">
        <v>3847</v>
      </c>
      <c r="C3087" s="593" t="s">
        <v>123</v>
      </c>
      <c r="D3087" s="593" t="s">
        <v>942</v>
      </c>
      <c r="E3087" s="595">
        <v>10.43</v>
      </c>
      <c r="F3087" s="591" t="s">
        <v>794</v>
      </c>
    </row>
    <row r="3088" spans="1:6">
      <c r="A3088" s="593">
        <v>91942</v>
      </c>
      <c r="B3088" s="593" t="s">
        <v>3848</v>
      </c>
      <c r="C3088" s="593" t="s">
        <v>123</v>
      </c>
      <c r="D3088" s="593" t="s">
        <v>942</v>
      </c>
      <c r="E3088" s="594">
        <v>30.92</v>
      </c>
      <c r="F3088" s="591" t="s">
        <v>794</v>
      </c>
    </row>
    <row r="3089" spans="1:6">
      <c r="A3089" s="593">
        <v>91943</v>
      </c>
      <c r="B3089" s="593" t="s">
        <v>3849</v>
      </c>
      <c r="C3089" s="593" t="s">
        <v>123</v>
      </c>
      <c r="D3089" s="593" t="s">
        <v>942</v>
      </c>
      <c r="E3089" s="595">
        <v>19.22</v>
      </c>
      <c r="F3089" s="591" t="s">
        <v>794</v>
      </c>
    </row>
    <row r="3090" spans="1:6">
      <c r="A3090" s="593">
        <v>91944</v>
      </c>
      <c r="B3090" s="593" t="s">
        <v>3850</v>
      </c>
      <c r="C3090" s="593" t="s">
        <v>123</v>
      </c>
      <c r="D3090" s="593" t="s">
        <v>942</v>
      </c>
      <c r="E3090" s="594">
        <v>13.46</v>
      </c>
      <c r="F3090" s="591" t="s">
        <v>794</v>
      </c>
    </row>
    <row r="3091" spans="1:6">
      <c r="A3091" s="593">
        <v>92865</v>
      </c>
      <c r="B3091" s="593" t="s">
        <v>3851</v>
      </c>
      <c r="C3091" s="593" t="s">
        <v>123</v>
      </c>
      <c r="D3091" s="593" t="s">
        <v>942</v>
      </c>
      <c r="E3091" s="594">
        <v>13.63</v>
      </c>
      <c r="F3091" s="591" t="s">
        <v>794</v>
      </c>
    </row>
    <row r="3092" spans="1:6">
      <c r="A3092" s="593">
        <v>92866</v>
      </c>
      <c r="B3092" s="593" t="s">
        <v>3852</v>
      </c>
      <c r="C3092" s="593" t="s">
        <v>123</v>
      </c>
      <c r="D3092" s="593" t="s">
        <v>942</v>
      </c>
      <c r="E3092" s="594">
        <v>11.49</v>
      </c>
      <c r="F3092" s="591" t="s">
        <v>794</v>
      </c>
    </row>
    <row r="3093" spans="1:6">
      <c r="A3093" s="593">
        <v>92867</v>
      </c>
      <c r="B3093" s="593" t="s">
        <v>3853</v>
      </c>
      <c r="C3093" s="593" t="s">
        <v>123</v>
      </c>
      <c r="D3093" s="593" t="s">
        <v>942</v>
      </c>
      <c r="E3093" s="594">
        <v>26.53</v>
      </c>
      <c r="F3093" s="591" t="s">
        <v>794</v>
      </c>
    </row>
    <row r="3094" spans="1:6">
      <c r="A3094" s="593">
        <v>92868</v>
      </c>
      <c r="B3094" s="593" t="s">
        <v>3854</v>
      </c>
      <c r="C3094" s="593" t="s">
        <v>123</v>
      </c>
      <c r="D3094" s="593" t="s">
        <v>942</v>
      </c>
      <c r="E3094" s="594">
        <v>15.22</v>
      </c>
      <c r="F3094" s="591" t="s">
        <v>794</v>
      </c>
    </row>
    <row r="3095" spans="1:6">
      <c r="A3095" s="593">
        <v>92869</v>
      </c>
      <c r="B3095" s="593" t="s">
        <v>3855</v>
      </c>
      <c r="C3095" s="593" t="s">
        <v>123</v>
      </c>
      <c r="D3095" s="593" t="s">
        <v>942</v>
      </c>
      <c r="E3095" s="594">
        <v>9.68</v>
      </c>
      <c r="F3095" s="591" t="s">
        <v>794</v>
      </c>
    </row>
    <row r="3096" spans="1:6">
      <c r="A3096" s="593">
        <v>92870</v>
      </c>
      <c r="B3096" s="593" t="s">
        <v>3856</v>
      </c>
      <c r="C3096" s="593" t="s">
        <v>123</v>
      </c>
      <c r="D3096" s="593" t="s">
        <v>942</v>
      </c>
      <c r="E3096" s="594">
        <v>29.67</v>
      </c>
      <c r="F3096" s="591" t="s">
        <v>794</v>
      </c>
    </row>
    <row r="3097" spans="1:6">
      <c r="A3097" s="593">
        <v>92871</v>
      </c>
      <c r="B3097" s="593" t="s">
        <v>3857</v>
      </c>
      <c r="C3097" s="593" t="s">
        <v>123</v>
      </c>
      <c r="D3097" s="593" t="s">
        <v>942</v>
      </c>
      <c r="E3097" s="594">
        <v>17.97</v>
      </c>
      <c r="F3097" s="591" t="s">
        <v>794</v>
      </c>
    </row>
    <row r="3098" spans="1:6">
      <c r="A3098" s="593">
        <v>92872</v>
      </c>
      <c r="B3098" s="593" t="s">
        <v>3858</v>
      </c>
      <c r="C3098" s="593" t="s">
        <v>123</v>
      </c>
      <c r="D3098" s="593" t="s">
        <v>942</v>
      </c>
      <c r="E3098" s="594">
        <v>12.21</v>
      </c>
      <c r="F3098" s="591" t="s">
        <v>794</v>
      </c>
    </row>
    <row r="3099" spans="1:6">
      <c r="A3099" s="593">
        <v>95777</v>
      </c>
      <c r="B3099" s="593" t="s">
        <v>3859</v>
      </c>
      <c r="C3099" s="593" t="s">
        <v>123</v>
      </c>
      <c r="D3099" s="593" t="s">
        <v>942</v>
      </c>
      <c r="E3099" s="594">
        <v>23.25</v>
      </c>
      <c r="F3099" s="591" t="s">
        <v>794</v>
      </c>
    </row>
    <row r="3100" spans="1:6">
      <c r="A3100" s="593">
        <v>95778</v>
      </c>
      <c r="B3100" s="593" t="s">
        <v>3860</v>
      </c>
      <c r="C3100" s="593" t="s">
        <v>123</v>
      </c>
      <c r="D3100" s="593" t="s">
        <v>942</v>
      </c>
      <c r="E3100" s="594">
        <v>25.89</v>
      </c>
      <c r="F3100" s="591" t="s">
        <v>794</v>
      </c>
    </row>
    <row r="3101" spans="1:6">
      <c r="A3101" s="593">
        <v>95779</v>
      </c>
      <c r="B3101" s="593" t="s">
        <v>3861</v>
      </c>
      <c r="C3101" s="593" t="s">
        <v>123</v>
      </c>
      <c r="D3101" s="593" t="s">
        <v>942</v>
      </c>
      <c r="E3101" s="594">
        <v>21.43</v>
      </c>
      <c r="F3101" s="591" t="s">
        <v>794</v>
      </c>
    </row>
    <row r="3102" spans="1:6">
      <c r="A3102" s="593">
        <v>95780</v>
      </c>
      <c r="B3102" s="593" t="s">
        <v>3862</v>
      </c>
      <c r="C3102" s="593" t="s">
        <v>123</v>
      </c>
      <c r="D3102" s="593" t="s">
        <v>942</v>
      </c>
      <c r="E3102" s="594">
        <v>27.96</v>
      </c>
      <c r="F3102" s="591" t="s">
        <v>794</v>
      </c>
    </row>
    <row r="3103" spans="1:6">
      <c r="A3103" s="593">
        <v>95781</v>
      </c>
      <c r="B3103" s="593" t="s">
        <v>3863</v>
      </c>
      <c r="C3103" s="593" t="s">
        <v>123</v>
      </c>
      <c r="D3103" s="593" t="s">
        <v>942</v>
      </c>
      <c r="E3103" s="594">
        <v>31.5</v>
      </c>
      <c r="F3103" s="591" t="s">
        <v>794</v>
      </c>
    </row>
    <row r="3104" spans="1:6">
      <c r="A3104" s="593">
        <v>95782</v>
      </c>
      <c r="B3104" s="593" t="s">
        <v>3864</v>
      </c>
      <c r="C3104" s="593" t="s">
        <v>123</v>
      </c>
      <c r="D3104" s="593" t="s">
        <v>942</v>
      </c>
      <c r="E3104" s="594">
        <v>30.05</v>
      </c>
      <c r="F3104" s="591" t="s">
        <v>794</v>
      </c>
    </row>
    <row r="3105" spans="1:6">
      <c r="A3105" s="593">
        <v>95785</v>
      </c>
      <c r="B3105" s="593" t="s">
        <v>3865</v>
      </c>
      <c r="C3105" s="593" t="s">
        <v>123</v>
      </c>
      <c r="D3105" s="593" t="s">
        <v>942</v>
      </c>
      <c r="E3105" s="594">
        <v>35.799999999999997</v>
      </c>
      <c r="F3105" s="591" t="s">
        <v>794</v>
      </c>
    </row>
    <row r="3106" spans="1:6">
      <c r="A3106" s="593">
        <v>95787</v>
      </c>
      <c r="B3106" s="593" t="s">
        <v>3866</v>
      </c>
      <c r="C3106" s="593" t="s">
        <v>123</v>
      </c>
      <c r="D3106" s="593" t="s">
        <v>942</v>
      </c>
      <c r="E3106" s="594">
        <v>25.51</v>
      </c>
      <c r="F3106" s="591" t="s">
        <v>794</v>
      </c>
    </row>
    <row r="3107" spans="1:6">
      <c r="A3107" s="593">
        <v>95789</v>
      </c>
      <c r="B3107" s="593" t="s">
        <v>3867</v>
      </c>
      <c r="C3107" s="593" t="s">
        <v>123</v>
      </c>
      <c r="D3107" s="593" t="s">
        <v>942</v>
      </c>
      <c r="E3107" s="594">
        <v>35.340000000000003</v>
      </c>
      <c r="F3107" s="591" t="s">
        <v>794</v>
      </c>
    </row>
    <row r="3108" spans="1:6">
      <c r="A3108" s="593">
        <v>95791</v>
      </c>
      <c r="B3108" s="593" t="s">
        <v>3868</v>
      </c>
      <c r="C3108" s="593" t="s">
        <v>123</v>
      </c>
      <c r="D3108" s="593" t="s">
        <v>942</v>
      </c>
      <c r="E3108" s="594">
        <v>49.8</v>
      </c>
      <c r="F3108" s="591" t="s">
        <v>794</v>
      </c>
    </row>
    <row r="3109" spans="1:6">
      <c r="A3109" s="593">
        <v>95795</v>
      </c>
      <c r="B3109" s="593" t="s">
        <v>3869</v>
      </c>
      <c r="C3109" s="593" t="s">
        <v>123</v>
      </c>
      <c r="D3109" s="593" t="s">
        <v>942</v>
      </c>
      <c r="E3109" s="594">
        <v>29.14</v>
      </c>
      <c r="F3109" s="591" t="s">
        <v>794</v>
      </c>
    </row>
    <row r="3110" spans="1:6">
      <c r="A3110" s="593">
        <v>95796</v>
      </c>
      <c r="B3110" s="593" t="s">
        <v>3870</v>
      </c>
      <c r="C3110" s="593" t="s">
        <v>123</v>
      </c>
      <c r="D3110" s="593" t="s">
        <v>942</v>
      </c>
      <c r="E3110" s="594">
        <v>41.57</v>
      </c>
      <c r="F3110" s="591" t="s">
        <v>794</v>
      </c>
    </row>
    <row r="3111" spans="1:6">
      <c r="A3111" s="593">
        <v>95797</v>
      </c>
      <c r="B3111" s="593" t="s">
        <v>3871</v>
      </c>
      <c r="C3111" s="593" t="s">
        <v>123</v>
      </c>
      <c r="D3111" s="593" t="s">
        <v>942</v>
      </c>
      <c r="E3111" s="594">
        <v>58.01</v>
      </c>
      <c r="F3111" s="591" t="s">
        <v>794</v>
      </c>
    </row>
    <row r="3112" spans="1:6">
      <c r="A3112" s="593">
        <v>95801</v>
      </c>
      <c r="B3112" s="593" t="s">
        <v>3872</v>
      </c>
      <c r="C3112" s="593" t="s">
        <v>123</v>
      </c>
      <c r="D3112" s="593" t="s">
        <v>942</v>
      </c>
      <c r="E3112" s="594">
        <v>35.24</v>
      </c>
      <c r="F3112" s="591" t="s">
        <v>794</v>
      </c>
    </row>
    <row r="3113" spans="1:6">
      <c r="A3113" s="593">
        <v>95802</v>
      </c>
      <c r="B3113" s="593" t="s">
        <v>3873</v>
      </c>
      <c r="C3113" s="593" t="s">
        <v>123</v>
      </c>
      <c r="D3113" s="593" t="s">
        <v>942</v>
      </c>
      <c r="E3113" s="594">
        <v>43.61</v>
      </c>
      <c r="F3113" s="591" t="s">
        <v>794</v>
      </c>
    </row>
    <row r="3114" spans="1:6">
      <c r="A3114" s="593">
        <v>95803</v>
      </c>
      <c r="B3114" s="593" t="s">
        <v>3874</v>
      </c>
      <c r="C3114" s="593" t="s">
        <v>123</v>
      </c>
      <c r="D3114" s="593" t="s">
        <v>942</v>
      </c>
      <c r="E3114" s="594">
        <v>64.31</v>
      </c>
      <c r="F3114" s="591" t="s">
        <v>794</v>
      </c>
    </row>
    <row r="3115" spans="1:6">
      <c r="A3115" s="593">
        <v>95804</v>
      </c>
      <c r="B3115" s="593" t="s">
        <v>3875</v>
      </c>
      <c r="C3115" s="593" t="s">
        <v>123</v>
      </c>
      <c r="D3115" s="593" t="s">
        <v>942</v>
      </c>
      <c r="E3115" s="594">
        <v>20.62</v>
      </c>
      <c r="F3115" s="591" t="s">
        <v>794</v>
      </c>
    </row>
    <row r="3116" spans="1:6">
      <c r="A3116" s="593">
        <v>95805</v>
      </c>
      <c r="B3116" s="593" t="s">
        <v>3876</v>
      </c>
      <c r="C3116" s="593" t="s">
        <v>123</v>
      </c>
      <c r="D3116" s="593" t="s">
        <v>942</v>
      </c>
      <c r="E3116" s="594">
        <v>21.72</v>
      </c>
      <c r="F3116" s="591" t="s">
        <v>794</v>
      </c>
    </row>
    <row r="3117" spans="1:6">
      <c r="A3117" s="593">
        <v>95806</v>
      </c>
      <c r="B3117" s="593" t="s">
        <v>3877</v>
      </c>
      <c r="C3117" s="593" t="s">
        <v>123</v>
      </c>
      <c r="D3117" s="593" t="s">
        <v>942</v>
      </c>
      <c r="E3117" s="594">
        <v>23.75</v>
      </c>
      <c r="F3117" s="591" t="s">
        <v>794</v>
      </c>
    </row>
    <row r="3118" spans="1:6">
      <c r="A3118" s="593">
        <v>95807</v>
      </c>
      <c r="B3118" s="593" t="s">
        <v>3878</v>
      </c>
      <c r="C3118" s="593" t="s">
        <v>123</v>
      </c>
      <c r="D3118" s="593" t="s">
        <v>942</v>
      </c>
      <c r="E3118" s="594">
        <v>24.14</v>
      </c>
      <c r="F3118" s="591" t="s">
        <v>794</v>
      </c>
    </row>
    <row r="3119" spans="1:6">
      <c r="A3119" s="593">
        <v>95808</v>
      </c>
      <c r="B3119" s="593" t="s">
        <v>3879</v>
      </c>
      <c r="C3119" s="593" t="s">
        <v>123</v>
      </c>
      <c r="D3119" s="593" t="s">
        <v>942</v>
      </c>
      <c r="E3119" s="594">
        <v>27.41</v>
      </c>
      <c r="F3119" s="591" t="s">
        <v>794</v>
      </c>
    </row>
    <row r="3120" spans="1:6">
      <c r="A3120" s="593">
        <v>95809</v>
      </c>
      <c r="B3120" s="593" t="s">
        <v>3880</v>
      </c>
      <c r="C3120" s="593" t="s">
        <v>123</v>
      </c>
      <c r="D3120" s="593" t="s">
        <v>942</v>
      </c>
      <c r="E3120" s="594">
        <v>33.97</v>
      </c>
      <c r="F3120" s="591" t="s">
        <v>794</v>
      </c>
    </row>
    <row r="3121" spans="1:6">
      <c r="A3121" s="593">
        <v>95810</v>
      </c>
      <c r="B3121" s="593" t="s">
        <v>3881</v>
      </c>
      <c r="C3121" s="593" t="s">
        <v>123</v>
      </c>
      <c r="D3121" s="593" t="s">
        <v>942</v>
      </c>
      <c r="E3121" s="594">
        <v>15.68</v>
      </c>
      <c r="F3121" s="591" t="s">
        <v>794</v>
      </c>
    </row>
    <row r="3122" spans="1:6">
      <c r="A3122" s="593">
        <v>95811</v>
      </c>
      <c r="B3122" s="593" t="s">
        <v>3882</v>
      </c>
      <c r="C3122" s="593" t="s">
        <v>123</v>
      </c>
      <c r="D3122" s="593" t="s">
        <v>942</v>
      </c>
      <c r="E3122" s="594">
        <v>18.940000000000001</v>
      </c>
      <c r="F3122" s="591" t="s">
        <v>794</v>
      </c>
    </row>
    <row r="3123" spans="1:6">
      <c r="A3123" s="593">
        <v>95812</v>
      </c>
      <c r="B3123" s="593" t="s">
        <v>3883</v>
      </c>
      <c r="C3123" s="593" t="s">
        <v>123</v>
      </c>
      <c r="D3123" s="593" t="s">
        <v>942</v>
      </c>
      <c r="E3123" s="594">
        <v>25.5</v>
      </c>
      <c r="F3123" s="591" t="s">
        <v>794</v>
      </c>
    </row>
    <row r="3124" spans="1:6">
      <c r="A3124" s="593">
        <v>95813</v>
      </c>
      <c r="B3124" s="593" t="s">
        <v>3884</v>
      </c>
      <c r="C3124" s="593" t="s">
        <v>123</v>
      </c>
      <c r="D3124" s="593" t="s">
        <v>942</v>
      </c>
      <c r="E3124" s="594">
        <v>18.12</v>
      </c>
      <c r="F3124" s="591" t="s">
        <v>794</v>
      </c>
    </row>
    <row r="3125" spans="1:6">
      <c r="A3125" s="593">
        <v>95814</v>
      </c>
      <c r="B3125" s="593" t="s">
        <v>3885</v>
      </c>
      <c r="C3125" s="593" t="s">
        <v>123</v>
      </c>
      <c r="D3125" s="593" t="s">
        <v>942</v>
      </c>
      <c r="E3125" s="594">
        <v>22.47</v>
      </c>
      <c r="F3125" s="591" t="s">
        <v>794</v>
      </c>
    </row>
    <row r="3126" spans="1:6">
      <c r="A3126" s="593">
        <v>95815</v>
      </c>
      <c r="B3126" s="593" t="s">
        <v>3886</v>
      </c>
      <c r="C3126" s="593" t="s">
        <v>123</v>
      </c>
      <c r="D3126" s="593" t="s">
        <v>942</v>
      </c>
      <c r="E3126" s="594">
        <v>32.82</v>
      </c>
      <c r="F3126" s="591" t="s">
        <v>794</v>
      </c>
    </row>
    <row r="3127" spans="1:6">
      <c r="A3127" s="593">
        <v>95816</v>
      </c>
      <c r="B3127" s="593" t="s">
        <v>3887</v>
      </c>
      <c r="C3127" s="593" t="s">
        <v>123</v>
      </c>
      <c r="D3127" s="593" t="s">
        <v>942</v>
      </c>
      <c r="E3127" s="594">
        <v>29.3</v>
      </c>
      <c r="F3127" s="591" t="s">
        <v>794</v>
      </c>
    </row>
    <row r="3128" spans="1:6">
      <c r="A3128" s="593">
        <v>95817</v>
      </c>
      <c r="B3128" s="593" t="s">
        <v>3888</v>
      </c>
      <c r="C3128" s="593" t="s">
        <v>123</v>
      </c>
      <c r="D3128" s="593" t="s">
        <v>942</v>
      </c>
      <c r="E3128" s="594">
        <v>34.25</v>
      </c>
      <c r="F3128" s="591" t="s">
        <v>794</v>
      </c>
    </row>
    <row r="3129" spans="1:6">
      <c r="A3129" s="593">
        <v>95818</v>
      </c>
      <c r="B3129" s="593" t="s">
        <v>3889</v>
      </c>
      <c r="C3129" s="593" t="s">
        <v>123</v>
      </c>
      <c r="D3129" s="593" t="s">
        <v>942</v>
      </c>
      <c r="E3129" s="594">
        <v>47.61</v>
      </c>
      <c r="F3129" s="591" t="s">
        <v>794</v>
      </c>
    </row>
    <row r="3130" spans="1:6">
      <c r="A3130" s="593">
        <v>97881</v>
      </c>
      <c r="B3130" s="593" t="s">
        <v>3890</v>
      </c>
      <c r="C3130" s="593" t="s">
        <v>123</v>
      </c>
      <c r="D3130" s="593" t="s">
        <v>793</v>
      </c>
      <c r="E3130" s="594">
        <v>140.46</v>
      </c>
      <c r="F3130" s="591" t="s">
        <v>794</v>
      </c>
    </row>
    <row r="3131" spans="1:6">
      <c r="A3131" s="593">
        <v>97882</v>
      </c>
      <c r="B3131" s="593" t="s">
        <v>3891</v>
      </c>
      <c r="C3131" s="593" t="s">
        <v>123</v>
      </c>
      <c r="D3131" s="593" t="s">
        <v>793</v>
      </c>
      <c r="E3131" s="594">
        <v>222.3</v>
      </c>
      <c r="F3131" s="591" t="s">
        <v>794</v>
      </c>
    </row>
    <row r="3132" spans="1:6">
      <c r="A3132" s="593">
        <v>97883</v>
      </c>
      <c r="B3132" s="593" t="s">
        <v>3892</v>
      </c>
      <c r="C3132" s="593" t="s">
        <v>123</v>
      </c>
      <c r="D3132" s="593" t="s">
        <v>793</v>
      </c>
      <c r="E3132" s="594">
        <v>430.21</v>
      </c>
      <c r="F3132" s="591" t="s">
        <v>794</v>
      </c>
    </row>
    <row r="3133" spans="1:6">
      <c r="A3133" s="593">
        <v>97884</v>
      </c>
      <c r="B3133" s="593" t="s">
        <v>3893</v>
      </c>
      <c r="C3133" s="593" t="s">
        <v>123</v>
      </c>
      <c r="D3133" s="593" t="s">
        <v>793</v>
      </c>
      <c r="E3133" s="594">
        <v>846.11</v>
      </c>
      <c r="F3133" s="591" t="s">
        <v>794</v>
      </c>
    </row>
    <row r="3134" spans="1:6">
      <c r="A3134" s="593">
        <v>97885</v>
      </c>
      <c r="B3134" s="593" t="s">
        <v>3894</v>
      </c>
      <c r="C3134" s="593" t="s">
        <v>123</v>
      </c>
      <c r="D3134" s="593" t="s">
        <v>793</v>
      </c>
      <c r="E3134" s="594">
        <v>1306</v>
      </c>
      <c r="F3134" s="591" t="s">
        <v>794</v>
      </c>
    </row>
    <row r="3135" spans="1:6">
      <c r="A3135" s="593">
        <v>97886</v>
      </c>
      <c r="B3135" s="593" t="s">
        <v>3895</v>
      </c>
      <c r="C3135" s="593" t="s">
        <v>123</v>
      </c>
      <c r="D3135" s="593" t="s">
        <v>793</v>
      </c>
      <c r="E3135" s="594">
        <v>162.5</v>
      </c>
      <c r="F3135" s="591" t="s">
        <v>794</v>
      </c>
    </row>
    <row r="3136" spans="1:6">
      <c r="A3136" s="593">
        <v>97887</v>
      </c>
      <c r="B3136" s="593" t="s">
        <v>3896</v>
      </c>
      <c r="C3136" s="593" t="s">
        <v>123</v>
      </c>
      <c r="D3136" s="593" t="s">
        <v>793</v>
      </c>
      <c r="E3136" s="594">
        <v>255.75</v>
      </c>
      <c r="F3136" s="591" t="s">
        <v>794</v>
      </c>
    </row>
    <row r="3137" spans="1:6">
      <c r="A3137" s="593">
        <v>97888</v>
      </c>
      <c r="B3137" s="593" t="s">
        <v>3897</v>
      </c>
      <c r="C3137" s="593" t="s">
        <v>123</v>
      </c>
      <c r="D3137" s="593" t="s">
        <v>793</v>
      </c>
      <c r="E3137" s="594">
        <v>495.74</v>
      </c>
      <c r="F3137" s="591" t="s">
        <v>794</v>
      </c>
    </row>
    <row r="3138" spans="1:6">
      <c r="A3138" s="593">
        <v>97889</v>
      </c>
      <c r="B3138" s="593" t="s">
        <v>3898</v>
      </c>
      <c r="C3138" s="593" t="s">
        <v>123</v>
      </c>
      <c r="D3138" s="593" t="s">
        <v>793</v>
      </c>
      <c r="E3138" s="594">
        <v>672.53</v>
      </c>
      <c r="F3138" s="591" t="s">
        <v>794</v>
      </c>
    </row>
    <row r="3139" spans="1:6">
      <c r="A3139" s="593">
        <v>97890</v>
      </c>
      <c r="B3139" s="593" t="s">
        <v>3899</v>
      </c>
      <c r="C3139" s="593" t="s">
        <v>123</v>
      </c>
      <c r="D3139" s="593" t="s">
        <v>793</v>
      </c>
      <c r="E3139" s="594">
        <v>778.71</v>
      </c>
      <c r="F3139" s="591" t="s">
        <v>794</v>
      </c>
    </row>
    <row r="3140" spans="1:6">
      <c r="A3140" s="593">
        <v>97891</v>
      </c>
      <c r="B3140" s="593" t="s">
        <v>3900</v>
      </c>
      <c r="C3140" s="593" t="s">
        <v>123</v>
      </c>
      <c r="D3140" s="593" t="s">
        <v>793</v>
      </c>
      <c r="E3140" s="594">
        <v>197.77</v>
      </c>
      <c r="F3140" s="591" t="s">
        <v>794</v>
      </c>
    </row>
    <row r="3141" spans="1:6">
      <c r="A3141" s="593">
        <v>97892</v>
      </c>
      <c r="B3141" s="593" t="s">
        <v>3901</v>
      </c>
      <c r="C3141" s="593" t="s">
        <v>123</v>
      </c>
      <c r="D3141" s="593" t="s">
        <v>793</v>
      </c>
      <c r="E3141" s="594">
        <v>373.2</v>
      </c>
      <c r="F3141" s="591" t="s">
        <v>794</v>
      </c>
    </row>
    <row r="3142" spans="1:6">
      <c r="A3142" s="593">
        <v>97893</v>
      </c>
      <c r="B3142" s="593" t="s">
        <v>3902</v>
      </c>
      <c r="C3142" s="593" t="s">
        <v>123</v>
      </c>
      <c r="D3142" s="593" t="s">
        <v>793</v>
      </c>
      <c r="E3142" s="594">
        <v>516.21</v>
      </c>
      <c r="F3142" s="591" t="s">
        <v>794</v>
      </c>
    </row>
    <row r="3143" spans="1:6">
      <c r="A3143" s="593">
        <v>97894</v>
      </c>
      <c r="B3143" s="593" t="s">
        <v>3903</v>
      </c>
      <c r="C3143" s="593" t="s">
        <v>123</v>
      </c>
      <c r="D3143" s="593" t="s">
        <v>793</v>
      </c>
      <c r="E3143" s="595">
        <v>589.30999999999995</v>
      </c>
      <c r="F3143" s="591" t="s">
        <v>794</v>
      </c>
    </row>
    <row r="3144" spans="1:6">
      <c r="A3144" s="593">
        <v>104396</v>
      </c>
      <c r="B3144" s="593" t="s">
        <v>3904</v>
      </c>
      <c r="C3144" s="593" t="s">
        <v>123</v>
      </c>
      <c r="D3144" s="593" t="s">
        <v>942</v>
      </c>
      <c r="E3144" s="595">
        <v>20.38</v>
      </c>
      <c r="F3144" s="591" t="s">
        <v>794</v>
      </c>
    </row>
    <row r="3145" spans="1:6">
      <c r="A3145" s="593">
        <v>104397</v>
      </c>
      <c r="B3145" s="593" t="s">
        <v>3905</v>
      </c>
      <c r="C3145" s="593" t="s">
        <v>123</v>
      </c>
      <c r="D3145" s="593" t="s">
        <v>942</v>
      </c>
      <c r="E3145" s="594">
        <v>24.39</v>
      </c>
      <c r="F3145" s="591" t="s">
        <v>794</v>
      </c>
    </row>
    <row r="3146" spans="1:6">
      <c r="A3146" s="593">
        <v>104398</v>
      </c>
      <c r="B3146" s="593" t="s">
        <v>3906</v>
      </c>
      <c r="C3146" s="593" t="s">
        <v>123</v>
      </c>
      <c r="D3146" s="593" t="s">
        <v>942</v>
      </c>
      <c r="E3146" s="594">
        <v>24.13</v>
      </c>
      <c r="F3146" s="591" t="s">
        <v>794</v>
      </c>
    </row>
    <row r="3147" spans="1:6">
      <c r="A3147" s="593">
        <v>104399</v>
      </c>
      <c r="B3147" s="593" t="s">
        <v>3907</v>
      </c>
      <c r="C3147" s="593" t="s">
        <v>123</v>
      </c>
      <c r="D3147" s="593" t="s">
        <v>942</v>
      </c>
      <c r="E3147" s="594">
        <v>26.06</v>
      </c>
      <c r="F3147" s="591" t="s">
        <v>794</v>
      </c>
    </row>
    <row r="3148" spans="1:6">
      <c r="A3148" s="593">
        <v>104400</v>
      </c>
      <c r="B3148" s="593" t="s">
        <v>3908</v>
      </c>
      <c r="C3148" s="593" t="s">
        <v>123</v>
      </c>
      <c r="D3148" s="593" t="s">
        <v>942</v>
      </c>
      <c r="E3148" s="594">
        <v>33.39</v>
      </c>
      <c r="F3148" s="591" t="s">
        <v>794</v>
      </c>
    </row>
    <row r="3149" spans="1:6">
      <c r="A3149" s="593">
        <v>104401</v>
      </c>
      <c r="B3149" s="593" t="s">
        <v>3909</v>
      </c>
      <c r="C3149" s="593" t="s">
        <v>123</v>
      </c>
      <c r="D3149" s="593" t="s">
        <v>942</v>
      </c>
      <c r="E3149" s="594">
        <v>22.94</v>
      </c>
      <c r="F3149" s="591" t="s">
        <v>794</v>
      </c>
    </row>
    <row r="3150" spans="1:6">
      <c r="A3150" s="593">
        <v>104402</v>
      </c>
      <c r="B3150" s="593" t="s">
        <v>3910</v>
      </c>
      <c r="C3150" s="593" t="s">
        <v>123</v>
      </c>
      <c r="D3150" s="593" t="s">
        <v>942</v>
      </c>
      <c r="E3150" s="594">
        <v>23.77</v>
      </c>
      <c r="F3150" s="591" t="s">
        <v>794</v>
      </c>
    </row>
    <row r="3151" spans="1:6">
      <c r="A3151" s="593">
        <v>104403</v>
      </c>
      <c r="B3151" s="593" t="s">
        <v>3911</v>
      </c>
      <c r="C3151" s="593" t="s">
        <v>123</v>
      </c>
      <c r="D3151" s="593" t="s">
        <v>942</v>
      </c>
      <c r="E3151" s="594">
        <v>29.57</v>
      </c>
      <c r="F3151" s="591" t="s">
        <v>794</v>
      </c>
    </row>
    <row r="3152" spans="1:6">
      <c r="A3152" s="593">
        <v>104404</v>
      </c>
      <c r="B3152" s="593" t="s">
        <v>3912</v>
      </c>
      <c r="C3152" s="593" t="s">
        <v>123</v>
      </c>
      <c r="D3152" s="593" t="s">
        <v>942</v>
      </c>
      <c r="E3152" s="595">
        <v>30.52</v>
      </c>
      <c r="F3152" s="591" t="s">
        <v>794</v>
      </c>
    </row>
    <row r="3153" spans="1:6">
      <c r="A3153" s="593">
        <v>104405</v>
      </c>
      <c r="B3153" s="593" t="s">
        <v>3913</v>
      </c>
      <c r="C3153" s="593" t="s">
        <v>123</v>
      </c>
      <c r="D3153" s="593" t="s">
        <v>942</v>
      </c>
      <c r="E3153" s="595">
        <v>41.29</v>
      </c>
      <c r="F3153" s="591" t="s">
        <v>794</v>
      </c>
    </row>
    <row r="3154" spans="1:6">
      <c r="A3154" s="593">
        <v>93653</v>
      </c>
      <c r="B3154" s="593" t="s">
        <v>397</v>
      </c>
      <c r="C3154" s="593" t="s">
        <v>123</v>
      </c>
      <c r="D3154" s="593" t="s">
        <v>942</v>
      </c>
      <c r="E3154" s="595">
        <v>12.19</v>
      </c>
      <c r="F3154" s="591" t="s">
        <v>794</v>
      </c>
    </row>
    <row r="3155" spans="1:6">
      <c r="A3155" s="593">
        <v>93654</v>
      </c>
      <c r="B3155" s="593" t="s">
        <v>398</v>
      </c>
      <c r="C3155" s="593" t="s">
        <v>123</v>
      </c>
      <c r="D3155" s="593" t="s">
        <v>942</v>
      </c>
      <c r="E3155" s="595">
        <v>12.73</v>
      </c>
      <c r="F3155" s="591" t="s">
        <v>794</v>
      </c>
    </row>
    <row r="3156" spans="1:6">
      <c r="A3156" s="593">
        <v>93655</v>
      </c>
      <c r="B3156" s="593" t="s">
        <v>399</v>
      </c>
      <c r="C3156" s="593" t="s">
        <v>123</v>
      </c>
      <c r="D3156" s="593" t="s">
        <v>942</v>
      </c>
      <c r="E3156" s="595">
        <v>13.93</v>
      </c>
      <c r="F3156" s="591" t="s">
        <v>794</v>
      </c>
    </row>
    <row r="3157" spans="1:6">
      <c r="A3157" s="593">
        <v>93656</v>
      </c>
      <c r="B3157" s="593" t="s">
        <v>3914</v>
      </c>
      <c r="C3157" s="593" t="s">
        <v>123</v>
      </c>
      <c r="D3157" s="593" t="s">
        <v>942</v>
      </c>
      <c r="E3157" s="595">
        <v>13.93</v>
      </c>
      <c r="F3157" s="591" t="s">
        <v>794</v>
      </c>
    </row>
    <row r="3158" spans="1:6">
      <c r="A3158" s="593">
        <v>93657</v>
      </c>
      <c r="B3158" s="593" t="s">
        <v>3915</v>
      </c>
      <c r="C3158" s="593" t="s">
        <v>123</v>
      </c>
      <c r="D3158" s="593" t="s">
        <v>942</v>
      </c>
      <c r="E3158" s="595">
        <v>15.32</v>
      </c>
      <c r="F3158" s="591" t="s">
        <v>794</v>
      </c>
    </row>
    <row r="3159" spans="1:6">
      <c r="A3159" s="593">
        <v>93658</v>
      </c>
      <c r="B3159" s="593" t="s">
        <v>3916</v>
      </c>
      <c r="C3159" s="593" t="s">
        <v>123</v>
      </c>
      <c r="D3159" s="593" t="s">
        <v>942</v>
      </c>
      <c r="E3159" s="595">
        <v>21.95</v>
      </c>
      <c r="F3159" s="591" t="s">
        <v>794</v>
      </c>
    </row>
    <row r="3160" spans="1:6">
      <c r="A3160" s="593">
        <v>93659</v>
      </c>
      <c r="B3160" s="593" t="s">
        <v>3917</v>
      </c>
      <c r="C3160" s="593" t="s">
        <v>123</v>
      </c>
      <c r="D3160" s="593" t="s">
        <v>942</v>
      </c>
      <c r="E3160" s="595">
        <v>24.7</v>
      </c>
      <c r="F3160" s="591" t="s">
        <v>794</v>
      </c>
    </row>
    <row r="3161" spans="1:6">
      <c r="A3161" s="593">
        <v>93660</v>
      </c>
      <c r="B3161" s="593" t="s">
        <v>400</v>
      </c>
      <c r="C3161" s="593" t="s">
        <v>123</v>
      </c>
      <c r="D3161" s="593" t="s">
        <v>942</v>
      </c>
      <c r="E3161" s="595">
        <v>59.53</v>
      </c>
      <c r="F3161" s="591" t="s">
        <v>794</v>
      </c>
    </row>
    <row r="3162" spans="1:6">
      <c r="A3162" s="593">
        <v>93661</v>
      </c>
      <c r="B3162" s="593" t="s">
        <v>401</v>
      </c>
      <c r="C3162" s="593" t="s">
        <v>123</v>
      </c>
      <c r="D3162" s="593" t="s">
        <v>942</v>
      </c>
      <c r="E3162" s="595">
        <v>60.62</v>
      </c>
      <c r="F3162" s="591" t="s">
        <v>794</v>
      </c>
    </row>
    <row r="3163" spans="1:6">
      <c r="A3163" s="593">
        <v>93662</v>
      </c>
      <c r="B3163" s="593" t="s">
        <v>402</v>
      </c>
      <c r="C3163" s="593" t="s">
        <v>123</v>
      </c>
      <c r="D3163" s="593" t="s">
        <v>942</v>
      </c>
      <c r="E3163" s="595">
        <v>63.01</v>
      </c>
      <c r="F3163" s="591" t="s">
        <v>794</v>
      </c>
    </row>
    <row r="3164" spans="1:6">
      <c r="A3164" s="593">
        <v>93663</v>
      </c>
      <c r="B3164" s="593" t="s">
        <v>3918</v>
      </c>
      <c r="C3164" s="593" t="s">
        <v>123</v>
      </c>
      <c r="D3164" s="593" t="s">
        <v>942</v>
      </c>
      <c r="E3164" s="595">
        <v>63.01</v>
      </c>
      <c r="F3164" s="591" t="s">
        <v>794</v>
      </c>
    </row>
    <row r="3165" spans="1:6">
      <c r="A3165" s="593">
        <v>93664</v>
      </c>
      <c r="B3165" s="593" t="s">
        <v>403</v>
      </c>
      <c r="C3165" s="593" t="s">
        <v>123</v>
      </c>
      <c r="D3165" s="593" t="s">
        <v>942</v>
      </c>
      <c r="E3165" s="595">
        <v>65.8</v>
      </c>
      <c r="F3165" s="591" t="s">
        <v>794</v>
      </c>
    </row>
    <row r="3166" spans="1:6">
      <c r="A3166" s="593">
        <v>93665</v>
      </c>
      <c r="B3166" s="593" t="s">
        <v>404</v>
      </c>
      <c r="C3166" s="593" t="s">
        <v>123</v>
      </c>
      <c r="D3166" s="593" t="s">
        <v>942</v>
      </c>
      <c r="E3166" s="595">
        <v>69.14</v>
      </c>
      <c r="F3166" s="591" t="s">
        <v>794</v>
      </c>
    </row>
    <row r="3167" spans="1:6">
      <c r="A3167" s="593">
        <v>93666</v>
      </c>
      <c r="B3167" s="593" t="s">
        <v>3919</v>
      </c>
      <c r="C3167" s="593" t="s">
        <v>123</v>
      </c>
      <c r="D3167" s="593" t="s">
        <v>942</v>
      </c>
      <c r="E3167" s="595">
        <v>74.63</v>
      </c>
      <c r="F3167" s="591" t="s">
        <v>794</v>
      </c>
    </row>
    <row r="3168" spans="1:6">
      <c r="A3168" s="593">
        <v>93667</v>
      </c>
      <c r="B3168" s="593" t="s">
        <v>3920</v>
      </c>
      <c r="C3168" s="593" t="s">
        <v>123</v>
      </c>
      <c r="D3168" s="593" t="s">
        <v>942</v>
      </c>
      <c r="E3168" s="595">
        <v>74.459999999999994</v>
      </c>
      <c r="F3168" s="591" t="s">
        <v>794</v>
      </c>
    </row>
    <row r="3169" spans="1:6">
      <c r="A3169" s="593">
        <v>93668</v>
      </c>
      <c r="B3169" s="593" t="s">
        <v>3921</v>
      </c>
      <c r="C3169" s="593" t="s">
        <v>123</v>
      </c>
      <c r="D3169" s="593" t="s">
        <v>942</v>
      </c>
      <c r="E3169" s="595">
        <v>76.099999999999994</v>
      </c>
      <c r="F3169" s="591" t="s">
        <v>794</v>
      </c>
    </row>
    <row r="3170" spans="1:6">
      <c r="A3170" s="593">
        <v>93669</v>
      </c>
      <c r="B3170" s="593" t="s">
        <v>3922</v>
      </c>
      <c r="C3170" s="593" t="s">
        <v>123</v>
      </c>
      <c r="D3170" s="593" t="s">
        <v>942</v>
      </c>
      <c r="E3170" s="595">
        <v>79.680000000000007</v>
      </c>
      <c r="F3170" s="591" t="s">
        <v>794</v>
      </c>
    </row>
    <row r="3171" spans="1:6">
      <c r="A3171" s="593">
        <v>93670</v>
      </c>
      <c r="B3171" s="593" t="s">
        <v>405</v>
      </c>
      <c r="C3171" s="593" t="s">
        <v>123</v>
      </c>
      <c r="D3171" s="593" t="s">
        <v>942</v>
      </c>
      <c r="E3171" s="595">
        <v>79.680000000000007</v>
      </c>
      <c r="F3171" s="591" t="s">
        <v>794</v>
      </c>
    </row>
    <row r="3172" spans="1:6">
      <c r="A3172" s="593">
        <v>93671</v>
      </c>
      <c r="B3172" s="593" t="s">
        <v>406</v>
      </c>
      <c r="C3172" s="593" t="s">
        <v>123</v>
      </c>
      <c r="D3172" s="593" t="s">
        <v>942</v>
      </c>
      <c r="E3172" s="595">
        <v>83.86</v>
      </c>
      <c r="F3172" s="591" t="s">
        <v>794</v>
      </c>
    </row>
    <row r="3173" spans="1:6">
      <c r="A3173" s="593">
        <v>93672</v>
      </c>
      <c r="B3173" s="593" t="s">
        <v>3923</v>
      </c>
      <c r="C3173" s="593" t="s">
        <v>123</v>
      </c>
      <c r="D3173" s="593" t="s">
        <v>942</v>
      </c>
      <c r="E3173" s="595">
        <v>90.12</v>
      </c>
      <c r="F3173" s="591" t="s">
        <v>794</v>
      </c>
    </row>
    <row r="3174" spans="1:6">
      <c r="A3174" s="593">
        <v>93673</v>
      </c>
      <c r="B3174" s="593" t="s">
        <v>407</v>
      </c>
      <c r="C3174" s="593" t="s">
        <v>123</v>
      </c>
      <c r="D3174" s="593" t="s">
        <v>942</v>
      </c>
      <c r="E3174" s="595">
        <v>98.36</v>
      </c>
      <c r="F3174" s="591" t="s">
        <v>794</v>
      </c>
    </row>
    <row r="3175" spans="1:6">
      <c r="A3175" s="593">
        <v>97359</v>
      </c>
      <c r="B3175" s="593" t="s">
        <v>3924</v>
      </c>
      <c r="C3175" s="593" t="s">
        <v>123</v>
      </c>
      <c r="D3175" s="593" t="s">
        <v>942</v>
      </c>
      <c r="E3175" s="594">
        <v>3843.1</v>
      </c>
      <c r="F3175" s="591" t="s">
        <v>794</v>
      </c>
    </row>
    <row r="3176" spans="1:6">
      <c r="A3176" s="593">
        <v>97360</v>
      </c>
      <c r="B3176" s="593" t="s">
        <v>3925</v>
      </c>
      <c r="C3176" s="593" t="s">
        <v>123</v>
      </c>
      <c r="D3176" s="593" t="s">
        <v>942</v>
      </c>
      <c r="E3176" s="594">
        <v>7422.17</v>
      </c>
      <c r="F3176" s="591" t="s">
        <v>794</v>
      </c>
    </row>
    <row r="3177" spans="1:6">
      <c r="A3177" s="593">
        <v>97361</v>
      </c>
      <c r="B3177" s="593" t="s">
        <v>3926</v>
      </c>
      <c r="C3177" s="593" t="s">
        <v>123</v>
      </c>
      <c r="D3177" s="593" t="s">
        <v>942</v>
      </c>
      <c r="E3177" s="594">
        <v>9896.2199999999993</v>
      </c>
      <c r="F3177" s="591" t="s">
        <v>794</v>
      </c>
    </row>
    <row r="3178" spans="1:6">
      <c r="A3178" s="593">
        <v>97362</v>
      </c>
      <c r="B3178" s="593" t="s">
        <v>3927</v>
      </c>
      <c r="C3178" s="593" t="s">
        <v>123</v>
      </c>
      <c r="D3178" s="593" t="s">
        <v>942</v>
      </c>
      <c r="E3178" s="594">
        <v>2120.58</v>
      </c>
      <c r="F3178" s="591" t="s">
        <v>794</v>
      </c>
    </row>
    <row r="3179" spans="1:6">
      <c r="A3179" s="593">
        <v>101875</v>
      </c>
      <c r="B3179" s="593" t="s">
        <v>3928</v>
      </c>
      <c r="C3179" s="593" t="s">
        <v>123</v>
      </c>
      <c r="D3179" s="593" t="s">
        <v>942</v>
      </c>
      <c r="E3179" s="595">
        <v>451.53</v>
      </c>
      <c r="F3179" s="591" t="s">
        <v>794</v>
      </c>
    </row>
    <row r="3180" spans="1:6">
      <c r="A3180" s="593">
        <v>101876</v>
      </c>
      <c r="B3180" s="593" t="s">
        <v>3929</v>
      </c>
      <c r="C3180" s="593" t="s">
        <v>123</v>
      </c>
      <c r="D3180" s="593" t="s">
        <v>942</v>
      </c>
      <c r="E3180" s="595">
        <v>84.02</v>
      </c>
      <c r="F3180" s="591" t="s">
        <v>794</v>
      </c>
    </row>
    <row r="3181" spans="1:6">
      <c r="A3181" s="593">
        <v>101877</v>
      </c>
      <c r="B3181" s="593" t="s">
        <v>3930</v>
      </c>
      <c r="C3181" s="593" t="s">
        <v>123</v>
      </c>
      <c r="D3181" s="593" t="s">
        <v>942</v>
      </c>
      <c r="E3181" s="595">
        <v>57.33</v>
      </c>
      <c r="F3181" s="591" t="s">
        <v>794</v>
      </c>
    </row>
    <row r="3182" spans="1:6">
      <c r="A3182" s="593">
        <v>101878</v>
      </c>
      <c r="B3182" s="593" t="s">
        <v>3931</v>
      </c>
      <c r="C3182" s="593" t="s">
        <v>123</v>
      </c>
      <c r="D3182" s="593" t="s">
        <v>942</v>
      </c>
      <c r="E3182" s="595">
        <v>614.02</v>
      </c>
      <c r="F3182" s="591" t="s">
        <v>794</v>
      </c>
    </row>
    <row r="3183" spans="1:6">
      <c r="A3183" s="593">
        <v>101879</v>
      </c>
      <c r="B3183" s="593" t="s">
        <v>3932</v>
      </c>
      <c r="C3183" s="593" t="s">
        <v>123</v>
      </c>
      <c r="D3183" s="593" t="s">
        <v>942</v>
      </c>
      <c r="E3183" s="595">
        <v>655.36</v>
      </c>
      <c r="F3183" s="591" t="s">
        <v>794</v>
      </c>
    </row>
    <row r="3184" spans="1:6">
      <c r="A3184" s="593">
        <v>101880</v>
      </c>
      <c r="B3184" s="593" t="s">
        <v>3933</v>
      </c>
      <c r="C3184" s="593" t="s">
        <v>123</v>
      </c>
      <c r="D3184" s="593" t="s">
        <v>942</v>
      </c>
      <c r="E3184" s="595">
        <v>754.42</v>
      </c>
      <c r="F3184" s="591" t="s">
        <v>794</v>
      </c>
    </row>
    <row r="3185" spans="1:6">
      <c r="A3185" s="593">
        <v>101881</v>
      </c>
      <c r="B3185" s="593" t="s">
        <v>3934</v>
      </c>
      <c r="C3185" s="593" t="s">
        <v>123</v>
      </c>
      <c r="D3185" s="593" t="s">
        <v>942</v>
      </c>
      <c r="E3185" s="594">
        <v>1087.5899999999999</v>
      </c>
      <c r="F3185" s="591" t="s">
        <v>794</v>
      </c>
    </row>
    <row r="3186" spans="1:6">
      <c r="A3186" s="593">
        <v>101882</v>
      </c>
      <c r="B3186" s="593" t="s">
        <v>3935</v>
      </c>
      <c r="C3186" s="593" t="s">
        <v>123</v>
      </c>
      <c r="D3186" s="593" t="s">
        <v>942</v>
      </c>
      <c r="E3186" s="594">
        <v>1546.91</v>
      </c>
      <c r="F3186" s="591" t="s">
        <v>794</v>
      </c>
    </row>
    <row r="3187" spans="1:6">
      <c r="A3187" s="593">
        <v>101883</v>
      </c>
      <c r="B3187" s="593" t="s">
        <v>3936</v>
      </c>
      <c r="C3187" s="593" t="s">
        <v>123</v>
      </c>
      <c r="D3187" s="593" t="s">
        <v>942</v>
      </c>
      <c r="E3187" s="595">
        <v>624.48</v>
      </c>
      <c r="F3187" s="591" t="s">
        <v>794</v>
      </c>
    </row>
    <row r="3188" spans="1:6">
      <c r="A3188" s="593">
        <v>101890</v>
      </c>
      <c r="B3188" s="593" t="s">
        <v>3937</v>
      </c>
      <c r="C3188" s="593" t="s">
        <v>123</v>
      </c>
      <c r="D3188" s="593" t="s">
        <v>942</v>
      </c>
      <c r="E3188" s="595">
        <v>16.71</v>
      </c>
      <c r="F3188" s="591" t="s">
        <v>794</v>
      </c>
    </row>
    <row r="3189" spans="1:6">
      <c r="A3189" s="593">
        <v>101891</v>
      </c>
      <c r="B3189" s="593" t="s">
        <v>3938</v>
      </c>
      <c r="C3189" s="593" t="s">
        <v>123</v>
      </c>
      <c r="D3189" s="593" t="s">
        <v>942</v>
      </c>
      <c r="E3189" s="595">
        <v>28.44</v>
      </c>
      <c r="F3189" s="591" t="s">
        <v>794</v>
      </c>
    </row>
    <row r="3190" spans="1:6">
      <c r="A3190" s="593">
        <v>101892</v>
      </c>
      <c r="B3190" s="593" t="s">
        <v>3939</v>
      </c>
      <c r="C3190" s="593" t="s">
        <v>123</v>
      </c>
      <c r="D3190" s="593" t="s">
        <v>942</v>
      </c>
      <c r="E3190" s="595">
        <v>74.680000000000007</v>
      </c>
      <c r="F3190" s="591" t="s">
        <v>794</v>
      </c>
    </row>
    <row r="3191" spans="1:6">
      <c r="A3191" s="593">
        <v>101893</v>
      </c>
      <c r="B3191" s="593" t="s">
        <v>3940</v>
      </c>
      <c r="C3191" s="593" t="s">
        <v>123</v>
      </c>
      <c r="D3191" s="593" t="s">
        <v>942</v>
      </c>
      <c r="E3191" s="595">
        <v>95.42</v>
      </c>
      <c r="F3191" s="591" t="s">
        <v>794</v>
      </c>
    </row>
    <row r="3192" spans="1:6">
      <c r="A3192" s="593">
        <v>101894</v>
      </c>
      <c r="B3192" s="593" t="s">
        <v>408</v>
      </c>
      <c r="C3192" s="593" t="s">
        <v>123</v>
      </c>
      <c r="D3192" s="593" t="s">
        <v>942</v>
      </c>
      <c r="E3192" s="595">
        <v>159.84</v>
      </c>
      <c r="F3192" s="591" t="s">
        <v>794</v>
      </c>
    </row>
    <row r="3193" spans="1:6">
      <c r="A3193" s="593">
        <v>101895</v>
      </c>
      <c r="B3193" s="593" t="s">
        <v>3941</v>
      </c>
      <c r="C3193" s="593" t="s">
        <v>123</v>
      </c>
      <c r="D3193" s="593" t="s">
        <v>942</v>
      </c>
      <c r="E3193" s="594">
        <v>438.74</v>
      </c>
      <c r="F3193" s="591" t="s">
        <v>794</v>
      </c>
    </row>
    <row r="3194" spans="1:6">
      <c r="A3194" s="593">
        <v>101896</v>
      </c>
      <c r="B3194" s="593" t="s">
        <v>3942</v>
      </c>
      <c r="C3194" s="593" t="s">
        <v>123</v>
      </c>
      <c r="D3194" s="593" t="s">
        <v>942</v>
      </c>
      <c r="E3194" s="594">
        <v>663.17</v>
      </c>
      <c r="F3194" s="591" t="s">
        <v>794</v>
      </c>
    </row>
    <row r="3195" spans="1:6">
      <c r="A3195" s="593">
        <v>101897</v>
      </c>
      <c r="B3195" s="593" t="s">
        <v>3943</v>
      </c>
      <c r="C3195" s="593" t="s">
        <v>123</v>
      </c>
      <c r="D3195" s="593" t="s">
        <v>942</v>
      </c>
      <c r="E3195" s="594">
        <v>1063.29</v>
      </c>
      <c r="F3195" s="591" t="s">
        <v>794</v>
      </c>
    </row>
    <row r="3196" spans="1:6">
      <c r="A3196" s="593">
        <v>101898</v>
      </c>
      <c r="B3196" s="593" t="s">
        <v>409</v>
      </c>
      <c r="C3196" s="593" t="s">
        <v>123</v>
      </c>
      <c r="D3196" s="593" t="s">
        <v>942</v>
      </c>
      <c r="E3196" s="594">
        <v>1422.76</v>
      </c>
      <c r="F3196" s="591" t="s">
        <v>794</v>
      </c>
    </row>
    <row r="3197" spans="1:6">
      <c r="A3197" s="593">
        <v>101899</v>
      </c>
      <c r="B3197" s="593" t="s">
        <v>3944</v>
      </c>
      <c r="C3197" s="593" t="s">
        <v>123</v>
      </c>
      <c r="D3197" s="593" t="s">
        <v>942</v>
      </c>
      <c r="E3197" s="594">
        <v>2277.8000000000002</v>
      </c>
      <c r="F3197" s="591" t="s">
        <v>794</v>
      </c>
    </row>
    <row r="3198" spans="1:6">
      <c r="A3198" s="593">
        <v>101900</v>
      </c>
      <c r="B3198" s="593" t="s">
        <v>3945</v>
      </c>
      <c r="C3198" s="593" t="s">
        <v>123</v>
      </c>
      <c r="D3198" s="593" t="s">
        <v>942</v>
      </c>
      <c r="E3198" s="594">
        <v>4754.37</v>
      </c>
      <c r="F3198" s="591" t="s">
        <v>794</v>
      </c>
    </row>
    <row r="3199" spans="1:6">
      <c r="A3199" s="593">
        <v>101901</v>
      </c>
      <c r="B3199" s="593" t="s">
        <v>3946</v>
      </c>
      <c r="C3199" s="593" t="s">
        <v>123</v>
      </c>
      <c r="D3199" s="593" t="s">
        <v>942</v>
      </c>
      <c r="E3199" s="594">
        <v>157.69999999999999</v>
      </c>
      <c r="F3199" s="591" t="s">
        <v>794</v>
      </c>
    </row>
    <row r="3200" spans="1:6">
      <c r="A3200" s="593">
        <v>101902</v>
      </c>
      <c r="B3200" s="593" t="s">
        <v>3947</v>
      </c>
      <c r="C3200" s="593" t="s">
        <v>123</v>
      </c>
      <c r="D3200" s="593" t="s">
        <v>942</v>
      </c>
      <c r="E3200" s="595">
        <v>194.7</v>
      </c>
      <c r="F3200" s="591" t="s">
        <v>794</v>
      </c>
    </row>
    <row r="3201" spans="1:6">
      <c r="A3201" s="593">
        <v>101903</v>
      </c>
      <c r="B3201" s="593" t="s">
        <v>3948</v>
      </c>
      <c r="C3201" s="593" t="s">
        <v>123</v>
      </c>
      <c r="D3201" s="593" t="s">
        <v>942</v>
      </c>
      <c r="E3201" s="594">
        <v>405.61</v>
      </c>
      <c r="F3201" s="591" t="s">
        <v>794</v>
      </c>
    </row>
    <row r="3202" spans="1:6">
      <c r="A3202" s="593">
        <v>101904</v>
      </c>
      <c r="B3202" s="593" t="s">
        <v>3949</v>
      </c>
      <c r="C3202" s="593" t="s">
        <v>123</v>
      </c>
      <c r="D3202" s="593" t="s">
        <v>942</v>
      </c>
      <c r="E3202" s="594">
        <v>1496.13</v>
      </c>
      <c r="F3202" s="591" t="s">
        <v>794</v>
      </c>
    </row>
    <row r="3203" spans="1:6">
      <c r="A3203" s="593">
        <v>101938</v>
      </c>
      <c r="B3203" s="593" t="s">
        <v>3950</v>
      </c>
      <c r="C3203" s="593" t="s">
        <v>123</v>
      </c>
      <c r="D3203" s="593" t="s">
        <v>942</v>
      </c>
      <c r="E3203" s="595">
        <v>113.18</v>
      </c>
      <c r="F3203" s="591" t="s">
        <v>794</v>
      </c>
    </row>
    <row r="3204" spans="1:6">
      <c r="A3204" s="593">
        <v>101946</v>
      </c>
      <c r="B3204" s="593" t="s">
        <v>3951</v>
      </c>
      <c r="C3204" s="593" t="s">
        <v>123</v>
      </c>
      <c r="D3204" s="593" t="s">
        <v>942</v>
      </c>
      <c r="E3204" s="595">
        <v>156.84</v>
      </c>
      <c r="F3204" s="591" t="s">
        <v>794</v>
      </c>
    </row>
    <row r="3205" spans="1:6">
      <c r="A3205" s="593">
        <v>91945</v>
      </c>
      <c r="B3205" s="593" t="s">
        <v>3952</v>
      </c>
      <c r="C3205" s="593" t="s">
        <v>123</v>
      </c>
      <c r="D3205" s="593" t="s">
        <v>942</v>
      </c>
      <c r="E3205" s="595">
        <v>12.48</v>
      </c>
      <c r="F3205" s="591" t="s">
        <v>794</v>
      </c>
    </row>
    <row r="3206" spans="1:6">
      <c r="A3206" s="593">
        <v>91946</v>
      </c>
      <c r="B3206" s="593" t="s">
        <v>3953</v>
      </c>
      <c r="C3206" s="593" t="s">
        <v>123</v>
      </c>
      <c r="D3206" s="593" t="s">
        <v>942</v>
      </c>
      <c r="E3206" s="595">
        <v>9.91</v>
      </c>
      <c r="F3206" s="591" t="s">
        <v>794</v>
      </c>
    </row>
    <row r="3207" spans="1:6">
      <c r="A3207" s="593">
        <v>91947</v>
      </c>
      <c r="B3207" s="593" t="s">
        <v>3954</v>
      </c>
      <c r="C3207" s="593" t="s">
        <v>123</v>
      </c>
      <c r="D3207" s="593" t="s">
        <v>942</v>
      </c>
      <c r="E3207" s="595">
        <v>8.2899999999999991</v>
      </c>
      <c r="F3207" s="591" t="s">
        <v>794</v>
      </c>
    </row>
    <row r="3208" spans="1:6">
      <c r="A3208" s="593">
        <v>91949</v>
      </c>
      <c r="B3208" s="593" t="s">
        <v>3955</v>
      </c>
      <c r="C3208" s="593" t="s">
        <v>123</v>
      </c>
      <c r="D3208" s="593" t="s">
        <v>942</v>
      </c>
      <c r="E3208" s="595">
        <v>17.899999999999999</v>
      </c>
      <c r="F3208" s="591" t="s">
        <v>794</v>
      </c>
    </row>
    <row r="3209" spans="1:6">
      <c r="A3209" s="593">
        <v>91950</v>
      </c>
      <c r="B3209" s="593" t="s">
        <v>3956</v>
      </c>
      <c r="C3209" s="593" t="s">
        <v>123</v>
      </c>
      <c r="D3209" s="593" t="s">
        <v>942</v>
      </c>
      <c r="E3209" s="595">
        <v>14.75</v>
      </c>
      <c r="F3209" s="591" t="s">
        <v>794</v>
      </c>
    </row>
    <row r="3210" spans="1:6">
      <c r="A3210" s="593">
        <v>91951</v>
      </c>
      <c r="B3210" s="593" t="s">
        <v>3957</v>
      </c>
      <c r="C3210" s="593" t="s">
        <v>123</v>
      </c>
      <c r="D3210" s="593" t="s">
        <v>942</v>
      </c>
      <c r="E3210" s="595">
        <v>12.87</v>
      </c>
      <c r="F3210" s="591" t="s">
        <v>794</v>
      </c>
    </row>
    <row r="3211" spans="1:6">
      <c r="A3211" s="593">
        <v>91952</v>
      </c>
      <c r="B3211" s="593" t="s">
        <v>3958</v>
      </c>
      <c r="C3211" s="593" t="s">
        <v>123</v>
      </c>
      <c r="D3211" s="593" t="s">
        <v>942</v>
      </c>
      <c r="E3211" s="595">
        <v>16.850000000000001</v>
      </c>
      <c r="F3211" s="591" t="s">
        <v>794</v>
      </c>
    </row>
    <row r="3212" spans="1:6">
      <c r="A3212" s="593">
        <v>91953</v>
      </c>
      <c r="B3212" s="593" t="s">
        <v>3959</v>
      </c>
      <c r="C3212" s="593" t="s">
        <v>123</v>
      </c>
      <c r="D3212" s="593" t="s">
        <v>942</v>
      </c>
      <c r="E3212" s="595">
        <v>26.76</v>
      </c>
      <c r="F3212" s="591" t="s">
        <v>794</v>
      </c>
    </row>
    <row r="3213" spans="1:6">
      <c r="A3213" s="593">
        <v>91954</v>
      </c>
      <c r="B3213" s="593" t="s">
        <v>3960</v>
      </c>
      <c r="C3213" s="593" t="s">
        <v>123</v>
      </c>
      <c r="D3213" s="593" t="s">
        <v>942</v>
      </c>
      <c r="E3213" s="595">
        <v>22.59</v>
      </c>
      <c r="F3213" s="591" t="s">
        <v>794</v>
      </c>
    </row>
    <row r="3214" spans="1:6">
      <c r="A3214" s="593">
        <v>91955</v>
      </c>
      <c r="B3214" s="593" t="s">
        <v>3961</v>
      </c>
      <c r="C3214" s="593" t="s">
        <v>123</v>
      </c>
      <c r="D3214" s="593" t="s">
        <v>942</v>
      </c>
      <c r="E3214" s="595">
        <v>32.5</v>
      </c>
      <c r="F3214" s="591" t="s">
        <v>794</v>
      </c>
    </row>
    <row r="3215" spans="1:6">
      <c r="A3215" s="593">
        <v>91956</v>
      </c>
      <c r="B3215" s="593" t="s">
        <v>3962</v>
      </c>
      <c r="C3215" s="593" t="s">
        <v>123</v>
      </c>
      <c r="D3215" s="593" t="s">
        <v>942</v>
      </c>
      <c r="E3215" s="595">
        <v>36.700000000000003</v>
      </c>
      <c r="F3215" s="591" t="s">
        <v>794</v>
      </c>
    </row>
    <row r="3216" spans="1:6">
      <c r="A3216" s="593">
        <v>91957</v>
      </c>
      <c r="B3216" s="593" t="s">
        <v>3963</v>
      </c>
      <c r="C3216" s="593" t="s">
        <v>123</v>
      </c>
      <c r="D3216" s="593" t="s">
        <v>942</v>
      </c>
      <c r="E3216" s="595">
        <v>46.61</v>
      </c>
      <c r="F3216" s="591" t="s">
        <v>794</v>
      </c>
    </row>
    <row r="3217" spans="1:6">
      <c r="A3217" s="593">
        <v>91958</v>
      </c>
      <c r="B3217" s="593" t="s">
        <v>3964</v>
      </c>
      <c r="C3217" s="593" t="s">
        <v>123</v>
      </c>
      <c r="D3217" s="593" t="s">
        <v>942</v>
      </c>
      <c r="E3217" s="595">
        <v>31</v>
      </c>
      <c r="F3217" s="591" t="s">
        <v>794</v>
      </c>
    </row>
    <row r="3218" spans="1:6">
      <c r="A3218" s="593">
        <v>91959</v>
      </c>
      <c r="B3218" s="593" t="s">
        <v>3965</v>
      </c>
      <c r="C3218" s="593" t="s">
        <v>123</v>
      </c>
      <c r="D3218" s="593" t="s">
        <v>942</v>
      </c>
      <c r="E3218" s="594">
        <v>40.909999999999997</v>
      </c>
      <c r="F3218" s="591" t="s">
        <v>794</v>
      </c>
    </row>
    <row r="3219" spans="1:6">
      <c r="A3219" s="593">
        <v>91960</v>
      </c>
      <c r="B3219" s="593" t="s">
        <v>3966</v>
      </c>
      <c r="C3219" s="593" t="s">
        <v>123</v>
      </c>
      <c r="D3219" s="593" t="s">
        <v>942</v>
      </c>
      <c r="E3219" s="595">
        <v>42.48</v>
      </c>
      <c r="F3219" s="591" t="s">
        <v>794</v>
      </c>
    </row>
    <row r="3220" spans="1:6">
      <c r="A3220" s="593">
        <v>91961</v>
      </c>
      <c r="B3220" s="593" t="s">
        <v>3967</v>
      </c>
      <c r="C3220" s="593" t="s">
        <v>123</v>
      </c>
      <c r="D3220" s="593" t="s">
        <v>942</v>
      </c>
      <c r="E3220" s="595">
        <v>52.39</v>
      </c>
      <c r="F3220" s="591" t="s">
        <v>794</v>
      </c>
    </row>
    <row r="3221" spans="1:6">
      <c r="A3221" s="593">
        <v>91962</v>
      </c>
      <c r="B3221" s="593" t="s">
        <v>3968</v>
      </c>
      <c r="C3221" s="593" t="s">
        <v>123</v>
      </c>
      <c r="D3221" s="593" t="s">
        <v>942</v>
      </c>
      <c r="E3221" s="595">
        <v>56.59</v>
      </c>
      <c r="F3221" s="591" t="s">
        <v>794</v>
      </c>
    </row>
    <row r="3222" spans="1:6">
      <c r="A3222" s="593">
        <v>91963</v>
      </c>
      <c r="B3222" s="593" t="s">
        <v>3969</v>
      </c>
      <c r="C3222" s="593" t="s">
        <v>123</v>
      </c>
      <c r="D3222" s="593" t="s">
        <v>942</v>
      </c>
      <c r="E3222" s="594">
        <v>66.5</v>
      </c>
      <c r="F3222" s="591" t="s">
        <v>794</v>
      </c>
    </row>
    <row r="3223" spans="1:6">
      <c r="A3223" s="593">
        <v>91964</v>
      </c>
      <c r="B3223" s="593" t="s">
        <v>3970</v>
      </c>
      <c r="C3223" s="593" t="s">
        <v>123</v>
      </c>
      <c r="D3223" s="593" t="s">
        <v>942</v>
      </c>
      <c r="E3223" s="595">
        <v>50.85</v>
      </c>
      <c r="F3223" s="591" t="s">
        <v>794</v>
      </c>
    </row>
    <row r="3224" spans="1:6">
      <c r="A3224" s="593">
        <v>91965</v>
      </c>
      <c r="B3224" s="593" t="s">
        <v>3971</v>
      </c>
      <c r="C3224" s="593" t="s">
        <v>123</v>
      </c>
      <c r="D3224" s="593" t="s">
        <v>942</v>
      </c>
      <c r="E3224" s="595">
        <v>60.76</v>
      </c>
      <c r="F3224" s="591" t="s">
        <v>794</v>
      </c>
    </row>
    <row r="3225" spans="1:6">
      <c r="A3225" s="593">
        <v>91966</v>
      </c>
      <c r="B3225" s="593" t="s">
        <v>3972</v>
      </c>
      <c r="C3225" s="593" t="s">
        <v>123</v>
      </c>
      <c r="D3225" s="593" t="s">
        <v>942</v>
      </c>
      <c r="E3225" s="595">
        <v>45.15</v>
      </c>
      <c r="F3225" s="591" t="s">
        <v>794</v>
      </c>
    </row>
    <row r="3226" spans="1:6">
      <c r="A3226" s="593">
        <v>91967</v>
      </c>
      <c r="B3226" s="593" t="s">
        <v>3973</v>
      </c>
      <c r="C3226" s="593" t="s">
        <v>123</v>
      </c>
      <c r="D3226" s="593" t="s">
        <v>942</v>
      </c>
      <c r="E3226" s="594">
        <v>55.06</v>
      </c>
      <c r="F3226" s="591" t="s">
        <v>794</v>
      </c>
    </row>
    <row r="3227" spans="1:6">
      <c r="A3227" s="593">
        <v>91968</v>
      </c>
      <c r="B3227" s="593" t="s">
        <v>3974</v>
      </c>
      <c r="C3227" s="593" t="s">
        <v>123</v>
      </c>
      <c r="D3227" s="593" t="s">
        <v>942</v>
      </c>
      <c r="E3227" s="595">
        <v>62.33</v>
      </c>
      <c r="F3227" s="591" t="s">
        <v>794</v>
      </c>
    </row>
    <row r="3228" spans="1:6">
      <c r="A3228" s="593">
        <v>91969</v>
      </c>
      <c r="B3228" s="593" t="s">
        <v>3975</v>
      </c>
      <c r="C3228" s="593" t="s">
        <v>123</v>
      </c>
      <c r="D3228" s="593" t="s">
        <v>942</v>
      </c>
      <c r="E3228" s="594">
        <v>72.239999999999995</v>
      </c>
      <c r="F3228" s="591" t="s">
        <v>794</v>
      </c>
    </row>
    <row r="3229" spans="1:6">
      <c r="A3229" s="593">
        <v>91970</v>
      </c>
      <c r="B3229" s="593" t="s">
        <v>3976</v>
      </c>
      <c r="C3229" s="593" t="s">
        <v>123</v>
      </c>
      <c r="D3229" s="593" t="s">
        <v>942</v>
      </c>
      <c r="E3229" s="594">
        <v>65.31</v>
      </c>
      <c r="F3229" s="591" t="s">
        <v>794</v>
      </c>
    </row>
    <row r="3230" spans="1:6">
      <c r="A3230" s="593">
        <v>91971</v>
      </c>
      <c r="B3230" s="593" t="s">
        <v>3977</v>
      </c>
      <c r="C3230" s="593" t="s">
        <v>123</v>
      </c>
      <c r="D3230" s="593" t="s">
        <v>942</v>
      </c>
      <c r="E3230" s="595">
        <v>80.06</v>
      </c>
      <c r="F3230" s="591" t="s">
        <v>794</v>
      </c>
    </row>
    <row r="3231" spans="1:6">
      <c r="A3231" s="593">
        <v>91972</v>
      </c>
      <c r="B3231" s="593" t="s">
        <v>3978</v>
      </c>
      <c r="C3231" s="593" t="s">
        <v>123</v>
      </c>
      <c r="D3231" s="593" t="s">
        <v>942</v>
      </c>
      <c r="E3231" s="595">
        <v>71.09</v>
      </c>
      <c r="F3231" s="591" t="s">
        <v>794</v>
      </c>
    </row>
    <row r="3232" spans="1:6">
      <c r="A3232" s="593">
        <v>91973</v>
      </c>
      <c r="B3232" s="593" t="s">
        <v>3979</v>
      </c>
      <c r="C3232" s="593" t="s">
        <v>123</v>
      </c>
      <c r="D3232" s="593" t="s">
        <v>942</v>
      </c>
      <c r="E3232" s="595">
        <v>85.84</v>
      </c>
      <c r="F3232" s="591" t="s">
        <v>794</v>
      </c>
    </row>
    <row r="3233" spans="1:6">
      <c r="A3233" s="593">
        <v>91974</v>
      </c>
      <c r="B3233" s="593" t="s">
        <v>3980</v>
      </c>
      <c r="C3233" s="593" t="s">
        <v>123</v>
      </c>
      <c r="D3233" s="593" t="s">
        <v>942</v>
      </c>
      <c r="E3233" s="595">
        <v>59.57</v>
      </c>
      <c r="F3233" s="591" t="s">
        <v>794</v>
      </c>
    </row>
    <row r="3234" spans="1:6">
      <c r="A3234" s="593">
        <v>91975</v>
      </c>
      <c r="B3234" s="593" t="s">
        <v>3981</v>
      </c>
      <c r="C3234" s="593" t="s">
        <v>123</v>
      </c>
      <c r="D3234" s="593" t="s">
        <v>942</v>
      </c>
      <c r="E3234" s="595">
        <v>74.319999999999993</v>
      </c>
      <c r="F3234" s="591" t="s">
        <v>794</v>
      </c>
    </row>
    <row r="3235" spans="1:6">
      <c r="A3235" s="593">
        <v>91976</v>
      </c>
      <c r="B3235" s="593" t="s">
        <v>3982</v>
      </c>
      <c r="C3235" s="593" t="s">
        <v>123</v>
      </c>
      <c r="D3235" s="593" t="s">
        <v>942</v>
      </c>
      <c r="E3235" s="595">
        <v>87.92</v>
      </c>
      <c r="F3235" s="591" t="s">
        <v>794</v>
      </c>
    </row>
    <row r="3236" spans="1:6">
      <c r="A3236" s="593">
        <v>91977</v>
      </c>
      <c r="B3236" s="593" t="s">
        <v>3983</v>
      </c>
      <c r="C3236" s="593" t="s">
        <v>123</v>
      </c>
      <c r="D3236" s="593" t="s">
        <v>942</v>
      </c>
      <c r="E3236" s="595">
        <v>102.67</v>
      </c>
      <c r="F3236" s="591" t="s">
        <v>794</v>
      </c>
    </row>
    <row r="3237" spans="1:6">
      <c r="A3237" s="593">
        <v>91978</v>
      </c>
      <c r="B3237" s="593" t="s">
        <v>3984</v>
      </c>
      <c r="C3237" s="593" t="s">
        <v>123</v>
      </c>
      <c r="D3237" s="593" t="s">
        <v>942</v>
      </c>
      <c r="E3237" s="595">
        <v>36.159999999999997</v>
      </c>
      <c r="F3237" s="591" t="s">
        <v>794</v>
      </c>
    </row>
    <row r="3238" spans="1:6">
      <c r="A3238" s="593">
        <v>91979</v>
      </c>
      <c r="B3238" s="593" t="s">
        <v>3985</v>
      </c>
      <c r="C3238" s="593" t="s">
        <v>123</v>
      </c>
      <c r="D3238" s="593" t="s">
        <v>942</v>
      </c>
      <c r="E3238" s="594">
        <v>46.07</v>
      </c>
      <c r="F3238" s="591" t="s">
        <v>794</v>
      </c>
    </row>
    <row r="3239" spans="1:6">
      <c r="A3239" s="593">
        <v>91980</v>
      </c>
      <c r="B3239" s="593" t="s">
        <v>3986</v>
      </c>
      <c r="C3239" s="593" t="s">
        <v>123</v>
      </c>
      <c r="D3239" s="593" t="s">
        <v>942</v>
      </c>
      <c r="E3239" s="595">
        <v>34.979999999999997</v>
      </c>
      <c r="F3239" s="591" t="s">
        <v>794</v>
      </c>
    </row>
    <row r="3240" spans="1:6">
      <c r="A3240" s="593">
        <v>91981</v>
      </c>
      <c r="B3240" s="593" t="s">
        <v>3987</v>
      </c>
      <c r="C3240" s="593" t="s">
        <v>123</v>
      </c>
      <c r="D3240" s="593" t="s">
        <v>942</v>
      </c>
      <c r="E3240" s="594">
        <v>44.89</v>
      </c>
      <c r="F3240" s="591" t="s">
        <v>794</v>
      </c>
    </row>
    <row r="3241" spans="1:6">
      <c r="A3241" s="593">
        <v>91982</v>
      </c>
      <c r="B3241" s="593" t="s">
        <v>3988</v>
      </c>
      <c r="C3241" s="593" t="s">
        <v>123</v>
      </c>
      <c r="D3241" s="593" t="s">
        <v>942</v>
      </c>
      <c r="E3241" s="594">
        <v>85.03</v>
      </c>
      <c r="F3241" s="591" t="s">
        <v>794</v>
      </c>
    </row>
    <row r="3242" spans="1:6">
      <c r="A3242" s="593">
        <v>91983</v>
      </c>
      <c r="B3242" s="593" t="s">
        <v>3989</v>
      </c>
      <c r="C3242" s="593" t="s">
        <v>123</v>
      </c>
      <c r="D3242" s="593" t="s">
        <v>942</v>
      </c>
      <c r="E3242" s="594">
        <v>94.94</v>
      </c>
      <c r="F3242" s="591" t="s">
        <v>794</v>
      </c>
    </row>
    <row r="3243" spans="1:6">
      <c r="A3243" s="593">
        <v>91984</v>
      </c>
      <c r="B3243" s="593" t="s">
        <v>3990</v>
      </c>
      <c r="C3243" s="593" t="s">
        <v>123</v>
      </c>
      <c r="D3243" s="593" t="s">
        <v>942</v>
      </c>
      <c r="E3243" s="594">
        <v>15.76</v>
      </c>
      <c r="F3243" s="591" t="s">
        <v>794</v>
      </c>
    </row>
    <row r="3244" spans="1:6">
      <c r="A3244" s="593">
        <v>91985</v>
      </c>
      <c r="B3244" s="593" t="s">
        <v>3991</v>
      </c>
      <c r="C3244" s="593" t="s">
        <v>123</v>
      </c>
      <c r="D3244" s="593" t="s">
        <v>942</v>
      </c>
      <c r="E3244" s="594">
        <v>25.67</v>
      </c>
      <c r="F3244" s="591" t="s">
        <v>794</v>
      </c>
    </row>
    <row r="3245" spans="1:6">
      <c r="A3245" s="593">
        <v>91986</v>
      </c>
      <c r="B3245" s="593" t="s">
        <v>3992</v>
      </c>
      <c r="C3245" s="593" t="s">
        <v>123</v>
      </c>
      <c r="D3245" s="593" t="s">
        <v>942</v>
      </c>
      <c r="E3245" s="594">
        <v>33.79</v>
      </c>
      <c r="F3245" s="591" t="s">
        <v>794</v>
      </c>
    </row>
    <row r="3246" spans="1:6">
      <c r="A3246" s="593">
        <v>91987</v>
      </c>
      <c r="B3246" s="593" t="s">
        <v>3993</v>
      </c>
      <c r="C3246" s="593" t="s">
        <v>123</v>
      </c>
      <c r="D3246" s="593" t="s">
        <v>942</v>
      </c>
      <c r="E3246" s="594">
        <v>43.7</v>
      </c>
      <c r="F3246" s="591" t="s">
        <v>794</v>
      </c>
    </row>
    <row r="3247" spans="1:6">
      <c r="A3247" s="593">
        <v>91988</v>
      </c>
      <c r="B3247" s="593" t="s">
        <v>3994</v>
      </c>
      <c r="C3247" s="593" t="s">
        <v>123</v>
      </c>
      <c r="D3247" s="593" t="s">
        <v>942</v>
      </c>
      <c r="E3247" s="594">
        <v>19.72</v>
      </c>
      <c r="F3247" s="591" t="s">
        <v>794</v>
      </c>
    </row>
    <row r="3248" spans="1:6">
      <c r="A3248" s="593">
        <v>91989</v>
      </c>
      <c r="B3248" s="593" t="s">
        <v>3995</v>
      </c>
      <c r="C3248" s="593" t="s">
        <v>123</v>
      </c>
      <c r="D3248" s="593" t="s">
        <v>942</v>
      </c>
      <c r="E3248" s="594">
        <v>29.63</v>
      </c>
      <c r="F3248" s="591" t="s">
        <v>794</v>
      </c>
    </row>
    <row r="3249" spans="1:6">
      <c r="A3249" s="593">
        <v>91990</v>
      </c>
      <c r="B3249" s="593" t="s">
        <v>3996</v>
      </c>
      <c r="C3249" s="593" t="s">
        <v>123</v>
      </c>
      <c r="D3249" s="593" t="s">
        <v>942</v>
      </c>
      <c r="E3249" s="594">
        <v>29.96</v>
      </c>
      <c r="F3249" s="591" t="s">
        <v>794</v>
      </c>
    </row>
    <row r="3250" spans="1:6">
      <c r="A3250" s="593">
        <v>91991</v>
      </c>
      <c r="B3250" s="593" t="s">
        <v>3997</v>
      </c>
      <c r="C3250" s="593" t="s">
        <v>123</v>
      </c>
      <c r="D3250" s="593" t="s">
        <v>942</v>
      </c>
      <c r="E3250" s="594">
        <v>32.1</v>
      </c>
      <c r="F3250" s="591" t="s">
        <v>794</v>
      </c>
    </row>
    <row r="3251" spans="1:6">
      <c r="A3251" s="593">
        <v>91992</v>
      </c>
      <c r="B3251" s="593" t="s">
        <v>3998</v>
      </c>
      <c r="C3251" s="593" t="s">
        <v>123</v>
      </c>
      <c r="D3251" s="593" t="s">
        <v>942</v>
      </c>
      <c r="E3251" s="594">
        <v>39.869999999999997</v>
      </c>
      <c r="F3251" s="591" t="s">
        <v>794</v>
      </c>
    </row>
    <row r="3252" spans="1:6">
      <c r="A3252" s="593">
        <v>91993</v>
      </c>
      <c r="B3252" s="593" t="s">
        <v>3999</v>
      </c>
      <c r="C3252" s="593" t="s">
        <v>123</v>
      </c>
      <c r="D3252" s="593" t="s">
        <v>942</v>
      </c>
      <c r="E3252" s="594">
        <v>42.01</v>
      </c>
      <c r="F3252" s="591" t="s">
        <v>794</v>
      </c>
    </row>
    <row r="3253" spans="1:6">
      <c r="A3253" s="593">
        <v>91994</v>
      </c>
      <c r="B3253" s="593" t="s">
        <v>4000</v>
      </c>
      <c r="C3253" s="593" t="s">
        <v>123</v>
      </c>
      <c r="D3253" s="593" t="s">
        <v>942</v>
      </c>
      <c r="E3253" s="594">
        <v>21.49</v>
      </c>
      <c r="F3253" s="591" t="s">
        <v>794</v>
      </c>
    </row>
    <row r="3254" spans="1:6">
      <c r="A3254" s="593">
        <v>91995</v>
      </c>
      <c r="B3254" s="593" t="s">
        <v>4001</v>
      </c>
      <c r="C3254" s="593" t="s">
        <v>123</v>
      </c>
      <c r="D3254" s="593" t="s">
        <v>942</v>
      </c>
      <c r="E3254" s="594">
        <v>23.63</v>
      </c>
      <c r="F3254" s="591" t="s">
        <v>794</v>
      </c>
    </row>
    <row r="3255" spans="1:6">
      <c r="A3255" s="593">
        <v>91996</v>
      </c>
      <c r="B3255" s="593" t="s">
        <v>4002</v>
      </c>
      <c r="C3255" s="593" t="s">
        <v>123</v>
      </c>
      <c r="D3255" s="593" t="s">
        <v>942</v>
      </c>
      <c r="E3255" s="594">
        <v>31.4</v>
      </c>
      <c r="F3255" s="591" t="s">
        <v>794</v>
      </c>
    </row>
    <row r="3256" spans="1:6">
      <c r="A3256" s="593">
        <v>91997</v>
      </c>
      <c r="B3256" s="593" t="s">
        <v>4003</v>
      </c>
      <c r="C3256" s="593" t="s">
        <v>123</v>
      </c>
      <c r="D3256" s="593" t="s">
        <v>942</v>
      </c>
      <c r="E3256" s="594">
        <v>33.54</v>
      </c>
      <c r="F3256" s="591" t="s">
        <v>794</v>
      </c>
    </row>
    <row r="3257" spans="1:6">
      <c r="A3257" s="593">
        <v>91998</v>
      </c>
      <c r="B3257" s="593" t="s">
        <v>4004</v>
      </c>
      <c r="C3257" s="593" t="s">
        <v>123</v>
      </c>
      <c r="D3257" s="593" t="s">
        <v>942</v>
      </c>
      <c r="E3257" s="594">
        <v>18.21</v>
      </c>
      <c r="F3257" s="591" t="s">
        <v>794</v>
      </c>
    </row>
    <row r="3258" spans="1:6">
      <c r="A3258" s="593">
        <v>91999</v>
      </c>
      <c r="B3258" s="593" t="s">
        <v>4005</v>
      </c>
      <c r="C3258" s="593" t="s">
        <v>123</v>
      </c>
      <c r="D3258" s="593" t="s">
        <v>942</v>
      </c>
      <c r="E3258" s="594">
        <v>20.350000000000001</v>
      </c>
      <c r="F3258" s="591" t="s">
        <v>794</v>
      </c>
    </row>
    <row r="3259" spans="1:6">
      <c r="A3259" s="593">
        <v>92000</v>
      </c>
      <c r="B3259" s="593" t="s">
        <v>4006</v>
      </c>
      <c r="C3259" s="593" t="s">
        <v>123</v>
      </c>
      <c r="D3259" s="593" t="s">
        <v>942</v>
      </c>
      <c r="E3259" s="594">
        <v>28.12</v>
      </c>
      <c r="F3259" s="591" t="s">
        <v>794</v>
      </c>
    </row>
    <row r="3260" spans="1:6">
      <c r="A3260" s="593">
        <v>92001</v>
      </c>
      <c r="B3260" s="593" t="s">
        <v>4007</v>
      </c>
      <c r="C3260" s="593" t="s">
        <v>123</v>
      </c>
      <c r="D3260" s="593" t="s">
        <v>942</v>
      </c>
      <c r="E3260" s="594">
        <v>30.26</v>
      </c>
      <c r="F3260" s="591" t="s">
        <v>794</v>
      </c>
    </row>
    <row r="3261" spans="1:6">
      <c r="A3261" s="593">
        <v>92002</v>
      </c>
      <c r="B3261" s="593" t="s">
        <v>4008</v>
      </c>
      <c r="C3261" s="593" t="s">
        <v>123</v>
      </c>
      <c r="D3261" s="593" t="s">
        <v>942</v>
      </c>
      <c r="E3261" s="594">
        <v>40.28</v>
      </c>
      <c r="F3261" s="591" t="s">
        <v>794</v>
      </c>
    </row>
    <row r="3262" spans="1:6">
      <c r="A3262" s="593">
        <v>92003</v>
      </c>
      <c r="B3262" s="593" t="s">
        <v>4009</v>
      </c>
      <c r="C3262" s="593" t="s">
        <v>123</v>
      </c>
      <c r="D3262" s="593" t="s">
        <v>942</v>
      </c>
      <c r="E3262" s="594">
        <v>44.56</v>
      </c>
      <c r="F3262" s="591" t="s">
        <v>794</v>
      </c>
    </row>
    <row r="3263" spans="1:6">
      <c r="A3263" s="593">
        <v>92004</v>
      </c>
      <c r="B3263" s="593" t="s">
        <v>4010</v>
      </c>
      <c r="C3263" s="593" t="s">
        <v>123</v>
      </c>
      <c r="D3263" s="593" t="s">
        <v>942</v>
      </c>
      <c r="E3263" s="594">
        <v>50.19</v>
      </c>
      <c r="F3263" s="591" t="s">
        <v>794</v>
      </c>
    </row>
    <row r="3264" spans="1:6">
      <c r="A3264" s="593">
        <v>92005</v>
      </c>
      <c r="B3264" s="593" t="s">
        <v>4011</v>
      </c>
      <c r="C3264" s="593" t="s">
        <v>123</v>
      </c>
      <c r="D3264" s="593" t="s">
        <v>942</v>
      </c>
      <c r="E3264" s="594">
        <v>54.47</v>
      </c>
      <c r="F3264" s="591" t="s">
        <v>794</v>
      </c>
    </row>
    <row r="3265" spans="1:6">
      <c r="A3265" s="593">
        <v>92006</v>
      </c>
      <c r="B3265" s="593" t="s">
        <v>4012</v>
      </c>
      <c r="C3265" s="593" t="s">
        <v>123</v>
      </c>
      <c r="D3265" s="593" t="s">
        <v>942</v>
      </c>
      <c r="E3265" s="594">
        <v>33.69</v>
      </c>
      <c r="F3265" s="591" t="s">
        <v>794</v>
      </c>
    </row>
    <row r="3266" spans="1:6">
      <c r="A3266" s="593">
        <v>92007</v>
      </c>
      <c r="B3266" s="593" t="s">
        <v>4013</v>
      </c>
      <c r="C3266" s="593" t="s">
        <v>123</v>
      </c>
      <c r="D3266" s="593" t="s">
        <v>942</v>
      </c>
      <c r="E3266" s="594">
        <v>37.97</v>
      </c>
      <c r="F3266" s="591" t="s">
        <v>794</v>
      </c>
    </row>
    <row r="3267" spans="1:6">
      <c r="A3267" s="593">
        <v>92008</v>
      </c>
      <c r="B3267" s="593" t="s">
        <v>4014</v>
      </c>
      <c r="C3267" s="593" t="s">
        <v>123</v>
      </c>
      <c r="D3267" s="593" t="s">
        <v>942</v>
      </c>
      <c r="E3267" s="594">
        <v>43.6</v>
      </c>
      <c r="F3267" s="591" t="s">
        <v>794</v>
      </c>
    </row>
    <row r="3268" spans="1:6">
      <c r="A3268" s="593">
        <v>92009</v>
      </c>
      <c r="B3268" s="593" t="s">
        <v>4015</v>
      </c>
      <c r="C3268" s="593" t="s">
        <v>123</v>
      </c>
      <c r="D3268" s="593" t="s">
        <v>942</v>
      </c>
      <c r="E3268" s="594">
        <v>47.88</v>
      </c>
      <c r="F3268" s="591" t="s">
        <v>794</v>
      </c>
    </row>
    <row r="3269" spans="1:6">
      <c r="A3269" s="593">
        <v>92010</v>
      </c>
      <c r="B3269" s="593" t="s">
        <v>4016</v>
      </c>
      <c r="C3269" s="593" t="s">
        <v>123</v>
      </c>
      <c r="D3269" s="593" t="s">
        <v>942</v>
      </c>
      <c r="E3269" s="594">
        <v>59.03</v>
      </c>
      <c r="F3269" s="591" t="s">
        <v>794</v>
      </c>
    </row>
    <row r="3270" spans="1:6">
      <c r="A3270" s="593">
        <v>92011</v>
      </c>
      <c r="B3270" s="593" t="s">
        <v>4017</v>
      </c>
      <c r="C3270" s="593" t="s">
        <v>123</v>
      </c>
      <c r="D3270" s="593" t="s">
        <v>942</v>
      </c>
      <c r="E3270" s="594">
        <v>65.45</v>
      </c>
      <c r="F3270" s="591" t="s">
        <v>794</v>
      </c>
    </row>
    <row r="3271" spans="1:6">
      <c r="A3271" s="593">
        <v>92012</v>
      </c>
      <c r="B3271" s="593" t="s">
        <v>4018</v>
      </c>
      <c r="C3271" s="593" t="s">
        <v>123</v>
      </c>
      <c r="D3271" s="593" t="s">
        <v>942</v>
      </c>
      <c r="E3271" s="594">
        <v>68.94</v>
      </c>
      <c r="F3271" s="591" t="s">
        <v>794</v>
      </c>
    </row>
    <row r="3272" spans="1:6">
      <c r="A3272" s="593">
        <v>92013</v>
      </c>
      <c r="B3272" s="593" t="s">
        <v>4019</v>
      </c>
      <c r="C3272" s="593" t="s">
        <v>123</v>
      </c>
      <c r="D3272" s="593" t="s">
        <v>942</v>
      </c>
      <c r="E3272" s="594">
        <v>75.36</v>
      </c>
      <c r="F3272" s="591" t="s">
        <v>794</v>
      </c>
    </row>
    <row r="3273" spans="1:6">
      <c r="A3273" s="593">
        <v>92014</v>
      </c>
      <c r="B3273" s="593" t="s">
        <v>4020</v>
      </c>
      <c r="C3273" s="593" t="s">
        <v>123</v>
      </c>
      <c r="D3273" s="593" t="s">
        <v>942</v>
      </c>
      <c r="E3273" s="594">
        <v>49.16</v>
      </c>
      <c r="F3273" s="591" t="s">
        <v>794</v>
      </c>
    </row>
    <row r="3274" spans="1:6">
      <c r="A3274" s="593">
        <v>92015</v>
      </c>
      <c r="B3274" s="593" t="s">
        <v>4021</v>
      </c>
      <c r="C3274" s="593" t="s">
        <v>123</v>
      </c>
      <c r="D3274" s="593" t="s">
        <v>942</v>
      </c>
      <c r="E3274" s="594">
        <v>55.58</v>
      </c>
      <c r="F3274" s="591" t="s">
        <v>794</v>
      </c>
    </row>
    <row r="3275" spans="1:6">
      <c r="A3275" s="593">
        <v>92016</v>
      </c>
      <c r="B3275" s="593" t="s">
        <v>4022</v>
      </c>
      <c r="C3275" s="593" t="s">
        <v>123</v>
      </c>
      <c r="D3275" s="593" t="s">
        <v>942</v>
      </c>
      <c r="E3275" s="594">
        <v>59.07</v>
      </c>
      <c r="F3275" s="591" t="s">
        <v>794</v>
      </c>
    </row>
    <row r="3276" spans="1:6">
      <c r="A3276" s="593">
        <v>92017</v>
      </c>
      <c r="B3276" s="593" t="s">
        <v>4023</v>
      </c>
      <c r="C3276" s="593" t="s">
        <v>123</v>
      </c>
      <c r="D3276" s="593" t="s">
        <v>942</v>
      </c>
      <c r="E3276" s="594">
        <v>65.489999999999995</v>
      </c>
      <c r="F3276" s="591" t="s">
        <v>794</v>
      </c>
    </row>
    <row r="3277" spans="1:6">
      <c r="A3277" s="593">
        <v>92018</v>
      </c>
      <c r="B3277" s="593" t="s">
        <v>4024</v>
      </c>
      <c r="C3277" s="593" t="s">
        <v>123</v>
      </c>
      <c r="D3277" s="593" t="s">
        <v>942</v>
      </c>
      <c r="E3277" s="594">
        <v>65.12</v>
      </c>
      <c r="F3277" s="591" t="s">
        <v>794</v>
      </c>
    </row>
    <row r="3278" spans="1:6">
      <c r="A3278" s="593">
        <v>92019</v>
      </c>
      <c r="B3278" s="593" t="s">
        <v>4025</v>
      </c>
      <c r="C3278" s="593" t="s">
        <v>123</v>
      </c>
      <c r="D3278" s="593" t="s">
        <v>942</v>
      </c>
      <c r="E3278" s="594">
        <v>79.87</v>
      </c>
      <c r="F3278" s="591" t="s">
        <v>794</v>
      </c>
    </row>
    <row r="3279" spans="1:6">
      <c r="A3279" s="593">
        <v>92020</v>
      </c>
      <c r="B3279" s="593" t="s">
        <v>4026</v>
      </c>
      <c r="C3279" s="593" t="s">
        <v>123</v>
      </c>
      <c r="D3279" s="593" t="s">
        <v>942</v>
      </c>
      <c r="E3279" s="594">
        <v>96.29</v>
      </c>
      <c r="F3279" s="591" t="s">
        <v>794</v>
      </c>
    </row>
    <row r="3280" spans="1:6">
      <c r="A3280" s="593">
        <v>92021</v>
      </c>
      <c r="B3280" s="593" t="s">
        <v>4027</v>
      </c>
      <c r="C3280" s="593" t="s">
        <v>123</v>
      </c>
      <c r="D3280" s="593" t="s">
        <v>942</v>
      </c>
      <c r="E3280" s="594">
        <v>111.04</v>
      </c>
      <c r="F3280" s="591" t="s">
        <v>794</v>
      </c>
    </row>
    <row r="3281" spans="1:6">
      <c r="A3281" s="593">
        <v>92022</v>
      </c>
      <c r="B3281" s="593" t="s">
        <v>4028</v>
      </c>
      <c r="C3281" s="593" t="s">
        <v>123</v>
      </c>
      <c r="D3281" s="593" t="s">
        <v>942</v>
      </c>
      <c r="E3281" s="594">
        <v>35.6</v>
      </c>
      <c r="F3281" s="591" t="s">
        <v>794</v>
      </c>
    </row>
    <row r="3282" spans="1:6">
      <c r="A3282" s="593">
        <v>92023</v>
      </c>
      <c r="B3282" s="593" t="s">
        <v>4029</v>
      </c>
      <c r="C3282" s="593" t="s">
        <v>123</v>
      </c>
      <c r="D3282" s="593" t="s">
        <v>942</v>
      </c>
      <c r="E3282" s="594">
        <v>45.51</v>
      </c>
      <c r="F3282" s="591" t="s">
        <v>794</v>
      </c>
    </row>
    <row r="3283" spans="1:6">
      <c r="A3283" s="593">
        <v>92024</v>
      </c>
      <c r="B3283" s="593" t="s">
        <v>4030</v>
      </c>
      <c r="C3283" s="593" t="s">
        <v>123</v>
      </c>
      <c r="D3283" s="593" t="s">
        <v>942</v>
      </c>
      <c r="E3283" s="594">
        <v>54.39</v>
      </c>
      <c r="F3283" s="591" t="s">
        <v>794</v>
      </c>
    </row>
    <row r="3284" spans="1:6">
      <c r="A3284" s="593">
        <v>92025</v>
      </c>
      <c r="B3284" s="593" t="s">
        <v>4031</v>
      </c>
      <c r="C3284" s="593" t="s">
        <v>123</v>
      </c>
      <c r="D3284" s="593" t="s">
        <v>942</v>
      </c>
      <c r="E3284" s="594">
        <v>64.3</v>
      </c>
      <c r="F3284" s="591" t="s">
        <v>794</v>
      </c>
    </row>
    <row r="3285" spans="1:6">
      <c r="A3285" s="593">
        <v>92026</v>
      </c>
      <c r="B3285" s="593" t="s">
        <v>4032</v>
      </c>
      <c r="C3285" s="593" t="s">
        <v>123</v>
      </c>
      <c r="D3285" s="593" t="s">
        <v>942</v>
      </c>
      <c r="E3285" s="594">
        <v>49.75</v>
      </c>
      <c r="F3285" s="591" t="s">
        <v>794</v>
      </c>
    </row>
    <row r="3286" spans="1:6">
      <c r="A3286" s="593">
        <v>92027</v>
      </c>
      <c r="B3286" s="593" t="s">
        <v>4033</v>
      </c>
      <c r="C3286" s="593" t="s">
        <v>123</v>
      </c>
      <c r="D3286" s="593" t="s">
        <v>942</v>
      </c>
      <c r="E3286" s="594">
        <v>59.66</v>
      </c>
      <c r="F3286" s="591" t="s">
        <v>794</v>
      </c>
    </row>
    <row r="3287" spans="1:6">
      <c r="A3287" s="593">
        <v>92028</v>
      </c>
      <c r="B3287" s="593" t="s">
        <v>4034</v>
      </c>
      <c r="C3287" s="593" t="s">
        <v>123</v>
      </c>
      <c r="D3287" s="593" t="s">
        <v>942</v>
      </c>
      <c r="E3287" s="594">
        <v>41.38</v>
      </c>
      <c r="F3287" s="591" t="s">
        <v>794</v>
      </c>
    </row>
    <row r="3288" spans="1:6">
      <c r="A3288" s="593">
        <v>92029</v>
      </c>
      <c r="B3288" s="593" t="s">
        <v>4035</v>
      </c>
      <c r="C3288" s="593" t="s">
        <v>123</v>
      </c>
      <c r="D3288" s="593" t="s">
        <v>942</v>
      </c>
      <c r="E3288" s="594">
        <v>51.29</v>
      </c>
      <c r="F3288" s="591" t="s">
        <v>794</v>
      </c>
    </row>
    <row r="3289" spans="1:6">
      <c r="A3289" s="593">
        <v>92030</v>
      </c>
      <c r="B3289" s="593" t="s">
        <v>4036</v>
      </c>
      <c r="C3289" s="593" t="s">
        <v>123</v>
      </c>
      <c r="D3289" s="593" t="s">
        <v>942</v>
      </c>
      <c r="E3289" s="594">
        <v>60.13</v>
      </c>
      <c r="F3289" s="591" t="s">
        <v>794</v>
      </c>
    </row>
    <row r="3290" spans="1:6">
      <c r="A3290" s="593">
        <v>92031</v>
      </c>
      <c r="B3290" s="593" t="s">
        <v>4037</v>
      </c>
      <c r="C3290" s="593" t="s">
        <v>123</v>
      </c>
      <c r="D3290" s="593" t="s">
        <v>942</v>
      </c>
      <c r="E3290" s="594">
        <v>70.040000000000006</v>
      </c>
      <c r="F3290" s="591" t="s">
        <v>794</v>
      </c>
    </row>
    <row r="3291" spans="1:6">
      <c r="A3291" s="593">
        <v>92032</v>
      </c>
      <c r="B3291" s="593" t="s">
        <v>4038</v>
      </c>
      <c r="C3291" s="593" t="s">
        <v>123</v>
      </c>
      <c r="D3291" s="593" t="s">
        <v>942</v>
      </c>
      <c r="E3291" s="594">
        <v>61.23</v>
      </c>
      <c r="F3291" s="591" t="s">
        <v>794</v>
      </c>
    </row>
    <row r="3292" spans="1:6">
      <c r="A3292" s="593">
        <v>92033</v>
      </c>
      <c r="B3292" s="593" t="s">
        <v>4039</v>
      </c>
      <c r="C3292" s="593" t="s">
        <v>123</v>
      </c>
      <c r="D3292" s="593" t="s">
        <v>942</v>
      </c>
      <c r="E3292" s="594">
        <v>71.14</v>
      </c>
      <c r="F3292" s="591" t="s">
        <v>794</v>
      </c>
    </row>
    <row r="3293" spans="1:6">
      <c r="A3293" s="593">
        <v>92034</v>
      </c>
      <c r="B3293" s="593" t="s">
        <v>4040</v>
      </c>
      <c r="C3293" s="593" t="s">
        <v>123</v>
      </c>
      <c r="D3293" s="593" t="s">
        <v>942</v>
      </c>
      <c r="E3293" s="594">
        <v>55.49</v>
      </c>
      <c r="F3293" s="591" t="s">
        <v>794</v>
      </c>
    </row>
    <row r="3294" spans="1:6">
      <c r="A3294" s="593">
        <v>92035</v>
      </c>
      <c r="B3294" s="593" t="s">
        <v>4041</v>
      </c>
      <c r="C3294" s="593" t="s">
        <v>123</v>
      </c>
      <c r="D3294" s="593" t="s">
        <v>942</v>
      </c>
      <c r="E3294" s="594">
        <v>65.400000000000006</v>
      </c>
      <c r="F3294" s="591" t="s">
        <v>794</v>
      </c>
    </row>
    <row r="3295" spans="1:6">
      <c r="A3295" s="593">
        <v>97595</v>
      </c>
      <c r="B3295" s="593" t="s">
        <v>4042</v>
      </c>
      <c r="C3295" s="593" t="s">
        <v>123</v>
      </c>
      <c r="D3295" s="593" t="s">
        <v>942</v>
      </c>
      <c r="E3295" s="594">
        <v>105.2</v>
      </c>
      <c r="F3295" s="591" t="s">
        <v>794</v>
      </c>
    </row>
    <row r="3296" spans="1:6">
      <c r="A3296" s="593">
        <v>97596</v>
      </c>
      <c r="B3296" s="593" t="s">
        <v>4043</v>
      </c>
      <c r="C3296" s="593" t="s">
        <v>123</v>
      </c>
      <c r="D3296" s="593" t="s">
        <v>942</v>
      </c>
      <c r="E3296" s="594">
        <v>72.260000000000005</v>
      </c>
      <c r="F3296" s="591" t="s">
        <v>794</v>
      </c>
    </row>
    <row r="3297" spans="1:6">
      <c r="A3297" s="593">
        <v>97597</v>
      </c>
      <c r="B3297" s="593" t="s">
        <v>4044</v>
      </c>
      <c r="C3297" s="593" t="s">
        <v>123</v>
      </c>
      <c r="D3297" s="593" t="s">
        <v>942</v>
      </c>
      <c r="E3297" s="594">
        <v>73.930000000000007</v>
      </c>
      <c r="F3297" s="591" t="s">
        <v>794</v>
      </c>
    </row>
    <row r="3298" spans="1:6">
      <c r="A3298" s="593">
        <v>97598</v>
      </c>
      <c r="B3298" s="593" t="s">
        <v>4045</v>
      </c>
      <c r="C3298" s="593" t="s">
        <v>123</v>
      </c>
      <c r="D3298" s="593" t="s">
        <v>942</v>
      </c>
      <c r="E3298" s="594">
        <v>69.72</v>
      </c>
      <c r="F3298" s="591" t="s">
        <v>794</v>
      </c>
    </row>
    <row r="3299" spans="1:6">
      <c r="A3299" s="593">
        <v>97599</v>
      </c>
      <c r="B3299" s="593" t="s">
        <v>4046</v>
      </c>
      <c r="C3299" s="593" t="s">
        <v>123</v>
      </c>
      <c r="D3299" s="593" t="s">
        <v>942</v>
      </c>
      <c r="E3299" s="594">
        <v>15.32</v>
      </c>
      <c r="F3299" s="591" t="s">
        <v>794</v>
      </c>
    </row>
    <row r="3300" spans="1:6">
      <c r="A3300" s="593">
        <v>97609</v>
      </c>
      <c r="B3300" s="593" t="s">
        <v>4047</v>
      </c>
      <c r="C3300" s="593" t="s">
        <v>123</v>
      </c>
      <c r="D3300" s="593" t="s">
        <v>942</v>
      </c>
      <c r="E3300" s="594">
        <v>11.39</v>
      </c>
      <c r="F3300" s="591" t="s">
        <v>794</v>
      </c>
    </row>
    <row r="3301" spans="1:6">
      <c r="A3301" s="593">
        <v>97610</v>
      </c>
      <c r="B3301" s="593" t="s">
        <v>4048</v>
      </c>
      <c r="C3301" s="593" t="s">
        <v>123</v>
      </c>
      <c r="D3301" s="593" t="s">
        <v>942</v>
      </c>
      <c r="E3301" s="594">
        <v>11.92</v>
      </c>
      <c r="F3301" s="591" t="s">
        <v>794</v>
      </c>
    </row>
    <row r="3302" spans="1:6">
      <c r="A3302" s="593">
        <v>100902</v>
      </c>
      <c r="B3302" s="593" t="s">
        <v>4049</v>
      </c>
      <c r="C3302" s="593" t="s">
        <v>123</v>
      </c>
      <c r="D3302" s="593" t="s">
        <v>942</v>
      </c>
      <c r="E3302" s="594">
        <v>23.45</v>
      </c>
      <c r="F3302" s="591" t="s">
        <v>794</v>
      </c>
    </row>
    <row r="3303" spans="1:6">
      <c r="A3303" s="593">
        <v>100903</v>
      </c>
      <c r="B3303" s="593" t="s">
        <v>4050</v>
      </c>
      <c r="C3303" s="593" t="s">
        <v>123</v>
      </c>
      <c r="D3303" s="593" t="s">
        <v>942</v>
      </c>
      <c r="E3303" s="594">
        <v>25.77</v>
      </c>
      <c r="F3303" s="591" t="s">
        <v>794</v>
      </c>
    </row>
    <row r="3304" spans="1:6">
      <c r="A3304" s="593">
        <v>103782</v>
      </c>
      <c r="B3304" s="593" t="s">
        <v>4051</v>
      </c>
      <c r="C3304" s="593" t="s">
        <v>123</v>
      </c>
      <c r="D3304" s="593" t="s">
        <v>942</v>
      </c>
      <c r="E3304" s="594">
        <v>23.67</v>
      </c>
      <c r="F3304" s="591" t="s">
        <v>794</v>
      </c>
    </row>
    <row r="3305" spans="1:6">
      <c r="A3305" s="593">
        <v>105554</v>
      </c>
      <c r="B3305" s="593" t="s">
        <v>4052</v>
      </c>
      <c r="C3305" s="593" t="s">
        <v>123</v>
      </c>
      <c r="D3305" s="593" t="s">
        <v>942</v>
      </c>
      <c r="E3305" s="594">
        <v>12.51</v>
      </c>
      <c r="F3305" s="591" t="s">
        <v>794</v>
      </c>
    </row>
    <row r="3306" spans="1:6">
      <c r="A3306" s="593">
        <v>101489</v>
      </c>
      <c r="B3306" s="593" t="s">
        <v>4053</v>
      </c>
      <c r="C3306" s="593" t="s">
        <v>123</v>
      </c>
      <c r="D3306" s="593" t="s">
        <v>793</v>
      </c>
      <c r="E3306" s="594">
        <v>1399.26</v>
      </c>
      <c r="F3306" s="591" t="s">
        <v>794</v>
      </c>
    </row>
    <row r="3307" spans="1:6">
      <c r="A3307" s="593">
        <v>101490</v>
      </c>
      <c r="B3307" s="593" t="s">
        <v>4054</v>
      </c>
      <c r="C3307" s="593" t="s">
        <v>123</v>
      </c>
      <c r="D3307" s="593" t="s">
        <v>793</v>
      </c>
      <c r="E3307" s="594">
        <v>1504.09</v>
      </c>
      <c r="F3307" s="591" t="s">
        <v>794</v>
      </c>
    </row>
    <row r="3308" spans="1:6">
      <c r="A3308" s="593">
        <v>101491</v>
      </c>
      <c r="B3308" s="593" t="s">
        <v>4055</v>
      </c>
      <c r="C3308" s="593" t="s">
        <v>123</v>
      </c>
      <c r="D3308" s="593" t="s">
        <v>793</v>
      </c>
      <c r="E3308" s="594">
        <v>1540.39</v>
      </c>
      <c r="F3308" s="591" t="s">
        <v>794</v>
      </c>
    </row>
    <row r="3309" spans="1:6">
      <c r="A3309" s="593">
        <v>101492</v>
      </c>
      <c r="B3309" s="593" t="s">
        <v>4056</v>
      </c>
      <c r="C3309" s="593" t="s">
        <v>123</v>
      </c>
      <c r="D3309" s="593" t="s">
        <v>793</v>
      </c>
      <c r="E3309" s="594">
        <v>1694.49</v>
      </c>
      <c r="F3309" s="591" t="s">
        <v>794</v>
      </c>
    </row>
    <row r="3310" spans="1:6">
      <c r="A3310" s="593">
        <v>101493</v>
      </c>
      <c r="B3310" s="593" t="s">
        <v>4057</v>
      </c>
      <c r="C3310" s="593" t="s">
        <v>123</v>
      </c>
      <c r="D3310" s="593" t="s">
        <v>793</v>
      </c>
      <c r="E3310" s="594">
        <v>1387.2</v>
      </c>
      <c r="F3310" s="591" t="s">
        <v>794</v>
      </c>
    </row>
    <row r="3311" spans="1:6">
      <c r="A3311" s="593">
        <v>101494</v>
      </c>
      <c r="B3311" s="593" t="s">
        <v>4058</v>
      </c>
      <c r="C3311" s="593" t="s">
        <v>123</v>
      </c>
      <c r="D3311" s="593" t="s">
        <v>793</v>
      </c>
      <c r="E3311" s="594">
        <v>1492.03</v>
      </c>
      <c r="F3311" s="591" t="s">
        <v>794</v>
      </c>
    </row>
    <row r="3312" spans="1:6">
      <c r="A3312" s="593">
        <v>101495</v>
      </c>
      <c r="B3312" s="593" t="s">
        <v>4059</v>
      </c>
      <c r="C3312" s="593" t="s">
        <v>123</v>
      </c>
      <c r="D3312" s="593" t="s">
        <v>793</v>
      </c>
      <c r="E3312" s="594">
        <v>1528.33</v>
      </c>
      <c r="F3312" s="591" t="s">
        <v>794</v>
      </c>
    </row>
    <row r="3313" spans="1:6">
      <c r="A3313" s="593">
        <v>101496</v>
      </c>
      <c r="B3313" s="593" t="s">
        <v>4060</v>
      </c>
      <c r="C3313" s="593" t="s">
        <v>123</v>
      </c>
      <c r="D3313" s="593" t="s">
        <v>793</v>
      </c>
      <c r="E3313" s="594">
        <v>1682.43</v>
      </c>
      <c r="F3313" s="591" t="s">
        <v>794</v>
      </c>
    </row>
    <row r="3314" spans="1:6">
      <c r="A3314" s="593">
        <v>101497</v>
      </c>
      <c r="B3314" s="593" t="s">
        <v>4061</v>
      </c>
      <c r="C3314" s="593" t="s">
        <v>123</v>
      </c>
      <c r="D3314" s="593" t="s">
        <v>793</v>
      </c>
      <c r="E3314" s="594">
        <v>1666.36</v>
      </c>
      <c r="F3314" s="591" t="s">
        <v>794</v>
      </c>
    </row>
    <row r="3315" spans="1:6">
      <c r="A3315" s="593">
        <v>101498</v>
      </c>
      <c r="B3315" s="593" t="s">
        <v>4062</v>
      </c>
      <c r="C3315" s="593" t="s">
        <v>123</v>
      </c>
      <c r="D3315" s="593" t="s">
        <v>793</v>
      </c>
      <c r="E3315" s="594">
        <v>1825.04</v>
      </c>
      <c r="F3315" s="591" t="s">
        <v>794</v>
      </c>
    </row>
    <row r="3316" spans="1:6">
      <c r="A3316" s="593">
        <v>101499</v>
      </c>
      <c r="B3316" s="593" t="s">
        <v>4063</v>
      </c>
      <c r="C3316" s="593" t="s">
        <v>123</v>
      </c>
      <c r="D3316" s="593" t="s">
        <v>793</v>
      </c>
      <c r="E3316" s="594">
        <v>1879.98</v>
      </c>
      <c r="F3316" s="591" t="s">
        <v>794</v>
      </c>
    </row>
    <row r="3317" spans="1:6">
      <c r="A3317" s="593">
        <v>101500</v>
      </c>
      <c r="B3317" s="593" t="s">
        <v>4064</v>
      </c>
      <c r="C3317" s="593" t="s">
        <v>123</v>
      </c>
      <c r="D3317" s="593" t="s">
        <v>793</v>
      </c>
      <c r="E3317" s="594">
        <v>2098.7199999999998</v>
      </c>
      <c r="F3317" s="591" t="s">
        <v>794</v>
      </c>
    </row>
    <row r="3318" spans="1:6">
      <c r="A3318" s="593">
        <v>101501</v>
      </c>
      <c r="B3318" s="593" t="s">
        <v>4065</v>
      </c>
      <c r="C3318" s="593" t="s">
        <v>123</v>
      </c>
      <c r="D3318" s="593" t="s">
        <v>793</v>
      </c>
      <c r="E3318" s="594">
        <v>1662.16</v>
      </c>
      <c r="F3318" s="591" t="s">
        <v>794</v>
      </c>
    </row>
    <row r="3319" spans="1:6">
      <c r="A3319" s="593">
        <v>101502</v>
      </c>
      <c r="B3319" s="593" t="s">
        <v>4066</v>
      </c>
      <c r="C3319" s="593" t="s">
        <v>123</v>
      </c>
      <c r="D3319" s="593" t="s">
        <v>793</v>
      </c>
      <c r="E3319" s="594">
        <v>1820.84</v>
      </c>
      <c r="F3319" s="591" t="s">
        <v>794</v>
      </c>
    </row>
    <row r="3320" spans="1:6">
      <c r="A3320" s="593">
        <v>101503</v>
      </c>
      <c r="B3320" s="593" t="s">
        <v>4067</v>
      </c>
      <c r="C3320" s="593" t="s">
        <v>123</v>
      </c>
      <c r="D3320" s="593" t="s">
        <v>793</v>
      </c>
      <c r="E3320" s="594">
        <v>1875.78</v>
      </c>
      <c r="F3320" s="591" t="s">
        <v>794</v>
      </c>
    </row>
    <row r="3321" spans="1:6">
      <c r="A3321" s="593">
        <v>101504</v>
      </c>
      <c r="B3321" s="593" t="s">
        <v>4068</v>
      </c>
      <c r="C3321" s="593" t="s">
        <v>123</v>
      </c>
      <c r="D3321" s="593" t="s">
        <v>793</v>
      </c>
      <c r="E3321" s="594">
        <v>2094.52</v>
      </c>
      <c r="F3321" s="591" t="s">
        <v>794</v>
      </c>
    </row>
    <row r="3322" spans="1:6">
      <c r="A3322" s="593">
        <v>101505</v>
      </c>
      <c r="B3322" s="593" t="s">
        <v>4069</v>
      </c>
      <c r="C3322" s="593" t="s">
        <v>123</v>
      </c>
      <c r="D3322" s="593" t="s">
        <v>793</v>
      </c>
      <c r="E3322" s="594">
        <v>1782.44</v>
      </c>
      <c r="F3322" s="591" t="s">
        <v>794</v>
      </c>
    </row>
    <row r="3323" spans="1:6">
      <c r="A3323" s="593">
        <v>101506</v>
      </c>
      <c r="B3323" s="593" t="s">
        <v>4070</v>
      </c>
      <c r="C3323" s="593" t="s">
        <v>123</v>
      </c>
      <c r="D3323" s="593" t="s">
        <v>793</v>
      </c>
      <c r="E3323" s="594">
        <v>1994.01</v>
      </c>
      <c r="F3323" s="591" t="s">
        <v>794</v>
      </c>
    </row>
    <row r="3324" spans="1:6">
      <c r="A3324" s="593">
        <v>101507</v>
      </c>
      <c r="B3324" s="593" t="s">
        <v>4071</v>
      </c>
      <c r="C3324" s="593" t="s">
        <v>123</v>
      </c>
      <c r="D3324" s="593" t="s">
        <v>793</v>
      </c>
      <c r="E3324" s="594">
        <v>2067.27</v>
      </c>
      <c r="F3324" s="591" t="s">
        <v>794</v>
      </c>
    </row>
    <row r="3325" spans="1:6">
      <c r="A3325" s="593">
        <v>101508</v>
      </c>
      <c r="B3325" s="593" t="s">
        <v>4072</v>
      </c>
      <c r="C3325" s="593" t="s">
        <v>123</v>
      </c>
      <c r="D3325" s="593" t="s">
        <v>793</v>
      </c>
      <c r="E3325" s="594">
        <v>2349.5</v>
      </c>
      <c r="F3325" s="591" t="s">
        <v>794</v>
      </c>
    </row>
    <row r="3326" spans="1:6">
      <c r="A3326" s="593">
        <v>101509</v>
      </c>
      <c r="B3326" s="593" t="s">
        <v>4073</v>
      </c>
      <c r="C3326" s="593" t="s">
        <v>123</v>
      </c>
      <c r="D3326" s="593" t="s">
        <v>793</v>
      </c>
      <c r="E3326" s="594">
        <v>1883.19</v>
      </c>
      <c r="F3326" s="591" t="s">
        <v>794</v>
      </c>
    </row>
    <row r="3327" spans="1:6">
      <c r="A3327" s="593">
        <v>101510</v>
      </c>
      <c r="B3327" s="593" t="s">
        <v>4074</v>
      </c>
      <c r="C3327" s="593" t="s">
        <v>123</v>
      </c>
      <c r="D3327" s="593" t="s">
        <v>793</v>
      </c>
      <c r="E3327" s="594">
        <v>2094.7600000000002</v>
      </c>
      <c r="F3327" s="591" t="s">
        <v>794</v>
      </c>
    </row>
    <row r="3328" spans="1:6">
      <c r="A3328" s="593">
        <v>101511</v>
      </c>
      <c r="B3328" s="593" t="s">
        <v>4075</v>
      </c>
      <c r="C3328" s="593" t="s">
        <v>123</v>
      </c>
      <c r="D3328" s="593" t="s">
        <v>793</v>
      </c>
      <c r="E3328" s="594">
        <v>2168.02</v>
      </c>
      <c r="F3328" s="591" t="s">
        <v>794</v>
      </c>
    </row>
    <row r="3329" spans="1:6">
      <c r="A3329" s="593">
        <v>101512</v>
      </c>
      <c r="B3329" s="593" t="s">
        <v>4076</v>
      </c>
      <c r="C3329" s="593" t="s">
        <v>123</v>
      </c>
      <c r="D3329" s="593" t="s">
        <v>793</v>
      </c>
      <c r="E3329" s="594">
        <v>2450.25</v>
      </c>
      <c r="F3329" s="591" t="s">
        <v>794</v>
      </c>
    </row>
    <row r="3330" spans="1:6">
      <c r="A3330" s="593">
        <v>101513</v>
      </c>
      <c r="B3330" s="593" t="s">
        <v>4077</v>
      </c>
      <c r="C3330" s="593" t="s">
        <v>123</v>
      </c>
      <c r="D3330" s="593" t="s">
        <v>942</v>
      </c>
      <c r="E3330" s="594">
        <v>751.02</v>
      </c>
      <c r="F3330" s="591" t="s">
        <v>794</v>
      </c>
    </row>
    <row r="3331" spans="1:6">
      <c r="A3331" s="593">
        <v>101514</v>
      </c>
      <c r="B3331" s="593" t="s">
        <v>4078</v>
      </c>
      <c r="C3331" s="593" t="s">
        <v>123</v>
      </c>
      <c r="D3331" s="593" t="s">
        <v>942</v>
      </c>
      <c r="E3331" s="594">
        <v>876.82</v>
      </c>
      <c r="F3331" s="591" t="s">
        <v>794</v>
      </c>
    </row>
    <row r="3332" spans="1:6">
      <c r="A3332" s="593">
        <v>101515</v>
      </c>
      <c r="B3332" s="593" t="s">
        <v>4079</v>
      </c>
      <c r="C3332" s="593" t="s">
        <v>123</v>
      </c>
      <c r="D3332" s="593" t="s">
        <v>942</v>
      </c>
      <c r="E3332" s="594">
        <v>920.38</v>
      </c>
      <c r="F3332" s="591" t="s">
        <v>794</v>
      </c>
    </row>
    <row r="3333" spans="1:6">
      <c r="A3333" s="593">
        <v>101516</v>
      </c>
      <c r="B3333" s="593" t="s">
        <v>4080</v>
      </c>
      <c r="C3333" s="593" t="s">
        <v>123</v>
      </c>
      <c r="D3333" s="593" t="s">
        <v>942</v>
      </c>
      <c r="E3333" s="594">
        <v>1071.3900000000001</v>
      </c>
      <c r="F3333" s="591" t="s">
        <v>794</v>
      </c>
    </row>
    <row r="3334" spans="1:6">
      <c r="A3334" s="593">
        <v>101517</v>
      </c>
      <c r="B3334" s="593" t="s">
        <v>4081</v>
      </c>
      <c r="C3334" s="593" t="s">
        <v>123</v>
      </c>
      <c r="D3334" s="593" t="s">
        <v>942</v>
      </c>
      <c r="E3334" s="595">
        <v>738.96</v>
      </c>
      <c r="F3334" s="591" t="s">
        <v>794</v>
      </c>
    </row>
    <row r="3335" spans="1:6">
      <c r="A3335" s="593">
        <v>101518</v>
      </c>
      <c r="B3335" s="593" t="s">
        <v>4082</v>
      </c>
      <c r="C3335" s="593" t="s">
        <v>123</v>
      </c>
      <c r="D3335" s="593" t="s">
        <v>942</v>
      </c>
      <c r="E3335" s="595">
        <v>864.76</v>
      </c>
      <c r="F3335" s="591" t="s">
        <v>794</v>
      </c>
    </row>
    <row r="3336" spans="1:6">
      <c r="A3336" s="593">
        <v>101519</v>
      </c>
      <c r="B3336" s="593" t="s">
        <v>4083</v>
      </c>
      <c r="C3336" s="593" t="s">
        <v>123</v>
      </c>
      <c r="D3336" s="593" t="s">
        <v>942</v>
      </c>
      <c r="E3336" s="594">
        <v>908.32</v>
      </c>
      <c r="F3336" s="591" t="s">
        <v>794</v>
      </c>
    </row>
    <row r="3337" spans="1:6">
      <c r="A3337" s="593">
        <v>101520</v>
      </c>
      <c r="B3337" s="593" t="s">
        <v>4084</v>
      </c>
      <c r="C3337" s="593" t="s">
        <v>123</v>
      </c>
      <c r="D3337" s="593" t="s">
        <v>942</v>
      </c>
      <c r="E3337" s="594">
        <v>1059.33</v>
      </c>
      <c r="F3337" s="591" t="s">
        <v>794</v>
      </c>
    </row>
    <row r="3338" spans="1:6">
      <c r="A3338" s="593">
        <v>101521</v>
      </c>
      <c r="B3338" s="593" t="s">
        <v>4085</v>
      </c>
      <c r="C3338" s="593" t="s">
        <v>123</v>
      </c>
      <c r="D3338" s="593" t="s">
        <v>942</v>
      </c>
      <c r="E3338" s="594">
        <v>1033.94</v>
      </c>
      <c r="F3338" s="591" t="s">
        <v>794</v>
      </c>
    </row>
    <row r="3339" spans="1:6">
      <c r="A3339" s="593">
        <v>101522</v>
      </c>
      <c r="B3339" s="593" t="s">
        <v>4086</v>
      </c>
      <c r="C3339" s="593" t="s">
        <v>123</v>
      </c>
      <c r="D3339" s="593" t="s">
        <v>942</v>
      </c>
      <c r="E3339" s="594">
        <v>1222.6300000000001</v>
      </c>
      <c r="F3339" s="591" t="s">
        <v>794</v>
      </c>
    </row>
    <row r="3340" spans="1:6">
      <c r="A3340" s="593">
        <v>101523</v>
      </c>
      <c r="B3340" s="593" t="s">
        <v>4087</v>
      </c>
      <c r="C3340" s="593" t="s">
        <v>123</v>
      </c>
      <c r="D3340" s="593" t="s">
        <v>942</v>
      </c>
      <c r="E3340" s="594">
        <v>1287.97</v>
      </c>
      <c r="F3340" s="591" t="s">
        <v>794</v>
      </c>
    </row>
    <row r="3341" spans="1:6">
      <c r="A3341" s="593">
        <v>101524</v>
      </c>
      <c r="B3341" s="593" t="s">
        <v>4088</v>
      </c>
      <c r="C3341" s="593" t="s">
        <v>123</v>
      </c>
      <c r="D3341" s="593" t="s">
        <v>942</v>
      </c>
      <c r="E3341" s="594">
        <v>1514.48</v>
      </c>
      <c r="F3341" s="591" t="s">
        <v>794</v>
      </c>
    </row>
    <row r="3342" spans="1:6">
      <c r="A3342" s="593">
        <v>101525</v>
      </c>
      <c r="B3342" s="593" t="s">
        <v>4089</v>
      </c>
      <c r="C3342" s="593" t="s">
        <v>123</v>
      </c>
      <c r="D3342" s="593" t="s">
        <v>942</v>
      </c>
      <c r="E3342" s="594">
        <v>1029.73</v>
      </c>
      <c r="F3342" s="591" t="s">
        <v>794</v>
      </c>
    </row>
    <row r="3343" spans="1:6">
      <c r="A3343" s="593">
        <v>101526</v>
      </c>
      <c r="B3343" s="593" t="s">
        <v>4090</v>
      </c>
      <c r="C3343" s="593" t="s">
        <v>123</v>
      </c>
      <c r="D3343" s="593" t="s">
        <v>942</v>
      </c>
      <c r="E3343" s="594">
        <v>1218.42</v>
      </c>
      <c r="F3343" s="591" t="s">
        <v>794</v>
      </c>
    </row>
    <row r="3344" spans="1:6">
      <c r="A3344" s="593">
        <v>101527</v>
      </c>
      <c r="B3344" s="593" t="s">
        <v>4091</v>
      </c>
      <c r="C3344" s="593" t="s">
        <v>123</v>
      </c>
      <c r="D3344" s="593" t="s">
        <v>942</v>
      </c>
      <c r="E3344" s="594">
        <v>1283.76</v>
      </c>
      <c r="F3344" s="591" t="s">
        <v>794</v>
      </c>
    </row>
    <row r="3345" spans="1:6">
      <c r="A3345" s="593">
        <v>101528</v>
      </c>
      <c r="B3345" s="593" t="s">
        <v>4092</v>
      </c>
      <c r="C3345" s="593" t="s">
        <v>123</v>
      </c>
      <c r="D3345" s="593" t="s">
        <v>942</v>
      </c>
      <c r="E3345" s="594">
        <v>1510.27</v>
      </c>
      <c r="F3345" s="591" t="s">
        <v>794</v>
      </c>
    </row>
    <row r="3346" spans="1:6">
      <c r="A3346" s="593">
        <v>101529</v>
      </c>
      <c r="B3346" s="593" t="s">
        <v>4093</v>
      </c>
      <c r="C3346" s="593" t="s">
        <v>123</v>
      </c>
      <c r="D3346" s="593" t="s">
        <v>942</v>
      </c>
      <c r="E3346" s="594">
        <v>1167.49</v>
      </c>
      <c r="F3346" s="591" t="s">
        <v>794</v>
      </c>
    </row>
    <row r="3347" spans="1:6">
      <c r="A3347" s="593">
        <v>101530</v>
      </c>
      <c r="B3347" s="593" t="s">
        <v>4094</v>
      </c>
      <c r="C3347" s="593" t="s">
        <v>123</v>
      </c>
      <c r="D3347" s="593" t="s">
        <v>942</v>
      </c>
      <c r="E3347" s="594">
        <v>1419.08</v>
      </c>
      <c r="F3347" s="591" t="s">
        <v>794</v>
      </c>
    </row>
    <row r="3348" spans="1:6">
      <c r="A3348" s="593">
        <v>101531</v>
      </c>
      <c r="B3348" s="593" t="s">
        <v>4095</v>
      </c>
      <c r="C3348" s="593" t="s">
        <v>123</v>
      </c>
      <c r="D3348" s="593" t="s">
        <v>942</v>
      </c>
      <c r="E3348" s="594">
        <v>1506.2</v>
      </c>
      <c r="F3348" s="591" t="s">
        <v>794</v>
      </c>
    </row>
    <row r="3349" spans="1:6">
      <c r="A3349" s="593">
        <v>101532</v>
      </c>
      <c r="B3349" s="593" t="s">
        <v>4096</v>
      </c>
      <c r="C3349" s="593" t="s">
        <v>123</v>
      </c>
      <c r="D3349" s="593" t="s">
        <v>942</v>
      </c>
      <c r="E3349" s="594">
        <v>1808.22</v>
      </c>
      <c r="F3349" s="591" t="s">
        <v>794</v>
      </c>
    </row>
    <row r="3350" spans="1:6">
      <c r="A3350" s="593">
        <v>101533</v>
      </c>
      <c r="B3350" s="593" t="s">
        <v>4097</v>
      </c>
      <c r="C3350" s="593" t="s">
        <v>123</v>
      </c>
      <c r="D3350" s="593" t="s">
        <v>942</v>
      </c>
      <c r="E3350" s="594">
        <v>1268.23</v>
      </c>
      <c r="F3350" s="591" t="s">
        <v>794</v>
      </c>
    </row>
    <row r="3351" spans="1:6">
      <c r="A3351" s="593">
        <v>101534</v>
      </c>
      <c r="B3351" s="593" t="s">
        <v>4098</v>
      </c>
      <c r="C3351" s="593" t="s">
        <v>123</v>
      </c>
      <c r="D3351" s="593" t="s">
        <v>942</v>
      </c>
      <c r="E3351" s="594">
        <v>1519.82</v>
      </c>
      <c r="F3351" s="591" t="s">
        <v>794</v>
      </c>
    </row>
    <row r="3352" spans="1:6">
      <c r="A3352" s="593">
        <v>101535</v>
      </c>
      <c r="B3352" s="593" t="s">
        <v>4099</v>
      </c>
      <c r="C3352" s="593" t="s">
        <v>123</v>
      </c>
      <c r="D3352" s="593" t="s">
        <v>942</v>
      </c>
      <c r="E3352" s="594">
        <v>1606.94</v>
      </c>
      <c r="F3352" s="591" t="s">
        <v>794</v>
      </c>
    </row>
    <row r="3353" spans="1:6">
      <c r="A3353" s="593">
        <v>101536</v>
      </c>
      <c r="B3353" s="593" t="s">
        <v>4100</v>
      </c>
      <c r="C3353" s="593" t="s">
        <v>123</v>
      </c>
      <c r="D3353" s="593" t="s">
        <v>942</v>
      </c>
      <c r="E3353" s="594">
        <v>1908.96</v>
      </c>
      <c r="F3353" s="591" t="s">
        <v>794</v>
      </c>
    </row>
    <row r="3354" spans="1:6">
      <c r="A3354" s="593">
        <v>101537</v>
      </c>
      <c r="B3354" s="593" t="s">
        <v>4101</v>
      </c>
      <c r="C3354" s="593" t="s">
        <v>123</v>
      </c>
      <c r="D3354" s="593" t="s">
        <v>942</v>
      </c>
      <c r="E3354" s="594">
        <v>78.84</v>
      </c>
      <c r="F3354" s="591" t="s">
        <v>794</v>
      </c>
    </row>
    <row r="3355" spans="1:6">
      <c r="A3355" s="593">
        <v>101538</v>
      </c>
      <c r="B3355" s="593" t="s">
        <v>4102</v>
      </c>
      <c r="C3355" s="593" t="s">
        <v>123</v>
      </c>
      <c r="D3355" s="593" t="s">
        <v>793</v>
      </c>
      <c r="E3355" s="595">
        <v>54.82</v>
      </c>
      <c r="F3355" s="591" t="s">
        <v>794</v>
      </c>
    </row>
    <row r="3356" spans="1:6">
      <c r="A3356" s="593">
        <v>101539</v>
      </c>
      <c r="B3356" s="593" t="s">
        <v>4103</v>
      </c>
      <c r="C3356" s="593" t="s">
        <v>123</v>
      </c>
      <c r="D3356" s="593" t="s">
        <v>793</v>
      </c>
      <c r="E3356" s="594">
        <v>88.55</v>
      </c>
      <c r="F3356" s="591" t="s">
        <v>794</v>
      </c>
    </row>
    <row r="3357" spans="1:6">
      <c r="A3357" s="593">
        <v>101540</v>
      </c>
      <c r="B3357" s="593" t="s">
        <v>4104</v>
      </c>
      <c r="C3357" s="593" t="s">
        <v>123</v>
      </c>
      <c r="D3357" s="593" t="s">
        <v>793</v>
      </c>
      <c r="E3357" s="595">
        <v>151.59</v>
      </c>
      <c r="F3357" s="591" t="s">
        <v>794</v>
      </c>
    </row>
    <row r="3358" spans="1:6">
      <c r="A3358" s="593">
        <v>101541</v>
      </c>
      <c r="B3358" s="593" t="s">
        <v>4105</v>
      </c>
      <c r="C3358" s="593" t="s">
        <v>123</v>
      </c>
      <c r="D3358" s="593" t="s">
        <v>793</v>
      </c>
      <c r="E3358" s="594">
        <v>197.17</v>
      </c>
      <c r="F3358" s="591" t="s">
        <v>794</v>
      </c>
    </row>
    <row r="3359" spans="1:6">
      <c r="A3359" s="593">
        <v>101542</v>
      </c>
      <c r="B3359" s="593" t="s">
        <v>4106</v>
      </c>
      <c r="C3359" s="593" t="s">
        <v>123</v>
      </c>
      <c r="D3359" s="593" t="s">
        <v>793</v>
      </c>
      <c r="E3359" s="594">
        <v>40.840000000000003</v>
      </c>
      <c r="F3359" s="591" t="s">
        <v>794</v>
      </c>
    </row>
    <row r="3360" spans="1:6">
      <c r="A3360" s="593">
        <v>101543</v>
      </c>
      <c r="B3360" s="593" t="s">
        <v>4107</v>
      </c>
      <c r="C3360" s="593" t="s">
        <v>123</v>
      </c>
      <c r="D3360" s="593" t="s">
        <v>793</v>
      </c>
      <c r="E3360" s="594">
        <v>71.48</v>
      </c>
      <c r="F3360" s="591" t="s">
        <v>794</v>
      </c>
    </row>
    <row r="3361" spans="1:6">
      <c r="A3361" s="593">
        <v>101544</v>
      </c>
      <c r="B3361" s="593" t="s">
        <v>4108</v>
      </c>
      <c r="C3361" s="593" t="s">
        <v>123</v>
      </c>
      <c r="D3361" s="593" t="s">
        <v>793</v>
      </c>
      <c r="E3361" s="594">
        <v>115.37</v>
      </c>
      <c r="F3361" s="591" t="s">
        <v>794</v>
      </c>
    </row>
    <row r="3362" spans="1:6">
      <c r="A3362" s="593">
        <v>101545</v>
      </c>
      <c r="B3362" s="593" t="s">
        <v>4109</v>
      </c>
      <c r="C3362" s="593" t="s">
        <v>123</v>
      </c>
      <c r="D3362" s="593" t="s">
        <v>793</v>
      </c>
      <c r="E3362" s="594">
        <v>169.2</v>
      </c>
      <c r="F3362" s="591" t="s">
        <v>794</v>
      </c>
    </row>
    <row r="3363" spans="1:6">
      <c r="A3363" s="593">
        <v>101546</v>
      </c>
      <c r="B3363" s="593" t="s">
        <v>4110</v>
      </c>
      <c r="C3363" s="593" t="s">
        <v>123</v>
      </c>
      <c r="D3363" s="593" t="s">
        <v>793</v>
      </c>
      <c r="E3363" s="594">
        <v>31.15</v>
      </c>
      <c r="F3363" s="591" t="s">
        <v>794</v>
      </c>
    </row>
    <row r="3364" spans="1:6">
      <c r="A3364" s="593">
        <v>101547</v>
      </c>
      <c r="B3364" s="593" t="s">
        <v>4111</v>
      </c>
      <c r="C3364" s="593" t="s">
        <v>123</v>
      </c>
      <c r="D3364" s="593" t="s">
        <v>793</v>
      </c>
      <c r="E3364" s="594">
        <v>98.14</v>
      </c>
      <c r="F3364" s="591" t="s">
        <v>794</v>
      </c>
    </row>
    <row r="3365" spans="1:6">
      <c r="A3365" s="593">
        <v>101548</v>
      </c>
      <c r="B3365" s="593" t="s">
        <v>4112</v>
      </c>
      <c r="C3365" s="593" t="s">
        <v>123</v>
      </c>
      <c r="D3365" s="593" t="s">
        <v>793</v>
      </c>
      <c r="E3365" s="594">
        <v>7.52</v>
      </c>
      <c r="F3365" s="591" t="s">
        <v>794</v>
      </c>
    </row>
    <row r="3366" spans="1:6">
      <c r="A3366" s="593">
        <v>101549</v>
      </c>
      <c r="B3366" s="593" t="s">
        <v>4113</v>
      </c>
      <c r="C3366" s="593" t="s">
        <v>123</v>
      </c>
      <c r="D3366" s="593" t="s">
        <v>942</v>
      </c>
      <c r="E3366" s="595">
        <v>15.79</v>
      </c>
      <c r="F3366" s="591" t="s">
        <v>794</v>
      </c>
    </row>
    <row r="3367" spans="1:6">
      <c r="A3367" s="593">
        <v>101553</v>
      </c>
      <c r="B3367" s="593" t="s">
        <v>4114</v>
      </c>
      <c r="C3367" s="593" t="s">
        <v>123</v>
      </c>
      <c r="D3367" s="593" t="s">
        <v>942</v>
      </c>
      <c r="E3367" s="595">
        <v>19.18</v>
      </c>
      <c r="F3367" s="591" t="s">
        <v>794</v>
      </c>
    </row>
    <row r="3368" spans="1:6">
      <c r="A3368" s="593">
        <v>101554</v>
      </c>
      <c r="B3368" s="593" t="s">
        <v>4115</v>
      </c>
      <c r="C3368" s="593" t="s">
        <v>123</v>
      </c>
      <c r="D3368" s="593" t="s">
        <v>942</v>
      </c>
      <c r="E3368" s="595">
        <v>13.19</v>
      </c>
      <c r="F3368" s="591" t="s">
        <v>794</v>
      </c>
    </row>
    <row r="3369" spans="1:6">
      <c r="A3369" s="593">
        <v>101555</v>
      </c>
      <c r="B3369" s="593" t="s">
        <v>4116</v>
      </c>
      <c r="C3369" s="593" t="s">
        <v>123</v>
      </c>
      <c r="D3369" s="593" t="s">
        <v>942</v>
      </c>
      <c r="E3369" s="595">
        <v>7.73</v>
      </c>
      <c r="F3369" s="591" t="s">
        <v>794</v>
      </c>
    </row>
    <row r="3370" spans="1:6">
      <c r="A3370" s="593">
        <v>101556</v>
      </c>
      <c r="B3370" s="593" t="s">
        <v>4117</v>
      </c>
      <c r="C3370" s="593" t="s">
        <v>123</v>
      </c>
      <c r="D3370" s="593" t="s">
        <v>942</v>
      </c>
      <c r="E3370" s="595">
        <v>6.87</v>
      </c>
      <c r="F3370" s="591" t="s">
        <v>794</v>
      </c>
    </row>
    <row r="3371" spans="1:6">
      <c r="A3371" s="593">
        <v>101560</v>
      </c>
      <c r="B3371" s="593" t="s">
        <v>4118</v>
      </c>
      <c r="C3371" s="593" t="s">
        <v>67</v>
      </c>
      <c r="D3371" s="593" t="s">
        <v>942</v>
      </c>
      <c r="E3371" s="595">
        <v>11.17</v>
      </c>
      <c r="F3371" s="591" t="s">
        <v>794</v>
      </c>
    </row>
    <row r="3372" spans="1:6">
      <c r="A3372" s="593">
        <v>101561</v>
      </c>
      <c r="B3372" s="593" t="s">
        <v>4119</v>
      </c>
      <c r="C3372" s="593" t="s">
        <v>67</v>
      </c>
      <c r="D3372" s="593" t="s">
        <v>942</v>
      </c>
      <c r="E3372" s="594">
        <v>17.760000000000002</v>
      </c>
      <c r="F3372" s="591" t="s">
        <v>794</v>
      </c>
    </row>
    <row r="3373" spans="1:6">
      <c r="A3373" s="593">
        <v>101562</v>
      </c>
      <c r="B3373" s="593" t="s">
        <v>4120</v>
      </c>
      <c r="C3373" s="593" t="s">
        <v>67</v>
      </c>
      <c r="D3373" s="593" t="s">
        <v>942</v>
      </c>
      <c r="E3373" s="594">
        <v>27.5</v>
      </c>
      <c r="F3373" s="591" t="s">
        <v>794</v>
      </c>
    </row>
    <row r="3374" spans="1:6">
      <c r="A3374" s="593">
        <v>101563</v>
      </c>
      <c r="B3374" s="593" t="s">
        <v>4121</v>
      </c>
      <c r="C3374" s="593" t="s">
        <v>67</v>
      </c>
      <c r="D3374" s="593" t="s">
        <v>942</v>
      </c>
      <c r="E3374" s="595">
        <v>38.85</v>
      </c>
      <c r="F3374" s="591" t="s">
        <v>794</v>
      </c>
    </row>
    <row r="3375" spans="1:6">
      <c r="A3375" s="593">
        <v>101564</v>
      </c>
      <c r="B3375" s="593" t="s">
        <v>414</v>
      </c>
      <c r="C3375" s="593" t="s">
        <v>67</v>
      </c>
      <c r="D3375" s="593" t="s">
        <v>942</v>
      </c>
      <c r="E3375" s="595">
        <v>57.42</v>
      </c>
      <c r="F3375" s="591" t="s">
        <v>794</v>
      </c>
    </row>
    <row r="3376" spans="1:6">
      <c r="A3376" s="593">
        <v>101565</v>
      </c>
      <c r="B3376" s="593" t="s">
        <v>4122</v>
      </c>
      <c r="C3376" s="593" t="s">
        <v>67</v>
      </c>
      <c r="D3376" s="593" t="s">
        <v>942</v>
      </c>
      <c r="E3376" s="595">
        <v>80.3</v>
      </c>
      <c r="F3376" s="591" t="s">
        <v>794</v>
      </c>
    </row>
    <row r="3377" spans="1:6">
      <c r="A3377" s="593">
        <v>101567</v>
      </c>
      <c r="B3377" s="593" t="s">
        <v>4123</v>
      </c>
      <c r="C3377" s="593" t="s">
        <v>67</v>
      </c>
      <c r="D3377" s="593" t="s">
        <v>942</v>
      </c>
      <c r="E3377" s="595">
        <v>104.24</v>
      </c>
      <c r="F3377" s="591" t="s">
        <v>794</v>
      </c>
    </row>
    <row r="3378" spans="1:6">
      <c r="A3378" s="593">
        <v>101568</v>
      </c>
      <c r="B3378" s="593" t="s">
        <v>4124</v>
      </c>
      <c r="C3378" s="593" t="s">
        <v>67</v>
      </c>
      <c r="D3378" s="593" t="s">
        <v>942</v>
      </c>
      <c r="E3378" s="595">
        <v>136.30000000000001</v>
      </c>
      <c r="F3378" s="591" t="s">
        <v>794</v>
      </c>
    </row>
    <row r="3379" spans="1:6">
      <c r="A3379" s="593">
        <v>101630</v>
      </c>
      <c r="B3379" s="593" t="s">
        <v>4125</v>
      </c>
      <c r="C3379" s="593" t="s">
        <v>123</v>
      </c>
      <c r="D3379" s="593" t="s">
        <v>793</v>
      </c>
      <c r="E3379" s="595">
        <v>79.88</v>
      </c>
      <c r="F3379" s="591" t="s">
        <v>794</v>
      </c>
    </row>
    <row r="3380" spans="1:6">
      <c r="A3380" s="593">
        <v>101632</v>
      </c>
      <c r="B3380" s="593" t="s">
        <v>4126</v>
      </c>
      <c r="C3380" s="593" t="s">
        <v>123</v>
      </c>
      <c r="D3380" s="593" t="s">
        <v>942</v>
      </c>
      <c r="E3380" s="595">
        <v>39.909999999999997</v>
      </c>
      <c r="F3380" s="591" t="s">
        <v>794</v>
      </c>
    </row>
    <row r="3381" spans="1:6">
      <c r="A3381" s="593">
        <v>101633</v>
      </c>
      <c r="B3381" s="593" t="s">
        <v>4127</v>
      </c>
      <c r="C3381" s="593" t="s">
        <v>123</v>
      </c>
      <c r="D3381" s="593" t="s">
        <v>793</v>
      </c>
      <c r="E3381" s="595">
        <v>108.4</v>
      </c>
      <c r="F3381" s="591" t="s">
        <v>794</v>
      </c>
    </row>
    <row r="3382" spans="1:6">
      <c r="A3382" s="593">
        <v>101636</v>
      </c>
      <c r="B3382" s="593" t="s">
        <v>4128</v>
      </c>
      <c r="C3382" s="593" t="s">
        <v>123</v>
      </c>
      <c r="D3382" s="593" t="s">
        <v>793</v>
      </c>
      <c r="E3382" s="595">
        <v>154.72</v>
      </c>
      <c r="F3382" s="591" t="s">
        <v>794</v>
      </c>
    </row>
    <row r="3383" spans="1:6">
      <c r="A3383" s="593">
        <v>101637</v>
      </c>
      <c r="B3383" s="593" t="s">
        <v>4129</v>
      </c>
      <c r="C3383" s="593" t="s">
        <v>123</v>
      </c>
      <c r="D3383" s="593" t="s">
        <v>793</v>
      </c>
      <c r="E3383" s="595">
        <v>148.88</v>
      </c>
      <c r="F3383" s="591" t="s">
        <v>794</v>
      </c>
    </row>
    <row r="3384" spans="1:6">
      <c r="A3384" s="593">
        <v>101651</v>
      </c>
      <c r="B3384" s="593" t="s">
        <v>4130</v>
      </c>
      <c r="C3384" s="593" t="s">
        <v>123</v>
      </c>
      <c r="D3384" s="593" t="s">
        <v>793</v>
      </c>
      <c r="E3384" s="595">
        <v>70.31</v>
      </c>
      <c r="F3384" s="591" t="s">
        <v>794</v>
      </c>
    </row>
    <row r="3385" spans="1:6">
      <c r="A3385" s="593">
        <v>101653</v>
      </c>
      <c r="B3385" s="593" t="s">
        <v>4131</v>
      </c>
      <c r="C3385" s="593" t="s">
        <v>123</v>
      </c>
      <c r="D3385" s="593" t="s">
        <v>793</v>
      </c>
      <c r="E3385" s="595">
        <v>282.27</v>
      </c>
      <c r="F3385" s="591" t="s">
        <v>794</v>
      </c>
    </row>
    <row r="3386" spans="1:6">
      <c r="A3386" s="593">
        <v>101654</v>
      </c>
      <c r="B3386" s="593" t="s">
        <v>4132</v>
      </c>
      <c r="C3386" s="593" t="s">
        <v>123</v>
      </c>
      <c r="D3386" s="593" t="s">
        <v>793</v>
      </c>
      <c r="E3386" s="595">
        <v>181.03</v>
      </c>
      <c r="F3386" s="591" t="s">
        <v>794</v>
      </c>
    </row>
    <row r="3387" spans="1:6">
      <c r="A3387" s="593">
        <v>101655</v>
      </c>
      <c r="B3387" s="593" t="s">
        <v>4133</v>
      </c>
      <c r="C3387" s="593" t="s">
        <v>123</v>
      </c>
      <c r="D3387" s="593" t="s">
        <v>793</v>
      </c>
      <c r="E3387" s="595">
        <v>267.94</v>
      </c>
      <c r="F3387" s="591" t="s">
        <v>794</v>
      </c>
    </row>
    <row r="3388" spans="1:6">
      <c r="A3388" s="593">
        <v>101656</v>
      </c>
      <c r="B3388" s="593" t="s">
        <v>4134</v>
      </c>
      <c r="C3388" s="593" t="s">
        <v>123</v>
      </c>
      <c r="D3388" s="593" t="s">
        <v>793</v>
      </c>
      <c r="E3388" s="595">
        <v>288.23</v>
      </c>
      <c r="F3388" s="591" t="s">
        <v>794</v>
      </c>
    </row>
    <row r="3389" spans="1:6">
      <c r="A3389" s="593">
        <v>101657</v>
      </c>
      <c r="B3389" s="593" t="s">
        <v>4135</v>
      </c>
      <c r="C3389" s="593" t="s">
        <v>123</v>
      </c>
      <c r="D3389" s="593" t="s">
        <v>793</v>
      </c>
      <c r="E3389" s="595">
        <v>331.46</v>
      </c>
      <c r="F3389" s="591" t="s">
        <v>794</v>
      </c>
    </row>
    <row r="3390" spans="1:6">
      <c r="A3390" s="593">
        <v>101658</v>
      </c>
      <c r="B3390" s="593" t="s">
        <v>4136</v>
      </c>
      <c r="C3390" s="593" t="s">
        <v>123</v>
      </c>
      <c r="D3390" s="593" t="s">
        <v>793</v>
      </c>
      <c r="E3390" s="595">
        <v>420.34</v>
      </c>
      <c r="F3390" s="591" t="s">
        <v>794</v>
      </c>
    </row>
    <row r="3391" spans="1:6">
      <c r="A3391" s="593">
        <v>101659</v>
      </c>
      <c r="B3391" s="593" t="s">
        <v>4137</v>
      </c>
      <c r="C3391" s="593" t="s">
        <v>123</v>
      </c>
      <c r="D3391" s="593" t="s">
        <v>793</v>
      </c>
      <c r="E3391" s="594">
        <v>475.63</v>
      </c>
      <c r="F3391" s="591" t="s">
        <v>794</v>
      </c>
    </row>
    <row r="3392" spans="1:6">
      <c r="A3392" s="593">
        <v>101660</v>
      </c>
      <c r="B3392" s="593" t="s">
        <v>4138</v>
      </c>
      <c r="C3392" s="593" t="s">
        <v>123</v>
      </c>
      <c r="D3392" s="593" t="s">
        <v>793</v>
      </c>
      <c r="E3392" s="594">
        <v>736.59</v>
      </c>
      <c r="F3392" s="591" t="s">
        <v>794</v>
      </c>
    </row>
    <row r="3393" spans="1:6">
      <c r="A3393" s="593">
        <v>101661</v>
      </c>
      <c r="B3393" s="593" t="s">
        <v>4139</v>
      </c>
      <c r="C3393" s="593" t="s">
        <v>123</v>
      </c>
      <c r="D3393" s="593" t="s">
        <v>793</v>
      </c>
      <c r="E3393" s="595">
        <v>113.55</v>
      </c>
      <c r="F3393" s="591" t="s">
        <v>794</v>
      </c>
    </row>
    <row r="3394" spans="1:6">
      <c r="A3394" s="593">
        <v>101663</v>
      </c>
      <c r="B3394" s="593" t="s">
        <v>4140</v>
      </c>
      <c r="C3394" s="593" t="s">
        <v>123</v>
      </c>
      <c r="D3394" s="593" t="s">
        <v>942</v>
      </c>
      <c r="E3394" s="594">
        <v>23.98</v>
      </c>
      <c r="F3394" s="591" t="s">
        <v>794</v>
      </c>
    </row>
    <row r="3395" spans="1:6">
      <c r="A3395" s="593">
        <v>101664</v>
      </c>
      <c r="B3395" s="593" t="s">
        <v>4141</v>
      </c>
      <c r="C3395" s="593" t="s">
        <v>123</v>
      </c>
      <c r="D3395" s="593" t="s">
        <v>942</v>
      </c>
      <c r="E3395" s="594">
        <v>25.14</v>
      </c>
      <c r="F3395" s="591" t="s">
        <v>794</v>
      </c>
    </row>
    <row r="3396" spans="1:6">
      <c r="A3396" s="593">
        <v>101665</v>
      </c>
      <c r="B3396" s="593" t="s">
        <v>4142</v>
      </c>
      <c r="C3396" s="593" t="s">
        <v>123</v>
      </c>
      <c r="D3396" s="593" t="s">
        <v>942</v>
      </c>
      <c r="E3396" s="594">
        <v>30.12</v>
      </c>
      <c r="F3396" s="591" t="s">
        <v>794</v>
      </c>
    </row>
    <row r="3397" spans="1:6">
      <c r="A3397" s="593">
        <v>100578</v>
      </c>
      <c r="B3397" s="593" t="s">
        <v>4143</v>
      </c>
      <c r="C3397" s="593" t="s">
        <v>123</v>
      </c>
      <c r="D3397" s="593" t="s">
        <v>793</v>
      </c>
      <c r="E3397" s="595">
        <v>508.24</v>
      </c>
      <c r="F3397" s="591" t="s">
        <v>794</v>
      </c>
    </row>
    <row r="3398" spans="1:6">
      <c r="A3398" s="593">
        <v>100579</v>
      </c>
      <c r="B3398" s="593" t="s">
        <v>4144</v>
      </c>
      <c r="C3398" s="593" t="s">
        <v>123</v>
      </c>
      <c r="D3398" s="593" t="s">
        <v>793</v>
      </c>
      <c r="E3398" s="595">
        <v>558.34</v>
      </c>
      <c r="F3398" s="591" t="s">
        <v>794</v>
      </c>
    </row>
    <row r="3399" spans="1:6">
      <c r="A3399" s="593">
        <v>100580</v>
      </c>
      <c r="B3399" s="593" t="s">
        <v>4145</v>
      </c>
      <c r="C3399" s="593" t="s">
        <v>123</v>
      </c>
      <c r="D3399" s="593" t="s">
        <v>793</v>
      </c>
      <c r="E3399" s="595">
        <v>600.70000000000005</v>
      </c>
      <c r="F3399" s="591" t="s">
        <v>794</v>
      </c>
    </row>
    <row r="3400" spans="1:6">
      <c r="A3400" s="593">
        <v>100581</v>
      </c>
      <c r="B3400" s="593" t="s">
        <v>4146</v>
      </c>
      <c r="C3400" s="593" t="s">
        <v>123</v>
      </c>
      <c r="D3400" s="593" t="s">
        <v>793</v>
      </c>
      <c r="E3400" s="594">
        <v>583.17999999999995</v>
      </c>
      <c r="F3400" s="591" t="s">
        <v>794</v>
      </c>
    </row>
    <row r="3401" spans="1:6">
      <c r="A3401" s="593">
        <v>100582</v>
      </c>
      <c r="B3401" s="593" t="s">
        <v>4147</v>
      </c>
      <c r="C3401" s="593" t="s">
        <v>123</v>
      </c>
      <c r="D3401" s="593" t="s">
        <v>793</v>
      </c>
      <c r="E3401" s="595">
        <v>659.4</v>
      </c>
      <c r="F3401" s="591" t="s">
        <v>794</v>
      </c>
    </row>
    <row r="3402" spans="1:6">
      <c r="A3402" s="593">
        <v>100583</v>
      </c>
      <c r="B3402" s="593" t="s">
        <v>4148</v>
      </c>
      <c r="C3402" s="593" t="s">
        <v>123</v>
      </c>
      <c r="D3402" s="593" t="s">
        <v>793</v>
      </c>
      <c r="E3402" s="595">
        <v>609.46</v>
      </c>
      <c r="F3402" s="591" t="s">
        <v>794</v>
      </c>
    </row>
    <row r="3403" spans="1:6">
      <c r="A3403" s="593">
        <v>100584</v>
      </c>
      <c r="B3403" s="593" t="s">
        <v>4149</v>
      </c>
      <c r="C3403" s="593" t="s">
        <v>123</v>
      </c>
      <c r="D3403" s="593" t="s">
        <v>793</v>
      </c>
      <c r="E3403" s="595">
        <v>655.38</v>
      </c>
      <c r="F3403" s="591" t="s">
        <v>794</v>
      </c>
    </row>
    <row r="3404" spans="1:6">
      <c r="A3404" s="593">
        <v>100585</v>
      </c>
      <c r="B3404" s="593" t="s">
        <v>4150</v>
      </c>
      <c r="C3404" s="593" t="s">
        <v>123</v>
      </c>
      <c r="D3404" s="593" t="s">
        <v>793</v>
      </c>
      <c r="E3404" s="594">
        <v>660.78</v>
      </c>
      <c r="F3404" s="591" t="s">
        <v>794</v>
      </c>
    </row>
    <row r="3405" spans="1:6">
      <c r="A3405" s="593">
        <v>100586</v>
      </c>
      <c r="B3405" s="593" t="s">
        <v>4151</v>
      </c>
      <c r="C3405" s="593" t="s">
        <v>123</v>
      </c>
      <c r="D3405" s="593" t="s">
        <v>793</v>
      </c>
      <c r="E3405" s="595">
        <v>734.06</v>
      </c>
      <c r="F3405" s="591" t="s">
        <v>794</v>
      </c>
    </row>
    <row r="3406" spans="1:6">
      <c r="A3406" s="593">
        <v>100587</v>
      </c>
      <c r="B3406" s="593" t="s">
        <v>4152</v>
      </c>
      <c r="C3406" s="593" t="s">
        <v>123</v>
      </c>
      <c r="D3406" s="593" t="s">
        <v>793</v>
      </c>
      <c r="E3406" s="595">
        <v>713.51</v>
      </c>
      <c r="F3406" s="591" t="s">
        <v>794</v>
      </c>
    </row>
    <row r="3407" spans="1:6">
      <c r="A3407" s="593">
        <v>100588</v>
      </c>
      <c r="B3407" s="593" t="s">
        <v>4153</v>
      </c>
      <c r="C3407" s="593" t="s">
        <v>123</v>
      </c>
      <c r="D3407" s="593" t="s">
        <v>793</v>
      </c>
      <c r="E3407" s="595">
        <v>770.5</v>
      </c>
      <c r="F3407" s="591" t="s">
        <v>794</v>
      </c>
    </row>
    <row r="3408" spans="1:6">
      <c r="A3408" s="593">
        <v>100589</v>
      </c>
      <c r="B3408" s="593" t="s">
        <v>4154</v>
      </c>
      <c r="C3408" s="593" t="s">
        <v>123</v>
      </c>
      <c r="D3408" s="593" t="s">
        <v>793</v>
      </c>
      <c r="E3408" s="594">
        <v>779.06</v>
      </c>
      <c r="F3408" s="591" t="s">
        <v>794</v>
      </c>
    </row>
    <row r="3409" spans="1:6">
      <c r="A3409" s="593">
        <v>100590</v>
      </c>
      <c r="B3409" s="593" t="s">
        <v>4155</v>
      </c>
      <c r="C3409" s="593" t="s">
        <v>123</v>
      </c>
      <c r="D3409" s="593" t="s">
        <v>793</v>
      </c>
      <c r="E3409" s="595">
        <v>835.11</v>
      </c>
      <c r="F3409" s="591" t="s">
        <v>794</v>
      </c>
    </row>
    <row r="3410" spans="1:6">
      <c r="A3410" s="593">
        <v>100591</v>
      </c>
      <c r="B3410" s="593" t="s">
        <v>4156</v>
      </c>
      <c r="C3410" s="593" t="s">
        <v>123</v>
      </c>
      <c r="D3410" s="593" t="s">
        <v>793</v>
      </c>
      <c r="E3410" s="595">
        <v>781.33</v>
      </c>
      <c r="F3410" s="591" t="s">
        <v>794</v>
      </c>
    </row>
    <row r="3411" spans="1:6">
      <c r="A3411" s="593">
        <v>100592</v>
      </c>
      <c r="B3411" s="593" t="s">
        <v>4157</v>
      </c>
      <c r="C3411" s="593" t="s">
        <v>123</v>
      </c>
      <c r="D3411" s="593" t="s">
        <v>793</v>
      </c>
      <c r="E3411" s="594">
        <v>827.85</v>
      </c>
      <c r="F3411" s="591" t="s">
        <v>794</v>
      </c>
    </row>
    <row r="3412" spans="1:6">
      <c r="A3412" s="593">
        <v>100593</v>
      </c>
      <c r="B3412" s="593" t="s">
        <v>4158</v>
      </c>
      <c r="C3412" s="593" t="s">
        <v>123</v>
      </c>
      <c r="D3412" s="593" t="s">
        <v>793</v>
      </c>
      <c r="E3412" s="594">
        <v>836.65</v>
      </c>
      <c r="F3412" s="591" t="s">
        <v>794</v>
      </c>
    </row>
    <row r="3413" spans="1:6">
      <c r="A3413" s="593">
        <v>100594</v>
      </c>
      <c r="B3413" s="593" t="s">
        <v>4159</v>
      </c>
      <c r="C3413" s="593" t="s">
        <v>123</v>
      </c>
      <c r="D3413" s="593" t="s">
        <v>793</v>
      </c>
      <c r="E3413" s="595">
        <v>915.72</v>
      </c>
      <c r="F3413" s="591" t="s">
        <v>794</v>
      </c>
    </row>
    <row r="3414" spans="1:6">
      <c r="A3414" s="593">
        <v>100595</v>
      </c>
      <c r="B3414" s="593" t="s">
        <v>4160</v>
      </c>
      <c r="C3414" s="593" t="s">
        <v>123</v>
      </c>
      <c r="D3414" s="593" t="s">
        <v>793</v>
      </c>
      <c r="E3414" s="594">
        <v>1002.47</v>
      </c>
      <c r="F3414" s="591" t="s">
        <v>794</v>
      </c>
    </row>
    <row r="3415" spans="1:6">
      <c r="A3415" s="593">
        <v>100596</v>
      </c>
      <c r="B3415" s="593" t="s">
        <v>4161</v>
      </c>
      <c r="C3415" s="593" t="s">
        <v>123</v>
      </c>
      <c r="D3415" s="593" t="s">
        <v>793</v>
      </c>
      <c r="E3415" s="594">
        <v>1109.3499999999999</v>
      </c>
      <c r="F3415" s="591" t="s">
        <v>794</v>
      </c>
    </row>
    <row r="3416" spans="1:6">
      <c r="A3416" s="593">
        <v>100597</v>
      </c>
      <c r="B3416" s="593" t="s">
        <v>4162</v>
      </c>
      <c r="C3416" s="593" t="s">
        <v>123</v>
      </c>
      <c r="D3416" s="593" t="s">
        <v>793</v>
      </c>
      <c r="E3416" s="594">
        <v>1149.31</v>
      </c>
      <c r="F3416" s="591" t="s">
        <v>794</v>
      </c>
    </row>
    <row r="3417" spans="1:6">
      <c r="A3417" s="593">
        <v>100598</v>
      </c>
      <c r="B3417" s="593" t="s">
        <v>4163</v>
      </c>
      <c r="C3417" s="593" t="s">
        <v>123</v>
      </c>
      <c r="D3417" s="593" t="s">
        <v>793</v>
      </c>
      <c r="E3417" s="594">
        <v>1237.44</v>
      </c>
      <c r="F3417" s="591" t="s">
        <v>794</v>
      </c>
    </row>
    <row r="3418" spans="1:6">
      <c r="A3418" s="593">
        <v>100599</v>
      </c>
      <c r="B3418" s="593" t="s">
        <v>4164</v>
      </c>
      <c r="C3418" s="593" t="s">
        <v>123</v>
      </c>
      <c r="D3418" s="593" t="s">
        <v>793</v>
      </c>
      <c r="E3418" s="594">
        <v>545.98</v>
      </c>
      <c r="F3418" s="591" t="s">
        <v>794</v>
      </c>
    </row>
    <row r="3419" spans="1:6">
      <c r="A3419" s="593">
        <v>100600</v>
      </c>
      <c r="B3419" s="593" t="s">
        <v>4165</v>
      </c>
      <c r="C3419" s="593" t="s">
        <v>123</v>
      </c>
      <c r="D3419" s="593" t="s">
        <v>793</v>
      </c>
      <c r="E3419" s="594">
        <v>643.82000000000005</v>
      </c>
      <c r="F3419" s="591" t="s">
        <v>794</v>
      </c>
    </row>
    <row r="3420" spans="1:6">
      <c r="A3420" s="593">
        <v>100601</v>
      </c>
      <c r="B3420" s="593" t="s">
        <v>4166</v>
      </c>
      <c r="C3420" s="593" t="s">
        <v>123</v>
      </c>
      <c r="D3420" s="593" t="s">
        <v>793</v>
      </c>
      <c r="E3420" s="595">
        <v>815.8</v>
      </c>
      <c r="F3420" s="591" t="s">
        <v>794</v>
      </c>
    </row>
    <row r="3421" spans="1:6">
      <c r="A3421" s="593">
        <v>100602</v>
      </c>
      <c r="B3421" s="593" t="s">
        <v>4167</v>
      </c>
      <c r="C3421" s="593" t="s">
        <v>123</v>
      </c>
      <c r="D3421" s="593" t="s">
        <v>793</v>
      </c>
      <c r="E3421" s="594">
        <v>1030.27</v>
      </c>
      <c r="F3421" s="591" t="s">
        <v>794</v>
      </c>
    </row>
    <row r="3422" spans="1:6">
      <c r="A3422" s="593">
        <v>100603</v>
      </c>
      <c r="B3422" s="593" t="s">
        <v>4168</v>
      </c>
      <c r="C3422" s="593" t="s">
        <v>123</v>
      </c>
      <c r="D3422" s="593" t="s">
        <v>793</v>
      </c>
      <c r="E3422" s="594">
        <v>1579.59</v>
      </c>
      <c r="F3422" s="591" t="s">
        <v>794</v>
      </c>
    </row>
    <row r="3423" spans="1:6">
      <c r="A3423" s="593">
        <v>100604</v>
      </c>
      <c r="B3423" s="593" t="s">
        <v>4169</v>
      </c>
      <c r="C3423" s="593" t="s">
        <v>123</v>
      </c>
      <c r="D3423" s="593" t="s">
        <v>793</v>
      </c>
      <c r="E3423" s="594">
        <v>683.65</v>
      </c>
      <c r="F3423" s="591" t="s">
        <v>794</v>
      </c>
    </row>
    <row r="3424" spans="1:6">
      <c r="A3424" s="593">
        <v>100605</v>
      </c>
      <c r="B3424" s="593" t="s">
        <v>4170</v>
      </c>
      <c r="C3424" s="593" t="s">
        <v>123</v>
      </c>
      <c r="D3424" s="593" t="s">
        <v>793</v>
      </c>
      <c r="E3424" s="594">
        <v>1077.55</v>
      </c>
      <c r="F3424" s="591" t="s">
        <v>794</v>
      </c>
    </row>
    <row r="3425" spans="1:6">
      <c r="A3425" s="593">
        <v>100606</v>
      </c>
      <c r="B3425" s="593" t="s">
        <v>4171</v>
      </c>
      <c r="C3425" s="593" t="s">
        <v>123</v>
      </c>
      <c r="D3425" s="593" t="s">
        <v>793</v>
      </c>
      <c r="E3425" s="594">
        <v>1636.29</v>
      </c>
      <c r="F3425" s="591" t="s">
        <v>794</v>
      </c>
    </row>
    <row r="3426" spans="1:6">
      <c r="A3426" s="593">
        <v>100607</v>
      </c>
      <c r="B3426" s="593" t="s">
        <v>4172</v>
      </c>
      <c r="C3426" s="593" t="s">
        <v>123</v>
      </c>
      <c r="D3426" s="593" t="s">
        <v>793</v>
      </c>
      <c r="E3426" s="595">
        <v>702.53</v>
      </c>
      <c r="F3426" s="591" t="s">
        <v>794</v>
      </c>
    </row>
    <row r="3427" spans="1:6">
      <c r="A3427" s="593">
        <v>100608</v>
      </c>
      <c r="B3427" s="593" t="s">
        <v>4173</v>
      </c>
      <c r="C3427" s="593" t="s">
        <v>123</v>
      </c>
      <c r="D3427" s="593" t="s">
        <v>793</v>
      </c>
      <c r="E3427" s="594">
        <v>1100.8499999999999</v>
      </c>
      <c r="F3427" s="591" t="s">
        <v>794</v>
      </c>
    </row>
    <row r="3428" spans="1:6">
      <c r="A3428" s="593">
        <v>100609</v>
      </c>
      <c r="B3428" s="593" t="s">
        <v>4174</v>
      </c>
      <c r="C3428" s="593" t="s">
        <v>123</v>
      </c>
      <c r="D3428" s="593" t="s">
        <v>793</v>
      </c>
      <c r="E3428" s="594">
        <v>1666.41</v>
      </c>
      <c r="F3428" s="591" t="s">
        <v>794</v>
      </c>
    </row>
    <row r="3429" spans="1:6">
      <c r="A3429" s="593">
        <v>100610</v>
      </c>
      <c r="B3429" s="593" t="s">
        <v>4175</v>
      </c>
      <c r="C3429" s="593" t="s">
        <v>123</v>
      </c>
      <c r="D3429" s="593" t="s">
        <v>793</v>
      </c>
      <c r="E3429" s="595">
        <v>721.41</v>
      </c>
      <c r="F3429" s="591" t="s">
        <v>794</v>
      </c>
    </row>
    <row r="3430" spans="1:6">
      <c r="A3430" s="593">
        <v>100611</v>
      </c>
      <c r="B3430" s="593" t="s">
        <v>4176</v>
      </c>
      <c r="C3430" s="593" t="s">
        <v>123</v>
      </c>
      <c r="D3430" s="593" t="s">
        <v>793</v>
      </c>
      <c r="E3430" s="595">
        <v>899.94</v>
      </c>
      <c r="F3430" s="591" t="s">
        <v>794</v>
      </c>
    </row>
    <row r="3431" spans="1:6">
      <c r="A3431" s="593">
        <v>100612</v>
      </c>
      <c r="B3431" s="593" t="s">
        <v>4177</v>
      </c>
      <c r="C3431" s="593" t="s">
        <v>123</v>
      </c>
      <c r="D3431" s="593" t="s">
        <v>793</v>
      </c>
      <c r="E3431" s="594">
        <v>1123.73</v>
      </c>
      <c r="F3431" s="591" t="s">
        <v>794</v>
      </c>
    </row>
    <row r="3432" spans="1:6">
      <c r="A3432" s="593">
        <v>100613</v>
      </c>
      <c r="B3432" s="593" t="s">
        <v>4178</v>
      </c>
      <c r="C3432" s="593" t="s">
        <v>123</v>
      </c>
      <c r="D3432" s="593" t="s">
        <v>793</v>
      </c>
      <c r="E3432" s="594">
        <v>1695.7</v>
      </c>
      <c r="F3432" s="591" t="s">
        <v>794</v>
      </c>
    </row>
    <row r="3433" spans="1:6">
      <c r="A3433" s="593">
        <v>100614</v>
      </c>
      <c r="B3433" s="593" t="s">
        <v>4179</v>
      </c>
      <c r="C3433" s="593" t="s">
        <v>123</v>
      </c>
      <c r="D3433" s="593" t="s">
        <v>793</v>
      </c>
      <c r="E3433" s="595">
        <v>941.3</v>
      </c>
      <c r="F3433" s="591" t="s">
        <v>794</v>
      </c>
    </row>
    <row r="3434" spans="1:6">
      <c r="A3434" s="593">
        <v>100615</v>
      </c>
      <c r="B3434" s="593" t="s">
        <v>4180</v>
      </c>
      <c r="C3434" s="593" t="s">
        <v>123</v>
      </c>
      <c r="D3434" s="593" t="s">
        <v>793</v>
      </c>
      <c r="E3434" s="594">
        <v>1169</v>
      </c>
      <c r="F3434" s="591" t="s">
        <v>794</v>
      </c>
    </row>
    <row r="3435" spans="1:6">
      <c r="A3435" s="593">
        <v>100616</v>
      </c>
      <c r="B3435" s="593" t="s">
        <v>4181</v>
      </c>
      <c r="C3435" s="593" t="s">
        <v>123</v>
      </c>
      <c r="D3435" s="593" t="s">
        <v>793</v>
      </c>
      <c r="E3435" s="594">
        <v>1756.88</v>
      </c>
      <c r="F3435" s="591" t="s">
        <v>794</v>
      </c>
    </row>
    <row r="3436" spans="1:6">
      <c r="A3436" s="593">
        <v>100617</v>
      </c>
      <c r="B3436" s="593" t="s">
        <v>4182</v>
      </c>
      <c r="C3436" s="593" t="s">
        <v>123</v>
      </c>
      <c r="D3436" s="593" t="s">
        <v>793</v>
      </c>
      <c r="E3436" s="594">
        <v>1213.98</v>
      </c>
      <c r="F3436" s="591" t="s">
        <v>794</v>
      </c>
    </row>
    <row r="3437" spans="1:6">
      <c r="A3437" s="593">
        <v>100618</v>
      </c>
      <c r="B3437" s="593" t="s">
        <v>4183</v>
      </c>
      <c r="C3437" s="593" t="s">
        <v>123</v>
      </c>
      <c r="D3437" s="593" t="s">
        <v>793</v>
      </c>
      <c r="E3437" s="594">
        <v>1826.72</v>
      </c>
      <c r="F3437" s="591" t="s">
        <v>794</v>
      </c>
    </row>
    <row r="3438" spans="1:6">
      <c r="A3438" s="593">
        <v>100619</v>
      </c>
      <c r="B3438" s="593" t="s">
        <v>4184</v>
      </c>
      <c r="C3438" s="593" t="s">
        <v>123</v>
      </c>
      <c r="D3438" s="593" t="s">
        <v>793</v>
      </c>
      <c r="E3438" s="595">
        <v>551.14</v>
      </c>
      <c r="F3438" s="591" t="s">
        <v>794</v>
      </c>
    </row>
    <row r="3439" spans="1:6">
      <c r="A3439" s="593">
        <v>100620</v>
      </c>
      <c r="B3439" s="593" t="s">
        <v>4185</v>
      </c>
      <c r="C3439" s="593" t="s">
        <v>123</v>
      </c>
      <c r="D3439" s="593" t="s">
        <v>793</v>
      </c>
      <c r="E3439" s="594">
        <v>2679.86</v>
      </c>
      <c r="F3439" s="591" t="s">
        <v>794</v>
      </c>
    </row>
    <row r="3440" spans="1:6">
      <c r="A3440" s="593">
        <v>100621</v>
      </c>
      <c r="B3440" s="593" t="s">
        <v>4186</v>
      </c>
      <c r="C3440" s="593" t="s">
        <v>123</v>
      </c>
      <c r="D3440" s="593" t="s">
        <v>793</v>
      </c>
      <c r="E3440" s="594">
        <v>3114.8</v>
      </c>
      <c r="F3440" s="591" t="s">
        <v>794</v>
      </c>
    </row>
    <row r="3441" spans="1:6">
      <c r="A3441" s="593">
        <v>100622</v>
      </c>
      <c r="B3441" s="593" t="s">
        <v>4187</v>
      </c>
      <c r="C3441" s="593" t="s">
        <v>123</v>
      </c>
      <c r="D3441" s="593" t="s">
        <v>793</v>
      </c>
      <c r="E3441" s="594">
        <v>2374.44</v>
      </c>
      <c r="F3441" s="591" t="s">
        <v>794</v>
      </c>
    </row>
    <row r="3442" spans="1:6">
      <c r="A3442" s="593">
        <v>100623</v>
      </c>
      <c r="B3442" s="593" t="s">
        <v>4188</v>
      </c>
      <c r="C3442" s="593" t="s">
        <v>123</v>
      </c>
      <c r="D3442" s="593" t="s">
        <v>793</v>
      </c>
      <c r="E3442" s="594">
        <v>2555.98</v>
      </c>
      <c r="F3442" s="591" t="s">
        <v>794</v>
      </c>
    </row>
    <row r="3443" spans="1:6">
      <c r="A3443" s="593">
        <v>97605</v>
      </c>
      <c r="B3443" s="593" t="s">
        <v>4189</v>
      </c>
      <c r="C3443" s="593" t="s">
        <v>123</v>
      </c>
      <c r="D3443" s="593" t="s">
        <v>942</v>
      </c>
      <c r="E3443" s="595">
        <v>86.9</v>
      </c>
      <c r="F3443" s="591" t="s">
        <v>794</v>
      </c>
    </row>
    <row r="3444" spans="1:6">
      <c r="A3444" s="593">
        <v>97607</v>
      </c>
      <c r="B3444" s="593" t="s">
        <v>4190</v>
      </c>
      <c r="C3444" s="593" t="s">
        <v>123</v>
      </c>
      <c r="D3444" s="593" t="s">
        <v>942</v>
      </c>
      <c r="E3444" s="595">
        <v>109.81</v>
      </c>
      <c r="F3444" s="591" t="s">
        <v>794</v>
      </c>
    </row>
    <row r="3445" spans="1:6">
      <c r="A3445" s="593">
        <v>102102</v>
      </c>
      <c r="B3445" s="593" t="s">
        <v>4191</v>
      </c>
      <c r="C3445" s="593" t="s">
        <v>123</v>
      </c>
      <c r="D3445" s="593" t="s">
        <v>793</v>
      </c>
      <c r="E3445" s="594">
        <v>20247.77</v>
      </c>
      <c r="F3445" s="591" t="s">
        <v>794</v>
      </c>
    </row>
    <row r="3446" spans="1:6">
      <c r="A3446" s="593">
        <v>102103</v>
      </c>
      <c r="B3446" s="593" t="s">
        <v>4192</v>
      </c>
      <c r="C3446" s="593" t="s">
        <v>123</v>
      </c>
      <c r="D3446" s="593" t="s">
        <v>793</v>
      </c>
      <c r="E3446" s="594">
        <v>22578.74</v>
      </c>
      <c r="F3446" s="591" t="s">
        <v>794</v>
      </c>
    </row>
    <row r="3447" spans="1:6">
      <c r="A3447" s="593">
        <v>102104</v>
      </c>
      <c r="B3447" s="593" t="s">
        <v>4193</v>
      </c>
      <c r="C3447" s="593" t="s">
        <v>123</v>
      </c>
      <c r="D3447" s="593" t="s">
        <v>793</v>
      </c>
      <c r="E3447" s="594">
        <v>29091.91</v>
      </c>
      <c r="F3447" s="591" t="s">
        <v>794</v>
      </c>
    </row>
    <row r="3448" spans="1:6">
      <c r="A3448" s="593">
        <v>102105</v>
      </c>
      <c r="B3448" s="593" t="s">
        <v>4194</v>
      </c>
      <c r="C3448" s="593" t="s">
        <v>123</v>
      </c>
      <c r="D3448" s="593" t="s">
        <v>793</v>
      </c>
      <c r="E3448" s="594">
        <v>35860.160000000003</v>
      </c>
      <c r="F3448" s="591" t="s">
        <v>794</v>
      </c>
    </row>
    <row r="3449" spans="1:6">
      <c r="A3449" s="593">
        <v>102106</v>
      </c>
      <c r="B3449" s="593" t="s">
        <v>4195</v>
      </c>
      <c r="C3449" s="593" t="s">
        <v>123</v>
      </c>
      <c r="D3449" s="593" t="s">
        <v>793</v>
      </c>
      <c r="E3449" s="594">
        <v>45115.41</v>
      </c>
      <c r="F3449" s="591" t="s">
        <v>794</v>
      </c>
    </row>
    <row r="3450" spans="1:6">
      <c r="A3450" s="593">
        <v>102107</v>
      </c>
      <c r="B3450" s="593" t="s">
        <v>4196</v>
      </c>
      <c r="C3450" s="593" t="s">
        <v>123</v>
      </c>
      <c r="D3450" s="593" t="s">
        <v>793</v>
      </c>
      <c r="E3450" s="594">
        <v>63138.32</v>
      </c>
      <c r="F3450" s="591" t="s">
        <v>794</v>
      </c>
    </row>
    <row r="3451" spans="1:6">
      <c r="A3451" s="593">
        <v>102108</v>
      </c>
      <c r="B3451" s="593" t="s">
        <v>4197</v>
      </c>
      <c r="C3451" s="593" t="s">
        <v>123</v>
      </c>
      <c r="D3451" s="593" t="s">
        <v>793</v>
      </c>
      <c r="E3451" s="594">
        <v>73600.11</v>
      </c>
      <c r="F3451" s="591" t="s">
        <v>794</v>
      </c>
    </row>
    <row r="3452" spans="1:6">
      <c r="A3452" s="593">
        <v>102109</v>
      </c>
      <c r="B3452" s="593" t="s">
        <v>4198</v>
      </c>
      <c r="C3452" s="593" t="s">
        <v>123</v>
      </c>
      <c r="D3452" s="593" t="s">
        <v>942</v>
      </c>
      <c r="E3452" s="595">
        <v>70.45</v>
      </c>
      <c r="F3452" s="591" t="s">
        <v>794</v>
      </c>
    </row>
    <row r="3453" spans="1:6">
      <c r="A3453" s="593">
        <v>102110</v>
      </c>
      <c r="B3453" s="593" t="s">
        <v>4199</v>
      </c>
      <c r="C3453" s="593" t="s">
        <v>123</v>
      </c>
      <c r="D3453" s="593" t="s">
        <v>942</v>
      </c>
      <c r="E3453" s="595">
        <v>242.15</v>
      </c>
      <c r="F3453" s="591" t="s">
        <v>794</v>
      </c>
    </row>
    <row r="3454" spans="1:6">
      <c r="A3454" s="593">
        <v>103654</v>
      </c>
      <c r="B3454" s="593" t="s">
        <v>4200</v>
      </c>
      <c r="C3454" s="593" t="s">
        <v>123</v>
      </c>
      <c r="D3454" s="593" t="s">
        <v>793</v>
      </c>
      <c r="E3454" s="594">
        <v>119679.6</v>
      </c>
      <c r="F3454" s="591" t="s">
        <v>794</v>
      </c>
    </row>
    <row r="3455" spans="1:6">
      <c r="A3455" s="593">
        <v>103655</v>
      </c>
      <c r="B3455" s="593" t="s">
        <v>4201</v>
      </c>
      <c r="C3455" s="593" t="s">
        <v>123</v>
      </c>
      <c r="D3455" s="593" t="s">
        <v>793</v>
      </c>
      <c r="E3455" s="594">
        <v>164063.47</v>
      </c>
      <c r="F3455" s="591" t="s">
        <v>794</v>
      </c>
    </row>
    <row r="3456" spans="1:6">
      <c r="A3456" s="593">
        <v>103656</v>
      </c>
      <c r="B3456" s="593" t="s">
        <v>4202</v>
      </c>
      <c r="C3456" s="593" t="s">
        <v>123</v>
      </c>
      <c r="D3456" s="593" t="s">
        <v>793</v>
      </c>
      <c r="E3456" s="594">
        <v>229561.60000000001</v>
      </c>
      <c r="F3456" s="591" t="s">
        <v>794</v>
      </c>
    </row>
    <row r="3457" spans="1:6">
      <c r="A3457" s="593">
        <v>96973</v>
      </c>
      <c r="B3457" s="593" t="s">
        <v>4203</v>
      </c>
      <c r="C3457" s="593" t="s">
        <v>67</v>
      </c>
      <c r="D3457" s="593" t="s">
        <v>793</v>
      </c>
      <c r="E3457" s="595">
        <v>70.03</v>
      </c>
      <c r="F3457" s="591" t="s">
        <v>794</v>
      </c>
    </row>
    <row r="3458" spans="1:6">
      <c r="A3458" s="593">
        <v>96974</v>
      </c>
      <c r="B3458" s="593" t="s">
        <v>4204</v>
      </c>
      <c r="C3458" s="593" t="s">
        <v>67</v>
      </c>
      <c r="D3458" s="593" t="s">
        <v>793</v>
      </c>
      <c r="E3458" s="595">
        <v>91.24</v>
      </c>
      <c r="F3458" s="591" t="s">
        <v>794</v>
      </c>
    </row>
    <row r="3459" spans="1:6">
      <c r="A3459" s="593">
        <v>96975</v>
      </c>
      <c r="B3459" s="593" t="s">
        <v>4205</v>
      </c>
      <c r="C3459" s="593" t="s">
        <v>67</v>
      </c>
      <c r="D3459" s="593" t="s">
        <v>793</v>
      </c>
      <c r="E3459" s="595">
        <v>113.69</v>
      </c>
      <c r="F3459" s="591" t="s">
        <v>794</v>
      </c>
    </row>
    <row r="3460" spans="1:6">
      <c r="A3460" s="593">
        <v>96976</v>
      </c>
      <c r="B3460" s="593" t="s">
        <v>4206</v>
      </c>
      <c r="C3460" s="593" t="s">
        <v>67</v>
      </c>
      <c r="D3460" s="593" t="s">
        <v>793</v>
      </c>
      <c r="E3460" s="595">
        <v>151.57</v>
      </c>
      <c r="F3460" s="591" t="s">
        <v>794</v>
      </c>
    </row>
    <row r="3461" spans="1:6">
      <c r="A3461" s="593">
        <v>96977</v>
      </c>
      <c r="B3461" s="593" t="s">
        <v>4207</v>
      </c>
      <c r="C3461" s="593" t="s">
        <v>67</v>
      </c>
      <c r="D3461" s="593" t="s">
        <v>942</v>
      </c>
      <c r="E3461" s="595">
        <v>62.31</v>
      </c>
      <c r="F3461" s="591" t="s">
        <v>794</v>
      </c>
    </row>
    <row r="3462" spans="1:6">
      <c r="A3462" s="593">
        <v>96978</v>
      </c>
      <c r="B3462" s="593" t="s">
        <v>4208</v>
      </c>
      <c r="C3462" s="593" t="s">
        <v>67</v>
      </c>
      <c r="D3462" s="593" t="s">
        <v>942</v>
      </c>
      <c r="E3462" s="595">
        <v>82.15</v>
      </c>
      <c r="F3462" s="591" t="s">
        <v>794</v>
      </c>
    </row>
    <row r="3463" spans="1:6">
      <c r="A3463" s="593">
        <v>96979</v>
      </c>
      <c r="B3463" s="593" t="s">
        <v>4209</v>
      </c>
      <c r="C3463" s="593" t="s">
        <v>67</v>
      </c>
      <c r="D3463" s="593" t="s">
        <v>942</v>
      </c>
      <c r="E3463" s="595">
        <v>117.67</v>
      </c>
      <c r="F3463" s="591" t="s">
        <v>794</v>
      </c>
    </row>
    <row r="3464" spans="1:6">
      <c r="A3464" s="593">
        <v>96984</v>
      </c>
      <c r="B3464" s="593" t="s">
        <v>4210</v>
      </c>
      <c r="C3464" s="593" t="s">
        <v>123</v>
      </c>
      <c r="D3464" s="593" t="s">
        <v>942</v>
      </c>
      <c r="E3464" s="595">
        <v>51.19</v>
      </c>
      <c r="F3464" s="591" t="s">
        <v>794</v>
      </c>
    </row>
    <row r="3465" spans="1:6">
      <c r="A3465" s="593">
        <v>96985</v>
      </c>
      <c r="B3465" s="593" t="s">
        <v>4211</v>
      </c>
      <c r="C3465" s="593" t="s">
        <v>123</v>
      </c>
      <c r="D3465" s="593" t="s">
        <v>942</v>
      </c>
      <c r="E3465" s="595">
        <v>65.150000000000006</v>
      </c>
      <c r="F3465" s="591" t="s">
        <v>794</v>
      </c>
    </row>
    <row r="3466" spans="1:6">
      <c r="A3466" s="593">
        <v>96986</v>
      </c>
      <c r="B3466" s="593" t="s">
        <v>4212</v>
      </c>
      <c r="C3466" s="593" t="s">
        <v>123</v>
      </c>
      <c r="D3466" s="593" t="s">
        <v>942</v>
      </c>
      <c r="E3466" s="595">
        <v>97.29</v>
      </c>
      <c r="F3466" s="591" t="s">
        <v>794</v>
      </c>
    </row>
    <row r="3467" spans="1:6">
      <c r="A3467" s="593">
        <v>96987</v>
      </c>
      <c r="B3467" s="593" t="s">
        <v>4213</v>
      </c>
      <c r="C3467" s="593" t="s">
        <v>123</v>
      </c>
      <c r="D3467" s="593" t="s">
        <v>793</v>
      </c>
      <c r="E3467" s="595">
        <v>123.35</v>
      </c>
      <c r="F3467" s="591" t="s">
        <v>794</v>
      </c>
    </row>
    <row r="3468" spans="1:6">
      <c r="A3468" s="593">
        <v>96988</v>
      </c>
      <c r="B3468" s="593" t="s">
        <v>4214</v>
      </c>
      <c r="C3468" s="593" t="s">
        <v>123</v>
      </c>
      <c r="D3468" s="593" t="s">
        <v>942</v>
      </c>
      <c r="E3468" s="595">
        <v>197.41</v>
      </c>
      <c r="F3468" s="591" t="s">
        <v>794</v>
      </c>
    </row>
    <row r="3469" spans="1:6">
      <c r="A3469" s="593">
        <v>96989</v>
      </c>
      <c r="B3469" s="593" t="s">
        <v>4215</v>
      </c>
      <c r="C3469" s="593" t="s">
        <v>123</v>
      </c>
      <c r="D3469" s="593" t="s">
        <v>942</v>
      </c>
      <c r="E3469" s="595">
        <v>165.35</v>
      </c>
      <c r="F3469" s="591" t="s">
        <v>794</v>
      </c>
    </row>
    <row r="3470" spans="1:6">
      <c r="A3470" s="593">
        <v>98463</v>
      </c>
      <c r="B3470" s="593" t="s">
        <v>4216</v>
      </c>
      <c r="C3470" s="593" t="s">
        <v>123</v>
      </c>
      <c r="D3470" s="593" t="s">
        <v>793</v>
      </c>
      <c r="E3470" s="595">
        <v>24.7</v>
      </c>
      <c r="F3470" s="591" t="s">
        <v>794</v>
      </c>
    </row>
    <row r="3471" spans="1:6">
      <c r="A3471" s="593">
        <v>104746</v>
      </c>
      <c r="B3471" s="593" t="s">
        <v>4217</v>
      </c>
      <c r="C3471" s="593" t="s">
        <v>123</v>
      </c>
      <c r="D3471" s="593" t="s">
        <v>793</v>
      </c>
      <c r="E3471" s="595">
        <v>27.99</v>
      </c>
      <c r="F3471" s="591" t="s">
        <v>794</v>
      </c>
    </row>
    <row r="3472" spans="1:6">
      <c r="A3472" s="593">
        <v>104749</v>
      </c>
      <c r="B3472" s="593" t="s">
        <v>4218</v>
      </c>
      <c r="C3472" s="593" t="s">
        <v>123</v>
      </c>
      <c r="D3472" s="593" t="s">
        <v>942</v>
      </c>
      <c r="E3472" s="595">
        <v>16.43</v>
      </c>
      <c r="F3472" s="591" t="s">
        <v>794</v>
      </c>
    </row>
    <row r="3473" spans="1:6">
      <c r="A3473" s="593">
        <v>104750</v>
      </c>
      <c r="B3473" s="593" t="s">
        <v>4219</v>
      </c>
      <c r="C3473" s="593" t="s">
        <v>123</v>
      </c>
      <c r="D3473" s="593" t="s">
        <v>942</v>
      </c>
      <c r="E3473" s="594">
        <v>13.27</v>
      </c>
      <c r="F3473" s="591" t="s">
        <v>794</v>
      </c>
    </row>
    <row r="3474" spans="1:6">
      <c r="A3474" s="593">
        <v>104751</v>
      </c>
      <c r="B3474" s="593" t="s">
        <v>4220</v>
      </c>
      <c r="C3474" s="593" t="s">
        <v>123</v>
      </c>
      <c r="D3474" s="593" t="s">
        <v>942</v>
      </c>
      <c r="E3474" s="594">
        <v>18.690000000000001</v>
      </c>
      <c r="F3474" s="591" t="s">
        <v>794</v>
      </c>
    </row>
    <row r="3475" spans="1:6">
      <c r="A3475" s="593">
        <v>104752</v>
      </c>
      <c r="B3475" s="593" t="s">
        <v>4221</v>
      </c>
      <c r="C3475" s="593" t="s">
        <v>123</v>
      </c>
      <c r="D3475" s="593" t="s">
        <v>942</v>
      </c>
      <c r="E3475" s="594">
        <v>20.79</v>
      </c>
      <c r="F3475" s="591" t="s">
        <v>794</v>
      </c>
    </row>
    <row r="3476" spans="1:6">
      <c r="A3476" s="593">
        <v>104753</v>
      </c>
      <c r="B3476" s="593" t="s">
        <v>4222</v>
      </c>
      <c r="C3476" s="593" t="s">
        <v>123</v>
      </c>
      <c r="D3476" s="593" t="s">
        <v>942</v>
      </c>
      <c r="E3476" s="594">
        <v>25.9</v>
      </c>
      <c r="F3476" s="591" t="s">
        <v>794</v>
      </c>
    </row>
    <row r="3477" spans="1:6">
      <c r="A3477" s="593">
        <v>104754</v>
      </c>
      <c r="B3477" s="593" t="s">
        <v>4223</v>
      </c>
      <c r="C3477" s="593" t="s">
        <v>123</v>
      </c>
      <c r="D3477" s="593" t="s">
        <v>942</v>
      </c>
      <c r="E3477" s="595">
        <v>34.65</v>
      </c>
      <c r="F3477" s="591" t="s">
        <v>794</v>
      </c>
    </row>
    <row r="3478" spans="1:6">
      <c r="A3478" s="593">
        <v>104755</v>
      </c>
      <c r="B3478" s="593" t="s">
        <v>4224</v>
      </c>
      <c r="C3478" s="593" t="s">
        <v>123</v>
      </c>
      <c r="D3478" s="593" t="s">
        <v>942</v>
      </c>
      <c r="E3478" s="595">
        <v>48.23</v>
      </c>
      <c r="F3478" s="591" t="s">
        <v>794</v>
      </c>
    </row>
    <row r="3479" spans="1:6">
      <c r="A3479" s="593">
        <v>103490</v>
      </c>
      <c r="B3479" s="593" t="s">
        <v>4225</v>
      </c>
      <c r="C3479" s="593" t="s">
        <v>63</v>
      </c>
      <c r="D3479" s="593" t="s">
        <v>793</v>
      </c>
      <c r="E3479" s="594">
        <v>2946.95</v>
      </c>
      <c r="F3479" s="591" t="s">
        <v>794</v>
      </c>
    </row>
    <row r="3480" spans="1:6">
      <c r="A3480" s="593">
        <v>103491</v>
      </c>
      <c r="B3480" s="593" t="s">
        <v>4226</v>
      </c>
      <c r="C3480" s="593" t="s">
        <v>63</v>
      </c>
      <c r="D3480" s="593" t="s">
        <v>942</v>
      </c>
      <c r="E3480" s="595">
        <v>634.88</v>
      </c>
      <c r="F3480" s="591" t="s">
        <v>794</v>
      </c>
    </row>
    <row r="3481" spans="1:6">
      <c r="A3481" s="593">
        <v>104758</v>
      </c>
      <c r="B3481" s="593" t="s">
        <v>4227</v>
      </c>
      <c r="C3481" s="593" t="s">
        <v>123</v>
      </c>
      <c r="D3481" s="593" t="s">
        <v>942</v>
      </c>
      <c r="E3481" s="595">
        <v>12.86</v>
      </c>
      <c r="F3481" s="591" t="s">
        <v>794</v>
      </c>
    </row>
    <row r="3482" spans="1:6">
      <c r="A3482" s="593">
        <v>104759</v>
      </c>
      <c r="B3482" s="593" t="s">
        <v>4228</v>
      </c>
      <c r="C3482" s="593" t="s">
        <v>123</v>
      </c>
      <c r="D3482" s="593" t="s">
        <v>942</v>
      </c>
      <c r="E3482" s="594">
        <v>34.270000000000003</v>
      </c>
      <c r="F3482" s="591" t="s">
        <v>794</v>
      </c>
    </row>
    <row r="3483" spans="1:6">
      <c r="A3483" s="593">
        <v>104760</v>
      </c>
      <c r="B3483" s="593" t="s">
        <v>4229</v>
      </c>
      <c r="C3483" s="593" t="s">
        <v>123</v>
      </c>
      <c r="D3483" s="593" t="s">
        <v>942</v>
      </c>
      <c r="E3483" s="594">
        <v>50.07</v>
      </c>
      <c r="F3483" s="591" t="s">
        <v>794</v>
      </c>
    </row>
    <row r="3484" spans="1:6">
      <c r="A3484" s="593">
        <v>104761</v>
      </c>
      <c r="B3484" s="593" t="s">
        <v>4230</v>
      </c>
      <c r="C3484" s="593" t="s">
        <v>123</v>
      </c>
      <c r="D3484" s="593" t="s">
        <v>942</v>
      </c>
      <c r="E3484" s="594">
        <v>7.21</v>
      </c>
      <c r="F3484" s="591" t="s">
        <v>794</v>
      </c>
    </row>
    <row r="3485" spans="1:6">
      <c r="A3485" s="593">
        <v>104762</v>
      </c>
      <c r="B3485" s="593" t="s">
        <v>4231</v>
      </c>
      <c r="C3485" s="593" t="s">
        <v>123</v>
      </c>
      <c r="D3485" s="593" t="s">
        <v>942</v>
      </c>
      <c r="E3485" s="594">
        <v>19.23</v>
      </c>
      <c r="F3485" s="591" t="s">
        <v>794</v>
      </c>
    </row>
    <row r="3486" spans="1:6">
      <c r="A3486" s="593">
        <v>104763</v>
      </c>
      <c r="B3486" s="593" t="s">
        <v>4232</v>
      </c>
      <c r="C3486" s="593" t="s">
        <v>123</v>
      </c>
      <c r="D3486" s="593" t="s">
        <v>942</v>
      </c>
      <c r="E3486" s="594">
        <v>28.09</v>
      </c>
      <c r="F3486" s="591" t="s">
        <v>794</v>
      </c>
    </row>
    <row r="3487" spans="1:6">
      <c r="A3487" s="593">
        <v>104764</v>
      </c>
      <c r="B3487" s="593" t="s">
        <v>4233</v>
      </c>
      <c r="C3487" s="593" t="s">
        <v>67</v>
      </c>
      <c r="D3487" s="593" t="s">
        <v>793</v>
      </c>
      <c r="E3487" s="595">
        <v>18.850000000000001</v>
      </c>
      <c r="F3487" s="591" t="s">
        <v>794</v>
      </c>
    </row>
    <row r="3488" spans="1:6">
      <c r="A3488" s="593">
        <v>104765</v>
      </c>
      <c r="B3488" s="593" t="s">
        <v>4234</v>
      </c>
      <c r="C3488" s="593" t="s">
        <v>67</v>
      </c>
      <c r="D3488" s="593" t="s">
        <v>793</v>
      </c>
      <c r="E3488" s="595">
        <v>14.7</v>
      </c>
      <c r="F3488" s="591" t="s">
        <v>794</v>
      </c>
    </row>
    <row r="3489" spans="1:6">
      <c r="A3489" s="593">
        <v>104766</v>
      </c>
      <c r="B3489" s="593" t="s">
        <v>4235</v>
      </c>
      <c r="C3489" s="593" t="s">
        <v>67</v>
      </c>
      <c r="D3489" s="593" t="s">
        <v>942</v>
      </c>
      <c r="E3489" s="594">
        <v>14.17</v>
      </c>
      <c r="F3489" s="591" t="s">
        <v>794</v>
      </c>
    </row>
    <row r="3490" spans="1:6">
      <c r="A3490" s="593">
        <v>104768</v>
      </c>
      <c r="B3490" s="593" t="s">
        <v>4236</v>
      </c>
      <c r="C3490" s="593" t="s">
        <v>123</v>
      </c>
      <c r="D3490" s="593" t="s">
        <v>942</v>
      </c>
      <c r="E3490" s="595">
        <v>0.54</v>
      </c>
      <c r="F3490" s="591" t="s">
        <v>794</v>
      </c>
    </row>
    <row r="3491" spans="1:6">
      <c r="A3491" s="593">
        <v>104770</v>
      </c>
      <c r="B3491" s="593" t="s">
        <v>4237</v>
      </c>
      <c r="C3491" s="593" t="s">
        <v>123</v>
      </c>
      <c r="D3491" s="593" t="s">
        <v>942</v>
      </c>
      <c r="E3491" s="594">
        <v>1.45</v>
      </c>
      <c r="F3491" s="591" t="s">
        <v>794</v>
      </c>
    </row>
    <row r="3492" spans="1:6">
      <c r="A3492" s="593">
        <v>104772</v>
      </c>
      <c r="B3492" s="593" t="s">
        <v>4238</v>
      </c>
      <c r="C3492" s="593" t="s">
        <v>123</v>
      </c>
      <c r="D3492" s="593" t="s">
        <v>942</v>
      </c>
      <c r="E3492" s="594">
        <v>2.12</v>
      </c>
      <c r="F3492" s="591" t="s">
        <v>794</v>
      </c>
    </row>
    <row r="3493" spans="1:6">
      <c r="A3493" s="593">
        <v>104774</v>
      </c>
      <c r="B3493" s="593" t="s">
        <v>4239</v>
      </c>
      <c r="C3493" s="593" t="s">
        <v>123</v>
      </c>
      <c r="D3493" s="593" t="s">
        <v>942</v>
      </c>
      <c r="E3493" s="595">
        <v>1.98</v>
      </c>
      <c r="F3493" s="591" t="s">
        <v>794</v>
      </c>
    </row>
    <row r="3494" spans="1:6">
      <c r="A3494" s="593">
        <v>104776</v>
      </c>
      <c r="B3494" s="593" t="s">
        <v>4240</v>
      </c>
      <c r="C3494" s="593" t="s">
        <v>123</v>
      </c>
      <c r="D3494" s="593" t="s">
        <v>942</v>
      </c>
      <c r="E3494" s="594">
        <v>5.27</v>
      </c>
      <c r="F3494" s="591" t="s">
        <v>794</v>
      </c>
    </row>
    <row r="3495" spans="1:6">
      <c r="A3495" s="593">
        <v>104778</v>
      </c>
      <c r="B3495" s="593" t="s">
        <v>4241</v>
      </c>
      <c r="C3495" s="593" t="s">
        <v>123</v>
      </c>
      <c r="D3495" s="593" t="s">
        <v>942</v>
      </c>
      <c r="E3495" s="595">
        <v>7.71</v>
      </c>
      <c r="F3495" s="591" t="s">
        <v>794</v>
      </c>
    </row>
    <row r="3496" spans="1:6">
      <c r="A3496" s="593">
        <v>104780</v>
      </c>
      <c r="B3496" s="593" t="s">
        <v>4242</v>
      </c>
      <c r="C3496" s="593" t="s">
        <v>67</v>
      </c>
      <c r="D3496" s="593" t="s">
        <v>942</v>
      </c>
      <c r="E3496" s="595">
        <v>4.3</v>
      </c>
      <c r="F3496" s="591" t="s">
        <v>794</v>
      </c>
    </row>
    <row r="3497" spans="1:6">
      <c r="A3497" s="593">
        <v>104785</v>
      </c>
      <c r="B3497" s="593" t="s">
        <v>4243</v>
      </c>
      <c r="C3497" s="593" t="s">
        <v>67</v>
      </c>
      <c r="D3497" s="593" t="s">
        <v>942</v>
      </c>
      <c r="E3497" s="594">
        <v>11.46</v>
      </c>
      <c r="F3497" s="591" t="s">
        <v>794</v>
      </c>
    </row>
    <row r="3498" spans="1:6">
      <c r="A3498" s="593">
        <v>96765</v>
      </c>
      <c r="B3498" s="593" t="s">
        <v>390</v>
      </c>
      <c r="C3498" s="593" t="s">
        <v>123</v>
      </c>
      <c r="D3498" s="593" t="s">
        <v>942</v>
      </c>
      <c r="E3498" s="594">
        <v>1421.02</v>
      </c>
      <c r="F3498" s="591" t="s">
        <v>794</v>
      </c>
    </row>
    <row r="3499" spans="1:6">
      <c r="A3499" s="593">
        <v>101905</v>
      </c>
      <c r="B3499" s="593" t="s">
        <v>4244</v>
      </c>
      <c r="C3499" s="593" t="s">
        <v>123</v>
      </c>
      <c r="D3499" s="593" t="s">
        <v>942</v>
      </c>
      <c r="E3499" s="595">
        <v>220.48</v>
      </c>
      <c r="F3499" s="591" t="s">
        <v>794</v>
      </c>
    </row>
    <row r="3500" spans="1:6">
      <c r="A3500" s="593">
        <v>101906</v>
      </c>
      <c r="B3500" s="593" t="s">
        <v>4245</v>
      </c>
      <c r="C3500" s="593" t="s">
        <v>123</v>
      </c>
      <c r="D3500" s="593" t="s">
        <v>942</v>
      </c>
      <c r="E3500" s="594">
        <v>653.82000000000005</v>
      </c>
      <c r="F3500" s="591" t="s">
        <v>794</v>
      </c>
    </row>
    <row r="3501" spans="1:6">
      <c r="A3501" s="593">
        <v>101907</v>
      </c>
      <c r="B3501" s="593" t="s">
        <v>4246</v>
      </c>
      <c r="C3501" s="593" t="s">
        <v>123</v>
      </c>
      <c r="D3501" s="593" t="s">
        <v>942</v>
      </c>
      <c r="E3501" s="594">
        <v>706.62</v>
      </c>
      <c r="F3501" s="591" t="s">
        <v>794</v>
      </c>
    </row>
    <row r="3502" spans="1:6">
      <c r="A3502" s="593">
        <v>101908</v>
      </c>
      <c r="B3502" s="593" t="s">
        <v>4247</v>
      </c>
      <c r="C3502" s="593" t="s">
        <v>123</v>
      </c>
      <c r="D3502" s="593" t="s">
        <v>942</v>
      </c>
      <c r="E3502" s="594">
        <v>213.88</v>
      </c>
      <c r="F3502" s="591" t="s">
        <v>794</v>
      </c>
    </row>
    <row r="3503" spans="1:6">
      <c r="A3503" s="593">
        <v>101909</v>
      </c>
      <c r="B3503" s="593" t="s">
        <v>4248</v>
      </c>
      <c r="C3503" s="593" t="s">
        <v>123</v>
      </c>
      <c r="D3503" s="593" t="s">
        <v>942</v>
      </c>
      <c r="E3503" s="594">
        <v>249.08</v>
      </c>
      <c r="F3503" s="591" t="s">
        <v>794</v>
      </c>
    </row>
    <row r="3504" spans="1:6">
      <c r="A3504" s="593">
        <v>101910</v>
      </c>
      <c r="B3504" s="593" t="s">
        <v>4249</v>
      </c>
      <c r="C3504" s="593" t="s">
        <v>123</v>
      </c>
      <c r="D3504" s="593" t="s">
        <v>942</v>
      </c>
      <c r="E3504" s="594">
        <v>293.07</v>
      </c>
      <c r="F3504" s="591" t="s">
        <v>794</v>
      </c>
    </row>
    <row r="3505" spans="1:6">
      <c r="A3505" s="593">
        <v>101911</v>
      </c>
      <c r="B3505" s="593" t="s">
        <v>4250</v>
      </c>
      <c r="C3505" s="593" t="s">
        <v>123</v>
      </c>
      <c r="D3505" s="593" t="s">
        <v>942</v>
      </c>
      <c r="E3505" s="594">
        <v>337.06</v>
      </c>
      <c r="F3505" s="591" t="s">
        <v>794</v>
      </c>
    </row>
    <row r="3506" spans="1:6">
      <c r="A3506" s="593">
        <v>101912</v>
      </c>
      <c r="B3506" s="593" t="s">
        <v>4251</v>
      </c>
      <c r="C3506" s="593" t="s">
        <v>123</v>
      </c>
      <c r="D3506" s="593" t="s">
        <v>942</v>
      </c>
      <c r="E3506" s="594">
        <v>1879.38</v>
      </c>
      <c r="F3506" s="591" t="s">
        <v>794</v>
      </c>
    </row>
    <row r="3507" spans="1:6">
      <c r="A3507" s="593">
        <v>101913</v>
      </c>
      <c r="B3507" s="593" t="s">
        <v>4252</v>
      </c>
      <c r="C3507" s="593" t="s">
        <v>123</v>
      </c>
      <c r="D3507" s="593" t="s">
        <v>942</v>
      </c>
      <c r="E3507" s="594">
        <v>336.79</v>
      </c>
      <c r="F3507" s="591" t="s">
        <v>794</v>
      </c>
    </row>
    <row r="3508" spans="1:6">
      <c r="A3508" s="593">
        <v>101914</v>
      </c>
      <c r="B3508" s="593" t="s">
        <v>4253</v>
      </c>
      <c r="C3508" s="593" t="s">
        <v>123</v>
      </c>
      <c r="D3508" s="593" t="s">
        <v>942</v>
      </c>
      <c r="E3508" s="595">
        <v>429.45</v>
      </c>
      <c r="F3508" s="591" t="s">
        <v>794</v>
      </c>
    </row>
    <row r="3509" spans="1:6">
      <c r="A3509" s="593">
        <v>101915</v>
      </c>
      <c r="B3509" s="593" t="s">
        <v>4254</v>
      </c>
      <c r="C3509" s="593" t="s">
        <v>123</v>
      </c>
      <c r="D3509" s="593" t="s">
        <v>942</v>
      </c>
      <c r="E3509" s="594">
        <v>428.38</v>
      </c>
      <c r="F3509" s="591" t="s">
        <v>794</v>
      </c>
    </row>
    <row r="3510" spans="1:6">
      <c r="A3510" s="593">
        <v>101916</v>
      </c>
      <c r="B3510" s="593" t="s">
        <v>4255</v>
      </c>
      <c r="C3510" s="593" t="s">
        <v>123</v>
      </c>
      <c r="D3510" s="593" t="s">
        <v>793</v>
      </c>
      <c r="E3510" s="594">
        <v>3350.35</v>
      </c>
      <c r="F3510" s="591" t="s">
        <v>794</v>
      </c>
    </row>
    <row r="3511" spans="1:6">
      <c r="A3511" s="593">
        <v>101917</v>
      </c>
      <c r="B3511" s="593" t="s">
        <v>4256</v>
      </c>
      <c r="C3511" s="593" t="s">
        <v>123</v>
      </c>
      <c r="D3511" s="593" t="s">
        <v>793</v>
      </c>
      <c r="E3511" s="594">
        <v>157.74</v>
      </c>
      <c r="F3511" s="591" t="s">
        <v>794</v>
      </c>
    </row>
    <row r="3512" spans="1:6">
      <c r="A3512" s="593">
        <v>98261</v>
      </c>
      <c r="B3512" s="593" t="s">
        <v>4257</v>
      </c>
      <c r="C3512" s="593" t="s">
        <v>67</v>
      </c>
      <c r="D3512" s="593" t="s">
        <v>942</v>
      </c>
      <c r="E3512" s="594">
        <v>3.67</v>
      </c>
      <c r="F3512" s="591" t="s">
        <v>794</v>
      </c>
    </row>
    <row r="3513" spans="1:6">
      <c r="A3513" s="593">
        <v>98262</v>
      </c>
      <c r="B3513" s="593" t="s">
        <v>4258</v>
      </c>
      <c r="C3513" s="593" t="s">
        <v>67</v>
      </c>
      <c r="D3513" s="593" t="s">
        <v>942</v>
      </c>
      <c r="E3513" s="594">
        <v>4.7300000000000004</v>
      </c>
      <c r="F3513" s="591" t="s">
        <v>794</v>
      </c>
    </row>
    <row r="3514" spans="1:6">
      <c r="A3514" s="593">
        <v>98263</v>
      </c>
      <c r="B3514" s="593" t="s">
        <v>4259</v>
      </c>
      <c r="C3514" s="593" t="s">
        <v>67</v>
      </c>
      <c r="D3514" s="593" t="s">
        <v>942</v>
      </c>
      <c r="E3514" s="595">
        <v>4.95</v>
      </c>
      <c r="F3514" s="591" t="s">
        <v>794</v>
      </c>
    </row>
    <row r="3515" spans="1:6">
      <c r="A3515" s="593">
        <v>98264</v>
      </c>
      <c r="B3515" s="593" t="s">
        <v>4260</v>
      </c>
      <c r="C3515" s="593" t="s">
        <v>67</v>
      </c>
      <c r="D3515" s="593" t="s">
        <v>942</v>
      </c>
      <c r="E3515" s="595">
        <v>6.09</v>
      </c>
      <c r="F3515" s="591" t="s">
        <v>794</v>
      </c>
    </row>
    <row r="3516" spans="1:6">
      <c r="A3516" s="593">
        <v>98265</v>
      </c>
      <c r="B3516" s="593" t="s">
        <v>4261</v>
      </c>
      <c r="C3516" s="593" t="s">
        <v>67</v>
      </c>
      <c r="D3516" s="593" t="s">
        <v>942</v>
      </c>
      <c r="E3516" s="594">
        <v>6.86</v>
      </c>
      <c r="F3516" s="591" t="s">
        <v>794</v>
      </c>
    </row>
    <row r="3517" spans="1:6">
      <c r="A3517" s="593">
        <v>98266</v>
      </c>
      <c r="B3517" s="593" t="s">
        <v>4262</v>
      </c>
      <c r="C3517" s="593" t="s">
        <v>67</v>
      </c>
      <c r="D3517" s="593" t="s">
        <v>942</v>
      </c>
      <c r="E3517" s="595">
        <v>7.92</v>
      </c>
      <c r="F3517" s="591" t="s">
        <v>794</v>
      </c>
    </row>
    <row r="3518" spans="1:6">
      <c r="A3518" s="593">
        <v>98267</v>
      </c>
      <c r="B3518" s="593" t="s">
        <v>4263</v>
      </c>
      <c r="C3518" s="593" t="s">
        <v>67</v>
      </c>
      <c r="D3518" s="593" t="s">
        <v>942</v>
      </c>
      <c r="E3518" s="594">
        <v>12.85</v>
      </c>
      <c r="F3518" s="591" t="s">
        <v>794</v>
      </c>
    </row>
    <row r="3519" spans="1:6">
      <c r="A3519" s="593">
        <v>98268</v>
      </c>
      <c r="B3519" s="593" t="s">
        <v>4264</v>
      </c>
      <c r="C3519" s="593" t="s">
        <v>67</v>
      </c>
      <c r="D3519" s="593" t="s">
        <v>942</v>
      </c>
      <c r="E3519" s="594">
        <v>21.35</v>
      </c>
      <c r="F3519" s="591" t="s">
        <v>794</v>
      </c>
    </row>
    <row r="3520" spans="1:6">
      <c r="A3520" s="593">
        <v>98269</v>
      </c>
      <c r="B3520" s="593" t="s">
        <v>4265</v>
      </c>
      <c r="C3520" s="593" t="s">
        <v>67</v>
      </c>
      <c r="D3520" s="593" t="s">
        <v>942</v>
      </c>
      <c r="E3520" s="595">
        <v>29.59</v>
      </c>
      <c r="F3520" s="591" t="s">
        <v>794</v>
      </c>
    </row>
    <row r="3521" spans="1:6">
      <c r="A3521" s="593">
        <v>98270</v>
      </c>
      <c r="B3521" s="593" t="s">
        <v>4266</v>
      </c>
      <c r="C3521" s="593" t="s">
        <v>67</v>
      </c>
      <c r="D3521" s="593" t="s">
        <v>942</v>
      </c>
      <c r="E3521" s="594">
        <v>45.32</v>
      </c>
      <c r="F3521" s="591" t="s">
        <v>794</v>
      </c>
    </row>
    <row r="3522" spans="1:6">
      <c r="A3522" s="593">
        <v>98271</v>
      </c>
      <c r="B3522" s="593" t="s">
        <v>4267</v>
      </c>
      <c r="C3522" s="593" t="s">
        <v>67</v>
      </c>
      <c r="D3522" s="593" t="s">
        <v>942</v>
      </c>
      <c r="E3522" s="595">
        <v>64.31</v>
      </c>
      <c r="F3522" s="591" t="s">
        <v>794</v>
      </c>
    </row>
    <row r="3523" spans="1:6">
      <c r="A3523" s="593">
        <v>98272</v>
      </c>
      <c r="B3523" s="593" t="s">
        <v>4268</v>
      </c>
      <c r="C3523" s="593" t="s">
        <v>67</v>
      </c>
      <c r="D3523" s="593" t="s">
        <v>942</v>
      </c>
      <c r="E3523" s="595">
        <v>149.49</v>
      </c>
      <c r="F3523" s="591" t="s">
        <v>794</v>
      </c>
    </row>
    <row r="3524" spans="1:6">
      <c r="A3524" s="593">
        <v>98273</v>
      </c>
      <c r="B3524" s="593" t="s">
        <v>4269</v>
      </c>
      <c r="C3524" s="593" t="s">
        <v>67</v>
      </c>
      <c r="D3524" s="593" t="s">
        <v>942</v>
      </c>
      <c r="E3524" s="594">
        <v>3.47</v>
      </c>
      <c r="F3524" s="591" t="s">
        <v>794</v>
      </c>
    </row>
    <row r="3525" spans="1:6">
      <c r="A3525" s="593">
        <v>98274</v>
      </c>
      <c r="B3525" s="593" t="s">
        <v>4270</v>
      </c>
      <c r="C3525" s="593" t="s">
        <v>67</v>
      </c>
      <c r="D3525" s="593" t="s">
        <v>942</v>
      </c>
      <c r="E3525" s="595">
        <v>4.22</v>
      </c>
      <c r="F3525" s="591" t="s">
        <v>794</v>
      </c>
    </row>
    <row r="3526" spans="1:6">
      <c r="A3526" s="593">
        <v>98275</v>
      </c>
      <c r="B3526" s="593" t="s">
        <v>4271</v>
      </c>
      <c r="C3526" s="593" t="s">
        <v>67</v>
      </c>
      <c r="D3526" s="593" t="s">
        <v>942</v>
      </c>
      <c r="E3526" s="595">
        <v>5.29</v>
      </c>
      <c r="F3526" s="591" t="s">
        <v>794</v>
      </c>
    </row>
    <row r="3527" spans="1:6">
      <c r="A3527" s="593">
        <v>98276</v>
      </c>
      <c r="B3527" s="593" t="s">
        <v>4272</v>
      </c>
      <c r="C3527" s="593" t="s">
        <v>67</v>
      </c>
      <c r="D3527" s="593" t="s">
        <v>942</v>
      </c>
      <c r="E3527" s="595">
        <v>10.220000000000001</v>
      </c>
      <c r="F3527" s="591" t="s">
        <v>794</v>
      </c>
    </row>
    <row r="3528" spans="1:6">
      <c r="A3528" s="593">
        <v>98277</v>
      </c>
      <c r="B3528" s="593" t="s">
        <v>4273</v>
      </c>
      <c r="C3528" s="593" t="s">
        <v>67</v>
      </c>
      <c r="D3528" s="593" t="s">
        <v>942</v>
      </c>
      <c r="E3528" s="595">
        <v>18.72</v>
      </c>
      <c r="F3528" s="591" t="s">
        <v>794</v>
      </c>
    </row>
    <row r="3529" spans="1:6">
      <c r="A3529" s="593">
        <v>98278</v>
      </c>
      <c r="B3529" s="593" t="s">
        <v>4274</v>
      </c>
      <c r="C3529" s="593" t="s">
        <v>67</v>
      </c>
      <c r="D3529" s="593" t="s">
        <v>942</v>
      </c>
      <c r="E3529" s="594">
        <v>26.97</v>
      </c>
      <c r="F3529" s="591" t="s">
        <v>794</v>
      </c>
    </row>
    <row r="3530" spans="1:6">
      <c r="A3530" s="593">
        <v>98279</v>
      </c>
      <c r="B3530" s="593" t="s">
        <v>4275</v>
      </c>
      <c r="C3530" s="593" t="s">
        <v>67</v>
      </c>
      <c r="D3530" s="593" t="s">
        <v>942</v>
      </c>
      <c r="E3530" s="595">
        <v>42.69</v>
      </c>
      <c r="F3530" s="591" t="s">
        <v>794</v>
      </c>
    </row>
    <row r="3531" spans="1:6">
      <c r="A3531" s="593">
        <v>98280</v>
      </c>
      <c r="B3531" s="593" t="s">
        <v>4276</v>
      </c>
      <c r="C3531" s="593" t="s">
        <v>67</v>
      </c>
      <c r="D3531" s="593" t="s">
        <v>942</v>
      </c>
      <c r="E3531" s="594">
        <v>7.05</v>
      </c>
      <c r="F3531" s="591" t="s">
        <v>794</v>
      </c>
    </row>
    <row r="3532" spans="1:6">
      <c r="A3532" s="593">
        <v>98281</v>
      </c>
      <c r="B3532" s="593" t="s">
        <v>4277</v>
      </c>
      <c r="C3532" s="593" t="s">
        <v>67</v>
      </c>
      <c r="D3532" s="593" t="s">
        <v>942</v>
      </c>
      <c r="E3532" s="594">
        <v>8.1199999999999992</v>
      </c>
      <c r="F3532" s="591" t="s">
        <v>794</v>
      </c>
    </row>
    <row r="3533" spans="1:6">
      <c r="A3533" s="593">
        <v>98282</v>
      </c>
      <c r="B3533" s="593" t="s">
        <v>4278</v>
      </c>
      <c r="C3533" s="593" t="s">
        <v>67</v>
      </c>
      <c r="D3533" s="593" t="s">
        <v>942</v>
      </c>
      <c r="E3533" s="594">
        <v>8.34</v>
      </c>
      <c r="F3533" s="591" t="s">
        <v>794</v>
      </c>
    </row>
    <row r="3534" spans="1:6">
      <c r="A3534" s="593">
        <v>98283</v>
      </c>
      <c r="B3534" s="593" t="s">
        <v>4279</v>
      </c>
      <c r="C3534" s="593" t="s">
        <v>67</v>
      </c>
      <c r="D3534" s="593" t="s">
        <v>942</v>
      </c>
      <c r="E3534" s="594">
        <v>9.4700000000000006</v>
      </c>
      <c r="F3534" s="591" t="s">
        <v>794</v>
      </c>
    </row>
    <row r="3535" spans="1:6">
      <c r="A3535" s="593">
        <v>98284</v>
      </c>
      <c r="B3535" s="593" t="s">
        <v>4280</v>
      </c>
      <c r="C3535" s="593" t="s">
        <v>67</v>
      </c>
      <c r="D3535" s="593" t="s">
        <v>942</v>
      </c>
      <c r="E3535" s="594">
        <v>10.24</v>
      </c>
      <c r="F3535" s="591" t="s">
        <v>794</v>
      </c>
    </row>
    <row r="3536" spans="1:6">
      <c r="A3536" s="593">
        <v>98285</v>
      </c>
      <c r="B3536" s="593" t="s">
        <v>4281</v>
      </c>
      <c r="C3536" s="593" t="s">
        <v>67</v>
      </c>
      <c r="D3536" s="593" t="s">
        <v>942</v>
      </c>
      <c r="E3536" s="595">
        <v>11.3</v>
      </c>
      <c r="F3536" s="591" t="s">
        <v>794</v>
      </c>
    </row>
    <row r="3537" spans="1:6">
      <c r="A3537" s="593">
        <v>98286</v>
      </c>
      <c r="B3537" s="593" t="s">
        <v>4282</v>
      </c>
      <c r="C3537" s="593" t="s">
        <v>67</v>
      </c>
      <c r="D3537" s="593" t="s">
        <v>942</v>
      </c>
      <c r="E3537" s="595">
        <v>16.239999999999998</v>
      </c>
      <c r="F3537" s="591" t="s">
        <v>794</v>
      </c>
    </row>
    <row r="3538" spans="1:6">
      <c r="A3538" s="593">
        <v>98287</v>
      </c>
      <c r="B3538" s="593" t="s">
        <v>4283</v>
      </c>
      <c r="C3538" s="593" t="s">
        <v>67</v>
      </c>
      <c r="D3538" s="593" t="s">
        <v>942</v>
      </c>
      <c r="E3538" s="595">
        <v>1.64</v>
      </c>
      <c r="F3538" s="591" t="s">
        <v>794</v>
      </c>
    </row>
    <row r="3539" spans="1:6">
      <c r="A3539" s="593">
        <v>98288</v>
      </c>
      <c r="B3539" s="593" t="s">
        <v>4284</v>
      </c>
      <c r="C3539" s="593" t="s">
        <v>67</v>
      </c>
      <c r="D3539" s="593" t="s">
        <v>942</v>
      </c>
      <c r="E3539" s="595">
        <v>2.7</v>
      </c>
      <c r="F3539" s="591" t="s">
        <v>794</v>
      </c>
    </row>
    <row r="3540" spans="1:6">
      <c r="A3540" s="593">
        <v>98289</v>
      </c>
      <c r="B3540" s="593" t="s">
        <v>4285</v>
      </c>
      <c r="C3540" s="593" t="s">
        <v>67</v>
      </c>
      <c r="D3540" s="593" t="s">
        <v>942</v>
      </c>
      <c r="E3540" s="595">
        <v>2.91</v>
      </c>
      <c r="F3540" s="591" t="s">
        <v>794</v>
      </c>
    </row>
    <row r="3541" spans="1:6">
      <c r="A3541" s="593">
        <v>98290</v>
      </c>
      <c r="B3541" s="593" t="s">
        <v>4286</v>
      </c>
      <c r="C3541" s="593" t="s">
        <v>67</v>
      </c>
      <c r="D3541" s="593" t="s">
        <v>942</v>
      </c>
      <c r="E3541" s="595">
        <v>4.0599999999999996</v>
      </c>
      <c r="F3541" s="591" t="s">
        <v>794</v>
      </c>
    </row>
    <row r="3542" spans="1:6">
      <c r="A3542" s="593">
        <v>98291</v>
      </c>
      <c r="B3542" s="593" t="s">
        <v>4287</v>
      </c>
      <c r="C3542" s="593" t="s">
        <v>67</v>
      </c>
      <c r="D3542" s="593" t="s">
        <v>942</v>
      </c>
      <c r="E3542" s="594">
        <v>4.83</v>
      </c>
      <c r="F3542" s="591" t="s">
        <v>794</v>
      </c>
    </row>
    <row r="3543" spans="1:6">
      <c r="A3543" s="593">
        <v>98292</v>
      </c>
      <c r="B3543" s="593" t="s">
        <v>4288</v>
      </c>
      <c r="C3543" s="593" t="s">
        <v>67</v>
      </c>
      <c r="D3543" s="593" t="s">
        <v>942</v>
      </c>
      <c r="E3543" s="595">
        <v>5.89</v>
      </c>
      <c r="F3543" s="591" t="s">
        <v>794</v>
      </c>
    </row>
    <row r="3544" spans="1:6">
      <c r="A3544" s="593">
        <v>98293</v>
      </c>
      <c r="B3544" s="593" t="s">
        <v>4289</v>
      </c>
      <c r="C3544" s="593" t="s">
        <v>67</v>
      </c>
      <c r="D3544" s="593" t="s">
        <v>942</v>
      </c>
      <c r="E3544" s="595">
        <v>10.82</v>
      </c>
      <c r="F3544" s="591" t="s">
        <v>794</v>
      </c>
    </row>
    <row r="3545" spans="1:6">
      <c r="A3545" s="593">
        <v>98400</v>
      </c>
      <c r="B3545" s="593" t="s">
        <v>4290</v>
      </c>
      <c r="C3545" s="593" t="s">
        <v>67</v>
      </c>
      <c r="D3545" s="593" t="s">
        <v>942</v>
      </c>
      <c r="E3545" s="595">
        <v>16.11</v>
      </c>
      <c r="F3545" s="591" t="s">
        <v>794</v>
      </c>
    </row>
    <row r="3546" spans="1:6">
      <c r="A3546" s="593">
        <v>98401</v>
      </c>
      <c r="B3546" s="593" t="s">
        <v>4291</v>
      </c>
      <c r="C3546" s="593" t="s">
        <v>67</v>
      </c>
      <c r="D3546" s="593" t="s">
        <v>942</v>
      </c>
      <c r="E3546" s="595">
        <v>25.86</v>
      </c>
      <c r="F3546" s="591" t="s">
        <v>794</v>
      </c>
    </row>
    <row r="3547" spans="1:6">
      <c r="A3547" s="593">
        <v>98402</v>
      </c>
      <c r="B3547" s="593" t="s">
        <v>4292</v>
      </c>
      <c r="C3547" s="593" t="s">
        <v>67</v>
      </c>
      <c r="D3547" s="593" t="s">
        <v>942</v>
      </c>
      <c r="E3547" s="595">
        <v>30.29</v>
      </c>
      <c r="F3547" s="591" t="s">
        <v>794</v>
      </c>
    </row>
    <row r="3548" spans="1:6">
      <c r="A3548" s="593">
        <v>100556</v>
      </c>
      <c r="B3548" s="593" t="s">
        <v>412</v>
      </c>
      <c r="C3548" s="593" t="s">
        <v>123</v>
      </c>
      <c r="D3548" s="593" t="s">
        <v>942</v>
      </c>
      <c r="E3548" s="595">
        <v>41.64</v>
      </c>
      <c r="F3548" s="591" t="s">
        <v>794</v>
      </c>
    </row>
    <row r="3549" spans="1:6">
      <c r="A3549" s="593">
        <v>100557</v>
      </c>
      <c r="B3549" s="593" t="s">
        <v>4293</v>
      </c>
      <c r="C3549" s="593" t="s">
        <v>123</v>
      </c>
      <c r="D3549" s="593" t="s">
        <v>942</v>
      </c>
      <c r="E3549" s="595">
        <v>541.12</v>
      </c>
      <c r="F3549" s="591" t="s">
        <v>794</v>
      </c>
    </row>
    <row r="3550" spans="1:6">
      <c r="A3550" s="593">
        <v>100560</v>
      </c>
      <c r="B3550" s="593" t="s">
        <v>4294</v>
      </c>
      <c r="C3550" s="593" t="s">
        <v>123</v>
      </c>
      <c r="D3550" s="593" t="s">
        <v>942</v>
      </c>
      <c r="E3550" s="595">
        <v>113.66</v>
      </c>
      <c r="F3550" s="591" t="s">
        <v>794</v>
      </c>
    </row>
    <row r="3551" spans="1:6">
      <c r="A3551" s="593">
        <v>100561</v>
      </c>
      <c r="B3551" s="593" t="s">
        <v>4295</v>
      </c>
      <c r="C3551" s="593" t="s">
        <v>123</v>
      </c>
      <c r="D3551" s="593" t="s">
        <v>942</v>
      </c>
      <c r="E3551" s="595">
        <v>212.02</v>
      </c>
      <c r="F3551" s="591" t="s">
        <v>794</v>
      </c>
    </row>
    <row r="3552" spans="1:6">
      <c r="A3552" s="593">
        <v>100562</v>
      </c>
      <c r="B3552" s="593" t="s">
        <v>4296</v>
      </c>
      <c r="C3552" s="593" t="s">
        <v>123</v>
      </c>
      <c r="D3552" s="593" t="s">
        <v>942</v>
      </c>
      <c r="E3552" s="595">
        <v>331.32</v>
      </c>
      <c r="F3552" s="591" t="s">
        <v>794</v>
      </c>
    </row>
    <row r="3553" spans="1:6">
      <c r="A3553" s="593">
        <v>100563</v>
      </c>
      <c r="B3553" s="593" t="s">
        <v>4297</v>
      </c>
      <c r="C3553" s="593" t="s">
        <v>123</v>
      </c>
      <c r="D3553" s="593" t="s">
        <v>942</v>
      </c>
      <c r="E3553" s="595">
        <v>480.28</v>
      </c>
      <c r="F3553" s="591" t="s">
        <v>794</v>
      </c>
    </row>
    <row r="3554" spans="1:6">
      <c r="A3554" s="593">
        <v>101795</v>
      </c>
      <c r="B3554" s="593" t="s">
        <v>4298</v>
      </c>
      <c r="C3554" s="593" t="s">
        <v>123</v>
      </c>
      <c r="D3554" s="593" t="s">
        <v>793</v>
      </c>
      <c r="E3554" s="595">
        <v>585.24</v>
      </c>
      <c r="F3554" s="591" t="s">
        <v>794</v>
      </c>
    </row>
    <row r="3555" spans="1:6">
      <c r="A3555" s="593">
        <v>101798</v>
      </c>
      <c r="B3555" s="593" t="s">
        <v>4299</v>
      </c>
      <c r="C3555" s="593" t="s">
        <v>123</v>
      </c>
      <c r="D3555" s="593" t="s">
        <v>793</v>
      </c>
      <c r="E3555" s="595">
        <v>248.79</v>
      </c>
      <c r="F3555" s="591" t="s">
        <v>794</v>
      </c>
    </row>
    <row r="3556" spans="1:6">
      <c r="A3556" s="593">
        <v>101799</v>
      </c>
      <c r="B3556" s="593" t="s">
        <v>4300</v>
      </c>
      <c r="C3556" s="593" t="s">
        <v>123</v>
      </c>
      <c r="D3556" s="593" t="s">
        <v>793</v>
      </c>
      <c r="E3556" s="595">
        <v>595.22</v>
      </c>
      <c r="F3556" s="591" t="s">
        <v>794</v>
      </c>
    </row>
    <row r="3557" spans="1:6">
      <c r="A3557" s="593">
        <v>98397</v>
      </c>
      <c r="B3557" s="593" t="s">
        <v>4301</v>
      </c>
      <c r="C3557" s="593" t="s">
        <v>68</v>
      </c>
      <c r="D3557" s="593" t="s">
        <v>942</v>
      </c>
      <c r="E3557" s="595">
        <v>9.14</v>
      </c>
      <c r="F3557" s="591" t="s">
        <v>794</v>
      </c>
    </row>
    <row r="3558" spans="1:6">
      <c r="A3558" s="593">
        <v>103244</v>
      </c>
      <c r="B3558" s="593" t="s">
        <v>4302</v>
      </c>
      <c r="C3558" s="593" t="s">
        <v>123</v>
      </c>
      <c r="D3558" s="593" t="s">
        <v>793</v>
      </c>
      <c r="E3558" s="594">
        <v>3128.49</v>
      </c>
      <c r="F3558" s="591" t="s">
        <v>794</v>
      </c>
    </row>
    <row r="3559" spans="1:6">
      <c r="A3559" s="593">
        <v>103245</v>
      </c>
      <c r="B3559" s="593" t="s">
        <v>4303</v>
      </c>
      <c r="C3559" s="593" t="s">
        <v>123</v>
      </c>
      <c r="D3559" s="593" t="s">
        <v>793</v>
      </c>
      <c r="E3559" s="594">
        <v>2447.2600000000002</v>
      </c>
      <c r="F3559" s="591" t="s">
        <v>794</v>
      </c>
    </row>
    <row r="3560" spans="1:6">
      <c r="A3560" s="593">
        <v>103246</v>
      </c>
      <c r="B3560" s="593" t="s">
        <v>4304</v>
      </c>
      <c r="C3560" s="593" t="s">
        <v>123</v>
      </c>
      <c r="D3560" s="593" t="s">
        <v>793</v>
      </c>
      <c r="E3560" s="594">
        <v>2677.64</v>
      </c>
      <c r="F3560" s="591" t="s">
        <v>794</v>
      </c>
    </row>
    <row r="3561" spans="1:6">
      <c r="A3561" s="593">
        <v>103247</v>
      </c>
      <c r="B3561" s="593" t="s">
        <v>4305</v>
      </c>
      <c r="C3561" s="593" t="s">
        <v>123</v>
      </c>
      <c r="D3561" s="593" t="s">
        <v>793</v>
      </c>
      <c r="E3561" s="594">
        <v>3482.82</v>
      </c>
      <c r="F3561" s="591" t="s">
        <v>794</v>
      </c>
    </row>
    <row r="3562" spans="1:6">
      <c r="A3562" s="593">
        <v>103248</v>
      </c>
      <c r="B3562" s="593" t="s">
        <v>4306</v>
      </c>
      <c r="C3562" s="593" t="s">
        <v>123</v>
      </c>
      <c r="D3562" s="593" t="s">
        <v>793</v>
      </c>
      <c r="E3562" s="594">
        <v>2828.49</v>
      </c>
      <c r="F3562" s="591" t="s">
        <v>794</v>
      </c>
    </row>
    <row r="3563" spans="1:6">
      <c r="A3563" s="593">
        <v>103249</v>
      </c>
      <c r="B3563" s="593" t="s">
        <v>4307</v>
      </c>
      <c r="C3563" s="593" t="s">
        <v>123</v>
      </c>
      <c r="D3563" s="593" t="s">
        <v>793</v>
      </c>
      <c r="E3563" s="594">
        <v>3045.91</v>
      </c>
      <c r="F3563" s="591" t="s">
        <v>794</v>
      </c>
    </row>
    <row r="3564" spans="1:6">
      <c r="A3564" s="593">
        <v>103250</v>
      </c>
      <c r="B3564" s="593" t="s">
        <v>4308</v>
      </c>
      <c r="C3564" s="593" t="s">
        <v>123</v>
      </c>
      <c r="D3564" s="593" t="s">
        <v>793</v>
      </c>
      <c r="E3564" s="594">
        <v>5096.9799999999996</v>
      </c>
      <c r="F3564" s="591" t="s">
        <v>794</v>
      </c>
    </row>
    <row r="3565" spans="1:6">
      <c r="A3565" s="593">
        <v>103251</v>
      </c>
      <c r="B3565" s="593" t="s">
        <v>4309</v>
      </c>
      <c r="C3565" s="593" t="s">
        <v>123</v>
      </c>
      <c r="D3565" s="593" t="s">
        <v>793</v>
      </c>
      <c r="E3565" s="594">
        <v>4004.14</v>
      </c>
      <c r="F3565" s="591" t="s">
        <v>794</v>
      </c>
    </row>
    <row r="3566" spans="1:6">
      <c r="A3566" s="593">
        <v>103252</v>
      </c>
      <c r="B3566" s="593" t="s">
        <v>4310</v>
      </c>
      <c r="C3566" s="593" t="s">
        <v>123</v>
      </c>
      <c r="D3566" s="593" t="s">
        <v>793</v>
      </c>
      <c r="E3566" s="594">
        <v>4444.8500000000004</v>
      </c>
      <c r="F3566" s="591" t="s">
        <v>794</v>
      </c>
    </row>
    <row r="3567" spans="1:6">
      <c r="A3567" s="593">
        <v>103253</v>
      </c>
      <c r="B3567" s="593" t="s">
        <v>4311</v>
      </c>
      <c r="C3567" s="593" t="s">
        <v>123</v>
      </c>
      <c r="D3567" s="593" t="s">
        <v>793</v>
      </c>
      <c r="E3567" s="594">
        <v>6981.75</v>
      </c>
      <c r="F3567" s="591" t="s">
        <v>794</v>
      </c>
    </row>
    <row r="3568" spans="1:6">
      <c r="A3568" s="593">
        <v>103254</v>
      </c>
      <c r="B3568" s="593" t="s">
        <v>4312</v>
      </c>
      <c r="C3568" s="593" t="s">
        <v>123</v>
      </c>
      <c r="D3568" s="593" t="s">
        <v>793</v>
      </c>
      <c r="E3568" s="594">
        <v>5195.07</v>
      </c>
      <c r="F3568" s="591" t="s">
        <v>794</v>
      </c>
    </row>
    <row r="3569" spans="1:6">
      <c r="A3569" s="593">
        <v>103255</v>
      </c>
      <c r="B3569" s="593" t="s">
        <v>4313</v>
      </c>
      <c r="C3569" s="593" t="s">
        <v>123</v>
      </c>
      <c r="D3569" s="593" t="s">
        <v>793</v>
      </c>
      <c r="E3569" s="594">
        <v>5825.46</v>
      </c>
      <c r="F3569" s="591" t="s">
        <v>794</v>
      </c>
    </row>
    <row r="3570" spans="1:6">
      <c r="A3570" s="593">
        <v>103256</v>
      </c>
      <c r="B3570" s="593" t="s">
        <v>4314</v>
      </c>
      <c r="C3570" s="593" t="s">
        <v>123</v>
      </c>
      <c r="D3570" s="593" t="s">
        <v>793</v>
      </c>
      <c r="E3570" s="594">
        <v>13014.26</v>
      </c>
      <c r="F3570" s="591" t="s">
        <v>794</v>
      </c>
    </row>
    <row r="3571" spans="1:6">
      <c r="A3571" s="593">
        <v>103257</v>
      </c>
      <c r="B3571" s="593" t="s">
        <v>4315</v>
      </c>
      <c r="C3571" s="593" t="s">
        <v>123</v>
      </c>
      <c r="D3571" s="593" t="s">
        <v>793</v>
      </c>
      <c r="E3571" s="594">
        <v>7377.11</v>
      </c>
      <c r="F3571" s="591" t="s">
        <v>794</v>
      </c>
    </row>
    <row r="3572" spans="1:6">
      <c r="A3572" s="593">
        <v>103258</v>
      </c>
      <c r="B3572" s="593" t="s">
        <v>4316</v>
      </c>
      <c r="C3572" s="593" t="s">
        <v>123</v>
      </c>
      <c r="D3572" s="593" t="s">
        <v>793</v>
      </c>
      <c r="E3572" s="594">
        <v>14563.74</v>
      </c>
      <c r="F3572" s="591" t="s">
        <v>794</v>
      </c>
    </row>
    <row r="3573" spans="1:6">
      <c r="A3573" s="593">
        <v>103259</v>
      </c>
      <c r="B3573" s="593" t="s">
        <v>4317</v>
      </c>
      <c r="C3573" s="593" t="s">
        <v>123</v>
      </c>
      <c r="D3573" s="593" t="s">
        <v>793</v>
      </c>
      <c r="E3573" s="594">
        <v>7780.06</v>
      </c>
      <c r="F3573" s="591" t="s">
        <v>794</v>
      </c>
    </row>
    <row r="3574" spans="1:6">
      <c r="A3574" s="593">
        <v>103260</v>
      </c>
      <c r="B3574" s="593" t="s">
        <v>4318</v>
      </c>
      <c r="C3574" s="593" t="s">
        <v>123</v>
      </c>
      <c r="D3574" s="593" t="s">
        <v>793</v>
      </c>
      <c r="E3574" s="594">
        <v>7995.93</v>
      </c>
      <c r="F3574" s="591" t="s">
        <v>794</v>
      </c>
    </row>
    <row r="3575" spans="1:6">
      <c r="A3575" s="593">
        <v>103261</v>
      </c>
      <c r="B3575" s="593" t="s">
        <v>4319</v>
      </c>
      <c r="C3575" s="593" t="s">
        <v>123</v>
      </c>
      <c r="D3575" s="593" t="s">
        <v>793</v>
      </c>
      <c r="E3575" s="594">
        <v>16437.400000000001</v>
      </c>
      <c r="F3575" s="591" t="s">
        <v>794</v>
      </c>
    </row>
    <row r="3576" spans="1:6">
      <c r="A3576" s="593">
        <v>103262</v>
      </c>
      <c r="B3576" s="593" t="s">
        <v>4320</v>
      </c>
      <c r="C3576" s="593" t="s">
        <v>123</v>
      </c>
      <c r="D3576" s="593" t="s">
        <v>793</v>
      </c>
      <c r="E3576" s="594">
        <v>10256.549999999999</v>
      </c>
      <c r="F3576" s="591" t="s">
        <v>794</v>
      </c>
    </row>
    <row r="3577" spans="1:6">
      <c r="A3577" s="593">
        <v>103263</v>
      </c>
      <c r="B3577" s="593" t="s">
        <v>4321</v>
      </c>
      <c r="C3577" s="593" t="s">
        <v>123</v>
      </c>
      <c r="D3577" s="593" t="s">
        <v>793</v>
      </c>
      <c r="E3577" s="594">
        <v>22781.18</v>
      </c>
      <c r="F3577" s="591" t="s">
        <v>794</v>
      </c>
    </row>
    <row r="3578" spans="1:6">
      <c r="A3578" s="593">
        <v>103264</v>
      </c>
      <c r="B3578" s="593" t="s">
        <v>4322</v>
      </c>
      <c r="C3578" s="593" t="s">
        <v>123</v>
      </c>
      <c r="D3578" s="593" t="s">
        <v>793</v>
      </c>
      <c r="E3578" s="594">
        <v>12661.35</v>
      </c>
      <c r="F3578" s="591" t="s">
        <v>794</v>
      </c>
    </row>
    <row r="3579" spans="1:6">
      <c r="A3579" s="593">
        <v>103265</v>
      </c>
      <c r="B3579" s="593" t="s">
        <v>4323</v>
      </c>
      <c r="C3579" s="593" t="s">
        <v>123</v>
      </c>
      <c r="D3579" s="593" t="s">
        <v>793</v>
      </c>
      <c r="E3579" s="594">
        <v>27518.080000000002</v>
      </c>
      <c r="F3579" s="591" t="s">
        <v>794</v>
      </c>
    </row>
    <row r="3580" spans="1:6">
      <c r="A3580" s="593">
        <v>103266</v>
      </c>
      <c r="B3580" s="593" t="s">
        <v>4324</v>
      </c>
      <c r="C3580" s="593" t="s">
        <v>123</v>
      </c>
      <c r="D3580" s="593" t="s">
        <v>793</v>
      </c>
      <c r="E3580" s="594">
        <v>14170.88</v>
      </c>
      <c r="F3580" s="591" t="s">
        <v>794</v>
      </c>
    </row>
    <row r="3581" spans="1:6">
      <c r="A3581" s="593">
        <v>103267</v>
      </c>
      <c r="B3581" s="593" t="s">
        <v>4325</v>
      </c>
      <c r="C3581" s="593" t="s">
        <v>123</v>
      </c>
      <c r="D3581" s="593" t="s">
        <v>793</v>
      </c>
      <c r="E3581" s="594">
        <v>8075.75</v>
      </c>
      <c r="F3581" s="591" t="s">
        <v>794</v>
      </c>
    </row>
    <row r="3582" spans="1:6">
      <c r="A3582" s="593">
        <v>103268</v>
      </c>
      <c r="B3582" s="593" t="s">
        <v>4326</v>
      </c>
      <c r="C3582" s="593" t="s">
        <v>123</v>
      </c>
      <c r="D3582" s="593" t="s">
        <v>793</v>
      </c>
      <c r="E3582" s="594">
        <v>9613.34</v>
      </c>
      <c r="F3582" s="591" t="s">
        <v>794</v>
      </c>
    </row>
    <row r="3583" spans="1:6">
      <c r="A3583" s="593">
        <v>103269</v>
      </c>
      <c r="B3583" s="593" t="s">
        <v>4327</v>
      </c>
      <c r="C3583" s="593" t="s">
        <v>123</v>
      </c>
      <c r="D3583" s="593" t="s">
        <v>793</v>
      </c>
      <c r="E3583" s="594">
        <v>9954.73</v>
      </c>
      <c r="F3583" s="591" t="s">
        <v>794</v>
      </c>
    </row>
    <row r="3584" spans="1:6">
      <c r="A3584" s="593">
        <v>103270</v>
      </c>
      <c r="B3584" s="593" t="s">
        <v>4328</v>
      </c>
      <c r="C3584" s="593" t="s">
        <v>123</v>
      </c>
      <c r="D3584" s="593" t="s">
        <v>793</v>
      </c>
      <c r="E3584" s="594">
        <v>10338.84</v>
      </c>
      <c r="F3584" s="591" t="s">
        <v>794</v>
      </c>
    </row>
    <row r="3585" spans="1:6">
      <c r="A3585" s="593">
        <v>103271</v>
      </c>
      <c r="B3585" s="593" t="s">
        <v>4329</v>
      </c>
      <c r="C3585" s="593" t="s">
        <v>123</v>
      </c>
      <c r="D3585" s="593" t="s">
        <v>793</v>
      </c>
      <c r="E3585" s="594">
        <v>14692.88</v>
      </c>
      <c r="F3585" s="591" t="s">
        <v>794</v>
      </c>
    </row>
    <row r="3586" spans="1:6">
      <c r="A3586" s="593">
        <v>103272</v>
      </c>
      <c r="B3586" s="593" t="s">
        <v>4330</v>
      </c>
      <c r="C3586" s="593" t="s">
        <v>123</v>
      </c>
      <c r="D3586" s="593" t="s">
        <v>793</v>
      </c>
      <c r="E3586" s="594">
        <v>15181.34</v>
      </c>
      <c r="F3586" s="591" t="s">
        <v>794</v>
      </c>
    </row>
    <row r="3587" spans="1:6">
      <c r="A3587" s="593">
        <v>103273</v>
      </c>
      <c r="B3587" s="593" t="s">
        <v>4331</v>
      </c>
      <c r="C3587" s="593" t="s">
        <v>123</v>
      </c>
      <c r="D3587" s="593" t="s">
        <v>793</v>
      </c>
      <c r="E3587" s="594">
        <v>15515.28</v>
      </c>
      <c r="F3587" s="591" t="s">
        <v>794</v>
      </c>
    </row>
    <row r="3588" spans="1:6">
      <c r="A3588" s="593">
        <v>103274</v>
      </c>
      <c r="B3588" s="593" t="s">
        <v>4332</v>
      </c>
      <c r="C3588" s="593" t="s">
        <v>123</v>
      </c>
      <c r="D3588" s="593" t="s">
        <v>793</v>
      </c>
      <c r="E3588" s="594">
        <v>17812.59</v>
      </c>
      <c r="F3588" s="591" t="s">
        <v>794</v>
      </c>
    </row>
    <row r="3589" spans="1:6">
      <c r="A3589" s="593">
        <v>103275</v>
      </c>
      <c r="B3589" s="593" t="s">
        <v>4333</v>
      </c>
      <c r="C3589" s="593" t="s">
        <v>123</v>
      </c>
      <c r="D3589" s="593" t="s">
        <v>793</v>
      </c>
      <c r="E3589" s="594">
        <v>17718.810000000001</v>
      </c>
      <c r="F3589" s="591" t="s">
        <v>794</v>
      </c>
    </row>
    <row r="3590" spans="1:6">
      <c r="A3590" s="593">
        <v>103276</v>
      </c>
      <c r="B3590" s="593" t="s">
        <v>4334</v>
      </c>
      <c r="C3590" s="593" t="s">
        <v>123</v>
      </c>
      <c r="D3590" s="593" t="s">
        <v>793</v>
      </c>
      <c r="E3590" s="594">
        <v>18607.330000000002</v>
      </c>
      <c r="F3590" s="591" t="s">
        <v>794</v>
      </c>
    </row>
    <row r="3591" spans="1:6">
      <c r="A3591" s="593">
        <v>103277</v>
      </c>
      <c r="B3591" s="593" t="s">
        <v>4335</v>
      </c>
      <c r="C3591" s="593" t="s">
        <v>123</v>
      </c>
      <c r="D3591" s="593" t="s">
        <v>793</v>
      </c>
      <c r="E3591" s="594">
        <v>34463.949999999997</v>
      </c>
      <c r="F3591" s="591" t="s">
        <v>794</v>
      </c>
    </row>
    <row r="3592" spans="1:6">
      <c r="A3592" s="593">
        <v>103278</v>
      </c>
      <c r="B3592" s="593" t="s">
        <v>4336</v>
      </c>
      <c r="C3592" s="593" t="s">
        <v>123</v>
      </c>
      <c r="D3592" s="593" t="s">
        <v>793</v>
      </c>
      <c r="E3592" s="594">
        <v>44219.839999999997</v>
      </c>
      <c r="F3592" s="591" t="s">
        <v>794</v>
      </c>
    </row>
    <row r="3593" spans="1:6">
      <c r="A3593" s="593">
        <v>103288</v>
      </c>
      <c r="B3593" s="593" t="s">
        <v>4337</v>
      </c>
      <c r="C3593" s="593" t="s">
        <v>123</v>
      </c>
      <c r="D3593" s="593" t="s">
        <v>942</v>
      </c>
      <c r="E3593" s="595">
        <v>13.17</v>
      </c>
      <c r="F3593" s="591" t="s">
        <v>794</v>
      </c>
    </row>
    <row r="3594" spans="1:6">
      <c r="A3594" s="593">
        <v>103289</v>
      </c>
      <c r="B3594" s="593" t="s">
        <v>4338</v>
      </c>
      <c r="C3594" s="593" t="s">
        <v>67</v>
      </c>
      <c r="D3594" s="593" t="s">
        <v>793</v>
      </c>
      <c r="E3594" s="595">
        <v>30.63</v>
      </c>
      <c r="F3594" s="591" t="s">
        <v>794</v>
      </c>
    </row>
    <row r="3595" spans="1:6">
      <c r="A3595" s="593">
        <v>103290</v>
      </c>
      <c r="B3595" s="593" t="s">
        <v>4339</v>
      </c>
      <c r="C3595" s="593" t="s">
        <v>67</v>
      </c>
      <c r="D3595" s="593" t="s">
        <v>793</v>
      </c>
      <c r="E3595" s="595">
        <v>47.27</v>
      </c>
      <c r="F3595" s="591" t="s">
        <v>794</v>
      </c>
    </row>
    <row r="3596" spans="1:6">
      <c r="A3596" s="593">
        <v>103291</v>
      </c>
      <c r="B3596" s="593" t="s">
        <v>4340</v>
      </c>
      <c r="C3596" s="593" t="s">
        <v>67</v>
      </c>
      <c r="D3596" s="593" t="s">
        <v>793</v>
      </c>
      <c r="E3596" s="595">
        <v>59.37</v>
      </c>
      <c r="F3596" s="591" t="s">
        <v>794</v>
      </c>
    </row>
    <row r="3597" spans="1:6">
      <c r="A3597" s="593">
        <v>103292</v>
      </c>
      <c r="B3597" s="593" t="s">
        <v>4341</v>
      </c>
      <c r="C3597" s="593" t="s">
        <v>67</v>
      </c>
      <c r="D3597" s="593" t="s">
        <v>793</v>
      </c>
      <c r="E3597" s="595">
        <v>71.69</v>
      </c>
      <c r="F3597" s="591" t="s">
        <v>794</v>
      </c>
    </row>
    <row r="3598" spans="1:6">
      <c r="A3598" s="593">
        <v>101936</v>
      </c>
      <c r="B3598" s="593" t="s">
        <v>4342</v>
      </c>
      <c r="C3598" s="593" t="s">
        <v>123</v>
      </c>
      <c r="D3598" s="593" t="s">
        <v>793</v>
      </c>
      <c r="E3598" s="594">
        <v>6975.33</v>
      </c>
      <c r="F3598" s="591" t="s">
        <v>794</v>
      </c>
    </row>
    <row r="3599" spans="1:6">
      <c r="A3599" s="593">
        <v>101937</v>
      </c>
      <c r="B3599" s="593" t="s">
        <v>4343</v>
      </c>
      <c r="C3599" s="593" t="s">
        <v>123</v>
      </c>
      <c r="D3599" s="593" t="s">
        <v>793</v>
      </c>
      <c r="E3599" s="594">
        <v>12606.31</v>
      </c>
      <c r="F3599" s="591" t="s">
        <v>794</v>
      </c>
    </row>
    <row r="3600" spans="1:6">
      <c r="A3600" s="593">
        <v>98294</v>
      </c>
      <c r="B3600" s="593" t="s">
        <v>4344</v>
      </c>
      <c r="C3600" s="593" t="s">
        <v>67</v>
      </c>
      <c r="D3600" s="593" t="s">
        <v>942</v>
      </c>
      <c r="E3600" s="595">
        <v>8.5500000000000007</v>
      </c>
      <c r="F3600" s="591" t="s">
        <v>794</v>
      </c>
    </row>
    <row r="3601" spans="1:6">
      <c r="A3601" s="593">
        <v>98295</v>
      </c>
      <c r="B3601" s="593" t="s">
        <v>4345</v>
      </c>
      <c r="C3601" s="593" t="s">
        <v>67</v>
      </c>
      <c r="D3601" s="593" t="s">
        <v>942</v>
      </c>
      <c r="E3601" s="595">
        <v>7.93</v>
      </c>
      <c r="F3601" s="591" t="s">
        <v>794</v>
      </c>
    </row>
    <row r="3602" spans="1:6">
      <c r="A3602" s="593">
        <v>98296</v>
      </c>
      <c r="B3602" s="593" t="s">
        <v>4346</v>
      </c>
      <c r="C3602" s="593" t="s">
        <v>67</v>
      </c>
      <c r="D3602" s="593" t="s">
        <v>942</v>
      </c>
      <c r="E3602" s="595">
        <v>12.42</v>
      </c>
      <c r="F3602" s="591" t="s">
        <v>794</v>
      </c>
    </row>
    <row r="3603" spans="1:6">
      <c r="A3603" s="593">
        <v>98297</v>
      </c>
      <c r="B3603" s="593" t="s">
        <v>4347</v>
      </c>
      <c r="C3603" s="593" t="s">
        <v>67</v>
      </c>
      <c r="D3603" s="593" t="s">
        <v>942</v>
      </c>
      <c r="E3603" s="595">
        <v>11.43</v>
      </c>
      <c r="F3603" s="591" t="s">
        <v>794</v>
      </c>
    </row>
    <row r="3604" spans="1:6">
      <c r="A3604" s="593">
        <v>98298</v>
      </c>
      <c r="B3604" s="593" t="s">
        <v>4348</v>
      </c>
      <c r="C3604" s="593" t="s">
        <v>67</v>
      </c>
      <c r="D3604" s="593" t="s">
        <v>942</v>
      </c>
      <c r="E3604" s="595">
        <v>31.1</v>
      </c>
      <c r="F3604" s="591" t="s">
        <v>794</v>
      </c>
    </row>
    <row r="3605" spans="1:6">
      <c r="A3605" s="593">
        <v>98299</v>
      </c>
      <c r="B3605" s="593" t="s">
        <v>4349</v>
      </c>
      <c r="C3605" s="593" t="s">
        <v>67</v>
      </c>
      <c r="D3605" s="593" t="s">
        <v>942</v>
      </c>
      <c r="E3605" s="595">
        <v>29.89</v>
      </c>
      <c r="F3605" s="591" t="s">
        <v>794</v>
      </c>
    </row>
    <row r="3606" spans="1:6">
      <c r="A3606" s="593">
        <v>98300</v>
      </c>
      <c r="B3606" s="593" t="s">
        <v>4350</v>
      </c>
      <c r="C3606" s="593" t="s">
        <v>67</v>
      </c>
      <c r="D3606" s="593" t="s">
        <v>942</v>
      </c>
      <c r="E3606" s="595">
        <v>5.94</v>
      </c>
      <c r="F3606" s="591" t="s">
        <v>794</v>
      </c>
    </row>
    <row r="3607" spans="1:6">
      <c r="A3607" s="593">
        <v>98301</v>
      </c>
      <c r="B3607" s="593" t="s">
        <v>4351</v>
      </c>
      <c r="C3607" s="593" t="s">
        <v>123</v>
      </c>
      <c r="D3607" s="593" t="s">
        <v>793</v>
      </c>
      <c r="E3607" s="595">
        <v>594.39</v>
      </c>
      <c r="F3607" s="591" t="s">
        <v>794</v>
      </c>
    </row>
    <row r="3608" spans="1:6">
      <c r="A3608" s="593">
        <v>98302</v>
      </c>
      <c r="B3608" s="593" t="s">
        <v>427</v>
      </c>
      <c r="C3608" s="593" t="s">
        <v>123</v>
      </c>
      <c r="D3608" s="593" t="s">
        <v>793</v>
      </c>
      <c r="E3608" s="594">
        <v>1137.55</v>
      </c>
      <c r="F3608" s="591" t="s">
        <v>794</v>
      </c>
    </row>
    <row r="3609" spans="1:6">
      <c r="A3609" s="593">
        <v>98304</v>
      </c>
      <c r="B3609" s="593" t="s">
        <v>4352</v>
      </c>
      <c r="C3609" s="593" t="s">
        <v>123</v>
      </c>
      <c r="D3609" s="593" t="s">
        <v>793</v>
      </c>
      <c r="E3609" s="594">
        <v>3593.23</v>
      </c>
      <c r="F3609" s="591" t="s">
        <v>794</v>
      </c>
    </row>
    <row r="3610" spans="1:6">
      <c r="A3610" s="593">
        <v>98305</v>
      </c>
      <c r="B3610" s="593" t="s">
        <v>4353</v>
      </c>
      <c r="C3610" s="593" t="s">
        <v>123</v>
      </c>
      <c r="D3610" s="593" t="s">
        <v>793</v>
      </c>
      <c r="E3610" s="594">
        <v>2678.83</v>
      </c>
      <c r="F3610" s="591" t="s">
        <v>794</v>
      </c>
    </row>
    <row r="3611" spans="1:6">
      <c r="A3611" s="593">
        <v>98306</v>
      </c>
      <c r="B3611" s="593" t="s">
        <v>4354</v>
      </c>
      <c r="C3611" s="593" t="s">
        <v>123</v>
      </c>
      <c r="D3611" s="593" t="s">
        <v>793</v>
      </c>
      <c r="E3611" s="595">
        <v>58.41</v>
      </c>
      <c r="F3611" s="591" t="s">
        <v>794</v>
      </c>
    </row>
    <row r="3612" spans="1:6">
      <c r="A3612" s="593">
        <v>98307</v>
      </c>
      <c r="B3612" s="593" t="s">
        <v>439</v>
      </c>
      <c r="C3612" s="593" t="s">
        <v>123</v>
      </c>
      <c r="D3612" s="593" t="s">
        <v>942</v>
      </c>
      <c r="E3612" s="595">
        <v>44</v>
      </c>
      <c r="F3612" s="591" t="s">
        <v>794</v>
      </c>
    </row>
    <row r="3613" spans="1:6">
      <c r="A3613" s="593">
        <v>98308</v>
      </c>
      <c r="B3613" s="593" t="s">
        <v>4355</v>
      </c>
      <c r="C3613" s="593" t="s">
        <v>123</v>
      </c>
      <c r="D3613" s="593" t="s">
        <v>942</v>
      </c>
      <c r="E3613" s="595">
        <v>28.83</v>
      </c>
      <c r="F3613" s="591" t="s">
        <v>794</v>
      </c>
    </row>
    <row r="3614" spans="1:6">
      <c r="A3614" s="593">
        <v>98593</v>
      </c>
      <c r="B3614" s="593" t="s">
        <v>4356</v>
      </c>
      <c r="C3614" s="593" t="s">
        <v>123</v>
      </c>
      <c r="D3614" s="593" t="s">
        <v>793</v>
      </c>
      <c r="E3614" s="594">
        <v>2485.71</v>
      </c>
      <c r="F3614" s="591" t="s">
        <v>794</v>
      </c>
    </row>
    <row r="3615" spans="1:6">
      <c r="A3615" s="593">
        <v>100553</v>
      </c>
      <c r="B3615" s="593" t="s">
        <v>4357</v>
      </c>
      <c r="C3615" s="593" t="s">
        <v>67</v>
      </c>
      <c r="D3615" s="593" t="s">
        <v>942</v>
      </c>
      <c r="E3615" s="595">
        <v>32.25</v>
      </c>
      <c r="F3615" s="591" t="s">
        <v>794</v>
      </c>
    </row>
    <row r="3616" spans="1:6">
      <c r="A3616" s="593">
        <v>100554</v>
      </c>
      <c r="B3616" s="593" t="s">
        <v>4358</v>
      </c>
      <c r="C3616" s="593" t="s">
        <v>67</v>
      </c>
      <c r="D3616" s="593" t="s">
        <v>942</v>
      </c>
      <c r="E3616" s="595">
        <v>5.68</v>
      </c>
      <c r="F3616" s="591" t="s">
        <v>794</v>
      </c>
    </row>
    <row r="3617" spans="1:6">
      <c r="A3617" s="593">
        <v>100555</v>
      </c>
      <c r="B3617" s="593" t="s">
        <v>4359</v>
      </c>
      <c r="C3617" s="593" t="s">
        <v>123</v>
      </c>
      <c r="D3617" s="593" t="s">
        <v>793</v>
      </c>
      <c r="E3617" s="594">
        <v>1339.27</v>
      </c>
      <c r="F3617" s="591" t="s">
        <v>794</v>
      </c>
    </row>
    <row r="3618" spans="1:6">
      <c r="A3618" s="593">
        <v>89355</v>
      </c>
      <c r="B3618" s="593" t="s">
        <v>4360</v>
      </c>
      <c r="C3618" s="593" t="s">
        <v>67</v>
      </c>
      <c r="D3618" s="593" t="s">
        <v>942</v>
      </c>
      <c r="E3618" s="595">
        <v>17.39</v>
      </c>
      <c r="F3618" s="591" t="s">
        <v>794</v>
      </c>
    </row>
    <row r="3619" spans="1:6">
      <c r="A3619" s="593">
        <v>89356</v>
      </c>
      <c r="B3619" s="593" t="s">
        <v>4361</v>
      </c>
      <c r="C3619" s="593" t="s">
        <v>67</v>
      </c>
      <c r="D3619" s="593" t="s">
        <v>942</v>
      </c>
      <c r="E3619" s="595">
        <v>20.05</v>
      </c>
      <c r="F3619" s="591" t="s">
        <v>794</v>
      </c>
    </row>
    <row r="3620" spans="1:6">
      <c r="A3620" s="593">
        <v>89357</v>
      </c>
      <c r="B3620" s="593" t="s">
        <v>4362</v>
      </c>
      <c r="C3620" s="593" t="s">
        <v>67</v>
      </c>
      <c r="D3620" s="593" t="s">
        <v>942</v>
      </c>
      <c r="E3620" s="595">
        <v>27.78</v>
      </c>
      <c r="F3620" s="591" t="s">
        <v>794</v>
      </c>
    </row>
    <row r="3621" spans="1:6">
      <c r="A3621" s="593">
        <v>89401</v>
      </c>
      <c r="B3621" s="593" t="s">
        <v>4363</v>
      </c>
      <c r="C3621" s="593" t="s">
        <v>67</v>
      </c>
      <c r="D3621" s="593" t="s">
        <v>942</v>
      </c>
      <c r="E3621" s="595">
        <v>9.3000000000000007</v>
      </c>
      <c r="F3621" s="591" t="s">
        <v>794</v>
      </c>
    </row>
    <row r="3622" spans="1:6">
      <c r="A3622" s="593">
        <v>89402</v>
      </c>
      <c r="B3622" s="593" t="s">
        <v>4364</v>
      </c>
      <c r="C3622" s="593" t="s">
        <v>67</v>
      </c>
      <c r="D3622" s="593" t="s">
        <v>942</v>
      </c>
      <c r="E3622" s="595">
        <v>10.7</v>
      </c>
      <c r="F3622" s="591" t="s">
        <v>794</v>
      </c>
    </row>
    <row r="3623" spans="1:6">
      <c r="A3623" s="593">
        <v>89403</v>
      </c>
      <c r="B3623" s="593" t="s">
        <v>4365</v>
      </c>
      <c r="C3623" s="593" t="s">
        <v>67</v>
      </c>
      <c r="D3623" s="593" t="s">
        <v>942</v>
      </c>
      <c r="E3623" s="595">
        <v>16.64</v>
      </c>
      <c r="F3623" s="591" t="s">
        <v>794</v>
      </c>
    </row>
    <row r="3624" spans="1:6">
      <c r="A3624" s="593">
        <v>89446</v>
      </c>
      <c r="B3624" s="593" t="s">
        <v>4366</v>
      </c>
      <c r="C3624" s="593" t="s">
        <v>67</v>
      </c>
      <c r="D3624" s="593" t="s">
        <v>942</v>
      </c>
      <c r="E3624" s="595">
        <v>4.82</v>
      </c>
      <c r="F3624" s="591" t="s">
        <v>794</v>
      </c>
    </row>
    <row r="3625" spans="1:6">
      <c r="A3625" s="593">
        <v>89447</v>
      </c>
      <c r="B3625" s="593" t="s">
        <v>4367</v>
      </c>
      <c r="C3625" s="593" t="s">
        <v>67</v>
      </c>
      <c r="D3625" s="593" t="s">
        <v>942</v>
      </c>
      <c r="E3625" s="595">
        <v>9.64</v>
      </c>
      <c r="F3625" s="591" t="s">
        <v>794</v>
      </c>
    </row>
    <row r="3626" spans="1:6">
      <c r="A3626" s="593">
        <v>89448</v>
      </c>
      <c r="B3626" s="593" t="s">
        <v>4368</v>
      </c>
      <c r="C3626" s="593" t="s">
        <v>67</v>
      </c>
      <c r="D3626" s="593" t="s">
        <v>942</v>
      </c>
      <c r="E3626" s="595">
        <v>14.78</v>
      </c>
      <c r="F3626" s="591" t="s">
        <v>794</v>
      </c>
    </row>
    <row r="3627" spans="1:6">
      <c r="A3627" s="593">
        <v>89449</v>
      </c>
      <c r="B3627" s="593" t="s">
        <v>4369</v>
      </c>
      <c r="C3627" s="593" t="s">
        <v>67</v>
      </c>
      <c r="D3627" s="593" t="s">
        <v>942</v>
      </c>
      <c r="E3627" s="595">
        <v>16.36</v>
      </c>
      <c r="F3627" s="591" t="s">
        <v>794</v>
      </c>
    </row>
    <row r="3628" spans="1:6">
      <c r="A3628" s="593">
        <v>89450</v>
      </c>
      <c r="B3628" s="593" t="s">
        <v>4370</v>
      </c>
      <c r="C3628" s="593" t="s">
        <v>67</v>
      </c>
      <c r="D3628" s="593" t="s">
        <v>942</v>
      </c>
      <c r="E3628" s="595">
        <v>26.25</v>
      </c>
      <c r="F3628" s="591" t="s">
        <v>794</v>
      </c>
    </row>
    <row r="3629" spans="1:6">
      <c r="A3629" s="593">
        <v>89451</v>
      </c>
      <c r="B3629" s="593" t="s">
        <v>4371</v>
      </c>
      <c r="C3629" s="593" t="s">
        <v>67</v>
      </c>
      <c r="D3629" s="593" t="s">
        <v>942</v>
      </c>
      <c r="E3629" s="595">
        <v>42.79</v>
      </c>
      <c r="F3629" s="591" t="s">
        <v>794</v>
      </c>
    </row>
    <row r="3630" spans="1:6">
      <c r="A3630" s="593">
        <v>89452</v>
      </c>
      <c r="B3630" s="593" t="s">
        <v>4372</v>
      </c>
      <c r="C3630" s="593" t="s">
        <v>67</v>
      </c>
      <c r="D3630" s="593" t="s">
        <v>942</v>
      </c>
      <c r="E3630" s="595">
        <v>58.97</v>
      </c>
      <c r="F3630" s="591" t="s">
        <v>794</v>
      </c>
    </row>
    <row r="3631" spans="1:6">
      <c r="A3631" s="593">
        <v>89508</v>
      </c>
      <c r="B3631" s="593" t="s">
        <v>4373</v>
      </c>
      <c r="C3631" s="593" t="s">
        <v>67</v>
      </c>
      <c r="D3631" s="593" t="s">
        <v>942</v>
      </c>
      <c r="E3631" s="595">
        <v>15.65</v>
      </c>
      <c r="F3631" s="591" t="s">
        <v>794</v>
      </c>
    </row>
    <row r="3632" spans="1:6">
      <c r="A3632" s="593">
        <v>89509</v>
      </c>
      <c r="B3632" s="593" t="s">
        <v>4374</v>
      </c>
      <c r="C3632" s="593" t="s">
        <v>67</v>
      </c>
      <c r="D3632" s="593" t="s">
        <v>942</v>
      </c>
      <c r="E3632" s="595">
        <v>21.24</v>
      </c>
      <c r="F3632" s="591" t="s">
        <v>794</v>
      </c>
    </row>
    <row r="3633" spans="1:6">
      <c r="A3633" s="593">
        <v>89511</v>
      </c>
      <c r="B3633" s="593" t="s">
        <v>4375</v>
      </c>
      <c r="C3633" s="593" t="s">
        <v>67</v>
      </c>
      <c r="D3633" s="593" t="s">
        <v>942</v>
      </c>
      <c r="E3633" s="595">
        <v>36.46</v>
      </c>
      <c r="F3633" s="591" t="s">
        <v>794</v>
      </c>
    </row>
    <row r="3634" spans="1:6">
      <c r="A3634" s="593">
        <v>89512</v>
      </c>
      <c r="B3634" s="593" t="s">
        <v>4376</v>
      </c>
      <c r="C3634" s="593" t="s">
        <v>67</v>
      </c>
      <c r="D3634" s="593" t="s">
        <v>942</v>
      </c>
      <c r="E3634" s="595">
        <v>46.01</v>
      </c>
      <c r="F3634" s="591" t="s">
        <v>794</v>
      </c>
    </row>
    <row r="3635" spans="1:6">
      <c r="A3635" s="593">
        <v>89576</v>
      </c>
      <c r="B3635" s="593" t="s">
        <v>4377</v>
      </c>
      <c r="C3635" s="593" t="s">
        <v>67</v>
      </c>
      <c r="D3635" s="593" t="s">
        <v>942</v>
      </c>
      <c r="E3635" s="595">
        <v>26.26</v>
      </c>
      <c r="F3635" s="591" t="s">
        <v>794</v>
      </c>
    </row>
    <row r="3636" spans="1:6">
      <c r="A3636" s="593">
        <v>89578</v>
      </c>
      <c r="B3636" s="593" t="s">
        <v>4378</v>
      </c>
      <c r="C3636" s="593" t="s">
        <v>67</v>
      </c>
      <c r="D3636" s="593" t="s">
        <v>942</v>
      </c>
      <c r="E3636" s="595">
        <v>32.47</v>
      </c>
      <c r="F3636" s="591" t="s">
        <v>794</v>
      </c>
    </row>
    <row r="3637" spans="1:6">
      <c r="A3637" s="593">
        <v>89580</v>
      </c>
      <c r="B3637" s="593" t="s">
        <v>4379</v>
      </c>
      <c r="C3637" s="593" t="s">
        <v>67</v>
      </c>
      <c r="D3637" s="593" t="s">
        <v>942</v>
      </c>
      <c r="E3637" s="595">
        <v>67.36</v>
      </c>
      <c r="F3637" s="591" t="s">
        <v>794</v>
      </c>
    </row>
    <row r="3638" spans="1:6">
      <c r="A3638" s="593">
        <v>89633</v>
      </c>
      <c r="B3638" s="593" t="s">
        <v>4380</v>
      </c>
      <c r="C3638" s="593" t="s">
        <v>67</v>
      </c>
      <c r="D3638" s="593" t="s">
        <v>942</v>
      </c>
      <c r="E3638" s="595">
        <v>24.5</v>
      </c>
      <c r="F3638" s="591" t="s">
        <v>794</v>
      </c>
    </row>
    <row r="3639" spans="1:6">
      <c r="A3639" s="593">
        <v>89634</v>
      </c>
      <c r="B3639" s="593" t="s">
        <v>4381</v>
      </c>
      <c r="C3639" s="593" t="s">
        <v>67</v>
      </c>
      <c r="D3639" s="593" t="s">
        <v>942</v>
      </c>
      <c r="E3639" s="595">
        <v>35.33</v>
      </c>
      <c r="F3639" s="591" t="s">
        <v>794</v>
      </c>
    </row>
    <row r="3640" spans="1:6">
      <c r="A3640" s="593">
        <v>89635</v>
      </c>
      <c r="B3640" s="593" t="s">
        <v>4382</v>
      </c>
      <c r="C3640" s="593" t="s">
        <v>67</v>
      </c>
      <c r="D3640" s="593" t="s">
        <v>942</v>
      </c>
      <c r="E3640" s="595">
        <v>52.97</v>
      </c>
      <c r="F3640" s="591" t="s">
        <v>794</v>
      </c>
    </row>
    <row r="3641" spans="1:6">
      <c r="A3641" s="593">
        <v>89636</v>
      </c>
      <c r="B3641" s="593" t="s">
        <v>4383</v>
      </c>
      <c r="C3641" s="593" t="s">
        <v>67</v>
      </c>
      <c r="D3641" s="593" t="s">
        <v>942</v>
      </c>
      <c r="E3641" s="595">
        <v>66.989999999999995</v>
      </c>
      <c r="F3641" s="591" t="s">
        <v>794</v>
      </c>
    </row>
    <row r="3642" spans="1:6">
      <c r="A3642" s="593">
        <v>89711</v>
      </c>
      <c r="B3642" s="593" t="s">
        <v>4384</v>
      </c>
      <c r="C3642" s="593" t="s">
        <v>67</v>
      </c>
      <c r="D3642" s="593" t="s">
        <v>942</v>
      </c>
      <c r="E3642" s="595">
        <v>19.12</v>
      </c>
      <c r="F3642" s="591" t="s">
        <v>794</v>
      </c>
    </row>
    <row r="3643" spans="1:6">
      <c r="A3643" s="593">
        <v>89712</v>
      </c>
      <c r="B3643" s="593" t="s">
        <v>4385</v>
      </c>
      <c r="C3643" s="593" t="s">
        <v>67</v>
      </c>
      <c r="D3643" s="593" t="s">
        <v>942</v>
      </c>
      <c r="E3643" s="595">
        <v>24.66</v>
      </c>
      <c r="F3643" s="591" t="s">
        <v>794</v>
      </c>
    </row>
    <row r="3644" spans="1:6">
      <c r="A3644" s="593">
        <v>89713</v>
      </c>
      <c r="B3644" s="593" t="s">
        <v>4386</v>
      </c>
      <c r="C3644" s="593" t="s">
        <v>67</v>
      </c>
      <c r="D3644" s="593" t="s">
        <v>942</v>
      </c>
      <c r="E3644" s="595">
        <v>30.86</v>
      </c>
      <c r="F3644" s="591" t="s">
        <v>794</v>
      </c>
    </row>
    <row r="3645" spans="1:6">
      <c r="A3645" s="593">
        <v>89714</v>
      </c>
      <c r="B3645" s="593" t="s">
        <v>4387</v>
      </c>
      <c r="C3645" s="593" t="s">
        <v>67</v>
      </c>
      <c r="D3645" s="593" t="s">
        <v>942</v>
      </c>
      <c r="E3645" s="595">
        <v>34.35</v>
      </c>
      <c r="F3645" s="591" t="s">
        <v>794</v>
      </c>
    </row>
    <row r="3646" spans="1:6">
      <c r="A3646" s="593">
        <v>89716</v>
      </c>
      <c r="B3646" s="593" t="s">
        <v>4388</v>
      </c>
      <c r="C3646" s="593" t="s">
        <v>67</v>
      </c>
      <c r="D3646" s="593" t="s">
        <v>942</v>
      </c>
      <c r="E3646" s="595">
        <v>26.87</v>
      </c>
      <c r="F3646" s="591" t="s">
        <v>794</v>
      </c>
    </row>
    <row r="3647" spans="1:6">
      <c r="A3647" s="593">
        <v>89717</v>
      </c>
      <c r="B3647" s="593" t="s">
        <v>4389</v>
      </c>
      <c r="C3647" s="593" t="s">
        <v>67</v>
      </c>
      <c r="D3647" s="593" t="s">
        <v>942</v>
      </c>
      <c r="E3647" s="595">
        <v>43.01</v>
      </c>
      <c r="F3647" s="591" t="s">
        <v>794</v>
      </c>
    </row>
    <row r="3648" spans="1:6">
      <c r="A3648" s="593">
        <v>89770</v>
      </c>
      <c r="B3648" s="593" t="s">
        <v>4390</v>
      </c>
      <c r="C3648" s="593" t="s">
        <v>67</v>
      </c>
      <c r="D3648" s="593" t="s">
        <v>942</v>
      </c>
      <c r="E3648" s="595">
        <v>47.88</v>
      </c>
      <c r="F3648" s="591" t="s">
        <v>794</v>
      </c>
    </row>
    <row r="3649" spans="1:6">
      <c r="A3649" s="593">
        <v>89771</v>
      </c>
      <c r="B3649" s="593" t="s">
        <v>4391</v>
      </c>
      <c r="C3649" s="593" t="s">
        <v>67</v>
      </c>
      <c r="D3649" s="593" t="s">
        <v>942</v>
      </c>
      <c r="E3649" s="595">
        <v>63.95</v>
      </c>
      <c r="F3649" s="591" t="s">
        <v>794</v>
      </c>
    </row>
    <row r="3650" spans="1:6">
      <c r="A3650" s="593">
        <v>89773</v>
      </c>
      <c r="B3650" s="593" t="s">
        <v>4392</v>
      </c>
      <c r="C3650" s="593" t="s">
        <v>67</v>
      </c>
      <c r="D3650" s="593" t="s">
        <v>942</v>
      </c>
      <c r="E3650" s="595">
        <v>150.47999999999999</v>
      </c>
      <c r="F3650" s="591" t="s">
        <v>794</v>
      </c>
    </row>
    <row r="3651" spans="1:6">
      <c r="A3651" s="593">
        <v>89775</v>
      </c>
      <c r="B3651" s="593" t="s">
        <v>4393</v>
      </c>
      <c r="C3651" s="593" t="s">
        <v>67</v>
      </c>
      <c r="D3651" s="593" t="s">
        <v>942</v>
      </c>
      <c r="E3651" s="595">
        <v>235.47</v>
      </c>
      <c r="F3651" s="591" t="s">
        <v>794</v>
      </c>
    </row>
    <row r="3652" spans="1:6">
      <c r="A3652" s="593">
        <v>89798</v>
      </c>
      <c r="B3652" s="593" t="s">
        <v>4394</v>
      </c>
      <c r="C3652" s="593" t="s">
        <v>67</v>
      </c>
      <c r="D3652" s="593" t="s">
        <v>942</v>
      </c>
      <c r="E3652" s="595">
        <v>13.17</v>
      </c>
      <c r="F3652" s="591" t="s">
        <v>794</v>
      </c>
    </row>
    <row r="3653" spans="1:6">
      <c r="A3653" s="593">
        <v>89799</v>
      </c>
      <c r="B3653" s="593" t="s">
        <v>4395</v>
      </c>
      <c r="C3653" s="593" t="s">
        <v>67</v>
      </c>
      <c r="D3653" s="593" t="s">
        <v>942</v>
      </c>
      <c r="E3653" s="595">
        <v>21.31</v>
      </c>
      <c r="F3653" s="591" t="s">
        <v>794</v>
      </c>
    </row>
    <row r="3654" spans="1:6">
      <c r="A3654" s="593">
        <v>89800</v>
      </c>
      <c r="B3654" s="593" t="s">
        <v>4396</v>
      </c>
      <c r="C3654" s="593" t="s">
        <v>67</v>
      </c>
      <c r="D3654" s="593" t="s">
        <v>942</v>
      </c>
      <c r="E3654" s="595">
        <v>26.79</v>
      </c>
      <c r="F3654" s="591" t="s">
        <v>794</v>
      </c>
    </row>
    <row r="3655" spans="1:6">
      <c r="A3655" s="593">
        <v>89848</v>
      </c>
      <c r="B3655" s="593" t="s">
        <v>4397</v>
      </c>
      <c r="C3655" s="593" t="s">
        <v>67</v>
      </c>
      <c r="D3655" s="593" t="s">
        <v>942</v>
      </c>
      <c r="E3655" s="595">
        <v>25.8</v>
      </c>
      <c r="F3655" s="591" t="s">
        <v>794</v>
      </c>
    </row>
    <row r="3656" spans="1:6">
      <c r="A3656" s="593">
        <v>89849</v>
      </c>
      <c r="B3656" s="593" t="s">
        <v>4398</v>
      </c>
      <c r="C3656" s="593" t="s">
        <v>67</v>
      </c>
      <c r="D3656" s="593" t="s">
        <v>942</v>
      </c>
      <c r="E3656" s="595">
        <v>54.31</v>
      </c>
      <c r="F3656" s="591" t="s">
        <v>794</v>
      </c>
    </row>
    <row r="3657" spans="1:6">
      <c r="A3657" s="593">
        <v>89865</v>
      </c>
      <c r="B3657" s="593" t="s">
        <v>4399</v>
      </c>
      <c r="C3657" s="593" t="s">
        <v>67</v>
      </c>
      <c r="D3657" s="593" t="s">
        <v>942</v>
      </c>
      <c r="E3657" s="595">
        <v>14.67</v>
      </c>
      <c r="F3657" s="591" t="s">
        <v>794</v>
      </c>
    </row>
    <row r="3658" spans="1:6">
      <c r="A3658" s="593">
        <v>92275</v>
      </c>
      <c r="B3658" s="593" t="s">
        <v>4400</v>
      </c>
      <c r="C3658" s="593" t="s">
        <v>67</v>
      </c>
      <c r="D3658" s="593" t="s">
        <v>793</v>
      </c>
      <c r="E3658" s="595">
        <v>56.2</v>
      </c>
      <c r="F3658" s="591" t="s">
        <v>794</v>
      </c>
    </row>
    <row r="3659" spans="1:6">
      <c r="A3659" s="593">
        <v>92276</v>
      </c>
      <c r="B3659" s="593" t="s">
        <v>4401</v>
      </c>
      <c r="C3659" s="593" t="s">
        <v>67</v>
      </c>
      <c r="D3659" s="593" t="s">
        <v>793</v>
      </c>
      <c r="E3659" s="595">
        <v>71.36</v>
      </c>
      <c r="F3659" s="591" t="s">
        <v>794</v>
      </c>
    </row>
    <row r="3660" spans="1:6">
      <c r="A3660" s="593">
        <v>92277</v>
      </c>
      <c r="B3660" s="593" t="s">
        <v>4402</v>
      </c>
      <c r="C3660" s="593" t="s">
        <v>67</v>
      </c>
      <c r="D3660" s="593" t="s">
        <v>793</v>
      </c>
      <c r="E3660" s="595">
        <v>103.2</v>
      </c>
      <c r="F3660" s="591" t="s">
        <v>794</v>
      </c>
    </row>
    <row r="3661" spans="1:6">
      <c r="A3661" s="593">
        <v>92278</v>
      </c>
      <c r="B3661" s="593" t="s">
        <v>4403</v>
      </c>
      <c r="C3661" s="593" t="s">
        <v>67</v>
      </c>
      <c r="D3661" s="593" t="s">
        <v>793</v>
      </c>
      <c r="E3661" s="595">
        <v>138.93</v>
      </c>
      <c r="F3661" s="591" t="s">
        <v>794</v>
      </c>
    </row>
    <row r="3662" spans="1:6">
      <c r="A3662" s="593">
        <v>92279</v>
      </c>
      <c r="B3662" s="593" t="s">
        <v>4404</v>
      </c>
      <c r="C3662" s="593" t="s">
        <v>67</v>
      </c>
      <c r="D3662" s="593" t="s">
        <v>793</v>
      </c>
      <c r="E3662" s="595">
        <v>200.93</v>
      </c>
      <c r="F3662" s="591" t="s">
        <v>794</v>
      </c>
    </row>
    <row r="3663" spans="1:6">
      <c r="A3663" s="593">
        <v>92280</v>
      </c>
      <c r="B3663" s="593" t="s">
        <v>4405</v>
      </c>
      <c r="C3663" s="593" t="s">
        <v>67</v>
      </c>
      <c r="D3663" s="593" t="s">
        <v>793</v>
      </c>
      <c r="E3663" s="595">
        <v>282.24</v>
      </c>
      <c r="F3663" s="591" t="s">
        <v>794</v>
      </c>
    </row>
    <row r="3664" spans="1:6">
      <c r="A3664" s="593">
        <v>92281</v>
      </c>
      <c r="B3664" s="593" t="s">
        <v>4406</v>
      </c>
      <c r="C3664" s="593" t="s">
        <v>67</v>
      </c>
      <c r="D3664" s="593" t="s">
        <v>793</v>
      </c>
      <c r="E3664" s="595">
        <v>108.02</v>
      </c>
      <c r="F3664" s="591" t="s">
        <v>794</v>
      </c>
    </row>
    <row r="3665" spans="1:6">
      <c r="A3665" s="593">
        <v>92282</v>
      </c>
      <c r="B3665" s="593" t="s">
        <v>4407</v>
      </c>
      <c r="C3665" s="593" t="s">
        <v>67</v>
      </c>
      <c r="D3665" s="593" t="s">
        <v>793</v>
      </c>
      <c r="E3665" s="595">
        <v>125.28</v>
      </c>
      <c r="F3665" s="591" t="s">
        <v>794</v>
      </c>
    </row>
    <row r="3666" spans="1:6">
      <c r="A3666" s="593">
        <v>92283</v>
      </c>
      <c r="B3666" s="593" t="s">
        <v>4408</v>
      </c>
      <c r="C3666" s="593" t="s">
        <v>67</v>
      </c>
      <c r="D3666" s="593" t="s">
        <v>793</v>
      </c>
      <c r="E3666" s="595">
        <v>171.29</v>
      </c>
      <c r="F3666" s="591" t="s">
        <v>794</v>
      </c>
    </row>
    <row r="3667" spans="1:6">
      <c r="A3667" s="593">
        <v>92284</v>
      </c>
      <c r="B3667" s="593" t="s">
        <v>4409</v>
      </c>
      <c r="C3667" s="593" t="s">
        <v>67</v>
      </c>
      <c r="D3667" s="593" t="s">
        <v>793</v>
      </c>
      <c r="E3667" s="595">
        <v>216.53</v>
      </c>
      <c r="F3667" s="591" t="s">
        <v>794</v>
      </c>
    </row>
    <row r="3668" spans="1:6">
      <c r="A3668" s="593">
        <v>92285</v>
      </c>
      <c r="B3668" s="593" t="s">
        <v>4410</v>
      </c>
      <c r="C3668" s="593" t="s">
        <v>67</v>
      </c>
      <c r="D3668" s="593" t="s">
        <v>793</v>
      </c>
      <c r="E3668" s="595">
        <v>293.64</v>
      </c>
      <c r="F3668" s="591" t="s">
        <v>794</v>
      </c>
    </row>
    <row r="3669" spans="1:6">
      <c r="A3669" s="593">
        <v>92286</v>
      </c>
      <c r="B3669" s="593" t="s">
        <v>4411</v>
      </c>
      <c r="C3669" s="593" t="s">
        <v>67</v>
      </c>
      <c r="D3669" s="593" t="s">
        <v>793</v>
      </c>
      <c r="E3669" s="595">
        <v>376.23</v>
      </c>
      <c r="F3669" s="591" t="s">
        <v>794</v>
      </c>
    </row>
    <row r="3670" spans="1:6">
      <c r="A3670" s="593">
        <v>92305</v>
      </c>
      <c r="B3670" s="593" t="s">
        <v>4412</v>
      </c>
      <c r="C3670" s="593" t="s">
        <v>67</v>
      </c>
      <c r="D3670" s="593" t="s">
        <v>793</v>
      </c>
      <c r="E3670" s="595">
        <v>37.25</v>
      </c>
      <c r="F3670" s="591" t="s">
        <v>794</v>
      </c>
    </row>
    <row r="3671" spans="1:6">
      <c r="A3671" s="593">
        <v>92306</v>
      </c>
      <c r="B3671" s="593" t="s">
        <v>4413</v>
      </c>
      <c r="C3671" s="593" t="s">
        <v>67</v>
      </c>
      <c r="D3671" s="593" t="s">
        <v>793</v>
      </c>
      <c r="E3671" s="595">
        <v>60.89</v>
      </c>
      <c r="F3671" s="591" t="s">
        <v>794</v>
      </c>
    </row>
    <row r="3672" spans="1:6">
      <c r="A3672" s="593">
        <v>92307</v>
      </c>
      <c r="B3672" s="593" t="s">
        <v>4414</v>
      </c>
      <c r="C3672" s="593" t="s">
        <v>67</v>
      </c>
      <c r="D3672" s="593" t="s">
        <v>793</v>
      </c>
      <c r="E3672" s="595">
        <v>76.27</v>
      </c>
      <c r="F3672" s="591" t="s">
        <v>794</v>
      </c>
    </row>
    <row r="3673" spans="1:6">
      <c r="A3673" s="593">
        <v>92308</v>
      </c>
      <c r="B3673" s="593" t="s">
        <v>4415</v>
      </c>
      <c r="C3673" s="593" t="s">
        <v>67</v>
      </c>
      <c r="D3673" s="593" t="s">
        <v>793</v>
      </c>
      <c r="E3673" s="595">
        <v>50.76</v>
      </c>
      <c r="F3673" s="591" t="s">
        <v>794</v>
      </c>
    </row>
    <row r="3674" spans="1:6">
      <c r="A3674" s="593">
        <v>92309</v>
      </c>
      <c r="B3674" s="593" t="s">
        <v>4416</v>
      </c>
      <c r="C3674" s="593" t="s">
        <v>67</v>
      </c>
      <c r="D3674" s="593" t="s">
        <v>793</v>
      </c>
      <c r="E3674" s="595">
        <v>115.05</v>
      </c>
      <c r="F3674" s="591" t="s">
        <v>794</v>
      </c>
    </row>
    <row r="3675" spans="1:6">
      <c r="A3675" s="593">
        <v>92310</v>
      </c>
      <c r="B3675" s="593" t="s">
        <v>4417</v>
      </c>
      <c r="C3675" s="593" t="s">
        <v>67</v>
      </c>
      <c r="D3675" s="593" t="s">
        <v>793</v>
      </c>
      <c r="E3675" s="595">
        <v>132.52000000000001</v>
      </c>
      <c r="F3675" s="591" t="s">
        <v>794</v>
      </c>
    </row>
    <row r="3676" spans="1:6">
      <c r="A3676" s="593">
        <v>92320</v>
      </c>
      <c r="B3676" s="593" t="s">
        <v>4418</v>
      </c>
      <c r="C3676" s="593" t="s">
        <v>67</v>
      </c>
      <c r="D3676" s="593" t="s">
        <v>793</v>
      </c>
      <c r="E3676" s="595">
        <v>46.89</v>
      </c>
      <c r="F3676" s="591" t="s">
        <v>794</v>
      </c>
    </row>
    <row r="3677" spans="1:6">
      <c r="A3677" s="593">
        <v>92321</v>
      </c>
      <c r="B3677" s="593" t="s">
        <v>4419</v>
      </c>
      <c r="C3677" s="593" t="s">
        <v>67</v>
      </c>
      <c r="D3677" s="593" t="s">
        <v>793</v>
      </c>
      <c r="E3677" s="595">
        <v>77.489999999999995</v>
      </c>
      <c r="F3677" s="591" t="s">
        <v>794</v>
      </c>
    </row>
    <row r="3678" spans="1:6">
      <c r="A3678" s="593">
        <v>92322</v>
      </c>
      <c r="B3678" s="593" t="s">
        <v>4420</v>
      </c>
      <c r="C3678" s="593" t="s">
        <v>67</v>
      </c>
      <c r="D3678" s="593" t="s">
        <v>793</v>
      </c>
      <c r="E3678" s="595">
        <v>98.83</v>
      </c>
      <c r="F3678" s="591" t="s">
        <v>794</v>
      </c>
    </row>
    <row r="3679" spans="1:6">
      <c r="A3679" s="593">
        <v>92323</v>
      </c>
      <c r="B3679" s="593" t="s">
        <v>4421</v>
      </c>
      <c r="C3679" s="593" t="s">
        <v>67</v>
      </c>
      <c r="D3679" s="593" t="s">
        <v>793</v>
      </c>
      <c r="E3679" s="595">
        <v>58.08</v>
      </c>
      <c r="F3679" s="591" t="s">
        <v>794</v>
      </c>
    </row>
    <row r="3680" spans="1:6">
      <c r="A3680" s="593">
        <v>92324</v>
      </c>
      <c r="B3680" s="593" t="s">
        <v>4422</v>
      </c>
      <c r="C3680" s="593" t="s">
        <v>67</v>
      </c>
      <c r="D3680" s="593" t="s">
        <v>793</v>
      </c>
      <c r="E3680" s="595">
        <v>129.34</v>
      </c>
      <c r="F3680" s="591" t="s">
        <v>794</v>
      </c>
    </row>
    <row r="3681" spans="1:6">
      <c r="A3681" s="593">
        <v>92325</v>
      </c>
      <c r="B3681" s="593" t="s">
        <v>4423</v>
      </c>
      <c r="C3681" s="593" t="s">
        <v>67</v>
      </c>
      <c r="D3681" s="593" t="s">
        <v>793</v>
      </c>
      <c r="E3681" s="595">
        <v>152.78</v>
      </c>
      <c r="F3681" s="591" t="s">
        <v>794</v>
      </c>
    </row>
    <row r="3682" spans="1:6">
      <c r="A3682" s="593">
        <v>92335</v>
      </c>
      <c r="B3682" s="593" t="s">
        <v>4424</v>
      </c>
      <c r="C3682" s="593" t="s">
        <v>67</v>
      </c>
      <c r="D3682" s="593" t="s">
        <v>793</v>
      </c>
      <c r="E3682" s="595">
        <v>89.17</v>
      </c>
      <c r="F3682" s="591" t="s">
        <v>794</v>
      </c>
    </row>
    <row r="3683" spans="1:6">
      <c r="A3683" s="593">
        <v>92336</v>
      </c>
      <c r="B3683" s="593" t="s">
        <v>4425</v>
      </c>
      <c r="C3683" s="593" t="s">
        <v>67</v>
      </c>
      <c r="D3683" s="593" t="s">
        <v>793</v>
      </c>
      <c r="E3683" s="595">
        <v>109.67</v>
      </c>
      <c r="F3683" s="591" t="s">
        <v>794</v>
      </c>
    </row>
    <row r="3684" spans="1:6">
      <c r="A3684" s="593">
        <v>92337</v>
      </c>
      <c r="B3684" s="593" t="s">
        <v>4426</v>
      </c>
      <c r="C3684" s="593" t="s">
        <v>67</v>
      </c>
      <c r="D3684" s="593" t="s">
        <v>793</v>
      </c>
      <c r="E3684" s="595">
        <v>144.87</v>
      </c>
      <c r="F3684" s="591" t="s">
        <v>794</v>
      </c>
    </row>
    <row r="3685" spans="1:6">
      <c r="A3685" s="593">
        <v>92338</v>
      </c>
      <c r="B3685" s="593" t="s">
        <v>4427</v>
      </c>
      <c r="C3685" s="593" t="s">
        <v>67</v>
      </c>
      <c r="D3685" s="593" t="s">
        <v>793</v>
      </c>
      <c r="E3685" s="595">
        <v>133.44</v>
      </c>
      <c r="F3685" s="591" t="s">
        <v>794</v>
      </c>
    </row>
    <row r="3686" spans="1:6">
      <c r="A3686" s="593">
        <v>92339</v>
      </c>
      <c r="B3686" s="593" t="s">
        <v>4428</v>
      </c>
      <c r="C3686" s="593" t="s">
        <v>67</v>
      </c>
      <c r="D3686" s="593" t="s">
        <v>793</v>
      </c>
      <c r="E3686" s="595">
        <v>203.58</v>
      </c>
      <c r="F3686" s="591" t="s">
        <v>794</v>
      </c>
    </row>
    <row r="3687" spans="1:6">
      <c r="A3687" s="593">
        <v>92341</v>
      </c>
      <c r="B3687" s="593" t="s">
        <v>4429</v>
      </c>
      <c r="C3687" s="593" t="s">
        <v>67</v>
      </c>
      <c r="D3687" s="593" t="s">
        <v>793</v>
      </c>
      <c r="E3687" s="595">
        <v>98.01</v>
      </c>
      <c r="F3687" s="591" t="s">
        <v>794</v>
      </c>
    </row>
    <row r="3688" spans="1:6">
      <c r="A3688" s="593">
        <v>92342</v>
      </c>
      <c r="B3688" s="593" t="s">
        <v>4430</v>
      </c>
      <c r="C3688" s="593" t="s">
        <v>67</v>
      </c>
      <c r="D3688" s="593" t="s">
        <v>793</v>
      </c>
      <c r="E3688" s="595">
        <v>118.58</v>
      </c>
      <c r="F3688" s="591" t="s">
        <v>794</v>
      </c>
    </row>
    <row r="3689" spans="1:6">
      <c r="A3689" s="593">
        <v>92343</v>
      </c>
      <c r="B3689" s="593" t="s">
        <v>4431</v>
      </c>
      <c r="C3689" s="593" t="s">
        <v>67</v>
      </c>
      <c r="D3689" s="593" t="s">
        <v>793</v>
      </c>
      <c r="E3689" s="595">
        <v>153.85</v>
      </c>
      <c r="F3689" s="591" t="s">
        <v>794</v>
      </c>
    </row>
    <row r="3690" spans="1:6">
      <c r="A3690" s="593">
        <v>92359</v>
      </c>
      <c r="B3690" s="593" t="s">
        <v>4432</v>
      </c>
      <c r="C3690" s="593" t="s">
        <v>67</v>
      </c>
      <c r="D3690" s="593" t="s">
        <v>793</v>
      </c>
      <c r="E3690" s="595">
        <v>63.94</v>
      </c>
      <c r="F3690" s="591" t="s">
        <v>794</v>
      </c>
    </row>
    <row r="3691" spans="1:6">
      <c r="A3691" s="593">
        <v>92360</v>
      </c>
      <c r="B3691" s="593" t="s">
        <v>4433</v>
      </c>
      <c r="C3691" s="593" t="s">
        <v>67</v>
      </c>
      <c r="D3691" s="593" t="s">
        <v>793</v>
      </c>
      <c r="E3691" s="595">
        <v>85.5</v>
      </c>
      <c r="F3691" s="591" t="s">
        <v>794</v>
      </c>
    </row>
    <row r="3692" spans="1:6">
      <c r="A3692" s="593">
        <v>92361</v>
      </c>
      <c r="B3692" s="593" t="s">
        <v>4434</v>
      </c>
      <c r="C3692" s="593" t="s">
        <v>67</v>
      </c>
      <c r="D3692" s="593" t="s">
        <v>793</v>
      </c>
      <c r="E3692" s="595">
        <v>115.29</v>
      </c>
      <c r="F3692" s="591" t="s">
        <v>794</v>
      </c>
    </row>
    <row r="3693" spans="1:6">
      <c r="A3693" s="593">
        <v>92362</v>
      </c>
      <c r="B3693" s="593" t="s">
        <v>4435</v>
      </c>
      <c r="C3693" s="593" t="s">
        <v>67</v>
      </c>
      <c r="D3693" s="593" t="s">
        <v>793</v>
      </c>
      <c r="E3693" s="595">
        <v>184.71</v>
      </c>
      <c r="F3693" s="591" t="s">
        <v>794</v>
      </c>
    </row>
    <row r="3694" spans="1:6">
      <c r="A3694" s="593">
        <v>92364</v>
      </c>
      <c r="B3694" s="593" t="s">
        <v>4436</v>
      </c>
      <c r="C3694" s="593" t="s">
        <v>67</v>
      </c>
      <c r="D3694" s="593" t="s">
        <v>793</v>
      </c>
      <c r="E3694" s="595">
        <v>54.03</v>
      </c>
      <c r="F3694" s="591" t="s">
        <v>794</v>
      </c>
    </row>
    <row r="3695" spans="1:6">
      <c r="A3695" s="593">
        <v>92365</v>
      </c>
      <c r="B3695" s="593" t="s">
        <v>4437</v>
      </c>
      <c r="C3695" s="593" t="s">
        <v>67</v>
      </c>
      <c r="D3695" s="593" t="s">
        <v>793</v>
      </c>
      <c r="E3695" s="595">
        <v>62.24</v>
      </c>
      <c r="F3695" s="591" t="s">
        <v>794</v>
      </c>
    </row>
    <row r="3696" spans="1:6">
      <c r="A3696" s="593">
        <v>92366</v>
      </c>
      <c r="B3696" s="593" t="s">
        <v>4438</v>
      </c>
      <c r="C3696" s="593" t="s">
        <v>67</v>
      </c>
      <c r="D3696" s="593" t="s">
        <v>793</v>
      </c>
      <c r="E3696" s="595">
        <v>87.07</v>
      </c>
      <c r="F3696" s="591" t="s">
        <v>794</v>
      </c>
    </row>
    <row r="3697" spans="1:6">
      <c r="A3697" s="593">
        <v>92367</v>
      </c>
      <c r="B3697" s="593" t="s">
        <v>372</v>
      </c>
      <c r="C3697" s="593" t="s">
        <v>67</v>
      </c>
      <c r="D3697" s="593" t="s">
        <v>793</v>
      </c>
      <c r="E3697" s="595">
        <v>107.14</v>
      </c>
      <c r="F3697" s="591" t="s">
        <v>794</v>
      </c>
    </row>
    <row r="3698" spans="1:6">
      <c r="A3698" s="593">
        <v>92368</v>
      </c>
      <c r="B3698" s="593" t="s">
        <v>4439</v>
      </c>
      <c r="C3698" s="593" t="s">
        <v>67</v>
      </c>
      <c r="D3698" s="593" t="s">
        <v>793</v>
      </c>
      <c r="E3698" s="595">
        <v>141.96</v>
      </c>
      <c r="F3698" s="591" t="s">
        <v>794</v>
      </c>
    </row>
    <row r="3699" spans="1:6">
      <c r="A3699" s="593">
        <v>92645</v>
      </c>
      <c r="B3699" s="593" t="s">
        <v>4440</v>
      </c>
      <c r="C3699" s="593" t="s">
        <v>67</v>
      </c>
      <c r="D3699" s="593" t="s">
        <v>793</v>
      </c>
      <c r="E3699" s="595">
        <v>67.209999999999994</v>
      </c>
      <c r="F3699" s="591" t="s">
        <v>794</v>
      </c>
    </row>
    <row r="3700" spans="1:6">
      <c r="A3700" s="593">
        <v>92646</v>
      </c>
      <c r="B3700" s="593" t="s">
        <v>4441</v>
      </c>
      <c r="C3700" s="593" t="s">
        <v>67</v>
      </c>
      <c r="D3700" s="593" t="s">
        <v>793</v>
      </c>
      <c r="E3700" s="595">
        <v>88.77</v>
      </c>
      <c r="F3700" s="591" t="s">
        <v>794</v>
      </c>
    </row>
    <row r="3701" spans="1:6">
      <c r="A3701" s="593">
        <v>92648</v>
      </c>
      <c r="B3701" s="593" t="s">
        <v>4442</v>
      </c>
      <c r="C3701" s="593" t="s">
        <v>67</v>
      </c>
      <c r="D3701" s="593" t="s">
        <v>793</v>
      </c>
      <c r="E3701" s="595">
        <v>97.11</v>
      </c>
      <c r="F3701" s="591" t="s">
        <v>794</v>
      </c>
    </row>
    <row r="3702" spans="1:6">
      <c r="A3702" s="593">
        <v>92649</v>
      </c>
      <c r="B3702" s="593" t="s">
        <v>4443</v>
      </c>
      <c r="C3702" s="593" t="s">
        <v>67</v>
      </c>
      <c r="D3702" s="593" t="s">
        <v>793</v>
      </c>
      <c r="E3702" s="595">
        <v>118.55</v>
      </c>
      <c r="F3702" s="591" t="s">
        <v>794</v>
      </c>
    </row>
    <row r="3703" spans="1:6">
      <c r="A3703" s="593">
        <v>92650</v>
      </c>
      <c r="B3703" s="593" t="s">
        <v>4444</v>
      </c>
      <c r="C3703" s="593" t="s">
        <v>67</v>
      </c>
      <c r="D3703" s="593" t="s">
        <v>793</v>
      </c>
      <c r="E3703" s="595">
        <v>187.97</v>
      </c>
      <c r="F3703" s="591" t="s">
        <v>794</v>
      </c>
    </row>
    <row r="3704" spans="1:6">
      <c r="A3704" s="593">
        <v>92652</v>
      </c>
      <c r="B3704" s="593" t="s">
        <v>4445</v>
      </c>
      <c r="C3704" s="593" t="s">
        <v>67</v>
      </c>
      <c r="D3704" s="593" t="s">
        <v>793</v>
      </c>
      <c r="E3704" s="595">
        <v>58.07</v>
      </c>
      <c r="F3704" s="591" t="s">
        <v>794</v>
      </c>
    </row>
    <row r="3705" spans="1:6">
      <c r="A3705" s="593">
        <v>92653</v>
      </c>
      <c r="B3705" s="593" t="s">
        <v>4446</v>
      </c>
      <c r="C3705" s="593" t="s">
        <v>67</v>
      </c>
      <c r="D3705" s="593" t="s">
        <v>793</v>
      </c>
      <c r="E3705" s="595">
        <v>66.31</v>
      </c>
      <c r="F3705" s="591" t="s">
        <v>794</v>
      </c>
    </row>
    <row r="3706" spans="1:6">
      <c r="A3706" s="593">
        <v>92654</v>
      </c>
      <c r="B3706" s="593" t="s">
        <v>4447</v>
      </c>
      <c r="C3706" s="593" t="s">
        <v>67</v>
      </c>
      <c r="D3706" s="593" t="s">
        <v>793</v>
      </c>
      <c r="E3706" s="595">
        <v>91.15</v>
      </c>
      <c r="F3706" s="591" t="s">
        <v>794</v>
      </c>
    </row>
    <row r="3707" spans="1:6">
      <c r="A3707" s="593">
        <v>92655</v>
      </c>
      <c r="B3707" s="593" t="s">
        <v>4448</v>
      </c>
      <c r="C3707" s="593" t="s">
        <v>67</v>
      </c>
      <c r="D3707" s="593" t="s">
        <v>793</v>
      </c>
      <c r="E3707" s="595">
        <v>111.3</v>
      </c>
      <c r="F3707" s="591" t="s">
        <v>794</v>
      </c>
    </row>
    <row r="3708" spans="1:6">
      <c r="A3708" s="593">
        <v>92656</v>
      </c>
      <c r="B3708" s="593" t="s">
        <v>4449</v>
      </c>
      <c r="C3708" s="593" t="s">
        <v>67</v>
      </c>
      <c r="D3708" s="593" t="s">
        <v>793</v>
      </c>
      <c r="E3708" s="595">
        <v>146.12</v>
      </c>
      <c r="F3708" s="591" t="s">
        <v>794</v>
      </c>
    </row>
    <row r="3709" spans="1:6">
      <c r="A3709" s="593">
        <v>92687</v>
      </c>
      <c r="B3709" s="593" t="s">
        <v>4450</v>
      </c>
      <c r="C3709" s="593" t="s">
        <v>67</v>
      </c>
      <c r="D3709" s="593" t="s">
        <v>793</v>
      </c>
      <c r="E3709" s="595">
        <v>26.89</v>
      </c>
      <c r="F3709" s="591" t="s">
        <v>794</v>
      </c>
    </row>
    <row r="3710" spans="1:6">
      <c r="A3710" s="593">
        <v>92688</v>
      </c>
      <c r="B3710" s="593" t="s">
        <v>367</v>
      </c>
      <c r="C3710" s="593" t="s">
        <v>67</v>
      </c>
      <c r="D3710" s="593" t="s">
        <v>793</v>
      </c>
      <c r="E3710" s="595">
        <v>37.270000000000003</v>
      </c>
      <c r="F3710" s="591" t="s">
        <v>794</v>
      </c>
    </row>
    <row r="3711" spans="1:6">
      <c r="A3711" s="593">
        <v>92689</v>
      </c>
      <c r="B3711" s="593" t="s">
        <v>4451</v>
      </c>
      <c r="C3711" s="593" t="s">
        <v>67</v>
      </c>
      <c r="D3711" s="593" t="s">
        <v>793</v>
      </c>
      <c r="E3711" s="595">
        <v>46.96</v>
      </c>
      <c r="F3711" s="591" t="s">
        <v>794</v>
      </c>
    </row>
    <row r="3712" spans="1:6">
      <c r="A3712" s="593">
        <v>92690</v>
      </c>
      <c r="B3712" s="593" t="s">
        <v>4452</v>
      </c>
      <c r="C3712" s="593" t="s">
        <v>67</v>
      </c>
      <c r="D3712" s="593" t="s">
        <v>793</v>
      </c>
      <c r="E3712" s="595">
        <v>66.709999999999994</v>
      </c>
      <c r="F3712" s="591" t="s">
        <v>794</v>
      </c>
    </row>
    <row r="3713" spans="1:6">
      <c r="A3713" s="593">
        <v>92691</v>
      </c>
      <c r="B3713" s="593" t="s">
        <v>4453</v>
      </c>
      <c r="C3713" s="593" t="s">
        <v>67</v>
      </c>
      <c r="D3713" s="593" t="s">
        <v>793</v>
      </c>
      <c r="E3713" s="595">
        <v>85.62</v>
      </c>
      <c r="F3713" s="591" t="s">
        <v>794</v>
      </c>
    </row>
    <row r="3714" spans="1:6">
      <c r="A3714" s="593">
        <v>94462</v>
      </c>
      <c r="B3714" s="593" t="s">
        <v>4454</v>
      </c>
      <c r="C3714" s="593" t="s">
        <v>67</v>
      </c>
      <c r="D3714" s="593" t="s">
        <v>793</v>
      </c>
      <c r="E3714" s="595">
        <v>93.87</v>
      </c>
      <c r="F3714" s="591" t="s">
        <v>794</v>
      </c>
    </row>
    <row r="3715" spans="1:6">
      <c r="A3715" s="593">
        <v>94463</v>
      </c>
      <c r="B3715" s="593" t="s">
        <v>4455</v>
      </c>
      <c r="C3715" s="593" t="s">
        <v>67</v>
      </c>
      <c r="D3715" s="593" t="s">
        <v>793</v>
      </c>
      <c r="E3715" s="595">
        <v>115.34</v>
      </c>
      <c r="F3715" s="591" t="s">
        <v>794</v>
      </c>
    </row>
    <row r="3716" spans="1:6">
      <c r="A3716" s="593">
        <v>94464</v>
      </c>
      <c r="B3716" s="593" t="s">
        <v>4456</v>
      </c>
      <c r="C3716" s="593" t="s">
        <v>67</v>
      </c>
      <c r="D3716" s="593" t="s">
        <v>793</v>
      </c>
      <c r="E3716" s="595">
        <v>152.19</v>
      </c>
      <c r="F3716" s="591" t="s">
        <v>794</v>
      </c>
    </row>
    <row r="3717" spans="1:6">
      <c r="A3717" s="593">
        <v>94602</v>
      </c>
      <c r="B3717" s="593" t="s">
        <v>4457</v>
      </c>
      <c r="C3717" s="593" t="s">
        <v>67</v>
      </c>
      <c r="D3717" s="593" t="s">
        <v>793</v>
      </c>
      <c r="E3717" s="595">
        <v>216.96</v>
      </c>
      <c r="F3717" s="591" t="s">
        <v>794</v>
      </c>
    </row>
    <row r="3718" spans="1:6">
      <c r="A3718" s="593">
        <v>94603</v>
      </c>
      <c r="B3718" s="593" t="s">
        <v>4458</v>
      </c>
      <c r="C3718" s="593" t="s">
        <v>67</v>
      </c>
      <c r="D3718" s="593" t="s">
        <v>793</v>
      </c>
      <c r="E3718" s="595">
        <v>298.11</v>
      </c>
      <c r="F3718" s="591" t="s">
        <v>794</v>
      </c>
    </row>
    <row r="3719" spans="1:6">
      <c r="A3719" s="593">
        <v>94604</v>
      </c>
      <c r="B3719" s="593" t="s">
        <v>4459</v>
      </c>
      <c r="C3719" s="593" t="s">
        <v>67</v>
      </c>
      <c r="D3719" s="593" t="s">
        <v>793</v>
      </c>
      <c r="E3719" s="595">
        <v>426.79</v>
      </c>
      <c r="F3719" s="591" t="s">
        <v>794</v>
      </c>
    </row>
    <row r="3720" spans="1:6">
      <c r="A3720" s="593">
        <v>94605</v>
      </c>
      <c r="B3720" s="593" t="s">
        <v>4460</v>
      </c>
      <c r="C3720" s="593" t="s">
        <v>67</v>
      </c>
      <c r="D3720" s="593" t="s">
        <v>793</v>
      </c>
      <c r="E3720" s="595">
        <v>620.5</v>
      </c>
      <c r="F3720" s="591" t="s">
        <v>794</v>
      </c>
    </row>
    <row r="3721" spans="1:6">
      <c r="A3721" s="593">
        <v>94648</v>
      </c>
      <c r="B3721" s="593" t="s">
        <v>4461</v>
      </c>
      <c r="C3721" s="593" t="s">
        <v>67</v>
      </c>
      <c r="D3721" s="593" t="s">
        <v>942</v>
      </c>
      <c r="E3721" s="595">
        <v>5.93</v>
      </c>
      <c r="F3721" s="591" t="s">
        <v>794</v>
      </c>
    </row>
    <row r="3722" spans="1:6">
      <c r="A3722" s="593">
        <v>94649</v>
      </c>
      <c r="B3722" s="593" t="s">
        <v>4462</v>
      </c>
      <c r="C3722" s="593" t="s">
        <v>67</v>
      </c>
      <c r="D3722" s="593" t="s">
        <v>942</v>
      </c>
      <c r="E3722" s="595">
        <v>11.17</v>
      </c>
      <c r="F3722" s="591" t="s">
        <v>794</v>
      </c>
    </row>
    <row r="3723" spans="1:6">
      <c r="A3723" s="593">
        <v>94650</v>
      </c>
      <c r="B3723" s="593" t="s">
        <v>4463</v>
      </c>
      <c r="C3723" s="593" t="s">
        <v>67</v>
      </c>
      <c r="D3723" s="593" t="s">
        <v>942</v>
      </c>
      <c r="E3723" s="595">
        <v>16.989999999999998</v>
      </c>
      <c r="F3723" s="591" t="s">
        <v>794</v>
      </c>
    </row>
    <row r="3724" spans="1:6">
      <c r="A3724" s="593">
        <v>94651</v>
      </c>
      <c r="B3724" s="593" t="s">
        <v>4464</v>
      </c>
      <c r="C3724" s="593" t="s">
        <v>67</v>
      </c>
      <c r="D3724" s="593" t="s">
        <v>942</v>
      </c>
      <c r="E3724" s="595">
        <v>19.64</v>
      </c>
      <c r="F3724" s="591" t="s">
        <v>794</v>
      </c>
    </row>
    <row r="3725" spans="1:6">
      <c r="A3725" s="593">
        <v>94652</v>
      </c>
      <c r="B3725" s="593" t="s">
        <v>4465</v>
      </c>
      <c r="C3725" s="593" t="s">
        <v>67</v>
      </c>
      <c r="D3725" s="593" t="s">
        <v>942</v>
      </c>
      <c r="E3725" s="595">
        <v>30.91</v>
      </c>
      <c r="F3725" s="591" t="s">
        <v>794</v>
      </c>
    </row>
    <row r="3726" spans="1:6">
      <c r="A3726" s="593">
        <v>94653</v>
      </c>
      <c r="B3726" s="593" t="s">
        <v>4466</v>
      </c>
      <c r="C3726" s="593" t="s">
        <v>67</v>
      </c>
      <c r="D3726" s="593" t="s">
        <v>942</v>
      </c>
      <c r="E3726" s="595">
        <v>50.06</v>
      </c>
      <c r="F3726" s="591" t="s">
        <v>794</v>
      </c>
    </row>
    <row r="3727" spans="1:6">
      <c r="A3727" s="593">
        <v>94654</v>
      </c>
      <c r="B3727" s="593" t="s">
        <v>4467</v>
      </c>
      <c r="C3727" s="593" t="s">
        <v>67</v>
      </c>
      <c r="D3727" s="593" t="s">
        <v>942</v>
      </c>
      <c r="E3727" s="595">
        <v>68.37</v>
      </c>
      <c r="F3727" s="591" t="s">
        <v>794</v>
      </c>
    </row>
    <row r="3728" spans="1:6">
      <c r="A3728" s="593">
        <v>94655</v>
      </c>
      <c r="B3728" s="593" t="s">
        <v>4468</v>
      </c>
      <c r="C3728" s="593" t="s">
        <v>67</v>
      </c>
      <c r="D3728" s="593" t="s">
        <v>942</v>
      </c>
      <c r="E3728" s="595">
        <v>107.6</v>
      </c>
      <c r="F3728" s="591" t="s">
        <v>794</v>
      </c>
    </row>
    <row r="3729" spans="1:6">
      <c r="A3729" s="593">
        <v>94716</v>
      </c>
      <c r="B3729" s="593" t="s">
        <v>4469</v>
      </c>
      <c r="C3729" s="593" t="s">
        <v>67</v>
      </c>
      <c r="D3729" s="593" t="s">
        <v>942</v>
      </c>
      <c r="E3729" s="595">
        <v>22.54</v>
      </c>
      <c r="F3729" s="591" t="s">
        <v>794</v>
      </c>
    </row>
    <row r="3730" spans="1:6">
      <c r="A3730" s="593">
        <v>94717</v>
      </c>
      <c r="B3730" s="593" t="s">
        <v>4470</v>
      </c>
      <c r="C3730" s="593" t="s">
        <v>67</v>
      </c>
      <c r="D3730" s="593" t="s">
        <v>942</v>
      </c>
      <c r="E3730" s="595">
        <v>38.03</v>
      </c>
      <c r="F3730" s="591" t="s">
        <v>794</v>
      </c>
    </row>
    <row r="3731" spans="1:6">
      <c r="A3731" s="593">
        <v>94718</v>
      </c>
      <c r="B3731" s="593" t="s">
        <v>4471</v>
      </c>
      <c r="C3731" s="593" t="s">
        <v>67</v>
      </c>
      <c r="D3731" s="593" t="s">
        <v>942</v>
      </c>
      <c r="E3731" s="595">
        <v>49.67</v>
      </c>
      <c r="F3731" s="591" t="s">
        <v>794</v>
      </c>
    </row>
    <row r="3732" spans="1:6">
      <c r="A3732" s="593">
        <v>94719</v>
      </c>
      <c r="B3732" s="593" t="s">
        <v>4472</v>
      </c>
      <c r="C3732" s="593" t="s">
        <v>67</v>
      </c>
      <c r="D3732" s="593" t="s">
        <v>942</v>
      </c>
      <c r="E3732" s="595">
        <v>66.319999999999993</v>
      </c>
      <c r="F3732" s="591" t="s">
        <v>794</v>
      </c>
    </row>
    <row r="3733" spans="1:6">
      <c r="A3733" s="593">
        <v>94720</v>
      </c>
      <c r="B3733" s="593" t="s">
        <v>4473</v>
      </c>
      <c r="C3733" s="593" t="s">
        <v>67</v>
      </c>
      <c r="D3733" s="593" t="s">
        <v>942</v>
      </c>
      <c r="E3733" s="595">
        <v>97.12</v>
      </c>
      <c r="F3733" s="591" t="s">
        <v>794</v>
      </c>
    </row>
    <row r="3734" spans="1:6">
      <c r="A3734" s="593">
        <v>94721</v>
      </c>
      <c r="B3734" s="593" t="s">
        <v>4474</v>
      </c>
      <c r="C3734" s="593" t="s">
        <v>67</v>
      </c>
      <c r="D3734" s="593" t="s">
        <v>942</v>
      </c>
      <c r="E3734" s="595">
        <v>157.34</v>
      </c>
      <c r="F3734" s="591" t="s">
        <v>794</v>
      </c>
    </row>
    <row r="3735" spans="1:6">
      <c r="A3735" s="593">
        <v>94722</v>
      </c>
      <c r="B3735" s="593" t="s">
        <v>4475</v>
      </c>
      <c r="C3735" s="593" t="s">
        <v>67</v>
      </c>
      <c r="D3735" s="593" t="s">
        <v>942</v>
      </c>
      <c r="E3735" s="595">
        <v>245.74</v>
      </c>
      <c r="F3735" s="591" t="s">
        <v>794</v>
      </c>
    </row>
    <row r="3736" spans="1:6">
      <c r="A3736" s="593">
        <v>94723</v>
      </c>
      <c r="B3736" s="593" t="s">
        <v>4476</v>
      </c>
      <c r="C3736" s="593" t="s">
        <v>67</v>
      </c>
      <c r="D3736" s="593" t="s">
        <v>942</v>
      </c>
      <c r="E3736" s="595">
        <v>463.73</v>
      </c>
      <c r="F3736" s="591" t="s">
        <v>794</v>
      </c>
    </row>
    <row r="3737" spans="1:6">
      <c r="A3737" s="593">
        <v>95697</v>
      </c>
      <c r="B3737" s="593" t="s">
        <v>4477</v>
      </c>
      <c r="C3737" s="593" t="s">
        <v>67</v>
      </c>
      <c r="D3737" s="593" t="s">
        <v>793</v>
      </c>
      <c r="E3737" s="595">
        <v>93.84</v>
      </c>
      <c r="F3737" s="591" t="s">
        <v>794</v>
      </c>
    </row>
    <row r="3738" spans="1:6">
      <c r="A3738" s="593">
        <v>96635</v>
      </c>
      <c r="B3738" s="593" t="s">
        <v>4478</v>
      </c>
      <c r="C3738" s="593" t="s">
        <v>67</v>
      </c>
      <c r="D3738" s="593" t="s">
        <v>793</v>
      </c>
      <c r="E3738" s="595">
        <v>35.020000000000003</v>
      </c>
      <c r="F3738" s="591" t="s">
        <v>794</v>
      </c>
    </row>
    <row r="3739" spans="1:6">
      <c r="A3739" s="593">
        <v>96636</v>
      </c>
      <c r="B3739" s="593" t="s">
        <v>4479</v>
      </c>
      <c r="C3739" s="593" t="s">
        <v>67</v>
      </c>
      <c r="D3739" s="593" t="s">
        <v>793</v>
      </c>
      <c r="E3739" s="595">
        <v>37.159999999999997</v>
      </c>
      <c r="F3739" s="591" t="s">
        <v>794</v>
      </c>
    </row>
    <row r="3740" spans="1:6">
      <c r="A3740" s="593">
        <v>96644</v>
      </c>
      <c r="B3740" s="593" t="s">
        <v>4480</v>
      </c>
      <c r="C3740" s="593" t="s">
        <v>67</v>
      </c>
      <c r="D3740" s="593" t="s">
        <v>793</v>
      </c>
      <c r="E3740" s="595">
        <v>19.52</v>
      </c>
      <c r="F3740" s="591" t="s">
        <v>794</v>
      </c>
    </row>
    <row r="3741" spans="1:6">
      <c r="A3741" s="593">
        <v>96645</v>
      </c>
      <c r="B3741" s="593" t="s">
        <v>4481</v>
      </c>
      <c r="C3741" s="593" t="s">
        <v>67</v>
      </c>
      <c r="D3741" s="593" t="s">
        <v>793</v>
      </c>
      <c r="E3741" s="595">
        <v>17.25</v>
      </c>
      <c r="F3741" s="591" t="s">
        <v>794</v>
      </c>
    </row>
    <row r="3742" spans="1:6">
      <c r="A3742" s="593">
        <v>96646</v>
      </c>
      <c r="B3742" s="593" t="s">
        <v>4482</v>
      </c>
      <c r="C3742" s="593" t="s">
        <v>67</v>
      </c>
      <c r="D3742" s="593" t="s">
        <v>793</v>
      </c>
      <c r="E3742" s="595">
        <v>21.17</v>
      </c>
      <c r="F3742" s="591" t="s">
        <v>794</v>
      </c>
    </row>
    <row r="3743" spans="1:6">
      <c r="A3743" s="593">
        <v>96647</v>
      </c>
      <c r="B3743" s="593" t="s">
        <v>4483</v>
      </c>
      <c r="C3743" s="593" t="s">
        <v>67</v>
      </c>
      <c r="D3743" s="593" t="s">
        <v>793</v>
      </c>
      <c r="E3743" s="595">
        <v>21.22</v>
      </c>
      <c r="F3743" s="591" t="s">
        <v>794</v>
      </c>
    </row>
    <row r="3744" spans="1:6">
      <c r="A3744" s="593">
        <v>96648</v>
      </c>
      <c r="B3744" s="593" t="s">
        <v>4484</v>
      </c>
      <c r="C3744" s="593" t="s">
        <v>67</v>
      </c>
      <c r="D3744" s="593" t="s">
        <v>793</v>
      </c>
      <c r="E3744" s="595">
        <v>26.28</v>
      </c>
      <c r="F3744" s="591" t="s">
        <v>794</v>
      </c>
    </row>
    <row r="3745" spans="1:6">
      <c r="A3745" s="593">
        <v>96649</v>
      </c>
      <c r="B3745" s="593" t="s">
        <v>4485</v>
      </c>
      <c r="C3745" s="593" t="s">
        <v>67</v>
      </c>
      <c r="D3745" s="593" t="s">
        <v>793</v>
      </c>
      <c r="E3745" s="595">
        <v>34.909999999999997</v>
      </c>
      <c r="F3745" s="591" t="s">
        <v>794</v>
      </c>
    </row>
    <row r="3746" spans="1:6">
      <c r="A3746" s="593">
        <v>96668</v>
      </c>
      <c r="B3746" s="593" t="s">
        <v>4486</v>
      </c>
      <c r="C3746" s="593" t="s">
        <v>67</v>
      </c>
      <c r="D3746" s="593" t="s">
        <v>793</v>
      </c>
      <c r="E3746" s="595">
        <v>15.4</v>
      </c>
      <c r="F3746" s="591" t="s">
        <v>794</v>
      </c>
    </row>
    <row r="3747" spans="1:6">
      <c r="A3747" s="593">
        <v>96669</v>
      </c>
      <c r="B3747" s="593" t="s">
        <v>4487</v>
      </c>
      <c r="C3747" s="593" t="s">
        <v>67</v>
      </c>
      <c r="D3747" s="593" t="s">
        <v>793</v>
      </c>
      <c r="E3747" s="595">
        <v>15.04</v>
      </c>
      <c r="F3747" s="591" t="s">
        <v>794</v>
      </c>
    </row>
    <row r="3748" spans="1:6">
      <c r="A3748" s="593">
        <v>96670</v>
      </c>
      <c r="B3748" s="593" t="s">
        <v>4488</v>
      </c>
      <c r="C3748" s="593" t="s">
        <v>67</v>
      </c>
      <c r="D3748" s="593" t="s">
        <v>793</v>
      </c>
      <c r="E3748" s="595">
        <v>19.59</v>
      </c>
      <c r="F3748" s="591" t="s">
        <v>794</v>
      </c>
    </row>
    <row r="3749" spans="1:6">
      <c r="A3749" s="593">
        <v>96671</v>
      </c>
      <c r="B3749" s="593" t="s">
        <v>4489</v>
      </c>
      <c r="C3749" s="593" t="s">
        <v>67</v>
      </c>
      <c r="D3749" s="593" t="s">
        <v>793</v>
      </c>
      <c r="E3749" s="595">
        <v>29.76</v>
      </c>
      <c r="F3749" s="591" t="s">
        <v>794</v>
      </c>
    </row>
    <row r="3750" spans="1:6">
      <c r="A3750" s="593">
        <v>96672</v>
      </c>
      <c r="B3750" s="593" t="s">
        <v>4490</v>
      </c>
      <c r="C3750" s="593" t="s">
        <v>67</v>
      </c>
      <c r="D3750" s="593" t="s">
        <v>793</v>
      </c>
      <c r="E3750" s="595">
        <v>45.47</v>
      </c>
      <c r="F3750" s="591" t="s">
        <v>794</v>
      </c>
    </row>
    <row r="3751" spans="1:6">
      <c r="A3751" s="593">
        <v>96673</v>
      </c>
      <c r="B3751" s="593" t="s">
        <v>4491</v>
      </c>
      <c r="C3751" s="593" t="s">
        <v>67</v>
      </c>
      <c r="D3751" s="593" t="s">
        <v>793</v>
      </c>
      <c r="E3751" s="595">
        <v>57.39</v>
      </c>
      <c r="F3751" s="591" t="s">
        <v>794</v>
      </c>
    </row>
    <row r="3752" spans="1:6">
      <c r="A3752" s="593">
        <v>96674</v>
      </c>
      <c r="B3752" s="593" t="s">
        <v>4492</v>
      </c>
      <c r="C3752" s="593" t="s">
        <v>67</v>
      </c>
      <c r="D3752" s="593" t="s">
        <v>793</v>
      </c>
      <c r="E3752" s="594">
        <v>93.07</v>
      </c>
      <c r="F3752" s="591" t="s">
        <v>794</v>
      </c>
    </row>
    <row r="3753" spans="1:6">
      <c r="A3753" s="593">
        <v>96675</v>
      </c>
      <c r="B3753" s="593" t="s">
        <v>4493</v>
      </c>
      <c r="C3753" s="593" t="s">
        <v>67</v>
      </c>
      <c r="D3753" s="593" t="s">
        <v>793</v>
      </c>
      <c r="E3753" s="594">
        <v>135.51</v>
      </c>
      <c r="F3753" s="591" t="s">
        <v>794</v>
      </c>
    </row>
    <row r="3754" spans="1:6">
      <c r="A3754" s="593">
        <v>96676</v>
      </c>
      <c r="B3754" s="593" t="s">
        <v>4494</v>
      </c>
      <c r="C3754" s="593" t="s">
        <v>67</v>
      </c>
      <c r="D3754" s="593" t="s">
        <v>793</v>
      </c>
      <c r="E3754" s="595">
        <v>19.329999999999998</v>
      </c>
      <c r="F3754" s="591" t="s">
        <v>794</v>
      </c>
    </row>
    <row r="3755" spans="1:6">
      <c r="A3755" s="593">
        <v>96677</v>
      </c>
      <c r="B3755" s="593" t="s">
        <v>4495</v>
      </c>
      <c r="C3755" s="593" t="s">
        <v>67</v>
      </c>
      <c r="D3755" s="593" t="s">
        <v>793</v>
      </c>
      <c r="E3755" s="595">
        <v>25.22</v>
      </c>
      <c r="F3755" s="591" t="s">
        <v>794</v>
      </c>
    </row>
    <row r="3756" spans="1:6">
      <c r="A3756" s="593">
        <v>96678</v>
      </c>
      <c r="B3756" s="593" t="s">
        <v>4496</v>
      </c>
      <c r="C3756" s="593" t="s">
        <v>67</v>
      </c>
      <c r="D3756" s="593" t="s">
        <v>793</v>
      </c>
      <c r="E3756" s="595">
        <v>34.799999999999997</v>
      </c>
      <c r="F3756" s="591" t="s">
        <v>794</v>
      </c>
    </row>
    <row r="3757" spans="1:6">
      <c r="A3757" s="593">
        <v>96679</v>
      </c>
      <c r="B3757" s="593" t="s">
        <v>4497</v>
      </c>
      <c r="C3757" s="593" t="s">
        <v>67</v>
      </c>
      <c r="D3757" s="593" t="s">
        <v>793</v>
      </c>
      <c r="E3757" s="595">
        <v>52</v>
      </c>
      <c r="F3757" s="591" t="s">
        <v>794</v>
      </c>
    </row>
    <row r="3758" spans="1:6">
      <c r="A3758" s="593">
        <v>96680</v>
      </c>
      <c r="B3758" s="593" t="s">
        <v>4498</v>
      </c>
      <c r="C3758" s="593" t="s">
        <v>67</v>
      </c>
      <c r="D3758" s="593" t="s">
        <v>793</v>
      </c>
      <c r="E3758" s="595">
        <v>86.28</v>
      </c>
      <c r="F3758" s="591" t="s">
        <v>794</v>
      </c>
    </row>
    <row r="3759" spans="1:6">
      <c r="A3759" s="593">
        <v>96681</v>
      </c>
      <c r="B3759" s="593" t="s">
        <v>4499</v>
      </c>
      <c r="C3759" s="593" t="s">
        <v>67</v>
      </c>
      <c r="D3759" s="593" t="s">
        <v>793</v>
      </c>
      <c r="E3759" s="595">
        <v>116.25</v>
      </c>
      <c r="F3759" s="591" t="s">
        <v>794</v>
      </c>
    </row>
    <row r="3760" spans="1:6">
      <c r="A3760" s="593">
        <v>96682</v>
      </c>
      <c r="B3760" s="593" t="s">
        <v>4500</v>
      </c>
      <c r="C3760" s="593" t="s">
        <v>67</v>
      </c>
      <c r="D3760" s="593" t="s">
        <v>793</v>
      </c>
      <c r="E3760" s="595">
        <v>192.2</v>
      </c>
      <c r="F3760" s="591" t="s">
        <v>794</v>
      </c>
    </row>
    <row r="3761" spans="1:6">
      <c r="A3761" s="593">
        <v>96683</v>
      </c>
      <c r="B3761" s="593" t="s">
        <v>4501</v>
      </c>
      <c r="C3761" s="593" t="s">
        <v>67</v>
      </c>
      <c r="D3761" s="593" t="s">
        <v>793</v>
      </c>
      <c r="E3761" s="595">
        <v>263.99</v>
      </c>
      <c r="F3761" s="591" t="s">
        <v>794</v>
      </c>
    </row>
    <row r="3762" spans="1:6">
      <c r="A3762" s="593">
        <v>96718</v>
      </c>
      <c r="B3762" s="593" t="s">
        <v>4502</v>
      </c>
      <c r="C3762" s="593" t="s">
        <v>67</v>
      </c>
      <c r="D3762" s="593" t="s">
        <v>793</v>
      </c>
      <c r="E3762" s="595">
        <v>12.49</v>
      </c>
      <c r="F3762" s="591" t="s">
        <v>794</v>
      </c>
    </row>
    <row r="3763" spans="1:6">
      <c r="A3763" s="593">
        <v>96719</v>
      </c>
      <c r="B3763" s="593" t="s">
        <v>4503</v>
      </c>
      <c r="C3763" s="593" t="s">
        <v>67</v>
      </c>
      <c r="D3763" s="593" t="s">
        <v>793</v>
      </c>
      <c r="E3763" s="595">
        <v>16.07</v>
      </c>
      <c r="F3763" s="591" t="s">
        <v>794</v>
      </c>
    </row>
    <row r="3764" spans="1:6">
      <c r="A3764" s="593">
        <v>96720</v>
      </c>
      <c r="B3764" s="593" t="s">
        <v>4504</v>
      </c>
      <c r="C3764" s="593" t="s">
        <v>67</v>
      </c>
      <c r="D3764" s="593" t="s">
        <v>793</v>
      </c>
      <c r="E3764" s="595">
        <v>14.46</v>
      </c>
      <c r="F3764" s="591" t="s">
        <v>794</v>
      </c>
    </row>
    <row r="3765" spans="1:6">
      <c r="A3765" s="593">
        <v>96721</v>
      </c>
      <c r="B3765" s="593" t="s">
        <v>4505</v>
      </c>
      <c r="C3765" s="593" t="s">
        <v>67</v>
      </c>
      <c r="D3765" s="593" t="s">
        <v>793</v>
      </c>
      <c r="E3765" s="595">
        <v>18.850000000000001</v>
      </c>
      <c r="F3765" s="591" t="s">
        <v>794</v>
      </c>
    </row>
    <row r="3766" spans="1:6">
      <c r="A3766" s="593">
        <v>96722</v>
      </c>
      <c r="B3766" s="593" t="s">
        <v>4506</v>
      </c>
      <c r="C3766" s="593" t="s">
        <v>67</v>
      </c>
      <c r="D3766" s="593" t="s">
        <v>793</v>
      </c>
      <c r="E3766" s="595">
        <v>29.08</v>
      </c>
      <c r="F3766" s="591" t="s">
        <v>794</v>
      </c>
    </row>
    <row r="3767" spans="1:6">
      <c r="A3767" s="593">
        <v>96723</v>
      </c>
      <c r="B3767" s="593" t="s">
        <v>4507</v>
      </c>
      <c r="C3767" s="593" t="s">
        <v>67</v>
      </c>
      <c r="D3767" s="593" t="s">
        <v>793</v>
      </c>
      <c r="E3767" s="595">
        <v>45.35</v>
      </c>
      <c r="F3767" s="591" t="s">
        <v>794</v>
      </c>
    </row>
    <row r="3768" spans="1:6">
      <c r="A3768" s="593">
        <v>96724</v>
      </c>
      <c r="B3768" s="593" t="s">
        <v>4508</v>
      </c>
      <c r="C3768" s="593" t="s">
        <v>67</v>
      </c>
      <c r="D3768" s="593" t="s">
        <v>793</v>
      </c>
      <c r="E3768" s="595">
        <v>58.23</v>
      </c>
      <c r="F3768" s="591" t="s">
        <v>794</v>
      </c>
    </row>
    <row r="3769" spans="1:6">
      <c r="A3769" s="593">
        <v>96725</v>
      </c>
      <c r="B3769" s="593" t="s">
        <v>4509</v>
      </c>
      <c r="C3769" s="593" t="s">
        <v>67</v>
      </c>
      <c r="D3769" s="593" t="s">
        <v>793</v>
      </c>
      <c r="E3769" s="595">
        <v>95.71</v>
      </c>
      <c r="F3769" s="591" t="s">
        <v>794</v>
      </c>
    </row>
    <row r="3770" spans="1:6">
      <c r="A3770" s="593">
        <v>96726</v>
      </c>
      <c r="B3770" s="593" t="s">
        <v>4510</v>
      </c>
      <c r="C3770" s="593" t="s">
        <v>67</v>
      </c>
      <c r="D3770" s="593" t="s">
        <v>793</v>
      </c>
      <c r="E3770" s="595">
        <v>141.59</v>
      </c>
      <c r="F3770" s="591" t="s">
        <v>794</v>
      </c>
    </row>
    <row r="3771" spans="1:6">
      <c r="A3771" s="593">
        <v>96727</v>
      </c>
      <c r="B3771" s="593" t="s">
        <v>4511</v>
      </c>
      <c r="C3771" s="593" t="s">
        <v>67</v>
      </c>
      <c r="D3771" s="593" t="s">
        <v>793</v>
      </c>
      <c r="E3771" s="595">
        <v>14.18</v>
      </c>
      <c r="F3771" s="591" t="s">
        <v>794</v>
      </c>
    </row>
    <row r="3772" spans="1:6">
      <c r="A3772" s="593">
        <v>96728</v>
      </c>
      <c r="B3772" s="593" t="s">
        <v>4512</v>
      </c>
      <c r="C3772" s="593" t="s">
        <v>67</v>
      </c>
      <c r="D3772" s="593" t="s">
        <v>793</v>
      </c>
      <c r="E3772" s="595">
        <v>18.41</v>
      </c>
      <c r="F3772" s="591" t="s">
        <v>794</v>
      </c>
    </row>
    <row r="3773" spans="1:6">
      <c r="A3773" s="593">
        <v>96729</v>
      </c>
      <c r="B3773" s="593" t="s">
        <v>4513</v>
      </c>
      <c r="C3773" s="593" t="s">
        <v>67</v>
      </c>
      <c r="D3773" s="593" t="s">
        <v>793</v>
      </c>
      <c r="E3773" s="595">
        <v>23.82</v>
      </c>
      <c r="F3773" s="591" t="s">
        <v>794</v>
      </c>
    </row>
    <row r="3774" spans="1:6">
      <c r="A3774" s="593">
        <v>96730</v>
      </c>
      <c r="B3774" s="593" t="s">
        <v>4514</v>
      </c>
      <c r="C3774" s="593" t="s">
        <v>67</v>
      </c>
      <c r="D3774" s="593" t="s">
        <v>793</v>
      </c>
      <c r="E3774" s="595">
        <v>33.07</v>
      </c>
      <c r="F3774" s="591" t="s">
        <v>794</v>
      </c>
    </row>
    <row r="3775" spans="1:6">
      <c r="A3775" s="593">
        <v>96731</v>
      </c>
      <c r="B3775" s="593" t="s">
        <v>4515</v>
      </c>
      <c r="C3775" s="593" t="s">
        <v>67</v>
      </c>
      <c r="D3775" s="593" t="s">
        <v>793</v>
      </c>
      <c r="E3775" s="595">
        <v>50.2</v>
      </c>
      <c r="F3775" s="591" t="s">
        <v>794</v>
      </c>
    </row>
    <row r="3776" spans="1:6">
      <c r="A3776" s="593">
        <v>96732</v>
      </c>
      <c r="B3776" s="593" t="s">
        <v>4516</v>
      </c>
      <c r="C3776" s="593" t="s">
        <v>67</v>
      </c>
      <c r="D3776" s="593" t="s">
        <v>793</v>
      </c>
      <c r="E3776" s="595">
        <v>84.91</v>
      </c>
      <c r="F3776" s="591" t="s">
        <v>794</v>
      </c>
    </row>
    <row r="3777" spans="1:6">
      <c r="A3777" s="593">
        <v>96733</v>
      </c>
      <c r="B3777" s="593" t="s">
        <v>4517</v>
      </c>
      <c r="C3777" s="593" t="s">
        <v>67</v>
      </c>
      <c r="D3777" s="593" t="s">
        <v>793</v>
      </c>
      <c r="E3777" s="595">
        <v>115.83</v>
      </c>
      <c r="F3777" s="591" t="s">
        <v>794</v>
      </c>
    </row>
    <row r="3778" spans="1:6">
      <c r="A3778" s="593">
        <v>96734</v>
      </c>
      <c r="B3778" s="593" t="s">
        <v>4518</v>
      </c>
      <c r="C3778" s="593" t="s">
        <v>67</v>
      </c>
      <c r="D3778" s="593" t="s">
        <v>793</v>
      </c>
      <c r="E3778" s="595">
        <v>193.76</v>
      </c>
      <c r="F3778" s="591" t="s">
        <v>794</v>
      </c>
    </row>
    <row r="3779" spans="1:6">
      <c r="A3779" s="593">
        <v>96735</v>
      </c>
      <c r="B3779" s="593" t="s">
        <v>4519</v>
      </c>
      <c r="C3779" s="593" t="s">
        <v>67</v>
      </c>
      <c r="D3779" s="593" t="s">
        <v>793</v>
      </c>
      <c r="E3779" s="595">
        <v>269.43</v>
      </c>
      <c r="F3779" s="591" t="s">
        <v>794</v>
      </c>
    </row>
    <row r="3780" spans="1:6">
      <c r="A3780" s="593">
        <v>96798</v>
      </c>
      <c r="B3780" s="593" t="s">
        <v>4520</v>
      </c>
      <c r="C3780" s="593" t="s">
        <v>67</v>
      </c>
      <c r="D3780" s="593" t="s">
        <v>793</v>
      </c>
      <c r="E3780" s="595">
        <v>7.22</v>
      </c>
      <c r="F3780" s="591" t="s">
        <v>794</v>
      </c>
    </row>
    <row r="3781" spans="1:6">
      <c r="A3781" s="593">
        <v>96799</v>
      </c>
      <c r="B3781" s="593" t="s">
        <v>4521</v>
      </c>
      <c r="C3781" s="593" t="s">
        <v>67</v>
      </c>
      <c r="D3781" s="593" t="s">
        <v>793</v>
      </c>
      <c r="E3781" s="595">
        <v>9.26</v>
      </c>
      <c r="F3781" s="591" t="s">
        <v>794</v>
      </c>
    </row>
    <row r="3782" spans="1:6">
      <c r="A3782" s="593">
        <v>96800</v>
      </c>
      <c r="B3782" s="593" t="s">
        <v>4522</v>
      </c>
      <c r="C3782" s="593" t="s">
        <v>67</v>
      </c>
      <c r="D3782" s="593" t="s">
        <v>793</v>
      </c>
      <c r="E3782" s="595">
        <v>12.68</v>
      </c>
      <c r="F3782" s="591" t="s">
        <v>794</v>
      </c>
    </row>
    <row r="3783" spans="1:6">
      <c r="A3783" s="593">
        <v>96801</v>
      </c>
      <c r="B3783" s="593" t="s">
        <v>4523</v>
      </c>
      <c r="C3783" s="593" t="s">
        <v>67</v>
      </c>
      <c r="D3783" s="593" t="s">
        <v>793</v>
      </c>
      <c r="E3783" s="595">
        <v>19.37</v>
      </c>
      <c r="F3783" s="591" t="s">
        <v>794</v>
      </c>
    </row>
    <row r="3784" spans="1:6">
      <c r="A3784" s="593">
        <v>97327</v>
      </c>
      <c r="B3784" s="593" t="s">
        <v>4524</v>
      </c>
      <c r="C3784" s="593" t="s">
        <v>67</v>
      </c>
      <c r="D3784" s="593" t="s">
        <v>793</v>
      </c>
      <c r="E3784" s="595">
        <v>25.8</v>
      </c>
      <c r="F3784" s="591" t="s">
        <v>794</v>
      </c>
    </row>
    <row r="3785" spans="1:6">
      <c r="A3785" s="593">
        <v>97328</v>
      </c>
      <c r="B3785" s="593" t="s">
        <v>4525</v>
      </c>
      <c r="C3785" s="593" t="s">
        <v>67</v>
      </c>
      <c r="D3785" s="593" t="s">
        <v>793</v>
      </c>
      <c r="E3785" s="595">
        <v>42.39</v>
      </c>
      <c r="F3785" s="591" t="s">
        <v>794</v>
      </c>
    </row>
    <row r="3786" spans="1:6">
      <c r="A3786" s="593">
        <v>97329</v>
      </c>
      <c r="B3786" s="593" t="s">
        <v>4526</v>
      </c>
      <c r="C3786" s="593" t="s">
        <v>67</v>
      </c>
      <c r="D3786" s="593" t="s">
        <v>793</v>
      </c>
      <c r="E3786" s="595">
        <v>54.42</v>
      </c>
      <c r="F3786" s="591" t="s">
        <v>794</v>
      </c>
    </row>
    <row r="3787" spans="1:6">
      <c r="A3787" s="593">
        <v>97330</v>
      </c>
      <c r="B3787" s="593" t="s">
        <v>4527</v>
      </c>
      <c r="C3787" s="593" t="s">
        <v>67</v>
      </c>
      <c r="D3787" s="593" t="s">
        <v>793</v>
      </c>
      <c r="E3787" s="595">
        <v>66.69</v>
      </c>
      <c r="F3787" s="591" t="s">
        <v>794</v>
      </c>
    </row>
    <row r="3788" spans="1:6">
      <c r="A3788" s="593">
        <v>97331</v>
      </c>
      <c r="B3788" s="593" t="s">
        <v>4528</v>
      </c>
      <c r="C3788" s="593" t="s">
        <v>67</v>
      </c>
      <c r="D3788" s="593" t="s">
        <v>793</v>
      </c>
      <c r="E3788" s="595">
        <v>26.09</v>
      </c>
      <c r="F3788" s="591" t="s">
        <v>794</v>
      </c>
    </row>
    <row r="3789" spans="1:6">
      <c r="A3789" s="593">
        <v>97332</v>
      </c>
      <c r="B3789" s="593" t="s">
        <v>4529</v>
      </c>
      <c r="C3789" s="593" t="s">
        <v>67</v>
      </c>
      <c r="D3789" s="593" t="s">
        <v>793</v>
      </c>
      <c r="E3789" s="595">
        <v>42.73</v>
      </c>
      <c r="F3789" s="591" t="s">
        <v>794</v>
      </c>
    </row>
    <row r="3790" spans="1:6">
      <c r="A3790" s="593">
        <v>97333</v>
      </c>
      <c r="B3790" s="593" t="s">
        <v>4530</v>
      </c>
      <c r="C3790" s="593" t="s">
        <v>67</v>
      </c>
      <c r="D3790" s="593" t="s">
        <v>793</v>
      </c>
      <c r="E3790" s="595">
        <v>54.83</v>
      </c>
      <c r="F3790" s="591" t="s">
        <v>794</v>
      </c>
    </row>
    <row r="3791" spans="1:6">
      <c r="A3791" s="593">
        <v>97334</v>
      </c>
      <c r="B3791" s="593" t="s">
        <v>4531</v>
      </c>
      <c r="C3791" s="593" t="s">
        <v>67</v>
      </c>
      <c r="D3791" s="593" t="s">
        <v>793</v>
      </c>
      <c r="E3791" s="595">
        <v>67.150000000000006</v>
      </c>
      <c r="F3791" s="591" t="s">
        <v>794</v>
      </c>
    </row>
    <row r="3792" spans="1:6">
      <c r="A3792" s="593">
        <v>97335</v>
      </c>
      <c r="B3792" s="593" t="s">
        <v>4532</v>
      </c>
      <c r="C3792" s="593" t="s">
        <v>67</v>
      </c>
      <c r="D3792" s="593" t="s">
        <v>793</v>
      </c>
      <c r="E3792" s="595">
        <v>81.02</v>
      </c>
      <c r="F3792" s="591" t="s">
        <v>794</v>
      </c>
    </row>
    <row r="3793" spans="1:6">
      <c r="A3793" s="593">
        <v>97336</v>
      </c>
      <c r="B3793" s="593" t="s">
        <v>4533</v>
      </c>
      <c r="C3793" s="593" t="s">
        <v>67</v>
      </c>
      <c r="D3793" s="593" t="s">
        <v>793</v>
      </c>
      <c r="E3793" s="595">
        <v>103.1</v>
      </c>
      <c r="F3793" s="591" t="s">
        <v>794</v>
      </c>
    </row>
    <row r="3794" spans="1:6">
      <c r="A3794" s="593">
        <v>97337</v>
      </c>
      <c r="B3794" s="593" t="s">
        <v>4534</v>
      </c>
      <c r="C3794" s="593" t="s">
        <v>67</v>
      </c>
      <c r="D3794" s="593" t="s">
        <v>793</v>
      </c>
      <c r="E3794" s="595">
        <v>155.13999999999999</v>
      </c>
      <c r="F3794" s="591" t="s">
        <v>794</v>
      </c>
    </row>
    <row r="3795" spans="1:6">
      <c r="A3795" s="593">
        <v>97338</v>
      </c>
      <c r="B3795" s="593" t="s">
        <v>4535</v>
      </c>
      <c r="C3795" s="593" t="s">
        <v>67</v>
      </c>
      <c r="D3795" s="593" t="s">
        <v>793</v>
      </c>
      <c r="E3795" s="595">
        <v>186.66</v>
      </c>
      <c r="F3795" s="591" t="s">
        <v>794</v>
      </c>
    </row>
    <row r="3796" spans="1:6">
      <c r="A3796" s="593">
        <v>97339</v>
      </c>
      <c r="B3796" s="593" t="s">
        <v>4536</v>
      </c>
      <c r="C3796" s="593" t="s">
        <v>67</v>
      </c>
      <c r="D3796" s="593" t="s">
        <v>793</v>
      </c>
      <c r="E3796" s="595">
        <v>200.93</v>
      </c>
      <c r="F3796" s="591" t="s">
        <v>794</v>
      </c>
    </row>
    <row r="3797" spans="1:6">
      <c r="A3797" s="593">
        <v>97340</v>
      </c>
      <c r="B3797" s="593" t="s">
        <v>4537</v>
      </c>
      <c r="C3797" s="593" t="s">
        <v>67</v>
      </c>
      <c r="D3797" s="593" t="s">
        <v>793</v>
      </c>
      <c r="E3797" s="595">
        <v>201.99</v>
      </c>
      <c r="F3797" s="591" t="s">
        <v>794</v>
      </c>
    </row>
    <row r="3798" spans="1:6">
      <c r="A3798" s="593">
        <v>97498</v>
      </c>
      <c r="B3798" s="593" t="s">
        <v>4538</v>
      </c>
      <c r="C3798" s="593" t="s">
        <v>67</v>
      </c>
      <c r="D3798" s="593" t="s">
        <v>793</v>
      </c>
      <c r="E3798" s="595">
        <v>43.75</v>
      </c>
      <c r="F3798" s="591" t="s">
        <v>794</v>
      </c>
    </row>
    <row r="3799" spans="1:6">
      <c r="A3799" s="593">
        <v>97535</v>
      </c>
      <c r="B3799" s="593" t="s">
        <v>4539</v>
      </c>
      <c r="C3799" s="593" t="s">
        <v>67</v>
      </c>
      <c r="D3799" s="593" t="s">
        <v>793</v>
      </c>
      <c r="E3799" s="595">
        <v>47.78</v>
      </c>
      <c r="F3799" s="591" t="s">
        <v>794</v>
      </c>
    </row>
    <row r="3800" spans="1:6">
      <c r="A3800" s="593">
        <v>97536</v>
      </c>
      <c r="B3800" s="593" t="s">
        <v>4540</v>
      </c>
      <c r="C3800" s="593" t="s">
        <v>67</v>
      </c>
      <c r="D3800" s="593" t="s">
        <v>793</v>
      </c>
      <c r="E3800" s="595">
        <v>57.06</v>
      </c>
      <c r="F3800" s="591" t="s">
        <v>794</v>
      </c>
    </row>
    <row r="3801" spans="1:6">
      <c r="A3801" s="593">
        <v>100788</v>
      </c>
      <c r="B3801" s="593" t="s">
        <v>4541</v>
      </c>
      <c r="C3801" s="593" t="s">
        <v>123</v>
      </c>
      <c r="D3801" s="593" t="s">
        <v>793</v>
      </c>
      <c r="E3801" s="595">
        <v>605.04</v>
      </c>
      <c r="F3801" s="591" t="s">
        <v>794</v>
      </c>
    </row>
    <row r="3802" spans="1:6">
      <c r="A3802" s="593">
        <v>100791</v>
      </c>
      <c r="B3802" s="593" t="s">
        <v>4542</v>
      </c>
      <c r="C3802" s="593" t="s">
        <v>67</v>
      </c>
      <c r="D3802" s="593" t="s">
        <v>793</v>
      </c>
      <c r="E3802" s="595">
        <v>15.48</v>
      </c>
      <c r="F3802" s="591" t="s">
        <v>794</v>
      </c>
    </row>
    <row r="3803" spans="1:6">
      <c r="A3803" s="593">
        <v>100792</v>
      </c>
      <c r="B3803" s="593" t="s">
        <v>4543</v>
      </c>
      <c r="C3803" s="593" t="s">
        <v>67</v>
      </c>
      <c r="D3803" s="593" t="s">
        <v>793</v>
      </c>
      <c r="E3803" s="595">
        <v>22.44</v>
      </c>
      <c r="F3803" s="591" t="s">
        <v>794</v>
      </c>
    </row>
    <row r="3804" spans="1:6">
      <c r="A3804" s="593">
        <v>100793</v>
      </c>
      <c r="B3804" s="593" t="s">
        <v>4544</v>
      </c>
      <c r="C3804" s="593" t="s">
        <v>67</v>
      </c>
      <c r="D3804" s="593" t="s">
        <v>793</v>
      </c>
      <c r="E3804" s="595">
        <v>29.62</v>
      </c>
      <c r="F3804" s="591" t="s">
        <v>794</v>
      </c>
    </row>
    <row r="3805" spans="1:6">
      <c r="A3805" s="593">
        <v>100794</v>
      </c>
      <c r="B3805" s="593" t="s">
        <v>4545</v>
      </c>
      <c r="C3805" s="593" t="s">
        <v>67</v>
      </c>
      <c r="D3805" s="593" t="s">
        <v>793</v>
      </c>
      <c r="E3805" s="595">
        <v>39.81</v>
      </c>
      <c r="F3805" s="591" t="s">
        <v>794</v>
      </c>
    </row>
    <row r="3806" spans="1:6">
      <c r="A3806" s="593">
        <v>100799</v>
      </c>
      <c r="B3806" s="593" t="s">
        <v>4546</v>
      </c>
      <c r="C3806" s="593" t="s">
        <v>67</v>
      </c>
      <c r="D3806" s="593" t="s">
        <v>793</v>
      </c>
      <c r="E3806" s="595">
        <v>15.89</v>
      </c>
      <c r="F3806" s="591" t="s">
        <v>794</v>
      </c>
    </row>
    <row r="3807" spans="1:6">
      <c r="A3807" s="593">
        <v>100800</v>
      </c>
      <c r="B3807" s="593" t="s">
        <v>4547</v>
      </c>
      <c r="C3807" s="593" t="s">
        <v>67</v>
      </c>
      <c r="D3807" s="593" t="s">
        <v>793</v>
      </c>
      <c r="E3807" s="595">
        <v>22.85</v>
      </c>
      <c r="F3807" s="591" t="s">
        <v>794</v>
      </c>
    </row>
    <row r="3808" spans="1:6">
      <c r="A3808" s="593">
        <v>100801</v>
      </c>
      <c r="B3808" s="593" t="s">
        <v>4548</v>
      </c>
      <c r="C3808" s="593" t="s">
        <v>67</v>
      </c>
      <c r="D3808" s="593" t="s">
        <v>793</v>
      </c>
      <c r="E3808" s="595">
        <v>30.04</v>
      </c>
      <c r="F3808" s="591" t="s">
        <v>794</v>
      </c>
    </row>
    <row r="3809" spans="1:6">
      <c r="A3809" s="593">
        <v>100802</v>
      </c>
      <c r="B3809" s="593" t="s">
        <v>4549</v>
      </c>
      <c r="C3809" s="593" t="s">
        <v>67</v>
      </c>
      <c r="D3809" s="593" t="s">
        <v>793</v>
      </c>
      <c r="E3809" s="595">
        <v>40.22</v>
      </c>
      <c r="F3809" s="591" t="s">
        <v>794</v>
      </c>
    </row>
    <row r="3810" spans="1:6">
      <c r="A3810" s="593">
        <v>100803</v>
      </c>
      <c r="B3810" s="593" t="s">
        <v>4550</v>
      </c>
      <c r="C3810" s="593" t="s">
        <v>67</v>
      </c>
      <c r="D3810" s="593" t="s">
        <v>793</v>
      </c>
      <c r="E3810" s="595">
        <v>14.64</v>
      </c>
      <c r="F3810" s="591" t="s">
        <v>794</v>
      </c>
    </row>
    <row r="3811" spans="1:6">
      <c r="A3811" s="593">
        <v>100804</v>
      </c>
      <c r="B3811" s="593" t="s">
        <v>4551</v>
      </c>
      <c r="C3811" s="593" t="s">
        <v>67</v>
      </c>
      <c r="D3811" s="593" t="s">
        <v>793</v>
      </c>
      <c r="E3811" s="595">
        <v>21.44</v>
      </c>
      <c r="F3811" s="591" t="s">
        <v>794</v>
      </c>
    </row>
    <row r="3812" spans="1:6">
      <c r="A3812" s="593">
        <v>100805</v>
      </c>
      <c r="B3812" s="593" t="s">
        <v>4552</v>
      </c>
      <c r="C3812" s="593" t="s">
        <v>67</v>
      </c>
      <c r="D3812" s="593" t="s">
        <v>793</v>
      </c>
      <c r="E3812" s="595">
        <v>28.43</v>
      </c>
      <c r="F3812" s="591" t="s">
        <v>794</v>
      </c>
    </row>
    <row r="3813" spans="1:6">
      <c r="A3813" s="593">
        <v>100806</v>
      </c>
      <c r="B3813" s="593" t="s">
        <v>4553</v>
      </c>
      <c r="C3813" s="593" t="s">
        <v>67</v>
      </c>
      <c r="D3813" s="593" t="s">
        <v>793</v>
      </c>
      <c r="E3813" s="595">
        <v>38.33</v>
      </c>
      <c r="F3813" s="591" t="s">
        <v>794</v>
      </c>
    </row>
    <row r="3814" spans="1:6">
      <c r="A3814" s="593">
        <v>100807</v>
      </c>
      <c r="B3814" s="593" t="s">
        <v>4554</v>
      </c>
      <c r="C3814" s="593" t="s">
        <v>67</v>
      </c>
      <c r="D3814" s="593" t="s">
        <v>793</v>
      </c>
      <c r="E3814" s="595">
        <v>20.69</v>
      </c>
      <c r="F3814" s="591" t="s">
        <v>794</v>
      </c>
    </row>
    <row r="3815" spans="1:6">
      <c r="A3815" s="593">
        <v>100808</v>
      </c>
      <c r="B3815" s="593" t="s">
        <v>4555</v>
      </c>
      <c r="C3815" s="593" t="s">
        <v>67</v>
      </c>
      <c r="D3815" s="593" t="s">
        <v>793</v>
      </c>
      <c r="E3815" s="595">
        <v>28.54</v>
      </c>
      <c r="F3815" s="591" t="s">
        <v>794</v>
      </c>
    </row>
    <row r="3816" spans="1:6">
      <c r="A3816" s="593">
        <v>100809</v>
      </c>
      <c r="B3816" s="593" t="s">
        <v>4556</v>
      </c>
      <c r="C3816" s="593" t="s">
        <v>67</v>
      </c>
      <c r="D3816" s="593" t="s">
        <v>793</v>
      </c>
      <c r="E3816" s="595">
        <v>36.85</v>
      </c>
      <c r="F3816" s="591" t="s">
        <v>794</v>
      </c>
    </row>
    <row r="3817" spans="1:6">
      <c r="A3817" s="593">
        <v>100810</v>
      </c>
      <c r="B3817" s="593" t="s">
        <v>4557</v>
      </c>
      <c r="C3817" s="593" t="s">
        <v>67</v>
      </c>
      <c r="D3817" s="593" t="s">
        <v>793</v>
      </c>
      <c r="E3817" s="595">
        <v>48.59</v>
      </c>
      <c r="F3817" s="591" t="s">
        <v>794</v>
      </c>
    </row>
    <row r="3818" spans="1:6">
      <c r="A3818" s="593">
        <v>101918</v>
      </c>
      <c r="B3818" s="593" t="s">
        <v>4558</v>
      </c>
      <c r="C3818" s="593" t="s">
        <v>67</v>
      </c>
      <c r="D3818" s="593" t="s">
        <v>793</v>
      </c>
      <c r="E3818" s="595">
        <v>205.57</v>
      </c>
      <c r="F3818" s="591" t="s">
        <v>794</v>
      </c>
    </row>
    <row r="3819" spans="1:6">
      <c r="A3819" s="593">
        <v>101919</v>
      </c>
      <c r="B3819" s="593" t="s">
        <v>4559</v>
      </c>
      <c r="C3819" s="593" t="s">
        <v>123</v>
      </c>
      <c r="D3819" s="593" t="s">
        <v>942</v>
      </c>
      <c r="E3819" s="595">
        <v>333.32</v>
      </c>
      <c r="F3819" s="591" t="s">
        <v>794</v>
      </c>
    </row>
    <row r="3820" spans="1:6">
      <c r="A3820" s="593">
        <v>101920</v>
      </c>
      <c r="B3820" s="593" t="s">
        <v>4560</v>
      </c>
      <c r="C3820" s="593" t="s">
        <v>123</v>
      </c>
      <c r="D3820" s="593" t="s">
        <v>942</v>
      </c>
      <c r="E3820" s="595">
        <v>159.6</v>
      </c>
      <c r="F3820" s="591" t="s">
        <v>794</v>
      </c>
    </row>
    <row r="3821" spans="1:6">
      <c r="A3821" s="593">
        <v>101921</v>
      </c>
      <c r="B3821" s="593" t="s">
        <v>4561</v>
      </c>
      <c r="C3821" s="593" t="s">
        <v>123</v>
      </c>
      <c r="D3821" s="593" t="s">
        <v>942</v>
      </c>
      <c r="E3821" s="595">
        <v>181.97</v>
      </c>
      <c r="F3821" s="591" t="s">
        <v>794</v>
      </c>
    </row>
    <row r="3822" spans="1:6">
      <c r="A3822" s="593">
        <v>101922</v>
      </c>
      <c r="B3822" s="593" t="s">
        <v>4562</v>
      </c>
      <c r="C3822" s="593" t="s">
        <v>123</v>
      </c>
      <c r="D3822" s="593" t="s">
        <v>942</v>
      </c>
      <c r="E3822" s="594">
        <v>181.97</v>
      </c>
      <c r="F3822" s="591" t="s">
        <v>794</v>
      </c>
    </row>
    <row r="3823" spans="1:6">
      <c r="A3823" s="593">
        <v>101923</v>
      </c>
      <c r="B3823" s="593" t="s">
        <v>4563</v>
      </c>
      <c r="C3823" s="593" t="s">
        <v>123</v>
      </c>
      <c r="D3823" s="593" t="s">
        <v>942</v>
      </c>
      <c r="E3823" s="595">
        <v>181.97</v>
      </c>
      <c r="F3823" s="591" t="s">
        <v>794</v>
      </c>
    </row>
    <row r="3824" spans="1:6">
      <c r="A3824" s="593">
        <v>101924</v>
      </c>
      <c r="B3824" s="593" t="s">
        <v>4564</v>
      </c>
      <c r="C3824" s="593" t="s">
        <v>123</v>
      </c>
      <c r="D3824" s="593" t="s">
        <v>942</v>
      </c>
      <c r="E3824" s="595">
        <v>150.24</v>
      </c>
      <c r="F3824" s="591" t="s">
        <v>794</v>
      </c>
    </row>
    <row r="3825" spans="1:6">
      <c r="A3825" s="593">
        <v>101925</v>
      </c>
      <c r="B3825" s="593" t="s">
        <v>4565</v>
      </c>
      <c r="C3825" s="593" t="s">
        <v>123</v>
      </c>
      <c r="D3825" s="593" t="s">
        <v>942</v>
      </c>
      <c r="E3825" s="595">
        <v>251.01</v>
      </c>
      <c r="F3825" s="591" t="s">
        <v>794</v>
      </c>
    </row>
    <row r="3826" spans="1:6">
      <c r="A3826" s="593">
        <v>101926</v>
      </c>
      <c r="B3826" s="593" t="s">
        <v>4566</v>
      </c>
      <c r="C3826" s="593" t="s">
        <v>123</v>
      </c>
      <c r="D3826" s="593" t="s">
        <v>942</v>
      </c>
      <c r="E3826" s="595">
        <v>323.7</v>
      </c>
      <c r="F3826" s="591" t="s">
        <v>794</v>
      </c>
    </row>
    <row r="3827" spans="1:6">
      <c r="A3827" s="593">
        <v>101927</v>
      </c>
      <c r="B3827" s="593" t="s">
        <v>4567</v>
      </c>
      <c r="C3827" s="593" t="s">
        <v>67</v>
      </c>
      <c r="D3827" s="593" t="s">
        <v>793</v>
      </c>
      <c r="E3827" s="595">
        <v>192.99</v>
      </c>
      <c r="F3827" s="591" t="s">
        <v>794</v>
      </c>
    </row>
    <row r="3828" spans="1:6">
      <c r="A3828" s="593">
        <v>101928</v>
      </c>
      <c r="B3828" s="593" t="s">
        <v>4568</v>
      </c>
      <c r="C3828" s="593" t="s">
        <v>123</v>
      </c>
      <c r="D3828" s="593" t="s">
        <v>942</v>
      </c>
      <c r="E3828" s="595">
        <v>338.14</v>
      </c>
      <c r="F3828" s="591" t="s">
        <v>794</v>
      </c>
    </row>
    <row r="3829" spans="1:6">
      <c r="A3829" s="593">
        <v>101929</v>
      </c>
      <c r="B3829" s="593" t="s">
        <v>4569</v>
      </c>
      <c r="C3829" s="593" t="s">
        <v>123</v>
      </c>
      <c r="D3829" s="593" t="s">
        <v>942</v>
      </c>
      <c r="E3829" s="595">
        <v>164.42</v>
      </c>
      <c r="F3829" s="591" t="s">
        <v>794</v>
      </c>
    </row>
    <row r="3830" spans="1:6">
      <c r="A3830" s="593">
        <v>101930</v>
      </c>
      <c r="B3830" s="593" t="s">
        <v>4570</v>
      </c>
      <c r="C3830" s="593" t="s">
        <v>123</v>
      </c>
      <c r="D3830" s="593" t="s">
        <v>942</v>
      </c>
      <c r="E3830" s="595">
        <v>186.79</v>
      </c>
      <c r="F3830" s="591" t="s">
        <v>794</v>
      </c>
    </row>
    <row r="3831" spans="1:6">
      <c r="A3831" s="593">
        <v>101931</v>
      </c>
      <c r="B3831" s="593" t="s">
        <v>4571</v>
      </c>
      <c r="C3831" s="593" t="s">
        <v>123</v>
      </c>
      <c r="D3831" s="593" t="s">
        <v>942</v>
      </c>
      <c r="E3831" s="595">
        <v>186.79</v>
      </c>
      <c r="F3831" s="591" t="s">
        <v>794</v>
      </c>
    </row>
    <row r="3832" spans="1:6">
      <c r="A3832" s="593">
        <v>101932</v>
      </c>
      <c r="B3832" s="593" t="s">
        <v>4572</v>
      </c>
      <c r="C3832" s="593" t="s">
        <v>123</v>
      </c>
      <c r="D3832" s="593" t="s">
        <v>942</v>
      </c>
      <c r="E3832" s="595">
        <v>186.79</v>
      </c>
      <c r="F3832" s="591" t="s">
        <v>794</v>
      </c>
    </row>
    <row r="3833" spans="1:6">
      <c r="A3833" s="593">
        <v>101933</v>
      </c>
      <c r="B3833" s="593" t="s">
        <v>4573</v>
      </c>
      <c r="C3833" s="593" t="s">
        <v>123</v>
      </c>
      <c r="D3833" s="593" t="s">
        <v>942</v>
      </c>
      <c r="E3833" s="595">
        <v>155.06</v>
      </c>
      <c r="F3833" s="591" t="s">
        <v>794</v>
      </c>
    </row>
    <row r="3834" spans="1:6">
      <c r="A3834" s="593">
        <v>101934</v>
      </c>
      <c r="B3834" s="593" t="s">
        <v>4574</v>
      </c>
      <c r="C3834" s="593" t="s">
        <v>123</v>
      </c>
      <c r="D3834" s="593" t="s">
        <v>942</v>
      </c>
      <c r="E3834" s="595">
        <v>258.24</v>
      </c>
      <c r="F3834" s="591" t="s">
        <v>794</v>
      </c>
    </row>
    <row r="3835" spans="1:6">
      <c r="A3835" s="593">
        <v>101935</v>
      </c>
      <c r="B3835" s="593" t="s">
        <v>4575</v>
      </c>
      <c r="C3835" s="593" t="s">
        <v>123</v>
      </c>
      <c r="D3835" s="593" t="s">
        <v>942</v>
      </c>
      <c r="E3835" s="595">
        <v>333.34</v>
      </c>
      <c r="F3835" s="591" t="s">
        <v>794</v>
      </c>
    </row>
    <row r="3836" spans="1:6">
      <c r="A3836" s="593">
        <v>103802</v>
      </c>
      <c r="B3836" s="593" t="s">
        <v>4576</v>
      </c>
      <c r="C3836" s="593" t="s">
        <v>67</v>
      </c>
      <c r="D3836" s="593" t="s">
        <v>793</v>
      </c>
      <c r="E3836" s="595">
        <v>39.1</v>
      </c>
      <c r="F3836" s="591" t="s">
        <v>794</v>
      </c>
    </row>
    <row r="3837" spans="1:6">
      <c r="A3837" s="593">
        <v>103803</v>
      </c>
      <c r="B3837" s="593" t="s">
        <v>4577</v>
      </c>
      <c r="C3837" s="593" t="s">
        <v>67</v>
      </c>
      <c r="D3837" s="593" t="s">
        <v>793</v>
      </c>
      <c r="E3837" s="595">
        <v>67.22</v>
      </c>
      <c r="F3837" s="591" t="s">
        <v>794</v>
      </c>
    </row>
    <row r="3838" spans="1:6">
      <c r="A3838" s="593">
        <v>103804</v>
      </c>
      <c r="B3838" s="593" t="s">
        <v>4578</v>
      </c>
      <c r="C3838" s="593" t="s">
        <v>67</v>
      </c>
      <c r="D3838" s="593" t="s">
        <v>793</v>
      </c>
      <c r="E3838" s="595">
        <v>81.849999999999994</v>
      </c>
      <c r="F3838" s="591" t="s">
        <v>794</v>
      </c>
    </row>
    <row r="3839" spans="1:6">
      <c r="A3839" s="593">
        <v>103835</v>
      </c>
      <c r="B3839" s="593" t="s">
        <v>4579</v>
      </c>
      <c r="C3839" s="593" t="s">
        <v>67</v>
      </c>
      <c r="D3839" s="593" t="s">
        <v>793</v>
      </c>
      <c r="E3839" s="594">
        <v>61.03</v>
      </c>
      <c r="F3839" s="591" t="s">
        <v>794</v>
      </c>
    </row>
    <row r="3840" spans="1:6">
      <c r="A3840" s="593">
        <v>103836</v>
      </c>
      <c r="B3840" s="593" t="s">
        <v>4580</v>
      </c>
      <c r="C3840" s="593" t="s">
        <v>67</v>
      </c>
      <c r="D3840" s="593" t="s">
        <v>793</v>
      </c>
      <c r="E3840" s="595">
        <v>95.31</v>
      </c>
      <c r="F3840" s="591" t="s">
        <v>794</v>
      </c>
    </row>
    <row r="3841" spans="1:6">
      <c r="A3841" s="593">
        <v>103837</v>
      </c>
      <c r="B3841" s="593" t="s">
        <v>4581</v>
      </c>
      <c r="C3841" s="593" t="s">
        <v>67</v>
      </c>
      <c r="D3841" s="593" t="s">
        <v>793</v>
      </c>
      <c r="E3841" s="595">
        <v>120.31</v>
      </c>
      <c r="F3841" s="591" t="s">
        <v>794</v>
      </c>
    </row>
    <row r="3842" spans="1:6">
      <c r="A3842" s="593">
        <v>103868</v>
      </c>
      <c r="B3842" s="593" t="s">
        <v>4582</v>
      </c>
      <c r="C3842" s="593" t="s">
        <v>67</v>
      </c>
      <c r="D3842" s="593" t="s">
        <v>793</v>
      </c>
      <c r="E3842" s="595">
        <v>47.41</v>
      </c>
      <c r="F3842" s="591" t="s">
        <v>794</v>
      </c>
    </row>
    <row r="3843" spans="1:6">
      <c r="A3843" s="593">
        <v>103869</v>
      </c>
      <c r="B3843" s="593" t="s">
        <v>4583</v>
      </c>
      <c r="C3843" s="593" t="s">
        <v>67</v>
      </c>
      <c r="D3843" s="593" t="s">
        <v>793</v>
      </c>
      <c r="E3843" s="595">
        <v>73.040000000000006</v>
      </c>
      <c r="F3843" s="591" t="s">
        <v>794</v>
      </c>
    </row>
    <row r="3844" spans="1:6">
      <c r="A3844" s="593">
        <v>103870</v>
      </c>
      <c r="B3844" s="593" t="s">
        <v>4584</v>
      </c>
      <c r="C3844" s="593" t="s">
        <v>67</v>
      </c>
      <c r="D3844" s="593" t="s">
        <v>793</v>
      </c>
      <c r="E3844" s="595">
        <v>90.13</v>
      </c>
      <c r="F3844" s="591" t="s">
        <v>794</v>
      </c>
    </row>
    <row r="3845" spans="1:6">
      <c r="A3845" s="593">
        <v>103871</v>
      </c>
      <c r="B3845" s="593" t="s">
        <v>4585</v>
      </c>
      <c r="C3845" s="593" t="s">
        <v>67</v>
      </c>
      <c r="D3845" s="593" t="s">
        <v>793</v>
      </c>
      <c r="E3845" s="595">
        <v>58.52</v>
      </c>
      <c r="F3845" s="591" t="s">
        <v>794</v>
      </c>
    </row>
    <row r="3846" spans="1:6">
      <c r="A3846" s="593">
        <v>103872</v>
      </c>
      <c r="B3846" s="593" t="s">
        <v>4586</v>
      </c>
      <c r="C3846" s="593" t="s">
        <v>67</v>
      </c>
      <c r="D3846" s="593" t="s">
        <v>793</v>
      </c>
      <c r="E3846" s="595">
        <v>124.8</v>
      </c>
      <c r="F3846" s="591" t="s">
        <v>794</v>
      </c>
    </row>
    <row r="3847" spans="1:6">
      <c r="A3847" s="593">
        <v>103873</v>
      </c>
      <c r="B3847" s="593" t="s">
        <v>4587</v>
      </c>
      <c r="C3847" s="593" t="s">
        <v>67</v>
      </c>
      <c r="D3847" s="593" t="s">
        <v>793</v>
      </c>
      <c r="E3847" s="595">
        <v>143.97999999999999</v>
      </c>
      <c r="F3847" s="591" t="s">
        <v>794</v>
      </c>
    </row>
    <row r="3848" spans="1:6">
      <c r="A3848" s="593">
        <v>103978</v>
      </c>
      <c r="B3848" s="593" t="s">
        <v>4588</v>
      </c>
      <c r="C3848" s="593" t="s">
        <v>67</v>
      </c>
      <c r="D3848" s="593" t="s">
        <v>942</v>
      </c>
      <c r="E3848" s="595">
        <v>22.98</v>
      </c>
      <c r="F3848" s="591" t="s">
        <v>794</v>
      </c>
    </row>
    <row r="3849" spans="1:6">
      <c r="A3849" s="593">
        <v>103979</v>
      </c>
      <c r="B3849" s="593" t="s">
        <v>4589</v>
      </c>
      <c r="C3849" s="593" t="s">
        <v>67</v>
      </c>
      <c r="D3849" s="593" t="s">
        <v>942</v>
      </c>
      <c r="E3849" s="595">
        <v>26.14</v>
      </c>
      <c r="F3849" s="591" t="s">
        <v>794</v>
      </c>
    </row>
    <row r="3850" spans="1:6">
      <c r="A3850" s="593">
        <v>104021</v>
      </c>
      <c r="B3850" s="593" t="s">
        <v>4590</v>
      </c>
      <c r="C3850" s="593" t="s">
        <v>67</v>
      </c>
      <c r="D3850" s="593" t="s">
        <v>942</v>
      </c>
      <c r="E3850" s="595">
        <v>72.400000000000006</v>
      </c>
      <c r="F3850" s="591" t="s">
        <v>794</v>
      </c>
    </row>
    <row r="3851" spans="1:6">
      <c r="A3851" s="593">
        <v>104166</v>
      </c>
      <c r="B3851" s="593" t="s">
        <v>4591</v>
      </c>
      <c r="C3851" s="593" t="s">
        <v>67</v>
      </c>
      <c r="D3851" s="593" t="s">
        <v>942</v>
      </c>
      <c r="E3851" s="595">
        <v>72.28</v>
      </c>
      <c r="F3851" s="591" t="s">
        <v>794</v>
      </c>
    </row>
    <row r="3852" spans="1:6">
      <c r="A3852" s="593">
        <v>104194</v>
      </c>
      <c r="B3852" s="593" t="s">
        <v>4592</v>
      </c>
      <c r="C3852" s="593" t="s">
        <v>67</v>
      </c>
      <c r="D3852" s="593" t="s">
        <v>793</v>
      </c>
      <c r="E3852" s="595">
        <v>18.600000000000001</v>
      </c>
      <c r="F3852" s="591" t="s">
        <v>794</v>
      </c>
    </row>
    <row r="3853" spans="1:6">
      <c r="A3853" s="593">
        <v>104195</v>
      </c>
      <c r="B3853" s="593" t="s">
        <v>4593</v>
      </c>
      <c r="C3853" s="593" t="s">
        <v>67</v>
      </c>
      <c r="D3853" s="593" t="s">
        <v>793</v>
      </c>
      <c r="E3853" s="595">
        <v>19.79</v>
      </c>
      <c r="F3853" s="591" t="s">
        <v>794</v>
      </c>
    </row>
    <row r="3854" spans="1:6">
      <c r="A3854" s="593">
        <v>104315</v>
      </c>
      <c r="B3854" s="593" t="s">
        <v>4594</v>
      </c>
      <c r="C3854" s="593" t="s">
        <v>67</v>
      </c>
      <c r="D3854" s="593" t="s">
        <v>942</v>
      </c>
      <c r="E3854" s="595">
        <v>13.67</v>
      </c>
      <c r="F3854" s="591" t="s">
        <v>794</v>
      </c>
    </row>
    <row r="3855" spans="1:6">
      <c r="A3855" s="593">
        <v>104316</v>
      </c>
      <c r="B3855" s="593" t="s">
        <v>4595</v>
      </c>
      <c r="C3855" s="593" t="s">
        <v>67</v>
      </c>
      <c r="D3855" s="593" t="s">
        <v>942</v>
      </c>
      <c r="E3855" s="595">
        <v>20.079999999999998</v>
      </c>
      <c r="F3855" s="591" t="s">
        <v>794</v>
      </c>
    </row>
    <row r="3856" spans="1:6">
      <c r="A3856" s="593">
        <v>105138</v>
      </c>
      <c r="B3856" s="593" t="s">
        <v>4596</v>
      </c>
      <c r="C3856" s="593" t="s">
        <v>123</v>
      </c>
      <c r="D3856" s="593" t="s">
        <v>942</v>
      </c>
      <c r="E3856" s="595">
        <v>15.55</v>
      </c>
      <c r="F3856" s="591" t="s">
        <v>794</v>
      </c>
    </row>
    <row r="3857" spans="1:6">
      <c r="A3857" s="593">
        <v>105139</v>
      </c>
      <c r="B3857" s="593" t="s">
        <v>4597</v>
      </c>
      <c r="C3857" s="593" t="s">
        <v>123</v>
      </c>
      <c r="D3857" s="593" t="s">
        <v>942</v>
      </c>
      <c r="E3857" s="595">
        <v>18.3</v>
      </c>
      <c r="F3857" s="591" t="s">
        <v>794</v>
      </c>
    </row>
    <row r="3858" spans="1:6">
      <c r="A3858" s="593">
        <v>105140</v>
      </c>
      <c r="B3858" s="593" t="s">
        <v>4598</v>
      </c>
      <c r="C3858" s="593" t="s">
        <v>123</v>
      </c>
      <c r="D3858" s="593" t="s">
        <v>942</v>
      </c>
      <c r="E3858" s="595">
        <v>23.52</v>
      </c>
      <c r="F3858" s="591" t="s">
        <v>794</v>
      </c>
    </row>
    <row r="3859" spans="1:6">
      <c r="A3859" s="593">
        <v>105141</v>
      </c>
      <c r="B3859" s="593" t="s">
        <v>4599</v>
      </c>
      <c r="C3859" s="593" t="s">
        <v>123</v>
      </c>
      <c r="D3859" s="593" t="s">
        <v>942</v>
      </c>
      <c r="E3859" s="595">
        <v>28</v>
      </c>
      <c r="F3859" s="591" t="s">
        <v>794</v>
      </c>
    </row>
    <row r="3860" spans="1:6">
      <c r="A3860" s="593">
        <v>105142</v>
      </c>
      <c r="B3860" s="593" t="s">
        <v>4600</v>
      </c>
      <c r="C3860" s="593" t="s">
        <v>123</v>
      </c>
      <c r="D3860" s="593" t="s">
        <v>942</v>
      </c>
      <c r="E3860" s="595">
        <v>6.17</v>
      </c>
      <c r="F3860" s="591" t="s">
        <v>794</v>
      </c>
    </row>
    <row r="3861" spans="1:6">
      <c r="A3861" s="593">
        <v>105143</v>
      </c>
      <c r="B3861" s="593" t="s">
        <v>4601</v>
      </c>
      <c r="C3861" s="593" t="s">
        <v>123</v>
      </c>
      <c r="D3861" s="593" t="s">
        <v>942</v>
      </c>
      <c r="E3861" s="595">
        <v>9.23</v>
      </c>
      <c r="F3861" s="591" t="s">
        <v>794</v>
      </c>
    </row>
    <row r="3862" spans="1:6">
      <c r="A3862" s="593">
        <v>105144</v>
      </c>
      <c r="B3862" s="593" t="s">
        <v>4602</v>
      </c>
      <c r="C3862" s="593" t="s">
        <v>123</v>
      </c>
      <c r="D3862" s="593" t="s">
        <v>942</v>
      </c>
      <c r="E3862" s="595">
        <v>19.579999999999998</v>
      </c>
      <c r="F3862" s="591" t="s">
        <v>794</v>
      </c>
    </row>
    <row r="3863" spans="1:6">
      <c r="A3863" s="593">
        <v>105145</v>
      </c>
      <c r="B3863" s="593" t="s">
        <v>4603</v>
      </c>
      <c r="C3863" s="593" t="s">
        <v>123</v>
      </c>
      <c r="D3863" s="593" t="s">
        <v>942</v>
      </c>
      <c r="E3863" s="595">
        <v>10.7</v>
      </c>
      <c r="F3863" s="591" t="s">
        <v>794</v>
      </c>
    </row>
    <row r="3864" spans="1:6">
      <c r="A3864" s="593">
        <v>105153</v>
      </c>
      <c r="B3864" s="593" t="s">
        <v>4604</v>
      </c>
      <c r="C3864" s="593" t="s">
        <v>123</v>
      </c>
      <c r="D3864" s="593" t="s">
        <v>793</v>
      </c>
      <c r="E3864" s="595">
        <v>44.79</v>
      </c>
      <c r="F3864" s="591" t="s">
        <v>794</v>
      </c>
    </row>
    <row r="3865" spans="1:6">
      <c r="A3865" s="593">
        <v>89358</v>
      </c>
      <c r="B3865" s="593" t="s">
        <v>4605</v>
      </c>
      <c r="C3865" s="593" t="s">
        <v>123</v>
      </c>
      <c r="D3865" s="593" t="s">
        <v>942</v>
      </c>
      <c r="E3865" s="595">
        <v>6.94</v>
      </c>
      <c r="F3865" s="591" t="s">
        <v>794</v>
      </c>
    </row>
    <row r="3866" spans="1:6">
      <c r="A3866" s="593">
        <v>89359</v>
      </c>
      <c r="B3866" s="593" t="s">
        <v>4606</v>
      </c>
      <c r="C3866" s="593" t="s">
        <v>123</v>
      </c>
      <c r="D3866" s="593" t="s">
        <v>942</v>
      </c>
      <c r="E3866" s="595">
        <v>7.44</v>
      </c>
      <c r="F3866" s="591" t="s">
        <v>794</v>
      </c>
    </row>
    <row r="3867" spans="1:6">
      <c r="A3867" s="593">
        <v>89360</v>
      </c>
      <c r="B3867" s="593" t="s">
        <v>4607</v>
      </c>
      <c r="C3867" s="593" t="s">
        <v>123</v>
      </c>
      <c r="D3867" s="593" t="s">
        <v>942</v>
      </c>
      <c r="E3867" s="595">
        <v>8.35</v>
      </c>
      <c r="F3867" s="591" t="s">
        <v>794</v>
      </c>
    </row>
    <row r="3868" spans="1:6">
      <c r="A3868" s="593">
        <v>89361</v>
      </c>
      <c r="B3868" s="593" t="s">
        <v>4608</v>
      </c>
      <c r="C3868" s="593" t="s">
        <v>123</v>
      </c>
      <c r="D3868" s="593" t="s">
        <v>942</v>
      </c>
      <c r="E3868" s="595">
        <v>8.41</v>
      </c>
      <c r="F3868" s="591" t="s">
        <v>794</v>
      </c>
    </row>
    <row r="3869" spans="1:6">
      <c r="A3869" s="593">
        <v>89362</v>
      </c>
      <c r="B3869" s="593" t="s">
        <v>4609</v>
      </c>
      <c r="C3869" s="593" t="s">
        <v>123</v>
      </c>
      <c r="D3869" s="593" t="s">
        <v>942</v>
      </c>
      <c r="E3869" s="595">
        <v>8.3000000000000007</v>
      </c>
      <c r="F3869" s="591" t="s">
        <v>794</v>
      </c>
    </row>
    <row r="3870" spans="1:6">
      <c r="A3870" s="593">
        <v>89363</v>
      </c>
      <c r="B3870" s="593" t="s">
        <v>4610</v>
      </c>
      <c r="C3870" s="593" t="s">
        <v>123</v>
      </c>
      <c r="D3870" s="593" t="s">
        <v>942</v>
      </c>
      <c r="E3870" s="595">
        <v>9.01</v>
      </c>
      <c r="F3870" s="591" t="s">
        <v>794</v>
      </c>
    </row>
    <row r="3871" spans="1:6">
      <c r="A3871" s="593">
        <v>89364</v>
      </c>
      <c r="B3871" s="593" t="s">
        <v>4611</v>
      </c>
      <c r="C3871" s="593" t="s">
        <v>123</v>
      </c>
      <c r="D3871" s="593" t="s">
        <v>942</v>
      </c>
      <c r="E3871" s="595">
        <v>10.38</v>
      </c>
      <c r="F3871" s="591" t="s">
        <v>794</v>
      </c>
    </row>
    <row r="3872" spans="1:6">
      <c r="A3872" s="593">
        <v>89365</v>
      </c>
      <c r="B3872" s="593" t="s">
        <v>4612</v>
      </c>
      <c r="C3872" s="593" t="s">
        <v>123</v>
      </c>
      <c r="D3872" s="593" t="s">
        <v>942</v>
      </c>
      <c r="E3872" s="595">
        <v>9.89</v>
      </c>
      <c r="F3872" s="591" t="s">
        <v>794</v>
      </c>
    </row>
    <row r="3873" spans="1:6">
      <c r="A3873" s="593">
        <v>89366</v>
      </c>
      <c r="B3873" s="593" t="s">
        <v>4613</v>
      </c>
      <c r="C3873" s="593" t="s">
        <v>123</v>
      </c>
      <c r="D3873" s="593" t="s">
        <v>942</v>
      </c>
      <c r="E3873" s="595">
        <v>14.46</v>
      </c>
      <c r="F3873" s="591" t="s">
        <v>794</v>
      </c>
    </row>
    <row r="3874" spans="1:6">
      <c r="A3874" s="593">
        <v>89367</v>
      </c>
      <c r="B3874" s="593" t="s">
        <v>4614</v>
      </c>
      <c r="C3874" s="593" t="s">
        <v>123</v>
      </c>
      <c r="D3874" s="593" t="s">
        <v>942</v>
      </c>
      <c r="E3874" s="595">
        <v>11.54</v>
      </c>
      <c r="F3874" s="591" t="s">
        <v>794</v>
      </c>
    </row>
    <row r="3875" spans="1:6">
      <c r="A3875" s="593">
        <v>89368</v>
      </c>
      <c r="B3875" s="593" t="s">
        <v>4615</v>
      </c>
      <c r="C3875" s="593" t="s">
        <v>123</v>
      </c>
      <c r="D3875" s="593" t="s">
        <v>942</v>
      </c>
      <c r="E3875" s="595">
        <v>13.13</v>
      </c>
      <c r="F3875" s="591" t="s">
        <v>794</v>
      </c>
    </row>
    <row r="3876" spans="1:6">
      <c r="A3876" s="593">
        <v>89369</v>
      </c>
      <c r="B3876" s="593" t="s">
        <v>4616</v>
      </c>
      <c r="C3876" s="593" t="s">
        <v>123</v>
      </c>
      <c r="D3876" s="593" t="s">
        <v>942</v>
      </c>
      <c r="E3876" s="595">
        <v>15.26</v>
      </c>
      <c r="F3876" s="591" t="s">
        <v>794</v>
      </c>
    </row>
    <row r="3877" spans="1:6">
      <c r="A3877" s="593">
        <v>89370</v>
      </c>
      <c r="B3877" s="593" t="s">
        <v>4617</v>
      </c>
      <c r="C3877" s="593" t="s">
        <v>123</v>
      </c>
      <c r="D3877" s="593" t="s">
        <v>942</v>
      </c>
      <c r="E3877" s="595">
        <v>13.43</v>
      </c>
      <c r="F3877" s="591" t="s">
        <v>794</v>
      </c>
    </row>
    <row r="3878" spans="1:6">
      <c r="A3878" s="593">
        <v>89371</v>
      </c>
      <c r="B3878" s="593" t="s">
        <v>4618</v>
      </c>
      <c r="C3878" s="593" t="s">
        <v>123</v>
      </c>
      <c r="D3878" s="593" t="s">
        <v>942</v>
      </c>
      <c r="E3878" s="595">
        <v>5.3</v>
      </c>
      <c r="F3878" s="591" t="s">
        <v>794</v>
      </c>
    </row>
    <row r="3879" spans="1:6">
      <c r="A3879" s="593">
        <v>89372</v>
      </c>
      <c r="B3879" s="593" t="s">
        <v>4619</v>
      </c>
      <c r="C3879" s="593" t="s">
        <v>123</v>
      </c>
      <c r="D3879" s="593" t="s">
        <v>942</v>
      </c>
      <c r="E3879" s="595">
        <v>14.37</v>
      </c>
      <c r="F3879" s="591" t="s">
        <v>794</v>
      </c>
    </row>
    <row r="3880" spans="1:6">
      <c r="A3880" s="593">
        <v>89373</v>
      </c>
      <c r="B3880" s="593" t="s">
        <v>4620</v>
      </c>
      <c r="C3880" s="593" t="s">
        <v>123</v>
      </c>
      <c r="D3880" s="593" t="s">
        <v>942</v>
      </c>
      <c r="E3880" s="595">
        <v>6.35</v>
      </c>
      <c r="F3880" s="591" t="s">
        <v>794</v>
      </c>
    </row>
    <row r="3881" spans="1:6">
      <c r="A3881" s="593">
        <v>89374</v>
      </c>
      <c r="B3881" s="593" t="s">
        <v>4621</v>
      </c>
      <c r="C3881" s="593" t="s">
        <v>123</v>
      </c>
      <c r="D3881" s="593" t="s">
        <v>942</v>
      </c>
      <c r="E3881" s="595">
        <v>9.06</v>
      </c>
      <c r="F3881" s="591" t="s">
        <v>794</v>
      </c>
    </row>
    <row r="3882" spans="1:6">
      <c r="A3882" s="593">
        <v>89375</v>
      </c>
      <c r="B3882" s="593" t="s">
        <v>4622</v>
      </c>
      <c r="C3882" s="593" t="s">
        <v>123</v>
      </c>
      <c r="D3882" s="593" t="s">
        <v>942</v>
      </c>
      <c r="E3882" s="595">
        <v>10.7</v>
      </c>
      <c r="F3882" s="591" t="s">
        <v>794</v>
      </c>
    </row>
    <row r="3883" spans="1:6">
      <c r="A3883" s="593">
        <v>89376</v>
      </c>
      <c r="B3883" s="593" t="s">
        <v>4623</v>
      </c>
      <c r="C3883" s="593" t="s">
        <v>123</v>
      </c>
      <c r="D3883" s="593" t="s">
        <v>942</v>
      </c>
      <c r="E3883" s="595">
        <v>5.05</v>
      </c>
      <c r="F3883" s="591" t="s">
        <v>794</v>
      </c>
    </row>
    <row r="3884" spans="1:6">
      <c r="A3884" s="593">
        <v>89377</v>
      </c>
      <c r="B3884" s="593" t="s">
        <v>4624</v>
      </c>
      <c r="C3884" s="593" t="s">
        <v>123</v>
      </c>
      <c r="D3884" s="593" t="s">
        <v>942</v>
      </c>
      <c r="E3884" s="595">
        <v>9.1300000000000008</v>
      </c>
      <c r="F3884" s="591" t="s">
        <v>794</v>
      </c>
    </row>
    <row r="3885" spans="1:6">
      <c r="A3885" s="593">
        <v>89378</v>
      </c>
      <c r="B3885" s="593" t="s">
        <v>4625</v>
      </c>
      <c r="C3885" s="593" t="s">
        <v>123</v>
      </c>
      <c r="D3885" s="593" t="s">
        <v>942</v>
      </c>
      <c r="E3885" s="595">
        <v>6.27</v>
      </c>
      <c r="F3885" s="591" t="s">
        <v>794</v>
      </c>
    </row>
    <row r="3886" spans="1:6">
      <c r="A3886" s="593">
        <v>89379</v>
      </c>
      <c r="B3886" s="593" t="s">
        <v>4626</v>
      </c>
      <c r="C3886" s="593" t="s">
        <v>123</v>
      </c>
      <c r="D3886" s="593" t="s">
        <v>942</v>
      </c>
      <c r="E3886" s="595">
        <v>16.899999999999999</v>
      </c>
      <c r="F3886" s="591" t="s">
        <v>794</v>
      </c>
    </row>
    <row r="3887" spans="1:6">
      <c r="A3887" s="593">
        <v>89380</v>
      </c>
      <c r="B3887" s="593" t="s">
        <v>4627</v>
      </c>
      <c r="C3887" s="593" t="s">
        <v>123</v>
      </c>
      <c r="D3887" s="593" t="s">
        <v>942</v>
      </c>
      <c r="E3887" s="595">
        <v>9.02</v>
      </c>
      <c r="F3887" s="591" t="s">
        <v>794</v>
      </c>
    </row>
    <row r="3888" spans="1:6">
      <c r="A3888" s="593">
        <v>89381</v>
      </c>
      <c r="B3888" s="593" t="s">
        <v>4628</v>
      </c>
      <c r="C3888" s="593" t="s">
        <v>123</v>
      </c>
      <c r="D3888" s="593" t="s">
        <v>942</v>
      </c>
      <c r="E3888" s="595">
        <v>11.11</v>
      </c>
      <c r="F3888" s="591" t="s">
        <v>794</v>
      </c>
    </row>
    <row r="3889" spans="1:6">
      <c r="A3889" s="593">
        <v>89382</v>
      </c>
      <c r="B3889" s="593" t="s">
        <v>4629</v>
      </c>
      <c r="C3889" s="593" t="s">
        <v>123</v>
      </c>
      <c r="D3889" s="593" t="s">
        <v>942</v>
      </c>
      <c r="E3889" s="595">
        <v>12.89</v>
      </c>
      <c r="F3889" s="591" t="s">
        <v>794</v>
      </c>
    </row>
    <row r="3890" spans="1:6">
      <c r="A3890" s="593">
        <v>89383</v>
      </c>
      <c r="B3890" s="593" t="s">
        <v>4630</v>
      </c>
      <c r="C3890" s="593" t="s">
        <v>123</v>
      </c>
      <c r="D3890" s="593" t="s">
        <v>942</v>
      </c>
      <c r="E3890" s="595">
        <v>5.88</v>
      </c>
      <c r="F3890" s="591" t="s">
        <v>794</v>
      </c>
    </row>
    <row r="3891" spans="1:6">
      <c r="A3891" s="593">
        <v>89384</v>
      </c>
      <c r="B3891" s="593" t="s">
        <v>4631</v>
      </c>
      <c r="C3891" s="593" t="s">
        <v>123</v>
      </c>
      <c r="D3891" s="593" t="s">
        <v>942</v>
      </c>
      <c r="E3891" s="595">
        <v>11.68</v>
      </c>
      <c r="F3891" s="591" t="s">
        <v>794</v>
      </c>
    </row>
    <row r="3892" spans="1:6">
      <c r="A3892" s="593">
        <v>89385</v>
      </c>
      <c r="B3892" s="593" t="s">
        <v>4632</v>
      </c>
      <c r="C3892" s="593" t="s">
        <v>123</v>
      </c>
      <c r="D3892" s="593" t="s">
        <v>942</v>
      </c>
      <c r="E3892" s="595">
        <v>6.46</v>
      </c>
      <c r="F3892" s="591" t="s">
        <v>794</v>
      </c>
    </row>
    <row r="3893" spans="1:6">
      <c r="A3893" s="593">
        <v>89386</v>
      </c>
      <c r="B3893" s="593" t="s">
        <v>4633</v>
      </c>
      <c r="C3893" s="593" t="s">
        <v>123</v>
      </c>
      <c r="D3893" s="593" t="s">
        <v>942</v>
      </c>
      <c r="E3893" s="595">
        <v>8.6300000000000008</v>
      </c>
      <c r="F3893" s="591" t="s">
        <v>794</v>
      </c>
    </row>
    <row r="3894" spans="1:6">
      <c r="A3894" s="593">
        <v>89387</v>
      </c>
      <c r="B3894" s="593" t="s">
        <v>4634</v>
      </c>
      <c r="C3894" s="593" t="s">
        <v>123</v>
      </c>
      <c r="D3894" s="593" t="s">
        <v>942</v>
      </c>
      <c r="E3894" s="595">
        <v>27</v>
      </c>
      <c r="F3894" s="591" t="s">
        <v>794</v>
      </c>
    </row>
    <row r="3895" spans="1:6">
      <c r="A3895" s="593">
        <v>89389</v>
      </c>
      <c r="B3895" s="593" t="s">
        <v>4635</v>
      </c>
      <c r="C3895" s="593" t="s">
        <v>123</v>
      </c>
      <c r="D3895" s="593" t="s">
        <v>942</v>
      </c>
      <c r="E3895" s="595">
        <v>10.31</v>
      </c>
      <c r="F3895" s="591" t="s">
        <v>794</v>
      </c>
    </row>
    <row r="3896" spans="1:6">
      <c r="A3896" s="593">
        <v>89390</v>
      </c>
      <c r="B3896" s="593" t="s">
        <v>4636</v>
      </c>
      <c r="C3896" s="593" t="s">
        <v>123</v>
      </c>
      <c r="D3896" s="593" t="s">
        <v>942</v>
      </c>
      <c r="E3896" s="595">
        <v>19.2</v>
      </c>
      <c r="F3896" s="591" t="s">
        <v>794</v>
      </c>
    </row>
    <row r="3897" spans="1:6">
      <c r="A3897" s="593">
        <v>89391</v>
      </c>
      <c r="B3897" s="593" t="s">
        <v>4637</v>
      </c>
      <c r="C3897" s="593" t="s">
        <v>123</v>
      </c>
      <c r="D3897" s="593" t="s">
        <v>942</v>
      </c>
      <c r="E3897" s="595">
        <v>7.81</v>
      </c>
      <c r="F3897" s="591" t="s">
        <v>794</v>
      </c>
    </row>
    <row r="3898" spans="1:6">
      <c r="A3898" s="593">
        <v>89392</v>
      </c>
      <c r="B3898" s="593" t="s">
        <v>4638</v>
      </c>
      <c r="C3898" s="593" t="s">
        <v>123</v>
      </c>
      <c r="D3898" s="593" t="s">
        <v>942</v>
      </c>
      <c r="E3898" s="595">
        <v>22</v>
      </c>
      <c r="F3898" s="591" t="s">
        <v>794</v>
      </c>
    </row>
    <row r="3899" spans="1:6">
      <c r="A3899" s="593">
        <v>89393</v>
      </c>
      <c r="B3899" s="593" t="s">
        <v>4639</v>
      </c>
      <c r="C3899" s="593" t="s">
        <v>123</v>
      </c>
      <c r="D3899" s="593" t="s">
        <v>942</v>
      </c>
      <c r="E3899" s="595">
        <v>9.68</v>
      </c>
      <c r="F3899" s="591" t="s">
        <v>794</v>
      </c>
    </row>
    <row r="3900" spans="1:6">
      <c r="A3900" s="593">
        <v>89394</v>
      </c>
      <c r="B3900" s="593" t="s">
        <v>4640</v>
      </c>
      <c r="C3900" s="593" t="s">
        <v>123</v>
      </c>
      <c r="D3900" s="593" t="s">
        <v>942</v>
      </c>
      <c r="E3900" s="595">
        <v>16.57</v>
      </c>
      <c r="F3900" s="591" t="s">
        <v>794</v>
      </c>
    </row>
    <row r="3901" spans="1:6">
      <c r="A3901" s="593">
        <v>89395</v>
      </c>
      <c r="B3901" s="593" t="s">
        <v>4641</v>
      </c>
      <c r="C3901" s="593" t="s">
        <v>123</v>
      </c>
      <c r="D3901" s="593" t="s">
        <v>942</v>
      </c>
      <c r="E3901" s="595">
        <v>11.5</v>
      </c>
      <c r="F3901" s="591" t="s">
        <v>794</v>
      </c>
    </row>
    <row r="3902" spans="1:6">
      <c r="A3902" s="593">
        <v>89396</v>
      </c>
      <c r="B3902" s="593" t="s">
        <v>4642</v>
      </c>
      <c r="C3902" s="593" t="s">
        <v>123</v>
      </c>
      <c r="D3902" s="593" t="s">
        <v>942</v>
      </c>
      <c r="E3902" s="595">
        <v>18.2</v>
      </c>
      <c r="F3902" s="591" t="s">
        <v>794</v>
      </c>
    </row>
    <row r="3903" spans="1:6">
      <c r="A3903" s="593">
        <v>89397</v>
      </c>
      <c r="B3903" s="593" t="s">
        <v>4643</v>
      </c>
      <c r="C3903" s="593" t="s">
        <v>123</v>
      </c>
      <c r="D3903" s="593" t="s">
        <v>942</v>
      </c>
      <c r="E3903" s="595">
        <v>13.09</v>
      </c>
      <c r="F3903" s="591" t="s">
        <v>794</v>
      </c>
    </row>
    <row r="3904" spans="1:6">
      <c r="A3904" s="593">
        <v>89398</v>
      </c>
      <c r="B3904" s="593" t="s">
        <v>4644</v>
      </c>
      <c r="C3904" s="593" t="s">
        <v>123</v>
      </c>
      <c r="D3904" s="593" t="s">
        <v>942</v>
      </c>
      <c r="E3904" s="595">
        <v>16.18</v>
      </c>
      <c r="F3904" s="591" t="s">
        <v>794</v>
      </c>
    </row>
    <row r="3905" spans="1:6">
      <c r="A3905" s="593">
        <v>89399</v>
      </c>
      <c r="B3905" s="593" t="s">
        <v>4645</v>
      </c>
      <c r="C3905" s="593" t="s">
        <v>123</v>
      </c>
      <c r="D3905" s="593" t="s">
        <v>942</v>
      </c>
      <c r="E3905" s="595">
        <v>22.12</v>
      </c>
      <c r="F3905" s="591" t="s">
        <v>794</v>
      </c>
    </row>
    <row r="3906" spans="1:6">
      <c r="A3906" s="593">
        <v>89400</v>
      </c>
      <c r="B3906" s="593" t="s">
        <v>4646</v>
      </c>
      <c r="C3906" s="593" t="s">
        <v>123</v>
      </c>
      <c r="D3906" s="593" t="s">
        <v>942</v>
      </c>
      <c r="E3906" s="595">
        <v>17.73</v>
      </c>
      <c r="F3906" s="591" t="s">
        <v>794</v>
      </c>
    </row>
    <row r="3907" spans="1:6">
      <c r="A3907" s="593">
        <v>89404</v>
      </c>
      <c r="B3907" s="593" t="s">
        <v>4647</v>
      </c>
      <c r="C3907" s="593" t="s">
        <v>123</v>
      </c>
      <c r="D3907" s="593" t="s">
        <v>942</v>
      </c>
      <c r="E3907" s="594">
        <v>6.36</v>
      </c>
      <c r="F3907" s="591" t="s">
        <v>794</v>
      </c>
    </row>
    <row r="3908" spans="1:6">
      <c r="A3908" s="593">
        <v>89405</v>
      </c>
      <c r="B3908" s="593" t="s">
        <v>4648</v>
      </c>
      <c r="C3908" s="593" t="s">
        <v>123</v>
      </c>
      <c r="D3908" s="593" t="s">
        <v>942</v>
      </c>
      <c r="E3908" s="594">
        <v>6.86</v>
      </c>
      <c r="F3908" s="591" t="s">
        <v>794</v>
      </c>
    </row>
    <row r="3909" spans="1:6">
      <c r="A3909" s="593">
        <v>89406</v>
      </c>
      <c r="B3909" s="593" t="s">
        <v>4649</v>
      </c>
      <c r="C3909" s="593" t="s">
        <v>123</v>
      </c>
      <c r="D3909" s="593" t="s">
        <v>942</v>
      </c>
      <c r="E3909" s="595">
        <v>7.77</v>
      </c>
      <c r="F3909" s="591" t="s">
        <v>794</v>
      </c>
    </row>
    <row r="3910" spans="1:6">
      <c r="A3910" s="593">
        <v>89407</v>
      </c>
      <c r="B3910" s="593" t="s">
        <v>4650</v>
      </c>
      <c r="C3910" s="593" t="s">
        <v>123</v>
      </c>
      <c r="D3910" s="593" t="s">
        <v>942</v>
      </c>
      <c r="E3910" s="595">
        <v>7.83</v>
      </c>
      <c r="F3910" s="591" t="s">
        <v>794</v>
      </c>
    </row>
    <row r="3911" spans="1:6">
      <c r="A3911" s="593">
        <v>89408</v>
      </c>
      <c r="B3911" s="593" t="s">
        <v>4651</v>
      </c>
      <c r="C3911" s="593" t="s">
        <v>123</v>
      </c>
      <c r="D3911" s="593" t="s">
        <v>942</v>
      </c>
      <c r="E3911" s="595">
        <v>7.62</v>
      </c>
      <c r="F3911" s="591" t="s">
        <v>794</v>
      </c>
    </row>
    <row r="3912" spans="1:6">
      <c r="A3912" s="593">
        <v>89409</v>
      </c>
      <c r="B3912" s="593" t="s">
        <v>4652</v>
      </c>
      <c r="C3912" s="593" t="s">
        <v>123</v>
      </c>
      <c r="D3912" s="593" t="s">
        <v>942</v>
      </c>
      <c r="E3912" s="595">
        <v>8.33</v>
      </c>
      <c r="F3912" s="591" t="s">
        <v>794</v>
      </c>
    </row>
    <row r="3913" spans="1:6">
      <c r="A3913" s="593">
        <v>89410</v>
      </c>
      <c r="B3913" s="593" t="s">
        <v>4653</v>
      </c>
      <c r="C3913" s="593" t="s">
        <v>123</v>
      </c>
      <c r="D3913" s="593" t="s">
        <v>942</v>
      </c>
      <c r="E3913" s="595">
        <v>9.6999999999999993</v>
      </c>
      <c r="F3913" s="591" t="s">
        <v>794</v>
      </c>
    </row>
    <row r="3914" spans="1:6">
      <c r="A3914" s="593">
        <v>89411</v>
      </c>
      <c r="B3914" s="593" t="s">
        <v>4654</v>
      </c>
      <c r="C3914" s="593" t="s">
        <v>123</v>
      </c>
      <c r="D3914" s="593" t="s">
        <v>942</v>
      </c>
      <c r="E3914" s="595">
        <v>9.2100000000000009</v>
      </c>
      <c r="F3914" s="591" t="s">
        <v>794</v>
      </c>
    </row>
    <row r="3915" spans="1:6">
      <c r="A3915" s="593">
        <v>89412</v>
      </c>
      <c r="B3915" s="593" t="s">
        <v>4655</v>
      </c>
      <c r="C3915" s="593" t="s">
        <v>123</v>
      </c>
      <c r="D3915" s="593" t="s">
        <v>942</v>
      </c>
      <c r="E3915" s="595">
        <v>8.6199999999999992</v>
      </c>
      <c r="F3915" s="591" t="s">
        <v>794</v>
      </c>
    </row>
    <row r="3916" spans="1:6">
      <c r="A3916" s="593">
        <v>89413</v>
      </c>
      <c r="B3916" s="593" t="s">
        <v>4656</v>
      </c>
      <c r="C3916" s="593" t="s">
        <v>123</v>
      </c>
      <c r="D3916" s="593" t="s">
        <v>942</v>
      </c>
      <c r="E3916" s="595">
        <v>10.72</v>
      </c>
      <c r="F3916" s="591" t="s">
        <v>794</v>
      </c>
    </row>
    <row r="3917" spans="1:6">
      <c r="A3917" s="593">
        <v>89414</v>
      </c>
      <c r="B3917" s="593" t="s">
        <v>4657</v>
      </c>
      <c r="C3917" s="593" t="s">
        <v>123</v>
      </c>
      <c r="D3917" s="593" t="s">
        <v>942</v>
      </c>
      <c r="E3917" s="595">
        <v>12.31</v>
      </c>
      <c r="F3917" s="591" t="s">
        <v>794</v>
      </c>
    </row>
    <row r="3918" spans="1:6">
      <c r="A3918" s="593">
        <v>89415</v>
      </c>
      <c r="B3918" s="593" t="s">
        <v>4658</v>
      </c>
      <c r="C3918" s="593" t="s">
        <v>123</v>
      </c>
      <c r="D3918" s="593" t="s">
        <v>942</v>
      </c>
      <c r="E3918" s="595">
        <v>14.44</v>
      </c>
      <c r="F3918" s="591" t="s">
        <v>794</v>
      </c>
    </row>
    <row r="3919" spans="1:6">
      <c r="A3919" s="593">
        <v>89416</v>
      </c>
      <c r="B3919" s="593" t="s">
        <v>4659</v>
      </c>
      <c r="C3919" s="593" t="s">
        <v>123</v>
      </c>
      <c r="D3919" s="593" t="s">
        <v>942</v>
      </c>
      <c r="E3919" s="595">
        <v>12.61</v>
      </c>
      <c r="F3919" s="591" t="s">
        <v>794</v>
      </c>
    </row>
    <row r="3920" spans="1:6">
      <c r="A3920" s="593">
        <v>89417</v>
      </c>
      <c r="B3920" s="593" t="s">
        <v>4660</v>
      </c>
      <c r="C3920" s="593" t="s">
        <v>123</v>
      </c>
      <c r="D3920" s="593" t="s">
        <v>942</v>
      </c>
      <c r="E3920" s="595">
        <v>4.9000000000000004</v>
      </c>
      <c r="F3920" s="591" t="s">
        <v>794</v>
      </c>
    </row>
    <row r="3921" spans="1:6">
      <c r="A3921" s="593">
        <v>89418</v>
      </c>
      <c r="B3921" s="593" t="s">
        <v>4661</v>
      </c>
      <c r="C3921" s="593" t="s">
        <v>123</v>
      </c>
      <c r="D3921" s="593" t="s">
        <v>942</v>
      </c>
      <c r="E3921" s="595">
        <v>13.97</v>
      </c>
      <c r="F3921" s="591" t="s">
        <v>794</v>
      </c>
    </row>
    <row r="3922" spans="1:6">
      <c r="A3922" s="593">
        <v>89419</v>
      </c>
      <c r="B3922" s="593" t="s">
        <v>4662</v>
      </c>
      <c r="C3922" s="593" t="s">
        <v>123</v>
      </c>
      <c r="D3922" s="593" t="s">
        <v>942</v>
      </c>
      <c r="E3922" s="595">
        <v>5.92</v>
      </c>
      <c r="F3922" s="591" t="s">
        <v>794</v>
      </c>
    </row>
    <row r="3923" spans="1:6">
      <c r="A3923" s="593">
        <v>89421</v>
      </c>
      <c r="B3923" s="593" t="s">
        <v>4663</v>
      </c>
      <c r="C3923" s="593" t="s">
        <v>123</v>
      </c>
      <c r="D3923" s="593" t="s">
        <v>942</v>
      </c>
      <c r="E3923" s="595">
        <v>10.3</v>
      </c>
      <c r="F3923" s="591" t="s">
        <v>794</v>
      </c>
    </row>
    <row r="3924" spans="1:6">
      <c r="A3924" s="593">
        <v>89423</v>
      </c>
      <c r="B3924" s="593" t="s">
        <v>4664</v>
      </c>
      <c r="C3924" s="593" t="s">
        <v>123</v>
      </c>
      <c r="D3924" s="593" t="s">
        <v>942</v>
      </c>
      <c r="E3924" s="594">
        <v>8.73</v>
      </c>
      <c r="F3924" s="591" t="s">
        <v>794</v>
      </c>
    </row>
    <row r="3925" spans="1:6">
      <c r="A3925" s="593">
        <v>89424</v>
      </c>
      <c r="B3925" s="593" t="s">
        <v>4665</v>
      </c>
      <c r="C3925" s="593" t="s">
        <v>123</v>
      </c>
      <c r="D3925" s="593" t="s">
        <v>942</v>
      </c>
      <c r="E3925" s="594">
        <v>5.82</v>
      </c>
      <c r="F3925" s="591" t="s">
        <v>794</v>
      </c>
    </row>
    <row r="3926" spans="1:6">
      <c r="A3926" s="593">
        <v>89425</v>
      </c>
      <c r="B3926" s="593" t="s">
        <v>4666</v>
      </c>
      <c r="C3926" s="593" t="s">
        <v>123</v>
      </c>
      <c r="D3926" s="593" t="s">
        <v>942</v>
      </c>
      <c r="E3926" s="595">
        <v>16.45</v>
      </c>
      <c r="F3926" s="591" t="s">
        <v>794</v>
      </c>
    </row>
    <row r="3927" spans="1:6">
      <c r="A3927" s="593">
        <v>89426</v>
      </c>
      <c r="B3927" s="593" t="s">
        <v>4667</v>
      </c>
      <c r="C3927" s="593" t="s">
        <v>123</v>
      </c>
      <c r="D3927" s="593" t="s">
        <v>942</v>
      </c>
      <c r="E3927" s="595">
        <v>8.52</v>
      </c>
      <c r="F3927" s="591" t="s">
        <v>794</v>
      </c>
    </row>
    <row r="3928" spans="1:6">
      <c r="A3928" s="593">
        <v>89427</v>
      </c>
      <c r="B3928" s="593" t="s">
        <v>4668</v>
      </c>
      <c r="C3928" s="593" t="s">
        <v>123</v>
      </c>
      <c r="D3928" s="593" t="s">
        <v>942</v>
      </c>
      <c r="E3928" s="595">
        <v>10.68</v>
      </c>
      <c r="F3928" s="591" t="s">
        <v>794</v>
      </c>
    </row>
    <row r="3929" spans="1:6">
      <c r="A3929" s="593">
        <v>89428</v>
      </c>
      <c r="B3929" s="593" t="s">
        <v>4669</v>
      </c>
      <c r="C3929" s="593" t="s">
        <v>123</v>
      </c>
      <c r="D3929" s="593" t="s">
        <v>942</v>
      </c>
      <c r="E3929" s="595">
        <v>12.44</v>
      </c>
      <c r="F3929" s="591" t="s">
        <v>794</v>
      </c>
    </row>
    <row r="3930" spans="1:6">
      <c r="A3930" s="593">
        <v>89429</v>
      </c>
      <c r="B3930" s="593" t="s">
        <v>4670</v>
      </c>
      <c r="C3930" s="593" t="s">
        <v>123</v>
      </c>
      <c r="D3930" s="593" t="s">
        <v>942</v>
      </c>
      <c r="E3930" s="595">
        <v>5.45</v>
      </c>
      <c r="F3930" s="591" t="s">
        <v>794</v>
      </c>
    </row>
    <row r="3931" spans="1:6">
      <c r="A3931" s="593">
        <v>89430</v>
      </c>
      <c r="B3931" s="593" t="s">
        <v>4671</v>
      </c>
      <c r="C3931" s="593" t="s">
        <v>123</v>
      </c>
      <c r="D3931" s="593" t="s">
        <v>942</v>
      </c>
      <c r="E3931" s="595">
        <v>11.23</v>
      </c>
      <c r="F3931" s="591" t="s">
        <v>794</v>
      </c>
    </row>
    <row r="3932" spans="1:6">
      <c r="A3932" s="593">
        <v>89431</v>
      </c>
      <c r="B3932" s="593" t="s">
        <v>4672</v>
      </c>
      <c r="C3932" s="593" t="s">
        <v>123</v>
      </c>
      <c r="D3932" s="593" t="s">
        <v>942</v>
      </c>
      <c r="E3932" s="595">
        <v>8.09</v>
      </c>
      <c r="F3932" s="591" t="s">
        <v>794</v>
      </c>
    </row>
    <row r="3933" spans="1:6">
      <c r="A3933" s="593">
        <v>89432</v>
      </c>
      <c r="B3933" s="593" t="s">
        <v>4673</v>
      </c>
      <c r="C3933" s="593" t="s">
        <v>123</v>
      </c>
      <c r="D3933" s="593" t="s">
        <v>942</v>
      </c>
      <c r="E3933" s="595">
        <v>26.46</v>
      </c>
      <c r="F3933" s="591" t="s">
        <v>794</v>
      </c>
    </row>
    <row r="3934" spans="1:6">
      <c r="A3934" s="593">
        <v>89433</v>
      </c>
      <c r="B3934" s="593" t="s">
        <v>4674</v>
      </c>
      <c r="C3934" s="593" t="s">
        <v>123</v>
      </c>
      <c r="D3934" s="593" t="s">
        <v>942</v>
      </c>
      <c r="E3934" s="595">
        <v>11.78</v>
      </c>
      <c r="F3934" s="591" t="s">
        <v>794</v>
      </c>
    </row>
    <row r="3935" spans="1:6">
      <c r="A3935" s="593">
        <v>89434</v>
      </c>
      <c r="B3935" s="593" t="s">
        <v>4675</v>
      </c>
      <c r="C3935" s="593" t="s">
        <v>123</v>
      </c>
      <c r="D3935" s="593" t="s">
        <v>942</v>
      </c>
      <c r="E3935" s="595">
        <v>9.81</v>
      </c>
      <c r="F3935" s="591" t="s">
        <v>794</v>
      </c>
    </row>
    <row r="3936" spans="1:6">
      <c r="A3936" s="593">
        <v>89435</v>
      </c>
      <c r="B3936" s="593" t="s">
        <v>4676</v>
      </c>
      <c r="C3936" s="593" t="s">
        <v>123</v>
      </c>
      <c r="D3936" s="593" t="s">
        <v>942</v>
      </c>
      <c r="E3936" s="595">
        <v>18.66</v>
      </c>
      <c r="F3936" s="591" t="s">
        <v>794</v>
      </c>
    </row>
    <row r="3937" spans="1:6">
      <c r="A3937" s="593">
        <v>89436</v>
      </c>
      <c r="B3937" s="593" t="s">
        <v>4677</v>
      </c>
      <c r="C3937" s="593" t="s">
        <v>123</v>
      </c>
      <c r="D3937" s="593" t="s">
        <v>942</v>
      </c>
      <c r="E3937" s="595">
        <v>7.31</v>
      </c>
      <c r="F3937" s="591" t="s">
        <v>794</v>
      </c>
    </row>
    <row r="3938" spans="1:6">
      <c r="A3938" s="593">
        <v>89437</v>
      </c>
      <c r="B3938" s="593" t="s">
        <v>4678</v>
      </c>
      <c r="C3938" s="593" t="s">
        <v>123</v>
      </c>
      <c r="D3938" s="593" t="s">
        <v>942</v>
      </c>
      <c r="E3938" s="595">
        <v>21.46</v>
      </c>
      <c r="F3938" s="591" t="s">
        <v>794</v>
      </c>
    </row>
    <row r="3939" spans="1:6">
      <c r="A3939" s="593">
        <v>89438</v>
      </c>
      <c r="B3939" s="593" t="s">
        <v>4679</v>
      </c>
      <c r="C3939" s="593" t="s">
        <v>123</v>
      </c>
      <c r="D3939" s="593" t="s">
        <v>942</v>
      </c>
      <c r="E3939" s="595">
        <v>8.89</v>
      </c>
      <c r="F3939" s="591" t="s">
        <v>794</v>
      </c>
    </row>
    <row r="3940" spans="1:6">
      <c r="A3940" s="593">
        <v>89439</v>
      </c>
      <c r="B3940" s="593" t="s">
        <v>4680</v>
      </c>
      <c r="C3940" s="593" t="s">
        <v>123</v>
      </c>
      <c r="D3940" s="593" t="s">
        <v>942</v>
      </c>
      <c r="E3940" s="595">
        <v>10.25</v>
      </c>
      <c r="F3940" s="591" t="s">
        <v>794</v>
      </c>
    </row>
    <row r="3941" spans="1:6">
      <c r="A3941" s="593">
        <v>89440</v>
      </c>
      <c r="B3941" s="593" t="s">
        <v>4681</v>
      </c>
      <c r="C3941" s="593" t="s">
        <v>123</v>
      </c>
      <c r="D3941" s="593" t="s">
        <v>942</v>
      </c>
      <c r="E3941" s="595">
        <v>10.61</v>
      </c>
      <c r="F3941" s="591" t="s">
        <v>794</v>
      </c>
    </row>
    <row r="3942" spans="1:6">
      <c r="A3942" s="593">
        <v>89442</v>
      </c>
      <c r="B3942" s="593" t="s">
        <v>4682</v>
      </c>
      <c r="C3942" s="593" t="s">
        <v>123</v>
      </c>
      <c r="D3942" s="593" t="s">
        <v>942</v>
      </c>
      <c r="E3942" s="595">
        <v>12.24</v>
      </c>
      <c r="F3942" s="591" t="s">
        <v>794</v>
      </c>
    </row>
    <row r="3943" spans="1:6">
      <c r="A3943" s="593">
        <v>89443</v>
      </c>
      <c r="B3943" s="593" t="s">
        <v>4683</v>
      </c>
      <c r="C3943" s="593" t="s">
        <v>123</v>
      </c>
      <c r="D3943" s="593" t="s">
        <v>942</v>
      </c>
      <c r="E3943" s="595">
        <v>15.11</v>
      </c>
      <c r="F3943" s="591" t="s">
        <v>794</v>
      </c>
    </row>
    <row r="3944" spans="1:6">
      <c r="A3944" s="593">
        <v>89444</v>
      </c>
      <c r="B3944" s="593" t="s">
        <v>4684</v>
      </c>
      <c r="C3944" s="593" t="s">
        <v>123</v>
      </c>
      <c r="D3944" s="593" t="s">
        <v>942</v>
      </c>
      <c r="E3944" s="595">
        <v>21.59</v>
      </c>
      <c r="F3944" s="591" t="s">
        <v>794</v>
      </c>
    </row>
    <row r="3945" spans="1:6">
      <c r="A3945" s="593">
        <v>89445</v>
      </c>
      <c r="B3945" s="593" t="s">
        <v>4685</v>
      </c>
      <c r="C3945" s="593" t="s">
        <v>123</v>
      </c>
      <c r="D3945" s="593" t="s">
        <v>942</v>
      </c>
      <c r="E3945" s="595">
        <v>16.75</v>
      </c>
      <c r="F3945" s="591" t="s">
        <v>794</v>
      </c>
    </row>
    <row r="3946" spans="1:6">
      <c r="A3946" s="593">
        <v>89481</v>
      </c>
      <c r="B3946" s="593" t="s">
        <v>4686</v>
      </c>
      <c r="C3946" s="593" t="s">
        <v>123</v>
      </c>
      <c r="D3946" s="593" t="s">
        <v>942</v>
      </c>
      <c r="E3946" s="595">
        <v>4.84</v>
      </c>
      <c r="F3946" s="591" t="s">
        <v>794</v>
      </c>
    </row>
    <row r="3947" spans="1:6">
      <c r="A3947" s="593">
        <v>89485</v>
      </c>
      <c r="B3947" s="593" t="s">
        <v>4687</v>
      </c>
      <c r="C3947" s="593" t="s">
        <v>123</v>
      </c>
      <c r="D3947" s="593" t="s">
        <v>942</v>
      </c>
      <c r="E3947" s="595">
        <v>5.55</v>
      </c>
      <c r="F3947" s="591" t="s">
        <v>794</v>
      </c>
    </row>
    <row r="3948" spans="1:6">
      <c r="A3948" s="593">
        <v>89489</v>
      </c>
      <c r="B3948" s="593" t="s">
        <v>4688</v>
      </c>
      <c r="C3948" s="593" t="s">
        <v>123</v>
      </c>
      <c r="D3948" s="593" t="s">
        <v>942</v>
      </c>
      <c r="E3948" s="595">
        <v>6.92</v>
      </c>
      <c r="F3948" s="591" t="s">
        <v>794</v>
      </c>
    </row>
    <row r="3949" spans="1:6">
      <c r="A3949" s="593">
        <v>89490</v>
      </c>
      <c r="B3949" s="593" t="s">
        <v>4689</v>
      </c>
      <c r="C3949" s="593" t="s">
        <v>123</v>
      </c>
      <c r="D3949" s="593" t="s">
        <v>942</v>
      </c>
      <c r="E3949" s="595">
        <v>6.43</v>
      </c>
      <c r="F3949" s="591" t="s">
        <v>794</v>
      </c>
    </row>
    <row r="3950" spans="1:6">
      <c r="A3950" s="593">
        <v>89492</v>
      </c>
      <c r="B3950" s="593" t="s">
        <v>4690</v>
      </c>
      <c r="C3950" s="593" t="s">
        <v>123</v>
      </c>
      <c r="D3950" s="593" t="s">
        <v>942</v>
      </c>
      <c r="E3950" s="595">
        <v>7.49</v>
      </c>
      <c r="F3950" s="591" t="s">
        <v>794</v>
      </c>
    </row>
    <row r="3951" spans="1:6">
      <c r="A3951" s="593">
        <v>89493</v>
      </c>
      <c r="B3951" s="593" t="s">
        <v>4691</v>
      </c>
      <c r="C3951" s="593" t="s">
        <v>123</v>
      </c>
      <c r="D3951" s="593" t="s">
        <v>942</v>
      </c>
      <c r="E3951" s="594">
        <v>9.08</v>
      </c>
      <c r="F3951" s="591" t="s">
        <v>794</v>
      </c>
    </row>
    <row r="3952" spans="1:6">
      <c r="A3952" s="593">
        <v>89494</v>
      </c>
      <c r="B3952" s="593" t="s">
        <v>4692</v>
      </c>
      <c r="C3952" s="593" t="s">
        <v>123</v>
      </c>
      <c r="D3952" s="593" t="s">
        <v>942</v>
      </c>
      <c r="E3952" s="595">
        <v>11.21</v>
      </c>
      <c r="F3952" s="591" t="s">
        <v>794</v>
      </c>
    </row>
    <row r="3953" spans="1:6">
      <c r="A3953" s="593">
        <v>89496</v>
      </c>
      <c r="B3953" s="593" t="s">
        <v>4693</v>
      </c>
      <c r="C3953" s="593" t="s">
        <v>123</v>
      </c>
      <c r="D3953" s="593" t="s">
        <v>942</v>
      </c>
      <c r="E3953" s="595">
        <v>9.3800000000000008</v>
      </c>
      <c r="F3953" s="591" t="s">
        <v>794</v>
      </c>
    </row>
    <row r="3954" spans="1:6">
      <c r="A3954" s="593">
        <v>89497</v>
      </c>
      <c r="B3954" s="593" t="s">
        <v>4694</v>
      </c>
      <c r="C3954" s="593" t="s">
        <v>123</v>
      </c>
      <c r="D3954" s="593" t="s">
        <v>942</v>
      </c>
      <c r="E3954" s="595">
        <v>11.94</v>
      </c>
      <c r="F3954" s="591" t="s">
        <v>794</v>
      </c>
    </row>
    <row r="3955" spans="1:6">
      <c r="A3955" s="593">
        <v>89498</v>
      </c>
      <c r="B3955" s="593" t="s">
        <v>4695</v>
      </c>
      <c r="C3955" s="593" t="s">
        <v>123</v>
      </c>
      <c r="D3955" s="593" t="s">
        <v>942</v>
      </c>
      <c r="E3955" s="595">
        <v>11.99</v>
      </c>
      <c r="F3955" s="591" t="s">
        <v>794</v>
      </c>
    </row>
    <row r="3956" spans="1:6">
      <c r="A3956" s="593">
        <v>89499</v>
      </c>
      <c r="B3956" s="593" t="s">
        <v>4696</v>
      </c>
      <c r="C3956" s="593" t="s">
        <v>123</v>
      </c>
      <c r="D3956" s="593" t="s">
        <v>942</v>
      </c>
      <c r="E3956" s="595">
        <v>17.59</v>
      </c>
      <c r="F3956" s="591" t="s">
        <v>794</v>
      </c>
    </row>
    <row r="3957" spans="1:6">
      <c r="A3957" s="593">
        <v>89500</v>
      </c>
      <c r="B3957" s="593" t="s">
        <v>4697</v>
      </c>
      <c r="C3957" s="593" t="s">
        <v>123</v>
      </c>
      <c r="D3957" s="593" t="s">
        <v>942</v>
      </c>
      <c r="E3957" s="595">
        <v>11.5</v>
      </c>
      <c r="F3957" s="591" t="s">
        <v>794</v>
      </c>
    </row>
    <row r="3958" spans="1:6">
      <c r="A3958" s="593">
        <v>89501</v>
      </c>
      <c r="B3958" s="593" t="s">
        <v>4698</v>
      </c>
      <c r="C3958" s="593" t="s">
        <v>123</v>
      </c>
      <c r="D3958" s="593" t="s">
        <v>942</v>
      </c>
      <c r="E3958" s="595">
        <v>13.09</v>
      </c>
      <c r="F3958" s="591" t="s">
        <v>794</v>
      </c>
    </row>
    <row r="3959" spans="1:6">
      <c r="A3959" s="593">
        <v>89502</v>
      </c>
      <c r="B3959" s="593" t="s">
        <v>4699</v>
      </c>
      <c r="C3959" s="593" t="s">
        <v>123</v>
      </c>
      <c r="D3959" s="593" t="s">
        <v>942</v>
      </c>
      <c r="E3959" s="595">
        <v>15.39</v>
      </c>
      <c r="F3959" s="591" t="s">
        <v>794</v>
      </c>
    </row>
    <row r="3960" spans="1:6">
      <c r="A3960" s="593">
        <v>89503</v>
      </c>
      <c r="B3960" s="593" t="s">
        <v>4700</v>
      </c>
      <c r="C3960" s="593" t="s">
        <v>123</v>
      </c>
      <c r="D3960" s="593" t="s">
        <v>942</v>
      </c>
      <c r="E3960" s="595">
        <v>20.52</v>
      </c>
      <c r="F3960" s="591" t="s">
        <v>794</v>
      </c>
    </row>
    <row r="3961" spans="1:6">
      <c r="A3961" s="593">
        <v>89504</v>
      </c>
      <c r="B3961" s="593" t="s">
        <v>4701</v>
      </c>
      <c r="C3961" s="593" t="s">
        <v>123</v>
      </c>
      <c r="D3961" s="593" t="s">
        <v>942</v>
      </c>
      <c r="E3961" s="595">
        <v>17.04</v>
      </c>
      <c r="F3961" s="591" t="s">
        <v>794</v>
      </c>
    </row>
    <row r="3962" spans="1:6">
      <c r="A3962" s="593">
        <v>89505</v>
      </c>
      <c r="B3962" s="593" t="s">
        <v>4702</v>
      </c>
      <c r="C3962" s="593" t="s">
        <v>123</v>
      </c>
      <c r="D3962" s="593" t="s">
        <v>942</v>
      </c>
      <c r="E3962" s="595">
        <v>37.24</v>
      </c>
      <c r="F3962" s="591" t="s">
        <v>794</v>
      </c>
    </row>
    <row r="3963" spans="1:6">
      <c r="A3963" s="593">
        <v>89506</v>
      </c>
      <c r="B3963" s="593" t="s">
        <v>4703</v>
      </c>
      <c r="C3963" s="593" t="s">
        <v>123</v>
      </c>
      <c r="D3963" s="593" t="s">
        <v>942</v>
      </c>
      <c r="E3963" s="595">
        <v>35.630000000000003</v>
      </c>
      <c r="F3963" s="591" t="s">
        <v>794</v>
      </c>
    </row>
    <row r="3964" spans="1:6">
      <c r="A3964" s="593">
        <v>89507</v>
      </c>
      <c r="B3964" s="593" t="s">
        <v>4704</v>
      </c>
      <c r="C3964" s="593" t="s">
        <v>123</v>
      </c>
      <c r="D3964" s="593" t="s">
        <v>942</v>
      </c>
      <c r="E3964" s="595">
        <v>41.99</v>
      </c>
      <c r="F3964" s="591" t="s">
        <v>794</v>
      </c>
    </row>
    <row r="3965" spans="1:6">
      <c r="A3965" s="593">
        <v>89510</v>
      </c>
      <c r="B3965" s="593" t="s">
        <v>4705</v>
      </c>
      <c r="C3965" s="593" t="s">
        <v>123</v>
      </c>
      <c r="D3965" s="593" t="s">
        <v>942</v>
      </c>
      <c r="E3965" s="595">
        <v>24.35</v>
      </c>
      <c r="F3965" s="591" t="s">
        <v>794</v>
      </c>
    </row>
    <row r="3966" spans="1:6">
      <c r="A3966" s="593">
        <v>89513</v>
      </c>
      <c r="B3966" s="593" t="s">
        <v>4706</v>
      </c>
      <c r="C3966" s="593" t="s">
        <v>123</v>
      </c>
      <c r="D3966" s="593" t="s">
        <v>942</v>
      </c>
      <c r="E3966" s="595">
        <v>92.82</v>
      </c>
      <c r="F3966" s="591" t="s">
        <v>794</v>
      </c>
    </row>
    <row r="3967" spans="1:6">
      <c r="A3967" s="593">
        <v>89514</v>
      </c>
      <c r="B3967" s="593" t="s">
        <v>4707</v>
      </c>
      <c r="C3967" s="593" t="s">
        <v>123</v>
      </c>
      <c r="D3967" s="593" t="s">
        <v>942</v>
      </c>
      <c r="E3967" s="595">
        <v>8.0500000000000007</v>
      </c>
      <c r="F3967" s="591" t="s">
        <v>794</v>
      </c>
    </row>
    <row r="3968" spans="1:6">
      <c r="A3968" s="593">
        <v>89515</v>
      </c>
      <c r="B3968" s="593" t="s">
        <v>4708</v>
      </c>
      <c r="C3968" s="593" t="s">
        <v>123</v>
      </c>
      <c r="D3968" s="593" t="s">
        <v>942</v>
      </c>
      <c r="E3968" s="595">
        <v>74.23</v>
      </c>
      <c r="F3968" s="591" t="s">
        <v>794</v>
      </c>
    </row>
    <row r="3969" spans="1:6">
      <c r="A3969" s="593">
        <v>89516</v>
      </c>
      <c r="B3969" s="593" t="s">
        <v>4709</v>
      </c>
      <c r="C3969" s="593" t="s">
        <v>123</v>
      </c>
      <c r="D3969" s="593" t="s">
        <v>942</v>
      </c>
      <c r="E3969" s="595">
        <v>8.14</v>
      </c>
      <c r="F3969" s="591" t="s">
        <v>794</v>
      </c>
    </row>
    <row r="3970" spans="1:6">
      <c r="A3970" s="593">
        <v>89517</v>
      </c>
      <c r="B3970" s="593" t="s">
        <v>4710</v>
      </c>
      <c r="C3970" s="593" t="s">
        <v>123</v>
      </c>
      <c r="D3970" s="593" t="s">
        <v>942</v>
      </c>
      <c r="E3970" s="595">
        <v>62.37</v>
      </c>
      <c r="F3970" s="591" t="s">
        <v>794</v>
      </c>
    </row>
    <row r="3971" spans="1:6">
      <c r="A3971" s="593">
        <v>89518</v>
      </c>
      <c r="B3971" s="593" t="s">
        <v>4711</v>
      </c>
      <c r="C3971" s="593" t="s">
        <v>123</v>
      </c>
      <c r="D3971" s="593" t="s">
        <v>942</v>
      </c>
      <c r="E3971" s="595">
        <v>14.94</v>
      </c>
      <c r="F3971" s="591" t="s">
        <v>794</v>
      </c>
    </row>
    <row r="3972" spans="1:6">
      <c r="A3972" s="593">
        <v>89519</v>
      </c>
      <c r="B3972" s="593" t="s">
        <v>4712</v>
      </c>
      <c r="C3972" s="593" t="s">
        <v>123</v>
      </c>
      <c r="D3972" s="593" t="s">
        <v>942</v>
      </c>
      <c r="E3972" s="595">
        <v>42.64</v>
      </c>
      <c r="F3972" s="591" t="s">
        <v>794</v>
      </c>
    </row>
    <row r="3973" spans="1:6">
      <c r="A3973" s="593">
        <v>89520</v>
      </c>
      <c r="B3973" s="593" t="s">
        <v>4713</v>
      </c>
      <c r="C3973" s="593" t="s">
        <v>123</v>
      </c>
      <c r="D3973" s="593" t="s">
        <v>942</v>
      </c>
      <c r="E3973" s="595">
        <v>15.67</v>
      </c>
      <c r="F3973" s="591" t="s">
        <v>794</v>
      </c>
    </row>
    <row r="3974" spans="1:6">
      <c r="A3974" s="593">
        <v>89521</v>
      </c>
      <c r="B3974" s="593" t="s">
        <v>4714</v>
      </c>
      <c r="C3974" s="593" t="s">
        <v>123</v>
      </c>
      <c r="D3974" s="593" t="s">
        <v>942</v>
      </c>
      <c r="E3974" s="595">
        <v>110.76</v>
      </c>
      <c r="F3974" s="591" t="s">
        <v>794</v>
      </c>
    </row>
    <row r="3975" spans="1:6">
      <c r="A3975" s="593">
        <v>89522</v>
      </c>
      <c r="B3975" s="593" t="s">
        <v>4715</v>
      </c>
      <c r="C3975" s="593" t="s">
        <v>123</v>
      </c>
      <c r="D3975" s="593" t="s">
        <v>942</v>
      </c>
      <c r="E3975" s="595">
        <v>29.07</v>
      </c>
      <c r="F3975" s="591" t="s">
        <v>794</v>
      </c>
    </row>
    <row r="3976" spans="1:6">
      <c r="A3976" s="593">
        <v>89523</v>
      </c>
      <c r="B3976" s="593" t="s">
        <v>4716</v>
      </c>
      <c r="C3976" s="593" t="s">
        <v>123</v>
      </c>
      <c r="D3976" s="593" t="s">
        <v>942</v>
      </c>
      <c r="E3976" s="595">
        <v>90.85</v>
      </c>
      <c r="F3976" s="591" t="s">
        <v>794</v>
      </c>
    </row>
    <row r="3977" spans="1:6">
      <c r="A3977" s="593">
        <v>89524</v>
      </c>
      <c r="B3977" s="593" t="s">
        <v>4717</v>
      </c>
      <c r="C3977" s="593" t="s">
        <v>123</v>
      </c>
      <c r="D3977" s="593" t="s">
        <v>942</v>
      </c>
      <c r="E3977" s="595">
        <v>29.53</v>
      </c>
      <c r="F3977" s="591" t="s">
        <v>794</v>
      </c>
    </row>
    <row r="3978" spans="1:6">
      <c r="A3978" s="593">
        <v>89525</v>
      </c>
      <c r="B3978" s="593" t="s">
        <v>4718</v>
      </c>
      <c r="C3978" s="593" t="s">
        <v>123</v>
      </c>
      <c r="D3978" s="593" t="s">
        <v>942</v>
      </c>
      <c r="E3978" s="595">
        <v>78.48</v>
      </c>
      <c r="F3978" s="591" t="s">
        <v>794</v>
      </c>
    </row>
    <row r="3979" spans="1:6">
      <c r="A3979" s="593">
        <v>89526</v>
      </c>
      <c r="B3979" s="593" t="s">
        <v>4719</v>
      </c>
      <c r="C3979" s="593" t="s">
        <v>123</v>
      </c>
      <c r="D3979" s="593" t="s">
        <v>942</v>
      </c>
      <c r="E3979" s="595">
        <v>37.99</v>
      </c>
      <c r="F3979" s="591" t="s">
        <v>794</v>
      </c>
    </row>
    <row r="3980" spans="1:6">
      <c r="A3980" s="593">
        <v>89527</v>
      </c>
      <c r="B3980" s="593" t="s">
        <v>4720</v>
      </c>
      <c r="C3980" s="593" t="s">
        <v>123</v>
      </c>
      <c r="D3980" s="593" t="s">
        <v>942</v>
      </c>
      <c r="E3980" s="595">
        <v>51.48</v>
      </c>
      <c r="F3980" s="591" t="s">
        <v>794</v>
      </c>
    </row>
    <row r="3981" spans="1:6">
      <c r="A3981" s="593">
        <v>89528</v>
      </c>
      <c r="B3981" s="593" t="s">
        <v>4721</v>
      </c>
      <c r="C3981" s="593" t="s">
        <v>123</v>
      </c>
      <c r="D3981" s="593" t="s">
        <v>942</v>
      </c>
      <c r="E3981" s="595">
        <v>3.95</v>
      </c>
      <c r="F3981" s="591" t="s">
        <v>794</v>
      </c>
    </row>
    <row r="3982" spans="1:6">
      <c r="A3982" s="593">
        <v>89529</v>
      </c>
      <c r="B3982" s="593" t="s">
        <v>4722</v>
      </c>
      <c r="C3982" s="593" t="s">
        <v>123</v>
      </c>
      <c r="D3982" s="593" t="s">
        <v>942</v>
      </c>
      <c r="E3982" s="595">
        <v>36.14</v>
      </c>
      <c r="F3982" s="591" t="s">
        <v>794</v>
      </c>
    </row>
    <row r="3983" spans="1:6">
      <c r="A3983" s="593">
        <v>89530</v>
      </c>
      <c r="B3983" s="593" t="s">
        <v>4723</v>
      </c>
      <c r="C3983" s="593" t="s">
        <v>123</v>
      </c>
      <c r="D3983" s="593" t="s">
        <v>942</v>
      </c>
      <c r="E3983" s="595">
        <v>14.58</v>
      </c>
      <c r="F3983" s="591" t="s">
        <v>794</v>
      </c>
    </row>
    <row r="3984" spans="1:6">
      <c r="A3984" s="593">
        <v>89531</v>
      </c>
      <c r="B3984" s="593" t="s">
        <v>4724</v>
      </c>
      <c r="C3984" s="593" t="s">
        <v>123</v>
      </c>
      <c r="D3984" s="593" t="s">
        <v>942</v>
      </c>
      <c r="E3984" s="595">
        <v>37.17</v>
      </c>
      <c r="F3984" s="591" t="s">
        <v>794</v>
      </c>
    </row>
    <row r="3985" spans="1:6">
      <c r="A3985" s="593">
        <v>89532</v>
      </c>
      <c r="B3985" s="593" t="s">
        <v>4725</v>
      </c>
      <c r="C3985" s="593" t="s">
        <v>123</v>
      </c>
      <c r="D3985" s="593" t="s">
        <v>942</v>
      </c>
      <c r="E3985" s="595">
        <v>6.51</v>
      </c>
      <c r="F3985" s="591" t="s">
        <v>794</v>
      </c>
    </row>
    <row r="3986" spans="1:6">
      <c r="A3986" s="593">
        <v>89535</v>
      </c>
      <c r="B3986" s="593" t="s">
        <v>4726</v>
      </c>
      <c r="C3986" s="593" t="s">
        <v>123</v>
      </c>
      <c r="D3986" s="593" t="s">
        <v>942</v>
      </c>
      <c r="E3986" s="595">
        <v>41.6</v>
      </c>
      <c r="F3986" s="591" t="s">
        <v>794</v>
      </c>
    </row>
    <row r="3987" spans="1:6">
      <c r="A3987" s="593">
        <v>89536</v>
      </c>
      <c r="B3987" s="593" t="s">
        <v>4727</v>
      </c>
      <c r="C3987" s="593" t="s">
        <v>123</v>
      </c>
      <c r="D3987" s="593" t="s">
        <v>942</v>
      </c>
      <c r="E3987" s="595">
        <v>10.57</v>
      </c>
      <c r="F3987" s="591" t="s">
        <v>794</v>
      </c>
    </row>
    <row r="3988" spans="1:6">
      <c r="A3988" s="593">
        <v>89540</v>
      </c>
      <c r="B3988" s="593" t="s">
        <v>4728</v>
      </c>
      <c r="C3988" s="593" t="s">
        <v>123</v>
      </c>
      <c r="D3988" s="593" t="s">
        <v>942</v>
      </c>
      <c r="E3988" s="595">
        <v>9.36</v>
      </c>
      <c r="F3988" s="591" t="s">
        <v>794</v>
      </c>
    </row>
    <row r="3989" spans="1:6">
      <c r="A3989" s="593">
        <v>89541</v>
      </c>
      <c r="B3989" s="593" t="s">
        <v>4729</v>
      </c>
      <c r="C3989" s="593" t="s">
        <v>123</v>
      </c>
      <c r="D3989" s="593" t="s">
        <v>942</v>
      </c>
      <c r="E3989" s="595">
        <v>5.93</v>
      </c>
      <c r="F3989" s="591" t="s">
        <v>794</v>
      </c>
    </row>
    <row r="3990" spans="1:6">
      <c r="A3990" s="593">
        <v>89542</v>
      </c>
      <c r="B3990" s="593" t="s">
        <v>4730</v>
      </c>
      <c r="C3990" s="593" t="s">
        <v>123</v>
      </c>
      <c r="D3990" s="593" t="s">
        <v>942</v>
      </c>
      <c r="E3990" s="595">
        <v>24.3</v>
      </c>
      <c r="F3990" s="591" t="s">
        <v>794</v>
      </c>
    </row>
    <row r="3991" spans="1:6">
      <c r="A3991" s="593">
        <v>89544</v>
      </c>
      <c r="B3991" s="593" t="s">
        <v>4731</v>
      </c>
      <c r="C3991" s="593" t="s">
        <v>123</v>
      </c>
      <c r="D3991" s="593" t="s">
        <v>942</v>
      </c>
      <c r="E3991" s="595">
        <v>8.39</v>
      </c>
      <c r="F3991" s="591" t="s">
        <v>794</v>
      </c>
    </row>
    <row r="3992" spans="1:6">
      <c r="A3992" s="593">
        <v>89545</v>
      </c>
      <c r="B3992" s="593" t="s">
        <v>4732</v>
      </c>
      <c r="C3992" s="593" t="s">
        <v>123</v>
      </c>
      <c r="D3992" s="593" t="s">
        <v>942</v>
      </c>
      <c r="E3992" s="594">
        <v>16.62</v>
      </c>
      <c r="F3992" s="591" t="s">
        <v>794</v>
      </c>
    </row>
    <row r="3993" spans="1:6">
      <c r="A3993" s="593">
        <v>89546</v>
      </c>
      <c r="B3993" s="593" t="s">
        <v>4733</v>
      </c>
      <c r="C3993" s="593" t="s">
        <v>123</v>
      </c>
      <c r="D3993" s="593" t="s">
        <v>942</v>
      </c>
      <c r="E3993" s="595">
        <v>11.07</v>
      </c>
      <c r="F3993" s="591" t="s">
        <v>794</v>
      </c>
    </row>
    <row r="3994" spans="1:6">
      <c r="A3994" s="593">
        <v>89547</v>
      </c>
      <c r="B3994" s="593" t="s">
        <v>4734</v>
      </c>
      <c r="C3994" s="593" t="s">
        <v>123</v>
      </c>
      <c r="D3994" s="593" t="s">
        <v>942</v>
      </c>
      <c r="E3994" s="595">
        <v>22.21</v>
      </c>
      <c r="F3994" s="591" t="s">
        <v>794</v>
      </c>
    </row>
    <row r="3995" spans="1:6">
      <c r="A3995" s="593">
        <v>89548</v>
      </c>
      <c r="B3995" s="593" t="s">
        <v>4735</v>
      </c>
      <c r="C3995" s="593" t="s">
        <v>123</v>
      </c>
      <c r="D3995" s="593" t="s">
        <v>942</v>
      </c>
      <c r="E3995" s="595">
        <v>22.67</v>
      </c>
      <c r="F3995" s="591" t="s">
        <v>794</v>
      </c>
    </row>
    <row r="3996" spans="1:6">
      <c r="A3996" s="593">
        <v>89549</v>
      </c>
      <c r="B3996" s="593" t="s">
        <v>4736</v>
      </c>
      <c r="C3996" s="593" t="s">
        <v>123</v>
      </c>
      <c r="D3996" s="593" t="s">
        <v>942</v>
      </c>
      <c r="E3996" s="595">
        <v>18.82</v>
      </c>
      <c r="F3996" s="591" t="s">
        <v>794</v>
      </c>
    </row>
    <row r="3997" spans="1:6">
      <c r="A3997" s="593">
        <v>89550</v>
      </c>
      <c r="B3997" s="593" t="s">
        <v>4737</v>
      </c>
      <c r="C3997" s="593" t="s">
        <v>123</v>
      </c>
      <c r="D3997" s="593" t="s">
        <v>942</v>
      </c>
      <c r="E3997" s="595">
        <v>40.4</v>
      </c>
      <c r="F3997" s="591" t="s">
        <v>794</v>
      </c>
    </row>
    <row r="3998" spans="1:6">
      <c r="A3998" s="593">
        <v>89551</v>
      </c>
      <c r="B3998" s="593" t="s">
        <v>4738</v>
      </c>
      <c r="C3998" s="593" t="s">
        <v>123</v>
      </c>
      <c r="D3998" s="593" t="s">
        <v>942</v>
      </c>
      <c r="E3998" s="595">
        <v>7.8</v>
      </c>
      <c r="F3998" s="591" t="s">
        <v>794</v>
      </c>
    </row>
    <row r="3999" spans="1:6">
      <c r="A3999" s="593">
        <v>89552</v>
      </c>
      <c r="B3999" s="593" t="s">
        <v>4739</v>
      </c>
      <c r="C3999" s="593" t="s">
        <v>123</v>
      </c>
      <c r="D3999" s="593" t="s">
        <v>942</v>
      </c>
      <c r="E3999" s="595">
        <v>16.5</v>
      </c>
      <c r="F3999" s="591" t="s">
        <v>794</v>
      </c>
    </row>
    <row r="4000" spans="1:6">
      <c r="A4000" s="593">
        <v>89553</v>
      </c>
      <c r="B4000" s="593" t="s">
        <v>4740</v>
      </c>
      <c r="C4000" s="593" t="s">
        <v>123</v>
      </c>
      <c r="D4000" s="593" t="s">
        <v>942</v>
      </c>
      <c r="E4000" s="595">
        <v>5.3</v>
      </c>
      <c r="F4000" s="591" t="s">
        <v>794</v>
      </c>
    </row>
    <row r="4001" spans="1:6">
      <c r="A4001" s="593">
        <v>89554</v>
      </c>
      <c r="B4001" s="593" t="s">
        <v>4741</v>
      </c>
      <c r="C4001" s="593" t="s">
        <v>123</v>
      </c>
      <c r="D4001" s="593" t="s">
        <v>942</v>
      </c>
      <c r="E4001" s="595">
        <v>28.29</v>
      </c>
      <c r="F4001" s="591" t="s">
        <v>794</v>
      </c>
    </row>
    <row r="4002" spans="1:6">
      <c r="A4002" s="593">
        <v>89555</v>
      </c>
      <c r="B4002" s="593" t="s">
        <v>4742</v>
      </c>
      <c r="C4002" s="593" t="s">
        <v>123</v>
      </c>
      <c r="D4002" s="593" t="s">
        <v>942</v>
      </c>
      <c r="E4002" s="595">
        <v>19.3</v>
      </c>
      <c r="F4002" s="591" t="s">
        <v>794</v>
      </c>
    </row>
    <row r="4003" spans="1:6">
      <c r="A4003" s="593">
        <v>89556</v>
      </c>
      <c r="B4003" s="593" t="s">
        <v>4743</v>
      </c>
      <c r="C4003" s="593" t="s">
        <v>123</v>
      </c>
      <c r="D4003" s="593" t="s">
        <v>942</v>
      </c>
      <c r="E4003" s="595">
        <v>39.47</v>
      </c>
      <c r="F4003" s="591" t="s">
        <v>794</v>
      </c>
    </row>
    <row r="4004" spans="1:6">
      <c r="A4004" s="593">
        <v>89557</v>
      </c>
      <c r="B4004" s="593" t="s">
        <v>4744</v>
      </c>
      <c r="C4004" s="593" t="s">
        <v>123</v>
      </c>
      <c r="D4004" s="593" t="s">
        <v>942</v>
      </c>
      <c r="E4004" s="595">
        <v>31.36</v>
      </c>
      <c r="F4004" s="591" t="s">
        <v>794</v>
      </c>
    </row>
    <row r="4005" spans="1:6">
      <c r="A4005" s="593">
        <v>89558</v>
      </c>
      <c r="B4005" s="593" t="s">
        <v>4745</v>
      </c>
      <c r="C4005" s="593" t="s">
        <v>123</v>
      </c>
      <c r="D4005" s="593" t="s">
        <v>942</v>
      </c>
      <c r="E4005" s="595">
        <v>8.9600000000000009</v>
      </c>
      <c r="F4005" s="591" t="s">
        <v>794</v>
      </c>
    </row>
    <row r="4006" spans="1:6">
      <c r="A4006" s="593">
        <v>89559</v>
      </c>
      <c r="B4006" s="593" t="s">
        <v>4746</v>
      </c>
      <c r="C4006" s="593" t="s">
        <v>123</v>
      </c>
      <c r="D4006" s="593" t="s">
        <v>942</v>
      </c>
      <c r="E4006" s="595">
        <v>65.680000000000007</v>
      </c>
      <c r="F4006" s="591" t="s">
        <v>794</v>
      </c>
    </row>
    <row r="4007" spans="1:6">
      <c r="A4007" s="593">
        <v>89560</v>
      </c>
      <c r="B4007" s="593" t="s">
        <v>4747</v>
      </c>
      <c r="C4007" s="593" t="s">
        <v>123</v>
      </c>
      <c r="D4007" s="593" t="s">
        <v>942</v>
      </c>
      <c r="E4007" s="595">
        <v>31.16</v>
      </c>
      <c r="F4007" s="591" t="s">
        <v>794</v>
      </c>
    </row>
    <row r="4008" spans="1:6">
      <c r="A4008" s="593">
        <v>89561</v>
      </c>
      <c r="B4008" s="593" t="s">
        <v>4748</v>
      </c>
      <c r="C4008" s="593" t="s">
        <v>123</v>
      </c>
      <c r="D4008" s="593" t="s">
        <v>942</v>
      </c>
      <c r="E4008" s="595">
        <v>14.43</v>
      </c>
      <c r="F4008" s="591" t="s">
        <v>794</v>
      </c>
    </row>
    <row r="4009" spans="1:6">
      <c r="A4009" s="593">
        <v>89562</v>
      </c>
      <c r="B4009" s="593" t="s">
        <v>4749</v>
      </c>
      <c r="C4009" s="593" t="s">
        <v>123</v>
      </c>
      <c r="D4009" s="593" t="s">
        <v>942</v>
      </c>
      <c r="E4009" s="595">
        <v>9.44</v>
      </c>
      <c r="F4009" s="591" t="s">
        <v>794</v>
      </c>
    </row>
    <row r="4010" spans="1:6">
      <c r="A4010" s="593">
        <v>89563</v>
      </c>
      <c r="B4010" s="593" t="s">
        <v>4750</v>
      </c>
      <c r="C4010" s="593" t="s">
        <v>123</v>
      </c>
      <c r="D4010" s="593" t="s">
        <v>942</v>
      </c>
      <c r="E4010" s="595">
        <v>34.090000000000003</v>
      </c>
      <c r="F4010" s="591" t="s">
        <v>794</v>
      </c>
    </row>
    <row r="4011" spans="1:6">
      <c r="A4011" s="593">
        <v>89564</v>
      </c>
      <c r="B4011" s="593" t="s">
        <v>4751</v>
      </c>
      <c r="C4011" s="593" t="s">
        <v>123</v>
      </c>
      <c r="D4011" s="593" t="s">
        <v>942</v>
      </c>
      <c r="E4011" s="595">
        <v>14.07</v>
      </c>
      <c r="F4011" s="591" t="s">
        <v>794</v>
      </c>
    </row>
    <row r="4012" spans="1:6">
      <c r="A4012" s="593">
        <v>89565</v>
      </c>
      <c r="B4012" s="593" t="s">
        <v>4752</v>
      </c>
      <c r="C4012" s="593" t="s">
        <v>123</v>
      </c>
      <c r="D4012" s="593" t="s">
        <v>942</v>
      </c>
      <c r="E4012" s="595">
        <v>54.71</v>
      </c>
      <c r="F4012" s="591" t="s">
        <v>794</v>
      </c>
    </row>
    <row r="4013" spans="1:6">
      <c r="A4013" s="593">
        <v>89566</v>
      </c>
      <c r="B4013" s="593" t="s">
        <v>4753</v>
      </c>
      <c r="C4013" s="593" t="s">
        <v>123</v>
      </c>
      <c r="D4013" s="593" t="s">
        <v>942</v>
      </c>
      <c r="E4013" s="595">
        <v>46.4</v>
      </c>
      <c r="F4013" s="591" t="s">
        <v>794</v>
      </c>
    </row>
    <row r="4014" spans="1:6">
      <c r="A4014" s="593">
        <v>89567</v>
      </c>
      <c r="B4014" s="593" t="s">
        <v>4754</v>
      </c>
      <c r="C4014" s="593" t="s">
        <v>123</v>
      </c>
      <c r="D4014" s="593" t="s">
        <v>942</v>
      </c>
      <c r="E4014" s="595">
        <v>78.52</v>
      </c>
      <c r="F4014" s="591" t="s">
        <v>794</v>
      </c>
    </row>
    <row r="4015" spans="1:6">
      <c r="A4015" s="593">
        <v>89568</v>
      </c>
      <c r="B4015" s="593" t="s">
        <v>4755</v>
      </c>
      <c r="C4015" s="593" t="s">
        <v>123</v>
      </c>
      <c r="D4015" s="593" t="s">
        <v>942</v>
      </c>
      <c r="E4015" s="595">
        <v>28.91</v>
      </c>
      <c r="F4015" s="591" t="s">
        <v>794</v>
      </c>
    </row>
    <row r="4016" spans="1:6">
      <c r="A4016" s="593">
        <v>89569</v>
      </c>
      <c r="B4016" s="593" t="s">
        <v>4756</v>
      </c>
      <c r="C4016" s="593" t="s">
        <v>123</v>
      </c>
      <c r="D4016" s="593" t="s">
        <v>942</v>
      </c>
      <c r="E4016" s="595">
        <v>91.59</v>
      </c>
      <c r="F4016" s="591" t="s">
        <v>794</v>
      </c>
    </row>
    <row r="4017" spans="1:6">
      <c r="A4017" s="593">
        <v>89570</v>
      </c>
      <c r="B4017" s="593" t="s">
        <v>4757</v>
      </c>
      <c r="C4017" s="593" t="s">
        <v>123</v>
      </c>
      <c r="D4017" s="593" t="s">
        <v>942</v>
      </c>
      <c r="E4017" s="595">
        <v>10.4</v>
      </c>
      <c r="F4017" s="591" t="s">
        <v>794</v>
      </c>
    </row>
    <row r="4018" spans="1:6">
      <c r="A4018" s="593">
        <v>89571</v>
      </c>
      <c r="B4018" s="593" t="s">
        <v>4758</v>
      </c>
      <c r="C4018" s="593" t="s">
        <v>123</v>
      </c>
      <c r="D4018" s="593" t="s">
        <v>942</v>
      </c>
      <c r="E4018" s="595">
        <v>68.05</v>
      </c>
      <c r="F4018" s="591" t="s">
        <v>794</v>
      </c>
    </row>
    <row r="4019" spans="1:6">
      <c r="A4019" s="593">
        <v>89572</v>
      </c>
      <c r="B4019" s="593" t="s">
        <v>4759</v>
      </c>
      <c r="C4019" s="593" t="s">
        <v>123</v>
      </c>
      <c r="D4019" s="593" t="s">
        <v>942</v>
      </c>
      <c r="E4019" s="595">
        <v>7.97</v>
      </c>
      <c r="F4019" s="591" t="s">
        <v>794</v>
      </c>
    </row>
    <row r="4020" spans="1:6">
      <c r="A4020" s="593">
        <v>89573</v>
      </c>
      <c r="B4020" s="593" t="s">
        <v>4760</v>
      </c>
      <c r="C4020" s="593" t="s">
        <v>123</v>
      </c>
      <c r="D4020" s="593" t="s">
        <v>942</v>
      </c>
      <c r="E4020" s="595">
        <v>74.650000000000006</v>
      </c>
      <c r="F4020" s="591" t="s">
        <v>794</v>
      </c>
    </row>
    <row r="4021" spans="1:6">
      <c r="A4021" s="593">
        <v>89574</v>
      </c>
      <c r="B4021" s="593" t="s">
        <v>4761</v>
      </c>
      <c r="C4021" s="593" t="s">
        <v>123</v>
      </c>
      <c r="D4021" s="593" t="s">
        <v>942</v>
      </c>
      <c r="E4021" s="595">
        <v>151.16999999999999</v>
      </c>
      <c r="F4021" s="591" t="s">
        <v>794</v>
      </c>
    </row>
    <row r="4022" spans="1:6">
      <c r="A4022" s="593">
        <v>89575</v>
      </c>
      <c r="B4022" s="593" t="s">
        <v>4762</v>
      </c>
      <c r="C4022" s="593" t="s">
        <v>123</v>
      </c>
      <c r="D4022" s="593" t="s">
        <v>942</v>
      </c>
      <c r="E4022" s="595">
        <v>10.76</v>
      </c>
      <c r="F4022" s="591" t="s">
        <v>794</v>
      </c>
    </row>
    <row r="4023" spans="1:6">
      <c r="A4023" s="593">
        <v>89577</v>
      </c>
      <c r="B4023" s="593" t="s">
        <v>4763</v>
      </c>
      <c r="C4023" s="593" t="s">
        <v>123</v>
      </c>
      <c r="D4023" s="593" t="s">
        <v>942</v>
      </c>
      <c r="E4023" s="595">
        <v>33.08</v>
      </c>
      <c r="F4023" s="591" t="s">
        <v>794</v>
      </c>
    </row>
    <row r="4024" spans="1:6">
      <c r="A4024" s="593">
        <v>89579</v>
      </c>
      <c r="B4024" s="593" t="s">
        <v>4764</v>
      </c>
      <c r="C4024" s="593" t="s">
        <v>123</v>
      </c>
      <c r="D4024" s="593" t="s">
        <v>942</v>
      </c>
      <c r="E4024" s="595">
        <v>10.71</v>
      </c>
      <c r="F4024" s="591" t="s">
        <v>794</v>
      </c>
    </row>
    <row r="4025" spans="1:6">
      <c r="A4025" s="593">
        <v>89581</v>
      </c>
      <c r="B4025" s="593" t="s">
        <v>4765</v>
      </c>
      <c r="C4025" s="593" t="s">
        <v>123</v>
      </c>
      <c r="D4025" s="593" t="s">
        <v>942</v>
      </c>
      <c r="E4025" s="595">
        <v>32.39</v>
      </c>
      <c r="F4025" s="591" t="s">
        <v>794</v>
      </c>
    </row>
    <row r="4026" spans="1:6">
      <c r="A4026" s="593">
        <v>89582</v>
      </c>
      <c r="B4026" s="593" t="s">
        <v>4766</v>
      </c>
      <c r="C4026" s="593" t="s">
        <v>123</v>
      </c>
      <c r="D4026" s="593" t="s">
        <v>942</v>
      </c>
      <c r="E4026" s="595">
        <v>32.85</v>
      </c>
      <c r="F4026" s="591" t="s">
        <v>794</v>
      </c>
    </row>
    <row r="4027" spans="1:6">
      <c r="A4027" s="593">
        <v>89583</v>
      </c>
      <c r="B4027" s="593" t="s">
        <v>4767</v>
      </c>
      <c r="C4027" s="593" t="s">
        <v>123</v>
      </c>
      <c r="D4027" s="593" t="s">
        <v>942</v>
      </c>
      <c r="E4027" s="595">
        <v>41.31</v>
      </c>
      <c r="F4027" s="591" t="s">
        <v>794</v>
      </c>
    </row>
    <row r="4028" spans="1:6">
      <c r="A4028" s="593">
        <v>89584</v>
      </c>
      <c r="B4028" s="593" t="s">
        <v>4768</v>
      </c>
      <c r="C4028" s="593" t="s">
        <v>123</v>
      </c>
      <c r="D4028" s="593" t="s">
        <v>942</v>
      </c>
      <c r="E4028" s="595">
        <v>42.13</v>
      </c>
      <c r="F4028" s="591" t="s">
        <v>794</v>
      </c>
    </row>
    <row r="4029" spans="1:6">
      <c r="A4029" s="593">
        <v>89585</v>
      </c>
      <c r="B4029" s="593" t="s">
        <v>4769</v>
      </c>
      <c r="C4029" s="593" t="s">
        <v>123</v>
      </c>
      <c r="D4029" s="593" t="s">
        <v>942</v>
      </c>
      <c r="E4029" s="595">
        <v>43.16</v>
      </c>
      <c r="F4029" s="591" t="s">
        <v>794</v>
      </c>
    </row>
    <row r="4030" spans="1:6">
      <c r="A4030" s="593">
        <v>89587</v>
      </c>
      <c r="B4030" s="593" t="s">
        <v>4770</v>
      </c>
      <c r="C4030" s="593" t="s">
        <v>123</v>
      </c>
      <c r="D4030" s="593" t="s">
        <v>942</v>
      </c>
      <c r="E4030" s="595">
        <v>47.59</v>
      </c>
      <c r="F4030" s="591" t="s">
        <v>794</v>
      </c>
    </row>
    <row r="4031" spans="1:6">
      <c r="A4031" s="593">
        <v>89590</v>
      </c>
      <c r="B4031" s="593" t="s">
        <v>4771</v>
      </c>
      <c r="C4031" s="593" t="s">
        <v>123</v>
      </c>
      <c r="D4031" s="593" t="s">
        <v>942</v>
      </c>
      <c r="E4031" s="595">
        <v>129.04</v>
      </c>
      <c r="F4031" s="591" t="s">
        <v>794</v>
      </c>
    </row>
    <row r="4032" spans="1:6">
      <c r="A4032" s="593">
        <v>89591</v>
      </c>
      <c r="B4032" s="593" t="s">
        <v>4772</v>
      </c>
      <c r="C4032" s="593" t="s">
        <v>123</v>
      </c>
      <c r="D4032" s="593" t="s">
        <v>942</v>
      </c>
      <c r="E4032" s="595">
        <v>125.88</v>
      </c>
      <c r="F4032" s="591" t="s">
        <v>794</v>
      </c>
    </row>
    <row r="4033" spans="1:6">
      <c r="A4033" s="593">
        <v>89592</v>
      </c>
      <c r="B4033" s="593" t="s">
        <v>4773</v>
      </c>
      <c r="C4033" s="593" t="s">
        <v>123</v>
      </c>
      <c r="D4033" s="593" t="s">
        <v>942</v>
      </c>
      <c r="E4033" s="595">
        <v>153.61000000000001</v>
      </c>
      <c r="F4033" s="591" t="s">
        <v>794</v>
      </c>
    </row>
    <row r="4034" spans="1:6">
      <c r="A4034" s="593">
        <v>89593</v>
      </c>
      <c r="B4034" s="593" t="s">
        <v>4774</v>
      </c>
      <c r="C4034" s="593" t="s">
        <v>123</v>
      </c>
      <c r="D4034" s="593" t="s">
        <v>942</v>
      </c>
      <c r="E4034" s="595">
        <v>22.36</v>
      </c>
      <c r="F4034" s="591" t="s">
        <v>794</v>
      </c>
    </row>
    <row r="4035" spans="1:6">
      <c r="A4035" s="593">
        <v>89594</v>
      </c>
      <c r="B4035" s="593" t="s">
        <v>4775</v>
      </c>
      <c r="C4035" s="593" t="s">
        <v>123</v>
      </c>
      <c r="D4035" s="593" t="s">
        <v>942</v>
      </c>
      <c r="E4035" s="595">
        <v>32.22</v>
      </c>
      <c r="F4035" s="591" t="s">
        <v>794</v>
      </c>
    </row>
    <row r="4036" spans="1:6">
      <c r="A4036" s="593">
        <v>89595</v>
      </c>
      <c r="B4036" s="593" t="s">
        <v>4776</v>
      </c>
      <c r="C4036" s="593" t="s">
        <v>123</v>
      </c>
      <c r="D4036" s="593" t="s">
        <v>942</v>
      </c>
      <c r="E4036" s="594">
        <v>13.17</v>
      </c>
      <c r="F4036" s="591" t="s">
        <v>794</v>
      </c>
    </row>
    <row r="4037" spans="1:6">
      <c r="A4037" s="593">
        <v>89596</v>
      </c>
      <c r="B4037" s="593" t="s">
        <v>4777</v>
      </c>
      <c r="C4037" s="593" t="s">
        <v>123</v>
      </c>
      <c r="D4037" s="593" t="s">
        <v>942</v>
      </c>
      <c r="E4037" s="594">
        <v>9.6199999999999992</v>
      </c>
      <c r="F4037" s="591" t="s">
        <v>794</v>
      </c>
    </row>
    <row r="4038" spans="1:6">
      <c r="A4038" s="593">
        <v>89597</v>
      </c>
      <c r="B4038" s="593" t="s">
        <v>4778</v>
      </c>
      <c r="C4038" s="593" t="s">
        <v>123</v>
      </c>
      <c r="D4038" s="593" t="s">
        <v>942</v>
      </c>
      <c r="E4038" s="595">
        <v>20.77</v>
      </c>
      <c r="F4038" s="591" t="s">
        <v>794</v>
      </c>
    </row>
    <row r="4039" spans="1:6">
      <c r="A4039" s="593">
        <v>89598</v>
      </c>
      <c r="B4039" s="593" t="s">
        <v>4779</v>
      </c>
      <c r="C4039" s="593" t="s">
        <v>123</v>
      </c>
      <c r="D4039" s="593" t="s">
        <v>942</v>
      </c>
      <c r="E4039" s="595">
        <v>44.65</v>
      </c>
      <c r="F4039" s="591" t="s">
        <v>794</v>
      </c>
    </row>
    <row r="4040" spans="1:6">
      <c r="A4040" s="593">
        <v>89599</v>
      </c>
      <c r="B4040" s="593" t="s">
        <v>4780</v>
      </c>
      <c r="C4040" s="593" t="s">
        <v>123</v>
      </c>
      <c r="D4040" s="593" t="s">
        <v>942</v>
      </c>
      <c r="E4040" s="595">
        <v>24.44</v>
      </c>
      <c r="F4040" s="591" t="s">
        <v>794</v>
      </c>
    </row>
    <row r="4041" spans="1:6">
      <c r="A4041" s="593">
        <v>89600</v>
      </c>
      <c r="B4041" s="593" t="s">
        <v>4781</v>
      </c>
      <c r="C4041" s="593" t="s">
        <v>123</v>
      </c>
      <c r="D4041" s="593" t="s">
        <v>942</v>
      </c>
      <c r="E4041" s="595">
        <v>24.89</v>
      </c>
      <c r="F4041" s="591" t="s">
        <v>794</v>
      </c>
    </row>
    <row r="4042" spans="1:6">
      <c r="A4042" s="593">
        <v>89605</v>
      </c>
      <c r="B4042" s="593" t="s">
        <v>4782</v>
      </c>
      <c r="C4042" s="593" t="s">
        <v>123</v>
      </c>
      <c r="D4042" s="593" t="s">
        <v>942</v>
      </c>
      <c r="E4042" s="595">
        <v>18.86</v>
      </c>
      <c r="F4042" s="591" t="s">
        <v>794</v>
      </c>
    </row>
    <row r="4043" spans="1:6">
      <c r="A4043" s="593">
        <v>89609</v>
      </c>
      <c r="B4043" s="593" t="s">
        <v>4783</v>
      </c>
      <c r="C4043" s="593" t="s">
        <v>123</v>
      </c>
      <c r="D4043" s="593" t="s">
        <v>942</v>
      </c>
      <c r="E4043" s="595">
        <v>74.75</v>
      </c>
      <c r="F4043" s="591" t="s">
        <v>794</v>
      </c>
    </row>
    <row r="4044" spans="1:6">
      <c r="A4044" s="593">
        <v>89610</v>
      </c>
      <c r="B4044" s="593" t="s">
        <v>4784</v>
      </c>
      <c r="C4044" s="593" t="s">
        <v>123</v>
      </c>
      <c r="D4044" s="593" t="s">
        <v>942</v>
      </c>
      <c r="E4044" s="595">
        <v>17.88</v>
      </c>
      <c r="F4044" s="591" t="s">
        <v>794</v>
      </c>
    </row>
    <row r="4045" spans="1:6">
      <c r="A4045" s="593">
        <v>89611</v>
      </c>
      <c r="B4045" s="593" t="s">
        <v>4785</v>
      </c>
      <c r="C4045" s="593" t="s">
        <v>123</v>
      </c>
      <c r="D4045" s="593" t="s">
        <v>942</v>
      </c>
      <c r="E4045" s="595">
        <v>29.5</v>
      </c>
      <c r="F4045" s="591" t="s">
        <v>794</v>
      </c>
    </row>
    <row r="4046" spans="1:6">
      <c r="A4046" s="593">
        <v>89612</v>
      </c>
      <c r="B4046" s="593" t="s">
        <v>4786</v>
      </c>
      <c r="C4046" s="593" t="s">
        <v>123</v>
      </c>
      <c r="D4046" s="593" t="s">
        <v>942</v>
      </c>
      <c r="E4046" s="595">
        <v>146.52000000000001</v>
      </c>
      <c r="F4046" s="591" t="s">
        <v>794</v>
      </c>
    </row>
    <row r="4047" spans="1:6">
      <c r="A4047" s="593">
        <v>89613</v>
      </c>
      <c r="B4047" s="593" t="s">
        <v>4787</v>
      </c>
      <c r="C4047" s="593" t="s">
        <v>123</v>
      </c>
      <c r="D4047" s="593" t="s">
        <v>942</v>
      </c>
      <c r="E4047" s="595">
        <v>27.88</v>
      </c>
      <c r="F4047" s="591" t="s">
        <v>794</v>
      </c>
    </row>
    <row r="4048" spans="1:6">
      <c r="A4048" s="593">
        <v>89614</v>
      </c>
      <c r="B4048" s="593" t="s">
        <v>4788</v>
      </c>
      <c r="C4048" s="593" t="s">
        <v>123</v>
      </c>
      <c r="D4048" s="593" t="s">
        <v>942</v>
      </c>
      <c r="E4048" s="595">
        <v>54.17</v>
      </c>
      <c r="F4048" s="591" t="s">
        <v>794</v>
      </c>
    </row>
    <row r="4049" spans="1:6">
      <c r="A4049" s="593">
        <v>89615</v>
      </c>
      <c r="B4049" s="593" t="s">
        <v>4789</v>
      </c>
      <c r="C4049" s="593" t="s">
        <v>123</v>
      </c>
      <c r="D4049" s="593" t="s">
        <v>942</v>
      </c>
      <c r="E4049" s="595">
        <v>173.16</v>
      </c>
      <c r="F4049" s="591" t="s">
        <v>794</v>
      </c>
    </row>
    <row r="4050" spans="1:6">
      <c r="A4050" s="593">
        <v>89616</v>
      </c>
      <c r="B4050" s="593" t="s">
        <v>4790</v>
      </c>
      <c r="C4050" s="593" t="s">
        <v>123</v>
      </c>
      <c r="D4050" s="593" t="s">
        <v>942</v>
      </c>
      <c r="E4050" s="595">
        <v>37.340000000000003</v>
      </c>
      <c r="F4050" s="591" t="s">
        <v>794</v>
      </c>
    </row>
    <row r="4051" spans="1:6">
      <c r="A4051" s="593">
        <v>89617</v>
      </c>
      <c r="B4051" s="593" t="s">
        <v>4791</v>
      </c>
      <c r="C4051" s="593" t="s">
        <v>123</v>
      </c>
      <c r="D4051" s="593" t="s">
        <v>942</v>
      </c>
      <c r="E4051" s="595">
        <v>6.9</v>
      </c>
      <c r="F4051" s="591" t="s">
        <v>794</v>
      </c>
    </row>
    <row r="4052" spans="1:6">
      <c r="A4052" s="593">
        <v>89620</v>
      </c>
      <c r="B4052" s="593" t="s">
        <v>4792</v>
      </c>
      <c r="C4052" s="593" t="s">
        <v>123</v>
      </c>
      <c r="D4052" s="593" t="s">
        <v>942</v>
      </c>
      <c r="E4052" s="595">
        <v>10.82</v>
      </c>
      <c r="F4052" s="591" t="s">
        <v>794</v>
      </c>
    </row>
    <row r="4053" spans="1:6">
      <c r="A4053" s="593">
        <v>89622</v>
      </c>
      <c r="B4053" s="593" t="s">
        <v>4793</v>
      </c>
      <c r="C4053" s="593" t="s">
        <v>123</v>
      </c>
      <c r="D4053" s="593" t="s">
        <v>942</v>
      </c>
      <c r="E4053" s="595">
        <v>12.74</v>
      </c>
      <c r="F4053" s="591" t="s">
        <v>794</v>
      </c>
    </row>
    <row r="4054" spans="1:6">
      <c r="A4054" s="593">
        <v>89623</v>
      </c>
      <c r="B4054" s="593" t="s">
        <v>4794</v>
      </c>
      <c r="C4054" s="593" t="s">
        <v>123</v>
      </c>
      <c r="D4054" s="593" t="s">
        <v>942</v>
      </c>
      <c r="E4054" s="595">
        <v>17.57</v>
      </c>
      <c r="F4054" s="591" t="s">
        <v>794</v>
      </c>
    </row>
    <row r="4055" spans="1:6">
      <c r="A4055" s="593">
        <v>89624</v>
      </c>
      <c r="B4055" s="593" t="s">
        <v>4795</v>
      </c>
      <c r="C4055" s="593" t="s">
        <v>123</v>
      </c>
      <c r="D4055" s="593" t="s">
        <v>942</v>
      </c>
      <c r="E4055" s="595">
        <v>16.21</v>
      </c>
      <c r="F4055" s="591" t="s">
        <v>794</v>
      </c>
    </row>
    <row r="4056" spans="1:6">
      <c r="A4056" s="593">
        <v>89625</v>
      </c>
      <c r="B4056" s="593" t="s">
        <v>4796</v>
      </c>
      <c r="C4056" s="593" t="s">
        <v>123</v>
      </c>
      <c r="D4056" s="593" t="s">
        <v>942</v>
      </c>
      <c r="E4056" s="595">
        <v>20.77</v>
      </c>
      <c r="F4056" s="591" t="s">
        <v>794</v>
      </c>
    </row>
    <row r="4057" spans="1:6">
      <c r="A4057" s="593">
        <v>89626</v>
      </c>
      <c r="B4057" s="593" t="s">
        <v>4797</v>
      </c>
      <c r="C4057" s="593" t="s">
        <v>123</v>
      </c>
      <c r="D4057" s="593" t="s">
        <v>942</v>
      </c>
      <c r="E4057" s="595">
        <v>27.15</v>
      </c>
      <c r="F4057" s="591" t="s">
        <v>794</v>
      </c>
    </row>
    <row r="4058" spans="1:6">
      <c r="A4058" s="593">
        <v>89627</v>
      </c>
      <c r="B4058" s="593" t="s">
        <v>4798</v>
      </c>
      <c r="C4058" s="593" t="s">
        <v>123</v>
      </c>
      <c r="D4058" s="593" t="s">
        <v>942</v>
      </c>
      <c r="E4058" s="595">
        <v>18.23</v>
      </c>
      <c r="F4058" s="591" t="s">
        <v>794</v>
      </c>
    </row>
    <row r="4059" spans="1:6">
      <c r="A4059" s="593">
        <v>89628</v>
      </c>
      <c r="B4059" s="593" t="s">
        <v>4799</v>
      </c>
      <c r="C4059" s="593" t="s">
        <v>123</v>
      </c>
      <c r="D4059" s="593" t="s">
        <v>942</v>
      </c>
      <c r="E4059" s="595">
        <v>43.31</v>
      </c>
      <c r="F4059" s="591" t="s">
        <v>794</v>
      </c>
    </row>
    <row r="4060" spans="1:6">
      <c r="A4060" s="593">
        <v>89629</v>
      </c>
      <c r="B4060" s="593" t="s">
        <v>4800</v>
      </c>
      <c r="C4060" s="593" t="s">
        <v>123</v>
      </c>
      <c r="D4060" s="593" t="s">
        <v>942</v>
      </c>
      <c r="E4060" s="595">
        <v>72.8</v>
      </c>
      <c r="F4060" s="591" t="s">
        <v>794</v>
      </c>
    </row>
    <row r="4061" spans="1:6">
      <c r="A4061" s="593">
        <v>89630</v>
      </c>
      <c r="B4061" s="593" t="s">
        <v>4801</v>
      </c>
      <c r="C4061" s="593" t="s">
        <v>123</v>
      </c>
      <c r="D4061" s="593" t="s">
        <v>942</v>
      </c>
      <c r="E4061" s="595">
        <v>55.15</v>
      </c>
      <c r="F4061" s="591" t="s">
        <v>794</v>
      </c>
    </row>
    <row r="4062" spans="1:6">
      <c r="A4062" s="593">
        <v>89631</v>
      </c>
      <c r="B4062" s="593" t="s">
        <v>4802</v>
      </c>
      <c r="C4062" s="593" t="s">
        <v>123</v>
      </c>
      <c r="D4062" s="593" t="s">
        <v>942</v>
      </c>
      <c r="E4062" s="595">
        <v>95.53</v>
      </c>
      <c r="F4062" s="591" t="s">
        <v>794</v>
      </c>
    </row>
    <row r="4063" spans="1:6">
      <c r="A4063" s="593">
        <v>89632</v>
      </c>
      <c r="B4063" s="593" t="s">
        <v>4803</v>
      </c>
      <c r="C4063" s="593" t="s">
        <v>123</v>
      </c>
      <c r="D4063" s="593" t="s">
        <v>942</v>
      </c>
      <c r="E4063" s="595">
        <v>109.91</v>
      </c>
      <c r="F4063" s="591" t="s">
        <v>794</v>
      </c>
    </row>
    <row r="4064" spans="1:6">
      <c r="A4064" s="593">
        <v>89637</v>
      </c>
      <c r="B4064" s="593" t="s">
        <v>4804</v>
      </c>
      <c r="C4064" s="593" t="s">
        <v>123</v>
      </c>
      <c r="D4064" s="593" t="s">
        <v>942</v>
      </c>
      <c r="E4064" s="595">
        <v>10.38</v>
      </c>
      <c r="F4064" s="591" t="s">
        <v>794</v>
      </c>
    </row>
    <row r="4065" spans="1:6">
      <c r="A4065" s="593">
        <v>89638</v>
      </c>
      <c r="B4065" s="593" t="s">
        <v>4805</v>
      </c>
      <c r="C4065" s="593" t="s">
        <v>123</v>
      </c>
      <c r="D4065" s="593" t="s">
        <v>942</v>
      </c>
      <c r="E4065" s="595">
        <v>11.33</v>
      </c>
      <c r="F4065" s="591" t="s">
        <v>794</v>
      </c>
    </row>
    <row r="4066" spans="1:6">
      <c r="A4066" s="593">
        <v>89639</v>
      </c>
      <c r="B4066" s="593" t="s">
        <v>4806</v>
      </c>
      <c r="C4066" s="593" t="s">
        <v>123</v>
      </c>
      <c r="D4066" s="593" t="s">
        <v>942</v>
      </c>
      <c r="E4066" s="595">
        <v>12.01</v>
      </c>
      <c r="F4066" s="591" t="s">
        <v>794</v>
      </c>
    </row>
    <row r="4067" spans="1:6">
      <c r="A4067" s="593">
        <v>89640</v>
      </c>
      <c r="B4067" s="593" t="s">
        <v>4807</v>
      </c>
      <c r="C4067" s="593" t="s">
        <v>123</v>
      </c>
      <c r="D4067" s="593" t="s">
        <v>942</v>
      </c>
      <c r="E4067" s="595">
        <v>19.260000000000002</v>
      </c>
      <c r="F4067" s="591" t="s">
        <v>794</v>
      </c>
    </row>
    <row r="4068" spans="1:6">
      <c r="A4068" s="593">
        <v>89641</v>
      </c>
      <c r="B4068" s="593" t="s">
        <v>4808</v>
      </c>
      <c r="C4068" s="593" t="s">
        <v>123</v>
      </c>
      <c r="D4068" s="593" t="s">
        <v>942</v>
      </c>
      <c r="E4068" s="595">
        <v>13.49</v>
      </c>
      <c r="F4068" s="591" t="s">
        <v>794</v>
      </c>
    </row>
    <row r="4069" spans="1:6">
      <c r="A4069" s="593">
        <v>89642</v>
      </c>
      <c r="B4069" s="593" t="s">
        <v>4809</v>
      </c>
      <c r="C4069" s="593" t="s">
        <v>123</v>
      </c>
      <c r="D4069" s="593" t="s">
        <v>942</v>
      </c>
      <c r="E4069" s="595">
        <v>15.17</v>
      </c>
      <c r="F4069" s="591" t="s">
        <v>794</v>
      </c>
    </row>
    <row r="4070" spans="1:6">
      <c r="A4070" s="593">
        <v>89643</v>
      </c>
      <c r="B4070" s="593" t="s">
        <v>4810</v>
      </c>
      <c r="C4070" s="593" t="s">
        <v>123</v>
      </c>
      <c r="D4070" s="593" t="s">
        <v>942</v>
      </c>
      <c r="E4070" s="595">
        <v>16.510000000000002</v>
      </c>
      <c r="F4070" s="591" t="s">
        <v>794</v>
      </c>
    </row>
    <row r="4071" spans="1:6">
      <c r="A4071" s="593">
        <v>89644</v>
      </c>
      <c r="B4071" s="593" t="s">
        <v>4811</v>
      </c>
      <c r="C4071" s="593" t="s">
        <v>123</v>
      </c>
      <c r="D4071" s="593" t="s">
        <v>942</v>
      </c>
      <c r="E4071" s="595">
        <v>23.59</v>
      </c>
      <c r="F4071" s="591" t="s">
        <v>794</v>
      </c>
    </row>
    <row r="4072" spans="1:6">
      <c r="A4072" s="593">
        <v>89645</v>
      </c>
      <c r="B4072" s="593" t="s">
        <v>4812</v>
      </c>
      <c r="C4072" s="593" t="s">
        <v>123</v>
      </c>
      <c r="D4072" s="593" t="s">
        <v>942</v>
      </c>
      <c r="E4072" s="595">
        <v>33.24</v>
      </c>
      <c r="F4072" s="591" t="s">
        <v>794</v>
      </c>
    </row>
    <row r="4073" spans="1:6">
      <c r="A4073" s="593">
        <v>89646</v>
      </c>
      <c r="B4073" s="593" t="s">
        <v>4813</v>
      </c>
      <c r="C4073" s="593" t="s">
        <v>123</v>
      </c>
      <c r="D4073" s="593" t="s">
        <v>942</v>
      </c>
      <c r="E4073" s="595">
        <v>20.71</v>
      </c>
      <c r="F4073" s="591" t="s">
        <v>794</v>
      </c>
    </row>
    <row r="4074" spans="1:6">
      <c r="A4074" s="593">
        <v>89647</v>
      </c>
      <c r="B4074" s="593" t="s">
        <v>4814</v>
      </c>
      <c r="C4074" s="593" t="s">
        <v>123</v>
      </c>
      <c r="D4074" s="593" t="s">
        <v>942</v>
      </c>
      <c r="E4074" s="595">
        <v>20.02</v>
      </c>
      <c r="F4074" s="591" t="s">
        <v>794</v>
      </c>
    </row>
    <row r="4075" spans="1:6">
      <c r="A4075" s="593">
        <v>89648</v>
      </c>
      <c r="B4075" s="593" t="s">
        <v>4815</v>
      </c>
      <c r="C4075" s="593" t="s">
        <v>123</v>
      </c>
      <c r="D4075" s="593" t="s">
        <v>942</v>
      </c>
      <c r="E4075" s="595">
        <v>25.25</v>
      </c>
      <c r="F4075" s="591" t="s">
        <v>794</v>
      </c>
    </row>
    <row r="4076" spans="1:6">
      <c r="A4076" s="593">
        <v>89649</v>
      </c>
      <c r="B4076" s="593" t="s">
        <v>4816</v>
      </c>
      <c r="C4076" s="593" t="s">
        <v>123</v>
      </c>
      <c r="D4076" s="593" t="s">
        <v>942</v>
      </c>
      <c r="E4076" s="595">
        <v>30.77</v>
      </c>
      <c r="F4076" s="591" t="s">
        <v>794</v>
      </c>
    </row>
    <row r="4077" spans="1:6">
      <c r="A4077" s="593">
        <v>89650</v>
      </c>
      <c r="B4077" s="593" t="s">
        <v>4817</v>
      </c>
      <c r="C4077" s="593" t="s">
        <v>123</v>
      </c>
      <c r="D4077" s="593" t="s">
        <v>942</v>
      </c>
      <c r="E4077" s="594">
        <v>29.05</v>
      </c>
      <c r="F4077" s="591" t="s">
        <v>794</v>
      </c>
    </row>
    <row r="4078" spans="1:6">
      <c r="A4078" s="593">
        <v>89651</v>
      </c>
      <c r="B4078" s="593" t="s">
        <v>4818</v>
      </c>
      <c r="C4078" s="593" t="s">
        <v>123</v>
      </c>
      <c r="D4078" s="593" t="s">
        <v>942</v>
      </c>
      <c r="E4078" s="594">
        <v>7.1</v>
      </c>
      <c r="F4078" s="591" t="s">
        <v>794</v>
      </c>
    </row>
    <row r="4079" spans="1:6">
      <c r="A4079" s="593">
        <v>89652</v>
      </c>
      <c r="B4079" s="593" t="s">
        <v>4819</v>
      </c>
      <c r="C4079" s="593" t="s">
        <v>123</v>
      </c>
      <c r="D4079" s="593" t="s">
        <v>942</v>
      </c>
      <c r="E4079" s="595">
        <v>12.43</v>
      </c>
      <c r="F4079" s="591" t="s">
        <v>794</v>
      </c>
    </row>
    <row r="4080" spans="1:6">
      <c r="A4080" s="593">
        <v>89653</v>
      </c>
      <c r="B4080" s="593" t="s">
        <v>4820</v>
      </c>
      <c r="C4080" s="593" t="s">
        <v>123</v>
      </c>
      <c r="D4080" s="593" t="s">
        <v>942</v>
      </c>
      <c r="E4080" s="595">
        <v>17.829999999999998</v>
      </c>
      <c r="F4080" s="591" t="s">
        <v>794</v>
      </c>
    </row>
    <row r="4081" spans="1:6">
      <c r="A4081" s="593">
        <v>89654</v>
      </c>
      <c r="B4081" s="593" t="s">
        <v>4821</v>
      </c>
      <c r="C4081" s="593" t="s">
        <v>123</v>
      </c>
      <c r="D4081" s="593" t="s">
        <v>942</v>
      </c>
      <c r="E4081" s="595">
        <v>20.72</v>
      </c>
      <c r="F4081" s="591" t="s">
        <v>794</v>
      </c>
    </row>
    <row r="4082" spans="1:6">
      <c r="A4082" s="593">
        <v>89655</v>
      </c>
      <c r="B4082" s="593" t="s">
        <v>4822</v>
      </c>
      <c r="C4082" s="593" t="s">
        <v>123</v>
      </c>
      <c r="D4082" s="593" t="s">
        <v>942</v>
      </c>
      <c r="E4082" s="595">
        <v>24.77</v>
      </c>
      <c r="F4082" s="591" t="s">
        <v>794</v>
      </c>
    </row>
    <row r="4083" spans="1:6">
      <c r="A4083" s="593">
        <v>89656</v>
      </c>
      <c r="B4083" s="593" t="s">
        <v>4823</v>
      </c>
      <c r="C4083" s="593" t="s">
        <v>123</v>
      </c>
      <c r="D4083" s="593" t="s">
        <v>942</v>
      </c>
      <c r="E4083" s="595">
        <v>23.05</v>
      </c>
      <c r="F4083" s="591" t="s">
        <v>794</v>
      </c>
    </row>
    <row r="4084" spans="1:6">
      <c r="A4084" s="593">
        <v>89657</v>
      </c>
      <c r="B4084" s="593" t="s">
        <v>4824</v>
      </c>
      <c r="C4084" s="593" t="s">
        <v>123</v>
      </c>
      <c r="D4084" s="593" t="s">
        <v>942</v>
      </c>
      <c r="E4084" s="595">
        <v>14.13</v>
      </c>
      <c r="F4084" s="591" t="s">
        <v>794</v>
      </c>
    </row>
    <row r="4085" spans="1:6">
      <c r="A4085" s="593">
        <v>89658</v>
      </c>
      <c r="B4085" s="593" t="s">
        <v>4825</v>
      </c>
      <c r="C4085" s="593" t="s">
        <v>123</v>
      </c>
      <c r="D4085" s="593" t="s">
        <v>942</v>
      </c>
      <c r="E4085" s="595">
        <v>9.5299999999999994</v>
      </c>
      <c r="F4085" s="591" t="s">
        <v>794</v>
      </c>
    </row>
    <row r="4086" spans="1:6">
      <c r="A4086" s="593">
        <v>89659</v>
      </c>
      <c r="B4086" s="593" t="s">
        <v>4826</v>
      </c>
      <c r="C4086" s="593" t="s">
        <v>123</v>
      </c>
      <c r="D4086" s="593" t="s">
        <v>942</v>
      </c>
      <c r="E4086" s="595">
        <v>17.579999999999998</v>
      </c>
      <c r="F4086" s="591" t="s">
        <v>794</v>
      </c>
    </row>
    <row r="4087" spans="1:6">
      <c r="A4087" s="593">
        <v>89660</v>
      </c>
      <c r="B4087" s="593" t="s">
        <v>4827</v>
      </c>
      <c r="C4087" s="593" t="s">
        <v>123</v>
      </c>
      <c r="D4087" s="593" t="s">
        <v>942</v>
      </c>
      <c r="E4087" s="595">
        <v>9.66</v>
      </c>
      <c r="F4087" s="591" t="s">
        <v>794</v>
      </c>
    </row>
    <row r="4088" spans="1:6">
      <c r="A4088" s="593">
        <v>89661</v>
      </c>
      <c r="B4088" s="593" t="s">
        <v>4828</v>
      </c>
      <c r="C4088" s="593" t="s">
        <v>123</v>
      </c>
      <c r="D4088" s="593" t="s">
        <v>942</v>
      </c>
      <c r="E4088" s="595">
        <v>24.18</v>
      </c>
      <c r="F4088" s="591" t="s">
        <v>794</v>
      </c>
    </row>
    <row r="4089" spans="1:6">
      <c r="A4089" s="593">
        <v>89662</v>
      </c>
      <c r="B4089" s="593" t="s">
        <v>4829</v>
      </c>
      <c r="C4089" s="593" t="s">
        <v>123</v>
      </c>
      <c r="D4089" s="593" t="s">
        <v>942</v>
      </c>
      <c r="E4089" s="595">
        <v>32.15</v>
      </c>
      <c r="F4089" s="591" t="s">
        <v>794</v>
      </c>
    </row>
    <row r="4090" spans="1:6">
      <c r="A4090" s="593">
        <v>89663</v>
      </c>
      <c r="B4090" s="593" t="s">
        <v>4830</v>
      </c>
      <c r="C4090" s="593" t="s">
        <v>123</v>
      </c>
      <c r="D4090" s="593" t="s">
        <v>942</v>
      </c>
      <c r="E4090" s="595">
        <v>30.97</v>
      </c>
      <c r="F4090" s="591" t="s">
        <v>794</v>
      </c>
    </row>
    <row r="4091" spans="1:6">
      <c r="A4091" s="593">
        <v>89664</v>
      </c>
      <c r="B4091" s="593" t="s">
        <v>4831</v>
      </c>
      <c r="C4091" s="593" t="s">
        <v>123</v>
      </c>
      <c r="D4091" s="593" t="s">
        <v>942</v>
      </c>
      <c r="E4091" s="595">
        <v>17.5</v>
      </c>
      <c r="F4091" s="591" t="s">
        <v>794</v>
      </c>
    </row>
    <row r="4092" spans="1:6">
      <c r="A4092" s="593">
        <v>89666</v>
      </c>
      <c r="B4092" s="593" t="s">
        <v>4832</v>
      </c>
      <c r="C4092" s="593" t="s">
        <v>123</v>
      </c>
      <c r="D4092" s="593" t="s">
        <v>942</v>
      </c>
      <c r="E4092" s="595">
        <v>7.31</v>
      </c>
      <c r="F4092" s="591" t="s">
        <v>794</v>
      </c>
    </row>
    <row r="4093" spans="1:6">
      <c r="A4093" s="593">
        <v>89667</v>
      </c>
      <c r="B4093" s="593" t="s">
        <v>4833</v>
      </c>
      <c r="C4093" s="593" t="s">
        <v>123</v>
      </c>
      <c r="D4093" s="593" t="s">
        <v>942</v>
      </c>
      <c r="E4093" s="595">
        <v>42.62</v>
      </c>
      <c r="F4093" s="591" t="s">
        <v>794</v>
      </c>
    </row>
    <row r="4094" spans="1:6">
      <c r="A4094" s="593">
        <v>89668</v>
      </c>
      <c r="B4094" s="593" t="s">
        <v>4834</v>
      </c>
      <c r="C4094" s="593" t="s">
        <v>123</v>
      </c>
      <c r="D4094" s="593" t="s">
        <v>942</v>
      </c>
      <c r="E4094" s="595">
        <v>30.23</v>
      </c>
      <c r="F4094" s="591" t="s">
        <v>794</v>
      </c>
    </row>
    <row r="4095" spans="1:6">
      <c r="A4095" s="593">
        <v>89669</v>
      </c>
      <c r="B4095" s="593" t="s">
        <v>4835</v>
      </c>
      <c r="C4095" s="593" t="s">
        <v>123</v>
      </c>
      <c r="D4095" s="593" t="s">
        <v>942</v>
      </c>
      <c r="E4095" s="595">
        <v>32.33</v>
      </c>
      <c r="F4095" s="591" t="s">
        <v>794</v>
      </c>
    </row>
    <row r="4096" spans="1:6">
      <c r="A4096" s="593">
        <v>89670</v>
      </c>
      <c r="B4096" s="593" t="s">
        <v>4836</v>
      </c>
      <c r="C4096" s="593" t="s">
        <v>123</v>
      </c>
      <c r="D4096" s="593" t="s">
        <v>942</v>
      </c>
      <c r="E4096" s="595">
        <v>14.37</v>
      </c>
      <c r="F4096" s="591" t="s">
        <v>794</v>
      </c>
    </row>
    <row r="4097" spans="1:6">
      <c r="A4097" s="593">
        <v>89671</v>
      </c>
      <c r="B4097" s="593" t="s">
        <v>4837</v>
      </c>
      <c r="C4097" s="593" t="s">
        <v>123</v>
      </c>
      <c r="D4097" s="593" t="s">
        <v>942</v>
      </c>
      <c r="E4097" s="595">
        <v>43.46</v>
      </c>
      <c r="F4097" s="591" t="s">
        <v>794</v>
      </c>
    </row>
    <row r="4098" spans="1:6">
      <c r="A4098" s="593">
        <v>89672</v>
      </c>
      <c r="B4098" s="593" t="s">
        <v>4838</v>
      </c>
      <c r="C4098" s="593" t="s">
        <v>123</v>
      </c>
      <c r="D4098" s="593" t="s">
        <v>942</v>
      </c>
      <c r="E4098" s="595">
        <v>24.38</v>
      </c>
      <c r="F4098" s="591" t="s">
        <v>794</v>
      </c>
    </row>
    <row r="4099" spans="1:6">
      <c r="A4099" s="593">
        <v>89673</v>
      </c>
      <c r="B4099" s="593" t="s">
        <v>4839</v>
      </c>
      <c r="C4099" s="593" t="s">
        <v>123</v>
      </c>
      <c r="D4099" s="593" t="s">
        <v>942</v>
      </c>
      <c r="E4099" s="595">
        <v>34.46</v>
      </c>
      <c r="F4099" s="591" t="s">
        <v>794</v>
      </c>
    </row>
    <row r="4100" spans="1:6">
      <c r="A4100" s="593">
        <v>89674</v>
      </c>
      <c r="B4100" s="593" t="s">
        <v>4840</v>
      </c>
      <c r="C4100" s="593" t="s">
        <v>123</v>
      </c>
      <c r="D4100" s="593" t="s">
        <v>942</v>
      </c>
      <c r="E4100" s="595">
        <v>31.61</v>
      </c>
      <c r="F4100" s="591" t="s">
        <v>794</v>
      </c>
    </row>
    <row r="4101" spans="1:6">
      <c r="A4101" s="593">
        <v>89675</v>
      </c>
      <c r="B4101" s="593" t="s">
        <v>4841</v>
      </c>
      <c r="C4101" s="593" t="s">
        <v>123</v>
      </c>
      <c r="D4101" s="593" t="s">
        <v>942</v>
      </c>
      <c r="E4101" s="595">
        <v>69.67</v>
      </c>
      <c r="F4101" s="591" t="s">
        <v>794</v>
      </c>
    </row>
    <row r="4102" spans="1:6">
      <c r="A4102" s="593">
        <v>89676</v>
      </c>
      <c r="B4102" s="593" t="s">
        <v>4842</v>
      </c>
      <c r="C4102" s="593" t="s">
        <v>123</v>
      </c>
      <c r="D4102" s="593" t="s">
        <v>942</v>
      </c>
      <c r="E4102" s="595">
        <v>38.14</v>
      </c>
      <c r="F4102" s="591" t="s">
        <v>794</v>
      </c>
    </row>
    <row r="4103" spans="1:6">
      <c r="A4103" s="593">
        <v>89677</v>
      </c>
      <c r="B4103" s="593" t="s">
        <v>4843</v>
      </c>
      <c r="C4103" s="593" t="s">
        <v>123</v>
      </c>
      <c r="D4103" s="593" t="s">
        <v>942</v>
      </c>
      <c r="E4103" s="595">
        <v>75.33</v>
      </c>
      <c r="F4103" s="591" t="s">
        <v>794</v>
      </c>
    </row>
    <row r="4104" spans="1:6">
      <c r="A4104" s="593">
        <v>89678</v>
      </c>
      <c r="B4104" s="593" t="s">
        <v>4844</v>
      </c>
      <c r="C4104" s="593" t="s">
        <v>123</v>
      </c>
      <c r="D4104" s="593" t="s">
        <v>942</v>
      </c>
      <c r="E4104" s="595">
        <v>12.17</v>
      </c>
      <c r="F4104" s="591" t="s">
        <v>794</v>
      </c>
    </row>
    <row r="4105" spans="1:6">
      <c r="A4105" s="593">
        <v>89679</v>
      </c>
      <c r="B4105" s="593" t="s">
        <v>4845</v>
      </c>
      <c r="C4105" s="593" t="s">
        <v>123</v>
      </c>
      <c r="D4105" s="593" t="s">
        <v>942</v>
      </c>
      <c r="E4105" s="595">
        <v>120.26</v>
      </c>
      <c r="F4105" s="591" t="s">
        <v>794</v>
      </c>
    </row>
    <row r="4106" spans="1:6">
      <c r="A4106" s="593">
        <v>89680</v>
      </c>
      <c r="B4106" s="593" t="s">
        <v>4846</v>
      </c>
      <c r="C4106" s="593" t="s">
        <v>123</v>
      </c>
      <c r="D4106" s="593" t="s">
        <v>942</v>
      </c>
      <c r="E4106" s="595">
        <v>23.11</v>
      </c>
      <c r="F4106" s="591" t="s">
        <v>794</v>
      </c>
    </row>
    <row r="4107" spans="1:6">
      <c r="A4107" s="593">
        <v>89681</v>
      </c>
      <c r="B4107" s="593" t="s">
        <v>4847</v>
      </c>
      <c r="C4107" s="593" t="s">
        <v>123</v>
      </c>
      <c r="D4107" s="593" t="s">
        <v>942</v>
      </c>
      <c r="E4107" s="595">
        <v>87.48</v>
      </c>
      <c r="F4107" s="591" t="s">
        <v>794</v>
      </c>
    </row>
    <row r="4108" spans="1:6">
      <c r="A4108" s="593">
        <v>89682</v>
      </c>
      <c r="B4108" s="593" t="s">
        <v>4848</v>
      </c>
      <c r="C4108" s="593" t="s">
        <v>123</v>
      </c>
      <c r="D4108" s="593" t="s">
        <v>942</v>
      </c>
      <c r="E4108" s="595">
        <v>32.549999999999997</v>
      </c>
      <c r="F4108" s="591" t="s">
        <v>794</v>
      </c>
    </row>
    <row r="4109" spans="1:6">
      <c r="A4109" s="593">
        <v>89683</v>
      </c>
      <c r="B4109" s="593" t="s">
        <v>4849</v>
      </c>
      <c r="C4109" s="593" t="s">
        <v>123</v>
      </c>
      <c r="D4109" s="593" t="s">
        <v>942</v>
      </c>
      <c r="E4109" s="595">
        <v>275.75</v>
      </c>
      <c r="F4109" s="591" t="s">
        <v>794</v>
      </c>
    </row>
    <row r="4110" spans="1:6">
      <c r="A4110" s="593">
        <v>89684</v>
      </c>
      <c r="B4110" s="593" t="s">
        <v>4850</v>
      </c>
      <c r="C4110" s="593" t="s">
        <v>123</v>
      </c>
      <c r="D4110" s="593" t="s">
        <v>942</v>
      </c>
      <c r="E4110" s="595">
        <v>46.07</v>
      </c>
      <c r="F4110" s="591" t="s">
        <v>794</v>
      </c>
    </row>
    <row r="4111" spans="1:6">
      <c r="A4111" s="593">
        <v>89685</v>
      </c>
      <c r="B4111" s="593" t="s">
        <v>4851</v>
      </c>
      <c r="C4111" s="593" t="s">
        <v>123</v>
      </c>
      <c r="D4111" s="593" t="s">
        <v>942</v>
      </c>
      <c r="E4111" s="595">
        <v>59.14</v>
      </c>
      <c r="F4111" s="591" t="s">
        <v>794</v>
      </c>
    </row>
    <row r="4112" spans="1:6">
      <c r="A4112" s="593">
        <v>89686</v>
      </c>
      <c r="B4112" s="593" t="s">
        <v>4852</v>
      </c>
      <c r="C4112" s="593" t="s">
        <v>123</v>
      </c>
      <c r="D4112" s="593" t="s">
        <v>942</v>
      </c>
      <c r="E4112" s="595">
        <v>58.57</v>
      </c>
      <c r="F4112" s="591" t="s">
        <v>794</v>
      </c>
    </row>
    <row r="4113" spans="1:6">
      <c r="A4113" s="593">
        <v>89687</v>
      </c>
      <c r="B4113" s="593" t="s">
        <v>4853</v>
      </c>
      <c r="C4113" s="593" t="s">
        <v>123</v>
      </c>
      <c r="D4113" s="593" t="s">
        <v>942</v>
      </c>
      <c r="E4113" s="595">
        <v>50.83</v>
      </c>
      <c r="F4113" s="591" t="s">
        <v>794</v>
      </c>
    </row>
    <row r="4114" spans="1:6">
      <c r="A4114" s="593">
        <v>89689</v>
      </c>
      <c r="B4114" s="593" t="s">
        <v>4854</v>
      </c>
      <c r="C4114" s="593" t="s">
        <v>123</v>
      </c>
      <c r="D4114" s="593" t="s">
        <v>942</v>
      </c>
      <c r="E4114" s="595">
        <v>38.94</v>
      </c>
      <c r="F4114" s="591" t="s">
        <v>794</v>
      </c>
    </row>
    <row r="4115" spans="1:6">
      <c r="A4115" s="593">
        <v>89690</v>
      </c>
      <c r="B4115" s="593" t="s">
        <v>4855</v>
      </c>
      <c r="C4115" s="593" t="s">
        <v>123</v>
      </c>
      <c r="D4115" s="593" t="s">
        <v>942</v>
      </c>
      <c r="E4115" s="595">
        <v>86.51</v>
      </c>
      <c r="F4115" s="591" t="s">
        <v>794</v>
      </c>
    </row>
    <row r="4116" spans="1:6">
      <c r="A4116" s="593">
        <v>89691</v>
      </c>
      <c r="B4116" s="593" t="s">
        <v>4856</v>
      </c>
      <c r="C4116" s="593" t="s">
        <v>123</v>
      </c>
      <c r="D4116" s="593" t="s">
        <v>942</v>
      </c>
      <c r="E4116" s="595">
        <v>13.38</v>
      </c>
      <c r="F4116" s="591" t="s">
        <v>794</v>
      </c>
    </row>
    <row r="4117" spans="1:6">
      <c r="A4117" s="593">
        <v>89692</v>
      </c>
      <c r="B4117" s="593" t="s">
        <v>4857</v>
      </c>
      <c r="C4117" s="593" t="s">
        <v>123</v>
      </c>
      <c r="D4117" s="593" t="s">
        <v>942</v>
      </c>
      <c r="E4117" s="595">
        <v>98.38</v>
      </c>
      <c r="F4117" s="591" t="s">
        <v>794</v>
      </c>
    </row>
    <row r="4118" spans="1:6">
      <c r="A4118" s="593">
        <v>89693</v>
      </c>
      <c r="B4118" s="593" t="s">
        <v>4858</v>
      </c>
      <c r="C4118" s="593" t="s">
        <v>123</v>
      </c>
      <c r="D4118" s="593" t="s">
        <v>942</v>
      </c>
      <c r="E4118" s="595">
        <v>76.040000000000006</v>
      </c>
      <c r="F4118" s="591" t="s">
        <v>794</v>
      </c>
    </row>
    <row r="4119" spans="1:6">
      <c r="A4119" s="593">
        <v>89694</v>
      </c>
      <c r="B4119" s="593" t="s">
        <v>4859</v>
      </c>
      <c r="C4119" s="593" t="s">
        <v>123</v>
      </c>
      <c r="D4119" s="593" t="s">
        <v>942</v>
      </c>
      <c r="E4119" s="595">
        <v>20.22</v>
      </c>
      <c r="F4119" s="591" t="s">
        <v>794</v>
      </c>
    </row>
    <row r="4120" spans="1:6">
      <c r="A4120" s="593">
        <v>89695</v>
      </c>
      <c r="B4120" s="593" t="s">
        <v>4860</v>
      </c>
      <c r="C4120" s="593" t="s">
        <v>123</v>
      </c>
      <c r="D4120" s="593" t="s">
        <v>942</v>
      </c>
      <c r="E4120" s="595">
        <v>17.059999999999999</v>
      </c>
      <c r="F4120" s="591" t="s">
        <v>794</v>
      </c>
    </row>
    <row r="4121" spans="1:6">
      <c r="A4121" s="593">
        <v>89696</v>
      </c>
      <c r="B4121" s="593" t="s">
        <v>4861</v>
      </c>
      <c r="C4121" s="593" t="s">
        <v>123</v>
      </c>
      <c r="D4121" s="593" t="s">
        <v>942</v>
      </c>
      <c r="E4121" s="595">
        <v>81.44</v>
      </c>
      <c r="F4121" s="591" t="s">
        <v>794</v>
      </c>
    </row>
    <row r="4122" spans="1:6">
      <c r="A4122" s="593">
        <v>89697</v>
      </c>
      <c r="B4122" s="593" t="s">
        <v>4862</v>
      </c>
      <c r="C4122" s="593" t="s">
        <v>123</v>
      </c>
      <c r="D4122" s="593" t="s">
        <v>942</v>
      </c>
      <c r="E4122" s="595">
        <v>17.59</v>
      </c>
      <c r="F4122" s="591" t="s">
        <v>794</v>
      </c>
    </row>
    <row r="4123" spans="1:6">
      <c r="A4123" s="593">
        <v>89698</v>
      </c>
      <c r="B4123" s="593" t="s">
        <v>4863</v>
      </c>
      <c r="C4123" s="593" t="s">
        <v>123</v>
      </c>
      <c r="D4123" s="593" t="s">
        <v>942</v>
      </c>
      <c r="E4123" s="595">
        <v>257.85000000000002</v>
      </c>
      <c r="F4123" s="591" t="s">
        <v>794</v>
      </c>
    </row>
    <row r="4124" spans="1:6">
      <c r="A4124" s="593">
        <v>89699</v>
      </c>
      <c r="B4124" s="593" t="s">
        <v>4864</v>
      </c>
      <c r="C4124" s="593" t="s">
        <v>123</v>
      </c>
      <c r="D4124" s="593" t="s">
        <v>942</v>
      </c>
      <c r="E4124" s="595">
        <v>194.5</v>
      </c>
      <c r="F4124" s="591" t="s">
        <v>794</v>
      </c>
    </row>
    <row r="4125" spans="1:6">
      <c r="A4125" s="593">
        <v>89700</v>
      </c>
      <c r="B4125" s="593" t="s">
        <v>4865</v>
      </c>
      <c r="C4125" s="593" t="s">
        <v>123</v>
      </c>
      <c r="D4125" s="593" t="s">
        <v>942</v>
      </c>
      <c r="E4125" s="595">
        <v>23.17</v>
      </c>
      <c r="F4125" s="591" t="s">
        <v>794</v>
      </c>
    </row>
    <row r="4126" spans="1:6">
      <c r="A4126" s="593">
        <v>89701</v>
      </c>
      <c r="B4126" s="593" t="s">
        <v>4866</v>
      </c>
      <c r="C4126" s="593" t="s">
        <v>123</v>
      </c>
      <c r="D4126" s="593" t="s">
        <v>942</v>
      </c>
      <c r="E4126" s="595">
        <v>190.63</v>
      </c>
      <c r="F4126" s="591" t="s">
        <v>794</v>
      </c>
    </row>
    <row r="4127" spans="1:6">
      <c r="A4127" s="593">
        <v>89702</v>
      </c>
      <c r="B4127" s="593" t="s">
        <v>4867</v>
      </c>
      <c r="C4127" s="593" t="s">
        <v>123</v>
      </c>
      <c r="D4127" s="593" t="s">
        <v>942</v>
      </c>
      <c r="E4127" s="595">
        <v>22.07</v>
      </c>
      <c r="F4127" s="591" t="s">
        <v>794</v>
      </c>
    </row>
    <row r="4128" spans="1:6">
      <c r="A4128" s="593">
        <v>89703</v>
      </c>
      <c r="B4128" s="593" t="s">
        <v>4868</v>
      </c>
      <c r="C4128" s="593" t="s">
        <v>123</v>
      </c>
      <c r="D4128" s="593" t="s">
        <v>942</v>
      </c>
      <c r="E4128" s="595">
        <v>49.09</v>
      </c>
      <c r="F4128" s="591" t="s">
        <v>794</v>
      </c>
    </row>
    <row r="4129" spans="1:6">
      <c r="A4129" s="593">
        <v>89704</v>
      </c>
      <c r="B4129" s="593" t="s">
        <v>4869</v>
      </c>
      <c r="C4129" s="593" t="s">
        <v>123</v>
      </c>
      <c r="D4129" s="593" t="s">
        <v>942</v>
      </c>
      <c r="E4129" s="595">
        <v>147.12</v>
      </c>
      <c r="F4129" s="591" t="s">
        <v>794</v>
      </c>
    </row>
    <row r="4130" spans="1:6">
      <c r="A4130" s="593">
        <v>89705</v>
      </c>
      <c r="B4130" s="593" t="s">
        <v>4870</v>
      </c>
      <c r="C4130" s="593" t="s">
        <v>123</v>
      </c>
      <c r="D4130" s="593" t="s">
        <v>942</v>
      </c>
      <c r="E4130" s="595">
        <v>25.71</v>
      </c>
      <c r="F4130" s="591" t="s">
        <v>794</v>
      </c>
    </row>
    <row r="4131" spans="1:6">
      <c r="A4131" s="593">
        <v>89706</v>
      </c>
      <c r="B4131" s="593" t="s">
        <v>4871</v>
      </c>
      <c r="C4131" s="593" t="s">
        <v>123</v>
      </c>
      <c r="D4131" s="593" t="s">
        <v>942</v>
      </c>
      <c r="E4131" s="595">
        <v>57.81</v>
      </c>
      <c r="F4131" s="591" t="s">
        <v>794</v>
      </c>
    </row>
    <row r="4132" spans="1:6">
      <c r="A4132" s="593">
        <v>89718</v>
      </c>
      <c r="B4132" s="593" t="s">
        <v>4872</v>
      </c>
      <c r="C4132" s="593" t="s">
        <v>67</v>
      </c>
      <c r="D4132" s="593" t="s">
        <v>942</v>
      </c>
      <c r="E4132" s="595">
        <v>55.26</v>
      </c>
      <c r="F4132" s="591" t="s">
        <v>794</v>
      </c>
    </row>
    <row r="4133" spans="1:6">
      <c r="A4133" s="593">
        <v>89719</v>
      </c>
      <c r="B4133" s="593" t="s">
        <v>4873</v>
      </c>
      <c r="C4133" s="593" t="s">
        <v>123</v>
      </c>
      <c r="D4133" s="593" t="s">
        <v>942</v>
      </c>
      <c r="E4133" s="595">
        <v>12.87</v>
      </c>
      <c r="F4133" s="591" t="s">
        <v>794</v>
      </c>
    </row>
    <row r="4134" spans="1:6">
      <c r="A4134" s="593">
        <v>89720</v>
      </c>
      <c r="B4134" s="593" t="s">
        <v>4874</v>
      </c>
      <c r="C4134" s="593" t="s">
        <v>123</v>
      </c>
      <c r="D4134" s="593" t="s">
        <v>942</v>
      </c>
      <c r="E4134" s="595">
        <v>14.55</v>
      </c>
      <c r="F4134" s="591" t="s">
        <v>794</v>
      </c>
    </row>
    <row r="4135" spans="1:6">
      <c r="A4135" s="593">
        <v>89721</v>
      </c>
      <c r="B4135" s="593" t="s">
        <v>4875</v>
      </c>
      <c r="C4135" s="593" t="s">
        <v>123</v>
      </c>
      <c r="D4135" s="593" t="s">
        <v>942</v>
      </c>
      <c r="E4135" s="595">
        <v>15.89</v>
      </c>
      <c r="F4135" s="591" t="s">
        <v>794</v>
      </c>
    </row>
    <row r="4136" spans="1:6">
      <c r="A4136" s="593">
        <v>89723</v>
      </c>
      <c r="B4136" s="593" t="s">
        <v>4876</v>
      </c>
      <c r="C4136" s="593" t="s">
        <v>123</v>
      </c>
      <c r="D4136" s="593" t="s">
        <v>942</v>
      </c>
      <c r="E4136" s="595">
        <v>19.98</v>
      </c>
      <c r="F4136" s="591" t="s">
        <v>794</v>
      </c>
    </row>
    <row r="4137" spans="1:6">
      <c r="A4137" s="593">
        <v>89724</v>
      </c>
      <c r="B4137" s="593" t="s">
        <v>4877</v>
      </c>
      <c r="C4137" s="593" t="s">
        <v>123</v>
      </c>
      <c r="D4137" s="593" t="s">
        <v>942</v>
      </c>
      <c r="E4137" s="595">
        <v>9.4600000000000009</v>
      </c>
      <c r="F4137" s="591" t="s">
        <v>794</v>
      </c>
    </row>
    <row r="4138" spans="1:6">
      <c r="A4138" s="593">
        <v>89725</v>
      </c>
      <c r="B4138" s="593" t="s">
        <v>4878</v>
      </c>
      <c r="C4138" s="593" t="s">
        <v>123</v>
      </c>
      <c r="D4138" s="593" t="s">
        <v>942</v>
      </c>
      <c r="E4138" s="595">
        <v>19.29</v>
      </c>
      <c r="F4138" s="591" t="s">
        <v>794</v>
      </c>
    </row>
    <row r="4139" spans="1:6">
      <c r="A4139" s="593">
        <v>89726</v>
      </c>
      <c r="B4139" s="593" t="s">
        <v>4879</v>
      </c>
      <c r="C4139" s="593" t="s">
        <v>123</v>
      </c>
      <c r="D4139" s="593" t="s">
        <v>942</v>
      </c>
      <c r="E4139" s="595">
        <v>9.69</v>
      </c>
      <c r="F4139" s="591" t="s">
        <v>794</v>
      </c>
    </row>
    <row r="4140" spans="1:6">
      <c r="A4140" s="593">
        <v>89727</v>
      </c>
      <c r="B4140" s="593" t="s">
        <v>4880</v>
      </c>
      <c r="C4140" s="593" t="s">
        <v>123</v>
      </c>
      <c r="D4140" s="593" t="s">
        <v>942</v>
      </c>
      <c r="E4140" s="595">
        <v>24.52</v>
      </c>
      <c r="F4140" s="591" t="s">
        <v>794</v>
      </c>
    </row>
    <row r="4141" spans="1:6">
      <c r="A4141" s="593">
        <v>89728</v>
      </c>
      <c r="B4141" s="593" t="s">
        <v>4881</v>
      </c>
      <c r="C4141" s="593" t="s">
        <v>123</v>
      </c>
      <c r="D4141" s="593" t="s">
        <v>942</v>
      </c>
      <c r="E4141" s="595">
        <v>12.39</v>
      </c>
      <c r="F4141" s="591" t="s">
        <v>794</v>
      </c>
    </row>
    <row r="4142" spans="1:6">
      <c r="A4142" s="593">
        <v>89729</v>
      </c>
      <c r="B4142" s="593" t="s">
        <v>4882</v>
      </c>
      <c r="C4142" s="593" t="s">
        <v>123</v>
      </c>
      <c r="D4142" s="593" t="s">
        <v>942</v>
      </c>
      <c r="E4142" s="595">
        <v>29.93</v>
      </c>
      <c r="F4142" s="591" t="s">
        <v>794</v>
      </c>
    </row>
    <row r="4143" spans="1:6">
      <c r="A4143" s="593">
        <v>89730</v>
      </c>
      <c r="B4143" s="593" t="s">
        <v>4883</v>
      </c>
      <c r="C4143" s="593" t="s">
        <v>123</v>
      </c>
      <c r="D4143" s="593" t="s">
        <v>942</v>
      </c>
      <c r="E4143" s="595">
        <v>14.3</v>
      </c>
      <c r="F4143" s="591" t="s">
        <v>794</v>
      </c>
    </row>
    <row r="4144" spans="1:6">
      <c r="A4144" s="593">
        <v>89731</v>
      </c>
      <c r="B4144" s="593" t="s">
        <v>4884</v>
      </c>
      <c r="C4144" s="593" t="s">
        <v>123</v>
      </c>
      <c r="D4144" s="593" t="s">
        <v>942</v>
      </c>
      <c r="E4144" s="595">
        <v>14.05</v>
      </c>
      <c r="F4144" s="591" t="s">
        <v>794</v>
      </c>
    </row>
    <row r="4145" spans="1:6">
      <c r="A4145" s="593">
        <v>89732</v>
      </c>
      <c r="B4145" s="593" t="s">
        <v>4885</v>
      </c>
      <c r="C4145" s="593" t="s">
        <v>123</v>
      </c>
      <c r="D4145" s="593" t="s">
        <v>942</v>
      </c>
      <c r="E4145" s="595">
        <v>14.78</v>
      </c>
      <c r="F4145" s="591" t="s">
        <v>794</v>
      </c>
    </row>
    <row r="4146" spans="1:6">
      <c r="A4146" s="593">
        <v>89733</v>
      </c>
      <c r="B4146" s="593" t="s">
        <v>4886</v>
      </c>
      <c r="C4146" s="593" t="s">
        <v>123</v>
      </c>
      <c r="D4146" s="593" t="s">
        <v>942</v>
      </c>
      <c r="E4146" s="595">
        <v>22.54</v>
      </c>
      <c r="F4146" s="591" t="s">
        <v>794</v>
      </c>
    </row>
    <row r="4147" spans="1:6">
      <c r="A4147" s="593">
        <v>89734</v>
      </c>
      <c r="B4147" s="593" t="s">
        <v>4887</v>
      </c>
      <c r="C4147" s="593" t="s">
        <v>123</v>
      </c>
      <c r="D4147" s="593" t="s">
        <v>942</v>
      </c>
      <c r="E4147" s="595">
        <v>28.21</v>
      </c>
      <c r="F4147" s="591" t="s">
        <v>794</v>
      </c>
    </row>
    <row r="4148" spans="1:6">
      <c r="A4148" s="593">
        <v>89735</v>
      </c>
      <c r="B4148" s="593" t="s">
        <v>4888</v>
      </c>
      <c r="C4148" s="593" t="s">
        <v>123</v>
      </c>
      <c r="D4148" s="593" t="s">
        <v>942</v>
      </c>
      <c r="E4148" s="595">
        <v>24.73</v>
      </c>
      <c r="F4148" s="591" t="s">
        <v>794</v>
      </c>
    </row>
    <row r="4149" spans="1:6">
      <c r="A4149" s="593">
        <v>89736</v>
      </c>
      <c r="B4149" s="593" t="s">
        <v>4889</v>
      </c>
      <c r="C4149" s="593" t="s">
        <v>123</v>
      </c>
      <c r="D4149" s="593" t="s">
        <v>942</v>
      </c>
      <c r="E4149" s="595">
        <v>9.1199999999999992</v>
      </c>
      <c r="F4149" s="591" t="s">
        <v>794</v>
      </c>
    </row>
    <row r="4150" spans="1:6">
      <c r="A4150" s="593">
        <v>89737</v>
      </c>
      <c r="B4150" s="593" t="s">
        <v>4890</v>
      </c>
      <c r="C4150" s="593" t="s">
        <v>123</v>
      </c>
      <c r="D4150" s="593" t="s">
        <v>942</v>
      </c>
      <c r="E4150" s="595">
        <v>21.63</v>
      </c>
      <c r="F4150" s="591" t="s">
        <v>794</v>
      </c>
    </row>
    <row r="4151" spans="1:6">
      <c r="A4151" s="593">
        <v>89738</v>
      </c>
      <c r="B4151" s="593" t="s">
        <v>4891</v>
      </c>
      <c r="C4151" s="593" t="s">
        <v>123</v>
      </c>
      <c r="D4151" s="593" t="s">
        <v>942</v>
      </c>
      <c r="E4151" s="595">
        <v>17.170000000000002</v>
      </c>
      <c r="F4151" s="591" t="s">
        <v>794</v>
      </c>
    </row>
    <row r="4152" spans="1:6">
      <c r="A4152" s="593">
        <v>89739</v>
      </c>
      <c r="B4152" s="593" t="s">
        <v>4892</v>
      </c>
      <c r="C4152" s="593" t="s">
        <v>123</v>
      </c>
      <c r="D4152" s="593" t="s">
        <v>942</v>
      </c>
      <c r="E4152" s="595">
        <v>22.61</v>
      </c>
      <c r="F4152" s="591" t="s">
        <v>794</v>
      </c>
    </row>
    <row r="4153" spans="1:6">
      <c r="A4153" s="593">
        <v>89740</v>
      </c>
      <c r="B4153" s="593" t="s">
        <v>4893</v>
      </c>
      <c r="C4153" s="593" t="s">
        <v>123</v>
      </c>
      <c r="D4153" s="593" t="s">
        <v>942</v>
      </c>
      <c r="E4153" s="595">
        <v>9.24</v>
      </c>
      <c r="F4153" s="591" t="s">
        <v>794</v>
      </c>
    </row>
    <row r="4154" spans="1:6">
      <c r="A4154" s="593">
        <v>89741</v>
      </c>
      <c r="B4154" s="593" t="s">
        <v>4894</v>
      </c>
      <c r="C4154" s="593" t="s">
        <v>123</v>
      </c>
      <c r="D4154" s="593" t="s">
        <v>942</v>
      </c>
      <c r="E4154" s="595">
        <v>23.77</v>
      </c>
      <c r="F4154" s="591" t="s">
        <v>794</v>
      </c>
    </row>
    <row r="4155" spans="1:6">
      <c r="A4155" s="593">
        <v>89742</v>
      </c>
      <c r="B4155" s="593" t="s">
        <v>4895</v>
      </c>
      <c r="C4155" s="593" t="s">
        <v>123</v>
      </c>
      <c r="D4155" s="593" t="s">
        <v>942</v>
      </c>
      <c r="E4155" s="595">
        <v>38.770000000000003</v>
      </c>
      <c r="F4155" s="591" t="s">
        <v>794</v>
      </c>
    </row>
    <row r="4156" spans="1:6">
      <c r="A4156" s="593">
        <v>89743</v>
      </c>
      <c r="B4156" s="593" t="s">
        <v>4896</v>
      </c>
      <c r="C4156" s="593" t="s">
        <v>123</v>
      </c>
      <c r="D4156" s="593" t="s">
        <v>942</v>
      </c>
      <c r="E4156" s="595">
        <v>59.43</v>
      </c>
      <c r="F4156" s="591" t="s">
        <v>794</v>
      </c>
    </row>
    <row r="4157" spans="1:6">
      <c r="A4157" s="593">
        <v>89744</v>
      </c>
      <c r="B4157" s="593" t="s">
        <v>4897</v>
      </c>
      <c r="C4157" s="593" t="s">
        <v>123</v>
      </c>
      <c r="D4157" s="593" t="s">
        <v>942</v>
      </c>
      <c r="E4157" s="595">
        <v>26.51</v>
      </c>
      <c r="F4157" s="591" t="s">
        <v>794</v>
      </c>
    </row>
    <row r="4158" spans="1:6">
      <c r="A4158" s="593">
        <v>89746</v>
      </c>
      <c r="B4158" s="593" t="s">
        <v>4898</v>
      </c>
      <c r="C4158" s="593" t="s">
        <v>123</v>
      </c>
      <c r="D4158" s="593" t="s">
        <v>942</v>
      </c>
      <c r="E4158" s="595">
        <v>27.35</v>
      </c>
      <c r="F4158" s="591" t="s">
        <v>794</v>
      </c>
    </row>
    <row r="4159" spans="1:6">
      <c r="A4159" s="593">
        <v>89747</v>
      </c>
      <c r="B4159" s="593" t="s">
        <v>4899</v>
      </c>
      <c r="C4159" s="593" t="s">
        <v>123</v>
      </c>
      <c r="D4159" s="593" t="s">
        <v>942</v>
      </c>
      <c r="E4159" s="595">
        <v>30.56</v>
      </c>
      <c r="F4159" s="591" t="s">
        <v>794</v>
      </c>
    </row>
    <row r="4160" spans="1:6">
      <c r="A4160" s="593">
        <v>89748</v>
      </c>
      <c r="B4160" s="593" t="s">
        <v>4900</v>
      </c>
      <c r="C4160" s="593" t="s">
        <v>123</v>
      </c>
      <c r="D4160" s="593" t="s">
        <v>942</v>
      </c>
      <c r="E4160" s="595">
        <v>41.6</v>
      </c>
      <c r="F4160" s="591" t="s">
        <v>794</v>
      </c>
    </row>
    <row r="4161" spans="1:6">
      <c r="A4161" s="593">
        <v>89749</v>
      </c>
      <c r="B4161" s="593" t="s">
        <v>4901</v>
      </c>
      <c r="C4161" s="593" t="s">
        <v>123</v>
      </c>
      <c r="D4161" s="593" t="s">
        <v>942</v>
      </c>
      <c r="E4161" s="595">
        <v>17.09</v>
      </c>
      <c r="F4161" s="591" t="s">
        <v>794</v>
      </c>
    </row>
    <row r="4162" spans="1:6">
      <c r="A4162" s="593">
        <v>89750</v>
      </c>
      <c r="B4162" s="593" t="s">
        <v>4902</v>
      </c>
      <c r="C4162" s="593" t="s">
        <v>123</v>
      </c>
      <c r="D4162" s="593" t="s">
        <v>942</v>
      </c>
      <c r="E4162" s="595">
        <v>76.78</v>
      </c>
      <c r="F4162" s="591" t="s">
        <v>794</v>
      </c>
    </row>
    <row r="4163" spans="1:6">
      <c r="A4163" s="593">
        <v>89752</v>
      </c>
      <c r="B4163" s="593" t="s">
        <v>4903</v>
      </c>
      <c r="C4163" s="593" t="s">
        <v>123</v>
      </c>
      <c r="D4163" s="593" t="s">
        <v>942</v>
      </c>
      <c r="E4163" s="595">
        <v>7.18</v>
      </c>
      <c r="F4163" s="591" t="s">
        <v>794</v>
      </c>
    </row>
    <row r="4164" spans="1:6">
      <c r="A4164" s="593">
        <v>89753</v>
      </c>
      <c r="B4164" s="593" t="s">
        <v>4904</v>
      </c>
      <c r="C4164" s="593" t="s">
        <v>123</v>
      </c>
      <c r="D4164" s="593" t="s">
        <v>942</v>
      </c>
      <c r="E4164" s="595">
        <v>8.74</v>
      </c>
      <c r="F4164" s="591" t="s">
        <v>794</v>
      </c>
    </row>
    <row r="4165" spans="1:6">
      <c r="A4165" s="593">
        <v>89754</v>
      </c>
      <c r="B4165" s="593" t="s">
        <v>4905</v>
      </c>
      <c r="C4165" s="593" t="s">
        <v>123</v>
      </c>
      <c r="D4165" s="593" t="s">
        <v>942</v>
      </c>
      <c r="E4165" s="595">
        <v>20.37</v>
      </c>
      <c r="F4165" s="591" t="s">
        <v>794</v>
      </c>
    </row>
    <row r="4166" spans="1:6">
      <c r="A4166" s="593">
        <v>89755</v>
      </c>
      <c r="B4166" s="593" t="s">
        <v>4906</v>
      </c>
      <c r="C4166" s="593" t="s">
        <v>123</v>
      </c>
      <c r="D4166" s="593" t="s">
        <v>942</v>
      </c>
      <c r="E4166" s="595">
        <v>13.88</v>
      </c>
      <c r="F4166" s="591" t="s">
        <v>794</v>
      </c>
    </row>
    <row r="4167" spans="1:6">
      <c r="A4167" s="593">
        <v>89756</v>
      </c>
      <c r="B4167" s="593" t="s">
        <v>4907</v>
      </c>
      <c r="C4167" s="593" t="s">
        <v>123</v>
      </c>
      <c r="D4167" s="593" t="s">
        <v>942</v>
      </c>
      <c r="E4167" s="595">
        <v>23.89</v>
      </c>
      <c r="F4167" s="591" t="s">
        <v>794</v>
      </c>
    </row>
    <row r="4168" spans="1:6">
      <c r="A4168" s="593">
        <v>89757</v>
      </c>
      <c r="B4168" s="593" t="s">
        <v>4908</v>
      </c>
      <c r="C4168" s="593" t="s">
        <v>123</v>
      </c>
      <c r="D4168" s="593" t="s">
        <v>942</v>
      </c>
      <c r="E4168" s="595">
        <v>31.12</v>
      </c>
      <c r="F4168" s="591" t="s">
        <v>794</v>
      </c>
    </row>
    <row r="4169" spans="1:6">
      <c r="A4169" s="593">
        <v>89758</v>
      </c>
      <c r="B4169" s="593" t="s">
        <v>4909</v>
      </c>
      <c r="C4169" s="593" t="s">
        <v>123</v>
      </c>
      <c r="D4169" s="593" t="s">
        <v>942</v>
      </c>
      <c r="E4169" s="595">
        <v>38.200000000000003</v>
      </c>
      <c r="F4169" s="591" t="s">
        <v>794</v>
      </c>
    </row>
    <row r="4170" spans="1:6">
      <c r="A4170" s="593">
        <v>89759</v>
      </c>
      <c r="B4170" s="593" t="s">
        <v>4910</v>
      </c>
      <c r="C4170" s="593" t="s">
        <v>123</v>
      </c>
      <c r="D4170" s="593" t="s">
        <v>942</v>
      </c>
      <c r="E4170" s="595">
        <v>11.72</v>
      </c>
      <c r="F4170" s="591" t="s">
        <v>794</v>
      </c>
    </row>
    <row r="4171" spans="1:6">
      <c r="A4171" s="593">
        <v>89760</v>
      </c>
      <c r="B4171" s="593" t="s">
        <v>4911</v>
      </c>
      <c r="C4171" s="593" t="s">
        <v>123</v>
      </c>
      <c r="D4171" s="593" t="s">
        <v>942</v>
      </c>
      <c r="E4171" s="595">
        <v>22.55</v>
      </c>
      <c r="F4171" s="591" t="s">
        <v>794</v>
      </c>
    </row>
    <row r="4172" spans="1:6">
      <c r="A4172" s="593">
        <v>89761</v>
      </c>
      <c r="B4172" s="593" t="s">
        <v>4912</v>
      </c>
      <c r="C4172" s="593" t="s">
        <v>123</v>
      </c>
      <c r="D4172" s="593" t="s">
        <v>942</v>
      </c>
      <c r="E4172" s="595">
        <v>31.99</v>
      </c>
      <c r="F4172" s="591" t="s">
        <v>794</v>
      </c>
    </row>
    <row r="4173" spans="1:6">
      <c r="A4173" s="593">
        <v>89762</v>
      </c>
      <c r="B4173" s="593" t="s">
        <v>4913</v>
      </c>
      <c r="C4173" s="593" t="s">
        <v>123</v>
      </c>
      <c r="D4173" s="593" t="s">
        <v>942</v>
      </c>
      <c r="E4173" s="595">
        <v>45.51</v>
      </c>
      <c r="F4173" s="591" t="s">
        <v>794</v>
      </c>
    </row>
    <row r="4174" spans="1:6">
      <c r="A4174" s="593">
        <v>89763</v>
      </c>
      <c r="B4174" s="593" t="s">
        <v>4914</v>
      </c>
      <c r="C4174" s="593" t="s">
        <v>123</v>
      </c>
      <c r="D4174" s="593" t="s">
        <v>942</v>
      </c>
      <c r="E4174" s="595">
        <v>58.02</v>
      </c>
      <c r="F4174" s="591" t="s">
        <v>794</v>
      </c>
    </row>
    <row r="4175" spans="1:6">
      <c r="A4175" s="593">
        <v>89764</v>
      </c>
      <c r="B4175" s="593" t="s">
        <v>4915</v>
      </c>
      <c r="C4175" s="593" t="s">
        <v>123</v>
      </c>
      <c r="D4175" s="593" t="s">
        <v>942</v>
      </c>
      <c r="E4175" s="595">
        <v>38.409999999999997</v>
      </c>
      <c r="F4175" s="591" t="s">
        <v>794</v>
      </c>
    </row>
    <row r="4176" spans="1:6">
      <c r="A4176" s="593">
        <v>89765</v>
      </c>
      <c r="B4176" s="593" t="s">
        <v>4916</v>
      </c>
      <c r="C4176" s="593" t="s">
        <v>123</v>
      </c>
      <c r="D4176" s="593" t="s">
        <v>942</v>
      </c>
      <c r="E4176" s="595">
        <v>16.760000000000002</v>
      </c>
      <c r="F4176" s="591" t="s">
        <v>794</v>
      </c>
    </row>
    <row r="4177" spans="1:6">
      <c r="A4177" s="593">
        <v>89767</v>
      </c>
      <c r="B4177" s="593" t="s">
        <v>4917</v>
      </c>
      <c r="C4177" s="593" t="s">
        <v>123</v>
      </c>
      <c r="D4177" s="593" t="s">
        <v>942</v>
      </c>
      <c r="E4177" s="595">
        <v>21.24</v>
      </c>
      <c r="F4177" s="591" t="s">
        <v>794</v>
      </c>
    </row>
    <row r="4178" spans="1:6">
      <c r="A4178" s="593">
        <v>89768</v>
      </c>
      <c r="B4178" s="593" t="s">
        <v>4918</v>
      </c>
      <c r="C4178" s="593" t="s">
        <v>123</v>
      </c>
      <c r="D4178" s="593" t="s">
        <v>942</v>
      </c>
      <c r="E4178" s="595">
        <v>24.74</v>
      </c>
      <c r="F4178" s="591" t="s">
        <v>794</v>
      </c>
    </row>
    <row r="4179" spans="1:6">
      <c r="A4179" s="593">
        <v>89769</v>
      </c>
      <c r="B4179" s="593" t="s">
        <v>4919</v>
      </c>
      <c r="C4179" s="593" t="s">
        <v>123</v>
      </c>
      <c r="D4179" s="593" t="s">
        <v>942</v>
      </c>
      <c r="E4179" s="595">
        <v>56.68</v>
      </c>
      <c r="F4179" s="591" t="s">
        <v>794</v>
      </c>
    </row>
    <row r="4180" spans="1:6">
      <c r="A4180" s="593">
        <v>89772</v>
      </c>
      <c r="B4180" s="593" t="s">
        <v>4920</v>
      </c>
      <c r="C4180" s="593" t="s">
        <v>67</v>
      </c>
      <c r="D4180" s="593" t="s">
        <v>942</v>
      </c>
      <c r="E4180" s="595">
        <v>93.34</v>
      </c>
      <c r="F4180" s="591" t="s">
        <v>794</v>
      </c>
    </row>
    <row r="4181" spans="1:6">
      <c r="A4181" s="593">
        <v>89774</v>
      </c>
      <c r="B4181" s="593" t="s">
        <v>4921</v>
      </c>
      <c r="C4181" s="593" t="s">
        <v>123</v>
      </c>
      <c r="D4181" s="593" t="s">
        <v>942</v>
      </c>
      <c r="E4181" s="595">
        <v>14.99</v>
      </c>
      <c r="F4181" s="591" t="s">
        <v>794</v>
      </c>
    </row>
    <row r="4182" spans="1:6">
      <c r="A4182" s="593">
        <v>89776</v>
      </c>
      <c r="B4182" s="593" t="s">
        <v>4922</v>
      </c>
      <c r="C4182" s="593" t="s">
        <v>123</v>
      </c>
      <c r="D4182" s="593" t="s">
        <v>942</v>
      </c>
      <c r="E4182" s="595">
        <v>24.93</v>
      </c>
      <c r="F4182" s="591" t="s">
        <v>794</v>
      </c>
    </row>
    <row r="4183" spans="1:6">
      <c r="A4183" s="593">
        <v>89777</v>
      </c>
      <c r="B4183" s="593" t="s">
        <v>4923</v>
      </c>
      <c r="C4183" s="593" t="s">
        <v>123</v>
      </c>
      <c r="D4183" s="593" t="s">
        <v>942</v>
      </c>
      <c r="E4183" s="595">
        <v>26.58</v>
      </c>
      <c r="F4183" s="591" t="s">
        <v>794</v>
      </c>
    </row>
    <row r="4184" spans="1:6">
      <c r="A4184" s="593">
        <v>89778</v>
      </c>
      <c r="B4184" s="593" t="s">
        <v>4924</v>
      </c>
      <c r="C4184" s="593" t="s">
        <v>123</v>
      </c>
      <c r="D4184" s="593" t="s">
        <v>942</v>
      </c>
      <c r="E4184" s="595">
        <v>17.29</v>
      </c>
      <c r="F4184" s="591" t="s">
        <v>794</v>
      </c>
    </row>
    <row r="4185" spans="1:6">
      <c r="A4185" s="593">
        <v>89779</v>
      </c>
      <c r="B4185" s="593" t="s">
        <v>4925</v>
      </c>
      <c r="C4185" s="593" t="s">
        <v>123</v>
      </c>
      <c r="D4185" s="593" t="s">
        <v>942</v>
      </c>
      <c r="E4185" s="595">
        <v>34.04</v>
      </c>
      <c r="F4185" s="591" t="s">
        <v>794</v>
      </c>
    </row>
    <row r="4186" spans="1:6">
      <c r="A4186" s="593">
        <v>89780</v>
      </c>
      <c r="B4186" s="593" t="s">
        <v>4926</v>
      </c>
      <c r="C4186" s="593" t="s">
        <v>123</v>
      </c>
      <c r="D4186" s="593" t="s">
        <v>942</v>
      </c>
      <c r="E4186" s="595">
        <v>24.86</v>
      </c>
      <c r="F4186" s="591" t="s">
        <v>794</v>
      </c>
    </row>
    <row r="4187" spans="1:6">
      <c r="A4187" s="593">
        <v>89781</v>
      </c>
      <c r="B4187" s="593" t="s">
        <v>4927</v>
      </c>
      <c r="C4187" s="593" t="s">
        <v>123</v>
      </c>
      <c r="D4187" s="593" t="s">
        <v>942</v>
      </c>
      <c r="E4187" s="595">
        <v>37.76</v>
      </c>
      <c r="F4187" s="591" t="s">
        <v>794</v>
      </c>
    </row>
    <row r="4188" spans="1:6">
      <c r="A4188" s="593">
        <v>89782</v>
      </c>
      <c r="B4188" s="593" t="s">
        <v>4928</v>
      </c>
      <c r="C4188" s="593" t="s">
        <v>123</v>
      </c>
      <c r="D4188" s="593" t="s">
        <v>942</v>
      </c>
      <c r="E4188" s="595">
        <v>13.85</v>
      </c>
      <c r="F4188" s="591" t="s">
        <v>794</v>
      </c>
    </row>
    <row r="4189" spans="1:6">
      <c r="A4189" s="593">
        <v>89783</v>
      </c>
      <c r="B4189" s="593" t="s">
        <v>4929</v>
      </c>
      <c r="C4189" s="593" t="s">
        <v>123</v>
      </c>
      <c r="D4189" s="593" t="s">
        <v>942</v>
      </c>
      <c r="E4189" s="595">
        <v>13.95</v>
      </c>
      <c r="F4189" s="591" t="s">
        <v>794</v>
      </c>
    </row>
    <row r="4190" spans="1:6">
      <c r="A4190" s="593">
        <v>89784</v>
      </c>
      <c r="B4190" s="593" t="s">
        <v>4930</v>
      </c>
      <c r="C4190" s="593" t="s">
        <v>123</v>
      </c>
      <c r="D4190" s="593" t="s">
        <v>942</v>
      </c>
      <c r="E4190" s="595">
        <v>23.07</v>
      </c>
      <c r="F4190" s="591" t="s">
        <v>794</v>
      </c>
    </row>
    <row r="4191" spans="1:6">
      <c r="A4191" s="593">
        <v>89785</v>
      </c>
      <c r="B4191" s="593" t="s">
        <v>4931</v>
      </c>
      <c r="C4191" s="593" t="s">
        <v>123</v>
      </c>
      <c r="D4191" s="593" t="s">
        <v>942</v>
      </c>
      <c r="E4191" s="595">
        <v>25.42</v>
      </c>
      <c r="F4191" s="591" t="s">
        <v>794</v>
      </c>
    </row>
    <row r="4192" spans="1:6">
      <c r="A4192" s="593">
        <v>89786</v>
      </c>
      <c r="B4192" s="593" t="s">
        <v>4932</v>
      </c>
      <c r="C4192" s="593" t="s">
        <v>123</v>
      </c>
      <c r="D4192" s="593" t="s">
        <v>942</v>
      </c>
      <c r="E4192" s="595">
        <v>37.520000000000003</v>
      </c>
      <c r="F4192" s="591" t="s">
        <v>794</v>
      </c>
    </row>
    <row r="4193" spans="1:6">
      <c r="A4193" s="593">
        <v>89787</v>
      </c>
      <c r="B4193" s="593" t="s">
        <v>4933</v>
      </c>
      <c r="C4193" s="593" t="s">
        <v>123</v>
      </c>
      <c r="D4193" s="593" t="s">
        <v>942</v>
      </c>
      <c r="E4193" s="595">
        <v>37.340000000000003</v>
      </c>
      <c r="F4193" s="591" t="s">
        <v>794</v>
      </c>
    </row>
    <row r="4194" spans="1:6">
      <c r="A4194" s="593">
        <v>89788</v>
      </c>
      <c r="B4194" s="593" t="s">
        <v>4934</v>
      </c>
      <c r="C4194" s="593" t="s">
        <v>123</v>
      </c>
      <c r="D4194" s="593" t="s">
        <v>942</v>
      </c>
      <c r="E4194" s="595">
        <v>82.32</v>
      </c>
      <c r="F4194" s="591" t="s">
        <v>794</v>
      </c>
    </row>
    <row r="4195" spans="1:6">
      <c r="A4195" s="593">
        <v>89789</v>
      </c>
      <c r="B4195" s="593" t="s">
        <v>4935</v>
      </c>
      <c r="C4195" s="593" t="s">
        <v>123</v>
      </c>
      <c r="D4195" s="593" t="s">
        <v>942</v>
      </c>
      <c r="E4195" s="595">
        <v>69.8</v>
      </c>
      <c r="F4195" s="591" t="s">
        <v>794</v>
      </c>
    </row>
    <row r="4196" spans="1:6">
      <c r="A4196" s="593">
        <v>89790</v>
      </c>
      <c r="B4196" s="593" t="s">
        <v>4936</v>
      </c>
      <c r="C4196" s="593" t="s">
        <v>123</v>
      </c>
      <c r="D4196" s="593" t="s">
        <v>942</v>
      </c>
      <c r="E4196" s="595">
        <v>164.72</v>
      </c>
      <c r="F4196" s="591" t="s">
        <v>794</v>
      </c>
    </row>
    <row r="4197" spans="1:6">
      <c r="A4197" s="593">
        <v>89791</v>
      </c>
      <c r="B4197" s="593" t="s">
        <v>4937</v>
      </c>
      <c r="C4197" s="593" t="s">
        <v>123</v>
      </c>
      <c r="D4197" s="593" t="s">
        <v>942</v>
      </c>
      <c r="E4197" s="595">
        <v>159.06</v>
      </c>
      <c r="F4197" s="591" t="s">
        <v>794</v>
      </c>
    </row>
    <row r="4198" spans="1:6">
      <c r="A4198" s="593">
        <v>89792</v>
      </c>
      <c r="B4198" s="593" t="s">
        <v>4938</v>
      </c>
      <c r="C4198" s="593" t="s">
        <v>123</v>
      </c>
      <c r="D4198" s="593" t="s">
        <v>942</v>
      </c>
      <c r="E4198" s="595">
        <v>195.14</v>
      </c>
      <c r="F4198" s="591" t="s">
        <v>794</v>
      </c>
    </row>
    <row r="4199" spans="1:6">
      <c r="A4199" s="593">
        <v>89793</v>
      </c>
      <c r="B4199" s="593" t="s">
        <v>4939</v>
      </c>
      <c r="C4199" s="593" t="s">
        <v>123</v>
      </c>
      <c r="D4199" s="593" t="s">
        <v>942</v>
      </c>
      <c r="E4199" s="595">
        <v>230.38</v>
      </c>
      <c r="F4199" s="591" t="s">
        <v>794</v>
      </c>
    </row>
    <row r="4200" spans="1:6">
      <c r="A4200" s="593">
        <v>89794</v>
      </c>
      <c r="B4200" s="593" t="s">
        <v>4940</v>
      </c>
      <c r="C4200" s="593" t="s">
        <v>123</v>
      </c>
      <c r="D4200" s="593" t="s">
        <v>942</v>
      </c>
      <c r="E4200" s="595">
        <v>20.34</v>
      </c>
      <c r="F4200" s="591" t="s">
        <v>794</v>
      </c>
    </row>
    <row r="4201" spans="1:6">
      <c r="A4201" s="593">
        <v>89795</v>
      </c>
      <c r="B4201" s="593" t="s">
        <v>4941</v>
      </c>
      <c r="C4201" s="593" t="s">
        <v>123</v>
      </c>
      <c r="D4201" s="593" t="s">
        <v>942</v>
      </c>
      <c r="E4201" s="595">
        <v>39.6</v>
      </c>
      <c r="F4201" s="591" t="s">
        <v>794</v>
      </c>
    </row>
    <row r="4202" spans="1:6">
      <c r="A4202" s="593">
        <v>89796</v>
      </c>
      <c r="B4202" s="593" t="s">
        <v>4942</v>
      </c>
      <c r="C4202" s="593" t="s">
        <v>123</v>
      </c>
      <c r="D4202" s="593" t="s">
        <v>942</v>
      </c>
      <c r="E4202" s="595">
        <v>41.98</v>
      </c>
      <c r="F4202" s="591" t="s">
        <v>794</v>
      </c>
    </row>
    <row r="4203" spans="1:6">
      <c r="A4203" s="593">
        <v>89797</v>
      </c>
      <c r="B4203" s="593" t="s">
        <v>4943</v>
      </c>
      <c r="C4203" s="593" t="s">
        <v>123</v>
      </c>
      <c r="D4203" s="593" t="s">
        <v>942</v>
      </c>
      <c r="E4203" s="595">
        <v>50.05</v>
      </c>
      <c r="F4203" s="591" t="s">
        <v>794</v>
      </c>
    </row>
    <row r="4204" spans="1:6">
      <c r="A4204" s="593">
        <v>89801</v>
      </c>
      <c r="B4204" s="593" t="s">
        <v>4944</v>
      </c>
      <c r="C4204" s="593" t="s">
        <v>123</v>
      </c>
      <c r="D4204" s="593" t="s">
        <v>942</v>
      </c>
      <c r="E4204" s="595">
        <v>9.74</v>
      </c>
      <c r="F4204" s="591" t="s">
        <v>794</v>
      </c>
    </row>
    <row r="4205" spans="1:6">
      <c r="A4205" s="593">
        <v>89802</v>
      </c>
      <c r="B4205" s="593" t="s">
        <v>4945</v>
      </c>
      <c r="C4205" s="593" t="s">
        <v>123</v>
      </c>
      <c r="D4205" s="593" t="s">
        <v>942</v>
      </c>
      <c r="E4205" s="595">
        <v>10.47</v>
      </c>
      <c r="F4205" s="591" t="s">
        <v>794</v>
      </c>
    </row>
    <row r="4206" spans="1:6">
      <c r="A4206" s="593">
        <v>89803</v>
      </c>
      <c r="B4206" s="593" t="s">
        <v>4946</v>
      </c>
      <c r="C4206" s="593" t="s">
        <v>123</v>
      </c>
      <c r="D4206" s="593" t="s">
        <v>942</v>
      </c>
      <c r="E4206" s="595">
        <v>18.23</v>
      </c>
      <c r="F4206" s="591" t="s">
        <v>794</v>
      </c>
    </row>
    <row r="4207" spans="1:6">
      <c r="A4207" s="593">
        <v>89804</v>
      </c>
      <c r="B4207" s="593" t="s">
        <v>4947</v>
      </c>
      <c r="C4207" s="593" t="s">
        <v>123</v>
      </c>
      <c r="D4207" s="593" t="s">
        <v>942</v>
      </c>
      <c r="E4207" s="595">
        <v>20.420000000000002</v>
      </c>
      <c r="F4207" s="591" t="s">
        <v>794</v>
      </c>
    </row>
    <row r="4208" spans="1:6">
      <c r="A4208" s="593">
        <v>89805</v>
      </c>
      <c r="B4208" s="593" t="s">
        <v>4948</v>
      </c>
      <c r="C4208" s="593" t="s">
        <v>123</v>
      </c>
      <c r="D4208" s="593" t="s">
        <v>942</v>
      </c>
      <c r="E4208" s="595">
        <v>19.989999999999998</v>
      </c>
      <c r="F4208" s="591" t="s">
        <v>794</v>
      </c>
    </row>
    <row r="4209" spans="1:6">
      <c r="A4209" s="593">
        <v>89806</v>
      </c>
      <c r="B4209" s="593" t="s">
        <v>4949</v>
      </c>
      <c r="C4209" s="593" t="s">
        <v>123</v>
      </c>
      <c r="D4209" s="593" t="s">
        <v>942</v>
      </c>
      <c r="E4209" s="595">
        <v>20.97</v>
      </c>
      <c r="F4209" s="591" t="s">
        <v>794</v>
      </c>
    </row>
    <row r="4210" spans="1:6">
      <c r="A4210" s="593">
        <v>89807</v>
      </c>
      <c r="B4210" s="593" t="s">
        <v>4950</v>
      </c>
      <c r="C4210" s="593" t="s">
        <v>123</v>
      </c>
      <c r="D4210" s="593" t="s">
        <v>942</v>
      </c>
      <c r="E4210" s="595">
        <v>37.130000000000003</v>
      </c>
      <c r="F4210" s="591" t="s">
        <v>794</v>
      </c>
    </row>
    <row r="4211" spans="1:6">
      <c r="A4211" s="593">
        <v>89808</v>
      </c>
      <c r="B4211" s="593" t="s">
        <v>4951</v>
      </c>
      <c r="C4211" s="593" t="s">
        <v>123</v>
      </c>
      <c r="D4211" s="593" t="s">
        <v>942</v>
      </c>
      <c r="E4211" s="595">
        <v>57.79</v>
      </c>
      <c r="F4211" s="591" t="s">
        <v>794</v>
      </c>
    </row>
    <row r="4212" spans="1:6">
      <c r="A4212" s="593">
        <v>89809</v>
      </c>
      <c r="B4212" s="593" t="s">
        <v>4952</v>
      </c>
      <c r="C4212" s="593" t="s">
        <v>123</v>
      </c>
      <c r="D4212" s="593" t="s">
        <v>942</v>
      </c>
      <c r="E4212" s="595">
        <v>27.54</v>
      </c>
      <c r="F4212" s="591" t="s">
        <v>794</v>
      </c>
    </row>
    <row r="4213" spans="1:6">
      <c r="A4213" s="593">
        <v>89810</v>
      </c>
      <c r="B4213" s="593" t="s">
        <v>4953</v>
      </c>
      <c r="C4213" s="593" t="s">
        <v>123</v>
      </c>
      <c r="D4213" s="593" t="s">
        <v>942</v>
      </c>
      <c r="E4213" s="595">
        <v>28.38</v>
      </c>
      <c r="F4213" s="591" t="s">
        <v>794</v>
      </c>
    </row>
    <row r="4214" spans="1:6">
      <c r="A4214" s="593">
        <v>89811</v>
      </c>
      <c r="B4214" s="593" t="s">
        <v>4954</v>
      </c>
      <c r="C4214" s="593" t="s">
        <v>123</v>
      </c>
      <c r="D4214" s="593" t="s">
        <v>942</v>
      </c>
      <c r="E4214" s="595">
        <v>42.63</v>
      </c>
      <c r="F4214" s="591" t="s">
        <v>794</v>
      </c>
    </row>
    <row r="4215" spans="1:6">
      <c r="A4215" s="593">
        <v>89812</v>
      </c>
      <c r="B4215" s="593" t="s">
        <v>4955</v>
      </c>
      <c r="C4215" s="593" t="s">
        <v>123</v>
      </c>
      <c r="D4215" s="593" t="s">
        <v>942</v>
      </c>
      <c r="E4215" s="595">
        <v>77.81</v>
      </c>
      <c r="F4215" s="591" t="s">
        <v>794</v>
      </c>
    </row>
    <row r="4216" spans="1:6">
      <c r="A4216" s="593">
        <v>89813</v>
      </c>
      <c r="B4216" s="593" t="s">
        <v>4956</v>
      </c>
      <c r="C4216" s="593" t="s">
        <v>123</v>
      </c>
      <c r="D4216" s="593" t="s">
        <v>942</v>
      </c>
      <c r="E4216" s="595">
        <v>5.78</v>
      </c>
      <c r="F4216" s="591" t="s">
        <v>794</v>
      </c>
    </row>
    <row r="4217" spans="1:6">
      <c r="A4217" s="593">
        <v>89814</v>
      </c>
      <c r="B4217" s="593" t="s">
        <v>4957</v>
      </c>
      <c r="C4217" s="593" t="s">
        <v>123</v>
      </c>
      <c r="D4217" s="593" t="s">
        <v>942</v>
      </c>
      <c r="E4217" s="595">
        <v>17.489999999999998</v>
      </c>
      <c r="F4217" s="591" t="s">
        <v>794</v>
      </c>
    </row>
    <row r="4218" spans="1:6">
      <c r="A4218" s="593">
        <v>89815</v>
      </c>
      <c r="B4218" s="593" t="s">
        <v>4958</v>
      </c>
      <c r="C4218" s="593" t="s">
        <v>123</v>
      </c>
      <c r="D4218" s="593" t="s">
        <v>942</v>
      </c>
      <c r="E4218" s="595">
        <v>29.78</v>
      </c>
      <c r="F4218" s="591" t="s">
        <v>794</v>
      </c>
    </row>
    <row r="4219" spans="1:6">
      <c r="A4219" s="593">
        <v>89816</v>
      </c>
      <c r="B4219" s="593" t="s">
        <v>4959</v>
      </c>
      <c r="C4219" s="593" t="s">
        <v>123</v>
      </c>
      <c r="D4219" s="593" t="s">
        <v>942</v>
      </c>
      <c r="E4219" s="595">
        <v>43.3</v>
      </c>
      <c r="F4219" s="591" t="s">
        <v>794</v>
      </c>
    </row>
    <row r="4220" spans="1:6">
      <c r="A4220" s="593">
        <v>89817</v>
      </c>
      <c r="B4220" s="593" t="s">
        <v>4960</v>
      </c>
      <c r="C4220" s="593" t="s">
        <v>123</v>
      </c>
      <c r="D4220" s="593" t="s">
        <v>942</v>
      </c>
      <c r="E4220" s="595">
        <v>13.85</v>
      </c>
      <c r="F4220" s="591" t="s">
        <v>794</v>
      </c>
    </row>
    <row r="4221" spans="1:6">
      <c r="A4221" s="593">
        <v>89818</v>
      </c>
      <c r="B4221" s="593" t="s">
        <v>4961</v>
      </c>
      <c r="C4221" s="593" t="s">
        <v>123</v>
      </c>
      <c r="D4221" s="593" t="s">
        <v>942</v>
      </c>
      <c r="E4221" s="595">
        <v>55.86</v>
      </c>
      <c r="F4221" s="591" t="s">
        <v>794</v>
      </c>
    </row>
    <row r="4222" spans="1:6">
      <c r="A4222" s="593">
        <v>89819</v>
      </c>
      <c r="B4222" s="593" t="s">
        <v>4962</v>
      </c>
      <c r="C4222" s="593" t="s">
        <v>123</v>
      </c>
      <c r="D4222" s="593" t="s">
        <v>942</v>
      </c>
      <c r="E4222" s="595">
        <v>23.83</v>
      </c>
      <c r="F4222" s="591" t="s">
        <v>794</v>
      </c>
    </row>
    <row r="4223" spans="1:6">
      <c r="A4223" s="593">
        <v>89821</v>
      </c>
      <c r="B4223" s="593" t="s">
        <v>4963</v>
      </c>
      <c r="C4223" s="593" t="s">
        <v>123</v>
      </c>
      <c r="D4223" s="593" t="s">
        <v>942</v>
      </c>
      <c r="E4223" s="595">
        <v>17.98</v>
      </c>
      <c r="F4223" s="591" t="s">
        <v>794</v>
      </c>
    </row>
    <row r="4224" spans="1:6">
      <c r="A4224" s="593">
        <v>89822</v>
      </c>
      <c r="B4224" s="593" t="s">
        <v>4964</v>
      </c>
      <c r="C4224" s="593" t="s">
        <v>123</v>
      </c>
      <c r="D4224" s="593" t="s">
        <v>942</v>
      </c>
      <c r="E4224" s="595">
        <v>26.62</v>
      </c>
      <c r="F4224" s="591" t="s">
        <v>794</v>
      </c>
    </row>
    <row r="4225" spans="1:6">
      <c r="A4225" s="593">
        <v>89823</v>
      </c>
      <c r="B4225" s="593" t="s">
        <v>4965</v>
      </c>
      <c r="C4225" s="593" t="s">
        <v>123</v>
      </c>
      <c r="D4225" s="593" t="s">
        <v>942</v>
      </c>
      <c r="E4225" s="595">
        <v>34.729999999999997</v>
      </c>
      <c r="F4225" s="591" t="s">
        <v>794</v>
      </c>
    </row>
    <row r="4226" spans="1:6">
      <c r="A4226" s="593">
        <v>89824</v>
      </c>
      <c r="B4226" s="593" t="s">
        <v>4966</v>
      </c>
      <c r="C4226" s="593" t="s">
        <v>123</v>
      </c>
      <c r="D4226" s="593" t="s">
        <v>942</v>
      </c>
      <c r="E4226" s="595">
        <v>40.5</v>
      </c>
      <c r="F4226" s="591" t="s">
        <v>794</v>
      </c>
    </row>
    <row r="4227" spans="1:6">
      <c r="A4227" s="593">
        <v>89825</v>
      </c>
      <c r="B4227" s="593" t="s">
        <v>4967</v>
      </c>
      <c r="C4227" s="593" t="s">
        <v>123</v>
      </c>
      <c r="D4227" s="593" t="s">
        <v>942</v>
      </c>
      <c r="E4227" s="595">
        <v>17.32</v>
      </c>
      <c r="F4227" s="591" t="s">
        <v>794</v>
      </c>
    </row>
    <row r="4228" spans="1:6">
      <c r="A4228" s="593">
        <v>89826</v>
      </c>
      <c r="B4228" s="593" t="s">
        <v>4968</v>
      </c>
      <c r="C4228" s="593" t="s">
        <v>123</v>
      </c>
      <c r="D4228" s="593" t="s">
        <v>942</v>
      </c>
      <c r="E4228" s="595">
        <v>132.58000000000001</v>
      </c>
      <c r="F4228" s="591" t="s">
        <v>794</v>
      </c>
    </row>
    <row r="4229" spans="1:6">
      <c r="A4229" s="593">
        <v>89827</v>
      </c>
      <c r="B4229" s="593" t="s">
        <v>4969</v>
      </c>
      <c r="C4229" s="593" t="s">
        <v>123</v>
      </c>
      <c r="D4229" s="593" t="s">
        <v>942</v>
      </c>
      <c r="E4229" s="595">
        <v>19.670000000000002</v>
      </c>
      <c r="F4229" s="591" t="s">
        <v>794</v>
      </c>
    </row>
    <row r="4230" spans="1:6">
      <c r="A4230" s="593">
        <v>89828</v>
      </c>
      <c r="B4230" s="593" t="s">
        <v>4970</v>
      </c>
      <c r="C4230" s="593" t="s">
        <v>123</v>
      </c>
      <c r="D4230" s="593" t="s">
        <v>942</v>
      </c>
      <c r="E4230" s="595">
        <v>63.13</v>
      </c>
      <c r="F4230" s="591" t="s">
        <v>794</v>
      </c>
    </row>
    <row r="4231" spans="1:6">
      <c r="A4231" s="593">
        <v>89829</v>
      </c>
      <c r="B4231" s="593" t="s">
        <v>4971</v>
      </c>
      <c r="C4231" s="593" t="s">
        <v>123</v>
      </c>
      <c r="D4231" s="593" t="s">
        <v>942</v>
      </c>
      <c r="E4231" s="595">
        <v>35.33</v>
      </c>
      <c r="F4231" s="591" t="s">
        <v>794</v>
      </c>
    </row>
    <row r="4232" spans="1:6">
      <c r="A4232" s="593">
        <v>89830</v>
      </c>
      <c r="B4232" s="593" t="s">
        <v>4972</v>
      </c>
      <c r="C4232" s="593" t="s">
        <v>123</v>
      </c>
      <c r="D4232" s="593" t="s">
        <v>942</v>
      </c>
      <c r="E4232" s="595">
        <v>37.409999999999997</v>
      </c>
      <c r="F4232" s="591" t="s">
        <v>794</v>
      </c>
    </row>
    <row r="4233" spans="1:6">
      <c r="A4233" s="593">
        <v>89831</v>
      </c>
      <c r="B4233" s="593" t="s">
        <v>4973</v>
      </c>
      <c r="C4233" s="593" t="s">
        <v>123</v>
      </c>
      <c r="D4233" s="593" t="s">
        <v>942</v>
      </c>
      <c r="E4233" s="595">
        <v>67.510000000000005</v>
      </c>
      <c r="F4233" s="591" t="s">
        <v>794</v>
      </c>
    </row>
    <row r="4234" spans="1:6">
      <c r="A4234" s="593">
        <v>89832</v>
      </c>
      <c r="B4234" s="593" t="s">
        <v>4974</v>
      </c>
      <c r="C4234" s="593" t="s">
        <v>123</v>
      </c>
      <c r="D4234" s="593" t="s">
        <v>942</v>
      </c>
      <c r="E4234" s="595">
        <v>42.86</v>
      </c>
      <c r="F4234" s="591" t="s">
        <v>794</v>
      </c>
    </row>
    <row r="4235" spans="1:6">
      <c r="A4235" s="593">
        <v>89833</v>
      </c>
      <c r="B4235" s="593" t="s">
        <v>4975</v>
      </c>
      <c r="C4235" s="593" t="s">
        <v>123</v>
      </c>
      <c r="D4235" s="593" t="s">
        <v>942</v>
      </c>
      <c r="E4235" s="595">
        <v>43.35</v>
      </c>
      <c r="F4235" s="591" t="s">
        <v>794</v>
      </c>
    </row>
    <row r="4236" spans="1:6">
      <c r="A4236" s="593">
        <v>89834</v>
      </c>
      <c r="B4236" s="593" t="s">
        <v>4976</v>
      </c>
      <c r="C4236" s="593" t="s">
        <v>123</v>
      </c>
      <c r="D4236" s="593" t="s">
        <v>942</v>
      </c>
      <c r="E4236" s="595">
        <v>51.42</v>
      </c>
      <c r="F4236" s="591" t="s">
        <v>794</v>
      </c>
    </row>
    <row r="4237" spans="1:6">
      <c r="A4237" s="593">
        <v>89835</v>
      </c>
      <c r="B4237" s="593" t="s">
        <v>4977</v>
      </c>
      <c r="C4237" s="593" t="s">
        <v>123</v>
      </c>
      <c r="D4237" s="593" t="s">
        <v>942</v>
      </c>
      <c r="E4237" s="595">
        <v>45.94</v>
      </c>
      <c r="F4237" s="591" t="s">
        <v>794</v>
      </c>
    </row>
    <row r="4238" spans="1:6">
      <c r="A4238" s="593">
        <v>89836</v>
      </c>
      <c r="B4238" s="593" t="s">
        <v>4978</v>
      </c>
      <c r="C4238" s="593" t="s">
        <v>123</v>
      </c>
      <c r="D4238" s="593" t="s">
        <v>942</v>
      </c>
      <c r="E4238" s="595">
        <v>208.55</v>
      </c>
      <c r="F4238" s="591" t="s">
        <v>794</v>
      </c>
    </row>
    <row r="4239" spans="1:6">
      <c r="A4239" s="593">
        <v>89837</v>
      </c>
      <c r="B4239" s="593" t="s">
        <v>4979</v>
      </c>
      <c r="C4239" s="593" t="s">
        <v>123</v>
      </c>
      <c r="D4239" s="593" t="s">
        <v>942</v>
      </c>
      <c r="E4239" s="595">
        <v>139.76</v>
      </c>
      <c r="F4239" s="591" t="s">
        <v>794</v>
      </c>
    </row>
    <row r="4240" spans="1:6">
      <c r="A4240" s="593">
        <v>89838</v>
      </c>
      <c r="B4240" s="593" t="s">
        <v>4980</v>
      </c>
      <c r="C4240" s="593" t="s">
        <v>123</v>
      </c>
      <c r="D4240" s="593" t="s">
        <v>942</v>
      </c>
      <c r="E4240" s="595">
        <v>159.94999999999999</v>
      </c>
      <c r="F4240" s="591" t="s">
        <v>794</v>
      </c>
    </row>
    <row r="4241" spans="1:6">
      <c r="A4241" s="593">
        <v>89839</v>
      </c>
      <c r="B4241" s="593" t="s">
        <v>4981</v>
      </c>
      <c r="C4241" s="593" t="s">
        <v>123</v>
      </c>
      <c r="D4241" s="593" t="s">
        <v>942</v>
      </c>
      <c r="E4241" s="595">
        <v>181.43</v>
      </c>
      <c r="F4241" s="591" t="s">
        <v>794</v>
      </c>
    </row>
    <row r="4242" spans="1:6">
      <c r="A4242" s="593">
        <v>89840</v>
      </c>
      <c r="B4242" s="593" t="s">
        <v>4982</v>
      </c>
      <c r="C4242" s="593" t="s">
        <v>123</v>
      </c>
      <c r="D4242" s="593" t="s">
        <v>942</v>
      </c>
      <c r="E4242" s="595">
        <v>188.93</v>
      </c>
      <c r="F4242" s="591" t="s">
        <v>794</v>
      </c>
    </row>
    <row r="4243" spans="1:6">
      <c r="A4243" s="593">
        <v>89841</v>
      </c>
      <c r="B4243" s="593" t="s">
        <v>4983</v>
      </c>
      <c r="C4243" s="593" t="s">
        <v>123</v>
      </c>
      <c r="D4243" s="593" t="s">
        <v>942</v>
      </c>
      <c r="E4243" s="595">
        <v>276.06</v>
      </c>
      <c r="F4243" s="591" t="s">
        <v>794</v>
      </c>
    </row>
    <row r="4244" spans="1:6">
      <c r="A4244" s="593">
        <v>89842</v>
      </c>
      <c r="B4244" s="593" t="s">
        <v>4984</v>
      </c>
      <c r="C4244" s="593" t="s">
        <v>123</v>
      </c>
      <c r="D4244" s="593" t="s">
        <v>942</v>
      </c>
      <c r="E4244" s="595">
        <v>52.26</v>
      </c>
      <c r="F4244" s="591" t="s">
        <v>794</v>
      </c>
    </row>
    <row r="4245" spans="1:6">
      <c r="A4245" s="593">
        <v>89844</v>
      </c>
      <c r="B4245" s="593" t="s">
        <v>4985</v>
      </c>
      <c r="C4245" s="593" t="s">
        <v>123</v>
      </c>
      <c r="D4245" s="593" t="s">
        <v>942</v>
      </c>
      <c r="E4245" s="595">
        <v>65.87</v>
      </c>
      <c r="F4245" s="591" t="s">
        <v>794</v>
      </c>
    </row>
    <row r="4246" spans="1:6">
      <c r="A4246" s="593">
        <v>89845</v>
      </c>
      <c r="B4246" s="593" t="s">
        <v>4986</v>
      </c>
      <c r="C4246" s="593" t="s">
        <v>123</v>
      </c>
      <c r="D4246" s="593" t="s">
        <v>942</v>
      </c>
      <c r="E4246" s="595">
        <v>103.49</v>
      </c>
      <c r="F4246" s="591" t="s">
        <v>794</v>
      </c>
    </row>
    <row r="4247" spans="1:6">
      <c r="A4247" s="593">
        <v>89846</v>
      </c>
      <c r="B4247" s="593" t="s">
        <v>4987</v>
      </c>
      <c r="C4247" s="593" t="s">
        <v>123</v>
      </c>
      <c r="D4247" s="593" t="s">
        <v>942</v>
      </c>
      <c r="E4247" s="595">
        <v>221.85</v>
      </c>
      <c r="F4247" s="591" t="s">
        <v>794</v>
      </c>
    </row>
    <row r="4248" spans="1:6">
      <c r="A4248" s="593">
        <v>89847</v>
      </c>
      <c r="B4248" s="593" t="s">
        <v>4988</v>
      </c>
      <c r="C4248" s="593" t="s">
        <v>123</v>
      </c>
      <c r="D4248" s="593" t="s">
        <v>942</v>
      </c>
      <c r="E4248" s="595">
        <v>265.52999999999997</v>
      </c>
      <c r="F4248" s="591" t="s">
        <v>794</v>
      </c>
    </row>
    <row r="4249" spans="1:6">
      <c r="A4249" s="593">
        <v>89850</v>
      </c>
      <c r="B4249" s="593" t="s">
        <v>4989</v>
      </c>
      <c r="C4249" s="593" t="s">
        <v>123</v>
      </c>
      <c r="D4249" s="593" t="s">
        <v>942</v>
      </c>
      <c r="E4249" s="595">
        <v>30.04</v>
      </c>
      <c r="F4249" s="591" t="s">
        <v>794</v>
      </c>
    </row>
    <row r="4250" spans="1:6">
      <c r="A4250" s="593">
        <v>89851</v>
      </c>
      <c r="B4250" s="593" t="s">
        <v>4990</v>
      </c>
      <c r="C4250" s="593" t="s">
        <v>123</v>
      </c>
      <c r="D4250" s="593" t="s">
        <v>942</v>
      </c>
      <c r="E4250" s="595">
        <v>30.88</v>
      </c>
      <c r="F4250" s="591" t="s">
        <v>794</v>
      </c>
    </row>
    <row r="4251" spans="1:6">
      <c r="A4251" s="593">
        <v>89852</v>
      </c>
      <c r="B4251" s="593" t="s">
        <v>4991</v>
      </c>
      <c r="C4251" s="593" t="s">
        <v>123</v>
      </c>
      <c r="D4251" s="593" t="s">
        <v>942</v>
      </c>
      <c r="E4251" s="595">
        <v>45.13</v>
      </c>
      <c r="F4251" s="591" t="s">
        <v>794</v>
      </c>
    </row>
    <row r="4252" spans="1:6">
      <c r="A4252" s="593">
        <v>89853</v>
      </c>
      <c r="B4252" s="593" t="s">
        <v>4992</v>
      </c>
      <c r="C4252" s="593" t="s">
        <v>123</v>
      </c>
      <c r="D4252" s="593" t="s">
        <v>942</v>
      </c>
      <c r="E4252" s="595">
        <v>80.31</v>
      </c>
      <c r="F4252" s="591" t="s">
        <v>794</v>
      </c>
    </row>
    <row r="4253" spans="1:6">
      <c r="A4253" s="593">
        <v>89854</v>
      </c>
      <c r="B4253" s="593" t="s">
        <v>4993</v>
      </c>
      <c r="C4253" s="593" t="s">
        <v>123</v>
      </c>
      <c r="D4253" s="593" t="s">
        <v>942</v>
      </c>
      <c r="E4253" s="595">
        <v>103.84</v>
      </c>
      <c r="F4253" s="591" t="s">
        <v>794</v>
      </c>
    </row>
    <row r="4254" spans="1:6">
      <c r="A4254" s="593">
        <v>89855</v>
      </c>
      <c r="B4254" s="593" t="s">
        <v>4994</v>
      </c>
      <c r="C4254" s="593" t="s">
        <v>123</v>
      </c>
      <c r="D4254" s="593" t="s">
        <v>942</v>
      </c>
      <c r="E4254" s="595">
        <v>109.07</v>
      </c>
      <c r="F4254" s="591" t="s">
        <v>794</v>
      </c>
    </row>
    <row r="4255" spans="1:6">
      <c r="A4255" s="593">
        <v>89856</v>
      </c>
      <c r="B4255" s="593" t="s">
        <v>4995</v>
      </c>
      <c r="C4255" s="593" t="s">
        <v>123</v>
      </c>
      <c r="D4255" s="593" t="s">
        <v>942</v>
      </c>
      <c r="E4255" s="595">
        <v>19.649999999999999</v>
      </c>
      <c r="F4255" s="591" t="s">
        <v>794</v>
      </c>
    </row>
    <row r="4256" spans="1:6">
      <c r="A4256" s="593">
        <v>89857</v>
      </c>
      <c r="B4256" s="593" t="s">
        <v>4996</v>
      </c>
      <c r="C4256" s="593" t="s">
        <v>123</v>
      </c>
      <c r="D4256" s="593" t="s">
        <v>942</v>
      </c>
      <c r="E4256" s="595">
        <v>36.39</v>
      </c>
      <c r="F4256" s="591" t="s">
        <v>794</v>
      </c>
    </row>
    <row r="4257" spans="1:6">
      <c r="A4257" s="593">
        <v>89860</v>
      </c>
      <c r="B4257" s="593" t="s">
        <v>4997</v>
      </c>
      <c r="C4257" s="593" t="s">
        <v>123</v>
      </c>
      <c r="D4257" s="593" t="s">
        <v>942</v>
      </c>
      <c r="E4257" s="595">
        <v>46.68</v>
      </c>
      <c r="F4257" s="591" t="s">
        <v>794</v>
      </c>
    </row>
    <row r="4258" spans="1:6">
      <c r="A4258" s="593">
        <v>89861</v>
      </c>
      <c r="B4258" s="593" t="s">
        <v>4998</v>
      </c>
      <c r="C4258" s="593" t="s">
        <v>123</v>
      </c>
      <c r="D4258" s="593" t="s">
        <v>942</v>
      </c>
      <c r="E4258" s="595">
        <v>54.75</v>
      </c>
      <c r="F4258" s="591" t="s">
        <v>794</v>
      </c>
    </row>
    <row r="4259" spans="1:6">
      <c r="A4259" s="593">
        <v>89866</v>
      </c>
      <c r="B4259" s="593" t="s">
        <v>4999</v>
      </c>
      <c r="C4259" s="593" t="s">
        <v>123</v>
      </c>
      <c r="D4259" s="593" t="s">
        <v>942</v>
      </c>
      <c r="E4259" s="595">
        <v>6.5</v>
      </c>
      <c r="F4259" s="591" t="s">
        <v>794</v>
      </c>
    </row>
    <row r="4260" spans="1:6">
      <c r="A4260" s="593">
        <v>89867</v>
      </c>
      <c r="B4260" s="593" t="s">
        <v>5000</v>
      </c>
      <c r="C4260" s="593" t="s">
        <v>123</v>
      </c>
      <c r="D4260" s="593" t="s">
        <v>942</v>
      </c>
      <c r="E4260" s="595">
        <v>7.21</v>
      </c>
      <c r="F4260" s="591" t="s">
        <v>794</v>
      </c>
    </row>
    <row r="4261" spans="1:6">
      <c r="A4261" s="593">
        <v>89868</v>
      </c>
      <c r="B4261" s="593" t="s">
        <v>5001</v>
      </c>
      <c r="C4261" s="593" t="s">
        <v>123</v>
      </c>
      <c r="D4261" s="593" t="s">
        <v>942</v>
      </c>
      <c r="E4261" s="595">
        <v>5.05</v>
      </c>
      <c r="F4261" s="591" t="s">
        <v>794</v>
      </c>
    </row>
    <row r="4262" spans="1:6">
      <c r="A4262" s="593">
        <v>89869</v>
      </c>
      <c r="B4262" s="593" t="s">
        <v>5002</v>
      </c>
      <c r="C4262" s="593" t="s">
        <v>123</v>
      </c>
      <c r="D4262" s="593" t="s">
        <v>942</v>
      </c>
      <c r="E4262" s="595">
        <v>9.1</v>
      </c>
      <c r="F4262" s="591" t="s">
        <v>794</v>
      </c>
    </row>
    <row r="4263" spans="1:6">
      <c r="A4263" s="593">
        <v>89979</v>
      </c>
      <c r="B4263" s="593" t="s">
        <v>5003</v>
      </c>
      <c r="C4263" s="593" t="s">
        <v>123</v>
      </c>
      <c r="D4263" s="593" t="s">
        <v>942</v>
      </c>
      <c r="E4263" s="595">
        <v>22.18</v>
      </c>
      <c r="F4263" s="591" t="s">
        <v>794</v>
      </c>
    </row>
    <row r="4264" spans="1:6">
      <c r="A4264" s="593">
        <v>89981</v>
      </c>
      <c r="B4264" s="593" t="s">
        <v>5004</v>
      </c>
      <c r="C4264" s="593" t="s">
        <v>123</v>
      </c>
      <c r="D4264" s="593" t="s">
        <v>942</v>
      </c>
      <c r="E4264" s="595">
        <v>19.670000000000002</v>
      </c>
      <c r="F4264" s="591" t="s">
        <v>794</v>
      </c>
    </row>
    <row r="4265" spans="1:6">
      <c r="A4265" s="593">
        <v>90373</v>
      </c>
      <c r="B4265" s="593" t="s">
        <v>5005</v>
      </c>
      <c r="C4265" s="593" t="s">
        <v>123</v>
      </c>
      <c r="D4265" s="593" t="s">
        <v>942</v>
      </c>
      <c r="E4265" s="595">
        <v>11.53</v>
      </c>
      <c r="F4265" s="591" t="s">
        <v>794</v>
      </c>
    </row>
    <row r="4266" spans="1:6">
      <c r="A4266" s="593">
        <v>90374</v>
      </c>
      <c r="B4266" s="593" t="s">
        <v>5006</v>
      </c>
      <c r="C4266" s="593" t="s">
        <v>123</v>
      </c>
      <c r="D4266" s="593" t="s">
        <v>942</v>
      </c>
      <c r="E4266" s="595">
        <v>19.71</v>
      </c>
      <c r="F4266" s="591" t="s">
        <v>794</v>
      </c>
    </row>
    <row r="4267" spans="1:6">
      <c r="A4267" s="593">
        <v>92287</v>
      </c>
      <c r="B4267" s="593" t="s">
        <v>5007</v>
      </c>
      <c r="C4267" s="593" t="s">
        <v>123</v>
      </c>
      <c r="D4267" s="593" t="s">
        <v>793</v>
      </c>
      <c r="E4267" s="595">
        <v>16.97</v>
      </c>
      <c r="F4267" s="591" t="s">
        <v>794</v>
      </c>
    </row>
    <row r="4268" spans="1:6">
      <c r="A4268" s="593">
        <v>92288</v>
      </c>
      <c r="B4268" s="593" t="s">
        <v>5008</v>
      </c>
      <c r="C4268" s="593" t="s">
        <v>123</v>
      </c>
      <c r="D4268" s="593" t="s">
        <v>793</v>
      </c>
      <c r="E4268" s="595">
        <v>26.98</v>
      </c>
      <c r="F4268" s="591" t="s">
        <v>794</v>
      </c>
    </row>
    <row r="4269" spans="1:6">
      <c r="A4269" s="593">
        <v>92289</v>
      </c>
      <c r="B4269" s="593" t="s">
        <v>5009</v>
      </c>
      <c r="C4269" s="593" t="s">
        <v>123</v>
      </c>
      <c r="D4269" s="593" t="s">
        <v>793</v>
      </c>
      <c r="E4269" s="595">
        <v>48.32</v>
      </c>
      <c r="F4269" s="591" t="s">
        <v>794</v>
      </c>
    </row>
    <row r="4270" spans="1:6">
      <c r="A4270" s="593">
        <v>92290</v>
      </c>
      <c r="B4270" s="593" t="s">
        <v>5010</v>
      </c>
      <c r="C4270" s="593" t="s">
        <v>123</v>
      </c>
      <c r="D4270" s="593" t="s">
        <v>793</v>
      </c>
      <c r="E4270" s="595">
        <v>73.58</v>
      </c>
      <c r="F4270" s="591" t="s">
        <v>794</v>
      </c>
    </row>
    <row r="4271" spans="1:6">
      <c r="A4271" s="593">
        <v>92291</v>
      </c>
      <c r="B4271" s="593" t="s">
        <v>5011</v>
      </c>
      <c r="C4271" s="593" t="s">
        <v>123</v>
      </c>
      <c r="D4271" s="593" t="s">
        <v>793</v>
      </c>
      <c r="E4271" s="595">
        <v>114.39</v>
      </c>
      <c r="F4271" s="591" t="s">
        <v>794</v>
      </c>
    </row>
    <row r="4272" spans="1:6">
      <c r="A4272" s="593">
        <v>92292</v>
      </c>
      <c r="B4272" s="593" t="s">
        <v>5012</v>
      </c>
      <c r="C4272" s="593" t="s">
        <v>123</v>
      </c>
      <c r="D4272" s="593" t="s">
        <v>793</v>
      </c>
      <c r="E4272" s="595">
        <v>357.99</v>
      </c>
      <c r="F4272" s="591" t="s">
        <v>794</v>
      </c>
    </row>
    <row r="4273" spans="1:6">
      <c r="A4273" s="593">
        <v>92293</v>
      </c>
      <c r="B4273" s="593" t="s">
        <v>5013</v>
      </c>
      <c r="C4273" s="593" t="s">
        <v>123</v>
      </c>
      <c r="D4273" s="593" t="s">
        <v>793</v>
      </c>
      <c r="E4273" s="595">
        <v>9.57</v>
      </c>
      <c r="F4273" s="591" t="s">
        <v>794</v>
      </c>
    </row>
    <row r="4274" spans="1:6">
      <c r="A4274" s="593">
        <v>92294</v>
      </c>
      <c r="B4274" s="593" t="s">
        <v>5014</v>
      </c>
      <c r="C4274" s="593" t="s">
        <v>123</v>
      </c>
      <c r="D4274" s="593" t="s">
        <v>793</v>
      </c>
      <c r="E4274" s="595">
        <v>16.399999999999999</v>
      </c>
      <c r="F4274" s="591" t="s">
        <v>794</v>
      </c>
    </row>
    <row r="4275" spans="1:6">
      <c r="A4275" s="593">
        <v>92295</v>
      </c>
      <c r="B4275" s="593" t="s">
        <v>5015</v>
      </c>
      <c r="C4275" s="593" t="s">
        <v>123</v>
      </c>
      <c r="D4275" s="593" t="s">
        <v>793</v>
      </c>
      <c r="E4275" s="595">
        <v>31.32</v>
      </c>
      <c r="F4275" s="591" t="s">
        <v>794</v>
      </c>
    </row>
    <row r="4276" spans="1:6">
      <c r="A4276" s="593">
        <v>92296</v>
      </c>
      <c r="B4276" s="593" t="s">
        <v>5016</v>
      </c>
      <c r="C4276" s="593" t="s">
        <v>123</v>
      </c>
      <c r="D4276" s="593" t="s">
        <v>793</v>
      </c>
      <c r="E4276" s="595">
        <v>41.6</v>
      </c>
      <c r="F4276" s="591" t="s">
        <v>794</v>
      </c>
    </row>
    <row r="4277" spans="1:6">
      <c r="A4277" s="593">
        <v>92297</v>
      </c>
      <c r="B4277" s="593" t="s">
        <v>5017</v>
      </c>
      <c r="C4277" s="593" t="s">
        <v>123</v>
      </c>
      <c r="D4277" s="593" t="s">
        <v>793</v>
      </c>
      <c r="E4277" s="595">
        <v>64.8</v>
      </c>
      <c r="F4277" s="591" t="s">
        <v>794</v>
      </c>
    </row>
    <row r="4278" spans="1:6">
      <c r="A4278" s="593">
        <v>92298</v>
      </c>
      <c r="B4278" s="593" t="s">
        <v>5018</v>
      </c>
      <c r="C4278" s="593" t="s">
        <v>123</v>
      </c>
      <c r="D4278" s="593" t="s">
        <v>793</v>
      </c>
      <c r="E4278" s="595">
        <v>184.08</v>
      </c>
      <c r="F4278" s="591" t="s">
        <v>794</v>
      </c>
    </row>
    <row r="4279" spans="1:6">
      <c r="A4279" s="593">
        <v>92299</v>
      </c>
      <c r="B4279" s="593" t="s">
        <v>5019</v>
      </c>
      <c r="C4279" s="593" t="s">
        <v>123</v>
      </c>
      <c r="D4279" s="593" t="s">
        <v>793</v>
      </c>
      <c r="E4279" s="595">
        <v>22.32</v>
      </c>
      <c r="F4279" s="591" t="s">
        <v>794</v>
      </c>
    </row>
    <row r="4280" spans="1:6">
      <c r="A4280" s="593">
        <v>92300</v>
      </c>
      <c r="B4280" s="593" t="s">
        <v>5020</v>
      </c>
      <c r="C4280" s="593" t="s">
        <v>123</v>
      </c>
      <c r="D4280" s="593" t="s">
        <v>793</v>
      </c>
      <c r="E4280" s="595">
        <v>34.24</v>
      </c>
      <c r="F4280" s="591" t="s">
        <v>794</v>
      </c>
    </row>
    <row r="4281" spans="1:6">
      <c r="A4281" s="593">
        <v>92301</v>
      </c>
      <c r="B4281" s="593" t="s">
        <v>5021</v>
      </c>
      <c r="C4281" s="593" t="s">
        <v>123</v>
      </c>
      <c r="D4281" s="593" t="s">
        <v>793</v>
      </c>
      <c r="E4281" s="595">
        <v>68.73</v>
      </c>
      <c r="F4281" s="591" t="s">
        <v>794</v>
      </c>
    </row>
    <row r="4282" spans="1:6">
      <c r="A4282" s="593">
        <v>92302</v>
      </c>
      <c r="B4282" s="593" t="s">
        <v>5022</v>
      </c>
      <c r="C4282" s="593" t="s">
        <v>123</v>
      </c>
      <c r="D4282" s="593" t="s">
        <v>793</v>
      </c>
      <c r="E4282" s="595">
        <v>91</v>
      </c>
      <c r="F4282" s="591" t="s">
        <v>794</v>
      </c>
    </row>
    <row r="4283" spans="1:6">
      <c r="A4283" s="593">
        <v>92303</v>
      </c>
      <c r="B4283" s="593" t="s">
        <v>5023</v>
      </c>
      <c r="C4283" s="593" t="s">
        <v>123</v>
      </c>
      <c r="D4283" s="593" t="s">
        <v>793</v>
      </c>
      <c r="E4283" s="595">
        <v>168.11</v>
      </c>
      <c r="F4283" s="591" t="s">
        <v>794</v>
      </c>
    </row>
    <row r="4284" spans="1:6">
      <c r="A4284" s="593">
        <v>92304</v>
      </c>
      <c r="B4284" s="593" t="s">
        <v>5024</v>
      </c>
      <c r="C4284" s="593" t="s">
        <v>123</v>
      </c>
      <c r="D4284" s="593" t="s">
        <v>793</v>
      </c>
      <c r="E4284" s="595">
        <v>439.95</v>
      </c>
      <c r="F4284" s="591" t="s">
        <v>794</v>
      </c>
    </row>
    <row r="4285" spans="1:6">
      <c r="A4285" s="593">
        <v>92311</v>
      </c>
      <c r="B4285" s="593" t="s">
        <v>5025</v>
      </c>
      <c r="C4285" s="593" t="s">
        <v>123</v>
      </c>
      <c r="D4285" s="593" t="s">
        <v>793</v>
      </c>
      <c r="E4285" s="595">
        <v>12.01</v>
      </c>
      <c r="F4285" s="591" t="s">
        <v>794</v>
      </c>
    </row>
    <row r="4286" spans="1:6">
      <c r="A4286" s="593">
        <v>92312</v>
      </c>
      <c r="B4286" s="593" t="s">
        <v>5026</v>
      </c>
      <c r="C4286" s="593" t="s">
        <v>123</v>
      </c>
      <c r="D4286" s="593" t="s">
        <v>793</v>
      </c>
      <c r="E4286" s="595">
        <v>20.49</v>
      </c>
      <c r="F4286" s="591" t="s">
        <v>794</v>
      </c>
    </row>
    <row r="4287" spans="1:6">
      <c r="A4287" s="593">
        <v>92313</v>
      </c>
      <c r="B4287" s="593" t="s">
        <v>5027</v>
      </c>
      <c r="C4287" s="593" t="s">
        <v>123</v>
      </c>
      <c r="D4287" s="593" t="s">
        <v>793</v>
      </c>
      <c r="E4287" s="595">
        <v>30.22</v>
      </c>
      <c r="F4287" s="591" t="s">
        <v>794</v>
      </c>
    </row>
    <row r="4288" spans="1:6">
      <c r="A4288" s="593">
        <v>92314</v>
      </c>
      <c r="B4288" s="593" t="s">
        <v>5028</v>
      </c>
      <c r="C4288" s="593" t="s">
        <v>123</v>
      </c>
      <c r="D4288" s="593" t="s">
        <v>793</v>
      </c>
      <c r="E4288" s="595">
        <v>8</v>
      </c>
      <c r="F4288" s="591" t="s">
        <v>794</v>
      </c>
    </row>
    <row r="4289" spans="1:6">
      <c r="A4289" s="593">
        <v>92315</v>
      </c>
      <c r="B4289" s="593" t="s">
        <v>5029</v>
      </c>
      <c r="C4289" s="593" t="s">
        <v>123</v>
      </c>
      <c r="D4289" s="593" t="s">
        <v>793</v>
      </c>
      <c r="E4289" s="595">
        <v>11.92</v>
      </c>
      <c r="F4289" s="591" t="s">
        <v>794</v>
      </c>
    </row>
    <row r="4290" spans="1:6">
      <c r="A4290" s="593">
        <v>92316</v>
      </c>
      <c r="B4290" s="593" t="s">
        <v>5030</v>
      </c>
      <c r="C4290" s="593" t="s">
        <v>123</v>
      </c>
      <c r="D4290" s="593" t="s">
        <v>793</v>
      </c>
      <c r="E4290" s="595">
        <v>18.579999999999998</v>
      </c>
      <c r="F4290" s="591" t="s">
        <v>794</v>
      </c>
    </row>
    <row r="4291" spans="1:6">
      <c r="A4291" s="593">
        <v>92317</v>
      </c>
      <c r="B4291" s="593" t="s">
        <v>5031</v>
      </c>
      <c r="C4291" s="593" t="s">
        <v>123</v>
      </c>
      <c r="D4291" s="593" t="s">
        <v>793</v>
      </c>
      <c r="E4291" s="595">
        <v>16.809999999999999</v>
      </c>
      <c r="F4291" s="591" t="s">
        <v>794</v>
      </c>
    </row>
    <row r="4292" spans="1:6">
      <c r="A4292" s="593">
        <v>92318</v>
      </c>
      <c r="B4292" s="593" t="s">
        <v>5032</v>
      </c>
      <c r="C4292" s="593" t="s">
        <v>123</v>
      </c>
      <c r="D4292" s="593" t="s">
        <v>793</v>
      </c>
      <c r="E4292" s="595">
        <v>27.02</v>
      </c>
      <c r="F4292" s="591" t="s">
        <v>794</v>
      </c>
    </row>
    <row r="4293" spans="1:6">
      <c r="A4293" s="593">
        <v>92319</v>
      </c>
      <c r="B4293" s="593" t="s">
        <v>5033</v>
      </c>
      <c r="C4293" s="593" t="s">
        <v>123</v>
      </c>
      <c r="D4293" s="593" t="s">
        <v>793</v>
      </c>
      <c r="E4293" s="595">
        <v>38.58</v>
      </c>
      <c r="F4293" s="591" t="s">
        <v>794</v>
      </c>
    </row>
    <row r="4294" spans="1:6">
      <c r="A4294" s="593">
        <v>92326</v>
      </c>
      <c r="B4294" s="593" t="s">
        <v>5034</v>
      </c>
      <c r="C4294" s="593" t="s">
        <v>123</v>
      </c>
      <c r="D4294" s="593" t="s">
        <v>793</v>
      </c>
      <c r="E4294" s="595">
        <v>12.58</v>
      </c>
      <c r="F4294" s="591" t="s">
        <v>794</v>
      </c>
    </row>
    <row r="4295" spans="1:6">
      <c r="A4295" s="593">
        <v>92327</v>
      </c>
      <c r="B4295" s="593" t="s">
        <v>5035</v>
      </c>
      <c r="C4295" s="593" t="s">
        <v>123</v>
      </c>
      <c r="D4295" s="593" t="s">
        <v>793</v>
      </c>
      <c r="E4295" s="595">
        <v>23.11</v>
      </c>
      <c r="F4295" s="591" t="s">
        <v>794</v>
      </c>
    </row>
    <row r="4296" spans="1:6">
      <c r="A4296" s="593">
        <v>92328</v>
      </c>
      <c r="B4296" s="593" t="s">
        <v>5036</v>
      </c>
      <c r="C4296" s="593" t="s">
        <v>123</v>
      </c>
      <c r="D4296" s="593" t="s">
        <v>793</v>
      </c>
      <c r="E4296" s="595">
        <v>34.9</v>
      </c>
      <c r="F4296" s="591" t="s">
        <v>794</v>
      </c>
    </row>
    <row r="4297" spans="1:6">
      <c r="A4297" s="593">
        <v>92329</v>
      </c>
      <c r="B4297" s="593" t="s">
        <v>5037</v>
      </c>
      <c r="C4297" s="593" t="s">
        <v>123</v>
      </c>
      <c r="D4297" s="593" t="s">
        <v>793</v>
      </c>
      <c r="E4297" s="595">
        <v>8.15</v>
      </c>
      <c r="F4297" s="591" t="s">
        <v>794</v>
      </c>
    </row>
    <row r="4298" spans="1:6">
      <c r="A4298" s="593">
        <v>92330</v>
      </c>
      <c r="B4298" s="593" t="s">
        <v>5038</v>
      </c>
      <c r="C4298" s="593" t="s">
        <v>123</v>
      </c>
      <c r="D4298" s="593" t="s">
        <v>793</v>
      </c>
      <c r="E4298" s="595">
        <v>13.69</v>
      </c>
      <c r="F4298" s="591" t="s">
        <v>794</v>
      </c>
    </row>
    <row r="4299" spans="1:6">
      <c r="A4299" s="593">
        <v>92331</v>
      </c>
      <c r="B4299" s="593" t="s">
        <v>5039</v>
      </c>
      <c r="C4299" s="593" t="s">
        <v>123</v>
      </c>
      <c r="D4299" s="593" t="s">
        <v>793</v>
      </c>
      <c r="E4299" s="595">
        <v>21.72</v>
      </c>
      <c r="F4299" s="591" t="s">
        <v>794</v>
      </c>
    </row>
    <row r="4300" spans="1:6">
      <c r="A4300" s="593">
        <v>92332</v>
      </c>
      <c r="B4300" s="593" t="s">
        <v>5040</v>
      </c>
      <c r="C4300" s="593" t="s">
        <v>123</v>
      </c>
      <c r="D4300" s="593" t="s">
        <v>793</v>
      </c>
      <c r="E4300" s="595">
        <v>17.11</v>
      </c>
      <c r="F4300" s="591" t="s">
        <v>794</v>
      </c>
    </row>
    <row r="4301" spans="1:6">
      <c r="A4301" s="593">
        <v>92333</v>
      </c>
      <c r="B4301" s="593" t="s">
        <v>5041</v>
      </c>
      <c r="C4301" s="593" t="s">
        <v>123</v>
      </c>
      <c r="D4301" s="593" t="s">
        <v>793</v>
      </c>
      <c r="E4301" s="595">
        <v>30.51</v>
      </c>
      <c r="F4301" s="591" t="s">
        <v>794</v>
      </c>
    </row>
    <row r="4302" spans="1:6">
      <c r="A4302" s="593">
        <v>92334</v>
      </c>
      <c r="B4302" s="593" t="s">
        <v>5042</v>
      </c>
      <c r="C4302" s="593" t="s">
        <v>123</v>
      </c>
      <c r="D4302" s="593" t="s">
        <v>793</v>
      </c>
      <c r="E4302" s="595">
        <v>44.81</v>
      </c>
      <c r="F4302" s="591" t="s">
        <v>794</v>
      </c>
    </row>
    <row r="4303" spans="1:6">
      <c r="A4303" s="593">
        <v>92344</v>
      </c>
      <c r="B4303" s="593" t="s">
        <v>5043</v>
      </c>
      <c r="C4303" s="593" t="s">
        <v>123</v>
      </c>
      <c r="D4303" s="593" t="s">
        <v>942</v>
      </c>
      <c r="E4303" s="595">
        <v>55.88</v>
      </c>
      <c r="F4303" s="591" t="s">
        <v>794</v>
      </c>
    </row>
    <row r="4304" spans="1:6">
      <c r="A4304" s="593">
        <v>92345</v>
      </c>
      <c r="B4304" s="593" t="s">
        <v>5044</v>
      </c>
      <c r="C4304" s="593" t="s">
        <v>123</v>
      </c>
      <c r="D4304" s="593" t="s">
        <v>942</v>
      </c>
      <c r="E4304" s="595">
        <v>55.86</v>
      </c>
      <c r="F4304" s="591" t="s">
        <v>794</v>
      </c>
    </row>
    <row r="4305" spans="1:6">
      <c r="A4305" s="593">
        <v>92346</v>
      </c>
      <c r="B4305" s="593" t="s">
        <v>5045</v>
      </c>
      <c r="C4305" s="593" t="s">
        <v>123</v>
      </c>
      <c r="D4305" s="593" t="s">
        <v>942</v>
      </c>
      <c r="E4305" s="595">
        <v>73.53</v>
      </c>
      <c r="F4305" s="591" t="s">
        <v>794</v>
      </c>
    </row>
    <row r="4306" spans="1:6">
      <c r="A4306" s="593">
        <v>92347</v>
      </c>
      <c r="B4306" s="593" t="s">
        <v>5046</v>
      </c>
      <c r="C4306" s="593" t="s">
        <v>123</v>
      </c>
      <c r="D4306" s="593" t="s">
        <v>942</v>
      </c>
      <c r="E4306" s="595">
        <v>81.87</v>
      </c>
      <c r="F4306" s="591" t="s">
        <v>794</v>
      </c>
    </row>
    <row r="4307" spans="1:6">
      <c r="A4307" s="593">
        <v>92348</v>
      </c>
      <c r="B4307" s="593" t="s">
        <v>5047</v>
      </c>
      <c r="C4307" s="593" t="s">
        <v>123</v>
      </c>
      <c r="D4307" s="593" t="s">
        <v>942</v>
      </c>
      <c r="E4307" s="595">
        <v>103.33</v>
      </c>
      <c r="F4307" s="591" t="s">
        <v>794</v>
      </c>
    </row>
    <row r="4308" spans="1:6">
      <c r="A4308" s="593">
        <v>92349</v>
      </c>
      <c r="B4308" s="593" t="s">
        <v>5048</v>
      </c>
      <c r="C4308" s="593" t="s">
        <v>123</v>
      </c>
      <c r="D4308" s="593" t="s">
        <v>942</v>
      </c>
      <c r="E4308" s="595">
        <v>110.75</v>
      </c>
      <c r="F4308" s="591" t="s">
        <v>794</v>
      </c>
    </row>
    <row r="4309" spans="1:6">
      <c r="A4309" s="593">
        <v>92350</v>
      </c>
      <c r="B4309" s="593" t="s">
        <v>5049</v>
      </c>
      <c r="C4309" s="593" t="s">
        <v>123</v>
      </c>
      <c r="D4309" s="593" t="s">
        <v>942</v>
      </c>
      <c r="E4309" s="595">
        <v>83.1</v>
      </c>
      <c r="F4309" s="591" t="s">
        <v>794</v>
      </c>
    </row>
    <row r="4310" spans="1:6">
      <c r="A4310" s="593">
        <v>92351</v>
      </c>
      <c r="B4310" s="593" t="s">
        <v>5050</v>
      </c>
      <c r="C4310" s="593" t="s">
        <v>123</v>
      </c>
      <c r="D4310" s="593" t="s">
        <v>942</v>
      </c>
      <c r="E4310" s="595">
        <v>81.239999999999995</v>
      </c>
      <c r="F4310" s="591" t="s">
        <v>794</v>
      </c>
    </row>
    <row r="4311" spans="1:6">
      <c r="A4311" s="593">
        <v>92352</v>
      </c>
      <c r="B4311" s="593" t="s">
        <v>5051</v>
      </c>
      <c r="C4311" s="593" t="s">
        <v>123</v>
      </c>
      <c r="D4311" s="593" t="s">
        <v>942</v>
      </c>
      <c r="E4311" s="595">
        <v>126.27</v>
      </c>
      <c r="F4311" s="591" t="s">
        <v>794</v>
      </c>
    </row>
    <row r="4312" spans="1:6">
      <c r="A4312" s="593">
        <v>92353</v>
      </c>
      <c r="B4312" s="593" t="s">
        <v>369</v>
      </c>
      <c r="C4312" s="593" t="s">
        <v>123</v>
      </c>
      <c r="D4312" s="593" t="s">
        <v>942</v>
      </c>
      <c r="E4312" s="595">
        <v>118.11</v>
      </c>
      <c r="F4312" s="591" t="s">
        <v>794</v>
      </c>
    </row>
    <row r="4313" spans="1:6">
      <c r="A4313" s="593">
        <v>92354</v>
      </c>
      <c r="B4313" s="593" t="s">
        <v>5052</v>
      </c>
      <c r="C4313" s="593" t="s">
        <v>123</v>
      </c>
      <c r="D4313" s="593" t="s">
        <v>942</v>
      </c>
      <c r="E4313" s="595">
        <v>167.74</v>
      </c>
      <c r="F4313" s="591" t="s">
        <v>794</v>
      </c>
    </row>
    <row r="4314" spans="1:6">
      <c r="A4314" s="593">
        <v>92355</v>
      </c>
      <c r="B4314" s="593" t="s">
        <v>5053</v>
      </c>
      <c r="C4314" s="593" t="s">
        <v>123</v>
      </c>
      <c r="D4314" s="593" t="s">
        <v>942</v>
      </c>
      <c r="E4314" s="595">
        <v>152.01</v>
      </c>
      <c r="F4314" s="591" t="s">
        <v>794</v>
      </c>
    </row>
    <row r="4315" spans="1:6">
      <c r="A4315" s="593">
        <v>92356</v>
      </c>
      <c r="B4315" s="593" t="s">
        <v>5054</v>
      </c>
      <c r="C4315" s="593" t="s">
        <v>123</v>
      </c>
      <c r="D4315" s="593" t="s">
        <v>942</v>
      </c>
      <c r="E4315" s="595">
        <v>108.31</v>
      </c>
      <c r="F4315" s="591" t="s">
        <v>794</v>
      </c>
    </row>
    <row r="4316" spans="1:6">
      <c r="A4316" s="593">
        <v>92357</v>
      </c>
      <c r="B4316" s="593" t="s">
        <v>5055</v>
      </c>
      <c r="C4316" s="593" t="s">
        <v>123</v>
      </c>
      <c r="D4316" s="593" t="s">
        <v>942</v>
      </c>
      <c r="E4316" s="595">
        <v>161.6</v>
      </c>
      <c r="F4316" s="591" t="s">
        <v>794</v>
      </c>
    </row>
    <row r="4317" spans="1:6">
      <c r="A4317" s="593">
        <v>92358</v>
      </c>
      <c r="B4317" s="593" t="s">
        <v>5056</v>
      </c>
      <c r="C4317" s="593" t="s">
        <v>123</v>
      </c>
      <c r="D4317" s="593" t="s">
        <v>942</v>
      </c>
      <c r="E4317" s="595">
        <v>201.18</v>
      </c>
      <c r="F4317" s="591" t="s">
        <v>794</v>
      </c>
    </row>
    <row r="4318" spans="1:6">
      <c r="A4318" s="593">
        <v>92369</v>
      </c>
      <c r="B4318" s="593" t="s">
        <v>5057</v>
      </c>
      <c r="C4318" s="593" t="s">
        <v>123</v>
      </c>
      <c r="D4318" s="593" t="s">
        <v>942</v>
      </c>
      <c r="E4318" s="595">
        <v>30.03</v>
      </c>
      <c r="F4318" s="591" t="s">
        <v>794</v>
      </c>
    </row>
    <row r="4319" spans="1:6">
      <c r="A4319" s="593">
        <v>92370</v>
      </c>
      <c r="B4319" s="593" t="s">
        <v>5058</v>
      </c>
      <c r="C4319" s="593" t="s">
        <v>123</v>
      </c>
      <c r="D4319" s="593" t="s">
        <v>942</v>
      </c>
      <c r="E4319" s="595">
        <v>31.53</v>
      </c>
      <c r="F4319" s="591" t="s">
        <v>794</v>
      </c>
    </row>
    <row r="4320" spans="1:6">
      <c r="A4320" s="593">
        <v>92371</v>
      </c>
      <c r="B4320" s="593" t="s">
        <v>5059</v>
      </c>
      <c r="C4320" s="593" t="s">
        <v>123</v>
      </c>
      <c r="D4320" s="593" t="s">
        <v>942</v>
      </c>
      <c r="E4320" s="595">
        <v>36.35</v>
      </c>
      <c r="F4320" s="591" t="s">
        <v>794</v>
      </c>
    </row>
    <row r="4321" spans="1:6">
      <c r="A4321" s="593">
        <v>92372</v>
      </c>
      <c r="B4321" s="593" t="s">
        <v>5060</v>
      </c>
      <c r="C4321" s="593" t="s">
        <v>123</v>
      </c>
      <c r="D4321" s="593" t="s">
        <v>942</v>
      </c>
      <c r="E4321" s="595">
        <v>37.74</v>
      </c>
      <c r="F4321" s="591" t="s">
        <v>794</v>
      </c>
    </row>
    <row r="4322" spans="1:6">
      <c r="A4322" s="593">
        <v>92373</v>
      </c>
      <c r="B4322" s="593" t="s">
        <v>5061</v>
      </c>
      <c r="C4322" s="593" t="s">
        <v>123</v>
      </c>
      <c r="D4322" s="593" t="s">
        <v>942</v>
      </c>
      <c r="E4322" s="595">
        <v>42.98</v>
      </c>
      <c r="F4322" s="591" t="s">
        <v>794</v>
      </c>
    </row>
    <row r="4323" spans="1:6">
      <c r="A4323" s="593">
        <v>92374</v>
      </c>
      <c r="B4323" s="593" t="s">
        <v>5062</v>
      </c>
      <c r="C4323" s="593" t="s">
        <v>123</v>
      </c>
      <c r="D4323" s="593" t="s">
        <v>942</v>
      </c>
      <c r="E4323" s="595">
        <v>43.25</v>
      </c>
      <c r="F4323" s="591" t="s">
        <v>794</v>
      </c>
    </row>
    <row r="4324" spans="1:6">
      <c r="A4324" s="593">
        <v>92375</v>
      </c>
      <c r="B4324" s="593" t="s">
        <v>5063</v>
      </c>
      <c r="C4324" s="593" t="s">
        <v>123</v>
      </c>
      <c r="D4324" s="593" t="s">
        <v>942</v>
      </c>
      <c r="E4324" s="595">
        <v>55.85</v>
      </c>
      <c r="F4324" s="591" t="s">
        <v>794</v>
      </c>
    </row>
    <row r="4325" spans="1:6">
      <c r="A4325" s="593">
        <v>92376</v>
      </c>
      <c r="B4325" s="593" t="s">
        <v>5064</v>
      </c>
      <c r="C4325" s="593" t="s">
        <v>123</v>
      </c>
      <c r="D4325" s="593" t="s">
        <v>942</v>
      </c>
      <c r="E4325" s="595">
        <v>55.83</v>
      </c>
      <c r="F4325" s="591" t="s">
        <v>794</v>
      </c>
    </row>
    <row r="4326" spans="1:6">
      <c r="A4326" s="593">
        <v>92377</v>
      </c>
      <c r="B4326" s="593" t="s">
        <v>370</v>
      </c>
      <c r="C4326" s="593" t="s">
        <v>123</v>
      </c>
      <c r="D4326" s="593" t="s">
        <v>942</v>
      </c>
      <c r="E4326" s="595">
        <v>74.94</v>
      </c>
      <c r="F4326" s="591" t="s">
        <v>794</v>
      </c>
    </row>
    <row r="4327" spans="1:6">
      <c r="A4327" s="593">
        <v>92378</v>
      </c>
      <c r="B4327" s="593" t="s">
        <v>5065</v>
      </c>
      <c r="C4327" s="593" t="s">
        <v>123</v>
      </c>
      <c r="D4327" s="593" t="s">
        <v>942</v>
      </c>
      <c r="E4327" s="595">
        <v>83.28</v>
      </c>
      <c r="F4327" s="591" t="s">
        <v>794</v>
      </c>
    </row>
    <row r="4328" spans="1:6">
      <c r="A4328" s="593">
        <v>92379</v>
      </c>
      <c r="B4328" s="593" t="s">
        <v>5066</v>
      </c>
      <c r="C4328" s="593" t="s">
        <v>123</v>
      </c>
      <c r="D4328" s="593" t="s">
        <v>942</v>
      </c>
      <c r="E4328" s="595">
        <v>106.23</v>
      </c>
      <c r="F4328" s="591" t="s">
        <v>794</v>
      </c>
    </row>
    <row r="4329" spans="1:6">
      <c r="A4329" s="593">
        <v>92380</v>
      </c>
      <c r="B4329" s="593" t="s">
        <v>5067</v>
      </c>
      <c r="C4329" s="593" t="s">
        <v>123</v>
      </c>
      <c r="D4329" s="593" t="s">
        <v>942</v>
      </c>
      <c r="E4329" s="595">
        <v>113.65</v>
      </c>
      <c r="F4329" s="591" t="s">
        <v>794</v>
      </c>
    </row>
    <row r="4330" spans="1:6">
      <c r="A4330" s="593">
        <v>92381</v>
      </c>
      <c r="B4330" s="593" t="s">
        <v>5068</v>
      </c>
      <c r="C4330" s="593" t="s">
        <v>123</v>
      </c>
      <c r="D4330" s="593" t="s">
        <v>942</v>
      </c>
      <c r="E4330" s="595">
        <v>45.47</v>
      </c>
      <c r="F4330" s="591" t="s">
        <v>794</v>
      </c>
    </row>
    <row r="4331" spans="1:6">
      <c r="A4331" s="593">
        <v>92382</v>
      </c>
      <c r="B4331" s="593" t="s">
        <v>5069</v>
      </c>
      <c r="C4331" s="593" t="s">
        <v>123</v>
      </c>
      <c r="D4331" s="593" t="s">
        <v>942</v>
      </c>
      <c r="E4331" s="595">
        <v>43.48</v>
      </c>
      <c r="F4331" s="591" t="s">
        <v>794</v>
      </c>
    </row>
    <row r="4332" spans="1:6">
      <c r="A4332" s="593">
        <v>92383</v>
      </c>
      <c r="B4332" s="593" t="s">
        <v>5070</v>
      </c>
      <c r="C4332" s="593" t="s">
        <v>123</v>
      </c>
      <c r="D4332" s="593" t="s">
        <v>942</v>
      </c>
      <c r="E4332" s="595">
        <v>57.37</v>
      </c>
      <c r="F4332" s="591" t="s">
        <v>794</v>
      </c>
    </row>
    <row r="4333" spans="1:6">
      <c r="A4333" s="593">
        <v>92384</v>
      </c>
      <c r="B4333" s="593" t="s">
        <v>5071</v>
      </c>
      <c r="C4333" s="593" t="s">
        <v>123</v>
      </c>
      <c r="D4333" s="593" t="s">
        <v>942</v>
      </c>
      <c r="E4333" s="595">
        <v>53.41</v>
      </c>
      <c r="F4333" s="591" t="s">
        <v>794</v>
      </c>
    </row>
    <row r="4334" spans="1:6">
      <c r="A4334" s="593">
        <v>92385</v>
      </c>
      <c r="B4334" s="593" t="s">
        <v>5072</v>
      </c>
      <c r="C4334" s="593" t="s">
        <v>123</v>
      </c>
      <c r="D4334" s="593" t="s">
        <v>942</v>
      </c>
      <c r="E4334" s="595">
        <v>65.8</v>
      </c>
      <c r="F4334" s="591" t="s">
        <v>794</v>
      </c>
    </row>
    <row r="4335" spans="1:6">
      <c r="A4335" s="593">
        <v>92386</v>
      </c>
      <c r="B4335" s="593" t="s">
        <v>5073</v>
      </c>
      <c r="C4335" s="593" t="s">
        <v>123</v>
      </c>
      <c r="D4335" s="593" t="s">
        <v>942</v>
      </c>
      <c r="E4335" s="595">
        <v>63.07</v>
      </c>
      <c r="F4335" s="591" t="s">
        <v>794</v>
      </c>
    </row>
    <row r="4336" spans="1:6">
      <c r="A4336" s="593">
        <v>92387</v>
      </c>
      <c r="B4336" s="593" t="s">
        <v>5074</v>
      </c>
      <c r="C4336" s="593" t="s">
        <v>123</v>
      </c>
      <c r="D4336" s="593" t="s">
        <v>942</v>
      </c>
      <c r="E4336" s="595">
        <v>83.03</v>
      </c>
      <c r="F4336" s="591" t="s">
        <v>794</v>
      </c>
    </row>
    <row r="4337" spans="1:6">
      <c r="A4337" s="593">
        <v>92388</v>
      </c>
      <c r="B4337" s="593" t="s">
        <v>5075</v>
      </c>
      <c r="C4337" s="593" t="s">
        <v>123</v>
      </c>
      <c r="D4337" s="593" t="s">
        <v>942</v>
      </c>
      <c r="E4337" s="595">
        <v>81.17</v>
      </c>
      <c r="F4337" s="591" t="s">
        <v>794</v>
      </c>
    </row>
    <row r="4338" spans="1:6">
      <c r="A4338" s="593">
        <v>92389</v>
      </c>
      <c r="B4338" s="593" t="s">
        <v>5076</v>
      </c>
      <c r="C4338" s="593" t="s">
        <v>123</v>
      </c>
      <c r="D4338" s="593" t="s">
        <v>942</v>
      </c>
      <c r="E4338" s="595">
        <v>128.44</v>
      </c>
      <c r="F4338" s="591" t="s">
        <v>794</v>
      </c>
    </row>
    <row r="4339" spans="1:6">
      <c r="A4339" s="593">
        <v>92390</v>
      </c>
      <c r="B4339" s="593" t="s">
        <v>5077</v>
      </c>
      <c r="C4339" s="593" t="s">
        <v>123</v>
      </c>
      <c r="D4339" s="593" t="s">
        <v>942</v>
      </c>
      <c r="E4339" s="595">
        <v>120.28</v>
      </c>
      <c r="F4339" s="591" t="s">
        <v>794</v>
      </c>
    </row>
    <row r="4340" spans="1:6">
      <c r="A4340" s="593">
        <v>92635</v>
      </c>
      <c r="B4340" s="593" t="s">
        <v>5078</v>
      </c>
      <c r="C4340" s="593" t="s">
        <v>123</v>
      </c>
      <c r="D4340" s="593" t="s">
        <v>942</v>
      </c>
      <c r="E4340" s="595">
        <v>172.1</v>
      </c>
      <c r="F4340" s="591" t="s">
        <v>794</v>
      </c>
    </row>
    <row r="4341" spans="1:6">
      <c r="A4341" s="593">
        <v>92636</v>
      </c>
      <c r="B4341" s="593" t="s">
        <v>5079</v>
      </c>
      <c r="C4341" s="593" t="s">
        <v>123</v>
      </c>
      <c r="D4341" s="593" t="s">
        <v>942</v>
      </c>
      <c r="E4341" s="595">
        <v>156.37</v>
      </c>
      <c r="F4341" s="591" t="s">
        <v>794</v>
      </c>
    </row>
    <row r="4342" spans="1:6">
      <c r="A4342" s="593">
        <v>92637</v>
      </c>
      <c r="B4342" s="593" t="s">
        <v>5080</v>
      </c>
      <c r="C4342" s="593" t="s">
        <v>123</v>
      </c>
      <c r="D4342" s="593" t="s">
        <v>942</v>
      </c>
      <c r="E4342" s="595">
        <v>58.74</v>
      </c>
      <c r="F4342" s="591" t="s">
        <v>794</v>
      </c>
    </row>
    <row r="4343" spans="1:6">
      <c r="A4343" s="593">
        <v>92638</v>
      </c>
      <c r="B4343" s="593" t="s">
        <v>5081</v>
      </c>
      <c r="C4343" s="593" t="s">
        <v>123</v>
      </c>
      <c r="D4343" s="593" t="s">
        <v>942</v>
      </c>
      <c r="E4343" s="595">
        <v>71.73</v>
      </c>
      <c r="F4343" s="591" t="s">
        <v>794</v>
      </c>
    </row>
    <row r="4344" spans="1:6">
      <c r="A4344" s="593">
        <v>92639</v>
      </c>
      <c r="B4344" s="593" t="s">
        <v>5082</v>
      </c>
      <c r="C4344" s="593" t="s">
        <v>123</v>
      </c>
      <c r="D4344" s="593" t="s">
        <v>942</v>
      </c>
      <c r="E4344" s="595">
        <v>83.05</v>
      </c>
      <c r="F4344" s="591" t="s">
        <v>794</v>
      </c>
    </row>
    <row r="4345" spans="1:6">
      <c r="A4345" s="593">
        <v>92640</v>
      </c>
      <c r="B4345" s="593" t="s">
        <v>5083</v>
      </c>
      <c r="C4345" s="593" t="s">
        <v>123</v>
      </c>
      <c r="D4345" s="593" t="s">
        <v>942</v>
      </c>
      <c r="E4345" s="595">
        <v>108.19</v>
      </c>
      <c r="F4345" s="591" t="s">
        <v>794</v>
      </c>
    </row>
    <row r="4346" spans="1:6">
      <c r="A4346" s="593">
        <v>92642</v>
      </c>
      <c r="B4346" s="593" t="s">
        <v>371</v>
      </c>
      <c r="C4346" s="593" t="s">
        <v>123</v>
      </c>
      <c r="D4346" s="593" t="s">
        <v>942</v>
      </c>
      <c r="E4346" s="595">
        <v>164.43</v>
      </c>
      <c r="F4346" s="591" t="s">
        <v>794</v>
      </c>
    </row>
    <row r="4347" spans="1:6">
      <c r="A4347" s="593">
        <v>92644</v>
      </c>
      <c r="B4347" s="593" t="s">
        <v>5084</v>
      </c>
      <c r="C4347" s="593" t="s">
        <v>123</v>
      </c>
      <c r="D4347" s="593" t="s">
        <v>942</v>
      </c>
      <c r="E4347" s="595">
        <v>207</v>
      </c>
      <c r="F4347" s="591" t="s">
        <v>794</v>
      </c>
    </row>
    <row r="4348" spans="1:6">
      <c r="A4348" s="593">
        <v>92657</v>
      </c>
      <c r="B4348" s="593" t="s">
        <v>5085</v>
      </c>
      <c r="C4348" s="593" t="s">
        <v>123</v>
      </c>
      <c r="D4348" s="593" t="s">
        <v>942</v>
      </c>
      <c r="E4348" s="595">
        <v>22.17</v>
      </c>
      <c r="F4348" s="591" t="s">
        <v>794</v>
      </c>
    </row>
    <row r="4349" spans="1:6">
      <c r="A4349" s="593">
        <v>92658</v>
      </c>
      <c r="B4349" s="593" t="s">
        <v>5086</v>
      </c>
      <c r="C4349" s="593" t="s">
        <v>123</v>
      </c>
      <c r="D4349" s="593" t="s">
        <v>942</v>
      </c>
      <c r="E4349" s="595">
        <v>23.67</v>
      </c>
      <c r="F4349" s="591" t="s">
        <v>794</v>
      </c>
    </row>
    <row r="4350" spans="1:6">
      <c r="A4350" s="593">
        <v>92659</v>
      </c>
      <c r="B4350" s="593" t="s">
        <v>5087</v>
      </c>
      <c r="C4350" s="593" t="s">
        <v>123</v>
      </c>
      <c r="D4350" s="593" t="s">
        <v>942</v>
      </c>
      <c r="E4350" s="595">
        <v>27.41</v>
      </c>
      <c r="F4350" s="591" t="s">
        <v>794</v>
      </c>
    </row>
    <row r="4351" spans="1:6">
      <c r="A4351" s="593">
        <v>92660</v>
      </c>
      <c r="B4351" s="593" t="s">
        <v>5088</v>
      </c>
      <c r="C4351" s="593" t="s">
        <v>123</v>
      </c>
      <c r="D4351" s="593" t="s">
        <v>942</v>
      </c>
      <c r="E4351" s="595">
        <v>28.8</v>
      </c>
      <c r="F4351" s="591" t="s">
        <v>794</v>
      </c>
    </row>
    <row r="4352" spans="1:6">
      <c r="A4352" s="593">
        <v>92661</v>
      </c>
      <c r="B4352" s="593" t="s">
        <v>5089</v>
      </c>
      <c r="C4352" s="593" t="s">
        <v>123</v>
      </c>
      <c r="D4352" s="593" t="s">
        <v>942</v>
      </c>
      <c r="E4352" s="595">
        <v>32.799999999999997</v>
      </c>
      <c r="F4352" s="591" t="s">
        <v>794</v>
      </c>
    </row>
    <row r="4353" spans="1:6">
      <c r="A4353" s="593">
        <v>92662</v>
      </c>
      <c r="B4353" s="593" t="s">
        <v>5090</v>
      </c>
      <c r="C4353" s="593" t="s">
        <v>123</v>
      </c>
      <c r="D4353" s="593" t="s">
        <v>942</v>
      </c>
      <c r="E4353" s="595">
        <v>33.07</v>
      </c>
      <c r="F4353" s="591" t="s">
        <v>794</v>
      </c>
    </row>
    <row r="4354" spans="1:6">
      <c r="A4354" s="593">
        <v>92663</v>
      </c>
      <c r="B4354" s="593" t="s">
        <v>5091</v>
      </c>
      <c r="C4354" s="593" t="s">
        <v>123</v>
      </c>
      <c r="D4354" s="593" t="s">
        <v>942</v>
      </c>
      <c r="E4354" s="595">
        <v>44.12</v>
      </c>
      <c r="F4354" s="591" t="s">
        <v>794</v>
      </c>
    </row>
    <row r="4355" spans="1:6">
      <c r="A4355" s="593">
        <v>92664</v>
      </c>
      <c r="B4355" s="593" t="s">
        <v>5092</v>
      </c>
      <c r="C4355" s="593" t="s">
        <v>123</v>
      </c>
      <c r="D4355" s="593" t="s">
        <v>942</v>
      </c>
      <c r="E4355" s="595">
        <v>44.1</v>
      </c>
      <c r="F4355" s="591" t="s">
        <v>794</v>
      </c>
    </row>
    <row r="4356" spans="1:6">
      <c r="A4356" s="593">
        <v>92665</v>
      </c>
      <c r="B4356" s="593" t="s">
        <v>5093</v>
      </c>
      <c r="C4356" s="593" t="s">
        <v>123</v>
      </c>
      <c r="D4356" s="593" t="s">
        <v>942</v>
      </c>
      <c r="E4356" s="595">
        <v>60.88</v>
      </c>
      <c r="F4356" s="591" t="s">
        <v>794</v>
      </c>
    </row>
    <row r="4357" spans="1:6">
      <c r="A4357" s="593">
        <v>92666</v>
      </c>
      <c r="B4357" s="593" t="s">
        <v>5094</v>
      </c>
      <c r="C4357" s="593" t="s">
        <v>123</v>
      </c>
      <c r="D4357" s="593" t="s">
        <v>942</v>
      </c>
      <c r="E4357" s="595">
        <v>69.22</v>
      </c>
      <c r="F4357" s="591" t="s">
        <v>794</v>
      </c>
    </row>
    <row r="4358" spans="1:6">
      <c r="A4358" s="593">
        <v>92667</v>
      </c>
      <c r="B4358" s="593" t="s">
        <v>5095</v>
      </c>
      <c r="C4358" s="593" t="s">
        <v>123</v>
      </c>
      <c r="D4358" s="593" t="s">
        <v>942</v>
      </c>
      <c r="E4358" s="595">
        <v>89.89</v>
      </c>
      <c r="F4358" s="591" t="s">
        <v>794</v>
      </c>
    </row>
    <row r="4359" spans="1:6">
      <c r="A4359" s="593">
        <v>92668</v>
      </c>
      <c r="B4359" s="593" t="s">
        <v>5096</v>
      </c>
      <c r="C4359" s="593" t="s">
        <v>123</v>
      </c>
      <c r="D4359" s="593" t="s">
        <v>942</v>
      </c>
      <c r="E4359" s="595">
        <v>97.31</v>
      </c>
      <c r="F4359" s="591" t="s">
        <v>794</v>
      </c>
    </row>
    <row r="4360" spans="1:6">
      <c r="A4360" s="593">
        <v>92669</v>
      </c>
      <c r="B4360" s="593" t="s">
        <v>5097</v>
      </c>
      <c r="C4360" s="593" t="s">
        <v>123</v>
      </c>
      <c r="D4360" s="593" t="s">
        <v>942</v>
      </c>
      <c r="E4360" s="595">
        <v>33.659999999999997</v>
      </c>
      <c r="F4360" s="591" t="s">
        <v>794</v>
      </c>
    </row>
    <row r="4361" spans="1:6">
      <c r="A4361" s="593">
        <v>92670</v>
      </c>
      <c r="B4361" s="593" t="s">
        <v>5098</v>
      </c>
      <c r="C4361" s="593" t="s">
        <v>123</v>
      </c>
      <c r="D4361" s="593" t="s">
        <v>942</v>
      </c>
      <c r="E4361" s="595">
        <v>31.67</v>
      </c>
      <c r="F4361" s="591" t="s">
        <v>794</v>
      </c>
    </row>
    <row r="4362" spans="1:6">
      <c r="A4362" s="593">
        <v>92671</v>
      </c>
      <c r="B4362" s="593" t="s">
        <v>5099</v>
      </c>
      <c r="C4362" s="593" t="s">
        <v>123</v>
      </c>
      <c r="D4362" s="593" t="s">
        <v>942</v>
      </c>
      <c r="E4362" s="595">
        <v>43.98</v>
      </c>
      <c r="F4362" s="591" t="s">
        <v>794</v>
      </c>
    </row>
    <row r="4363" spans="1:6">
      <c r="A4363" s="593">
        <v>92672</v>
      </c>
      <c r="B4363" s="593" t="s">
        <v>5100</v>
      </c>
      <c r="C4363" s="593" t="s">
        <v>123</v>
      </c>
      <c r="D4363" s="593" t="s">
        <v>942</v>
      </c>
      <c r="E4363" s="595">
        <v>40.020000000000003</v>
      </c>
      <c r="F4363" s="591" t="s">
        <v>794</v>
      </c>
    </row>
    <row r="4364" spans="1:6">
      <c r="A4364" s="593">
        <v>92673</v>
      </c>
      <c r="B4364" s="593" t="s">
        <v>5101</v>
      </c>
      <c r="C4364" s="593" t="s">
        <v>123</v>
      </c>
      <c r="D4364" s="593" t="s">
        <v>942</v>
      </c>
      <c r="E4364" s="595">
        <v>50.53</v>
      </c>
      <c r="F4364" s="591" t="s">
        <v>794</v>
      </c>
    </row>
    <row r="4365" spans="1:6">
      <c r="A4365" s="593">
        <v>92674</v>
      </c>
      <c r="B4365" s="593" t="s">
        <v>5102</v>
      </c>
      <c r="C4365" s="593" t="s">
        <v>123</v>
      </c>
      <c r="D4365" s="593" t="s">
        <v>942</v>
      </c>
      <c r="E4365" s="595">
        <v>47.8</v>
      </c>
      <c r="F4365" s="591" t="s">
        <v>794</v>
      </c>
    </row>
    <row r="4366" spans="1:6">
      <c r="A4366" s="593">
        <v>92675</v>
      </c>
      <c r="B4366" s="593" t="s">
        <v>5103</v>
      </c>
      <c r="C4366" s="593" t="s">
        <v>123</v>
      </c>
      <c r="D4366" s="593" t="s">
        <v>942</v>
      </c>
      <c r="E4366" s="595">
        <v>65.48</v>
      </c>
      <c r="F4366" s="591" t="s">
        <v>794</v>
      </c>
    </row>
    <row r="4367" spans="1:6">
      <c r="A4367" s="593">
        <v>92676</v>
      </c>
      <c r="B4367" s="593" t="s">
        <v>5104</v>
      </c>
      <c r="C4367" s="593" t="s">
        <v>123</v>
      </c>
      <c r="D4367" s="593" t="s">
        <v>942</v>
      </c>
      <c r="E4367" s="595">
        <v>63.62</v>
      </c>
      <c r="F4367" s="591" t="s">
        <v>794</v>
      </c>
    </row>
    <row r="4368" spans="1:6">
      <c r="A4368" s="593">
        <v>92677</v>
      </c>
      <c r="B4368" s="593" t="s">
        <v>5105</v>
      </c>
      <c r="C4368" s="593" t="s">
        <v>123</v>
      </c>
      <c r="D4368" s="593" t="s">
        <v>942</v>
      </c>
      <c r="E4368" s="595">
        <v>107.39</v>
      </c>
      <c r="F4368" s="591" t="s">
        <v>794</v>
      </c>
    </row>
    <row r="4369" spans="1:6">
      <c r="A4369" s="593">
        <v>92678</v>
      </c>
      <c r="B4369" s="593" t="s">
        <v>5106</v>
      </c>
      <c r="C4369" s="593" t="s">
        <v>123</v>
      </c>
      <c r="D4369" s="593" t="s">
        <v>942</v>
      </c>
      <c r="E4369" s="595">
        <v>99.23</v>
      </c>
      <c r="F4369" s="591" t="s">
        <v>794</v>
      </c>
    </row>
    <row r="4370" spans="1:6">
      <c r="A4370" s="593">
        <v>92679</v>
      </c>
      <c r="B4370" s="593" t="s">
        <v>5107</v>
      </c>
      <c r="C4370" s="593" t="s">
        <v>123</v>
      </c>
      <c r="D4370" s="593" t="s">
        <v>942</v>
      </c>
      <c r="E4370" s="595">
        <v>147.6</v>
      </c>
      <c r="F4370" s="591" t="s">
        <v>794</v>
      </c>
    </row>
    <row r="4371" spans="1:6">
      <c r="A4371" s="593">
        <v>92680</v>
      </c>
      <c r="B4371" s="593" t="s">
        <v>5108</v>
      </c>
      <c r="C4371" s="593" t="s">
        <v>123</v>
      </c>
      <c r="D4371" s="593" t="s">
        <v>942</v>
      </c>
      <c r="E4371" s="595">
        <v>131.87</v>
      </c>
      <c r="F4371" s="591" t="s">
        <v>794</v>
      </c>
    </row>
    <row r="4372" spans="1:6">
      <c r="A4372" s="593">
        <v>92681</v>
      </c>
      <c r="B4372" s="593" t="s">
        <v>5109</v>
      </c>
      <c r="C4372" s="593" t="s">
        <v>123</v>
      </c>
      <c r="D4372" s="593" t="s">
        <v>942</v>
      </c>
      <c r="E4372" s="595">
        <v>42.98</v>
      </c>
      <c r="F4372" s="591" t="s">
        <v>794</v>
      </c>
    </row>
    <row r="4373" spans="1:6">
      <c r="A4373" s="593">
        <v>92682</v>
      </c>
      <c r="B4373" s="593" t="s">
        <v>5110</v>
      </c>
      <c r="C4373" s="593" t="s">
        <v>123</v>
      </c>
      <c r="D4373" s="593" t="s">
        <v>942</v>
      </c>
      <c r="E4373" s="595">
        <v>53.8</v>
      </c>
      <c r="F4373" s="591" t="s">
        <v>794</v>
      </c>
    </row>
    <row r="4374" spans="1:6">
      <c r="A4374" s="593">
        <v>92683</v>
      </c>
      <c r="B4374" s="593" t="s">
        <v>5111</v>
      </c>
      <c r="C4374" s="593" t="s">
        <v>123</v>
      </c>
      <c r="D4374" s="593" t="s">
        <v>942</v>
      </c>
      <c r="E4374" s="595">
        <v>62.72</v>
      </c>
      <c r="F4374" s="591" t="s">
        <v>794</v>
      </c>
    </row>
    <row r="4375" spans="1:6">
      <c r="A4375" s="593">
        <v>92684</v>
      </c>
      <c r="B4375" s="593" t="s">
        <v>5112</v>
      </c>
      <c r="C4375" s="593" t="s">
        <v>123</v>
      </c>
      <c r="D4375" s="593" t="s">
        <v>942</v>
      </c>
      <c r="E4375" s="595">
        <v>84.77</v>
      </c>
      <c r="F4375" s="591" t="s">
        <v>794</v>
      </c>
    </row>
    <row r="4376" spans="1:6">
      <c r="A4376" s="593">
        <v>92685</v>
      </c>
      <c r="B4376" s="593" t="s">
        <v>5113</v>
      </c>
      <c r="C4376" s="593" t="s">
        <v>123</v>
      </c>
      <c r="D4376" s="593" t="s">
        <v>942</v>
      </c>
      <c r="E4376" s="595">
        <v>136.4</v>
      </c>
      <c r="F4376" s="591" t="s">
        <v>794</v>
      </c>
    </row>
    <row r="4377" spans="1:6">
      <c r="A4377" s="593">
        <v>92686</v>
      </c>
      <c r="B4377" s="593" t="s">
        <v>5114</v>
      </c>
      <c r="C4377" s="593" t="s">
        <v>123</v>
      </c>
      <c r="D4377" s="593" t="s">
        <v>942</v>
      </c>
      <c r="E4377" s="595">
        <v>174.31</v>
      </c>
      <c r="F4377" s="591" t="s">
        <v>794</v>
      </c>
    </row>
    <row r="4378" spans="1:6">
      <c r="A4378" s="593">
        <v>92692</v>
      </c>
      <c r="B4378" s="593" t="s">
        <v>5115</v>
      </c>
      <c r="C4378" s="593" t="s">
        <v>123</v>
      </c>
      <c r="D4378" s="593" t="s">
        <v>942</v>
      </c>
      <c r="E4378" s="595">
        <v>11.95</v>
      </c>
      <c r="F4378" s="591" t="s">
        <v>794</v>
      </c>
    </row>
    <row r="4379" spans="1:6">
      <c r="A4379" s="593">
        <v>92693</v>
      </c>
      <c r="B4379" s="593" t="s">
        <v>5116</v>
      </c>
      <c r="C4379" s="593" t="s">
        <v>123</v>
      </c>
      <c r="D4379" s="593" t="s">
        <v>942</v>
      </c>
      <c r="E4379" s="595">
        <v>12.28</v>
      </c>
      <c r="F4379" s="591" t="s">
        <v>794</v>
      </c>
    </row>
    <row r="4380" spans="1:6">
      <c r="A4380" s="593">
        <v>92694</v>
      </c>
      <c r="B4380" s="593" t="s">
        <v>5117</v>
      </c>
      <c r="C4380" s="593" t="s">
        <v>123</v>
      </c>
      <c r="D4380" s="593" t="s">
        <v>942</v>
      </c>
      <c r="E4380" s="595">
        <v>18.95</v>
      </c>
      <c r="F4380" s="591" t="s">
        <v>794</v>
      </c>
    </row>
    <row r="4381" spans="1:6">
      <c r="A4381" s="593">
        <v>92695</v>
      </c>
      <c r="B4381" s="593" t="s">
        <v>5118</v>
      </c>
      <c r="C4381" s="593" t="s">
        <v>123</v>
      </c>
      <c r="D4381" s="593" t="s">
        <v>942</v>
      </c>
      <c r="E4381" s="595">
        <v>19.29</v>
      </c>
      <c r="F4381" s="591" t="s">
        <v>794</v>
      </c>
    </row>
    <row r="4382" spans="1:6">
      <c r="A4382" s="593">
        <v>92696</v>
      </c>
      <c r="B4382" s="593" t="s">
        <v>5119</v>
      </c>
      <c r="C4382" s="593" t="s">
        <v>123</v>
      </c>
      <c r="D4382" s="593" t="s">
        <v>942</v>
      </c>
      <c r="E4382" s="595">
        <v>29.69</v>
      </c>
      <c r="F4382" s="591" t="s">
        <v>794</v>
      </c>
    </row>
    <row r="4383" spans="1:6">
      <c r="A4383" s="593">
        <v>92697</v>
      </c>
      <c r="B4383" s="593" t="s">
        <v>5120</v>
      </c>
      <c r="C4383" s="593" t="s">
        <v>123</v>
      </c>
      <c r="D4383" s="593" t="s">
        <v>942</v>
      </c>
      <c r="E4383" s="595">
        <v>31.19</v>
      </c>
      <c r="F4383" s="591" t="s">
        <v>794</v>
      </c>
    </row>
    <row r="4384" spans="1:6">
      <c r="A4384" s="593">
        <v>92698</v>
      </c>
      <c r="B4384" s="593" t="s">
        <v>5121</v>
      </c>
      <c r="C4384" s="593" t="s">
        <v>123</v>
      </c>
      <c r="D4384" s="593" t="s">
        <v>942</v>
      </c>
      <c r="E4384" s="595">
        <v>17.649999999999999</v>
      </c>
      <c r="F4384" s="591" t="s">
        <v>794</v>
      </c>
    </row>
    <row r="4385" spans="1:6">
      <c r="A4385" s="593">
        <v>92699</v>
      </c>
      <c r="B4385" s="593" t="s">
        <v>5122</v>
      </c>
      <c r="C4385" s="593" t="s">
        <v>123</v>
      </c>
      <c r="D4385" s="593" t="s">
        <v>942</v>
      </c>
      <c r="E4385" s="595">
        <v>16.559999999999999</v>
      </c>
      <c r="F4385" s="591" t="s">
        <v>794</v>
      </c>
    </row>
    <row r="4386" spans="1:6">
      <c r="A4386" s="593">
        <v>92700</v>
      </c>
      <c r="B4386" s="593" t="s">
        <v>5123</v>
      </c>
      <c r="C4386" s="593" t="s">
        <v>123</v>
      </c>
      <c r="D4386" s="593" t="s">
        <v>942</v>
      </c>
      <c r="E4386" s="595">
        <v>28.78</v>
      </c>
      <c r="F4386" s="591" t="s">
        <v>794</v>
      </c>
    </row>
    <row r="4387" spans="1:6">
      <c r="A4387" s="593">
        <v>92701</v>
      </c>
      <c r="B4387" s="593" t="s">
        <v>5124</v>
      </c>
      <c r="C4387" s="593" t="s">
        <v>123</v>
      </c>
      <c r="D4387" s="593" t="s">
        <v>942</v>
      </c>
      <c r="E4387" s="595">
        <v>27.17</v>
      </c>
      <c r="F4387" s="591" t="s">
        <v>794</v>
      </c>
    </row>
    <row r="4388" spans="1:6">
      <c r="A4388" s="593">
        <v>92702</v>
      </c>
      <c r="B4388" s="593" t="s">
        <v>5125</v>
      </c>
      <c r="C4388" s="593" t="s">
        <v>123</v>
      </c>
      <c r="D4388" s="593" t="s">
        <v>942</v>
      </c>
      <c r="E4388" s="595">
        <v>45.01</v>
      </c>
      <c r="F4388" s="591" t="s">
        <v>794</v>
      </c>
    </row>
    <row r="4389" spans="1:6">
      <c r="A4389" s="593">
        <v>92703</v>
      </c>
      <c r="B4389" s="593" t="s">
        <v>5126</v>
      </c>
      <c r="C4389" s="593" t="s">
        <v>123</v>
      </c>
      <c r="D4389" s="593" t="s">
        <v>942</v>
      </c>
      <c r="E4389" s="595">
        <v>43.02</v>
      </c>
      <c r="F4389" s="591" t="s">
        <v>794</v>
      </c>
    </row>
    <row r="4390" spans="1:6">
      <c r="A4390" s="593">
        <v>92704</v>
      </c>
      <c r="B4390" s="593" t="s">
        <v>5127</v>
      </c>
      <c r="C4390" s="593" t="s">
        <v>123</v>
      </c>
      <c r="D4390" s="593" t="s">
        <v>942</v>
      </c>
      <c r="E4390" s="595">
        <v>22.31</v>
      </c>
      <c r="F4390" s="591" t="s">
        <v>794</v>
      </c>
    </row>
    <row r="4391" spans="1:6">
      <c r="A4391" s="593">
        <v>92705</v>
      </c>
      <c r="B4391" s="593" t="s">
        <v>5128</v>
      </c>
      <c r="C4391" s="593" t="s">
        <v>123</v>
      </c>
      <c r="D4391" s="593" t="s">
        <v>942</v>
      </c>
      <c r="E4391" s="595">
        <v>35.92</v>
      </c>
      <c r="F4391" s="591" t="s">
        <v>794</v>
      </c>
    </row>
    <row r="4392" spans="1:6">
      <c r="A4392" s="593">
        <v>92706</v>
      </c>
      <c r="B4392" s="593" t="s">
        <v>5129</v>
      </c>
      <c r="C4392" s="593" t="s">
        <v>123</v>
      </c>
      <c r="D4392" s="593" t="s">
        <v>942</v>
      </c>
      <c r="E4392" s="595">
        <v>58.12</v>
      </c>
      <c r="F4392" s="591" t="s">
        <v>794</v>
      </c>
    </row>
    <row r="4393" spans="1:6">
      <c r="A4393" s="593">
        <v>92889</v>
      </c>
      <c r="B4393" s="593" t="s">
        <v>5130</v>
      </c>
      <c r="C4393" s="593" t="s">
        <v>123</v>
      </c>
      <c r="D4393" s="593" t="s">
        <v>942</v>
      </c>
      <c r="E4393" s="595">
        <v>110.01</v>
      </c>
      <c r="F4393" s="591" t="s">
        <v>794</v>
      </c>
    </row>
    <row r="4394" spans="1:6">
      <c r="A4394" s="593">
        <v>92890</v>
      </c>
      <c r="B4394" s="593" t="s">
        <v>5131</v>
      </c>
      <c r="C4394" s="593" t="s">
        <v>123</v>
      </c>
      <c r="D4394" s="593" t="s">
        <v>942</v>
      </c>
      <c r="E4394" s="595">
        <v>166.62</v>
      </c>
      <c r="F4394" s="591" t="s">
        <v>794</v>
      </c>
    </row>
    <row r="4395" spans="1:6">
      <c r="A4395" s="593">
        <v>92891</v>
      </c>
      <c r="B4395" s="593" t="s">
        <v>5132</v>
      </c>
      <c r="C4395" s="593" t="s">
        <v>123</v>
      </c>
      <c r="D4395" s="593" t="s">
        <v>942</v>
      </c>
      <c r="E4395" s="595">
        <v>244.18</v>
      </c>
      <c r="F4395" s="591" t="s">
        <v>794</v>
      </c>
    </row>
    <row r="4396" spans="1:6">
      <c r="A4396" s="593">
        <v>92892</v>
      </c>
      <c r="B4396" s="593" t="s">
        <v>5133</v>
      </c>
      <c r="C4396" s="593" t="s">
        <v>123</v>
      </c>
      <c r="D4396" s="593" t="s">
        <v>942</v>
      </c>
      <c r="E4396" s="595">
        <v>47.64</v>
      </c>
      <c r="F4396" s="591" t="s">
        <v>794</v>
      </c>
    </row>
    <row r="4397" spans="1:6">
      <c r="A4397" s="593">
        <v>92893</v>
      </c>
      <c r="B4397" s="593" t="s">
        <v>5134</v>
      </c>
      <c r="C4397" s="593" t="s">
        <v>123</v>
      </c>
      <c r="D4397" s="593" t="s">
        <v>942</v>
      </c>
      <c r="E4397" s="595">
        <v>67.7</v>
      </c>
      <c r="F4397" s="591" t="s">
        <v>794</v>
      </c>
    </row>
    <row r="4398" spans="1:6">
      <c r="A4398" s="593">
        <v>92894</v>
      </c>
      <c r="B4398" s="593" t="s">
        <v>5135</v>
      </c>
      <c r="C4398" s="593" t="s">
        <v>123</v>
      </c>
      <c r="D4398" s="593" t="s">
        <v>942</v>
      </c>
      <c r="E4398" s="595">
        <v>80.849999999999994</v>
      </c>
      <c r="F4398" s="591" t="s">
        <v>794</v>
      </c>
    </row>
    <row r="4399" spans="1:6">
      <c r="A4399" s="593">
        <v>92895</v>
      </c>
      <c r="B4399" s="593" t="s">
        <v>5136</v>
      </c>
      <c r="C4399" s="593" t="s">
        <v>123</v>
      </c>
      <c r="D4399" s="593" t="s">
        <v>942</v>
      </c>
      <c r="E4399" s="595">
        <v>109.98</v>
      </c>
      <c r="F4399" s="591" t="s">
        <v>794</v>
      </c>
    </row>
    <row r="4400" spans="1:6">
      <c r="A4400" s="593">
        <v>92896</v>
      </c>
      <c r="B4400" s="593" t="s">
        <v>391</v>
      </c>
      <c r="C4400" s="593" t="s">
        <v>123</v>
      </c>
      <c r="D4400" s="593" t="s">
        <v>942</v>
      </c>
      <c r="E4400" s="595">
        <v>168.03</v>
      </c>
      <c r="F4400" s="591" t="s">
        <v>794</v>
      </c>
    </row>
    <row r="4401" spans="1:6">
      <c r="A4401" s="593">
        <v>92897</v>
      </c>
      <c r="B4401" s="593" t="s">
        <v>5137</v>
      </c>
      <c r="C4401" s="593" t="s">
        <v>123</v>
      </c>
      <c r="D4401" s="593" t="s">
        <v>942</v>
      </c>
      <c r="E4401" s="595">
        <v>247.08</v>
      </c>
      <c r="F4401" s="591" t="s">
        <v>794</v>
      </c>
    </row>
    <row r="4402" spans="1:6">
      <c r="A4402" s="593">
        <v>92898</v>
      </c>
      <c r="B4402" s="593" t="s">
        <v>5138</v>
      </c>
      <c r="C4402" s="593" t="s">
        <v>123</v>
      </c>
      <c r="D4402" s="593" t="s">
        <v>942</v>
      </c>
      <c r="E4402" s="595">
        <v>39.78</v>
      </c>
      <c r="F4402" s="591" t="s">
        <v>794</v>
      </c>
    </row>
    <row r="4403" spans="1:6">
      <c r="A4403" s="593">
        <v>92899</v>
      </c>
      <c r="B4403" s="593" t="s">
        <v>5139</v>
      </c>
      <c r="C4403" s="593" t="s">
        <v>123</v>
      </c>
      <c r="D4403" s="593" t="s">
        <v>942</v>
      </c>
      <c r="E4403" s="595">
        <v>58.76</v>
      </c>
      <c r="F4403" s="591" t="s">
        <v>794</v>
      </c>
    </row>
    <row r="4404" spans="1:6">
      <c r="A4404" s="593">
        <v>92900</v>
      </c>
      <c r="B4404" s="593" t="s">
        <v>5140</v>
      </c>
      <c r="C4404" s="593" t="s">
        <v>123</v>
      </c>
      <c r="D4404" s="593" t="s">
        <v>942</v>
      </c>
      <c r="E4404" s="595">
        <v>70.67</v>
      </c>
      <c r="F4404" s="591" t="s">
        <v>794</v>
      </c>
    </row>
    <row r="4405" spans="1:6">
      <c r="A4405" s="593">
        <v>92901</v>
      </c>
      <c r="B4405" s="593" t="s">
        <v>5141</v>
      </c>
      <c r="C4405" s="593" t="s">
        <v>123</v>
      </c>
      <c r="D4405" s="593" t="s">
        <v>942</v>
      </c>
      <c r="E4405" s="595">
        <v>98.25</v>
      </c>
      <c r="F4405" s="591" t="s">
        <v>794</v>
      </c>
    </row>
    <row r="4406" spans="1:6">
      <c r="A4406" s="593">
        <v>92902</v>
      </c>
      <c r="B4406" s="593" t="s">
        <v>5142</v>
      </c>
      <c r="C4406" s="593" t="s">
        <v>123</v>
      </c>
      <c r="D4406" s="593" t="s">
        <v>942</v>
      </c>
      <c r="E4406" s="595">
        <v>153.97</v>
      </c>
      <c r="F4406" s="591" t="s">
        <v>794</v>
      </c>
    </row>
    <row r="4407" spans="1:6">
      <c r="A4407" s="593">
        <v>92903</v>
      </c>
      <c r="B4407" s="593" t="s">
        <v>5143</v>
      </c>
      <c r="C4407" s="593" t="s">
        <v>123</v>
      </c>
      <c r="D4407" s="593" t="s">
        <v>942</v>
      </c>
      <c r="E4407" s="595">
        <v>230.74</v>
      </c>
      <c r="F4407" s="591" t="s">
        <v>794</v>
      </c>
    </row>
    <row r="4408" spans="1:6">
      <c r="A4408" s="593">
        <v>92904</v>
      </c>
      <c r="B4408" s="593" t="s">
        <v>5144</v>
      </c>
      <c r="C4408" s="593" t="s">
        <v>123</v>
      </c>
      <c r="D4408" s="593" t="s">
        <v>942</v>
      </c>
      <c r="E4408" s="595">
        <v>27.08</v>
      </c>
      <c r="F4408" s="591" t="s">
        <v>794</v>
      </c>
    </row>
    <row r="4409" spans="1:6">
      <c r="A4409" s="593">
        <v>92905</v>
      </c>
      <c r="B4409" s="593" t="s">
        <v>5145</v>
      </c>
      <c r="C4409" s="593" t="s">
        <v>123</v>
      </c>
      <c r="D4409" s="593" t="s">
        <v>942</v>
      </c>
      <c r="E4409" s="595">
        <v>38.700000000000003</v>
      </c>
      <c r="F4409" s="591" t="s">
        <v>794</v>
      </c>
    </row>
    <row r="4410" spans="1:6">
      <c r="A4410" s="593">
        <v>92906</v>
      </c>
      <c r="B4410" s="593" t="s">
        <v>5146</v>
      </c>
      <c r="C4410" s="593" t="s">
        <v>123</v>
      </c>
      <c r="D4410" s="593" t="s">
        <v>942</v>
      </c>
      <c r="E4410" s="595">
        <v>47.3</v>
      </c>
      <c r="F4410" s="591" t="s">
        <v>794</v>
      </c>
    </row>
    <row r="4411" spans="1:6">
      <c r="A4411" s="593">
        <v>92907</v>
      </c>
      <c r="B4411" s="593" t="s">
        <v>5147</v>
      </c>
      <c r="C4411" s="593" t="s">
        <v>123</v>
      </c>
      <c r="D4411" s="593" t="s">
        <v>942</v>
      </c>
      <c r="E4411" s="595">
        <v>59.01</v>
      </c>
      <c r="F4411" s="591" t="s">
        <v>794</v>
      </c>
    </row>
    <row r="4412" spans="1:6">
      <c r="A4412" s="593">
        <v>92908</v>
      </c>
      <c r="B4412" s="593" t="s">
        <v>5148</v>
      </c>
      <c r="C4412" s="593" t="s">
        <v>123</v>
      </c>
      <c r="D4412" s="593" t="s">
        <v>942</v>
      </c>
      <c r="E4412" s="595">
        <v>59.01</v>
      </c>
      <c r="F4412" s="591" t="s">
        <v>794</v>
      </c>
    </row>
    <row r="4413" spans="1:6">
      <c r="A4413" s="593">
        <v>92909</v>
      </c>
      <c r="B4413" s="593" t="s">
        <v>5149</v>
      </c>
      <c r="C4413" s="593" t="s">
        <v>123</v>
      </c>
      <c r="D4413" s="593" t="s">
        <v>942</v>
      </c>
      <c r="E4413" s="595">
        <v>59.01</v>
      </c>
      <c r="F4413" s="591" t="s">
        <v>794</v>
      </c>
    </row>
    <row r="4414" spans="1:6">
      <c r="A4414" s="593">
        <v>92910</v>
      </c>
      <c r="B4414" s="593" t="s">
        <v>5150</v>
      </c>
      <c r="C4414" s="593" t="s">
        <v>123</v>
      </c>
      <c r="D4414" s="593" t="s">
        <v>942</v>
      </c>
      <c r="E4414" s="595">
        <v>85.39</v>
      </c>
      <c r="F4414" s="591" t="s">
        <v>794</v>
      </c>
    </row>
    <row r="4415" spans="1:6">
      <c r="A4415" s="593">
        <v>92911</v>
      </c>
      <c r="B4415" s="593" t="s">
        <v>5151</v>
      </c>
      <c r="C4415" s="593" t="s">
        <v>123</v>
      </c>
      <c r="D4415" s="593" t="s">
        <v>942</v>
      </c>
      <c r="E4415" s="595">
        <v>85.39</v>
      </c>
      <c r="F4415" s="591" t="s">
        <v>794</v>
      </c>
    </row>
    <row r="4416" spans="1:6">
      <c r="A4416" s="593">
        <v>92912</v>
      </c>
      <c r="B4416" s="593" t="s">
        <v>5152</v>
      </c>
      <c r="C4416" s="593" t="s">
        <v>123</v>
      </c>
      <c r="D4416" s="593" t="s">
        <v>942</v>
      </c>
      <c r="E4416" s="595">
        <v>114.46</v>
      </c>
      <c r="F4416" s="591" t="s">
        <v>794</v>
      </c>
    </row>
    <row r="4417" spans="1:6">
      <c r="A4417" s="593">
        <v>92913</v>
      </c>
      <c r="B4417" s="593" t="s">
        <v>5153</v>
      </c>
      <c r="C4417" s="593" t="s">
        <v>123</v>
      </c>
      <c r="D4417" s="593" t="s">
        <v>942</v>
      </c>
      <c r="E4417" s="595">
        <v>116.9</v>
      </c>
      <c r="F4417" s="591" t="s">
        <v>794</v>
      </c>
    </row>
    <row r="4418" spans="1:6">
      <c r="A4418" s="593">
        <v>92914</v>
      </c>
      <c r="B4418" s="593" t="s">
        <v>5154</v>
      </c>
      <c r="C4418" s="593" t="s">
        <v>123</v>
      </c>
      <c r="D4418" s="593" t="s">
        <v>942</v>
      </c>
      <c r="E4418" s="595">
        <v>116.9</v>
      </c>
      <c r="F4418" s="591" t="s">
        <v>794</v>
      </c>
    </row>
    <row r="4419" spans="1:6">
      <c r="A4419" s="593">
        <v>92918</v>
      </c>
      <c r="B4419" s="593" t="s">
        <v>5155</v>
      </c>
      <c r="C4419" s="593" t="s">
        <v>123</v>
      </c>
      <c r="D4419" s="593" t="s">
        <v>942</v>
      </c>
      <c r="E4419" s="595">
        <v>31.4</v>
      </c>
      <c r="F4419" s="591" t="s">
        <v>794</v>
      </c>
    </row>
    <row r="4420" spans="1:6">
      <c r="A4420" s="593">
        <v>92920</v>
      </c>
      <c r="B4420" s="593" t="s">
        <v>5156</v>
      </c>
      <c r="C4420" s="593" t="s">
        <v>123</v>
      </c>
      <c r="D4420" s="593" t="s">
        <v>942</v>
      </c>
      <c r="E4420" s="595">
        <v>31.61</v>
      </c>
      <c r="F4420" s="591" t="s">
        <v>794</v>
      </c>
    </row>
    <row r="4421" spans="1:6">
      <c r="A4421" s="593">
        <v>92925</v>
      </c>
      <c r="B4421" s="593" t="s">
        <v>5157</v>
      </c>
      <c r="C4421" s="593" t="s">
        <v>123</v>
      </c>
      <c r="D4421" s="593" t="s">
        <v>942</v>
      </c>
      <c r="E4421" s="595">
        <v>38.86</v>
      </c>
      <c r="F4421" s="591" t="s">
        <v>794</v>
      </c>
    </row>
    <row r="4422" spans="1:6">
      <c r="A4422" s="593">
        <v>92926</v>
      </c>
      <c r="B4422" s="593" t="s">
        <v>5158</v>
      </c>
      <c r="C4422" s="593" t="s">
        <v>123</v>
      </c>
      <c r="D4422" s="593" t="s">
        <v>942</v>
      </c>
      <c r="E4422" s="595">
        <v>38.85</v>
      </c>
      <c r="F4422" s="591" t="s">
        <v>794</v>
      </c>
    </row>
    <row r="4423" spans="1:6">
      <c r="A4423" s="593">
        <v>92927</v>
      </c>
      <c r="B4423" s="593" t="s">
        <v>5159</v>
      </c>
      <c r="C4423" s="593" t="s">
        <v>123</v>
      </c>
      <c r="D4423" s="593" t="s">
        <v>942</v>
      </c>
      <c r="E4423" s="595">
        <v>38.85</v>
      </c>
      <c r="F4423" s="591" t="s">
        <v>794</v>
      </c>
    </row>
    <row r="4424" spans="1:6">
      <c r="A4424" s="593">
        <v>92928</v>
      </c>
      <c r="B4424" s="593" t="s">
        <v>5160</v>
      </c>
      <c r="C4424" s="593" t="s">
        <v>123</v>
      </c>
      <c r="D4424" s="593" t="s">
        <v>942</v>
      </c>
      <c r="E4424" s="595">
        <v>44.41</v>
      </c>
      <c r="F4424" s="591" t="s">
        <v>794</v>
      </c>
    </row>
    <row r="4425" spans="1:6">
      <c r="A4425" s="593">
        <v>92929</v>
      </c>
      <c r="B4425" s="593" t="s">
        <v>5161</v>
      </c>
      <c r="C4425" s="593" t="s">
        <v>123</v>
      </c>
      <c r="D4425" s="593" t="s">
        <v>942</v>
      </c>
      <c r="E4425" s="595">
        <v>44.41</v>
      </c>
      <c r="F4425" s="591" t="s">
        <v>794</v>
      </c>
    </row>
    <row r="4426" spans="1:6">
      <c r="A4426" s="593">
        <v>92930</v>
      </c>
      <c r="B4426" s="593" t="s">
        <v>5162</v>
      </c>
      <c r="C4426" s="593" t="s">
        <v>123</v>
      </c>
      <c r="D4426" s="593" t="s">
        <v>942</v>
      </c>
      <c r="E4426" s="595">
        <v>44.41</v>
      </c>
      <c r="F4426" s="591" t="s">
        <v>794</v>
      </c>
    </row>
    <row r="4427" spans="1:6">
      <c r="A4427" s="593">
        <v>92931</v>
      </c>
      <c r="B4427" s="593" t="s">
        <v>5163</v>
      </c>
      <c r="C4427" s="593" t="s">
        <v>123</v>
      </c>
      <c r="D4427" s="593" t="s">
        <v>942</v>
      </c>
      <c r="E4427" s="595">
        <v>58.98</v>
      </c>
      <c r="F4427" s="591" t="s">
        <v>794</v>
      </c>
    </row>
    <row r="4428" spans="1:6">
      <c r="A4428" s="593">
        <v>92932</v>
      </c>
      <c r="B4428" s="593" t="s">
        <v>5164</v>
      </c>
      <c r="C4428" s="593" t="s">
        <v>123</v>
      </c>
      <c r="D4428" s="593" t="s">
        <v>942</v>
      </c>
      <c r="E4428" s="595">
        <v>58.98</v>
      </c>
      <c r="F4428" s="591" t="s">
        <v>794</v>
      </c>
    </row>
    <row r="4429" spans="1:6">
      <c r="A4429" s="593">
        <v>92933</v>
      </c>
      <c r="B4429" s="593" t="s">
        <v>5165</v>
      </c>
      <c r="C4429" s="593" t="s">
        <v>123</v>
      </c>
      <c r="D4429" s="593" t="s">
        <v>942</v>
      </c>
      <c r="E4429" s="595">
        <v>58.98</v>
      </c>
      <c r="F4429" s="591" t="s">
        <v>794</v>
      </c>
    </row>
    <row r="4430" spans="1:6">
      <c r="A4430" s="593">
        <v>92934</v>
      </c>
      <c r="B4430" s="593" t="s">
        <v>5166</v>
      </c>
      <c r="C4430" s="593" t="s">
        <v>123</v>
      </c>
      <c r="D4430" s="593" t="s">
        <v>942</v>
      </c>
      <c r="E4430" s="595">
        <v>86.8</v>
      </c>
      <c r="F4430" s="591" t="s">
        <v>794</v>
      </c>
    </row>
    <row r="4431" spans="1:6">
      <c r="A4431" s="593">
        <v>92935</v>
      </c>
      <c r="B4431" s="593" t="s">
        <v>5167</v>
      </c>
      <c r="C4431" s="593" t="s">
        <v>123</v>
      </c>
      <c r="D4431" s="593" t="s">
        <v>942</v>
      </c>
      <c r="E4431" s="595">
        <v>86.8</v>
      </c>
      <c r="F4431" s="591" t="s">
        <v>794</v>
      </c>
    </row>
    <row r="4432" spans="1:6">
      <c r="A4432" s="593">
        <v>92936</v>
      </c>
      <c r="B4432" s="593" t="s">
        <v>5168</v>
      </c>
      <c r="C4432" s="593" t="s">
        <v>123</v>
      </c>
      <c r="D4432" s="593" t="s">
        <v>942</v>
      </c>
      <c r="E4432" s="595">
        <v>119.8</v>
      </c>
      <c r="F4432" s="591" t="s">
        <v>794</v>
      </c>
    </row>
    <row r="4433" spans="1:6">
      <c r="A4433" s="593">
        <v>92937</v>
      </c>
      <c r="B4433" s="593" t="s">
        <v>5169</v>
      </c>
      <c r="C4433" s="593" t="s">
        <v>123</v>
      </c>
      <c r="D4433" s="593" t="s">
        <v>942</v>
      </c>
      <c r="E4433" s="595">
        <v>119.8</v>
      </c>
      <c r="F4433" s="591" t="s">
        <v>794</v>
      </c>
    </row>
    <row r="4434" spans="1:6">
      <c r="A4434" s="593">
        <v>92938</v>
      </c>
      <c r="B4434" s="593" t="s">
        <v>5170</v>
      </c>
      <c r="C4434" s="593" t="s">
        <v>123</v>
      </c>
      <c r="D4434" s="593" t="s">
        <v>942</v>
      </c>
      <c r="E4434" s="595">
        <v>23.54</v>
      </c>
      <c r="F4434" s="591" t="s">
        <v>794</v>
      </c>
    </row>
    <row r="4435" spans="1:6">
      <c r="A4435" s="593">
        <v>92939</v>
      </c>
      <c r="B4435" s="593" t="s">
        <v>5171</v>
      </c>
      <c r="C4435" s="593" t="s">
        <v>123</v>
      </c>
      <c r="D4435" s="593" t="s">
        <v>942</v>
      </c>
      <c r="E4435" s="595">
        <v>23.75</v>
      </c>
      <c r="F4435" s="591" t="s">
        <v>794</v>
      </c>
    </row>
    <row r="4436" spans="1:6">
      <c r="A4436" s="593">
        <v>92940</v>
      </c>
      <c r="B4436" s="593" t="s">
        <v>5172</v>
      </c>
      <c r="C4436" s="593" t="s">
        <v>123</v>
      </c>
      <c r="D4436" s="593" t="s">
        <v>942</v>
      </c>
      <c r="E4436" s="595">
        <v>29.92</v>
      </c>
      <c r="F4436" s="591" t="s">
        <v>794</v>
      </c>
    </row>
    <row r="4437" spans="1:6">
      <c r="A4437" s="593">
        <v>92941</v>
      </c>
      <c r="B4437" s="593" t="s">
        <v>5173</v>
      </c>
      <c r="C4437" s="593" t="s">
        <v>123</v>
      </c>
      <c r="D4437" s="593" t="s">
        <v>942</v>
      </c>
      <c r="E4437" s="595">
        <v>29.91</v>
      </c>
      <c r="F4437" s="591" t="s">
        <v>794</v>
      </c>
    </row>
    <row r="4438" spans="1:6">
      <c r="A4438" s="593">
        <v>92942</v>
      </c>
      <c r="B4438" s="593" t="s">
        <v>5174</v>
      </c>
      <c r="C4438" s="593" t="s">
        <v>123</v>
      </c>
      <c r="D4438" s="593" t="s">
        <v>942</v>
      </c>
      <c r="E4438" s="595">
        <v>29.91</v>
      </c>
      <c r="F4438" s="591" t="s">
        <v>794</v>
      </c>
    </row>
    <row r="4439" spans="1:6">
      <c r="A4439" s="593">
        <v>92943</v>
      </c>
      <c r="B4439" s="593" t="s">
        <v>5175</v>
      </c>
      <c r="C4439" s="593" t="s">
        <v>123</v>
      </c>
      <c r="D4439" s="593" t="s">
        <v>942</v>
      </c>
      <c r="E4439" s="595">
        <v>34.229999999999997</v>
      </c>
      <c r="F4439" s="591" t="s">
        <v>794</v>
      </c>
    </row>
    <row r="4440" spans="1:6">
      <c r="A4440" s="593">
        <v>92944</v>
      </c>
      <c r="B4440" s="593" t="s">
        <v>5176</v>
      </c>
      <c r="C4440" s="593" t="s">
        <v>123</v>
      </c>
      <c r="D4440" s="593" t="s">
        <v>942</v>
      </c>
      <c r="E4440" s="595">
        <v>34.229999999999997</v>
      </c>
      <c r="F4440" s="591" t="s">
        <v>794</v>
      </c>
    </row>
    <row r="4441" spans="1:6">
      <c r="A4441" s="593">
        <v>92945</v>
      </c>
      <c r="B4441" s="593" t="s">
        <v>5177</v>
      </c>
      <c r="C4441" s="593" t="s">
        <v>123</v>
      </c>
      <c r="D4441" s="593" t="s">
        <v>942</v>
      </c>
      <c r="E4441" s="595">
        <v>34.229999999999997</v>
      </c>
      <c r="F4441" s="591" t="s">
        <v>794</v>
      </c>
    </row>
    <row r="4442" spans="1:6">
      <c r="A4442" s="593">
        <v>92946</v>
      </c>
      <c r="B4442" s="593" t="s">
        <v>5178</v>
      </c>
      <c r="C4442" s="593" t="s">
        <v>123</v>
      </c>
      <c r="D4442" s="593" t="s">
        <v>942</v>
      </c>
      <c r="E4442" s="595">
        <v>47.25</v>
      </c>
      <c r="F4442" s="591" t="s">
        <v>794</v>
      </c>
    </row>
    <row r="4443" spans="1:6">
      <c r="A4443" s="593">
        <v>92947</v>
      </c>
      <c r="B4443" s="593" t="s">
        <v>5179</v>
      </c>
      <c r="C4443" s="593" t="s">
        <v>123</v>
      </c>
      <c r="D4443" s="593" t="s">
        <v>942</v>
      </c>
      <c r="E4443" s="595">
        <v>47.25</v>
      </c>
      <c r="F4443" s="591" t="s">
        <v>794</v>
      </c>
    </row>
    <row r="4444" spans="1:6">
      <c r="A4444" s="593">
        <v>92948</v>
      </c>
      <c r="B4444" s="593" t="s">
        <v>5180</v>
      </c>
      <c r="C4444" s="593" t="s">
        <v>123</v>
      </c>
      <c r="D4444" s="593" t="s">
        <v>942</v>
      </c>
      <c r="E4444" s="595">
        <v>47.25</v>
      </c>
      <c r="F4444" s="591" t="s">
        <v>794</v>
      </c>
    </row>
    <row r="4445" spans="1:6">
      <c r="A4445" s="593">
        <v>92949</v>
      </c>
      <c r="B4445" s="593" t="s">
        <v>5181</v>
      </c>
      <c r="C4445" s="593" t="s">
        <v>123</v>
      </c>
      <c r="D4445" s="593" t="s">
        <v>942</v>
      </c>
      <c r="E4445" s="595">
        <v>72.739999999999995</v>
      </c>
      <c r="F4445" s="591" t="s">
        <v>794</v>
      </c>
    </row>
    <row r="4446" spans="1:6">
      <c r="A4446" s="593">
        <v>92950</v>
      </c>
      <c r="B4446" s="593" t="s">
        <v>5182</v>
      </c>
      <c r="C4446" s="593" t="s">
        <v>123</v>
      </c>
      <c r="D4446" s="593" t="s">
        <v>942</v>
      </c>
      <c r="E4446" s="595">
        <v>72.739999999999995</v>
      </c>
      <c r="F4446" s="591" t="s">
        <v>794</v>
      </c>
    </row>
    <row r="4447" spans="1:6">
      <c r="A4447" s="593">
        <v>92951</v>
      </c>
      <c r="B4447" s="593" t="s">
        <v>5183</v>
      </c>
      <c r="C4447" s="593" t="s">
        <v>123</v>
      </c>
      <c r="D4447" s="593" t="s">
        <v>942</v>
      </c>
      <c r="E4447" s="595">
        <v>103.46</v>
      </c>
      <c r="F4447" s="591" t="s">
        <v>794</v>
      </c>
    </row>
    <row r="4448" spans="1:6">
      <c r="A4448" s="593">
        <v>92952</v>
      </c>
      <c r="B4448" s="593" t="s">
        <v>5184</v>
      </c>
      <c r="C4448" s="593" t="s">
        <v>123</v>
      </c>
      <c r="D4448" s="593" t="s">
        <v>942</v>
      </c>
      <c r="E4448" s="595">
        <v>103.46</v>
      </c>
      <c r="F4448" s="591" t="s">
        <v>794</v>
      </c>
    </row>
    <row r="4449" spans="1:6">
      <c r="A4449" s="593">
        <v>92953</v>
      </c>
      <c r="B4449" s="593" t="s">
        <v>5185</v>
      </c>
      <c r="C4449" s="593" t="s">
        <v>123</v>
      </c>
      <c r="D4449" s="593" t="s">
        <v>942</v>
      </c>
      <c r="E4449" s="595">
        <v>20.37</v>
      </c>
      <c r="F4449" s="591" t="s">
        <v>794</v>
      </c>
    </row>
    <row r="4450" spans="1:6">
      <c r="A4450" s="593">
        <v>93050</v>
      </c>
      <c r="B4450" s="593" t="s">
        <v>5186</v>
      </c>
      <c r="C4450" s="593" t="s">
        <v>123</v>
      </c>
      <c r="D4450" s="593" t="s">
        <v>793</v>
      </c>
      <c r="E4450" s="595">
        <v>10.9</v>
      </c>
      <c r="F4450" s="591" t="s">
        <v>794</v>
      </c>
    </row>
    <row r="4451" spans="1:6">
      <c r="A4451" s="593">
        <v>93052</v>
      </c>
      <c r="B4451" s="593" t="s">
        <v>5187</v>
      </c>
      <c r="C4451" s="593" t="s">
        <v>123</v>
      </c>
      <c r="D4451" s="593" t="s">
        <v>793</v>
      </c>
      <c r="E4451" s="595">
        <v>523.46</v>
      </c>
      <c r="F4451" s="591" t="s">
        <v>794</v>
      </c>
    </row>
    <row r="4452" spans="1:6">
      <c r="A4452" s="593">
        <v>93054</v>
      </c>
      <c r="B4452" s="593" t="s">
        <v>5188</v>
      </c>
      <c r="C4452" s="593" t="s">
        <v>123</v>
      </c>
      <c r="D4452" s="593" t="s">
        <v>793</v>
      </c>
      <c r="E4452" s="595">
        <v>21.94</v>
      </c>
      <c r="F4452" s="591" t="s">
        <v>794</v>
      </c>
    </row>
    <row r="4453" spans="1:6">
      <c r="A4453" s="593">
        <v>93055</v>
      </c>
      <c r="B4453" s="593" t="s">
        <v>5189</v>
      </c>
      <c r="C4453" s="593" t="s">
        <v>123</v>
      </c>
      <c r="D4453" s="593" t="s">
        <v>793</v>
      </c>
      <c r="E4453" s="595">
        <v>44.85</v>
      </c>
      <c r="F4453" s="591" t="s">
        <v>794</v>
      </c>
    </row>
    <row r="4454" spans="1:6">
      <c r="A4454" s="593">
        <v>93056</v>
      </c>
      <c r="B4454" s="593" t="s">
        <v>5190</v>
      </c>
      <c r="C4454" s="593" t="s">
        <v>123</v>
      </c>
      <c r="D4454" s="593" t="s">
        <v>793</v>
      </c>
      <c r="E4454" s="595">
        <v>16.399999999999999</v>
      </c>
      <c r="F4454" s="591" t="s">
        <v>794</v>
      </c>
    </row>
    <row r="4455" spans="1:6">
      <c r="A4455" s="593">
        <v>93057</v>
      </c>
      <c r="B4455" s="593" t="s">
        <v>5191</v>
      </c>
      <c r="C4455" s="593" t="s">
        <v>123</v>
      </c>
      <c r="D4455" s="593" t="s">
        <v>793</v>
      </c>
      <c r="E4455" s="595">
        <v>13.59</v>
      </c>
      <c r="F4455" s="591" t="s">
        <v>794</v>
      </c>
    </row>
    <row r="4456" spans="1:6">
      <c r="A4456" s="593">
        <v>93058</v>
      </c>
      <c r="B4456" s="593" t="s">
        <v>5192</v>
      </c>
      <c r="C4456" s="593" t="s">
        <v>123</v>
      </c>
      <c r="D4456" s="593" t="s">
        <v>793</v>
      </c>
      <c r="E4456" s="595">
        <v>575.79</v>
      </c>
      <c r="F4456" s="591" t="s">
        <v>794</v>
      </c>
    </row>
    <row r="4457" spans="1:6">
      <c r="A4457" s="593">
        <v>93059</v>
      </c>
      <c r="B4457" s="593" t="s">
        <v>5193</v>
      </c>
      <c r="C4457" s="593" t="s">
        <v>123</v>
      </c>
      <c r="D4457" s="593" t="s">
        <v>793</v>
      </c>
      <c r="E4457" s="595">
        <v>28.94</v>
      </c>
      <c r="F4457" s="591" t="s">
        <v>794</v>
      </c>
    </row>
    <row r="4458" spans="1:6">
      <c r="A4458" s="593">
        <v>93060</v>
      </c>
      <c r="B4458" s="593" t="s">
        <v>5194</v>
      </c>
      <c r="C4458" s="593" t="s">
        <v>123</v>
      </c>
      <c r="D4458" s="593" t="s">
        <v>793</v>
      </c>
      <c r="E4458" s="595">
        <v>78.81</v>
      </c>
      <c r="F4458" s="591" t="s">
        <v>794</v>
      </c>
    </row>
    <row r="4459" spans="1:6">
      <c r="A4459" s="593">
        <v>93061</v>
      </c>
      <c r="B4459" s="593" t="s">
        <v>5195</v>
      </c>
      <c r="C4459" s="593" t="s">
        <v>123</v>
      </c>
      <c r="D4459" s="593" t="s">
        <v>793</v>
      </c>
      <c r="E4459" s="595">
        <v>31.45</v>
      </c>
      <c r="F4459" s="591" t="s">
        <v>794</v>
      </c>
    </row>
    <row r="4460" spans="1:6">
      <c r="A4460" s="593">
        <v>93062</v>
      </c>
      <c r="B4460" s="593" t="s">
        <v>5196</v>
      </c>
      <c r="C4460" s="593" t="s">
        <v>123</v>
      </c>
      <c r="D4460" s="593" t="s">
        <v>793</v>
      </c>
      <c r="E4460" s="595">
        <v>26.48</v>
      </c>
      <c r="F4460" s="591" t="s">
        <v>794</v>
      </c>
    </row>
    <row r="4461" spans="1:6">
      <c r="A4461" s="593">
        <v>93063</v>
      </c>
      <c r="B4461" s="593" t="s">
        <v>5197</v>
      </c>
      <c r="C4461" s="593" t="s">
        <v>123</v>
      </c>
      <c r="D4461" s="593" t="s">
        <v>793</v>
      </c>
      <c r="E4461" s="595">
        <v>659.75</v>
      </c>
      <c r="F4461" s="591" t="s">
        <v>794</v>
      </c>
    </row>
    <row r="4462" spans="1:6">
      <c r="A4462" s="593">
        <v>93064</v>
      </c>
      <c r="B4462" s="593" t="s">
        <v>5198</v>
      </c>
      <c r="C4462" s="593" t="s">
        <v>123</v>
      </c>
      <c r="D4462" s="593" t="s">
        <v>793</v>
      </c>
      <c r="E4462" s="595">
        <v>48.52</v>
      </c>
      <c r="F4462" s="591" t="s">
        <v>794</v>
      </c>
    </row>
    <row r="4463" spans="1:6">
      <c r="A4463" s="593">
        <v>93065</v>
      </c>
      <c r="B4463" s="593" t="s">
        <v>5199</v>
      </c>
      <c r="C4463" s="593" t="s">
        <v>123</v>
      </c>
      <c r="D4463" s="593" t="s">
        <v>793</v>
      </c>
      <c r="E4463" s="595">
        <v>43.57</v>
      </c>
      <c r="F4463" s="591" t="s">
        <v>794</v>
      </c>
    </row>
    <row r="4464" spans="1:6">
      <c r="A4464" s="593">
        <v>93066</v>
      </c>
      <c r="B4464" s="593" t="s">
        <v>5200</v>
      </c>
      <c r="C4464" s="593" t="s">
        <v>123</v>
      </c>
      <c r="D4464" s="593" t="s">
        <v>793</v>
      </c>
      <c r="E4464" s="595">
        <v>827.98</v>
      </c>
      <c r="F4464" s="591" t="s">
        <v>794</v>
      </c>
    </row>
    <row r="4465" spans="1:6">
      <c r="A4465" s="593">
        <v>93067</v>
      </c>
      <c r="B4465" s="593" t="s">
        <v>5201</v>
      </c>
      <c r="C4465" s="593" t="s">
        <v>123</v>
      </c>
      <c r="D4465" s="593" t="s">
        <v>793</v>
      </c>
      <c r="E4465" s="595">
        <v>72.33</v>
      </c>
      <c r="F4465" s="591" t="s">
        <v>794</v>
      </c>
    </row>
    <row r="4466" spans="1:6">
      <c r="A4466" s="593">
        <v>93068</v>
      </c>
      <c r="B4466" s="593" t="s">
        <v>5202</v>
      </c>
      <c r="C4466" s="593" t="s">
        <v>123</v>
      </c>
      <c r="D4466" s="593" t="s">
        <v>793</v>
      </c>
      <c r="E4466" s="595">
        <v>61.47</v>
      </c>
      <c r="F4466" s="591" t="s">
        <v>794</v>
      </c>
    </row>
    <row r="4467" spans="1:6">
      <c r="A4467" s="593">
        <v>93069</v>
      </c>
      <c r="B4467" s="593" t="s">
        <v>5203</v>
      </c>
      <c r="C4467" s="593" t="s">
        <v>123</v>
      </c>
      <c r="D4467" s="593" t="s">
        <v>793</v>
      </c>
      <c r="E4467" s="594">
        <v>1147.79</v>
      </c>
      <c r="F4467" s="591" t="s">
        <v>794</v>
      </c>
    </row>
    <row r="4468" spans="1:6">
      <c r="A4468" s="593">
        <v>93070</v>
      </c>
      <c r="B4468" s="593" t="s">
        <v>5204</v>
      </c>
      <c r="C4468" s="593" t="s">
        <v>123</v>
      </c>
      <c r="D4468" s="593" t="s">
        <v>793</v>
      </c>
      <c r="E4468" s="595">
        <v>184.08</v>
      </c>
      <c r="F4468" s="591" t="s">
        <v>794</v>
      </c>
    </row>
    <row r="4469" spans="1:6">
      <c r="A4469" s="593">
        <v>93071</v>
      </c>
      <c r="B4469" s="593" t="s">
        <v>5205</v>
      </c>
      <c r="C4469" s="593" t="s">
        <v>123</v>
      </c>
      <c r="D4469" s="593" t="s">
        <v>793</v>
      </c>
      <c r="E4469" s="595">
        <v>169.25</v>
      </c>
      <c r="F4469" s="591" t="s">
        <v>794</v>
      </c>
    </row>
    <row r="4470" spans="1:6">
      <c r="A4470" s="593">
        <v>93072</v>
      </c>
      <c r="B4470" s="593" t="s">
        <v>5206</v>
      </c>
      <c r="C4470" s="593" t="s">
        <v>123</v>
      </c>
      <c r="D4470" s="593" t="s">
        <v>793</v>
      </c>
      <c r="E4470" s="594">
        <v>1514.89</v>
      </c>
      <c r="F4470" s="591" t="s">
        <v>794</v>
      </c>
    </row>
    <row r="4471" spans="1:6">
      <c r="A4471" s="593">
        <v>93074</v>
      </c>
      <c r="B4471" s="593" t="s">
        <v>5207</v>
      </c>
      <c r="C4471" s="593" t="s">
        <v>123</v>
      </c>
      <c r="D4471" s="593" t="s">
        <v>793</v>
      </c>
      <c r="E4471" s="595">
        <v>12.33</v>
      </c>
      <c r="F4471" s="591" t="s">
        <v>794</v>
      </c>
    </row>
    <row r="4472" spans="1:6">
      <c r="A4472" s="593">
        <v>93075</v>
      </c>
      <c r="B4472" s="593" t="s">
        <v>5208</v>
      </c>
      <c r="C4472" s="593" t="s">
        <v>123</v>
      </c>
      <c r="D4472" s="593" t="s">
        <v>793</v>
      </c>
      <c r="E4472" s="595">
        <v>18.989999999999998</v>
      </c>
      <c r="F4472" s="591" t="s">
        <v>794</v>
      </c>
    </row>
    <row r="4473" spans="1:6">
      <c r="A4473" s="593">
        <v>93076</v>
      </c>
      <c r="B4473" s="593" t="s">
        <v>5209</v>
      </c>
      <c r="C4473" s="593" t="s">
        <v>123</v>
      </c>
      <c r="D4473" s="593" t="s">
        <v>793</v>
      </c>
      <c r="E4473" s="595">
        <v>20.2</v>
      </c>
      <c r="F4473" s="591" t="s">
        <v>794</v>
      </c>
    </row>
    <row r="4474" spans="1:6">
      <c r="A4474" s="593">
        <v>93077</v>
      </c>
      <c r="B4474" s="593" t="s">
        <v>5210</v>
      </c>
      <c r="C4474" s="593" t="s">
        <v>123</v>
      </c>
      <c r="D4474" s="593" t="s">
        <v>793</v>
      </c>
      <c r="E4474" s="595">
        <v>27.14</v>
      </c>
      <c r="F4474" s="591" t="s">
        <v>794</v>
      </c>
    </row>
    <row r="4475" spans="1:6">
      <c r="A4475" s="593">
        <v>93078</v>
      </c>
      <c r="B4475" s="593" t="s">
        <v>5211</v>
      </c>
      <c r="C4475" s="593" t="s">
        <v>123</v>
      </c>
      <c r="D4475" s="593" t="s">
        <v>793</v>
      </c>
      <c r="E4475" s="595">
        <v>30.51</v>
      </c>
      <c r="F4475" s="591" t="s">
        <v>794</v>
      </c>
    </row>
    <row r="4476" spans="1:6">
      <c r="A4476" s="593">
        <v>93079</v>
      </c>
      <c r="B4476" s="593" t="s">
        <v>5212</v>
      </c>
      <c r="C4476" s="593" t="s">
        <v>123</v>
      </c>
      <c r="D4476" s="593" t="s">
        <v>793</v>
      </c>
      <c r="E4476" s="595">
        <v>28.44</v>
      </c>
      <c r="F4476" s="591" t="s">
        <v>794</v>
      </c>
    </row>
    <row r="4477" spans="1:6">
      <c r="A4477" s="593">
        <v>93080</v>
      </c>
      <c r="B4477" s="593" t="s">
        <v>5213</v>
      </c>
      <c r="C4477" s="593" t="s">
        <v>123</v>
      </c>
      <c r="D4477" s="593" t="s">
        <v>793</v>
      </c>
      <c r="E4477" s="595">
        <v>8.0299999999999994</v>
      </c>
      <c r="F4477" s="591" t="s">
        <v>794</v>
      </c>
    </row>
    <row r="4478" spans="1:6">
      <c r="A4478" s="593">
        <v>93081</v>
      </c>
      <c r="B4478" s="593" t="s">
        <v>5214</v>
      </c>
      <c r="C4478" s="593" t="s">
        <v>123</v>
      </c>
      <c r="D4478" s="593" t="s">
        <v>793</v>
      </c>
      <c r="E4478" s="595">
        <v>18.05</v>
      </c>
      <c r="F4478" s="591" t="s">
        <v>794</v>
      </c>
    </row>
    <row r="4479" spans="1:6">
      <c r="A4479" s="593">
        <v>93082</v>
      </c>
      <c r="B4479" s="593" t="s">
        <v>5215</v>
      </c>
      <c r="C4479" s="593" t="s">
        <v>123</v>
      </c>
      <c r="D4479" s="593" t="s">
        <v>793</v>
      </c>
      <c r="E4479" s="595">
        <v>23.47</v>
      </c>
      <c r="F4479" s="591" t="s">
        <v>794</v>
      </c>
    </row>
    <row r="4480" spans="1:6">
      <c r="A4480" s="593">
        <v>93083</v>
      </c>
      <c r="B4480" s="593" t="s">
        <v>5216</v>
      </c>
      <c r="C4480" s="593" t="s">
        <v>123</v>
      </c>
      <c r="D4480" s="593" t="s">
        <v>793</v>
      </c>
      <c r="E4480" s="595">
        <v>452.92</v>
      </c>
      <c r="F4480" s="591" t="s">
        <v>794</v>
      </c>
    </row>
    <row r="4481" spans="1:6">
      <c r="A4481" s="593">
        <v>93084</v>
      </c>
      <c r="B4481" s="593" t="s">
        <v>5217</v>
      </c>
      <c r="C4481" s="593" t="s">
        <v>123</v>
      </c>
      <c r="D4481" s="593" t="s">
        <v>793</v>
      </c>
      <c r="E4481" s="595">
        <v>13.25</v>
      </c>
      <c r="F4481" s="591" t="s">
        <v>794</v>
      </c>
    </row>
    <row r="4482" spans="1:6">
      <c r="A4482" s="593">
        <v>93085</v>
      </c>
      <c r="B4482" s="593" t="s">
        <v>5218</v>
      </c>
      <c r="C4482" s="593" t="s">
        <v>123</v>
      </c>
      <c r="D4482" s="593" t="s">
        <v>793</v>
      </c>
      <c r="E4482" s="595">
        <v>13.96</v>
      </c>
      <c r="F4482" s="591" t="s">
        <v>794</v>
      </c>
    </row>
    <row r="4483" spans="1:6">
      <c r="A4483" s="593">
        <v>93086</v>
      </c>
      <c r="B4483" s="593" t="s">
        <v>5219</v>
      </c>
      <c r="C4483" s="593" t="s">
        <v>123</v>
      </c>
      <c r="D4483" s="593" t="s">
        <v>793</v>
      </c>
      <c r="E4483" s="595">
        <v>525.80999999999995</v>
      </c>
      <c r="F4483" s="591" t="s">
        <v>794</v>
      </c>
    </row>
    <row r="4484" spans="1:6">
      <c r="A4484" s="593">
        <v>93087</v>
      </c>
      <c r="B4484" s="593" t="s">
        <v>5220</v>
      </c>
      <c r="C4484" s="593" t="s">
        <v>123</v>
      </c>
      <c r="D4484" s="593" t="s">
        <v>793</v>
      </c>
      <c r="E4484" s="595">
        <v>18.89</v>
      </c>
      <c r="F4484" s="591" t="s">
        <v>794</v>
      </c>
    </row>
    <row r="4485" spans="1:6">
      <c r="A4485" s="593">
        <v>93088</v>
      </c>
      <c r="B4485" s="593" t="s">
        <v>5221</v>
      </c>
      <c r="C4485" s="593" t="s">
        <v>123</v>
      </c>
      <c r="D4485" s="593" t="s">
        <v>793</v>
      </c>
      <c r="E4485" s="595">
        <v>23.42</v>
      </c>
      <c r="F4485" s="591" t="s">
        <v>794</v>
      </c>
    </row>
    <row r="4486" spans="1:6">
      <c r="A4486" s="593">
        <v>93089</v>
      </c>
      <c r="B4486" s="593" t="s">
        <v>5222</v>
      </c>
      <c r="C4486" s="593" t="s">
        <v>123</v>
      </c>
      <c r="D4486" s="593" t="s">
        <v>793</v>
      </c>
      <c r="E4486" s="595">
        <v>47.2</v>
      </c>
      <c r="F4486" s="591" t="s">
        <v>794</v>
      </c>
    </row>
    <row r="4487" spans="1:6">
      <c r="A4487" s="593">
        <v>93090</v>
      </c>
      <c r="B4487" s="593" t="s">
        <v>5223</v>
      </c>
      <c r="C4487" s="593" t="s">
        <v>123</v>
      </c>
      <c r="D4487" s="593" t="s">
        <v>793</v>
      </c>
      <c r="E4487" s="595">
        <v>18.579999999999998</v>
      </c>
      <c r="F4487" s="591" t="s">
        <v>794</v>
      </c>
    </row>
    <row r="4488" spans="1:6">
      <c r="A4488" s="593">
        <v>93091</v>
      </c>
      <c r="B4488" s="593" t="s">
        <v>5224</v>
      </c>
      <c r="C4488" s="593" t="s">
        <v>123</v>
      </c>
      <c r="D4488" s="593" t="s">
        <v>793</v>
      </c>
      <c r="E4488" s="595">
        <v>15.87</v>
      </c>
      <c r="F4488" s="591" t="s">
        <v>794</v>
      </c>
    </row>
    <row r="4489" spans="1:6">
      <c r="A4489" s="593">
        <v>93092</v>
      </c>
      <c r="B4489" s="593" t="s">
        <v>5225</v>
      </c>
      <c r="C4489" s="593" t="s">
        <v>123</v>
      </c>
      <c r="D4489" s="593" t="s">
        <v>793</v>
      </c>
      <c r="E4489" s="595">
        <v>577.97</v>
      </c>
      <c r="F4489" s="591" t="s">
        <v>794</v>
      </c>
    </row>
    <row r="4490" spans="1:6">
      <c r="A4490" s="593">
        <v>93093</v>
      </c>
      <c r="B4490" s="593" t="s">
        <v>5226</v>
      </c>
      <c r="C4490" s="593" t="s">
        <v>123</v>
      </c>
      <c r="D4490" s="593" t="s">
        <v>793</v>
      </c>
      <c r="E4490" s="595">
        <v>30.02</v>
      </c>
      <c r="F4490" s="591" t="s">
        <v>794</v>
      </c>
    </row>
    <row r="4491" spans="1:6">
      <c r="A4491" s="593">
        <v>93094</v>
      </c>
      <c r="B4491" s="593" t="s">
        <v>5227</v>
      </c>
      <c r="C4491" s="593" t="s">
        <v>123</v>
      </c>
      <c r="D4491" s="593" t="s">
        <v>793</v>
      </c>
      <c r="E4491" s="595">
        <v>80.989999999999995</v>
      </c>
      <c r="F4491" s="591" t="s">
        <v>794</v>
      </c>
    </row>
    <row r="4492" spans="1:6">
      <c r="A4492" s="593">
        <v>93097</v>
      </c>
      <c r="B4492" s="593" t="s">
        <v>5228</v>
      </c>
      <c r="C4492" s="593" t="s">
        <v>123</v>
      </c>
      <c r="D4492" s="593" t="s">
        <v>793</v>
      </c>
      <c r="E4492" s="595">
        <v>12.56</v>
      </c>
      <c r="F4492" s="591" t="s">
        <v>794</v>
      </c>
    </row>
    <row r="4493" spans="1:6">
      <c r="A4493" s="593">
        <v>93098</v>
      </c>
      <c r="B4493" s="593" t="s">
        <v>5229</v>
      </c>
      <c r="C4493" s="593" t="s">
        <v>123</v>
      </c>
      <c r="D4493" s="593" t="s">
        <v>793</v>
      </c>
      <c r="E4493" s="595">
        <v>19.100000000000001</v>
      </c>
      <c r="F4493" s="591" t="s">
        <v>794</v>
      </c>
    </row>
    <row r="4494" spans="1:6">
      <c r="A4494" s="593">
        <v>93099</v>
      </c>
      <c r="B4494" s="593" t="s">
        <v>5230</v>
      </c>
      <c r="C4494" s="593" t="s">
        <v>123</v>
      </c>
      <c r="D4494" s="593" t="s">
        <v>793</v>
      </c>
      <c r="E4494" s="595">
        <v>22.82</v>
      </c>
      <c r="F4494" s="591" t="s">
        <v>794</v>
      </c>
    </row>
    <row r="4495" spans="1:6">
      <c r="A4495" s="593">
        <v>93100</v>
      </c>
      <c r="B4495" s="593" t="s">
        <v>5231</v>
      </c>
      <c r="C4495" s="593" t="s">
        <v>123</v>
      </c>
      <c r="D4495" s="593" t="s">
        <v>793</v>
      </c>
      <c r="E4495" s="595">
        <v>28.45</v>
      </c>
      <c r="F4495" s="591" t="s">
        <v>794</v>
      </c>
    </row>
    <row r="4496" spans="1:6">
      <c r="A4496" s="593">
        <v>93101</v>
      </c>
      <c r="B4496" s="593" t="s">
        <v>5232</v>
      </c>
      <c r="C4496" s="593" t="s">
        <v>123</v>
      </c>
      <c r="D4496" s="593" t="s">
        <v>793</v>
      </c>
      <c r="E4496" s="595">
        <v>31.82</v>
      </c>
      <c r="F4496" s="591" t="s">
        <v>794</v>
      </c>
    </row>
    <row r="4497" spans="1:6">
      <c r="A4497" s="593">
        <v>93102</v>
      </c>
      <c r="B4497" s="593" t="s">
        <v>5233</v>
      </c>
      <c r="C4497" s="593" t="s">
        <v>123</v>
      </c>
      <c r="D4497" s="593" t="s">
        <v>793</v>
      </c>
      <c r="E4497" s="595">
        <v>33.119999999999997</v>
      </c>
      <c r="F4497" s="591" t="s">
        <v>794</v>
      </c>
    </row>
    <row r="4498" spans="1:6">
      <c r="A4498" s="593">
        <v>93103</v>
      </c>
      <c r="B4498" s="593" t="s">
        <v>5234</v>
      </c>
      <c r="C4498" s="593" t="s">
        <v>123</v>
      </c>
      <c r="D4498" s="593" t="s">
        <v>793</v>
      </c>
      <c r="E4498" s="595">
        <v>8.18</v>
      </c>
      <c r="F4498" s="591" t="s">
        <v>794</v>
      </c>
    </row>
    <row r="4499" spans="1:6">
      <c r="A4499" s="593">
        <v>93104</v>
      </c>
      <c r="B4499" s="593" t="s">
        <v>5235</v>
      </c>
      <c r="C4499" s="593" t="s">
        <v>123</v>
      </c>
      <c r="D4499" s="593" t="s">
        <v>793</v>
      </c>
      <c r="E4499" s="595">
        <v>18.13</v>
      </c>
      <c r="F4499" s="591" t="s">
        <v>794</v>
      </c>
    </row>
    <row r="4500" spans="1:6">
      <c r="A4500" s="593">
        <v>93105</v>
      </c>
      <c r="B4500" s="593" t="s">
        <v>5236</v>
      </c>
      <c r="C4500" s="593" t="s">
        <v>123</v>
      </c>
      <c r="D4500" s="593" t="s">
        <v>793</v>
      </c>
      <c r="E4500" s="595">
        <v>23.62</v>
      </c>
      <c r="F4500" s="591" t="s">
        <v>794</v>
      </c>
    </row>
    <row r="4501" spans="1:6">
      <c r="A4501" s="593">
        <v>93106</v>
      </c>
      <c r="B4501" s="593" t="s">
        <v>5237</v>
      </c>
      <c r="C4501" s="593" t="s">
        <v>123</v>
      </c>
      <c r="D4501" s="593" t="s">
        <v>793</v>
      </c>
      <c r="E4501" s="595">
        <v>453.07</v>
      </c>
      <c r="F4501" s="591" t="s">
        <v>794</v>
      </c>
    </row>
    <row r="4502" spans="1:6">
      <c r="A4502" s="593">
        <v>93107</v>
      </c>
      <c r="B4502" s="593" t="s">
        <v>5238</v>
      </c>
      <c r="C4502" s="593" t="s">
        <v>123</v>
      </c>
      <c r="D4502" s="593" t="s">
        <v>793</v>
      </c>
      <c r="E4502" s="595">
        <v>15.02</v>
      </c>
      <c r="F4502" s="591" t="s">
        <v>794</v>
      </c>
    </row>
    <row r="4503" spans="1:6">
      <c r="A4503" s="593">
        <v>93108</v>
      </c>
      <c r="B4503" s="593" t="s">
        <v>5239</v>
      </c>
      <c r="C4503" s="593" t="s">
        <v>123</v>
      </c>
      <c r="D4503" s="593" t="s">
        <v>793</v>
      </c>
      <c r="E4503" s="595">
        <v>12.68</v>
      </c>
      <c r="F4503" s="591" t="s">
        <v>794</v>
      </c>
    </row>
    <row r="4504" spans="1:6">
      <c r="A4504" s="593">
        <v>93109</v>
      </c>
      <c r="B4504" s="593" t="s">
        <v>5240</v>
      </c>
      <c r="C4504" s="593" t="s">
        <v>123</v>
      </c>
      <c r="D4504" s="593" t="s">
        <v>793</v>
      </c>
      <c r="E4504" s="595">
        <v>527.58000000000004</v>
      </c>
      <c r="F4504" s="591" t="s">
        <v>794</v>
      </c>
    </row>
    <row r="4505" spans="1:6">
      <c r="A4505" s="593">
        <v>93110</v>
      </c>
      <c r="B4505" s="593" t="s">
        <v>5241</v>
      </c>
      <c r="C4505" s="593" t="s">
        <v>123</v>
      </c>
      <c r="D4505" s="593" t="s">
        <v>793</v>
      </c>
      <c r="E4505" s="595">
        <v>19.78</v>
      </c>
      <c r="F4505" s="591" t="s">
        <v>794</v>
      </c>
    </row>
    <row r="4506" spans="1:6">
      <c r="A4506" s="593">
        <v>93111</v>
      </c>
      <c r="B4506" s="593" t="s">
        <v>5242</v>
      </c>
      <c r="C4506" s="593" t="s">
        <v>123</v>
      </c>
      <c r="D4506" s="593" t="s">
        <v>793</v>
      </c>
      <c r="E4506" s="595">
        <v>24</v>
      </c>
      <c r="F4506" s="591" t="s">
        <v>794</v>
      </c>
    </row>
    <row r="4507" spans="1:6">
      <c r="A4507" s="593">
        <v>93112</v>
      </c>
      <c r="B4507" s="593" t="s">
        <v>5243</v>
      </c>
      <c r="C4507" s="593" t="s">
        <v>123</v>
      </c>
      <c r="D4507" s="593" t="s">
        <v>793</v>
      </c>
      <c r="E4507" s="595">
        <v>48.97</v>
      </c>
      <c r="F4507" s="591" t="s">
        <v>794</v>
      </c>
    </row>
    <row r="4508" spans="1:6">
      <c r="A4508" s="593">
        <v>93113</v>
      </c>
      <c r="B4508" s="593" t="s">
        <v>5244</v>
      </c>
      <c r="C4508" s="593" t="s">
        <v>123</v>
      </c>
      <c r="D4508" s="593" t="s">
        <v>793</v>
      </c>
      <c r="E4508" s="595">
        <v>21.72</v>
      </c>
      <c r="F4508" s="591" t="s">
        <v>794</v>
      </c>
    </row>
    <row r="4509" spans="1:6">
      <c r="A4509" s="593">
        <v>93114</v>
      </c>
      <c r="B4509" s="593" t="s">
        <v>5245</v>
      </c>
      <c r="C4509" s="593" t="s">
        <v>123</v>
      </c>
      <c r="D4509" s="593" t="s">
        <v>793</v>
      </c>
      <c r="E4509" s="595">
        <v>31.59</v>
      </c>
      <c r="F4509" s="591" t="s">
        <v>794</v>
      </c>
    </row>
    <row r="4510" spans="1:6">
      <c r="A4510" s="593">
        <v>93115</v>
      </c>
      <c r="B4510" s="593" t="s">
        <v>5246</v>
      </c>
      <c r="C4510" s="593" t="s">
        <v>123</v>
      </c>
      <c r="D4510" s="593" t="s">
        <v>793</v>
      </c>
      <c r="E4510" s="595">
        <v>84.13</v>
      </c>
      <c r="F4510" s="591" t="s">
        <v>794</v>
      </c>
    </row>
    <row r="4511" spans="1:6">
      <c r="A4511" s="593">
        <v>93116</v>
      </c>
      <c r="B4511" s="593" t="s">
        <v>5247</v>
      </c>
      <c r="C4511" s="593" t="s">
        <v>123</v>
      </c>
      <c r="D4511" s="593" t="s">
        <v>793</v>
      </c>
      <c r="E4511" s="595">
        <v>581.11</v>
      </c>
      <c r="F4511" s="591" t="s">
        <v>794</v>
      </c>
    </row>
    <row r="4512" spans="1:6">
      <c r="A4512" s="593">
        <v>93117</v>
      </c>
      <c r="B4512" s="593" t="s">
        <v>5248</v>
      </c>
      <c r="C4512" s="593" t="s">
        <v>123</v>
      </c>
      <c r="D4512" s="593" t="s">
        <v>793</v>
      </c>
      <c r="E4512" s="595">
        <v>57.43</v>
      </c>
      <c r="F4512" s="591" t="s">
        <v>794</v>
      </c>
    </row>
    <row r="4513" spans="1:6">
      <c r="A4513" s="593">
        <v>93118</v>
      </c>
      <c r="B4513" s="593" t="s">
        <v>5249</v>
      </c>
      <c r="C4513" s="593" t="s">
        <v>123</v>
      </c>
      <c r="D4513" s="593" t="s">
        <v>793</v>
      </c>
      <c r="E4513" s="595">
        <v>84.62</v>
      </c>
      <c r="F4513" s="591" t="s">
        <v>794</v>
      </c>
    </row>
    <row r="4514" spans="1:6">
      <c r="A4514" s="593">
        <v>93119</v>
      </c>
      <c r="B4514" s="593" t="s">
        <v>5250</v>
      </c>
      <c r="C4514" s="593" t="s">
        <v>123</v>
      </c>
      <c r="D4514" s="593" t="s">
        <v>793</v>
      </c>
      <c r="E4514" s="595">
        <v>16.68</v>
      </c>
      <c r="F4514" s="591" t="s">
        <v>794</v>
      </c>
    </row>
    <row r="4515" spans="1:6">
      <c r="A4515" s="593">
        <v>93120</v>
      </c>
      <c r="B4515" s="593" t="s">
        <v>5251</v>
      </c>
      <c r="C4515" s="593" t="s">
        <v>123</v>
      </c>
      <c r="D4515" s="593" t="s">
        <v>793</v>
      </c>
      <c r="E4515" s="595">
        <v>25.39</v>
      </c>
      <c r="F4515" s="591" t="s">
        <v>794</v>
      </c>
    </row>
    <row r="4516" spans="1:6">
      <c r="A4516" s="593">
        <v>93121</v>
      </c>
      <c r="B4516" s="593" t="s">
        <v>5252</v>
      </c>
      <c r="C4516" s="593" t="s">
        <v>123</v>
      </c>
      <c r="D4516" s="593" t="s">
        <v>793</v>
      </c>
      <c r="E4516" s="595">
        <v>28.76</v>
      </c>
      <c r="F4516" s="591" t="s">
        <v>794</v>
      </c>
    </row>
    <row r="4517" spans="1:6">
      <c r="A4517" s="593">
        <v>93122</v>
      </c>
      <c r="B4517" s="593" t="s">
        <v>5253</v>
      </c>
      <c r="C4517" s="593" t="s">
        <v>123</v>
      </c>
      <c r="D4517" s="593" t="s">
        <v>793</v>
      </c>
      <c r="E4517" s="595">
        <v>25.2</v>
      </c>
      <c r="F4517" s="591" t="s">
        <v>794</v>
      </c>
    </row>
    <row r="4518" spans="1:6">
      <c r="A4518" s="593">
        <v>93123</v>
      </c>
      <c r="B4518" s="593" t="s">
        <v>5254</v>
      </c>
      <c r="C4518" s="593" t="s">
        <v>123</v>
      </c>
      <c r="D4518" s="593" t="s">
        <v>793</v>
      </c>
      <c r="E4518" s="595">
        <v>57.08</v>
      </c>
      <c r="F4518" s="591" t="s">
        <v>794</v>
      </c>
    </row>
    <row r="4519" spans="1:6">
      <c r="A4519" s="593">
        <v>93124</v>
      </c>
      <c r="B4519" s="593" t="s">
        <v>5255</v>
      </c>
      <c r="C4519" s="593" t="s">
        <v>123</v>
      </c>
      <c r="D4519" s="593" t="s">
        <v>793</v>
      </c>
      <c r="E4519" s="595">
        <v>90.01</v>
      </c>
      <c r="F4519" s="591" t="s">
        <v>794</v>
      </c>
    </row>
    <row r="4520" spans="1:6">
      <c r="A4520" s="593">
        <v>93125</v>
      </c>
      <c r="B4520" s="593" t="s">
        <v>5256</v>
      </c>
      <c r="C4520" s="593" t="s">
        <v>123</v>
      </c>
      <c r="D4520" s="593" t="s">
        <v>793</v>
      </c>
      <c r="E4520" s="595">
        <v>132.6</v>
      </c>
      <c r="F4520" s="591" t="s">
        <v>794</v>
      </c>
    </row>
    <row r="4521" spans="1:6">
      <c r="A4521" s="593">
        <v>93126</v>
      </c>
      <c r="B4521" s="593" t="s">
        <v>5257</v>
      </c>
      <c r="C4521" s="593" t="s">
        <v>123</v>
      </c>
      <c r="D4521" s="593" t="s">
        <v>793</v>
      </c>
      <c r="E4521" s="595">
        <v>294.68</v>
      </c>
      <c r="F4521" s="591" t="s">
        <v>794</v>
      </c>
    </row>
    <row r="4522" spans="1:6">
      <c r="A4522" s="593">
        <v>93133</v>
      </c>
      <c r="B4522" s="593" t="s">
        <v>5258</v>
      </c>
      <c r="C4522" s="593" t="s">
        <v>123</v>
      </c>
      <c r="D4522" s="593" t="s">
        <v>793</v>
      </c>
      <c r="E4522" s="594">
        <v>18.32</v>
      </c>
      <c r="F4522" s="591" t="s">
        <v>794</v>
      </c>
    </row>
    <row r="4523" spans="1:6">
      <c r="A4523" s="593">
        <v>94465</v>
      </c>
      <c r="B4523" s="593" t="s">
        <v>5259</v>
      </c>
      <c r="C4523" s="593" t="s">
        <v>123</v>
      </c>
      <c r="D4523" s="593" t="s">
        <v>942</v>
      </c>
      <c r="E4523" s="594">
        <v>42.06</v>
      </c>
      <c r="F4523" s="591" t="s">
        <v>794</v>
      </c>
    </row>
    <row r="4524" spans="1:6">
      <c r="A4524" s="593">
        <v>94466</v>
      </c>
      <c r="B4524" s="593" t="s">
        <v>5260</v>
      </c>
      <c r="C4524" s="593" t="s">
        <v>123</v>
      </c>
      <c r="D4524" s="593" t="s">
        <v>942</v>
      </c>
      <c r="E4524" s="594">
        <v>42.08</v>
      </c>
      <c r="F4524" s="591" t="s">
        <v>794</v>
      </c>
    </row>
    <row r="4525" spans="1:6">
      <c r="A4525" s="593">
        <v>94467</v>
      </c>
      <c r="B4525" s="593" t="s">
        <v>5261</v>
      </c>
      <c r="C4525" s="593" t="s">
        <v>123</v>
      </c>
      <c r="D4525" s="593" t="s">
        <v>942</v>
      </c>
      <c r="E4525" s="594">
        <v>67.900000000000006</v>
      </c>
      <c r="F4525" s="591" t="s">
        <v>794</v>
      </c>
    </row>
    <row r="4526" spans="1:6">
      <c r="A4526" s="593">
        <v>94468</v>
      </c>
      <c r="B4526" s="593" t="s">
        <v>5262</v>
      </c>
      <c r="C4526" s="593" t="s">
        <v>123</v>
      </c>
      <c r="D4526" s="593" t="s">
        <v>942</v>
      </c>
      <c r="E4526" s="594">
        <v>59.56</v>
      </c>
      <c r="F4526" s="591" t="s">
        <v>794</v>
      </c>
    </row>
    <row r="4527" spans="1:6">
      <c r="A4527" s="593">
        <v>94469</v>
      </c>
      <c r="B4527" s="593" t="s">
        <v>5263</v>
      </c>
      <c r="C4527" s="593" t="s">
        <v>123</v>
      </c>
      <c r="D4527" s="593" t="s">
        <v>942</v>
      </c>
      <c r="E4527" s="594">
        <v>97.2</v>
      </c>
      <c r="F4527" s="591" t="s">
        <v>794</v>
      </c>
    </row>
    <row r="4528" spans="1:6">
      <c r="A4528" s="593">
        <v>94470</v>
      </c>
      <c r="B4528" s="593" t="s">
        <v>5264</v>
      </c>
      <c r="C4528" s="593" t="s">
        <v>123</v>
      </c>
      <c r="D4528" s="593" t="s">
        <v>942</v>
      </c>
      <c r="E4528" s="595">
        <v>89.78</v>
      </c>
      <c r="F4528" s="591" t="s">
        <v>794</v>
      </c>
    </row>
    <row r="4529" spans="1:6">
      <c r="A4529" s="593">
        <v>94471</v>
      </c>
      <c r="B4529" s="593" t="s">
        <v>5265</v>
      </c>
      <c r="C4529" s="593" t="s">
        <v>123</v>
      </c>
      <c r="D4529" s="593" t="s">
        <v>942</v>
      </c>
      <c r="E4529" s="595">
        <v>60.56</v>
      </c>
      <c r="F4529" s="591" t="s">
        <v>794</v>
      </c>
    </row>
    <row r="4530" spans="1:6">
      <c r="A4530" s="593">
        <v>94472</v>
      </c>
      <c r="B4530" s="593" t="s">
        <v>5266</v>
      </c>
      <c r="C4530" s="593" t="s">
        <v>123</v>
      </c>
      <c r="D4530" s="593" t="s">
        <v>942</v>
      </c>
      <c r="E4530" s="595">
        <v>62.42</v>
      </c>
      <c r="F4530" s="591" t="s">
        <v>794</v>
      </c>
    </row>
    <row r="4531" spans="1:6">
      <c r="A4531" s="593">
        <v>94473</v>
      </c>
      <c r="B4531" s="593" t="s">
        <v>5267</v>
      </c>
      <c r="C4531" s="593" t="s">
        <v>123</v>
      </c>
      <c r="D4531" s="593" t="s">
        <v>942</v>
      </c>
      <c r="E4531" s="595">
        <v>97.2</v>
      </c>
      <c r="F4531" s="591" t="s">
        <v>794</v>
      </c>
    </row>
    <row r="4532" spans="1:6">
      <c r="A4532" s="593">
        <v>94474</v>
      </c>
      <c r="B4532" s="593" t="s">
        <v>5268</v>
      </c>
      <c r="C4532" s="593" t="s">
        <v>123</v>
      </c>
      <c r="D4532" s="593" t="s">
        <v>942</v>
      </c>
      <c r="E4532" s="595">
        <v>105.36</v>
      </c>
      <c r="F4532" s="591" t="s">
        <v>794</v>
      </c>
    </row>
    <row r="4533" spans="1:6">
      <c r="A4533" s="593">
        <v>94475</v>
      </c>
      <c r="B4533" s="593" t="s">
        <v>5269</v>
      </c>
      <c r="C4533" s="593" t="s">
        <v>123</v>
      </c>
      <c r="D4533" s="593" t="s">
        <v>942</v>
      </c>
      <c r="E4533" s="595">
        <v>131.68</v>
      </c>
      <c r="F4533" s="591" t="s">
        <v>794</v>
      </c>
    </row>
    <row r="4534" spans="1:6">
      <c r="A4534" s="593">
        <v>94476</v>
      </c>
      <c r="B4534" s="593" t="s">
        <v>5270</v>
      </c>
      <c r="C4534" s="593" t="s">
        <v>123</v>
      </c>
      <c r="D4534" s="593" t="s">
        <v>942</v>
      </c>
      <c r="E4534" s="595">
        <v>147.41</v>
      </c>
      <c r="F4534" s="591" t="s">
        <v>794</v>
      </c>
    </row>
    <row r="4535" spans="1:6">
      <c r="A4535" s="593">
        <v>94477</v>
      </c>
      <c r="B4535" s="593" t="s">
        <v>5271</v>
      </c>
      <c r="C4535" s="593" t="s">
        <v>123</v>
      </c>
      <c r="D4535" s="593" t="s">
        <v>942</v>
      </c>
      <c r="E4535" s="595">
        <v>80.7</v>
      </c>
      <c r="F4535" s="591" t="s">
        <v>794</v>
      </c>
    </row>
    <row r="4536" spans="1:6">
      <c r="A4536" s="593">
        <v>94478</v>
      </c>
      <c r="B4536" s="593" t="s">
        <v>5272</v>
      </c>
      <c r="C4536" s="593" t="s">
        <v>123</v>
      </c>
      <c r="D4536" s="593" t="s">
        <v>942</v>
      </c>
      <c r="E4536" s="595">
        <v>133.69</v>
      </c>
      <c r="F4536" s="591" t="s">
        <v>794</v>
      </c>
    </row>
    <row r="4537" spans="1:6">
      <c r="A4537" s="593">
        <v>94479</v>
      </c>
      <c r="B4537" s="593" t="s">
        <v>5273</v>
      </c>
      <c r="C4537" s="593" t="s">
        <v>123</v>
      </c>
      <c r="D4537" s="593" t="s">
        <v>942</v>
      </c>
      <c r="E4537" s="595">
        <v>174.03</v>
      </c>
      <c r="F4537" s="591" t="s">
        <v>794</v>
      </c>
    </row>
    <row r="4538" spans="1:6">
      <c r="A4538" s="593">
        <v>94606</v>
      </c>
      <c r="B4538" s="593" t="s">
        <v>5274</v>
      </c>
      <c r="C4538" s="593" t="s">
        <v>123</v>
      </c>
      <c r="D4538" s="593" t="s">
        <v>793</v>
      </c>
      <c r="E4538" s="595">
        <v>75.48</v>
      </c>
      <c r="F4538" s="591" t="s">
        <v>794</v>
      </c>
    </row>
    <row r="4539" spans="1:6">
      <c r="A4539" s="593">
        <v>94608</v>
      </c>
      <c r="B4539" s="593" t="s">
        <v>5275</v>
      </c>
      <c r="C4539" s="593" t="s">
        <v>123</v>
      </c>
      <c r="D4539" s="593" t="s">
        <v>793</v>
      </c>
      <c r="E4539" s="595">
        <v>194.01</v>
      </c>
      <c r="F4539" s="591" t="s">
        <v>794</v>
      </c>
    </row>
    <row r="4540" spans="1:6">
      <c r="A4540" s="593">
        <v>94610</v>
      </c>
      <c r="B4540" s="593" t="s">
        <v>5276</v>
      </c>
      <c r="C4540" s="593" t="s">
        <v>123</v>
      </c>
      <c r="D4540" s="593" t="s">
        <v>793</v>
      </c>
      <c r="E4540" s="595">
        <v>285.25</v>
      </c>
      <c r="F4540" s="591" t="s">
        <v>794</v>
      </c>
    </row>
    <row r="4541" spans="1:6">
      <c r="A4541" s="593">
        <v>94612</v>
      </c>
      <c r="B4541" s="593" t="s">
        <v>5277</v>
      </c>
      <c r="C4541" s="593" t="s">
        <v>123</v>
      </c>
      <c r="D4541" s="593" t="s">
        <v>793</v>
      </c>
      <c r="E4541" s="595">
        <v>406.65</v>
      </c>
      <c r="F4541" s="591" t="s">
        <v>794</v>
      </c>
    </row>
    <row r="4542" spans="1:6">
      <c r="A4542" s="593">
        <v>94614</v>
      </c>
      <c r="B4542" s="593" t="s">
        <v>5278</v>
      </c>
      <c r="C4542" s="593" t="s">
        <v>123</v>
      </c>
      <c r="D4542" s="593" t="s">
        <v>793</v>
      </c>
      <c r="E4542" s="595">
        <v>129.44</v>
      </c>
      <c r="F4542" s="591" t="s">
        <v>794</v>
      </c>
    </row>
    <row r="4543" spans="1:6">
      <c r="A4543" s="593">
        <v>94615</v>
      </c>
      <c r="B4543" s="593" t="s">
        <v>5279</v>
      </c>
      <c r="C4543" s="593" t="s">
        <v>123</v>
      </c>
      <c r="D4543" s="593" t="s">
        <v>793</v>
      </c>
      <c r="E4543" s="595">
        <v>147.65</v>
      </c>
      <c r="F4543" s="591" t="s">
        <v>794</v>
      </c>
    </row>
    <row r="4544" spans="1:6">
      <c r="A4544" s="593">
        <v>94616</v>
      </c>
      <c r="B4544" s="593" t="s">
        <v>5280</v>
      </c>
      <c r="C4544" s="593" t="s">
        <v>123</v>
      </c>
      <c r="D4544" s="593" t="s">
        <v>793</v>
      </c>
      <c r="E4544" s="595">
        <v>371.66</v>
      </c>
      <c r="F4544" s="591" t="s">
        <v>794</v>
      </c>
    </row>
    <row r="4545" spans="1:6">
      <c r="A4545" s="593">
        <v>94617</v>
      </c>
      <c r="B4545" s="593" t="s">
        <v>5281</v>
      </c>
      <c r="C4545" s="593" t="s">
        <v>123</v>
      </c>
      <c r="D4545" s="593" t="s">
        <v>793</v>
      </c>
      <c r="E4545" s="595">
        <v>308.35000000000002</v>
      </c>
      <c r="F4545" s="591" t="s">
        <v>794</v>
      </c>
    </row>
    <row r="4546" spans="1:6">
      <c r="A4546" s="593">
        <v>94618</v>
      </c>
      <c r="B4546" s="593" t="s">
        <v>5282</v>
      </c>
      <c r="C4546" s="593" t="s">
        <v>123</v>
      </c>
      <c r="D4546" s="593" t="s">
        <v>793</v>
      </c>
      <c r="E4546" s="595">
        <v>360.85</v>
      </c>
      <c r="F4546" s="591" t="s">
        <v>794</v>
      </c>
    </row>
    <row r="4547" spans="1:6">
      <c r="A4547" s="593">
        <v>94620</v>
      </c>
      <c r="B4547" s="593" t="s">
        <v>5283</v>
      </c>
      <c r="C4547" s="593" t="s">
        <v>123</v>
      </c>
      <c r="D4547" s="593" t="s">
        <v>793</v>
      </c>
      <c r="E4547" s="595">
        <v>839.5</v>
      </c>
      <c r="F4547" s="591" t="s">
        <v>794</v>
      </c>
    </row>
    <row r="4548" spans="1:6">
      <c r="A4548" s="593">
        <v>94622</v>
      </c>
      <c r="B4548" s="593" t="s">
        <v>5284</v>
      </c>
      <c r="C4548" s="593" t="s">
        <v>123</v>
      </c>
      <c r="D4548" s="593" t="s">
        <v>793</v>
      </c>
      <c r="E4548" s="595">
        <v>189.45</v>
      </c>
      <c r="F4548" s="591" t="s">
        <v>794</v>
      </c>
    </row>
    <row r="4549" spans="1:6">
      <c r="A4549" s="593">
        <v>94623</v>
      </c>
      <c r="B4549" s="593" t="s">
        <v>5285</v>
      </c>
      <c r="C4549" s="593" t="s">
        <v>123</v>
      </c>
      <c r="D4549" s="593" t="s">
        <v>793</v>
      </c>
      <c r="E4549" s="595">
        <v>459.82</v>
      </c>
      <c r="F4549" s="591" t="s">
        <v>794</v>
      </c>
    </row>
    <row r="4550" spans="1:6">
      <c r="A4550" s="593">
        <v>94624</v>
      </c>
      <c r="B4550" s="593" t="s">
        <v>5286</v>
      </c>
      <c r="C4550" s="593" t="s">
        <v>123</v>
      </c>
      <c r="D4550" s="593" t="s">
        <v>793</v>
      </c>
      <c r="E4550" s="595">
        <v>695.79</v>
      </c>
      <c r="F4550" s="591" t="s">
        <v>794</v>
      </c>
    </row>
    <row r="4551" spans="1:6">
      <c r="A4551" s="593">
        <v>94625</v>
      </c>
      <c r="B4551" s="593" t="s">
        <v>5287</v>
      </c>
      <c r="C4551" s="593" t="s">
        <v>123</v>
      </c>
      <c r="D4551" s="593" t="s">
        <v>793</v>
      </c>
      <c r="E4551" s="594">
        <v>1464.68</v>
      </c>
      <c r="F4551" s="591" t="s">
        <v>794</v>
      </c>
    </row>
    <row r="4552" spans="1:6">
      <c r="A4552" s="593">
        <v>94656</v>
      </c>
      <c r="B4552" s="593" t="s">
        <v>5288</v>
      </c>
      <c r="C4552" s="593" t="s">
        <v>123</v>
      </c>
      <c r="D4552" s="593" t="s">
        <v>942</v>
      </c>
      <c r="E4552" s="595">
        <v>3.08</v>
      </c>
      <c r="F4552" s="591" t="s">
        <v>794</v>
      </c>
    </row>
    <row r="4553" spans="1:6">
      <c r="A4553" s="593">
        <v>94657</v>
      </c>
      <c r="B4553" s="593" t="s">
        <v>5289</v>
      </c>
      <c r="C4553" s="593" t="s">
        <v>123</v>
      </c>
      <c r="D4553" s="593" t="s">
        <v>942</v>
      </c>
      <c r="E4553" s="595">
        <v>3.58</v>
      </c>
      <c r="F4553" s="591" t="s">
        <v>794</v>
      </c>
    </row>
    <row r="4554" spans="1:6">
      <c r="A4554" s="593">
        <v>94658</v>
      </c>
      <c r="B4554" s="593" t="s">
        <v>5290</v>
      </c>
      <c r="C4554" s="593" t="s">
        <v>123</v>
      </c>
      <c r="D4554" s="593" t="s">
        <v>942</v>
      </c>
      <c r="E4554" s="595">
        <v>4.66</v>
      </c>
      <c r="F4554" s="591" t="s">
        <v>794</v>
      </c>
    </row>
    <row r="4555" spans="1:6">
      <c r="A4555" s="593">
        <v>94659</v>
      </c>
      <c r="B4555" s="593" t="s">
        <v>5291</v>
      </c>
      <c r="C4555" s="593" t="s">
        <v>123</v>
      </c>
      <c r="D4555" s="593" t="s">
        <v>942</v>
      </c>
      <c r="E4555" s="595">
        <v>5.61</v>
      </c>
      <c r="F4555" s="591" t="s">
        <v>794</v>
      </c>
    </row>
    <row r="4556" spans="1:6">
      <c r="A4556" s="593">
        <v>94660</v>
      </c>
      <c r="B4556" s="593" t="s">
        <v>5292</v>
      </c>
      <c r="C4556" s="593" t="s">
        <v>123</v>
      </c>
      <c r="D4556" s="593" t="s">
        <v>942</v>
      </c>
      <c r="E4556" s="595">
        <v>7.38</v>
      </c>
      <c r="F4556" s="591" t="s">
        <v>794</v>
      </c>
    </row>
    <row r="4557" spans="1:6">
      <c r="A4557" s="593">
        <v>94661</v>
      </c>
      <c r="B4557" s="593" t="s">
        <v>5293</v>
      </c>
      <c r="C4557" s="593" t="s">
        <v>123</v>
      </c>
      <c r="D4557" s="593" t="s">
        <v>942</v>
      </c>
      <c r="E4557" s="595">
        <v>8.84</v>
      </c>
      <c r="F4557" s="591" t="s">
        <v>794</v>
      </c>
    </row>
    <row r="4558" spans="1:6">
      <c r="A4558" s="593">
        <v>94662</v>
      </c>
      <c r="B4558" s="593" t="s">
        <v>5294</v>
      </c>
      <c r="C4558" s="593" t="s">
        <v>123</v>
      </c>
      <c r="D4558" s="593" t="s">
        <v>942</v>
      </c>
      <c r="E4558" s="595">
        <v>9.7100000000000009</v>
      </c>
      <c r="F4558" s="591" t="s">
        <v>794</v>
      </c>
    </row>
    <row r="4559" spans="1:6">
      <c r="A4559" s="593">
        <v>94663</v>
      </c>
      <c r="B4559" s="593" t="s">
        <v>5295</v>
      </c>
      <c r="C4559" s="593" t="s">
        <v>123</v>
      </c>
      <c r="D4559" s="593" t="s">
        <v>942</v>
      </c>
      <c r="E4559" s="594">
        <v>11.1</v>
      </c>
      <c r="F4559" s="591" t="s">
        <v>794</v>
      </c>
    </row>
    <row r="4560" spans="1:6">
      <c r="A4560" s="593">
        <v>94664</v>
      </c>
      <c r="B4560" s="593" t="s">
        <v>5296</v>
      </c>
      <c r="C4560" s="593" t="s">
        <v>123</v>
      </c>
      <c r="D4560" s="593" t="s">
        <v>942</v>
      </c>
      <c r="E4560" s="594">
        <v>17.82</v>
      </c>
      <c r="F4560" s="591" t="s">
        <v>794</v>
      </c>
    </row>
    <row r="4561" spans="1:6">
      <c r="A4561" s="593">
        <v>94665</v>
      </c>
      <c r="B4561" s="593" t="s">
        <v>5297</v>
      </c>
      <c r="C4561" s="593" t="s">
        <v>123</v>
      </c>
      <c r="D4561" s="593" t="s">
        <v>942</v>
      </c>
      <c r="E4561" s="594">
        <v>21.83</v>
      </c>
      <c r="F4561" s="591" t="s">
        <v>794</v>
      </c>
    </row>
    <row r="4562" spans="1:6">
      <c r="A4562" s="593">
        <v>94666</v>
      </c>
      <c r="B4562" s="593" t="s">
        <v>5298</v>
      </c>
      <c r="C4562" s="593" t="s">
        <v>123</v>
      </c>
      <c r="D4562" s="593" t="s">
        <v>942</v>
      </c>
      <c r="E4562" s="594">
        <v>29.02</v>
      </c>
      <c r="F4562" s="591" t="s">
        <v>794</v>
      </c>
    </row>
    <row r="4563" spans="1:6">
      <c r="A4563" s="593">
        <v>94667</v>
      </c>
      <c r="B4563" s="593" t="s">
        <v>5299</v>
      </c>
      <c r="C4563" s="593" t="s">
        <v>123</v>
      </c>
      <c r="D4563" s="593" t="s">
        <v>942</v>
      </c>
      <c r="E4563" s="594">
        <v>32.11</v>
      </c>
      <c r="F4563" s="591" t="s">
        <v>794</v>
      </c>
    </row>
    <row r="4564" spans="1:6">
      <c r="A4564" s="593">
        <v>94668</v>
      </c>
      <c r="B4564" s="593" t="s">
        <v>5300</v>
      </c>
      <c r="C4564" s="593" t="s">
        <v>123</v>
      </c>
      <c r="D4564" s="593" t="s">
        <v>942</v>
      </c>
      <c r="E4564" s="594">
        <v>38.61</v>
      </c>
      <c r="F4564" s="591" t="s">
        <v>794</v>
      </c>
    </row>
    <row r="4565" spans="1:6">
      <c r="A4565" s="593">
        <v>94669</v>
      </c>
      <c r="B4565" s="593" t="s">
        <v>5301</v>
      </c>
      <c r="C4565" s="593" t="s">
        <v>123</v>
      </c>
      <c r="D4565" s="593" t="s">
        <v>942</v>
      </c>
      <c r="E4565" s="594">
        <v>58.11</v>
      </c>
      <c r="F4565" s="591" t="s">
        <v>794</v>
      </c>
    </row>
    <row r="4566" spans="1:6">
      <c r="A4566" s="593">
        <v>94670</v>
      </c>
      <c r="B4566" s="593" t="s">
        <v>5302</v>
      </c>
      <c r="C4566" s="593" t="s">
        <v>123</v>
      </c>
      <c r="D4566" s="593" t="s">
        <v>942</v>
      </c>
      <c r="E4566" s="595">
        <v>61.16</v>
      </c>
      <c r="F4566" s="591" t="s">
        <v>794</v>
      </c>
    </row>
    <row r="4567" spans="1:6">
      <c r="A4567" s="593">
        <v>94671</v>
      </c>
      <c r="B4567" s="593" t="s">
        <v>5303</v>
      </c>
      <c r="C4567" s="593" t="s">
        <v>123</v>
      </c>
      <c r="D4567" s="593" t="s">
        <v>942</v>
      </c>
      <c r="E4567" s="595">
        <v>95.02</v>
      </c>
      <c r="F4567" s="591" t="s">
        <v>794</v>
      </c>
    </row>
    <row r="4568" spans="1:6">
      <c r="A4568" s="593">
        <v>94672</v>
      </c>
      <c r="B4568" s="593" t="s">
        <v>5304</v>
      </c>
      <c r="C4568" s="593" t="s">
        <v>123</v>
      </c>
      <c r="D4568" s="593" t="s">
        <v>942</v>
      </c>
      <c r="E4568" s="595">
        <v>5.3</v>
      </c>
      <c r="F4568" s="591" t="s">
        <v>794</v>
      </c>
    </row>
    <row r="4569" spans="1:6">
      <c r="A4569" s="593">
        <v>94673</v>
      </c>
      <c r="B4569" s="593" t="s">
        <v>5305</v>
      </c>
      <c r="C4569" s="593" t="s">
        <v>123</v>
      </c>
      <c r="D4569" s="593" t="s">
        <v>942</v>
      </c>
      <c r="E4569" s="595">
        <v>6.38</v>
      </c>
      <c r="F4569" s="591" t="s">
        <v>794</v>
      </c>
    </row>
    <row r="4570" spans="1:6">
      <c r="A4570" s="593">
        <v>94674</v>
      </c>
      <c r="B4570" s="593" t="s">
        <v>5306</v>
      </c>
      <c r="C4570" s="593" t="s">
        <v>123</v>
      </c>
      <c r="D4570" s="593" t="s">
        <v>942</v>
      </c>
      <c r="E4570" s="595">
        <v>7.04</v>
      </c>
      <c r="F4570" s="591" t="s">
        <v>794</v>
      </c>
    </row>
    <row r="4571" spans="1:6">
      <c r="A4571" s="593">
        <v>94675</v>
      </c>
      <c r="B4571" s="593" t="s">
        <v>5307</v>
      </c>
      <c r="C4571" s="593" t="s">
        <v>123</v>
      </c>
      <c r="D4571" s="593" t="s">
        <v>942</v>
      </c>
      <c r="E4571" s="595">
        <v>10.76</v>
      </c>
      <c r="F4571" s="591" t="s">
        <v>794</v>
      </c>
    </row>
    <row r="4572" spans="1:6">
      <c r="A4572" s="593">
        <v>94676</v>
      </c>
      <c r="B4572" s="593" t="s">
        <v>5308</v>
      </c>
      <c r="C4572" s="593" t="s">
        <v>123</v>
      </c>
      <c r="D4572" s="593" t="s">
        <v>942</v>
      </c>
      <c r="E4572" s="595">
        <v>11.76</v>
      </c>
      <c r="F4572" s="591" t="s">
        <v>794</v>
      </c>
    </row>
    <row r="4573" spans="1:6">
      <c r="A4573" s="593">
        <v>94677</v>
      </c>
      <c r="B4573" s="593" t="s">
        <v>5309</v>
      </c>
      <c r="C4573" s="593" t="s">
        <v>123</v>
      </c>
      <c r="D4573" s="593" t="s">
        <v>942</v>
      </c>
      <c r="E4573" s="595">
        <v>17.41</v>
      </c>
      <c r="F4573" s="591" t="s">
        <v>794</v>
      </c>
    </row>
    <row r="4574" spans="1:6">
      <c r="A4574" s="593">
        <v>94678</v>
      </c>
      <c r="B4574" s="593" t="s">
        <v>5310</v>
      </c>
      <c r="C4574" s="593" t="s">
        <v>123</v>
      </c>
      <c r="D4574" s="593" t="s">
        <v>942</v>
      </c>
      <c r="E4574" s="595">
        <v>13.63</v>
      </c>
      <c r="F4574" s="591" t="s">
        <v>794</v>
      </c>
    </row>
    <row r="4575" spans="1:6">
      <c r="A4575" s="593">
        <v>94679</v>
      </c>
      <c r="B4575" s="593" t="s">
        <v>5311</v>
      </c>
      <c r="C4575" s="593" t="s">
        <v>123</v>
      </c>
      <c r="D4575" s="593" t="s">
        <v>942</v>
      </c>
      <c r="E4575" s="595">
        <v>21.06</v>
      </c>
      <c r="F4575" s="591" t="s">
        <v>794</v>
      </c>
    </row>
    <row r="4576" spans="1:6">
      <c r="A4576" s="593">
        <v>94680</v>
      </c>
      <c r="B4576" s="593" t="s">
        <v>5312</v>
      </c>
      <c r="C4576" s="593" t="s">
        <v>123</v>
      </c>
      <c r="D4576" s="593" t="s">
        <v>942</v>
      </c>
      <c r="E4576" s="595">
        <v>38.81</v>
      </c>
      <c r="F4576" s="591" t="s">
        <v>794</v>
      </c>
    </row>
    <row r="4577" spans="1:6">
      <c r="A4577" s="593">
        <v>94681</v>
      </c>
      <c r="B4577" s="593" t="s">
        <v>5313</v>
      </c>
      <c r="C4577" s="593" t="s">
        <v>123</v>
      </c>
      <c r="D4577" s="593" t="s">
        <v>942</v>
      </c>
      <c r="E4577" s="595">
        <v>43.56</v>
      </c>
      <c r="F4577" s="591" t="s">
        <v>794</v>
      </c>
    </row>
    <row r="4578" spans="1:6">
      <c r="A4578" s="593">
        <v>94682</v>
      </c>
      <c r="B4578" s="593" t="s">
        <v>5314</v>
      </c>
      <c r="C4578" s="593" t="s">
        <v>123</v>
      </c>
      <c r="D4578" s="593" t="s">
        <v>942</v>
      </c>
      <c r="E4578" s="595">
        <v>96.68</v>
      </c>
      <c r="F4578" s="591" t="s">
        <v>794</v>
      </c>
    </row>
    <row r="4579" spans="1:6">
      <c r="A4579" s="593">
        <v>94683</v>
      </c>
      <c r="B4579" s="593" t="s">
        <v>5315</v>
      </c>
      <c r="C4579" s="593" t="s">
        <v>123</v>
      </c>
      <c r="D4579" s="593" t="s">
        <v>942</v>
      </c>
      <c r="E4579" s="595">
        <v>66.23</v>
      </c>
      <c r="F4579" s="591" t="s">
        <v>794</v>
      </c>
    </row>
    <row r="4580" spans="1:6">
      <c r="A4580" s="593">
        <v>94684</v>
      </c>
      <c r="B4580" s="593" t="s">
        <v>5316</v>
      </c>
      <c r="C4580" s="593" t="s">
        <v>123</v>
      </c>
      <c r="D4580" s="593" t="s">
        <v>942</v>
      </c>
      <c r="E4580" s="594">
        <v>116.63</v>
      </c>
      <c r="F4580" s="591" t="s">
        <v>794</v>
      </c>
    </row>
    <row r="4581" spans="1:6">
      <c r="A4581" s="593">
        <v>94685</v>
      </c>
      <c r="B4581" s="593" t="s">
        <v>5317</v>
      </c>
      <c r="C4581" s="593" t="s">
        <v>123</v>
      </c>
      <c r="D4581" s="593" t="s">
        <v>942</v>
      </c>
      <c r="E4581" s="594">
        <v>84.35</v>
      </c>
      <c r="F4581" s="591" t="s">
        <v>794</v>
      </c>
    </row>
    <row r="4582" spans="1:6">
      <c r="A4582" s="593">
        <v>94686</v>
      </c>
      <c r="B4582" s="593" t="s">
        <v>5318</v>
      </c>
      <c r="C4582" s="593" t="s">
        <v>123</v>
      </c>
      <c r="D4582" s="593" t="s">
        <v>942</v>
      </c>
      <c r="E4582" s="594">
        <v>224.87</v>
      </c>
      <c r="F4582" s="591" t="s">
        <v>794</v>
      </c>
    </row>
    <row r="4583" spans="1:6">
      <c r="A4583" s="593">
        <v>94687</v>
      </c>
      <c r="B4583" s="593" t="s">
        <v>5319</v>
      </c>
      <c r="C4583" s="593" t="s">
        <v>123</v>
      </c>
      <c r="D4583" s="593" t="s">
        <v>942</v>
      </c>
      <c r="E4583" s="594">
        <v>203.45</v>
      </c>
      <c r="F4583" s="591" t="s">
        <v>794</v>
      </c>
    </row>
    <row r="4584" spans="1:6">
      <c r="A4584" s="593">
        <v>94688</v>
      </c>
      <c r="B4584" s="593" t="s">
        <v>5320</v>
      </c>
      <c r="C4584" s="593" t="s">
        <v>123</v>
      </c>
      <c r="D4584" s="593" t="s">
        <v>942</v>
      </c>
      <c r="E4584" s="594">
        <v>6.16</v>
      </c>
      <c r="F4584" s="591" t="s">
        <v>794</v>
      </c>
    </row>
    <row r="4585" spans="1:6">
      <c r="A4585" s="593">
        <v>94689</v>
      </c>
      <c r="B4585" s="593" t="s">
        <v>5321</v>
      </c>
      <c r="C4585" s="593" t="s">
        <v>123</v>
      </c>
      <c r="D4585" s="593" t="s">
        <v>942</v>
      </c>
      <c r="E4585" s="594">
        <v>8.39</v>
      </c>
      <c r="F4585" s="591" t="s">
        <v>794</v>
      </c>
    </row>
    <row r="4586" spans="1:6">
      <c r="A4586" s="593">
        <v>94690</v>
      </c>
      <c r="B4586" s="593" t="s">
        <v>5322</v>
      </c>
      <c r="C4586" s="593" t="s">
        <v>123</v>
      </c>
      <c r="D4586" s="593" t="s">
        <v>942</v>
      </c>
      <c r="E4586" s="594">
        <v>10.18</v>
      </c>
      <c r="F4586" s="591" t="s">
        <v>794</v>
      </c>
    </row>
    <row r="4587" spans="1:6">
      <c r="A4587" s="593">
        <v>94691</v>
      </c>
      <c r="B4587" s="593" t="s">
        <v>5323</v>
      </c>
      <c r="C4587" s="593" t="s">
        <v>123</v>
      </c>
      <c r="D4587" s="593" t="s">
        <v>942</v>
      </c>
      <c r="E4587" s="594">
        <v>12.21</v>
      </c>
      <c r="F4587" s="591" t="s">
        <v>794</v>
      </c>
    </row>
    <row r="4588" spans="1:6">
      <c r="A4588" s="593">
        <v>94692</v>
      </c>
      <c r="B4588" s="593" t="s">
        <v>5324</v>
      </c>
      <c r="C4588" s="593" t="s">
        <v>123</v>
      </c>
      <c r="D4588" s="593" t="s">
        <v>942</v>
      </c>
      <c r="E4588" s="594">
        <v>17.29</v>
      </c>
      <c r="F4588" s="591" t="s">
        <v>794</v>
      </c>
    </row>
    <row r="4589" spans="1:6">
      <c r="A4589" s="593">
        <v>94693</v>
      </c>
      <c r="B4589" s="593" t="s">
        <v>5325</v>
      </c>
      <c r="C4589" s="593" t="s">
        <v>123</v>
      </c>
      <c r="D4589" s="593" t="s">
        <v>942</v>
      </c>
      <c r="E4589" s="594">
        <v>15.98</v>
      </c>
      <c r="F4589" s="591" t="s">
        <v>794</v>
      </c>
    </row>
    <row r="4590" spans="1:6">
      <c r="A4590" s="593">
        <v>94694</v>
      </c>
      <c r="B4590" s="593" t="s">
        <v>5326</v>
      </c>
      <c r="C4590" s="593" t="s">
        <v>123</v>
      </c>
      <c r="D4590" s="593" t="s">
        <v>942</v>
      </c>
      <c r="E4590" s="594">
        <v>21.47</v>
      </c>
      <c r="F4590" s="591" t="s">
        <v>794</v>
      </c>
    </row>
    <row r="4591" spans="1:6">
      <c r="A4591" s="593">
        <v>94695</v>
      </c>
      <c r="B4591" s="593" t="s">
        <v>5327</v>
      </c>
      <c r="C4591" s="593" t="s">
        <v>123</v>
      </c>
      <c r="D4591" s="593" t="s">
        <v>942</v>
      </c>
      <c r="E4591" s="594">
        <v>27.98</v>
      </c>
      <c r="F4591" s="591" t="s">
        <v>794</v>
      </c>
    </row>
    <row r="4592" spans="1:6">
      <c r="A4592" s="593">
        <v>94696</v>
      </c>
      <c r="B4592" s="593" t="s">
        <v>5328</v>
      </c>
      <c r="C4592" s="593" t="s">
        <v>123</v>
      </c>
      <c r="D4592" s="593" t="s">
        <v>942</v>
      </c>
      <c r="E4592" s="594">
        <v>45.43</v>
      </c>
      <c r="F4592" s="591" t="s">
        <v>794</v>
      </c>
    </row>
    <row r="4593" spans="1:6">
      <c r="A4593" s="593">
        <v>94697</v>
      </c>
      <c r="B4593" s="593" t="s">
        <v>5329</v>
      </c>
      <c r="C4593" s="593" t="s">
        <v>123</v>
      </c>
      <c r="D4593" s="593" t="s">
        <v>942</v>
      </c>
      <c r="E4593" s="594">
        <v>77.97</v>
      </c>
      <c r="F4593" s="591" t="s">
        <v>794</v>
      </c>
    </row>
    <row r="4594" spans="1:6">
      <c r="A4594" s="593">
        <v>94698</v>
      </c>
      <c r="B4594" s="593" t="s">
        <v>5330</v>
      </c>
      <c r="C4594" s="593" t="s">
        <v>123</v>
      </c>
      <c r="D4594" s="593" t="s">
        <v>942</v>
      </c>
      <c r="E4594" s="594">
        <v>60.15</v>
      </c>
      <c r="F4594" s="591" t="s">
        <v>794</v>
      </c>
    </row>
    <row r="4595" spans="1:6">
      <c r="A4595" s="593">
        <v>94699</v>
      </c>
      <c r="B4595" s="593" t="s">
        <v>5331</v>
      </c>
      <c r="C4595" s="593" t="s">
        <v>123</v>
      </c>
      <c r="D4595" s="593" t="s">
        <v>942</v>
      </c>
      <c r="E4595" s="594">
        <v>103.36</v>
      </c>
      <c r="F4595" s="591" t="s">
        <v>794</v>
      </c>
    </row>
    <row r="4596" spans="1:6">
      <c r="A4596" s="593">
        <v>94700</v>
      </c>
      <c r="B4596" s="593" t="s">
        <v>5332</v>
      </c>
      <c r="C4596" s="593" t="s">
        <v>123</v>
      </c>
      <c r="D4596" s="593" t="s">
        <v>942</v>
      </c>
      <c r="E4596" s="594">
        <v>117.29</v>
      </c>
      <c r="F4596" s="591" t="s">
        <v>794</v>
      </c>
    </row>
    <row r="4597" spans="1:6">
      <c r="A4597" s="593">
        <v>94701</v>
      </c>
      <c r="B4597" s="593" t="s">
        <v>5333</v>
      </c>
      <c r="C4597" s="593" t="s">
        <v>123</v>
      </c>
      <c r="D4597" s="593" t="s">
        <v>942</v>
      </c>
      <c r="E4597" s="594">
        <v>201.96</v>
      </c>
      <c r="F4597" s="591" t="s">
        <v>794</v>
      </c>
    </row>
    <row r="4598" spans="1:6">
      <c r="A4598" s="593">
        <v>94702</v>
      </c>
      <c r="B4598" s="593" t="s">
        <v>5334</v>
      </c>
      <c r="C4598" s="593" t="s">
        <v>123</v>
      </c>
      <c r="D4598" s="593" t="s">
        <v>942</v>
      </c>
      <c r="E4598" s="594">
        <v>168.49</v>
      </c>
      <c r="F4598" s="591" t="s">
        <v>794</v>
      </c>
    </row>
    <row r="4599" spans="1:6">
      <c r="A4599" s="593">
        <v>94703</v>
      </c>
      <c r="B4599" s="593" t="s">
        <v>5335</v>
      </c>
      <c r="C4599" s="593" t="s">
        <v>123</v>
      </c>
      <c r="D4599" s="593" t="s">
        <v>942</v>
      </c>
      <c r="E4599" s="594">
        <v>17.52</v>
      </c>
      <c r="F4599" s="591" t="s">
        <v>794</v>
      </c>
    </row>
    <row r="4600" spans="1:6">
      <c r="A4600" s="593">
        <v>94704</v>
      </c>
      <c r="B4600" s="593" t="s">
        <v>5336</v>
      </c>
      <c r="C4600" s="593" t="s">
        <v>123</v>
      </c>
      <c r="D4600" s="593" t="s">
        <v>942</v>
      </c>
      <c r="E4600" s="594">
        <v>23.63</v>
      </c>
      <c r="F4600" s="591" t="s">
        <v>794</v>
      </c>
    </row>
    <row r="4601" spans="1:6">
      <c r="A4601" s="593">
        <v>94705</v>
      </c>
      <c r="B4601" s="593" t="s">
        <v>5337</v>
      </c>
      <c r="C4601" s="593" t="s">
        <v>123</v>
      </c>
      <c r="D4601" s="593" t="s">
        <v>942</v>
      </c>
      <c r="E4601" s="594">
        <v>32.549999999999997</v>
      </c>
      <c r="F4601" s="591" t="s">
        <v>794</v>
      </c>
    </row>
    <row r="4602" spans="1:6">
      <c r="A4602" s="593">
        <v>94706</v>
      </c>
      <c r="B4602" s="593" t="s">
        <v>5338</v>
      </c>
      <c r="C4602" s="593" t="s">
        <v>123</v>
      </c>
      <c r="D4602" s="593" t="s">
        <v>942</v>
      </c>
      <c r="E4602" s="594">
        <v>31.89</v>
      </c>
      <c r="F4602" s="591" t="s">
        <v>794</v>
      </c>
    </row>
    <row r="4603" spans="1:6">
      <c r="A4603" s="593">
        <v>94707</v>
      </c>
      <c r="B4603" s="593" t="s">
        <v>5339</v>
      </c>
      <c r="C4603" s="593" t="s">
        <v>123</v>
      </c>
      <c r="D4603" s="593" t="s">
        <v>942</v>
      </c>
      <c r="E4603" s="594">
        <v>50.71</v>
      </c>
      <c r="F4603" s="591" t="s">
        <v>794</v>
      </c>
    </row>
    <row r="4604" spans="1:6">
      <c r="A4604" s="593">
        <v>94713</v>
      </c>
      <c r="B4604" s="593" t="s">
        <v>5340</v>
      </c>
      <c r="C4604" s="593" t="s">
        <v>123</v>
      </c>
      <c r="D4604" s="593" t="s">
        <v>942</v>
      </c>
      <c r="E4604" s="594">
        <v>211.48</v>
      </c>
      <c r="F4604" s="591" t="s">
        <v>794</v>
      </c>
    </row>
    <row r="4605" spans="1:6">
      <c r="A4605" s="593">
        <v>94714</v>
      </c>
      <c r="B4605" s="593" t="s">
        <v>5341</v>
      </c>
      <c r="C4605" s="593" t="s">
        <v>123</v>
      </c>
      <c r="D4605" s="593" t="s">
        <v>942</v>
      </c>
      <c r="E4605" s="594">
        <v>297.3</v>
      </c>
      <c r="F4605" s="591" t="s">
        <v>794</v>
      </c>
    </row>
    <row r="4606" spans="1:6">
      <c r="A4606" s="593">
        <v>94715</v>
      </c>
      <c r="B4606" s="593" t="s">
        <v>5342</v>
      </c>
      <c r="C4606" s="593" t="s">
        <v>123</v>
      </c>
      <c r="D4606" s="593" t="s">
        <v>942</v>
      </c>
      <c r="E4606" s="595">
        <v>264.36</v>
      </c>
      <c r="F4606" s="591" t="s">
        <v>794</v>
      </c>
    </row>
    <row r="4607" spans="1:6">
      <c r="A4607" s="593">
        <v>94724</v>
      </c>
      <c r="B4607" s="593" t="s">
        <v>5343</v>
      </c>
      <c r="C4607" s="593" t="s">
        <v>123</v>
      </c>
      <c r="D4607" s="593" t="s">
        <v>942</v>
      </c>
      <c r="E4607" s="595">
        <v>26.39</v>
      </c>
      <c r="F4607" s="591" t="s">
        <v>794</v>
      </c>
    </row>
    <row r="4608" spans="1:6">
      <c r="A4608" s="593">
        <v>94725</v>
      </c>
      <c r="B4608" s="593" t="s">
        <v>5344</v>
      </c>
      <c r="C4608" s="593" t="s">
        <v>123</v>
      </c>
      <c r="D4608" s="593" t="s">
        <v>942</v>
      </c>
      <c r="E4608" s="595">
        <v>7.08</v>
      </c>
      <c r="F4608" s="591" t="s">
        <v>794</v>
      </c>
    </row>
    <row r="4609" spans="1:6">
      <c r="A4609" s="593">
        <v>94726</v>
      </c>
      <c r="B4609" s="593" t="s">
        <v>5345</v>
      </c>
      <c r="C4609" s="593" t="s">
        <v>123</v>
      </c>
      <c r="D4609" s="593" t="s">
        <v>942</v>
      </c>
      <c r="E4609" s="595">
        <v>34.049999999999997</v>
      </c>
      <c r="F4609" s="591" t="s">
        <v>794</v>
      </c>
    </row>
    <row r="4610" spans="1:6">
      <c r="A4610" s="593">
        <v>94727</v>
      </c>
      <c r="B4610" s="593" t="s">
        <v>5346</v>
      </c>
      <c r="C4610" s="593" t="s">
        <v>123</v>
      </c>
      <c r="D4610" s="593" t="s">
        <v>942</v>
      </c>
      <c r="E4610" s="595">
        <v>11.59</v>
      </c>
      <c r="F4610" s="591" t="s">
        <v>794</v>
      </c>
    </row>
    <row r="4611" spans="1:6">
      <c r="A4611" s="593">
        <v>94728</v>
      </c>
      <c r="B4611" s="593" t="s">
        <v>5347</v>
      </c>
      <c r="C4611" s="593" t="s">
        <v>123</v>
      </c>
      <c r="D4611" s="593" t="s">
        <v>942</v>
      </c>
      <c r="E4611" s="595">
        <v>53.2</v>
      </c>
      <c r="F4611" s="591" t="s">
        <v>794</v>
      </c>
    </row>
    <row r="4612" spans="1:6">
      <c r="A4612" s="593">
        <v>94729</v>
      </c>
      <c r="B4612" s="593" t="s">
        <v>5348</v>
      </c>
      <c r="C4612" s="593" t="s">
        <v>123</v>
      </c>
      <c r="D4612" s="593" t="s">
        <v>942</v>
      </c>
      <c r="E4612" s="595">
        <v>20.07</v>
      </c>
      <c r="F4612" s="591" t="s">
        <v>794</v>
      </c>
    </row>
    <row r="4613" spans="1:6">
      <c r="A4613" s="593">
        <v>94730</v>
      </c>
      <c r="B4613" s="593" t="s">
        <v>5349</v>
      </c>
      <c r="C4613" s="593" t="s">
        <v>123</v>
      </c>
      <c r="D4613" s="593" t="s">
        <v>942</v>
      </c>
      <c r="E4613" s="595">
        <v>65.17</v>
      </c>
      <c r="F4613" s="591" t="s">
        <v>794</v>
      </c>
    </row>
    <row r="4614" spans="1:6">
      <c r="A4614" s="593">
        <v>94731</v>
      </c>
      <c r="B4614" s="593" t="s">
        <v>5350</v>
      </c>
      <c r="C4614" s="593" t="s">
        <v>123</v>
      </c>
      <c r="D4614" s="593" t="s">
        <v>942</v>
      </c>
      <c r="E4614" s="595">
        <v>26.57</v>
      </c>
      <c r="F4614" s="591" t="s">
        <v>794</v>
      </c>
    </row>
    <row r="4615" spans="1:6">
      <c r="A4615" s="593">
        <v>94732</v>
      </c>
      <c r="B4615" s="593" t="s">
        <v>5351</v>
      </c>
      <c r="C4615" s="593" t="s">
        <v>123</v>
      </c>
      <c r="D4615" s="593" t="s">
        <v>942</v>
      </c>
      <c r="E4615" s="595">
        <v>104.53</v>
      </c>
      <c r="F4615" s="591" t="s">
        <v>794</v>
      </c>
    </row>
    <row r="4616" spans="1:6">
      <c r="A4616" s="593">
        <v>94733</v>
      </c>
      <c r="B4616" s="593" t="s">
        <v>5352</v>
      </c>
      <c r="C4616" s="593" t="s">
        <v>123</v>
      </c>
      <c r="D4616" s="593" t="s">
        <v>942</v>
      </c>
      <c r="E4616" s="595">
        <v>46.56</v>
      </c>
      <c r="F4616" s="591" t="s">
        <v>794</v>
      </c>
    </row>
    <row r="4617" spans="1:6">
      <c r="A4617" s="593">
        <v>94734</v>
      </c>
      <c r="B4617" s="593" t="s">
        <v>5353</v>
      </c>
      <c r="C4617" s="593" t="s">
        <v>123</v>
      </c>
      <c r="D4617" s="593" t="s">
        <v>942</v>
      </c>
      <c r="E4617" s="594">
        <v>382.79</v>
      </c>
      <c r="F4617" s="591" t="s">
        <v>794</v>
      </c>
    </row>
    <row r="4618" spans="1:6">
      <c r="A4618" s="593">
        <v>94736</v>
      </c>
      <c r="B4618" s="593" t="s">
        <v>5354</v>
      </c>
      <c r="C4618" s="593" t="s">
        <v>123</v>
      </c>
      <c r="D4618" s="593" t="s">
        <v>942</v>
      </c>
      <c r="E4618" s="594">
        <v>556.71</v>
      </c>
      <c r="F4618" s="591" t="s">
        <v>794</v>
      </c>
    </row>
    <row r="4619" spans="1:6">
      <c r="A4619" s="593">
        <v>94737</v>
      </c>
      <c r="B4619" s="593" t="s">
        <v>5355</v>
      </c>
      <c r="C4619" s="593" t="s">
        <v>123</v>
      </c>
      <c r="D4619" s="593" t="s">
        <v>942</v>
      </c>
      <c r="E4619" s="594">
        <v>193.42</v>
      </c>
      <c r="F4619" s="591" t="s">
        <v>794</v>
      </c>
    </row>
    <row r="4620" spans="1:6">
      <c r="A4620" s="593">
        <v>94738</v>
      </c>
      <c r="B4620" s="593" t="s">
        <v>5356</v>
      </c>
      <c r="C4620" s="593" t="s">
        <v>123</v>
      </c>
      <c r="D4620" s="593" t="s">
        <v>942</v>
      </c>
      <c r="E4620" s="594">
        <v>1679.92</v>
      </c>
      <c r="F4620" s="591" t="s">
        <v>794</v>
      </c>
    </row>
    <row r="4621" spans="1:6">
      <c r="A4621" s="593">
        <v>94739</v>
      </c>
      <c r="B4621" s="593" t="s">
        <v>5357</v>
      </c>
      <c r="C4621" s="593" t="s">
        <v>123</v>
      </c>
      <c r="D4621" s="593" t="s">
        <v>942</v>
      </c>
      <c r="E4621" s="594">
        <v>237.35</v>
      </c>
      <c r="F4621" s="591" t="s">
        <v>794</v>
      </c>
    </row>
    <row r="4622" spans="1:6">
      <c r="A4622" s="593">
        <v>94740</v>
      </c>
      <c r="B4622" s="593" t="s">
        <v>5358</v>
      </c>
      <c r="C4622" s="593" t="s">
        <v>123</v>
      </c>
      <c r="D4622" s="593" t="s">
        <v>942</v>
      </c>
      <c r="E4622" s="594">
        <v>9.82</v>
      </c>
      <c r="F4622" s="591" t="s">
        <v>794</v>
      </c>
    </row>
    <row r="4623" spans="1:6">
      <c r="A4623" s="593">
        <v>94741</v>
      </c>
      <c r="B4623" s="593" t="s">
        <v>5359</v>
      </c>
      <c r="C4623" s="593" t="s">
        <v>123</v>
      </c>
      <c r="D4623" s="593" t="s">
        <v>942</v>
      </c>
      <c r="E4623" s="595">
        <v>12.84</v>
      </c>
      <c r="F4623" s="591" t="s">
        <v>794</v>
      </c>
    </row>
    <row r="4624" spans="1:6">
      <c r="A4624" s="593">
        <v>94742</v>
      </c>
      <c r="B4624" s="593" t="s">
        <v>5360</v>
      </c>
      <c r="C4624" s="593" t="s">
        <v>123</v>
      </c>
      <c r="D4624" s="593" t="s">
        <v>942</v>
      </c>
      <c r="E4624" s="595">
        <v>16.55</v>
      </c>
      <c r="F4624" s="591" t="s">
        <v>794</v>
      </c>
    </row>
    <row r="4625" spans="1:6">
      <c r="A4625" s="593">
        <v>94743</v>
      </c>
      <c r="B4625" s="593" t="s">
        <v>5361</v>
      </c>
      <c r="C4625" s="593" t="s">
        <v>123</v>
      </c>
      <c r="D4625" s="593" t="s">
        <v>942</v>
      </c>
      <c r="E4625" s="595">
        <v>21.09</v>
      </c>
      <c r="F4625" s="591" t="s">
        <v>794</v>
      </c>
    </row>
    <row r="4626" spans="1:6">
      <c r="A4626" s="593">
        <v>94744</v>
      </c>
      <c r="B4626" s="593" t="s">
        <v>5362</v>
      </c>
      <c r="C4626" s="593" t="s">
        <v>123</v>
      </c>
      <c r="D4626" s="593" t="s">
        <v>942</v>
      </c>
      <c r="E4626" s="595">
        <v>26.21</v>
      </c>
      <c r="F4626" s="591" t="s">
        <v>794</v>
      </c>
    </row>
    <row r="4627" spans="1:6">
      <c r="A4627" s="593">
        <v>94746</v>
      </c>
      <c r="B4627" s="593" t="s">
        <v>5363</v>
      </c>
      <c r="C4627" s="593" t="s">
        <v>123</v>
      </c>
      <c r="D4627" s="593" t="s">
        <v>942</v>
      </c>
      <c r="E4627" s="595">
        <v>37.69</v>
      </c>
      <c r="F4627" s="591" t="s">
        <v>794</v>
      </c>
    </row>
    <row r="4628" spans="1:6">
      <c r="A4628" s="593">
        <v>94748</v>
      </c>
      <c r="B4628" s="593" t="s">
        <v>5364</v>
      </c>
      <c r="C4628" s="593" t="s">
        <v>123</v>
      </c>
      <c r="D4628" s="593" t="s">
        <v>942</v>
      </c>
      <c r="E4628" s="595">
        <v>83.23</v>
      </c>
      <c r="F4628" s="591" t="s">
        <v>794</v>
      </c>
    </row>
    <row r="4629" spans="1:6">
      <c r="A4629" s="593">
        <v>94750</v>
      </c>
      <c r="B4629" s="593" t="s">
        <v>5365</v>
      </c>
      <c r="C4629" s="593" t="s">
        <v>123</v>
      </c>
      <c r="D4629" s="593" t="s">
        <v>942</v>
      </c>
      <c r="E4629" s="595">
        <v>168.23</v>
      </c>
      <c r="F4629" s="591" t="s">
        <v>794</v>
      </c>
    </row>
    <row r="4630" spans="1:6">
      <c r="A4630" s="593">
        <v>94752</v>
      </c>
      <c r="B4630" s="593" t="s">
        <v>5366</v>
      </c>
      <c r="C4630" s="593" t="s">
        <v>123</v>
      </c>
      <c r="D4630" s="593" t="s">
        <v>942</v>
      </c>
      <c r="E4630" s="595">
        <v>201.89</v>
      </c>
      <c r="F4630" s="591" t="s">
        <v>794</v>
      </c>
    </row>
    <row r="4631" spans="1:6">
      <c r="A4631" s="593">
        <v>94754</v>
      </c>
      <c r="B4631" s="593" t="s">
        <v>5367</v>
      </c>
      <c r="C4631" s="593" t="s">
        <v>123</v>
      </c>
      <c r="D4631" s="593" t="s">
        <v>942</v>
      </c>
      <c r="E4631" s="595">
        <v>288.82</v>
      </c>
      <c r="F4631" s="591" t="s">
        <v>794</v>
      </c>
    </row>
    <row r="4632" spans="1:6">
      <c r="A4632" s="593">
        <v>94756</v>
      </c>
      <c r="B4632" s="593" t="s">
        <v>5368</v>
      </c>
      <c r="C4632" s="593" t="s">
        <v>123</v>
      </c>
      <c r="D4632" s="593" t="s">
        <v>942</v>
      </c>
      <c r="E4632" s="595">
        <v>12.7</v>
      </c>
      <c r="F4632" s="591" t="s">
        <v>794</v>
      </c>
    </row>
    <row r="4633" spans="1:6">
      <c r="A4633" s="593">
        <v>94757</v>
      </c>
      <c r="B4633" s="593" t="s">
        <v>5369</v>
      </c>
      <c r="C4633" s="593" t="s">
        <v>123</v>
      </c>
      <c r="D4633" s="593" t="s">
        <v>942</v>
      </c>
      <c r="E4633" s="595">
        <v>20.16</v>
      </c>
      <c r="F4633" s="591" t="s">
        <v>794</v>
      </c>
    </row>
    <row r="4634" spans="1:6">
      <c r="A4634" s="593">
        <v>94758</v>
      </c>
      <c r="B4634" s="593" t="s">
        <v>5370</v>
      </c>
      <c r="C4634" s="593" t="s">
        <v>123</v>
      </c>
      <c r="D4634" s="593" t="s">
        <v>942</v>
      </c>
      <c r="E4634" s="595">
        <v>51.73</v>
      </c>
      <c r="F4634" s="591" t="s">
        <v>794</v>
      </c>
    </row>
    <row r="4635" spans="1:6">
      <c r="A4635" s="593">
        <v>94759</v>
      </c>
      <c r="B4635" s="593" t="s">
        <v>5371</v>
      </c>
      <c r="C4635" s="593" t="s">
        <v>123</v>
      </c>
      <c r="D4635" s="593" t="s">
        <v>942</v>
      </c>
      <c r="E4635" s="595">
        <v>65.77</v>
      </c>
      <c r="F4635" s="591" t="s">
        <v>794</v>
      </c>
    </row>
    <row r="4636" spans="1:6">
      <c r="A4636" s="593">
        <v>94760</v>
      </c>
      <c r="B4636" s="593" t="s">
        <v>5372</v>
      </c>
      <c r="C4636" s="593" t="s">
        <v>123</v>
      </c>
      <c r="D4636" s="593" t="s">
        <v>942</v>
      </c>
      <c r="E4636" s="595">
        <v>104.69</v>
      </c>
      <c r="F4636" s="591" t="s">
        <v>794</v>
      </c>
    </row>
    <row r="4637" spans="1:6">
      <c r="A4637" s="593">
        <v>94761</v>
      </c>
      <c r="B4637" s="593" t="s">
        <v>5373</v>
      </c>
      <c r="C4637" s="593" t="s">
        <v>123</v>
      </c>
      <c r="D4637" s="593" t="s">
        <v>942</v>
      </c>
      <c r="E4637" s="595">
        <v>226.54</v>
      </c>
      <c r="F4637" s="591" t="s">
        <v>794</v>
      </c>
    </row>
    <row r="4638" spans="1:6">
      <c r="A4638" s="593">
        <v>94762</v>
      </c>
      <c r="B4638" s="593" t="s">
        <v>5374</v>
      </c>
      <c r="C4638" s="593" t="s">
        <v>123</v>
      </c>
      <c r="D4638" s="593" t="s">
        <v>942</v>
      </c>
      <c r="E4638" s="595">
        <v>274.52999999999997</v>
      </c>
      <c r="F4638" s="591" t="s">
        <v>794</v>
      </c>
    </row>
    <row r="4639" spans="1:6">
      <c r="A4639" s="593">
        <v>94763</v>
      </c>
      <c r="B4639" s="593" t="s">
        <v>5375</v>
      </c>
      <c r="C4639" s="593" t="s">
        <v>123</v>
      </c>
      <c r="D4639" s="593" t="s">
        <v>942</v>
      </c>
      <c r="E4639" s="595">
        <v>359.93</v>
      </c>
      <c r="F4639" s="591" t="s">
        <v>794</v>
      </c>
    </row>
    <row r="4640" spans="1:6">
      <c r="A4640" s="593">
        <v>94764</v>
      </c>
      <c r="B4640" s="593" t="s">
        <v>5376</v>
      </c>
      <c r="C4640" s="593" t="s">
        <v>123</v>
      </c>
      <c r="D4640" s="593" t="s">
        <v>942</v>
      </c>
      <c r="E4640" s="595">
        <v>36.42</v>
      </c>
      <c r="F4640" s="591" t="s">
        <v>794</v>
      </c>
    </row>
    <row r="4641" spans="1:6">
      <c r="A4641" s="593">
        <v>94765</v>
      </c>
      <c r="B4641" s="593" t="s">
        <v>5377</v>
      </c>
      <c r="C4641" s="593" t="s">
        <v>123</v>
      </c>
      <c r="D4641" s="593" t="s">
        <v>942</v>
      </c>
      <c r="E4641" s="595">
        <v>40.299999999999997</v>
      </c>
      <c r="F4641" s="591" t="s">
        <v>794</v>
      </c>
    </row>
    <row r="4642" spans="1:6">
      <c r="A4642" s="593">
        <v>94766</v>
      </c>
      <c r="B4642" s="593" t="s">
        <v>5378</v>
      </c>
      <c r="C4642" s="593" t="s">
        <v>123</v>
      </c>
      <c r="D4642" s="593" t="s">
        <v>942</v>
      </c>
      <c r="E4642" s="595">
        <v>45.26</v>
      </c>
      <c r="F4642" s="591" t="s">
        <v>794</v>
      </c>
    </row>
    <row r="4643" spans="1:6">
      <c r="A4643" s="593">
        <v>94767</v>
      </c>
      <c r="B4643" s="593" t="s">
        <v>5379</v>
      </c>
      <c r="C4643" s="593" t="s">
        <v>123</v>
      </c>
      <c r="D4643" s="593" t="s">
        <v>942</v>
      </c>
      <c r="E4643" s="595">
        <v>67.83</v>
      </c>
      <c r="F4643" s="591" t="s">
        <v>794</v>
      </c>
    </row>
    <row r="4644" spans="1:6">
      <c r="A4644" s="593">
        <v>94768</v>
      </c>
      <c r="B4644" s="593" t="s">
        <v>5380</v>
      </c>
      <c r="C4644" s="593" t="s">
        <v>123</v>
      </c>
      <c r="D4644" s="593" t="s">
        <v>942</v>
      </c>
      <c r="E4644" s="595">
        <v>77.03</v>
      </c>
      <c r="F4644" s="591" t="s">
        <v>794</v>
      </c>
    </row>
    <row r="4645" spans="1:6">
      <c r="A4645" s="593">
        <v>94769</v>
      </c>
      <c r="B4645" s="593" t="s">
        <v>5381</v>
      </c>
      <c r="C4645" s="593" t="s">
        <v>123</v>
      </c>
      <c r="D4645" s="593" t="s">
        <v>942</v>
      </c>
      <c r="E4645" s="595">
        <v>103.38</v>
      </c>
      <c r="F4645" s="591" t="s">
        <v>794</v>
      </c>
    </row>
    <row r="4646" spans="1:6">
      <c r="A4646" s="593">
        <v>94783</v>
      </c>
      <c r="B4646" s="593" t="s">
        <v>5382</v>
      </c>
      <c r="C4646" s="593" t="s">
        <v>123</v>
      </c>
      <c r="D4646" s="593" t="s">
        <v>942</v>
      </c>
      <c r="E4646" s="595">
        <v>16.32</v>
      </c>
      <c r="F4646" s="591" t="s">
        <v>794</v>
      </c>
    </row>
    <row r="4647" spans="1:6">
      <c r="A4647" s="593">
        <v>94863</v>
      </c>
      <c r="B4647" s="593" t="s">
        <v>5383</v>
      </c>
      <c r="C4647" s="593" t="s">
        <v>123</v>
      </c>
      <c r="D4647" s="593" t="s">
        <v>942</v>
      </c>
      <c r="E4647" s="595">
        <v>162.30000000000001</v>
      </c>
      <c r="F4647" s="591" t="s">
        <v>794</v>
      </c>
    </row>
    <row r="4648" spans="1:6">
      <c r="A4648" s="593">
        <v>95237</v>
      </c>
      <c r="B4648" s="593" t="s">
        <v>5384</v>
      </c>
      <c r="C4648" s="593" t="s">
        <v>123</v>
      </c>
      <c r="D4648" s="593" t="s">
        <v>942</v>
      </c>
      <c r="E4648" s="595">
        <v>21.68</v>
      </c>
      <c r="F4648" s="591" t="s">
        <v>794</v>
      </c>
    </row>
    <row r="4649" spans="1:6">
      <c r="A4649" s="593">
        <v>95693</v>
      </c>
      <c r="B4649" s="593" t="s">
        <v>5385</v>
      </c>
      <c r="C4649" s="593" t="s">
        <v>123</v>
      </c>
      <c r="D4649" s="593" t="s">
        <v>942</v>
      </c>
      <c r="E4649" s="595">
        <v>49.69</v>
      </c>
      <c r="F4649" s="591" t="s">
        <v>794</v>
      </c>
    </row>
    <row r="4650" spans="1:6">
      <c r="A4650" s="593">
        <v>95694</v>
      </c>
      <c r="B4650" s="593" t="s">
        <v>5386</v>
      </c>
      <c r="C4650" s="593" t="s">
        <v>123</v>
      </c>
      <c r="D4650" s="593" t="s">
        <v>942</v>
      </c>
      <c r="E4650" s="595">
        <v>52.29</v>
      </c>
      <c r="F4650" s="591" t="s">
        <v>794</v>
      </c>
    </row>
    <row r="4651" spans="1:6">
      <c r="A4651" s="593">
        <v>95695</v>
      </c>
      <c r="B4651" s="593" t="s">
        <v>5387</v>
      </c>
      <c r="C4651" s="593" t="s">
        <v>123</v>
      </c>
      <c r="D4651" s="593" t="s">
        <v>942</v>
      </c>
      <c r="E4651" s="595">
        <v>58.28</v>
      </c>
      <c r="F4651" s="591" t="s">
        <v>794</v>
      </c>
    </row>
    <row r="4652" spans="1:6">
      <c r="A4652" s="593">
        <v>95696</v>
      </c>
      <c r="B4652" s="593" t="s">
        <v>5388</v>
      </c>
      <c r="C4652" s="593" t="s">
        <v>123</v>
      </c>
      <c r="D4652" s="593" t="s">
        <v>942</v>
      </c>
      <c r="E4652" s="595">
        <v>40.18</v>
      </c>
      <c r="F4652" s="591" t="s">
        <v>794</v>
      </c>
    </row>
    <row r="4653" spans="1:6">
      <c r="A4653" s="593">
        <v>96637</v>
      </c>
      <c r="B4653" s="593" t="s">
        <v>5389</v>
      </c>
      <c r="C4653" s="593" t="s">
        <v>123</v>
      </c>
      <c r="D4653" s="593" t="s">
        <v>793</v>
      </c>
      <c r="E4653" s="594">
        <v>13.2</v>
      </c>
      <c r="F4653" s="591" t="s">
        <v>794</v>
      </c>
    </row>
    <row r="4654" spans="1:6">
      <c r="A4654" s="593">
        <v>96638</v>
      </c>
      <c r="B4654" s="593" t="s">
        <v>5390</v>
      </c>
      <c r="C4654" s="593" t="s">
        <v>123</v>
      </c>
      <c r="D4654" s="593" t="s">
        <v>793</v>
      </c>
      <c r="E4654" s="594">
        <v>13.54</v>
      </c>
      <c r="F4654" s="591" t="s">
        <v>794</v>
      </c>
    </row>
    <row r="4655" spans="1:6">
      <c r="A4655" s="593">
        <v>96639</v>
      </c>
      <c r="B4655" s="593" t="s">
        <v>5391</v>
      </c>
      <c r="C4655" s="593" t="s">
        <v>123</v>
      </c>
      <c r="D4655" s="593" t="s">
        <v>793</v>
      </c>
      <c r="E4655" s="594">
        <v>9.2200000000000006</v>
      </c>
      <c r="F4655" s="591" t="s">
        <v>794</v>
      </c>
    </row>
    <row r="4656" spans="1:6">
      <c r="A4656" s="593">
        <v>96640</v>
      </c>
      <c r="B4656" s="593" t="s">
        <v>5392</v>
      </c>
      <c r="C4656" s="593" t="s">
        <v>123</v>
      </c>
      <c r="D4656" s="593" t="s">
        <v>793</v>
      </c>
      <c r="E4656" s="594">
        <v>22.16</v>
      </c>
      <c r="F4656" s="591" t="s">
        <v>794</v>
      </c>
    </row>
    <row r="4657" spans="1:6">
      <c r="A4657" s="593">
        <v>96641</v>
      </c>
      <c r="B4657" s="593" t="s">
        <v>5393</v>
      </c>
      <c r="C4657" s="593" t="s">
        <v>123</v>
      </c>
      <c r="D4657" s="593" t="s">
        <v>793</v>
      </c>
      <c r="E4657" s="594">
        <v>14.68</v>
      </c>
      <c r="F4657" s="591" t="s">
        <v>794</v>
      </c>
    </row>
    <row r="4658" spans="1:6">
      <c r="A4658" s="593">
        <v>96642</v>
      </c>
      <c r="B4658" s="593" t="s">
        <v>5394</v>
      </c>
      <c r="C4658" s="593" t="s">
        <v>123</v>
      </c>
      <c r="D4658" s="593" t="s">
        <v>793</v>
      </c>
      <c r="E4658" s="594">
        <v>17.36</v>
      </c>
      <c r="F4658" s="591" t="s">
        <v>794</v>
      </c>
    </row>
    <row r="4659" spans="1:6">
      <c r="A4659" s="593">
        <v>96643</v>
      </c>
      <c r="B4659" s="593" t="s">
        <v>5395</v>
      </c>
      <c r="C4659" s="593" t="s">
        <v>123</v>
      </c>
      <c r="D4659" s="593" t="s">
        <v>793</v>
      </c>
      <c r="E4659" s="594">
        <v>38.78</v>
      </c>
      <c r="F4659" s="591" t="s">
        <v>794</v>
      </c>
    </row>
    <row r="4660" spans="1:6">
      <c r="A4660" s="593">
        <v>96650</v>
      </c>
      <c r="B4660" s="593" t="s">
        <v>5396</v>
      </c>
      <c r="C4660" s="593" t="s">
        <v>123</v>
      </c>
      <c r="D4660" s="593" t="s">
        <v>793</v>
      </c>
      <c r="E4660" s="594">
        <v>7.45</v>
      </c>
      <c r="F4660" s="591" t="s">
        <v>794</v>
      </c>
    </row>
    <row r="4661" spans="1:6">
      <c r="A4661" s="593">
        <v>96651</v>
      </c>
      <c r="B4661" s="593" t="s">
        <v>5397</v>
      </c>
      <c r="C4661" s="593" t="s">
        <v>123</v>
      </c>
      <c r="D4661" s="593" t="s">
        <v>793</v>
      </c>
      <c r="E4661" s="595">
        <v>7.79</v>
      </c>
      <c r="F4661" s="591" t="s">
        <v>794</v>
      </c>
    </row>
    <row r="4662" spans="1:6">
      <c r="A4662" s="593">
        <v>96652</v>
      </c>
      <c r="B4662" s="593" t="s">
        <v>5398</v>
      </c>
      <c r="C4662" s="593" t="s">
        <v>123</v>
      </c>
      <c r="D4662" s="593" t="s">
        <v>793</v>
      </c>
      <c r="E4662" s="595">
        <v>8.89</v>
      </c>
      <c r="F4662" s="591" t="s">
        <v>794</v>
      </c>
    </row>
    <row r="4663" spans="1:6">
      <c r="A4663" s="593">
        <v>96653</v>
      </c>
      <c r="B4663" s="593" t="s">
        <v>5399</v>
      </c>
      <c r="C4663" s="593" t="s">
        <v>123</v>
      </c>
      <c r="D4663" s="593" t="s">
        <v>793</v>
      </c>
      <c r="E4663" s="595">
        <v>11.79</v>
      </c>
      <c r="F4663" s="591" t="s">
        <v>794</v>
      </c>
    </row>
    <row r="4664" spans="1:6">
      <c r="A4664" s="593">
        <v>96654</v>
      </c>
      <c r="B4664" s="593" t="s">
        <v>5400</v>
      </c>
      <c r="C4664" s="593" t="s">
        <v>123</v>
      </c>
      <c r="D4664" s="593" t="s">
        <v>793</v>
      </c>
      <c r="E4664" s="595">
        <v>13.45</v>
      </c>
      <c r="F4664" s="591" t="s">
        <v>794</v>
      </c>
    </row>
    <row r="4665" spans="1:6">
      <c r="A4665" s="593">
        <v>96655</v>
      </c>
      <c r="B4665" s="593" t="s">
        <v>5401</v>
      </c>
      <c r="C4665" s="593" t="s">
        <v>123</v>
      </c>
      <c r="D4665" s="593" t="s">
        <v>793</v>
      </c>
      <c r="E4665" s="595">
        <v>18.18</v>
      </c>
      <c r="F4665" s="591" t="s">
        <v>794</v>
      </c>
    </row>
    <row r="4666" spans="1:6">
      <c r="A4666" s="593">
        <v>96656</v>
      </c>
      <c r="B4666" s="593" t="s">
        <v>5402</v>
      </c>
      <c r="C4666" s="593" t="s">
        <v>123</v>
      </c>
      <c r="D4666" s="593" t="s">
        <v>793</v>
      </c>
      <c r="E4666" s="595">
        <v>5.38</v>
      </c>
      <c r="F4666" s="591" t="s">
        <v>794</v>
      </c>
    </row>
    <row r="4667" spans="1:6">
      <c r="A4667" s="593">
        <v>96657</v>
      </c>
      <c r="B4667" s="593" t="s">
        <v>5403</v>
      </c>
      <c r="C4667" s="593" t="s">
        <v>123</v>
      </c>
      <c r="D4667" s="593" t="s">
        <v>793</v>
      </c>
      <c r="E4667" s="595">
        <v>20.45</v>
      </c>
      <c r="F4667" s="591" t="s">
        <v>794</v>
      </c>
    </row>
    <row r="4668" spans="1:6">
      <c r="A4668" s="593">
        <v>96658</v>
      </c>
      <c r="B4668" s="593" t="s">
        <v>5404</v>
      </c>
      <c r="C4668" s="593" t="s">
        <v>123</v>
      </c>
      <c r="D4668" s="593" t="s">
        <v>793</v>
      </c>
      <c r="E4668" s="595">
        <v>12.97</v>
      </c>
      <c r="F4668" s="591" t="s">
        <v>794</v>
      </c>
    </row>
    <row r="4669" spans="1:6">
      <c r="A4669" s="593">
        <v>96659</v>
      </c>
      <c r="B4669" s="593" t="s">
        <v>5405</v>
      </c>
      <c r="C4669" s="593" t="s">
        <v>123</v>
      </c>
      <c r="D4669" s="593" t="s">
        <v>793</v>
      </c>
      <c r="E4669" s="594">
        <v>7.08</v>
      </c>
      <c r="F4669" s="591" t="s">
        <v>794</v>
      </c>
    </row>
    <row r="4670" spans="1:6">
      <c r="A4670" s="593">
        <v>96660</v>
      </c>
      <c r="B4670" s="593" t="s">
        <v>5406</v>
      </c>
      <c r="C4670" s="593" t="s">
        <v>123</v>
      </c>
      <c r="D4670" s="593" t="s">
        <v>793</v>
      </c>
      <c r="E4670" s="594">
        <v>27.86</v>
      </c>
      <c r="F4670" s="591" t="s">
        <v>794</v>
      </c>
    </row>
    <row r="4671" spans="1:6">
      <c r="A4671" s="593">
        <v>96661</v>
      </c>
      <c r="B4671" s="593" t="s">
        <v>5407</v>
      </c>
      <c r="C4671" s="593" t="s">
        <v>123</v>
      </c>
      <c r="D4671" s="593" t="s">
        <v>793</v>
      </c>
      <c r="E4671" s="594">
        <v>27.59</v>
      </c>
      <c r="F4671" s="591" t="s">
        <v>794</v>
      </c>
    </row>
    <row r="4672" spans="1:6">
      <c r="A4672" s="593">
        <v>96662</v>
      </c>
      <c r="B4672" s="593" t="s">
        <v>5408</v>
      </c>
      <c r="C4672" s="593" t="s">
        <v>123</v>
      </c>
      <c r="D4672" s="593" t="s">
        <v>793</v>
      </c>
      <c r="E4672" s="594">
        <v>7.91</v>
      </c>
      <c r="F4672" s="591" t="s">
        <v>794</v>
      </c>
    </row>
    <row r="4673" spans="1:6">
      <c r="A4673" s="593">
        <v>96663</v>
      </c>
      <c r="B4673" s="593" t="s">
        <v>5409</v>
      </c>
      <c r="C4673" s="593" t="s">
        <v>123</v>
      </c>
      <c r="D4673" s="593" t="s">
        <v>793</v>
      </c>
      <c r="E4673" s="594">
        <v>13.58</v>
      </c>
      <c r="F4673" s="591" t="s">
        <v>794</v>
      </c>
    </row>
    <row r="4674" spans="1:6">
      <c r="A4674" s="593">
        <v>96664</v>
      </c>
      <c r="B4674" s="593" t="s">
        <v>5410</v>
      </c>
      <c r="C4674" s="593" t="s">
        <v>123</v>
      </c>
      <c r="D4674" s="593" t="s">
        <v>793</v>
      </c>
      <c r="E4674" s="594">
        <v>14.97</v>
      </c>
      <c r="F4674" s="591" t="s">
        <v>794</v>
      </c>
    </row>
    <row r="4675" spans="1:6">
      <c r="A4675" s="593">
        <v>96665</v>
      </c>
      <c r="B4675" s="593" t="s">
        <v>5411</v>
      </c>
      <c r="C4675" s="593" t="s">
        <v>123</v>
      </c>
      <c r="D4675" s="593" t="s">
        <v>793</v>
      </c>
      <c r="E4675" s="594">
        <v>9.69</v>
      </c>
      <c r="F4675" s="591" t="s">
        <v>794</v>
      </c>
    </row>
    <row r="4676" spans="1:6">
      <c r="A4676" s="593">
        <v>96666</v>
      </c>
      <c r="B4676" s="593" t="s">
        <v>5412</v>
      </c>
      <c r="C4676" s="593" t="s">
        <v>123</v>
      </c>
      <c r="D4676" s="593" t="s">
        <v>793</v>
      </c>
      <c r="E4676" s="594">
        <v>14.11</v>
      </c>
      <c r="F4676" s="591" t="s">
        <v>794</v>
      </c>
    </row>
    <row r="4677" spans="1:6">
      <c r="A4677" s="593">
        <v>96667</v>
      </c>
      <c r="B4677" s="593" t="s">
        <v>5413</v>
      </c>
      <c r="C4677" s="593" t="s">
        <v>123</v>
      </c>
      <c r="D4677" s="593" t="s">
        <v>793</v>
      </c>
      <c r="E4677" s="594">
        <v>20.12</v>
      </c>
      <c r="F4677" s="591" t="s">
        <v>794</v>
      </c>
    </row>
    <row r="4678" spans="1:6">
      <c r="A4678" s="593">
        <v>96684</v>
      </c>
      <c r="B4678" s="593" t="s">
        <v>5414</v>
      </c>
      <c r="C4678" s="593" t="s">
        <v>123</v>
      </c>
      <c r="D4678" s="593" t="s">
        <v>793</v>
      </c>
      <c r="E4678" s="594">
        <v>9.52</v>
      </c>
      <c r="F4678" s="591" t="s">
        <v>794</v>
      </c>
    </row>
    <row r="4679" spans="1:6">
      <c r="A4679" s="593">
        <v>96685</v>
      </c>
      <c r="B4679" s="593" t="s">
        <v>5415</v>
      </c>
      <c r="C4679" s="593" t="s">
        <v>123</v>
      </c>
      <c r="D4679" s="593" t="s">
        <v>793</v>
      </c>
      <c r="E4679" s="594">
        <v>9.86</v>
      </c>
      <c r="F4679" s="591" t="s">
        <v>794</v>
      </c>
    </row>
    <row r="4680" spans="1:6">
      <c r="A4680" s="593">
        <v>96686</v>
      </c>
      <c r="B4680" s="593" t="s">
        <v>5416</v>
      </c>
      <c r="C4680" s="593" t="s">
        <v>123</v>
      </c>
      <c r="D4680" s="593" t="s">
        <v>793</v>
      </c>
      <c r="E4680" s="594">
        <v>12.29</v>
      </c>
      <c r="F4680" s="591" t="s">
        <v>794</v>
      </c>
    </row>
    <row r="4681" spans="1:6">
      <c r="A4681" s="593">
        <v>96687</v>
      </c>
      <c r="B4681" s="593" t="s">
        <v>5417</v>
      </c>
      <c r="C4681" s="593" t="s">
        <v>123</v>
      </c>
      <c r="D4681" s="593" t="s">
        <v>793</v>
      </c>
      <c r="E4681" s="594">
        <v>15.19</v>
      </c>
      <c r="F4681" s="591" t="s">
        <v>794</v>
      </c>
    </row>
    <row r="4682" spans="1:6">
      <c r="A4682" s="593">
        <v>96688</v>
      </c>
      <c r="B4682" s="593" t="s">
        <v>5418</v>
      </c>
      <c r="C4682" s="593" t="s">
        <v>123</v>
      </c>
      <c r="D4682" s="593" t="s">
        <v>793</v>
      </c>
      <c r="E4682" s="594">
        <v>18.37</v>
      </c>
      <c r="F4682" s="591" t="s">
        <v>794</v>
      </c>
    </row>
    <row r="4683" spans="1:6">
      <c r="A4683" s="593">
        <v>96689</v>
      </c>
      <c r="B4683" s="593" t="s">
        <v>5419</v>
      </c>
      <c r="C4683" s="593" t="s">
        <v>123</v>
      </c>
      <c r="D4683" s="593" t="s">
        <v>793</v>
      </c>
      <c r="E4683" s="594">
        <v>23.1</v>
      </c>
      <c r="F4683" s="591" t="s">
        <v>794</v>
      </c>
    </row>
    <row r="4684" spans="1:6">
      <c r="A4684" s="593">
        <v>96690</v>
      </c>
      <c r="B4684" s="593" t="s">
        <v>5420</v>
      </c>
      <c r="C4684" s="593" t="s">
        <v>123</v>
      </c>
      <c r="D4684" s="593" t="s">
        <v>793</v>
      </c>
      <c r="E4684" s="594">
        <v>25.69</v>
      </c>
      <c r="F4684" s="591" t="s">
        <v>794</v>
      </c>
    </row>
    <row r="4685" spans="1:6">
      <c r="A4685" s="593">
        <v>96691</v>
      </c>
      <c r="B4685" s="593" t="s">
        <v>5421</v>
      </c>
      <c r="C4685" s="593" t="s">
        <v>123</v>
      </c>
      <c r="D4685" s="593" t="s">
        <v>793</v>
      </c>
      <c r="E4685" s="594">
        <v>33.18</v>
      </c>
      <c r="F4685" s="591" t="s">
        <v>794</v>
      </c>
    </row>
    <row r="4686" spans="1:6">
      <c r="A4686" s="593">
        <v>96692</v>
      </c>
      <c r="B4686" s="593" t="s">
        <v>5422</v>
      </c>
      <c r="C4686" s="593" t="s">
        <v>123</v>
      </c>
      <c r="D4686" s="593" t="s">
        <v>793</v>
      </c>
      <c r="E4686" s="594">
        <v>36.549999999999997</v>
      </c>
      <c r="F4686" s="591" t="s">
        <v>794</v>
      </c>
    </row>
    <row r="4687" spans="1:6">
      <c r="A4687" s="593">
        <v>96693</v>
      </c>
      <c r="B4687" s="593" t="s">
        <v>5423</v>
      </c>
      <c r="C4687" s="593" t="s">
        <v>123</v>
      </c>
      <c r="D4687" s="593" t="s">
        <v>793</v>
      </c>
      <c r="E4687" s="594">
        <v>49.91</v>
      </c>
      <c r="F4687" s="591" t="s">
        <v>794</v>
      </c>
    </row>
    <row r="4688" spans="1:6">
      <c r="A4688" s="593">
        <v>96694</v>
      </c>
      <c r="B4688" s="593" t="s">
        <v>5424</v>
      </c>
      <c r="C4688" s="593" t="s">
        <v>123</v>
      </c>
      <c r="D4688" s="593" t="s">
        <v>793</v>
      </c>
      <c r="E4688" s="594">
        <v>78.489999999999995</v>
      </c>
      <c r="F4688" s="591" t="s">
        <v>794</v>
      </c>
    </row>
    <row r="4689" spans="1:6">
      <c r="A4689" s="593">
        <v>96695</v>
      </c>
      <c r="B4689" s="593" t="s">
        <v>5425</v>
      </c>
      <c r="C4689" s="593" t="s">
        <v>123</v>
      </c>
      <c r="D4689" s="593" t="s">
        <v>793</v>
      </c>
      <c r="E4689" s="594">
        <v>86.64</v>
      </c>
      <c r="F4689" s="591" t="s">
        <v>794</v>
      </c>
    </row>
    <row r="4690" spans="1:6">
      <c r="A4690" s="593">
        <v>96696</v>
      </c>
      <c r="B4690" s="593" t="s">
        <v>5426</v>
      </c>
      <c r="C4690" s="593" t="s">
        <v>123</v>
      </c>
      <c r="D4690" s="593" t="s">
        <v>793</v>
      </c>
      <c r="E4690" s="594">
        <v>98.08</v>
      </c>
      <c r="F4690" s="591" t="s">
        <v>794</v>
      </c>
    </row>
    <row r="4691" spans="1:6">
      <c r="A4691" s="593">
        <v>96697</v>
      </c>
      <c r="B4691" s="593" t="s">
        <v>5427</v>
      </c>
      <c r="C4691" s="593" t="s">
        <v>123</v>
      </c>
      <c r="D4691" s="593" t="s">
        <v>793</v>
      </c>
      <c r="E4691" s="594">
        <v>292.73</v>
      </c>
      <c r="F4691" s="591" t="s">
        <v>794</v>
      </c>
    </row>
    <row r="4692" spans="1:6">
      <c r="A4692" s="593">
        <v>96698</v>
      </c>
      <c r="B4692" s="593" t="s">
        <v>5428</v>
      </c>
      <c r="C4692" s="593" t="s">
        <v>123</v>
      </c>
      <c r="D4692" s="593" t="s">
        <v>793</v>
      </c>
      <c r="E4692" s="594">
        <v>6.77</v>
      </c>
      <c r="F4692" s="591" t="s">
        <v>794</v>
      </c>
    </row>
    <row r="4693" spans="1:6">
      <c r="A4693" s="593">
        <v>96699</v>
      </c>
      <c r="B4693" s="593" t="s">
        <v>5429</v>
      </c>
      <c r="C4693" s="593" t="s">
        <v>123</v>
      </c>
      <c r="D4693" s="593" t="s">
        <v>793</v>
      </c>
      <c r="E4693" s="594">
        <v>21.84</v>
      </c>
      <c r="F4693" s="591" t="s">
        <v>794</v>
      </c>
    </row>
    <row r="4694" spans="1:6">
      <c r="A4694" s="593">
        <v>96700</v>
      </c>
      <c r="B4694" s="593" t="s">
        <v>5430</v>
      </c>
      <c r="C4694" s="593" t="s">
        <v>123</v>
      </c>
      <c r="D4694" s="593" t="s">
        <v>793</v>
      </c>
      <c r="E4694" s="594">
        <v>14.36</v>
      </c>
      <c r="F4694" s="591" t="s">
        <v>794</v>
      </c>
    </row>
    <row r="4695" spans="1:6">
      <c r="A4695" s="593">
        <v>96701</v>
      </c>
      <c r="B4695" s="593" t="s">
        <v>5431</v>
      </c>
      <c r="C4695" s="593" t="s">
        <v>123</v>
      </c>
      <c r="D4695" s="593" t="s">
        <v>793</v>
      </c>
      <c r="E4695" s="594">
        <v>9.35</v>
      </c>
      <c r="F4695" s="591" t="s">
        <v>794</v>
      </c>
    </row>
    <row r="4696" spans="1:6">
      <c r="A4696" s="593">
        <v>96702</v>
      </c>
      <c r="B4696" s="593" t="s">
        <v>5432</v>
      </c>
      <c r="C4696" s="593" t="s">
        <v>123</v>
      </c>
      <c r="D4696" s="593" t="s">
        <v>793</v>
      </c>
      <c r="E4696" s="594">
        <v>9.73</v>
      </c>
      <c r="F4696" s="591" t="s">
        <v>794</v>
      </c>
    </row>
    <row r="4697" spans="1:6">
      <c r="A4697" s="593">
        <v>96703</v>
      </c>
      <c r="B4697" s="593" t="s">
        <v>5433</v>
      </c>
      <c r="C4697" s="593" t="s">
        <v>123</v>
      </c>
      <c r="D4697" s="593" t="s">
        <v>793</v>
      </c>
      <c r="E4697" s="594">
        <v>16.86</v>
      </c>
      <c r="F4697" s="591" t="s">
        <v>794</v>
      </c>
    </row>
    <row r="4698" spans="1:6">
      <c r="A4698" s="593">
        <v>96704</v>
      </c>
      <c r="B4698" s="593" t="s">
        <v>5434</v>
      </c>
      <c r="C4698" s="593" t="s">
        <v>123</v>
      </c>
      <c r="D4698" s="593" t="s">
        <v>793</v>
      </c>
      <c r="E4698" s="594">
        <v>17.29</v>
      </c>
      <c r="F4698" s="591" t="s">
        <v>794</v>
      </c>
    </row>
    <row r="4699" spans="1:6">
      <c r="A4699" s="593">
        <v>96705</v>
      </c>
      <c r="B4699" s="593" t="s">
        <v>5435</v>
      </c>
      <c r="C4699" s="593" t="s">
        <v>123</v>
      </c>
      <c r="D4699" s="593" t="s">
        <v>793</v>
      </c>
      <c r="E4699" s="594">
        <v>20.46</v>
      </c>
      <c r="F4699" s="591" t="s">
        <v>794</v>
      </c>
    </row>
    <row r="4700" spans="1:6">
      <c r="A4700" s="593">
        <v>96706</v>
      </c>
      <c r="B4700" s="593" t="s">
        <v>5436</v>
      </c>
      <c r="C4700" s="593" t="s">
        <v>123</v>
      </c>
      <c r="D4700" s="593" t="s">
        <v>793</v>
      </c>
      <c r="E4700" s="594">
        <v>30.47</v>
      </c>
      <c r="F4700" s="591" t="s">
        <v>794</v>
      </c>
    </row>
    <row r="4701" spans="1:6">
      <c r="A4701" s="593">
        <v>96707</v>
      </c>
      <c r="B4701" s="593" t="s">
        <v>5437</v>
      </c>
      <c r="C4701" s="593" t="s">
        <v>123</v>
      </c>
      <c r="D4701" s="593" t="s">
        <v>793</v>
      </c>
      <c r="E4701" s="595">
        <v>49.29</v>
      </c>
      <c r="F4701" s="591" t="s">
        <v>794</v>
      </c>
    </row>
    <row r="4702" spans="1:6">
      <c r="A4702" s="593">
        <v>96708</v>
      </c>
      <c r="B4702" s="593" t="s">
        <v>5438</v>
      </c>
      <c r="C4702" s="593" t="s">
        <v>123</v>
      </c>
      <c r="D4702" s="593" t="s">
        <v>793</v>
      </c>
      <c r="E4702" s="595">
        <v>74.989999999999995</v>
      </c>
      <c r="F4702" s="591" t="s">
        <v>794</v>
      </c>
    </row>
    <row r="4703" spans="1:6">
      <c r="A4703" s="593">
        <v>96709</v>
      </c>
      <c r="B4703" s="593" t="s">
        <v>5439</v>
      </c>
      <c r="C4703" s="593" t="s">
        <v>123</v>
      </c>
      <c r="D4703" s="593" t="s">
        <v>793</v>
      </c>
      <c r="E4703" s="595">
        <v>95.75</v>
      </c>
      <c r="F4703" s="591" t="s">
        <v>794</v>
      </c>
    </row>
    <row r="4704" spans="1:6">
      <c r="A4704" s="593">
        <v>96710</v>
      </c>
      <c r="B4704" s="593" t="s">
        <v>5440</v>
      </c>
      <c r="C4704" s="593" t="s">
        <v>123</v>
      </c>
      <c r="D4704" s="593" t="s">
        <v>793</v>
      </c>
      <c r="E4704" s="595">
        <v>12.45</v>
      </c>
      <c r="F4704" s="591" t="s">
        <v>794</v>
      </c>
    </row>
    <row r="4705" spans="1:6">
      <c r="A4705" s="593">
        <v>96711</v>
      </c>
      <c r="B4705" s="593" t="s">
        <v>5441</v>
      </c>
      <c r="C4705" s="593" t="s">
        <v>123</v>
      </c>
      <c r="D4705" s="593" t="s">
        <v>793</v>
      </c>
      <c r="E4705" s="595">
        <v>18.66</v>
      </c>
      <c r="F4705" s="591" t="s">
        <v>794</v>
      </c>
    </row>
    <row r="4706" spans="1:6">
      <c r="A4706" s="593">
        <v>96712</v>
      </c>
      <c r="B4706" s="593" t="s">
        <v>5442</v>
      </c>
      <c r="C4706" s="593" t="s">
        <v>123</v>
      </c>
      <c r="D4706" s="593" t="s">
        <v>793</v>
      </c>
      <c r="E4706" s="594">
        <v>26.68</v>
      </c>
      <c r="F4706" s="591" t="s">
        <v>794</v>
      </c>
    </row>
    <row r="4707" spans="1:6">
      <c r="A4707" s="593">
        <v>96713</v>
      </c>
      <c r="B4707" s="593" t="s">
        <v>5443</v>
      </c>
      <c r="C4707" s="593" t="s">
        <v>123</v>
      </c>
      <c r="D4707" s="593" t="s">
        <v>793</v>
      </c>
      <c r="E4707" s="594">
        <v>41.2</v>
      </c>
      <c r="F4707" s="591" t="s">
        <v>794</v>
      </c>
    </row>
    <row r="4708" spans="1:6">
      <c r="A4708" s="593">
        <v>96714</v>
      </c>
      <c r="B4708" s="593" t="s">
        <v>5444</v>
      </c>
      <c r="C4708" s="593" t="s">
        <v>123</v>
      </c>
      <c r="D4708" s="593" t="s">
        <v>793</v>
      </c>
      <c r="E4708" s="594">
        <v>58.83</v>
      </c>
      <c r="F4708" s="591" t="s">
        <v>794</v>
      </c>
    </row>
    <row r="4709" spans="1:6">
      <c r="A4709" s="593">
        <v>96715</v>
      </c>
      <c r="B4709" s="593" t="s">
        <v>5445</v>
      </c>
      <c r="C4709" s="593" t="s">
        <v>123</v>
      </c>
      <c r="D4709" s="593" t="s">
        <v>793</v>
      </c>
      <c r="E4709" s="594">
        <v>105.58</v>
      </c>
      <c r="F4709" s="591" t="s">
        <v>794</v>
      </c>
    </row>
    <row r="4710" spans="1:6">
      <c r="A4710" s="593">
        <v>96716</v>
      </c>
      <c r="B4710" s="593" t="s">
        <v>5446</v>
      </c>
      <c r="C4710" s="593" t="s">
        <v>123</v>
      </c>
      <c r="D4710" s="593" t="s">
        <v>793</v>
      </c>
      <c r="E4710" s="594">
        <v>137.68</v>
      </c>
      <c r="F4710" s="591" t="s">
        <v>794</v>
      </c>
    </row>
    <row r="4711" spans="1:6">
      <c r="A4711" s="593">
        <v>96717</v>
      </c>
      <c r="B4711" s="593" t="s">
        <v>5447</v>
      </c>
      <c r="C4711" s="593" t="s">
        <v>123</v>
      </c>
      <c r="D4711" s="593" t="s">
        <v>793</v>
      </c>
      <c r="E4711" s="594">
        <v>265.64999999999998</v>
      </c>
      <c r="F4711" s="591" t="s">
        <v>794</v>
      </c>
    </row>
    <row r="4712" spans="1:6">
      <c r="A4712" s="593">
        <v>96736</v>
      </c>
      <c r="B4712" s="593" t="s">
        <v>5448</v>
      </c>
      <c r="C4712" s="593" t="s">
        <v>123</v>
      </c>
      <c r="D4712" s="593" t="s">
        <v>793</v>
      </c>
      <c r="E4712" s="594">
        <v>4.92</v>
      </c>
      <c r="F4712" s="591" t="s">
        <v>794</v>
      </c>
    </row>
    <row r="4713" spans="1:6">
      <c r="A4713" s="593">
        <v>96737</v>
      </c>
      <c r="B4713" s="593" t="s">
        <v>5449</v>
      </c>
      <c r="C4713" s="593" t="s">
        <v>123</v>
      </c>
      <c r="D4713" s="593" t="s">
        <v>793</v>
      </c>
      <c r="E4713" s="595">
        <v>5.01</v>
      </c>
      <c r="F4713" s="591" t="s">
        <v>794</v>
      </c>
    </row>
    <row r="4714" spans="1:6">
      <c r="A4714" s="593">
        <v>96738</v>
      </c>
      <c r="B4714" s="593" t="s">
        <v>5450</v>
      </c>
      <c r="C4714" s="593" t="s">
        <v>123</v>
      </c>
      <c r="D4714" s="593" t="s">
        <v>793</v>
      </c>
      <c r="E4714" s="595">
        <v>20.12</v>
      </c>
      <c r="F4714" s="591" t="s">
        <v>794</v>
      </c>
    </row>
    <row r="4715" spans="1:6">
      <c r="A4715" s="593">
        <v>96739</v>
      </c>
      <c r="B4715" s="593" t="s">
        <v>5451</v>
      </c>
      <c r="C4715" s="593" t="s">
        <v>123</v>
      </c>
      <c r="D4715" s="593" t="s">
        <v>793</v>
      </c>
      <c r="E4715" s="595">
        <v>7.01</v>
      </c>
      <c r="F4715" s="591" t="s">
        <v>794</v>
      </c>
    </row>
    <row r="4716" spans="1:6">
      <c r="A4716" s="593">
        <v>96740</v>
      </c>
      <c r="B4716" s="593" t="s">
        <v>5452</v>
      </c>
      <c r="C4716" s="593" t="s">
        <v>123</v>
      </c>
      <c r="D4716" s="593" t="s">
        <v>793</v>
      </c>
      <c r="E4716" s="595">
        <v>27.92</v>
      </c>
      <c r="F4716" s="591" t="s">
        <v>794</v>
      </c>
    </row>
    <row r="4717" spans="1:6">
      <c r="A4717" s="593">
        <v>96741</v>
      </c>
      <c r="B4717" s="593" t="s">
        <v>5453</v>
      </c>
      <c r="C4717" s="593" t="s">
        <v>123</v>
      </c>
      <c r="D4717" s="593" t="s">
        <v>793</v>
      </c>
      <c r="E4717" s="595">
        <v>14.03</v>
      </c>
      <c r="F4717" s="591" t="s">
        <v>794</v>
      </c>
    </row>
    <row r="4718" spans="1:6">
      <c r="A4718" s="593">
        <v>96742</v>
      </c>
      <c r="B4718" s="593" t="s">
        <v>5454</v>
      </c>
      <c r="C4718" s="593" t="s">
        <v>123</v>
      </c>
      <c r="D4718" s="593" t="s">
        <v>793</v>
      </c>
      <c r="E4718" s="595">
        <v>17.21</v>
      </c>
      <c r="F4718" s="591" t="s">
        <v>794</v>
      </c>
    </row>
    <row r="4719" spans="1:6">
      <c r="A4719" s="593">
        <v>96743</v>
      </c>
      <c r="B4719" s="593" t="s">
        <v>5455</v>
      </c>
      <c r="C4719" s="593" t="s">
        <v>123</v>
      </c>
      <c r="D4719" s="593" t="s">
        <v>793</v>
      </c>
      <c r="E4719" s="595">
        <v>27.05</v>
      </c>
      <c r="F4719" s="591" t="s">
        <v>794</v>
      </c>
    </row>
    <row r="4720" spans="1:6">
      <c r="A4720" s="593">
        <v>96744</v>
      </c>
      <c r="B4720" s="593" t="s">
        <v>5456</v>
      </c>
      <c r="C4720" s="593" t="s">
        <v>123</v>
      </c>
      <c r="D4720" s="593" t="s">
        <v>793</v>
      </c>
      <c r="E4720" s="595">
        <v>46.07</v>
      </c>
      <c r="F4720" s="591" t="s">
        <v>794</v>
      </c>
    </row>
    <row r="4721" spans="1:6">
      <c r="A4721" s="593">
        <v>96745</v>
      </c>
      <c r="B4721" s="593" t="s">
        <v>5457</v>
      </c>
      <c r="C4721" s="593" t="s">
        <v>123</v>
      </c>
      <c r="D4721" s="593" t="s">
        <v>793</v>
      </c>
      <c r="E4721" s="595">
        <v>72.55</v>
      </c>
      <c r="F4721" s="591" t="s">
        <v>794</v>
      </c>
    </row>
    <row r="4722" spans="1:6">
      <c r="A4722" s="593">
        <v>96746</v>
      </c>
      <c r="B4722" s="593" t="s">
        <v>5458</v>
      </c>
      <c r="C4722" s="593" t="s">
        <v>123</v>
      </c>
      <c r="D4722" s="593" t="s">
        <v>793</v>
      </c>
      <c r="E4722" s="595">
        <v>95.22</v>
      </c>
      <c r="F4722" s="591" t="s">
        <v>794</v>
      </c>
    </row>
    <row r="4723" spans="1:6">
      <c r="A4723" s="593">
        <v>96747</v>
      </c>
      <c r="B4723" s="593" t="s">
        <v>5459</v>
      </c>
      <c r="C4723" s="593" t="s">
        <v>123</v>
      </c>
      <c r="D4723" s="593" t="s">
        <v>793</v>
      </c>
      <c r="E4723" s="595">
        <v>5.91</v>
      </c>
      <c r="F4723" s="591" t="s">
        <v>794</v>
      </c>
    </row>
    <row r="4724" spans="1:6">
      <c r="A4724" s="593">
        <v>96748</v>
      </c>
      <c r="B4724" s="593" t="s">
        <v>5460</v>
      </c>
      <c r="C4724" s="593" t="s">
        <v>123</v>
      </c>
      <c r="D4724" s="593" t="s">
        <v>793</v>
      </c>
      <c r="E4724" s="595">
        <v>6.89</v>
      </c>
      <c r="F4724" s="591" t="s">
        <v>794</v>
      </c>
    </row>
    <row r="4725" spans="1:6">
      <c r="A4725" s="593">
        <v>96749</v>
      </c>
      <c r="B4725" s="593" t="s">
        <v>5461</v>
      </c>
      <c r="C4725" s="593" t="s">
        <v>123</v>
      </c>
      <c r="D4725" s="593" t="s">
        <v>793</v>
      </c>
      <c r="E4725" s="595">
        <v>8.8000000000000007</v>
      </c>
      <c r="F4725" s="591" t="s">
        <v>794</v>
      </c>
    </row>
    <row r="4726" spans="1:6">
      <c r="A4726" s="593">
        <v>96750</v>
      </c>
      <c r="B4726" s="593" t="s">
        <v>5462</v>
      </c>
      <c r="C4726" s="593" t="s">
        <v>123</v>
      </c>
      <c r="D4726" s="593" t="s">
        <v>793</v>
      </c>
      <c r="E4726" s="595">
        <v>14.11</v>
      </c>
      <c r="F4726" s="591" t="s">
        <v>794</v>
      </c>
    </row>
    <row r="4727" spans="1:6">
      <c r="A4727" s="593">
        <v>96751</v>
      </c>
      <c r="B4727" s="593" t="s">
        <v>5463</v>
      </c>
      <c r="C4727" s="593" t="s">
        <v>123</v>
      </c>
      <c r="D4727" s="593" t="s">
        <v>793</v>
      </c>
      <c r="E4727" s="594">
        <v>20.81</v>
      </c>
      <c r="F4727" s="591" t="s">
        <v>794</v>
      </c>
    </row>
    <row r="4728" spans="1:6">
      <c r="A4728" s="593">
        <v>96752</v>
      </c>
      <c r="B4728" s="593" t="s">
        <v>5464</v>
      </c>
      <c r="C4728" s="593" t="s">
        <v>123</v>
      </c>
      <c r="D4728" s="593" t="s">
        <v>793</v>
      </c>
      <c r="E4728" s="594">
        <v>31.43</v>
      </c>
      <c r="F4728" s="591" t="s">
        <v>794</v>
      </c>
    </row>
    <row r="4729" spans="1:6">
      <c r="A4729" s="593">
        <v>96753</v>
      </c>
      <c r="B4729" s="593" t="s">
        <v>5465</v>
      </c>
      <c r="C4729" s="593" t="s">
        <v>123</v>
      </c>
      <c r="D4729" s="593" t="s">
        <v>793</v>
      </c>
      <c r="E4729" s="594">
        <v>73.66</v>
      </c>
      <c r="F4729" s="591" t="s">
        <v>794</v>
      </c>
    </row>
    <row r="4730" spans="1:6">
      <c r="A4730" s="593">
        <v>96754</v>
      </c>
      <c r="B4730" s="593" t="s">
        <v>5466</v>
      </c>
      <c r="C4730" s="593" t="s">
        <v>123</v>
      </c>
      <c r="D4730" s="593" t="s">
        <v>793</v>
      </c>
      <c r="E4730" s="594">
        <v>94.42</v>
      </c>
      <c r="F4730" s="591" t="s">
        <v>794</v>
      </c>
    </row>
    <row r="4731" spans="1:6">
      <c r="A4731" s="593">
        <v>96755</v>
      </c>
      <c r="B4731" s="593" t="s">
        <v>5467</v>
      </c>
      <c r="C4731" s="593" t="s">
        <v>123</v>
      </c>
      <c r="D4731" s="593" t="s">
        <v>793</v>
      </c>
      <c r="E4731" s="594">
        <v>291.92</v>
      </c>
      <c r="F4731" s="591" t="s">
        <v>794</v>
      </c>
    </row>
    <row r="4732" spans="1:6">
      <c r="A4732" s="593">
        <v>96758</v>
      </c>
      <c r="B4732" s="593" t="s">
        <v>5468</v>
      </c>
      <c r="C4732" s="593" t="s">
        <v>123</v>
      </c>
      <c r="D4732" s="593" t="s">
        <v>793</v>
      </c>
      <c r="E4732" s="594">
        <v>14</v>
      </c>
      <c r="F4732" s="591" t="s">
        <v>794</v>
      </c>
    </row>
    <row r="4733" spans="1:6">
      <c r="A4733" s="593">
        <v>96759</v>
      </c>
      <c r="B4733" s="593" t="s">
        <v>5469</v>
      </c>
      <c r="C4733" s="593" t="s">
        <v>123</v>
      </c>
      <c r="D4733" s="593" t="s">
        <v>793</v>
      </c>
      <c r="E4733" s="594">
        <v>21.02</v>
      </c>
      <c r="F4733" s="591" t="s">
        <v>794</v>
      </c>
    </row>
    <row r="4734" spans="1:6">
      <c r="A4734" s="593">
        <v>96760</v>
      </c>
      <c r="B4734" s="593" t="s">
        <v>5470</v>
      </c>
      <c r="C4734" s="593" t="s">
        <v>123</v>
      </c>
      <c r="D4734" s="593" t="s">
        <v>793</v>
      </c>
      <c r="E4734" s="594">
        <v>34.71</v>
      </c>
      <c r="F4734" s="591" t="s">
        <v>794</v>
      </c>
    </row>
    <row r="4735" spans="1:6">
      <c r="A4735" s="593">
        <v>96761</v>
      </c>
      <c r="B4735" s="593" t="s">
        <v>5471</v>
      </c>
      <c r="C4735" s="593" t="s">
        <v>123</v>
      </c>
      <c r="D4735" s="593" t="s">
        <v>793</v>
      </c>
      <c r="E4735" s="594">
        <v>51.99</v>
      </c>
      <c r="F4735" s="591" t="s">
        <v>794</v>
      </c>
    </row>
    <row r="4736" spans="1:6">
      <c r="A4736" s="593">
        <v>96762</v>
      </c>
      <c r="B4736" s="593" t="s">
        <v>5472</v>
      </c>
      <c r="C4736" s="593" t="s">
        <v>123</v>
      </c>
      <c r="D4736" s="593" t="s">
        <v>793</v>
      </c>
      <c r="E4736" s="594">
        <v>99.13</v>
      </c>
      <c r="F4736" s="591" t="s">
        <v>794</v>
      </c>
    </row>
    <row r="4737" spans="1:6">
      <c r="A4737" s="593">
        <v>96763</v>
      </c>
      <c r="B4737" s="593" t="s">
        <v>5473</v>
      </c>
      <c r="C4737" s="593" t="s">
        <v>123</v>
      </c>
      <c r="D4737" s="593" t="s">
        <v>793</v>
      </c>
      <c r="E4737" s="594">
        <v>132.80000000000001</v>
      </c>
      <c r="F4737" s="591" t="s">
        <v>794</v>
      </c>
    </row>
    <row r="4738" spans="1:6">
      <c r="A4738" s="593">
        <v>96764</v>
      </c>
      <c r="B4738" s="593" t="s">
        <v>5474</v>
      </c>
      <c r="C4738" s="593" t="s">
        <v>123</v>
      </c>
      <c r="D4738" s="593" t="s">
        <v>793</v>
      </c>
      <c r="E4738" s="594">
        <v>264.58999999999997</v>
      </c>
      <c r="F4738" s="591" t="s">
        <v>794</v>
      </c>
    </row>
    <row r="4739" spans="1:6">
      <c r="A4739" s="593">
        <v>96802</v>
      </c>
      <c r="B4739" s="593" t="s">
        <v>5475</v>
      </c>
      <c r="C4739" s="593" t="s">
        <v>123</v>
      </c>
      <c r="D4739" s="593" t="s">
        <v>793</v>
      </c>
      <c r="E4739" s="594">
        <v>418.46</v>
      </c>
      <c r="F4739" s="591" t="s">
        <v>794</v>
      </c>
    </row>
    <row r="4740" spans="1:6">
      <c r="A4740" s="593">
        <v>96803</v>
      </c>
      <c r="B4740" s="593" t="s">
        <v>5476</v>
      </c>
      <c r="C4740" s="593" t="s">
        <v>123</v>
      </c>
      <c r="D4740" s="593" t="s">
        <v>793</v>
      </c>
      <c r="E4740" s="594">
        <v>73.13</v>
      </c>
      <c r="F4740" s="591" t="s">
        <v>794</v>
      </c>
    </row>
    <row r="4741" spans="1:6">
      <c r="A4741" s="593">
        <v>96804</v>
      </c>
      <c r="B4741" s="593" t="s">
        <v>5477</v>
      </c>
      <c r="C4741" s="593" t="s">
        <v>123</v>
      </c>
      <c r="D4741" s="593" t="s">
        <v>793</v>
      </c>
      <c r="E4741" s="594">
        <v>114.76</v>
      </c>
      <c r="F4741" s="591" t="s">
        <v>794</v>
      </c>
    </row>
    <row r="4742" spans="1:6">
      <c r="A4742" s="593">
        <v>96805</v>
      </c>
      <c r="B4742" s="593" t="s">
        <v>5478</v>
      </c>
      <c r="C4742" s="593" t="s">
        <v>123</v>
      </c>
      <c r="D4742" s="593" t="s">
        <v>793</v>
      </c>
      <c r="E4742" s="594">
        <v>212.36</v>
      </c>
      <c r="F4742" s="591" t="s">
        <v>794</v>
      </c>
    </row>
    <row r="4743" spans="1:6">
      <c r="A4743" s="593">
        <v>96806</v>
      </c>
      <c r="B4743" s="593" t="s">
        <v>5479</v>
      </c>
      <c r="C4743" s="593" t="s">
        <v>123</v>
      </c>
      <c r="D4743" s="593" t="s">
        <v>793</v>
      </c>
      <c r="E4743" s="594">
        <v>78.63</v>
      </c>
      <c r="F4743" s="591" t="s">
        <v>794</v>
      </c>
    </row>
    <row r="4744" spans="1:6">
      <c r="A4744" s="593">
        <v>96807</v>
      </c>
      <c r="B4744" s="593" t="s">
        <v>5480</v>
      </c>
      <c r="C4744" s="593" t="s">
        <v>123</v>
      </c>
      <c r="D4744" s="593" t="s">
        <v>793</v>
      </c>
      <c r="E4744" s="594">
        <v>124.23</v>
      </c>
      <c r="F4744" s="591" t="s">
        <v>794</v>
      </c>
    </row>
    <row r="4745" spans="1:6">
      <c r="A4745" s="593">
        <v>96808</v>
      </c>
      <c r="B4745" s="593" t="s">
        <v>5481</v>
      </c>
      <c r="C4745" s="593" t="s">
        <v>123</v>
      </c>
      <c r="D4745" s="593" t="s">
        <v>793</v>
      </c>
      <c r="E4745" s="594">
        <v>15.13</v>
      </c>
      <c r="F4745" s="591" t="s">
        <v>794</v>
      </c>
    </row>
    <row r="4746" spans="1:6">
      <c r="A4746" s="593">
        <v>96809</v>
      </c>
      <c r="B4746" s="593" t="s">
        <v>5482</v>
      </c>
      <c r="C4746" s="593" t="s">
        <v>123</v>
      </c>
      <c r="D4746" s="593" t="s">
        <v>793</v>
      </c>
      <c r="E4746" s="594">
        <v>16.91</v>
      </c>
      <c r="F4746" s="591" t="s">
        <v>794</v>
      </c>
    </row>
    <row r="4747" spans="1:6">
      <c r="A4747" s="593">
        <v>96810</v>
      </c>
      <c r="B4747" s="593" t="s">
        <v>5483</v>
      </c>
      <c r="C4747" s="593" t="s">
        <v>123</v>
      </c>
      <c r="D4747" s="593" t="s">
        <v>793</v>
      </c>
      <c r="E4747" s="594">
        <v>18.29</v>
      </c>
      <c r="F4747" s="591" t="s">
        <v>794</v>
      </c>
    </row>
    <row r="4748" spans="1:6">
      <c r="A4748" s="593">
        <v>96811</v>
      </c>
      <c r="B4748" s="593" t="s">
        <v>5484</v>
      </c>
      <c r="C4748" s="593" t="s">
        <v>123</v>
      </c>
      <c r="D4748" s="593" t="s">
        <v>793</v>
      </c>
      <c r="E4748" s="594">
        <v>19.27</v>
      </c>
      <c r="F4748" s="591" t="s">
        <v>794</v>
      </c>
    </row>
    <row r="4749" spans="1:6">
      <c r="A4749" s="593">
        <v>96812</v>
      </c>
      <c r="B4749" s="593" t="s">
        <v>5485</v>
      </c>
      <c r="C4749" s="593" t="s">
        <v>123</v>
      </c>
      <c r="D4749" s="593" t="s">
        <v>793</v>
      </c>
      <c r="E4749" s="594">
        <v>17.579999999999998</v>
      </c>
      <c r="F4749" s="591" t="s">
        <v>794</v>
      </c>
    </row>
    <row r="4750" spans="1:6">
      <c r="A4750" s="593">
        <v>96813</v>
      </c>
      <c r="B4750" s="593" t="s">
        <v>5486</v>
      </c>
      <c r="C4750" s="593" t="s">
        <v>123</v>
      </c>
      <c r="D4750" s="593" t="s">
        <v>793</v>
      </c>
      <c r="E4750" s="594">
        <v>20.100000000000001</v>
      </c>
      <c r="F4750" s="591" t="s">
        <v>794</v>
      </c>
    </row>
    <row r="4751" spans="1:6">
      <c r="A4751" s="593">
        <v>96814</v>
      </c>
      <c r="B4751" s="593" t="s">
        <v>5487</v>
      </c>
      <c r="C4751" s="593" t="s">
        <v>123</v>
      </c>
      <c r="D4751" s="593" t="s">
        <v>793</v>
      </c>
      <c r="E4751" s="594">
        <v>14.54</v>
      </c>
      <c r="F4751" s="591" t="s">
        <v>794</v>
      </c>
    </row>
    <row r="4752" spans="1:6">
      <c r="A4752" s="593">
        <v>96815</v>
      </c>
      <c r="B4752" s="593" t="s">
        <v>5488</v>
      </c>
      <c r="C4752" s="593" t="s">
        <v>123</v>
      </c>
      <c r="D4752" s="593" t="s">
        <v>793</v>
      </c>
      <c r="E4752" s="594">
        <v>30.82</v>
      </c>
      <c r="F4752" s="591" t="s">
        <v>794</v>
      </c>
    </row>
    <row r="4753" spans="1:6">
      <c r="A4753" s="593">
        <v>96816</v>
      </c>
      <c r="B4753" s="593" t="s">
        <v>5489</v>
      </c>
      <c r="C4753" s="593" t="s">
        <v>123</v>
      </c>
      <c r="D4753" s="593" t="s">
        <v>793</v>
      </c>
      <c r="E4753" s="595">
        <v>22.84</v>
      </c>
      <c r="F4753" s="591" t="s">
        <v>794</v>
      </c>
    </row>
    <row r="4754" spans="1:6">
      <c r="A4754" s="593">
        <v>96817</v>
      </c>
      <c r="B4754" s="593" t="s">
        <v>5490</v>
      </c>
      <c r="C4754" s="593" t="s">
        <v>123</v>
      </c>
      <c r="D4754" s="593" t="s">
        <v>793</v>
      </c>
      <c r="E4754" s="595">
        <v>31.09</v>
      </c>
      <c r="F4754" s="591" t="s">
        <v>794</v>
      </c>
    </row>
    <row r="4755" spans="1:6">
      <c r="A4755" s="593">
        <v>96818</v>
      </c>
      <c r="B4755" s="593" t="s">
        <v>5491</v>
      </c>
      <c r="C4755" s="593" t="s">
        <v>123</v>
      </c>
      <c r="D4755" s="593" t="s">
        <v>793</v>
      </c>
      <c r="E4755" s="595">
        <v>19.97</v>
      </c>
      <c r="F4755" s="591" t="s">
        <v>794</v>
      </c>
    </row>
    <row r="4756" spans="1:6">
      <c r="A4756" s="593">
        <v>96819</v>
      </c>
      <c r="B4756" s="593" t="s">
        <v>5492</v>
      </c>
      <c r="C4756" s="593" t="s">
        <v>123</v>
      </c>
      <c r="D4756" s="593" t="s">
        <v>793</v>
      </c>
      <c r="E4756" s="595">
        <v>21.4</v>
      </c>
      <c r="F4756" s="591" t="s">
        <v>794</v>
      </c>
    </row>
    <row r="4757" spans="1:6">
      <c r="A4757" s="593">
        <v>96820</v>
      </c>
      <c r="B4757" s="593" t="s">
        <v>5493</v>
      </c>
      <c r="C4757" s="593" t="s">
        <v>123</v>
      </c>
      <c r="D4757" s="593" t="s">
        <v>793</v>
      </c>
      <c r="E4757" s="595">
        <v>36.979999999999997</v>
      </c>
      <c r="F4757" s="591" t="s">
        <v>794</v>
      </c>
    </row>
    <row r="4758" spans="1:6">
      <c r="A4758" s="593">
        <v>96821</v>
      </c>
      <c r="B4758" s="593" t="s">
        <v>5494</v>
      </c>
      <c r="C4758" s="593" t="s">
        <v>123</v>
      </c>
      <c r="D4758" s="593" t="s">
        <v>793</v>
      </c>
      <c r="E4758" s="595">
        <v>34.68</v>
      </c>
      <c r="F4758" s="591" t="s">
        <v>794</v>
      </c>
    </row>
    <row r="4759" spans="1:6">
      <c r="A4759" s="593">
        <v>96822</v>
      </c>
      <c r="B4759" s="593" t="s">
        <v>5495</v>
      </c>
      <c r="C4759" s="593" t="s">
        <v>123</v>
      </c>
      <c r="D4759" s="593" t="s">
        <v>793</v>
      </c>
      <c r="E4759" s="595">
        <v>28.29</v>
      </c>
      <c r="F4759" s="591" t="s">
        <v>794</v>
      </c>
    </row>
    <row r="4760" spans="1:6">
      <c r="A4760" s="593">
        <v>96823</v>
      </c>
      <c r="B4760" s="593" t="s">
        <v>5496</v>
      </c>
      <c r="C4760" s="593" t="s">
        <v>123</v>
      </c>
      <c r="D4760" s="593" t="s">
        <v>793</v>
      </c>
      <c r="E4760" s="595">
        <v>10.35</v>
      </c>
      <c r="F4760" s="591" t="s">
        <v>794</v>
      </c>
    </row>
    <row r="4761" spans="1:6">
      <c r="A4761" s="593">
        <v>96824</v>
      </c>
      <c r="B4761" s="593" t="s">
        <v>5497</v>
      </c>
      <c r="C4761" s="593" t="s">
        <v>123</v>
      </c>
      <c r="D4761" s="593" t="s">
        <v>793</v>
      </c>
      <c r="E4761" s="595">
        <v>15.97</v>
      </c>
      <c r="F4761" s="591" t="s">
        <v>794</v>
      </c>
    </row>
    <row r="4762" spans="1:6">
      <c r="A4762" s="593">
        <v>96826</v>
      </c>
      <c r="B4762" s="593" t="s">
        <v>5498</v>
      </c>
      <c r="C4762" s="593" t="s">
        <v>123</v>
      </c>
      <c r="D4762" s="593" t="s">
        <v>793</v>
      </c>
      <c r="E4762" s="595">
        <v>11.96</v>
      </c>
      <c r="F4762" s="591" t="s">
        <v>794</v>
      </c>
    </row>
    <row r="4763" spans="1:6">
      <c r="A4763" s="593">
        <v>96827</v>
      </c>
      <c r="B4763" s="593" t="s">
        <v>5499</v>
      </c>
      <c r="C4763" s="593" t="s">
        <v>123</v>
      </c>
      <c r="D4763" s="593" t="s">
        <v>793</v>
      </c>
      <c r="E4763" s="595">
        <v>17.45</v>
      </c>
      <c r="F4763" s="591" t="s">
        <v>794</v>
      </c>
    </row>
    <row r="4764" spans="1:6">
      <c r="A4764" s="593">
        <v>96828</v>
      </c>
      <c r="B4764" s="593" t="s">
        <v>5500</v>
      </c>
      <c r="C4764" s="593" t="s">
        <v>123</v>
      </c>
      <c r="D4764" s="593" t="s">
        <v>793</v>
      </c>
      <c r="E4764" s="595">
        <v>21.74</v>
      </c>
      <c r="F4764" s="591" t="s">
        <v>794</v>
      </c>
    </row>
    <row r="4765" spans="1:6">
      <c r="A4765" s="593">
        <v>96829</v>
      </c>
      <c r="B4765" s="593" t="s">
        <v>5501</v>
      </c>
      <c r="C4765" s="593" t="s">
        <v>123</v>
      </c>
      <c r="D4765" s="593" t="s">
        <v>793</v>
      </c>
      <c r="E4765" s="595">
        <v>17.39</v>
      </c>
      <c r="F4765" s="591" t="s">
        <v>794</v>
      </c>
    </row>
    <row r="4766" spans="1:6">
      <c r="A4766" s="593">
        <v>96830</v>
      </c>
      <c r="B4766" s="593" t="s">
        <v>5502</v>
      </c>
      <c r="C4766" s="593" t="s">
        <v>123</v>
      </c>
      <c r="D4766" s="593" t="s">
        <v>793</v>
      </c>
      <c r="E4766" s="595">
        <v>19.350000000000001</v>
      </c>
      <c r="F4766" s="591" t="s">
        <v>794</v>
      </c>
    </row>
    <row r="4767" spans="1:6">
      <c r="A4767" s="593">
        <v>96832</v>
      </c>
      <c r="B4767" s="593" t="s">
        <v>5503</v>
      </c>
      <c r="C4767" s="593" t="s">
        <v>123</v>
      </c>
      <c r="D4767" s="593" t="s">
        <v>793</v>
      </c>
      <c r="E4767" s="595">
        <v>27.77</v>
      </c>
      <c r="F4767" s="591" t="s">
        <v>794</v>
      </c>
    </row>
    <row r="4768" spans="1:6">
      <c r="A4768" s="593">
        <v>96833</v>
      </c>
      <c r="B4768" s="593" t="s">
        <v>5504</v>
      </c>
      <c r="C4768" s="593" t="s">
        <v>123</v>
      </c>
      <c r="D4768" s="593" t="s">
        <v>793</v>
      </c>
      <c r="E4768" s="595">
        <v>22.38</v>
      </c>
      <c r="F4768" s="591" t="s">
        <v>794</v>
      </c>
    </row>
    <row r="4769" spans="1:6">
      <c r="A4769" s="593">
        <v>96834</v>
      </c>
      <c r="B4769" s="593" t="s">
        <v>5505</v>
      </c>
      <c r="C4769" s="593" t="s">
        <v>123</v>
      </c>
      <c r="D4769" s="593" t="s">
        <v>793</v>
      </c>
      <c r="E4769" s="595">
        <v>26.4</v>
      </c>
      <c r="F4769" s="591" t="s">
        <v>794</v>
      </c>
    </row>
    <row r="4770" spans="1:6">
      <c r="A4770" s="593">
        <v>96836</v>
      </c>
      <c r="B4770" s="593" t="s">
        <v>5506</v>
      </c>
      <c r="C4770" s="593" t="s">
        <v>123</v>
      </c>
      <c r="D4770" s="593" t="s">
        <v>793</v>
      </c>
      <c r="E4770" s="595">
        <v>32.200000000000003</v>
      </c>
      <c r="F4770" s="591" t="s">
        <v>794</v>
      </c>
    </row>
    <row r="4771" spans="1:6">
      <c r="A4771" s="593">
        <v>96837</v>
      </c>
      <c r="B4771" s="593" t="s">
        <v>5507</v>
      </c>
      <c r="C4771" s="593" t="s">
        <v>123</v>
      </c>
      <c r="D4771" s="593" t="s">
        <v>793</v>
      </c>
      <c r="E4771" s="595">
        <v>18.829999999999998</v>
      </c>
      <c r="F4771" s="591" t="s">
        <v>794</v>
      </c>
    </row>
    <row r="4772" spans="1:6">
      <c r="A4772" s="593">
        <v>96838</v>
      </c>
      <c r="B4772" s="593" t="s">
        <v>5508</v>
      </c>
      <c r="C4772" s="593" t="s">
        <v>123</v>
      </c>
      <c r="D4772" s="593" t="s">
        <v>793</v>
      </c>
      <c r="E4772" s="595">
        <v>22.34</v>
      </c>
      <c r="F4772" s="591" t="s">
        <v>794</v>
      </c>
    </row>
    <row r="4773" spans="1:6">
      <c r="A4773" s="593">
        <v>96839</v>
      </c>
      <c r="B4773" s="593" t="s">
        <v>5509</v>
      </c>
      <c r="C4773" s="593" t="s">
        <v>123</v>
      </c>
      <c r="D4773" s="593" t="s">
        <v>793</v>
      </c>
      <c r="E4773" s="595">
        <v>23.21</v>
      </c>
      <c r="F4773" s="591" t="s">
        <v>794</v>
      </c>
    </row>
    <row r="4774" spans="1:6">
      <c r="A4774" s="593">
        <v>96840</v>
      </c>
      <c r="B4774" s="593" t="s">
        <v>5510</v>
      </c>
      <c r="C4774" s="593" t="s">
        <v>123</v>
      </c>
      <c r="D4774" s="593" t="s">
        <v>793</v>
      </c>
      <c r="E4774" s="595">
        <v>22.77</v>
      </c>
      <c r="F4774" s="591" t="s">
        <v>794</v>
      </c>
    </row>
    <row r="4775" spans="1:6">
      <c r="A4775" s="593">
        <v>96841</v>
      </c>
      <c r="B4775" s="593" t="s">
        <v>5511</v>
      </c>
      <c r="C4775" s="593" t="s">
        <v>123</v>
      </c>
      <c r="D4775" s="593" t="s">
        <v>793</v>
      </c>
      <c r="E4775" s="595">
        <v>24.95</v>
      </c>
      <c r="F4775" s="591" t="s">
        <v>794</v>
      </c>
    </row>
    <row r="4776" spans="1:6">
      <c r="A4776" s="593">
        <v>96842</v>
      </c>
      <c r="B4776" s="593" t="s">
        <v>5512</v>
      </c>
      <c r="C4776" s="593" t="s">
        <v>123</v>
      </c>
      <c r="D4776" s="593" t="s">
        <v>793</v>
      </c>
      <c r="E4776" s="595">
        <v>28.69</v>
      </c>
      <c r="F4776" s="591" t="s">
        <v>794</v>
      </c>
    </row>
    <row r="4777" spans="1:6">
      <c r="A4777" s="593">
        <v>96843</v>
      </c>
      <c r="B4777" s="593" t="s">
        <v>5513</v>
      </c>
      <c r="C4777" s="593" t="s">
        <v>123</v>
      </c>
      <c r="D4777" s="593" t="s">
        <v>793</v>
      </c>
      <c r="E4777" s="595">
        <v>26.13</v>
      </c>
      <c r="F4777" s="591" t="s">
        <v>794</v>
      </c>
    </row>
    <row r="4778" spans="1:6">
      <c r="A4778" s="593">
        <v>96844</v>
      </c>
      <c r="B4778" s="593" t="s">
        <v>5514</v>
      </c>
      <c r="C4778" s="593" t="s">
        <v>123</v>
      </c>
      <c r="D4778" s="593" t="s">
        <v>793</v>
      </c>
      <c r="E4778" s="595">
        <v>30.21</v>
      </c>
      <c r="F4778" s="591" t="s">
        <v>794</v>
      </c>
    </row>
    <row r="4779" spans="1:6">
      <c r="A4779" s="593">
        <v>96845</v>
      </c>
      <c r="B4779" s="593" t="s">
        <v>5515</v>
      </c>
      <c r="C4779" s="593" t="s">
        <v>123</v>
      </c>
      <c r="D4779" s="593" t="s">
        <v>793</v>
      </c>
      <c r="E4779" s="595">
        <v>36.92</v>
      </c>
      <c r="F4779" s="591" t="s">
        <v>794</v>
      </c>
    </row>
    <row r="4780" spans="1:6">
      <c r="A4780" s="593">
        <v>96846</v>
      </c>
      <c r="B4780" s="593" t="s">
        <v>5516</v>
      </c>
      <c r="C4780" s="593" t="s">
        <v>123</v>
      </c>
      <c r="D4780" s="593" t="s">
        <v>793</v>
      </c>
      <c r="E4780" s="595">
        <v>33.799999999999997</v>
      </c>
      <c r="F4780" s="591" t="s">
        <v>794</v>
      </c>
    </row>
    <row r="4781" spans="1:6">
      <c r="A4781" s="593">
        <v>96847</v>
      </c>
      <c r="B4781" s="593" t="s">
        <v>5517</v>
      </c>
      <c r="C4781" s="593" t="s">
        <v>123</v>
      </c>
      <c r="D4781" s="593" t="s">
        <v>793</v>
      </c>
      <c r="E4781" s="595">
        <v>33.28</v>
      </c>
      <c r="F4781" s="591" t="s">
        <v>794</v>
      </c>
    </row>
    <row r="4782" spans="1:6">
      <c r="A4782" s="593">
        <v>96848</v>
      </c>
      <c r="B4782" s="593" t="s">
        <v>5518</v>
      </c>
      <c r="C4782" s="593" t="s">
        <v>123</v>
      </c>
      <c r="D4782" s="593" t="s">
        <v>793</v>
      </c>
      <c r="E4782" s="595">
        <v>49.33</v>
      </c>
      <c r="F4782" s="591" t="s">
        <v>794</v>
      </c>
    </row>
    <row r="4783" spans="1:6">
      <c r="A4783" s="593">
        <v>96849</v>
      </c>
      <c r="B4783" s="593" t="s">
        <v>5519</v>
      </c>
      <c r="C4783" s="593" t="s">
        <v>123</v>
      </c>
      <c r="D4783" s="593" t="s">
        <v>793</v>
      </c>
      <c r="E4783" s="595">
        <v>15.24</v>
      </c>
      <c r="F4783" s="591" t="s">
        <v>794</v>
      </c>
    </row>
    <row r="4784" spans="1:6">
      <c r="A4784" s="593">
        <v>96850</v>
      </c>
      <c r="B4784" s="593" t="s">
        <v>5520</v>
      </c>
      <c r="C4784" s="593" t="s">
        <v>123</v>
      </c>
      <c r="D4784" s="593" t="s">
        <v>793</v>
      </c>
      <c r="E4784" s="595">
        <v>20.99</v>
      </c>
      <c r="F4784" s="591" t="s">
        <v>794</v>
      </c>
    </row>
    <row r="4785" spans="1:6">
      <c r="A4785" s="593">
        <v>96852</v>
      </c>
      <c r="B4785" s="593" t="s">
        <v>5521</v>
      </c>
      <c r="C4785" s="593" t="s">
        <v>123</v>
      </c>
      <c r="D4785" s="593" t="s">
        <v>793</v>
      </c>
      <c r="E4785" s="595">
        <v>19.55</v>
      </c>
      <c r="F4785" s="591" t="s">
        <v>794</v>
      </c>
    </row>
    <row r="4786" spans="1:6">
      <c r="A4786" s="593">
        <v>96853</v>
      </c>
      <c r="B4786" s="593" t="s">
        <v>5522</v>
      </c>
      <c r="C4786" s="593" t="s">
        <v>123</v>
      </c>
      <c r="D4786" s="593" t="s">
        <v>793</v>
      </c>
      <c r="E4786" s="595">
        <v>22.62</v>
      </c>
      <c r="F4786" s="591" t="s">
        <v>794</v>
      </c>
    </row>
    <row r="4787" spans="1:6">
      <c r="A4787" s="593">
        <v>96854</v>
      </c>
      <c r="B4787" s="593" t="s">
        <v>5523</v>
      </c>
      <c r="C4787" s="593" t="s">
        <v>123</v>
      </c>
      <c r="D4787" s="593" t="s">
        <v>793</v>
      </c>
      <c r="E4787" s="595">
        <v>28.16</v>
      </c>
      <c r="F4787" s="591" t="s">
        <v>794</v>
      </c>
    </row>
    <row r="4788" spans="1:6">
      <c r="A4788" s="593">
        <v>96855</v>
      </c>
      <c r="B4788" s="593" t="s">
        <v>5524</v>
      </c>
      <c r="C4788" s="593" t="s">
        <v>123</v>
      </c>
      <c r="D4788" s="593" t="s">
        <v>793</v>
      </c>
      <c r="E4788" s="594">
        <v>31.38</v>
      </c>
      <c r="F4788" s="591" t="s">
        <v>794</v>
      </c>
    </row>
    <row r="4789" spans="1:6">
      <c r="A4789" s="593">
        <v>96856</v>
      </c>
      <c r="B4789" s="593" t="s">
        <v>5525</v>
      </c>
      <c r="C4789" s="593" t="s">
        <v>123</v>
      </c>
      <c r="D4789" s="593" t="s">
        <v>793</v>
      </c>
      <c r="E4789" s="595">
        <v>32.97</v>
      </c>
      <c r="F4789" s="591" t="s">
        <v>794</v>
      </c>
    </row>
    <row r="4790" spans="1:6">
      <c r="A4790" s="593">
        <v>96860</v>
      </c>
      <c r="B4790" s="593" t="s">
        <v>5526</v>
      </c>
      <c r="C4790" s="593" t="s">
        <v>123</v>
      </c>
      <c r="D4790" s="593" t="s">
        <v>793</v>
      </c>
      <c r="E4790" s="594">
        <v>27.16</v>
      </c>
      <c r="F4790" s="591" t="s">
        <v>794</v>
      </c>
    </row>
    <row r="4791" spans="1:6">
      <c r="A4791" s="593">
        <v>96861</v>
      </c>
      <c r="B4791" s="593" t="s">
        <v>5527</v>
      </c>
      <c r="C4791" s="593" t="s">
        <v>123</v>
      </c>
      <c r="D4791" s="593" t="s">
        <v>793</v>
      </c>
      <c r="E4791" s="594">
        <v>34.44</v>
      </c>
      <c r="F4791" s="591" t="s">
        <v>794</v>
      </c>
    </row>
    <row r="4792" spans="1:6">
      <c r="A4792" s="593">
        <v>96862</v>
      </c>
      <c r="B4792" s="593" t="s">
        <v>5528</v>
      </c>
      <c r="C4792" s="593" t="s">
        <v>123</v>
      </c>
      <c r="D4792" s="593" t="s">
        <v>793</v>
      </c>
      <c r="E4792" s="595">
        <v>33.520000000000003</v>
      </c>
      <c r="F4792" s="591" t="s">
        <v>794</v>
      </c>
    </row>
    <row r="4793" spans="1:6">
      <c r="A4793" s="593">
        <v>96863</v>
      </c>
      <c r="B4793" s="593" t="s">
        <v>5529</v>
      </c>
      <c r="C4793" s="593" t="s">
        <v>123</v>
      </c>
      <c r="D4793" s="593" t="s">
        <v>793</v>
      </c>
      <c r="E4793" s="594">
        <v>35.01</v>
      </c>
      <c r="F4793" s="591" t="s">
        <v>794</v>
      </c>
    </row>
    <row r="4794" spans="1:6">
      <c r="A4794" s="593">
        <v>96864</v>
      </c>
      <c r="B4794" s="593" t="s">
        <v>5530</v>
      </c>
      <c r="C4794" s="593" t="s">
        <v>123</v>
      </c>
      <c r="D4794" s="593" t="s">
        <v>793</v>
      </c>
      <c r="E4794" s="595">
        <v>48.17</v>
      </c>
      <c r="F4794" s="591" t="s">
        <v>794</v>
      </c>
    </row>
    <row r="4795" spans="1:6">
      <c r="A4795" s="593">
        <v>96865</v>
      </c>
      <c r="B4795" s="593" t="s">
        <v>5531</v>
      </c>
      <c r="C4795" s="593" t="s">
        <v>123</v>
      </c>
      <c r="D4795" s="593" t="s">
        <v>793</v>
      </c>
      <c r="E4795" s="595">
        <v>41.25</v>
      </c>
      <c r="F4795" s="591" t="s">
        <v>794</v>
      </c>
    </row>
    <row r="4796" spans="1:6">
      <c r="A4796" s="593">
        <v>96866</v>
      </c>
      <c r="B4796" s="593" t="s">
        <v>5532</v>
      </c>
      <c r="C4796" s="593" t="s">
        <v>123</v>
      </c>
      <c r="D4796" s="593" t="s">
        <v>793</v>
      </c>
      <c r="E4796" s="595">
        <v>62.98</v>
      </c>
      <c r="F4796" s="591" t="s">
        <v>794</v>
      </c>
    </row>
    <row r="4797" spans="1:6">
      <c r="A4797" s="593">
        <v>96868</v>
      </c>
      <c r="B4797" s="593" t="s">
        <v>5533</v>
      </c>
      <c r="C4797" s="593" t="s">
        <v>123</v>
      </c>
      <c r="D4797" s="593" t="s">
        <v>793</v>
      </c>
      <c r="E4797" s="595">
        <v>17.600000000000001</v>
      </c>
      <c r="F4797" s="591" t="s">
        <v>794</v>
      </c>
    </row>
    <row r="4798" spans="1:6">
      <c r="A4798" s="593">
        <v>96869</v>
      </c>
      <c r="B4798" s="593" t="s">
        <v>5534</v>
      </c>
      <c r="C4798" s="593" t="s">
        <v>123</v>
      </c>
      <c r="D4798" s="593" t="s">
        <v>793</v>
      </c>
      <c r="E4798" s="595">
        <v>27.73</v>
      </c>
      <c r="F4798" s="591" t="s">
        <v>794</v>
      </c>
    </row>
    <row r="4799" spans="1:6">
      <c r="A4799" s="593">
        <v>96870</v>
      </c>
      <c r="B4799" s="593" t="s">
        <v>5535</v>
      </c>
      <c r="C4799" s="593" t="s">
        <v>123</v>
      </c>
      <c r="D4799" s="593" t="s">
        <v>793</v>
      </c>
      <c r="E4799" s="594">
        <v>42.43</v>
      </c>
      <c r="F4799" s="591" t="s">
        <v>794</v>
      </c>
    </row>
    <row r="4800" spans="1:6">
      <c r="A4800" s="593">
        <v>96871</v>
      </c>
      <c r="B4800" s="593" t="s">
        <v>5536</v>
      </c>
      <c r="C4800" s="593" t="s">
        <v>123</v>
      </c>
      <c r="D4800" s="593" t="s">
        <v>793</v>
      </c>
      <c r="E4800" s="595">
        <v>48.23</v>
      </c>
      <c r="F4800" s="591" t="s">
        <v>794</v>
      </c>
    </row>
    <row r="4801" spans="1:6">
      <c r="A4801" s="593">
        <v>96872</v>
      </c>
      <c r="B4801" s="593" t="s">
        <v>5537</v>
      </c>
      <c r="C4801" s="593" t="s">
        <v>123</v>
      </c>
      <c r="D4801" s="593" t="s">
        <v>793</v>
      </c>
      <c r="E4801" s="595">
        <v>43.86</v>
      </c>
      <c r="F4801" s="591" t="s">
        <v>794</v>
      </c>
    </row>
    <row r="4802" spans="1:6">
      <c r="A4802" s="593">
        <v>96873</v>
      </c>
      <c r="B4802" s="593" t="s">
        <v>5538</v>
      </c>
      <c r="C4802" s="593" t="s">
        <v>123</v>
      </c>
      <c r="D4802" s="593" t="s">
        <v>793</v>
      </c>
      <c r="E4802" s="595">
        <v>59.34</v>
      </c>
      <c r="F4802" s="591" t="s">
        <v>794</v>
      </c>
    </row>
    <row r="4803" spans="1:6">
      <c r="A4803" s="593">
        <v>96874</v>
      </c>
      <c r="B4803" s="593" t="s">
        <v>5539</v>
      </c>
      <c r="C4803" s="593" t="s">
        <v>123</v>
      </c>
      <c r="D4803" s="593" t="s">
        <v>793</v>
      </c>
      <c r="E4803" s="595">
        <v>53.5</v>
      </c>
      <c r="F4803" s="591" t="s">
        <v>794</v>
      </c>
    </row>
    <row r="4804" spans="1:6">
      <c r="A4804" s="593">
        <v>96875</v>
      </c>
      <c r="B4804" s="593" t="s">
        <v>5540</v>
      </c>
      <c r="C4804" s="593" t="s">
        <v>123</v>
      </c>
      <c r="D4804" s="593" t="s">
        <v>793</v>
      </c>
      <c r="E4804" s="595">
        <v>71.28</v>
      </c>
      <c r="F4804" s="591" t="s">
        <v>794</v>
      </c>
    </row>
    <row r="4805" spans="1:6">
      <c r="A4805" s="593">
        <v>96876</v>
      </c>
      <c r="B4805" s="593" t="s">
        <v>5541</v>
      </c>
      <c r="C4805" s="593" t="s">
        <v>123</v>
      </c>
      <c r="D4805" s="593" t="s">
        <v>793</v>
      </c>
      <c r="E4805" s="595">
        <v>169.91</v>
      </c>
      <c r="F4805" s="591" t="s">
        <v>794</v>
      </c>
    </row>
    <row r="4806" spans="1:6">
      <c r="A4806" s="593">
        <v>96878</v>
      </c>
      <c r="B4806" s="593" t="s">
        <v>5542</v>
      </c>
      <c r="C4806" s="593" t="s">
        <v>123</v>
      </c>
      <c r="D4806" s="593" t="s">
        <v>793</v>
      </c>
      <c r="E4806" s="595">
        <v>191.38</v>
      </c>
      <c r="F4806" s="591" t="s">
        <v>794</v>
      </c>
    </row>
    <row r="4807" spans="1:6">
      <c r="A4807" s="593">
        <v>96879</v>
      </c>
      <c r="B4807" s="593" t="s">
        <v>5543</v>
      </c>
      <c r="C4807" s="593" t="s">
        <v>123</v>
      </c>
      <c r="D4807" s="593" t="s">
        <v>793</v>
      </c>
      <c r="E4807" s="595">
        <v>185.07</v>
      </c>
      <c r="F4807" s="591" t="s">
        <v>794</v>
      </c>
    </row>
    <row r="4808" spans="1:6">
      <c r="A4808" s="593">
        <v>96881</v>
      </c>
      <c r="B4808" s="593" t="s">
        <v>5544</v>
      </c>
      <c r="C4808" s="593" t="s">
        <v>123</v>
      </c>
      <c r="D4808" s="593" t="s">
        <v>793</v>
      </c>
      <c r="E4808" s="595">
        <v>220.57</v>
      </c>
      <c r="F4808" s="591" t="s">
        <v>794</v>
      </c>
    </row>
    <row r="4809" spans="1:6">
      <c r="A4809" s="593">
        <v>97430</v>
      </c>
      <c r="B4809" s="593" t="s">
        <v>5545</v>
      </c>
      <c r="C4809" s="593" t="s">
        <v>123</v>
      </c>
      <c r="D4809" s="593" t="s">
        <v>793</v>
      </c>
      <c r="E4809" s="595">
        <v>37.36</v>
      </c>
      <c r="F4809" s="591" t="s">
        <v>794</v>
      </c>
    </row>
    <row r="4810" spans="1:6">
      <c r="A4810" s="593">
        <v>97431</v>
      </c>
      <c r="B4810" s="593" t="s">
        <v>5546</v>
      </c>
      <c r="C4810" s="593" t="s">
        <v>123</v>
      </c>
      <c r="D4810" s="593" t="s">
        <v>793</v>
      </c>
      <c r="E4810" s="595">
        <v>41.62</v>
      </c>
      <c r="F4810" s="591" t="s">
        <v>794</v>
      </c>
    </row>
    <row r="4811" spans="1:6">
      <c r="A4811" s="593">
        <v>97432</v>
      </c>
      <c r="B4811" s="593" t="s">
        <v>5547</v>
      </c>
      <c r="C4811" s="593" t="s">
        <v>123</v>
      </c>
      <c r="D4811" s="593" t="s">
        <v>793</v>
      </c>
      <c r="E4811" s="595">
        <v>46.95</v>
      </c>
      <c r="F4811" s="591" t="s">
        <v>794</v>
      </c>
    </row>
    <row r="4812" spans="1:6">
      <c r="A4812" s="593">
        <v>97433</v>
      </c>
      <c r="B4812" s="593" t="s">
        <v>5548</v>
      </c>
      <c r="C4812" s="593" t="s">
        <v>123</v>
      </c>
      <c r="D4812" s="593" t="s">
        <v>793</v>
      </c>
      <c r="E4812" s="595">
        <v>86.78</v>
      </c>
      <c r="F4812" s="591" t="s">
        <v>794</v>
      </c>
    </row>
    <row r="4813" spans="1:6">
      <c r="A4813" s="593">
        <v>97434</v>
      </c>
      <c r="B4813" s="593" t="s">
        <v>5549</v>
      </c>
      <c r="C4813" s="593" t="s">
        <v>123</v>
      </c>
      <c r="D4813" s="593" t="s">
        <v>793</v>
      </c>
      <c r="E4813" s="595">
        <v>88.47</v>
      </c>
      <c r="F4813" s="591" t="s">
        <v>794</v>
      </c>
    </row>
    <row r="4814" spans="1:6">
      <c r="A4814" s="593">
        <v>97435</v>
      </c>
      <c r="B4814" s="593" t="s">
        <v>5550</v>
      </c>
      <c r="C4814" s="593" t="s">
        <v>123</v>
      </c>
      <c r="D4814" s="593" t="s">
        <v>793</v>
      </c>
      <c r="E4814" s="595">
        <v>101.6</v>
      </c>
      <c r="F4814" s="591" t="s">
        <v>794</v>
      </c>
    </row>
    <row r="4815" spans="1:6">
      <c r="A4815" s="593">
        <v>97436</v>
      </c>
      <c r="B4815" s="593" t="s">
        <v>5551</v>
      </c>
      <c r="C4815" s="593" t="s">
        <v>123</v>
      </c>
      <c r="D4815" s="593" t="s">
        <v>793</v>
      </c>
      <c r="E4815" s="595">
        <v>104.83</v>
      </c>
      <c r="F4815" s="591" t="s">
        <v>794</v>
      </c>
    </row>
    <row r="4816" spans="1:6">
      <c r="A4816" s="593">
        <v>97437</v>
      </c>
      <c r="B4816" s="593" t="s">
        <v>5552</v>
      </c>
      <c r="C4816" s="593" t="s">
        <v>123</v>
      </c>
      <c r="D4816" s="593" t="s">
        <v>793</v>
      </c>
      <c r="E4816" s="595">
        <v>116.31</v>
      </c>
      <c r="F4816" s="591" t="s">
        <v>794</v>
      </c>
    </row>
    <row r="4817" spans="1:6">
      <c r="A4817" s="593">
        <v>97438</v>
      </c>
      <c r="B4817" s="593" t="s">
        <v>5553</v>
      </c>
      <c r="C4817" s="593" t="s">
        <v>123</v>
      </c>
      <c r="D4817" s="593" t="s">
        <v>793</v>
      </c>
      <c r="E4817" s="595">
        <v>119.77</v>
      </c>
      <c r="F4817" s="591" t="s">
        <v>794</v>
      </c>
    </row>
    <row r="4818" spans="1:6">
      <c r="A4818" s="593">
        <v>97439</v>
      </c>
      <c r="B4818" s="593" t="s">
        <v>5554</v>
      </c>
      <c r="C4818" s="593" t="s">
        <v>123</v>
      </c>
      <c r="D4818" s="593" t="s">
        <v>793</v>
      </c>
      <c r="E4818" s="595">
        <v>131.84</v>
      </c>
      <c r="F4818" s="591" t="s">
        <v>794</v>
      </c>
    </row>
    <row r="4819" spans="1:6">
      <c r="A4819" s="593">
        <v>97440</v>
      </c>
      <c r="B4819" s="593" t="s">
        <v>5555</v>
      </c>
      <c r="C4819" s="593" t="s">
        <v>123</v>
      </c>
      <c r="D4819" s="593" t="s">
        <v>793</v>
      </c>
      <c r="E4819" s="595">
        <v>158.28</v>
      </c>
      <c r="F4819" s="591" t="s">
        <v>794</v>
      </c>
    </row>
    <row r="4820" spans="1:6">
      <c r="A4820" s="593">
        <v>97442</v>
      </c>
      <c r="B4820" s="593" t="s">
        <v>5556</v>
      </c>
      <c r="C4820" s="593" t="s">
        <v>123</v>
      </c>
      <c r="D4820" s="593" t="s">
        <v>793</v>
      </c>
      <c r="E4820" s="595">
        <v>174.6</v>
      </c>
      <c r="F4820" s="591" t="s">
        <v>794</v>
      </c>
    </row>
    <row r="4821" spans="1:6">
      <c r="A4821" s="593">
        <v>97443</v>
      </c>
      <c r="B4821" s="593" t="s">
        <v>5557</v>
      </c>
      <c r="C4821" s="593" t="s">
        <v>123</v>
      </c>
      <c r="D4821" s="593" t="s">
        <v>793</v>
      </c>
      <c r="E4821" s="595">
        <v>106.92</v>
      </c>
      <c r="F4821" s="591" t="s">
        <v>794</v>
      </c>
    </row>
    <row r="4822" spans="1:6">
      <c r="A4822" s="593">
        <v>97444</v>
      </c>
      <c r="B4822" s="593" t="s">
        <v>5558</v>
      </c>
      <c r="C4822" s="593" t="s">
        <v>123</v>
      </c>
      <c r="D4822" s="593" t="s">
        <v>793</v>
      </c>
      <c r="E4822" s="595">
        <v>127.31</v>
      </c>
      <c r="F4822" s="591" t="s">
        <v>794</v>
      </c>
    </row>
    <row r="4823" spans="1:6">
      <c r="A4823" s="593">
        <v>97446</v>
      </c>
      <c r="B4823" s="593" t="s">
        <v>5559</v>
      </c>
      <c r="C4823" s="593" t="s">
        <v>123</v>
      </c>
      <c r="D4823" s="593" t="s">
        <v>793</v>
      </c>
      <c r="E4823" s="595">
        <v>225.46</v>
      </c>
      <c r="F4823" s="591" t="s">
        <v>794</v>
      </c>
    </row>
    <row r="4824" spans="1:6">
      <c r="A4824" s="593">
        <v>97447</v>
      </c>
      <c r="B4824" s="593" t="s">
        <v>5560</v>
      </c>
      <c r="C4824" s="593" t="s">
        <v>123</v>
      </c>
      <c r="D4824" s="593" t="s">
        <v>793</v>
      </c>
      <c r="E4824" s="595">
        <v>225.46</v>
      </c>
      <c r="F4824" s="591" t="s">
        <v>794</v>
      </c>
    </row>
    <row r="4825" spans="1:6">
      <c r="A4825" s="593">
        <v>97449</v>
      </c>
      <c r="B4825" s="593" t="s">
        <v>5561</v>
      </c>
      <c r="C4825" s="593" t="s">
        <v>123</v>
      </c>
      <c r="D4825" s="593" t="s">
        <v>793</v>
      </c>
      <c r="E4825" s="595">
        <v>239.88</v>
      </c>
      <c r="F4825" s="591" t="s">
        <v>794</v>
      </c>
    </row>
    <row r="4826" spans="1:6">
      <c r="A4826" s="593">
        <v>97450</v>
      </c>
      <c r="B4826" s="593" t="s">
        <v>5562</v>
      </c>
      <c r="C4826" s="593" t="s">
        <v>123</v>
      </c>
      <c r="D4826" s="593" t="s">
        <v>793</v>
      </c>
      <c r="E4826" s="595">
        <v>295.39999999999998</v>
      </c>
      <c r="F4826" s="591" t="s">
        <v>794</v>
      </c>
    </row>
    <row r="4827" spans="1:6">
      <c r="A4827" s="593">
        <v>97452</v>
      </c>
      <c r="B4827" s="593" t="s">
        <v>5563</v>
      </c>
      <c r="C4827" s="593" t="s">
        <v>123</v>
      </c>
      <c r="D4827" s="593" t="s">
        <v>793</v>
      </c>
      <c r="E4827" s="595">
        <v>176.98</v>
      </c>
      <c r="F4827" s="591" t="s">
        <v>794</v>
      </c>
    </row>
    <row r="4828" spans="1:6">
      <c r="A4828" s="593">
        <v>97453</v>
      </c>
      <c r="B4828" s="593" t="s">
        <v>5564</v>
      </c>
      <c r="C4828" s="593" t="s">
        <v>123</v>
      </c>
      <c r="D4828" s="593" t="s">
        <v>793</v>
      </c>
      <c r="E4828" s="595">
        <v>188.62</v>
      </c>
      <c r="F4828" s="591" t="s">
        <v>794</v>
      </c>
    </row>
    <row r="4829" spans="1:6">
      <c r="A4829" s="593">
        <v>97454</v>
      </c>
      <c r="B4829" s="593" t="s">
        <v>5565</v>
      </c>
      <c r="C4829" s="593" t="s">
        <v>123</v>
      </c>
      <c r="D4829" s="593" t="s">
        <v>793</v>
      </c>
      <c r="E4829" s="595">
        <v>308.63</v>
      </c>
      <c r="F4829" s="591" t="s">
        <v>794</v>
      </c>
    </row>
    <row r="4830" spans="1:6">
      <c r="A4830" s="593">
        <v>97455</v>
      </c>
      <c r="B4830" s="593" t="s">
        <v>5566</v>
      </c>
      <c r="C4830" s="593" t="s">
        <v>123</v>
      </c>
      <c r="D4830" s="593" t="s">
        <v>793</v>
      </c>
      <c r="E4830" s="595">
        <v>327.24</v>
      </c>
      <c r="F4830" s="591" t="s">
        <v>794</v>
      </c>
    </row>
    <row r="4831" spans="1:6">
      <c r="A4831" s="593">
        <v>97456</v>
      </c>
      <c r="B4831" s="593" t="s">
        <v>5567</v>
      </c>
      <c r="C4831" s="593" t="s">
        <v>123</v>
      </c>
      <c r="D4831" s="593" t="s">
        <v>793</v>
      </c>
      <c r="E4831" s="595">
        <v>714.8</v>
      </c>
      <c r="F4831" s="591" t="s">
        <v>794</v>
      </c>
    </row>
    <row r="4832" spans="1:6">
      <c r="A4832" s="593">
        <v>97457</v>
      </c>
      <c r="B4832" s="593" t="s">
        <v>5568</v>
      </c>
      <c r="C4832" s="593" t="s">
        <v>123</v>
      </c>
      <c r="D4832" s="593" t="s">
        <v>793</v>
      </c>
      <c r="E4832" s="595">
        <v>631.30999999999995</v>
      </c>
      <c r="F4832" s="591" t="s">
        <v>794</v>
      </c>
    </row>
    <row r="4833" spans="1:6">
      <c r="A4833" s="593">
        <v>97458</v>
      </c>
      <c r="B4833" s="593" t="s">
        <v>5569</v>
      </c>
      <c r="C4833" s="593" t="s">
        <v>123</v>
      </c>
      <c r="D4833" s="593" t="s">
        <v>793</v>
      </c>
      <c r="E4833" s="595">
        <v>282.77</v>
      </c>
      <c r="F4833" s="591" t="s">
        <v>794</v>
      </c>
    </row>
    <row r="4834" spans="1:6">
      <c r="A4834" s="593">
        <v>97459</v>
      </c>
      <c r="B4834" s="593" t="s">
        <v>5570</v>
      </c>
      <c r="C4834" s="593" t="s">
        <v>123</v>
      </c>
      <c r="D4834" s="593" t="s">
        <v>793</v>
      </c>
      <c r="E4834" s="595">
        <v>495.14</v>
      </c>
      <c r="F4834" s="591" t="s">
        <v>794</v>
      </c>
    </row>
    <row r="4835" spans="1:6">
      <c r="A4835" s="593">
        <v>97460</v>
      </c>
      <c r="B4835" s="593" t="s">
        <v>5571</v>
      </c>
      <c r="C4835" s="593" t="s">
        <v>123</v>
      </c>
      <c r="D4835" s="593" t="s">
        <v>793</v>
      </c>
      <c r="E4835" s="595">
        <v>768.96</v>
      </c>
      <c r="F4835" s="591" t="s">
        <v>794</v>
      </c>
    </row>
    <row r="4836" spans="1:6">
      <c r="A4836" s="593">
        <v>97461</v>
      </c>
      <c r="B4836" s="593" t="s">
        <v>5572</v>
      </c>
      <c r="C4836" s="593" t="s">
        <v>123</v>
      </c>
      <c r="D4836" s="593" t="s">
        <v>793</v>
      </c>
      <c r="E4836" s="595">
        <v>33.909999999999997</v>
      </c>
      <c r="F4836" s="591" t="s">
        <v>794</v>
      </c>
    </row>
    <row r="4837" spans="1:6">
      <c r="A4837" s="593">
        <v>97462</v>
      </c>
      <c r="B4837" s="593" t="s">
        <v>5573</v>
      </c>
      <c r="C4837" s="593" t="s">
        <v>123</v>
      </c>
      <c r="D4837" s="593" t="s">
        <v>793</v>
      </c>
      <c r="E4837" s="595">
        <v>27.94</v>
      </c>
      <c r="F4837" s="591" t="s">
        <v>794</v>
      </c>
    </row>
    <row r="4838" spans="1:6">
      <c r="A4838" s="593">
        <v>97464</v>
      </c>
      <c r="B4838" s="593" t="s">
        <v>5574</v>
      </c>
      <c r="C4838" s="593" t="s">
        <v>123</v>
      </c>
      <c r="D4838" s="593" t="s">
        <v>793</v>
      </c>
      <c r="E4838" s="595">
        <v>49.2</v>
      </c>
      <c r="F4838" s="591" t="s">
        <v>794</v>
      </c>
    </row>
    <row r="4839" spans="1:6">
      <c r="A4839" s="593">
        <v>97465</v>
      </c>
      <c r="B4839" s="593" t="s">
        <v>5575</v>
      </c>
      <c r="C4839" s="593" t="s">
        <v>123</v>
      </c>
      <c r="D4839" s="593" t="s">
        <v>793</v>
      </c>
      <c r="E4839" s="595">
        <v>59.27</v>
      </c>
      <c r="F4839" s="591" t="s">
        <v>794</v>
      </c>
    </row>
    <row r="4840" spans="1:6">
      <c r="A4840" s="593">
        <v>97467</v>
      </c>
      <c r="B4840" s="593" t="s">
        <v>5576</v>
      </c>
      <c r="C4840" s="593" t="s">
        <v>123</v>
      </c>
      <c r="D4840" s="593" t="s">
        <v>793</v>
      </c>
      <c r="E4840" s="595">
        <v>62.49</v>
      </c>
      <c r="F4840" s="591" t="s">
        <v>794</v>
      </c>
    </row>
    <row r="4841" spans="1:6">
      <c r="A4841" s="593">
        <v>97468</v>
      </c>
      <c r="B4841" s="593" t="s">
        <v>5577</v>
      </c>
      <c r="C4841" s="593" t="s">
        <v>123</v>
      </c>
      <c r="D4841" s="593" t="s">
        <v>793</v>
      </c>
      <c r="E4841" s="595">
        <v>75.39</v>
      </c>
      <c r="F4841" s="591" t="s">
        <v>794</v>
      </c>
    </row>
    <row r="4842" spans="1:6">
      <c r="A4842" s="593">
        <v>97470</v>
      </c>
      <c r="B4842" s="593" t="s">
        <v>5578</v>
      </c>
      <c r="C4842" s="593" t="s">
        <v>123</v>
      </c>
      <c r="D4842" s="593" t="s">
        <v>793</v>
      </c>
      <c r="E4842" s="595">
        <v>93.13</v>
      </c>
      <c r="F4842" s="591" t="s">
        <v>794</v>
      </c>
    </row>
    <row r="4843" spans="1:6">
      <c r="A4843" s="593">
        <v>97471</v>
      </c>
      <c r="B4843" s="593" t="s">
        <v>5579</v>
      </c>
      <c r="C4843" s="593" t="s">
        <v>123</v>
      </c>
      <c r="D4843" s="593" t="s">
        <v>793</v>
      </c>
      <c r="E4843" s="595">
        <v>113.52</v>
      </c>
      <c r="F4843" s="591" t="s">
        <v>794</v>
      </c>
    </row>
    <row r="4844" spans="1:6">
      <c r="A4844" s="593">
        <v>97474</v>
      </c>
      <c r="B4844" s="593" t="s">
        <v>5580</v>
      </c>
      <c r="C4844" s="593" t="s">
        <v>123</v>
      </c>
      <c r="D4844" s="593" t="s">
        <v>793</v>
      </c>
      <c r="E4844" s="595">
        <v>172.82</v>
      </c>
      <c r="F4844" s="591" t="s">
        <v>794</v>
      </c>
    </row>
    <row r="4845" spans="1:6">
      <c r="A4845" s="593">
        <v>97475</v>
      </c>
      <c r="B4845" s="593" t="s">
        <v>5581</v>
      </c>
      <c r="C4845" s="593" t="s">
        <v>123</v>
      </c>
      <c r="D4845" s="593" t="s">
        <v>793</v>
      </c>
      <c r="E4845" s="595">
        <v>214.03</v>
      </c>
      <c r="F4845" s="591" t="s">
        <v>794</v>
      </c>
    </row>
    <row r="4846" spans="1:6">
      <c r="A4846" s="593">
        <v>97477</v>
      </c>
      <c r="B4846" s="593" t="s">
        <v>5582</v>
      </c>
      <c r="C4846" s="593" t="s">
        <v>123</v>
      </c>
      <c r="D4846" s="593" t="s">
        <v>793</v>
      </c>
      <c r="E4846" s="595">
        <v>230.8</v>
      </c>
      <c r="F4846" s="591" t="s">
        <v>794</v>
      </c>
    </row>
    <row r="4847" spans="1:6">
      <c r="A4847" s="593">
        <v>97478</v>
      </c>
      <c r="B4847" s="593" t="s">
        <v>5583</v>
      </c>
      <c r="C4847" s="593" t="s">
        <v>123</v>
      </c>
      <c r="D4847" s="593" t="s">
        <v>793</v>
      </c>
      <c r="E4847" s="595">
        <v>286.32</v>
      </c>
      <c r="F4847" s="591" t="s">
        <v>794</v>
      </c>
    </row>
    <row r="4848" spans="1:6">
      <c r="A4848" s="593">
        <v>97479</v>
      </c>
      <c r="B4848" s="593" t="s">
        <v>5584</v>
      </c>
      <c r="C4848" s="593" t="s">
        <v>123</v>
      </c>
      <c r="D4848" s="593" t="s">
        <v>793</v>
      </c>
      <c r="E4848" s="595">
        <v>54.9</v>
      </c>
      <c r="F4848" s="591" t="s">
        <v>794</v>
      </c>
    </row>
    <row r="4849" spans="1:6">
      <c r="A4849" s="593">
        <v>97480</v>
      </c>
      <c r="B4849" s="593" t="s">
        <v>5585</v>
      </c>
      <c r="C4849" s="593" t="s">
        <v>123</v>
      </c>
      <c r="D4849" s="593" t="s">
        <v>793</v>
      </c>
      <c r="E4849" s="595">
        <v>54.9</v>
      </c>
      <c r="F4849" s="591" t="s">
        <v>794</v>
      </c>
    </row>
    <row r="4850" spans="1:6">
      <c r="A4850" s="593">
        <v>97481</v>
      </c>
      <c r="B4850" s="593" t="s">
        <v>5586</v>
      </c>
      <c r="C4850" s="593" t="s">
        <v>123</v>
      </c>
      <c r="D4850" s="593" t="s">
        <v>793</v>
      </c>
      <c r="E4850" s="595">
        <v>80.14</v>
      </c>
      <c r="F4850" s="591" t="s">
        <v>794</v>
      </c>
    </row>
    <row r="4851" spans="1:6">
      <c r="A4851" s="593">
        <v>97482</v>
      </c>
      <c r="B4851" s="593" t="s">
        <v>5587</v>
      </c>
      <c r="C4851" s="593" t="s">
        <v>123</v>
      </c>
      <c r="D4851" s="593" t="s">
        <v>793</v>
      </c>
      <c r="E4851" s="595">
        <v>80.14</v>
      </c>
      <c r="F4851" s="591" t="s">
        <v>794</v>
      </c>
    </row>
    <row r="4852" spans="1:6">
      <c r="A4852" s="593">
        <v>97483</v>
      </c>
      <c r="B4852" s="593" t="s">
        <v>5588</v>
      </c>
      <c r="C4852" s="593" t="s">
        <v>123</v>
      </c>
      <c r="D4852" s="593" t="s">
        <v>793</v>
      </c>
      <c r="E4852" s="595">
        <v>112.86</v>
      </c>
      <c r="F4852" s="591" t="s">
        <v>794</v>
      </c>
    </row>
    <row r="4853" spans="1:6">
      <c r="A4853" s="593">
        <v>97484</v>
      </c>
      <c r="B4853" s="593" t="s">
        <v>5589</v>
      </c>
      <c r="C4853" s="593" t="s">
        <v>123</v>
      </c>
      <c r="D4853" s="593" t="s">
        <v>793</v>
      </c>
      <c r="E4853" s="595">
        <v>112.86</v>
      </c>
      <c r="F4853" s="591" t="s">
        <v>794</v>
      </c>
    </row>
    <row r="4854" spans="1:6">
      <c r="A4854" s="593">
        <v>97485</v>
      </c>
      <c r="B4854" s="593" t="s">
        <v>5590</v>
      </c>
      <c r="C4854" s="593" t="s">
        <v>123</v>
      </c>
      <c r="D4854" s="593" t="s">
        <v>793</v>
      </c>
      <c r="E4854" s="595">
        <v>156.35</v>
      </c>
      <c r="F4854" s="591" t="s">
        <v>794</v>
      </c>
    </row>
    <row r="4855" spans="1:6">
      <c r="A4855" s="593">
        <v>97486</v>
      </c>
      <c r="B4855" s="593" t="s">
        <v>5591</v>
      </c>
      <c r="C4855" s="593" t="s">
        <v>123</v>
      </c>
      <c r="D4855" s="593" t="s">
        <v>793</v>
      </c>
      <c r="E4855" s="595">
        <v>167.99</v>
      </c>
      <c r="F4855" s="591" t="s">
        <v>794</v>
      </c>
    </row>
    <row r="4856" spans="1:6">
      <c r="A4856" s="593">
        <v>97487</v>
      </c>
      <c r="B4856" s="593" t="s">
        <v>5592</v>
      </c>
      <c r="C4856" s="593" t="s">
        <v>123</v>
      </c>
      <c r="D4856" s="593" t="s">
        <v>793</v>
      </c>
      <c r="E4856" s="595">
        <v>291.52</v>
      </c>
      <c r="F4856" s="591" t="s">
        <v>794</v>
      </c>
    </row>
    <row r="4857" spans="1:6">
      <c r="A4857" s="593">
        <v>97488</v>
      </c>
      <c r="B4857" s="593" t="s">
        <v>5593</v>
      </c>
      <c r="C4857" s="593" t="s">
        <v>123</v>
      </c>
      <c r="D4857" s="593" t="s">
        <v>793</v>
      </c>
      <c r="E4857" s="595">
        <v>310.13</v>
      </c>
      <c r="F4857" s="591" t="s">
        <v>794</v>
      </c>
    </row>
    <row r="4858" spans="1:6">
      <c r="A4858" s="593">
        <v>97489</v>
      </c>
      <c r="B4858" s="593" t="s">
        <v>5594</v>
      </c>
      <c r="C4858" s="593" t="s">
        <v>123</v>
      </c>
      <c r="D4858" s="593" t="s">
        <v>793</v>
      </c>
      <c r="E4858" s="595">
        <v>701.15</v>
      </c>
      <c r="F4858" s="591" t="s">
        <v>794</v>
      </c>
    </row>
    <row r="4859" spans="1:6">
      <c r="A4859" s="593">
        <v>97490</v>
      </c>
      <c r="B4859" s="593" t="s">
        <v>5595</v>
      </c>
      <c r="C4859" s="593" t="s">
        <v>123</v>
      </c>
      <c r="D4859" s="593" t="s">
        <v>793</v>
      </c>
      <c r="E4859" s="595">
        <v>617.66</v>
      </c>
      <c r="F4859" s="591" t="s">
        <v>794</v>
      </c>
    </row>
    <row r="4860" spans="1:6">
      <c r="A4860" s="593">
        <v>97491</v>
      </c>
      <c r="B4860" s="593" t="s">
        <v>5596</v>
      </c>
      <c r="C4860" s="593" t="s">
        <v>123</v>
      </c>
      <c r="D4860" s="593" t="s">
        <v>793</v>
      </c>
      <c r="E4860" s="595">
        <v>85.55</v>
      </c>
      <c r="F4860" s="591" t="s">
        <v>794</v>
      </c>
    </row>
    <row r="4861" spans="1:6">
      <c r="A4861" s="593">
        <v>97492</v>
      </c>
      <c r="B4861" s="593" t="s">
        <v>5597</v>
      </c>
      <c r="C4861" s="593" t="s">
        <v>123</v>
      </c>
      <c r="D4861" s="593" t="s">
        <v>793</v>
      </c>
      <c r="E4861" s="595">
        <v>126.33</v>
      </c>
      <c r="F4861" s="591" t="s">
        <v>794</v>
      </c>
    </row>
    <row r="4862" spans="1:6">
      <c r="A4862" s="593">
        <v>97493</v>
      </c>
      <c r="B4862" s="593" t="s">
        <v>5598</v>
      </c>
      <c r="C4862" s="593" t="s">
        <v>123</v>
      </c>
      <c r="D4862" s="593" t="s">
        <v>793</v>
      </c>
      <c r="E4862" s="595">
        <v>163.13</v>
      </c>
      <c r="F4862" s="591" t="s">
        <v>794</v>
      </c>
    </row>
    <row r="4863" spans="1:6">
      <c r="A4863" s="593">
        <v>97494</v>
      </c>
      <c r="B4863" s="593" t="s">
        <v>5599</v>
      </c>
      <c r="C4863" s="593" t="s">
        <v>123</v>
      </c>
      <c r="D4863" s="593" t="s">
        <v>793</v>
      </c>
      <c r="E4863" s="595">
        <v>255.21</v>
      </c>
      <c r="F4863" s="591" t="s">
        <v>794</v>
      </c>
    </row>
    <row r="4864" spans="1:6">
      <c r="A4864" s="593">
        <v>97495</v>
      </c>
      <c r="B4864" s="593" t="s">
        <v>5600</v>
      </c>
      <c r="C4864" s="593" t="s">
        <v>123</v>
      </c>
      <c r="D4864" s="593" t="s">
        <v>793</v>
      </c>
      <c r="E4864" s="595">
        <v>472.28</v>
      </c>
      <c r="F4864" s="591" t="s">
        <v>794</v>
      </c>
    </row>
    <row r="4865" spans="1:6">
      <c r="A4865" s="593">
        <v>97496</v>
      </c>
      <c r="B4865" s="593" t="s">
        <v>5601</v>
      </c>
      <c r="C4865" s="593" t="s">
        <v>123</v>
      </c>
      <c r="D4865" s="593" t="s">
        <v>793</v>
      </c>
      <c r="E4865" s="595">
        <v>750.8</v>
      </c>
      <c r="F4865" s="591" t="s">
        <v>794</v>
      </c>
    </row>
    <row r="4866" spans="1:6">
      <c r="A4866" s="593">
        <v>97499</v>
      </c>
      <c r="B4866" s="593" t="s">
        <v>5602</v>
      </c>
      <c r="C4866" s="593" t="s">
        <v>123</v>
      </c>
      <c r="D4866" s="593" t="s">
        <v>793</v>
      </c>
      <c r="E4866" s="595">
        <v>31.69</v>
      </c>
      <c r="F4866" s="591" t="s">
        <v>794</v>
      </c>
    </row>
    <row r="4867" spans="1:6">
      <c r="A4867" s="593">
        <v>97500</v>
      </c>
      <c r="B4867" s="593" t="s">
        <v>5603</v>
      </c>
      <c r="C4867" s="593" t="s">
        <v>123</v>
      </c>
      <c r="D4867" s="593" t="s">
        <v>793</v>
      </c>
      <c r="E4867" s="595">
        <v>25.72</v>
      </c>
      <c r="F4867" s="591" t="s">
        <v>794</v>
      </c>
    </row>
    <row r="4868" spans="1:6">
      <c r="A4868" s="593">
        <v>97502</v>
      </c>
      <c r="B4868" s="593" t="s">
        <v>5604</v>
      </c>
      <c r="C4868" s="593" t="s">
        <v>123</v>
      </c>
      <c r="D4868" s="593" t="s">
        <v>793</v>
      </c>
      <c r="E4868" s="595">
        <v>45.09</v>
      </c>
      <c r="F4868" s="591" t="s">
        <v>794</v>
      </c>
    </row>
    <row r="4869" spans="1:6">
      <c r="A4869" s="593">
        <v>97503</v>
      </c>
      <c r="B4869" s="593" t="s">
        <v>5605</v>
      </c>
      <c r="C4869" s="593" t="s">
        <v>123</v>
      </c>
      <c r="D4869" s="593" t="s">
        <v>793</v>
      </c>
      <c r="E4869" s="595">
        <v>55.36</v>
      </c>
      <c r="F4869" s="591" t="s">
        <v>794</v>
      </c>
    </row>
    <row r="4870" spans="1:6">
      <c r="A4870" s="593">
        <v>97505</v>
      </c>
      <c r="B4870" s="593" t="s">
        <v>5606</v>
      </c>
      <c r="C4870" s="593" t="s">
        <v>123</v>
      </c>
      <c r="D4870" s="593" t="s">
        <v>793</v>
      </c>
      <c r="E4870" s="595">
        <v>56.68</v>
      </c>
      <c r="F4870" s="591" t="s">
        <v>794</v>
      </c>
    </row>
    <row r="4871" spans="1:6">
      <c r="A4871" s="593">
        <v>97506</v>
      </c>
      <c r="B4871" s="593" t="s">
        <v>5607</v>
      </c>
      <c r="C4871" s="593" t="s">
        <v>123</v>
      </c>
      <c r="D4871" s="593" t="s">
        <v>793</v>
      </c>
      <c r="E4871" s="595">
        <v>69.58</v>
      </c>
      <c r="F4871" s="591" t="s">
        <v>794</v>
      </c>
    </row>
    <row r="4872" spans="1:6">
      <c r="A4872" s="593">
        <v>97508</v>
      </c>
      <c r="B4872" s="593" t="s">
        <v>5608</v>
      </c>
      <c r="C4872" s="593" t="s">
        <v>123</v>
      </c>
      <c r="D4872" s="593" t="s">
        <v>793</v>
      </c>
      <c r="E4872" s="595">
        <v>84.89</v>
      </c>
      <c r="F4872" s="591" t="s">
        <v>794</v>
      </c>
    </row>
    <row r="4873" spans="1:6">
      <c r="A4873" s="593">
        <v>97509</v>
      </c>
      <c r="B4873" s="593" t="s">
        <v>5609</v>
      </c>
      <c r="C4873" s="593" t="s">
        <v>123</v>
      </c>
      <c r="D4873" s="593" t="s">
        <v>793</v>
      </c>
      <c r="E4873" s="595">
        <v>105.28</v>
      </c>
      <c r="F4873" s="591" t="s">
        <v>794</v>
      </c>
    </row>
    <row r="4874" spans="1:6">
      <c r="A4874" s="593">
        <v>97511</v>
      </c>
      <c r="B4874" s="593" t="s">
        <v>5610</v>
      </c>
      <c r="C4874" s="593" t="s">
        <v>123</v>
      </c>
      <c r="D4874" s="593" t="s">
        <v>793</v>
      </c>
      <c r="E4874" s="595">
        <v>160.99</v>
      </c>
      <c r="F4874" s="591" t="s">
        <v>794</v>
      </c>
    </row>
    <row r="4875" spans="1:6">
      <c r="A4875" s="593">
        <v>97512</v>
      </c>
      <c r="B4875" s="593" t="s">
        <v>5611</v>
      </c>
      <c r="C4875" s="593" t="s">
        <v>123</v>
      </c>
      <c r="D4875" s="593" t="s">
        <v>793</v>
      </c>
      <c r="E4875" s="595">
        <v>202.2</v>
      </c>
      <c r="F4875" s="591" t="s">
        <v>794</v>
      </c>
    </row>
    <row r="4876" spans="1:6">
      <c r="A4876" s="593">
        <v>97514</v>
      </c>
      <c r="B4876" s="593" t="s">
        <v>5612</v>
      </c>
      <c r="C4876" s="593" t="s">
        <v>123</v>
      </c>
      <c r="D4876" s="593" t="s">
        <v>793</v>
      </c>
      <c r="E4876" s="595">
        <v>215.27</v>
      </c>
      <c r="F4876" s="591" t="s">
        <v>794</v>
      </c>
    </row>
    <row r="4877" spans="1:6">
      <c r="A4877" s="593">
        <v>97515</v>
      </c>
      <c r="B4877" s="593" t="s">
        <v>5613</v>
      </c>
      <c r="C4877" s="593" t="s">
        <v>123</v>
      </c>
      <c r="D4877" s="593" t="s">
        <v>793</v>
      </c>
      <c r="E4877" s="595">
        <v>270.79000000000002</v>
      </c>
      <c r="F4877" s="591" t="s">
        <v>794</v>
      </c>
    </row>
    <row r="4878" spans="1:6">
      <c r="A4878" s="593">
        <v>97517</v>
      </c>
      <c r="B4878" s="593" t="s">
        <v>5614</v>
      </c>
      <c r="C4878" s="593" t="s">
        <v>123</v>
      </c>
      <c r="D4878" s="593" t="s">
        <v>793</v>
      </c>
      <c r="E4878" s="595">
        <v>51.56</v>
      </c>
      <c r="F4878" s="591" t="s">
        <v>794</v>
      </c>
    </row>
    <row r="4879" spans="1:6">
      <c r="A4879" s="593">
        <v>97518</v>
      </c>
      <c r="B4879" s="593" t="s">
        <v>5615</v>
      </c>
      <c r="C4879" s="593" t="s">
        <v>123</v>
      </c>
      <c r="D4879" s="593" t="s">
        <v>793</v>
      </c>
      <c r="E4879" s="595">
        <v>51.56</v>
      </c>
      <c r="F4879" s="591" t="s">
        <v>794</v>
      </c>
    </row>
    <row r="4880" spans="1:6">
      <c r="A4880" s="593">
        <v>97519</v>
      </c>
      <c r="B4880" s="593" t="s">
        <v>5616</v>
      </c>
      <c r="C4880" s="593" t="s">
        <v>123</v>
      </c>
      <c r="D4880" s="593" t="s">
        <v>793</v>
      </c>
      <c r="E4880" s="595">
        <v>74.260000000000005</v>
      </c>
      <c r="F4880" s="591" t="s">
        <v>794</v>
      </c>
    </row>
    <row r="4881" spans="1:6">
      <c r="A4881" s="593">
        <v>97520</v>
      </c>
      <c r="B4881" s="593" t="s">
        <v>5617</v>
      </c>
      <c r="C4881" s="593" t="s">
        <v>123</v>
      </c>
      <c r="D4881" s="593" t="s">
        <v>793</v>
      </c>
      <c r="E4881" s="595">
        <v>74.260000000000005</v>
      </c>
      <c r="F4881" s="591" t="s">
        <v>794</v>
      </c>
    </row>
    <row r="4882" spans="1:6">
      <c r="A4882" s="593">
        <v>97521</v>
      </c>
      <c r="B4882" s="593" t="s">
        <v>5618</v>
      </c>
      <c r="C4882" s="593" t="s">
        <v>123</v>
      </c>
      <c r="D4882" s="593" t="s">
        <v>793</v>
      </c>
      <c r="E4882" s="594">
        <v>104.12</v>
      </c>
      <c r="F4882" s="591" t="s">
        <v>794</v>
      </c>
    </row>
    <row r="4883" spans="1:6">
      <c r="A4883" s="593">
        <v>97522</v>
      </c>
      <c r="B4883" s="593" t="s">
        <v>5619</v>
      </c>
      <c r="C4883" s="593" t="s">
        <v>123</v>
      </c>
      <c r="D4883" s="593" t="s">
        <v>793</v>
      </c>
      <c r="E4883" s="595">
        <v>104.12</v>
      </c>
      <c r="F4883" s="591" t="s">
        <v>794</v>
      </c>
    </row>
    <row r="4884" spans="1:6">
      <c r="A4884" s="593">
        <v>97523</v>
      </c>
      <c r="B4884" s="593" t="s">
        <v>5620</v>
      </c>
      <c r="C4884" s="593" t="s">
        <v>123</v>
      </c>
      <c r="D4884" s="593" t="s">
        <v>793</v>
      </c>
      <c r="E4884" s="594">
        <v>144.01</v>
      </c>
      <c r="F4884" s="591" t="s">
        <v>794</v>
      </c>
    </row>
    <row r="4885" spans="1:6">
      <c r="A4885" s="593">
        <v>97524</v>
      </c>
      <c r="B4885" s="593" t="s">
        <v>5621</v>
      </c>
      <c r="C4885" s="593" t="s">
        <v>123</v>
      </c>
      <c r="D4885" s="593" t="s">
        <v>793</v>
      </c>
      <c r="E4885" s="594">
        <v>155.65</v>
      </c>
      <c r="F4885" s="591" t="s">
        <v>794</v>
      </c>
    </row>
    <row r="4886" spans="1:6">
      <c r="A4886" s="593">
        <v>97525</v>
      </c>
      <c r="B4886" s="593" t="s">
        <v>5622</v>
      </c>
      <c r="C4886" s="593" t="s">
        <v>123</v>
      </c>
      <c r="D4886" s="593" t="s">
        <v>793</v>
      </c>
      <c r="E4886" s="595">
        <v>273.69</v>
      </c>
      <c r="F4886" s="591" t="s">
        <v>794</v>
      </c>
    </row>
    <row r="4887" spans="1:6">
      <c r="A4887" s="593">
        <v>97526</v>
      </c>
      <c r="B4887" s="593" t="s">
        <v>5623</v>
      </c>
      <c r="C4887" s="593" t="s">
        <v>123</v>
      </c>
      <c r="D4887" s="593" t="s">
        <v>793</v>
      </c>
      <c r="E4887" s="594">
        <v>292.3</v>
      </c>
      <c r="F4887" s="591" t="s">
        <v>794</v>
      </c>
    </row>
    <row r="4888" spans="1:6">
      <c r="A4888" s="593">
        <v>97527</v>
      </c>
      <c r="B4888" s="593" t="s">
        <v>5624</v>
      </c>
      <c r="C4888" s="593" t="s">
        <v>123</v>
      </c>
      <c r="D4888" s="593" t="s">
        <v>793</v>
      </c>
      <c r="E4888" s="595">
        <v>677.9</v>
      </c>
      <c r="F4888" s="591" t="s">
        <v>794</v>
      </c>
    </row>
    <row r="4889" spans="1:6">
      <c r="A4889" s="593">
        <v>97528</v>
      </c>
      <c r="B4889" s="593" t="s">
        <v>5625</v>
      </c>
      <c r="C4889" s="593" t="s">
        <v>123</v>
      </c>
      <c r="D4889" s="593" t="s">
        <v>793</v>
      </c>
      <c r="E4889" s="595">
        <v>594.41</v>
      </c>
      <c r="F4889" s="591" t="s">
        <v>794</v>
      </c>
    </row>
    <row r="4890" spans="1:6">
      <c r="A4890" s="593">
        <v>97529</v>
      </c>
      <c r="B4890" s="593" t="s">
        <v>5626</v>
      </c>
      <c r="C4890" s="593" t="s">
        <v>123</v>
      </c>
      <c r="D4890" s="593" t="s">
        <v>793</v>
      </c>
      <c r="E4890" s="595">
        <v>81.17</v>
      </c>
      <c r="F4890" s="591" t="s">
        <v>794</v>
      </c>
    </row>
    <row r="4891" spans="1:6">
      <c r="A4891" s="593">
        <v>97530</v>
      </c>
      <c r="B4891" s="593" t="s">
        <v>5627</v>
      </c>
      <c r="C4891" s="593" t="s">
        <v>123</v>
      </c>
      <c r="D4891" s="593" t="s">
        <v>793</v>
      </c>
      <c r="E4891" s="595">
        <v>118.5</v>
      </c>
      <c r="F4891" s="591" t="s">
        <v>794</v>
      </c>
    </row>
    <row r="4892" spans="1:6">
      <c r="A4892" s="593">
        <v>97531</v>
      </c>
      <c r="B4892" s="593" t="s">
        <v>5628</v>
      </c>
      <c r="C4892" s="593" t="s">
        <v>123</v>
      </c>
      <c r="D4892" s="593" t="s">
        <v>793</v>
      </c>
      <c r="E4892" s="595">
        <v>151.44</v>
      </c>
      <c r="F4892" s="591" t="s">
        <v>794</v>
      </c>
    </row>
    <row r="4893" spans="1:6">
      <c r="A4893" s="593">
        <v>97532</v>
      </c>
      <c r="B4893" s="593" t="s">
        <v>5629</v>
      </c>
      <c r="C4893" s="593" t="s">
        <v>123</v>
      </c>
      <c r="D4893" s="593" t="s">
        <v>793</v>
      </c>
      <c r="E4893" s="595">
        <v>238.74</v>
      </c>
      <c r="F4893" s="591" t="s">
        <v>794</v>
      </c>
    </row>
    <row r="4894" spans="1:6">
      <c r="A4894" s="593">
        <v>97533</v>
      </c>
      <c r="B4894" s="593" t="s">
        <v>5630</v>
      </c>
      <c r="C4894" s="593" t="s">
        <v>123</v>
      </c>
      <c r="D4894" s="593" t="s">
        <v>793</v>
      </c>
      <c r="E4894" s="595">
        <v>452.04</v>
      </c>
      <c r="F4894" s="591" t="s">
        <v>794</v>
      </c>
    </row>
    <row r="4895" spans="1:6">
      <c r="A4895" s="593">
        <v>97534</v>
      </c>
      <c r="B4895" s="593" t="s">
        <v>5631</v>
      </c>
      <c r="C4895" s="593" t="s">
        <v>123</v>
      </c>
      <c r="D4895" s="593" t="s">
        <v>793</v>
      </c>
      <c r="E4895" s="595">
        <v>719.79</v>
      </c>
      <c r="F4895" s="591" t="s">
        <v>794</v>
      </c>
    </row>
    <row r="4896" spans="1:6">
      <c r="A4896" s="593">
        <v>97537</v>
      </c>
      <c r="B4896" s="593" t="s">
        <v>5632</v>
      </c>
      <c r="C4896" s="593" t="s">
        <v>123</v>
      </c>
      <c r="D4896" s="593" t="s">
        <v>793</v>
      </c>
      <c r="E4896" s="595">
        <v>23.34</v>
      </c>
      <c r="F4896" s="591" t="s">
        <v>794</v>
      </c>
    </row>
    <row r="4897" spans="1:6">
      <c r="A4897" s="593">
        <v>97540</v>
      </c>
      <c r="B4897" s="593" t="s">
        <v>5633</v>
      </c>
      <c r="C4897" s="593" t="s">
        <v>123</v>
      </c>
      <c r="D4897" s="593" t="s">
        <v>793</v>
      </c>
      <c r="E4897" s="595">
        <v>30.71</v>
      </c>
      <c r="F4897" s="591" t="s">
        <v>794</v>
      </c>
    </row>
    <row r="4898" spans="1:6">
      <c r="A4898" s="593">
        <v>97541</v>
      </c>
      <c r="B4898" s="593" t="s">
        <v>5634</v>
      </c>
      <c r="C4898" s="593" t="s">
        <v>123</v>
      </c>
      <c r="D4898" s="593" t="s">
        <v>793</v>
      </c>
      <c r="E4898" s="595">
        <v>25.75</v>
      </c>
      <c r="F4898" s="591" t="s">
        <v>794</v>
      </c>
    </row>
    <row r="4899" spans="1:6">
      <c r="A4899" s="593">
        <v>97543</v>
      </c>
      <c r="B4899" s="593" t="s">
        <v>5635</v>
      </c>
      <c r="C4899" s="593" t="s">
        <v>123</v>
      </c>
      <c r="D4899" s="593" t="s">
        <v>793</v>
      </c>
      <c r="E4899" s="595">
        <v>48.99</v>
      </c>
      <c r="F4899" s="591" t="s">
        <v>794</v>
      </c>
    </row>
    <row r="4900" spans="1:6">
      <c r="A4900" s="593">
        <v>97544</v>
      </c>
      <c r="B4900" s="593" t="s">
        <v>5636</v>
      </c>
      <c r="C4900" s="593" t="s">
        <v>123</v>
      </c>
      <c r="D4900" s="593" t="s">
        <v>793</v>
      </c>
      <c r="E4900" s="595">
        <v>43.02</v>
      </c>
      <c r="F4900" s="591" t="s">
        <v>794</v>
      </c>
    </row>
    <row r="4901" spans="1:6">
      <c r="A4901" s="593">
        <v>97546</v>
      </c>
      <c r="B4901" s="593" t="s">
        <v>5637</v>
      </c>
      <c r="C4901" s="593" t="s">
        <v>123</v>
      </c>
      <c r="D4901" s="593" t="s">
        <v>793</v>
      </c>
      <c r="E4901" s="595">
        <v>32.450000000000003</v>
      </c>
      <c r="F4901" s="591" t="s">
        <v>794</v>
      </c>
    </row>
    <row r="4902" spans="1:6">
      <c r="A4902" s="593">
        <v>97547</v>
      </c>
      <c r="B4902" s="593" t="s">
        <v>5638</v>
      </c>
      <c r="C4902" s="593" t="s">
        <v>123</v>
      </c>
      <c r="D4902" s="593" t="s">
        <v>793</v>
      </c>
      <c r="E4902" s="595">
        <v>32.450000000000003</v>
      </c>
      <c r="F4902" s="591" t="s">
        <v>794</v>
      </c>
    </row>
    <row r="4903" spans="1:6">
      <c r="A4903" s="593">
        <v>97548</v>
      </c>
      <c r="B4903" s="593" t="s">
        <v>5639</v>
      </c>
      <c r="C4903" s="593" t="s">
        <v>123</v>
      </c>
      <c r="D4903" s="593" t="s">
        <v>793</v>
      </c>
      <c r="E4903" s="595">
        <v>47.5</v>
      </c>
      <c r="F4903" s="591" t="s">
        <v>794</v>
      </c>
    </row>
    <row r="4904" spans="1:6">
      <c r="A4904" s="593">
        <v>97549</v>
      </c>
      <c r="B4904" s="593" t="s">
        <v>5640</v>
      </c>
      <c r="C4904" s="593" t="s">
        <v>123</v>
      </c>
      <c r="D4904" s="593" t="s">
        <v>793</v>
      </c>
      <c r="E4904" s="595">
        <v>47.5</v>
      </c>
      <c r="F4904" s="591" t="s">
        <v>794</v>
      </c>
    </row>
    <row r="4905" spans="1:6">
      <c r="A4905" s="593">
        <v>97550</v>
      </c>
      <c r="B4905" s="593" t="s">
        <v>5641</v>
      </c>
      <c r="C4905" s="593" t="s">
        <v>123</v>
      </c>
      <c r="D4905" s="593" t="s">
        <v>793</v>
      </c>
      <c r="E4905" s="595">
        <v>77.56</v>
      </c>
      <c r="F4905" s="591" t="s">
        <v>794</v>
      </c>
    </row>
    <row r="4906" spans="1:6">
      <c r="A4906" s="593">
        <v>97551</v>
      </c>
      <c r="B4906" s="593" t="s">
        <v>5642</v>
      </c>
      <c r="C4906" s="593" t="s">
        <v>123</v>
      </c>
      <c r="D4906" s="593" t="s">
        <v>793</v>
      </c>
      <c r="E4906" s="595">
        <v>77.56</v>
      </c>
      <c r="F4906" s="591" t="s">
        <v>794</v>
      </c>
    </row>
    <row r="4907" spans="1:6">
      <c r="A4907" s="593">
        <v>97552</v>
      </c>
      <c r="B4907" s="593" t="s">
        <v>5643</v>
      </c>
      <c r="C4907" s="593" t="s">
        <v>123</v>
      </c>
      <c r="D4907" s="593" t="s">
        <v>793</v>
      </c>
      <c r="E4907" s="595">
        <v>47.61</v>
      </c>
      <c r="F4907" s="591" t="s">
        <v>794</v>
      </c>
    </row>
    <row r="4908" spans="1:6">
      <c r="A4908" s="593">
        <v>97553</v>
      </c>
      <c r="B4908" s="593" t="s">
        <v>5644</v>
      </c>
      <c r="C4908" s="593" t="s">
        <v>123</v>
      </c>
      <c r="D4908" s="593" t="s">
        <v>793</v>
      </c>
      <c r="E4908" s="595">
        <v>67.650000000000006</v>
      </c>
      <c r="F4908" s="591" t="s">
        <v>794</v>
      </c>
    </row>
    <row r="4909" spans="1:6">
      <c r="A4909" s="593">
        <v>97554</v>
      </c>
      <c r="B4909" s="593" t="s">
        <v>5645</v>
      </c>
      <c r="C4909" s="593" t="s">
        <v>123</v>
      </c>
      <c r="D4909" s="593" t="s">
        <v>793</v>
      </c>
      <c r="E4909" s="595">
        <v>115.85</v>
      </c>
      <c r="F4909" s="591" t="s">
        <v>794</v>
      </c>
    </row>
    <row r="4910" spans="1:6">
      <c r="A4910" s="593">
        <v>98602</v>
      </c>
      <c r="B4910" s="593" t="s">
        <v>5646</v>
      </c>
      <c r="C4910" s="593" t="s">
        <v>123</v>
      </c>
      <c r="D4910" s="593" t="s">
        <v>793</v>
      </c>
      <c r="E4910" s="595">
        <v>17.72</v>
      </c>
      <c r="F4910" s="591" t="s">
        <v>794</v>
      </c>
    </row>
    <row r="4911" spans="1:6">
      <c r="A4911" s="593">
        <v>103805</v>
      </c>
      <c r="B4911" s="593" t="s">
        <v>5647</v>
      </c>
      <c r="C4911" s="593" t="s">
        <v>123</v>
      </c>
      <c r="D4911" s="593" t="s">
        <v>793</v>
      </c>
      <c r="E4911" s="595">
        <v>16.34</v>
      </c>
      <c r="F4911" s="591" t="s">
        <v>794</v>
      </c>
    </row>
    <row r="4912" spans="1:6">
      <c r="A4912" s="593">
        <v>103806</v>
      </c>
      <c r="B4912" s="593" t="s">
        <v>5648</v>
      </c>
      <c r="C4912" s="593" t="s">
        <v>123</v>
      </c>
      <c r="D4912" s="593" t="s">
        <v>793</v>
      </c>
      <c r="E4912" s="595">
        <v>16.309999999999999</v>
      </c>
      <c r="F4912" s="591" t="s">
        <v>794</v>
      </c>
    </row>
    <row r="4913" spans="1:6">
      <c r="A4913" s="593">
        <v>103807</v>
      </c>
      <c r="B4913" s="593" t="s">
        <v>5649</v>
      </c>
      <c r="C4913" s="593" t="s">
        <v>123</v>
      </c>
      <c r="D4913" s="593" t="s">
        <v>793</v>
      </c>
      <c r="E4913" s="595">
        <v>20.97</v>
      </c>
      <c r="F4913" s="591" t="s">
        <v>794</v>
      </c>
    </row>
    <row r="4914" spans="1:6">
      <c r="A4914" s="593">
        <v>103808</v>
      </c>
      <c r="B4914" s="593" t="s">
        <v>5650</v>
      </c>
      <c r="C4914" s="593" t="s">
        <v>123</v>
      </c>
      <c r="D4914" s="593" t="s">
        <v>793</v>
      </c>
      <c r="E4914" s="595">
        <v>30.87</v>
      </c>
      <c r="F4914" s="591" t="s">
        <v>794</v>
      </c>
    </row>
    <row r="4915" spans="1:6">
      <c r="A4915" s="593">
        <v>103809</v>
      </c>
      <c r="B4915" s="593" t="s">
        <v>5651</v>
      </c>
      <c r="C4915" s="593" t="s">
        <v>123</v>
      </c>
      <c r="D4915" s="593" t="s">
        <v>793</v>
      </c>
      <c r="E4915" s="595">
        <v>30.58</v>
      </c>
      <c r="F4915" s="591" t="s">
        <v>794</v>
      </c>
    </row>
    <row r="4916" spans="1:6">
      <c r="A4916" s="593">
        <v>103810</v>
      </c>
      <c r="B4916" s="593" t="s">
        <v>5652</v>
      </c>
      <c r="C4916" s="593" t="s">
        <v>123</v>
      </c>
      <c r="D4916" s="593" t="s">
        <v>793</v>
      </c>
      <c r="E4916" s="595">
        <v>32.33</v>
      </c>
      <c r="F4916" s="591" t="s">
        <v>794</v>
      </c>
    </row>
    <row r="4917" spans="1:6">
      <c r="A4917" s="593">
        <v>103811</v>
      </c>
      <c r="B4917" s="593" t="s">
        <v>5653</v>
      </c>
      <c r="C4917" s="593" t="s">
        <v>123</v>
      </c>
      <c r="D4917" s="593" t="s">
        <v>793</v>
      </c>
      <c r="E4917" s="595">
        <v>35.700000000000003</v>
      </c>
      <c r="F4917" s="591" t="s">
        <v>794</v>
      </c>
    </row>
    <row r="4918" spans="1:6">
      <c r="A4918" s="593">
        <v>103812</v>
      </c>
      <c r="B4918" s="593" t="s">
        <v>5654</v>
      </c>
      <c r="C4918" s="593" t="s">
        <v>123</v>
      </c>
      <c r="D4918" s="593" t="s">
        <v>793</v>
      </c>
      <c r="E4918" s="595">
        <v>46.07</v>
      </c>
      <c r="F4918" s="591" t="s">
        <v>794</v>
      </c>
    </row>
    <row r="4919" spans="1:6">
      <c r="A4919" s="593">
        <v>103813</v>
      </c>
      <c r="B4919" s="593" t="s">
        <v>5655</v>
      </c>
      <c r="C4919" s="593" t="s">
        <v>123</v>
      </c>
      <c r="D4919" s="593" t="s">
        <v>793</v>
      </c>
      <c r="E4919" s="595">
        <v>44.29</v>
      </c>
      <c r="F4919" s="591" t="s">
        <v>794</v>
      </c>
    </row>
    <row r="4920" spans="1:6">
      <c r="A4920" s="593">
        <v>103814</v>
      </c>
      <c r="B4920" s="593" t="s">
        <v>5656</v>
      </c>
      <c r="C4920" s="593" t="s">
        <v>123</v>
      </c>
      <c r="D4920" s="593" t="s">
        <v>793</v>
      </c>
      <c r="E4920" s="595">
        <v>10.68</v>
      </c>
      <c r="F4920" s="591" t="s">
        <v>794</v>
      </c>
    </row>
    <row r="4921" spans="1:6">
      <c r="A4921" s="593">
        <v>103815</v>
      </c>
      <c r="B4921" s="593" t="s">
        <v>5657</v>
      </c>
      <c r="C4921" s="593" t="s">
        <v>123</v>
      </c>
      <c r="D4921" s="593" t="s">
        <v>793</v>
      </c>
      <c r="E4921" s="595">
        <v>10.71</v>
      </c>
      <c r="F4921" s="591" t="s">
        <v>794</v>
      </c>
    </row>
    <row r="4922" spans="1:6">
      <c r="A4922" s="593">
        <v>103816</v>
      </c>
      <c r="B4922" s="593" t="s">
        <v>5658</v>
      </c>
      <c r="C4922" s="593" t="s">
        <v>123</v>
      </c>
      <c r="D4922" s="593" t="s">
        <v>793</v>
      </c>
      <c r="E4922" s="595">
        <v>26.15</v>
      </c>
      <c r="F4922" s="591" t="s">
        <v>794</v>
      </c>
    </row>
    <row r="4923" spans="1:6">
      <c r="A4923" s="593">
        <v>103817</v>
      </c>
      <c r="B4923" s="593" t="s">
        <v>5659</v>
      </c>
      <c r="C4923" s="593" t="s">
        <v>123</v>
      </c>
      <c r="D4923" s="593" t="s">
        <v>793</v>
      </c>
      <c r="E4923" s="595">
        <v>455.6</v>
      </c>
      <c r="F4923" s="591" t="s">
        <v>794</v>
      </c>
    </row>
    <row r="4924" spans="1:6">
      <c r="A4924" s="593">
        <v>103818</v>
      </c>
      <c r="B4924" s="593" t="s">
        <v>5660</v>
      </c>
      <c r="C4924" s="593" t="s">
        <v>123</v>
      </c>
      <c r="D4924" s="593" t="s">
        <v>793</v>
      </c>
      <c r="E4924" s="595">
        <v>19.39</v>
      </c>
      <c r="F4924" s="591" t="s">
        <v>794</v>
      </c>
    </row>
    <row r="4925" spans="1:6">
      <c r="A4925" s="593">
        <v>103819</v>
      </c>
      <c r="B4925" s="593" t="s">
        <v>5661</v>
      </c>
      <c r="C4925" s="593" t="s">
        <v>123</v>
      </c>
      <c r="D4925" s="593" t="s">
        <v>793</v>
      </c>
      <c r="E4925" s="595">
        <v>18.920000000000002</v>
      </c>
      <c r="F4925" s="591" t="s">
        <v>794</v>
      </c>
    </row>
    <row r="4926" spans="1:6">
      <c r="A4926" s="593">
        <v>103820</v>
      </c>
      <c r="B4926" s="593" t="s">
        <v>5662</v>
      </c>
      <c r="C4926" s="593" t="s">
        <v>123</v>
      </c>
      <c r="D4926" s="593" t="s">
        <v>793</v>
      </c>
      <c r="E4926" s="595">
        <v>20.25</v>
      </c>
      <c r="F4926" s="591" t="s">
        <v>794</v>
      </c>
    </row>
    <row r="4927" spans="1:6">
      <c r="A4927" s="593">
        <v>103821</v>
      </c>
      <c r="B4927" s="593" t="s">
        <v>5663</v>
      </c>
      <c r="C4927" s="593" t="s">
        <v>123</v>
      </c>
      <c r="D4927" s="593" t="s">
        <v>793</v>
      </c>
      <c r="E4927" s="595">
        <v>532.80999999999995</v>
      </c>
      <c r="F4927" s="591" t="s">
        <v>794</v>
      </c>
    </row>
    <row r="4928" spans="1:6">
      <c r="A4928" s="593">
        <v>103822</v>
      </c>
      <c r="B4928" s="593" t="s">
        <v>5664</v>
      </c>
      <c r="C4928" s="593" t="s">
        <v>123</v>
      </c>
      <c r="D4928" s="593" t="s">
        <v>793</v>
      </c>
      <c r="E4928" s="595">
        <v>54.2</v>
      </c>
      <c r="F4928" s="591" t="s">
        <v>794</v>
      </c>
    </row>
    <row r="4929" spans="1:6">
      <c r="A4929" s="593">
        <v>103823</v>
      </c>
      <c r="B4929" s="593" t="s">
        <v>5665</v>
      </c>
      <c r="C4929" s="593" t="s">
        <v>123</v>
      </c>
      <c r="D4929" s="593" t="s">
        <v>793</v>
      </c>
      <c r="E4929" s="595">
        <v>16.55</v>
      </c>
      <c r="F4929" s="591" t="s">
        <v>794</v>
      </c>
    </row>
    <row r="4930" spans="1:6">
      <c r="A4930" s="593">
        <v>103824</v>
      </c>
      <c r="B4930" s="593" t="s">
        <v>5666</v>
      </c>
      <c r="C4930" s="593" t="s">
        <v>123</v>
      </c>
      <c r="D4930" s="593" t="s">
        <v>793</v>
      </c>
      <c r="E4930" s="595">
        <v>22.4</v>
      </c>
      <c r="F4930" s="591" t="s">
        <v>794</v>
      </c>
    </row>
    <row r="4931" spans="1:6">
      <c r="A4931" s="593">
        <v>103825</v>
      </c>
      <c r="B4931" s="593" t="s">
        <v>5667</v>
      </c>
      <c r="C4931" s="593" t="s">
        <v>123</v>
      </c>
      <c r="D4931" s="593" t="s">
        <v>793</v>
      </c>
      <c r="E4931" s="594">
        <v>26.62</v>
      </c>
      <c r="F4931" s="591" t="s">
        <v>794</v>
      </c>
    </row>
    <row r="4932" spans="1:6">
      <c r="A4932" s="593">
        <v>103826</v>
      </c>
      <c r="B4932" s="593" t="s">
        <v>5668</v>
      </c>
      <c r="C4932" s="593" t="s">
        <v>123</v>
      </c>
      <c r="D4932" s="593" t="s">
        <v>793</v>
      </c>
      <c r="E4932" s="595">
        <v>28.76</v>
      </c>
      <c r="F4932" s="591" t="s">
        <v>794</v>
      </c>
    </row>
    <row r="4933" spans="1:6">
      <c r="A4933" s="593">
        <v>103827</v>
      </c>
      <c r="B4933" s="593" t="s">
        <v>5669</v>
      </c>
      <c r="C4933" s="593" t="s">
        <v>123</v>
      </c>
      <c r="D4933" s="593" t="s">
        <v>793</v>
      </c>
      <c r="E4933" s="594">
        <v>28.76</v>
      </c>
      <c r="F4933" s="591" t="s">
        <v>794</v>
      </c>
    </row>
    <row r="4934" spans="1:6">
      <c r="A4934" s="593">
        <v>103828</v>
      </c>
      <c r="B4934" s="593" t="s">
        <v>5670</v>
      </c>
      <c r="C4934" s="593" t="s">
        <v>123</v>
      </c>
      <c r="D4934" s="593" t="s">
        <v>793</v>
      </c>
      <c r="E4934" s="594">
        <v>91.17</v>
      </c>
      <c r="F4934" s="591" t="s">
        <v>794</v>
      </c>
    </row>
    <row r="4935" spans="1:6">
      <c r="A4935" s="593">
        <v>103829</v>
      </c>
      <c r="B4935" s="593" t="s">
        <v>5671</v>
      </c>
      <c r="C4935" s="593" t="s">
        <v>123</v>
      </c>
      <c r="D4935" s="593" t="s">
        <v>793</v>
      </c>
      <c r="E4935" s="595">
        <v>588.15</v>
      </c>
      <c r="F4935" s="591" t="s">
        <v>794</v>
      </c>
    </row>
    <row r="4936" spans="1:6">
      <c r="A4936" s="593">
        <v>103830</v>
      </c>
      <c r="B4936" s="593" t="s">
        <v>5672</v>
      </c>
      <c r="C4936" s="593" t="s">
        <v>123</v>
      </c>
      <c r="D4936" s="593" t="s">
        <v>793</v>
      </c>
      <c r="E4936" s="594">
        <v>35.119999999999997</v>
      </c>
      <c r="F4936" s="591" t="s">
        <v>794</v>
      </c>
    </row>
    <row r="4937" spans="1:6">
      <c r="A4937" s="593">
        <v>103831</v>
      </c>
      <c r="B4937" s="593" t="s">
        <v>5673</v>
      </c>
      <c r="C4937" s="593" t="s">
        <v>123</v>
      </c>
      <c r="D4937" s="593" t="s">
        <v>793</v>
      </c>
      <c r="E4937" s="595">
        <v>24.69</v>
      </c>
      <c r="F4937" s="591" t="s">
        <v>794</v>
      </c>
    </row>
    <row r="4938" spans="1:6">
      <c r="A4938" s="593">
        <v>103832</v>
      </c>
      <c r="B4938" s="593" t="s">
        <v>5674</v>
      </c>
      <c r="C4938" s="593" t="s">
        <v>123</v>
      </c>
      <c r="D4938" s="593" t="s">
        <v>793</v>
      </c>
      <c r="E4938" s="595">
        <v>22.12</v>
      </c>
      <c r="F4938" s="591" t="s">
        <v>794</v>
      </c>
    </row>
    <row r="4939" spans="1:6">
      <c r="A4939" s="593">
        <v>103833</v>
      </c>
      <c r="B4939" s="593" t="s">
        <v>5675</v>
      </c>
      <c r="C4939" s="593" t="s">
        <v>123</v>
      </c>
      <c r="D4939" s="593" t="s">
        <v>793</v>
      </c>
      <c r="E4939" s="595">
        <v>40.880000000000003</v>
      </c>
      <c r="F4939" s="591" t="s">
        <v>794</v>
      </c>
    </row>
    <row r="4940" spans="1:6">
      <c r="A4940" s="593">
        <v>103834</v>
      </c>
      <c r="B4940" s="593" t="s">
        <v>5676</v>
      </c>
      <c r="C4940" s="593" t="s">
        <v>123</v>
      </c>
      <c r="D4940" s="593" t="s">
        <v>793</v>
      </c>
      <c r="E4940" s="595">
        <v>59.77</v>
      </c>
      <c r="F4940" s="591" t="s">
        <v>794</v>
      </c>
    </row>
    <row r="4941" spans="1:6">
      <c r="A4941" s="593">
        <v>103838</v>
      </c>
      <c r="B4941" s="593" t="s">
        <v>5677</v>
      </c>
      <c r="C4941" s="593" t="s">
        <v>123</v>
      </c>
      <c r="D4941" s="593" t="s">
        <v>793</v>
      </c>
      <c r="E4941" s="595">
        <v>15.73</v>
      </c>
      <c r="F4941" s="591" t="s">
        <v>794</v>
      </c>
    </row>
    <row r="4942" spans="1:6">
      <c r="A4942" s="593">
        <v>103839</v>
      </c>
      <c r="B4942" s="593" t="s">
        <v>5678</v>
      </c>
      <c r="C4942" s="593" t="s">
        <v>123</v>
      </c>
      <c r="D4942" s="593" t="s">
        <v>793</v>
      </c>
      <c r="E4942" s="595">
        <v>15.7</v>
      </c>
      <c r="F4942" s="591" t="s">
        <v>794</v>
      </c>
    </row>
    <row r="4943" spans="1:6">
      <c r="A4943" s="593">
        <v>103840</v>
      </c>
      <c r="B4943" s="593" t="s">
        <v>5679</v>
      </c>
      <c r="C4943" s="593" t="s">
        <v>123</v>
      </c>
      <c r="D4943" s="593" t="s">
        <v>793</v>
      </c>
      <c r="E4943" s="595">
        <v>20.67</v>
      </c>
      <c r="F4943" s="591" t="s">
        <v>794</v>
      </c>
    </row>
    <row r="4944" spans="1:6">
      <c r="A4944" s="593">
        <v>103841</v>
      </c>
      <c r="B4944" s="593" t="s">
        <v>5680</v>
      </c>
      <c r="C4944" s="593" t="s">
        <v>123</v>
      </c>
      <c r="D4944" s="593" t="s">
        <v>793</v>
      </c>
      <c r="E4944" s="595">
        <v>26.11</v>
      </c>
      <c r="F4944" s="591" t="s">
        <v>794</v>
      </c>
    </row>
    <row r="4945" spans="1:6">
      <c r="A4945" s="593">
        <v>103842</v>
      </c>
      <c r="B4945" s="593" t="s">
        <v>5681</v>
      </c>
      <c r="C4945" s="593" t="s">
        <v>123</v>
      </c>
      <c r="D4945" s="593" t="s">
        <v>793</v>
      </c>
      <c r="E4945" s="595">
        <v>25.82</v>
      </c>
      <c r="F4945" s="591" t="s">
        <v>794</v>
      </c>
    </row>
    <row r="4946" spans="1:6">
      <c r="A4946" s="593">
        <v>103843</v>
      </c>
      <c r="B4946" s="593" t="s">
        <v>5682</v>
      </c>
      <c r="C4946" s="593" t="s">
        <v>123</v>
      </c>
      <c r="D4946" s="593" t="s">
        <v>793</v>
      </c>
      <c r="E4946" s="595">
        <v>29.95</v>
      </c>
      <c r="F4946" s="591" t="s">
        <v>794</v>
      </c>
    </row>
    <row r="4947" spans="1:6">
      <c r="A4947" s="593">
        <v>103844</v>
      </c>
      <c r="B4947" s="593" t="s">
        <v>5683</v>
      </c>
      <c r="C4947" s="593" t="s">
        <v>123</v>
      </c>
      <c r="D4947" s="593" t="s">
        <v>793</v>
      </c>
      <c r="E4947" s="595">
        <v>33.31</v>
      </c>
      <c r="F4947" s="591" t="s">
        <v>794</v>
      </c>
    </row>
    <row r="4948" spans="1:6">
      <c r="A4948" s="593">
        <v>103845</v>
      </c>
      <c r="B4948" s="593" t="s">
        <v>5684</v>
      </c>
      <c r="C4948" s="593" t="s">
        <v>123</v>
      </c>
      <c r="D4948" s="593" t="s">
        <v>793</v>
      </c>
      <c r="E4948" s="595">
        <v>37.770000000000003</v>
      </c>
      <c r="F4948" s="591" t="s">
        <v>794</v>
      </c>
    </row>
    <row r="4949" spans="1:6">
      <c r="A4949" s="593">
        <v>103846</v>
      </c>
      <c r="B4949" s="593" t="s">
        <v>5685</v>
      </c>
      <c r="C4949" s="593" t="s">
        <v>123</v>
      </c>
      <c r="D4949" s="593" t="s">
        <v>793</v>
      </c>
      <c r="E4949" s="595">
        <v>35.99</v>
      </c>
      <c r="F4949" s="591" t="s">
        <v>794</v>
      </c>
    </row>
    <row r="4950" spans="1:6">
      <c r="A4950" s="593">
        <v>103847</v>
      </c>
      <c r="B4950" s="593" t="s">
        <v>5686</v>
      </c>
      <c r="C4950" s="593" t="s">
        <v>123</v>
      </c>
      <c r="D4950" s="593" t="s">
        <v>793</v>
      </c>
      <c r="E4950" s="595">
        <v>10.26</v>
      </c>
      <c r="F4950" s="591" t="s">
        <v>794</v>
      </c>
    </row>
    <row r="4951" spans="1:6">
      <c r="A4951" s="593">
        <v>103848</v>
      </c>
      <c r="B4951" s="593" t="s">
        <v>5687</v>
      </c>
      <c r="C4951" s="593" t="s">
        <v>123</v>
      </c>
      <c r="D4951" s="593" t="s">
        <v>793</v>
      </c>
      <c r="E4951" s="595">
        <v>10.29</v>
      </c>
      <c r="F4951" s="591" t="s">
        <v>794</v>
      </c>
    </row>
    <row r="4952" spans="1:6">
      <c r="A4952" s="593">
        <v>103849</v>
      </c>
      <c r="B4952" s="593" t="s">
        <v>5688</v>
      </c>
      <c r="C4952" s="593" t="s">
        <v>123</v>
      </c>
      <c r="D4952" s="593" t="s">
        <v>793</v>
      </c>
      <c r="E4952" s="595">
        <v>25.73</v>
      </c>
      <c r="F4952" s="591" t="s">
        <v>794</v>
      </c>
    </row>
    <row r="4953" spans="1:6">
      <c r="A4953" s="593">
        <v>103850</v>
      </c>
      <c r="B4953" s="593" t="s">
        <v>5689</v>
      </c>
      <c r="C4953" s="593" t="s">
        <v>123</v>
      </c>
      <c r="D4953" s="593" t="s">
        <v>793</v>
      </c>
      <c r="E4953" s="595">
        <v>455.18</v>
      </c>
      <c r="F4953" s="591" t="s">
        <v>794</v>
      </c>
    </row>
    <row r="4954" spans="1:6">
      <c r="A4954" s="593">
        <v>103851</v>
      </c>
      <c r="B4954" s="593" t="s">
        <v>5690</v>
      </c>
      <c r="C4954" s="593" t="s">
        <v>123</v>
      </c>
      <c r="D4954" s="593" t="s">
        <v>793</v>
      </c>
      <c r="E4954" s="595">
        <v>19.18</v>
      </c>
      <c r="F4954" s="591" t="s">
        <v>794</v>
      </c>
    </row>
    <row r="4955" spans="1:6">
      <c r="A4955" s="593">
        <v>103852</v>
      </c>
      <c r="B4955" s="593" t="s">
        <v>5691</v>
      </c>
      <c r="C4955" s="593" t="s">
        <v>123</v>
      </c>
      <c r="D4955" s="593" t="s">
        <v>793</v>
      </c>
      <c r="E4955" s="595">
        <v>15.72</v>
      </c>
      <c r="F4955" s="591" t="s">
        <v>794</v>
      </c>
    </row>
    <row r="4956" spans="1:6">
      <c r="A4956" s="593">
        <v>103853</v>
      </c>
      <c r="B4956" s="593" t="s">
        <v>5692</v>
      </c>
      <c r="C4956" s="593" t="s">
        <v>123</v>
      </c>
      <c r="D4956" s="593" t="s">
        <v>793</v>
      </c>
      <c r="E4956" s="595">
        <v>17.05</v>
      </c>
      <c r="F4956" s="591" t="s">
        <v>794</v>
      </c>
    </row>
    <row r="4957" spans="1:6">
      <c r="A4957" s="593">
        <v>103854</v>
      </c>
      <c r="B4957" s="593" t="s">
        <v>5693</v>
      </c>
      <c r="C4957" s="593" t="s">
        <v>123</v>
      </c>
      <c r="D4957" s="593" t="s">
        <v>793</v>
      </c>
      <c r="E4957" s="595">
        <v>529.61</v>
      </c>
      <c r="F4957" s="591" t="s">
        <v>794</v>
      </c>
    </row>
    <row r="4958" spans="1:6">
      <c r="A4958" s="593">
        <v>103855</v>
      </c>
      <c r="B4958" s="593" t="s">
        <v>5694</v>
      </c>
      <c r="C4958" s="593" t="s">
        <v>123</v>
      </c>
      <c r="D4958" s="593" t="s">
        <v>793</v>
      </c>
      <c r="E4958" s="595">
        <v>51</v>
      </c>
      <c r="F4958" s="591" t="s">
        <v>794</v>
      </c>
    </row>
    <row r="4959" spans="1:6">
      <c r="A4959" s="593">
        <v>103856</v>
      </c>
      <c r="B4959" s="593" t="s">
        <v>5695</v>
      </c>
      <c r="C4959" s="593" t="s">
        <v>123</v>
      </c>
      <c r="D4959" s="593" t="s">
        <v>793</v>
      </c>
      <c r="E4959" s="595">
        <v>14.87</v>
      </c>
      <c r="F4959" s="591" t="s">
        <v>794</v>
      </c>
    </row>
    <row r="4960" spans="1:6">
      <c r="A4960" s="593">
        <v>103857</v>
      </c>
      <c r="B4960" s="593" t="s">
        <v>5696</v>
      </c>
      <c r="C4960" s="593" t="s">
        <v>123</v>
      </c>
      <c r="D4960" s="593" t="s">
        <v>793</v>
      </c>
      <c r="E4960" s="595">
        <v>20.79</v>
      </c>
      <c r="F4960" s="591" t="s">
        <v>794</v>
      </c>
    </row>
    <row r="4961" spans="1:6">
      <c r="A4961" s="593">
        <v>103858</v>
      </c>
      <c r="B4961" s="593" t="s">
        <v>5697</v>
      </c>
      <c r="C4961" s="593" t="s">
        <v>123</v>
      </c>
      <c r="D4961" s="593" t="s">
        <v>793</v>
      </c>
      <c r="E4961" s="595">
        <v>25.01</v>
      </c>
      <c r="F4961" s="591" t="s">
        <v>794</v>
      </c>
    </row>
    <row r="4962" spans="1:6">
      <c r="A4962" s="593">
        <v>103859</v>
      </c>
      <c r="B4962" s="593" t="s">
        <v>5698</v>
      </c>
      <c r="C4962" s="593" t="s">
        <v>123</v>
      </c>
      <c r="D4962" s="593" t="s">
        <v>793</v>
      </c>
      <c r="E4962" s="595">
        <v>23.67</v>
      </c>
      <c r="F4962" s="591" t="s">
        <v>794</v>
      </c>
    </row>
    <row r="4963" spans="1:6">
      <c r="A4963" s="593">
        <v>103860</v>
      </c>
      <c r="B4963" s="593" t="s">
        <v>5699</v>
      </c>
      <c r="C4963" s="593" t="s">
        <v>123</v>
      </c>
      <c r="D4963" s="593" t="s">
        <v>793</v>
      </c>
      <c r="E4963" s="595">
        <v>23.67</v>
      </c>
      <c r="F4963" s="591" t="s">
        <v>794</v>
      </c>
    </row>
    <row r="4964" spans="1:6">
      <c r="A4964" s="593">
        <v>103861</v>
      </c>
      <c r="B4964" s="593" t="s">
        <v>5700</v>
      </c>
      <c r="C4964" s="593" t="s">
        <v>123</v>
      </c>
      <c r="D4964" s="593" t="s">
        <v>793</v>
      </c>
      <c r="E4964" s="595">
        <v>86.08</v>
      </c>
      <c r="F4964" s="591" t="s">
        <v>794</v>
      </c>
    </row>
    <row r="4965" spans="1:6">
      <c r="A4965" s="593">
        <v>103862</v>
      </c>
      <c r="B4965" s="593" t="s">
        <v>5701</v>
      </c>
      <c r="C4965" s="593" t="s">
        <v>123</v>
      </c>
      <c r="D4965" s="593" t="s">
        <v>793</v>
      </c>
      <c r="E4965" s="595">
        <v>583.05999999999995</v>
      </c>
      <c r="F4965" s="591" t="s">
        <v>794</v>
      </c>
    </row>
    <row r="4966" spans="1:6">
      <c r="A4966" s="593">
        <v>103863</v>
      </c>
      <c r="B4966" s="593" t="s">
        <v>5702</v>
      </c>
      <c r="C4966" s="593" t="s">
        <v>123</v>
      </c>
      <c r="D4966" s="593" t="s">
        <v>793</v>
      </c>
      <c r="E4966" s="595">
        <v>32.56</v>
      </c>
      <c r="F4966" s="591" t="s">
        <v>794</v>
      </c>
    </row>
    <row r="4967" spans="1:6">
      <c r="A4967" s="593">
        <v>103864</v>
      </c>
      <c r="B4967" s="593" t="s">
        <v>5703</v>
      </c>
      <c r="C4967" s="593" t="s">
        <v>123</v>
      </c>
      <c r="D4967" s="593" t="s">
        <v>793</v>
      </c>
      <c r="E4967" s="595">
        <v>20.46</v>
      </c>
      <c r="F4967" s="591" t="s">
        <v>794</v>
      </c>
    </row>
    <row r="4968" spans="1:6">
      <c r="A4968" s="593">
        <v>103865</v>
      </c>
      <c r="B4968" s="593" t="s">
        <v>5704</v>
      </c>
      <c r="C4968" s="593" t="s">
        <v>123</v>
      </c>
      <c r="D4968" s="593" t="s">
        <v>793</v>
      </c>
      <c r="E4968" s="595">
        <v>21.3</v>
      </c>
      <c r="F4968" s="591" t="s">
        <v>794</v>
      </c>
    </row>
    <row r="4969" spans="1:6">
      <c r="A4969" s="593">
        <v>103866</v>
      </c>
      <c r="B4969" s="593" t="s">
        <v>5705</v>
      </c>
      <c r="C4969" s="593" t="s">
        <v>123</v>
      </c>
      <c r="D4969" s="593" t="s">
        <v>793</v>
      </c>
      <c r="E4969" s="595">
        <v>34.53</v>
      </c>
      <c r="F4969" s="591" t="s">
        <v>794</v>
      </c>
    </row>
    <row r="4970" spans="1:6">
      <c r="A4970" s="593">
        <v>103867</v>
      </c>
      <c r="B4970" s="593" t="s">
        <v>5706</v>
      </c>
      <c r="C4970" s="593" t="s">
        <v>123</v>
      </c>
      <c r="D4970" s="593" t="s">
        <v>793</v>
      </c>
      <c r="E4970" s="595">
        <v>48.68</v>
      </c>
      <c r="F4970" s="591" t="s">
        <v>794</v>
      </c>
    </row>
    <row r="4971" spans="1:6">
      <c r="A4971" s="593">
        <v>103874</v>
      </c>
      <c r="B4971" s="593" t="s">
        <v>5707</v>
      </c>
      <c r="C4971" s="593" t="s">
        <v>123</v>
      </c>
      <c r="D4971" s="593" t="s">
        <v>793</v>
      </c>
      <c r="E4971" s="595">
        <v>16.36</v>
      </c>
      <c r="F4971" s="591" t="s">
        <v>794</v>
      </c>
    </row>
    <row r="4972" spans="1:6">
      <c r="A4972" s="593">
        <v>103875</v>
      </c>
      <c r="B4972" s="593" t="s">
        <v>5708</v>
      </c>
      <c r="C4972" s="593" t="s">
        <v>123</v>
      </c>
      <c r="D4972" s="593" t="s">
        <v>793</v>
      </c>
      <c r="E4972" s="595">
        <v>16.329999999999998</v>
      </c>
      <c r="F4972" s="591" t="s">
        <v>794</v>
      </c>
    </row>
    <row r="4973" spans="1:6">
      <c r="A4973" s="593">
        <v>103876</v>
      </c>
      <c r="B4973" s="593" t="s">
        <v>5709</v>
      </c>
      <c r="C4973" s="593" t="s">
        <v>123</v>
      </c>
      <c r="D4973" s="593" t="s">
        <v>793</v>
      </c>
      <c r="E4973" s="595">
        <v>20.99</v>
      </c>
      <c r="F4973" s="591" t="s">
        <v>794</v>
      </c>
    </row>
    <row r="4974" spans="1:6">
      <c r="A4974" s="593">
        <v>103877</v>
      </c>
      <c r="B4974" s="593" t="s">
        <v>5710</v>
      </c>
      <c r="C4974" s="593" t="s">
        <v>123</v>
      </c>
      <c r="D4974" s="593" t="s">
        <v>793</v>
      </c>
      <c r="E4974" s="595">
        <v>25.39</v>
      </c>
      <c r="F4974" s="591" t="s">
        <v>794</v>
      </c>
    </row>
    <row r="4975" spans="1:6">
      <c r="A4975" s="593">
        <v>103878</v>
      </c>
      <c r="B4975" s="593" t="s">
        <v>5711</v>
      </c>
      <c r="C4975" s="593" t="s">
        <v>123</v>
      </c>
      <c r="D4975" s="593" t="s">
        <v>793</v>
      </c>
      <c r="E4975" s="595">
        <v>25.1</v>
      </c>
      <c r="F4975" s="591" t="s">
        <v>794</v>
      </c>
    </row>
    <row r="4976" spans="1:6">
      <c r="A4976" s="593">
        <v>103879</v>
      </c>
      <c r="B4976" s="593" t="s">
        <v>5712</v>
      </c>
      <c r="C4976" s="593" t="s">
        <v>123</v>
      </c>
      <c r="D4976" s="593" t="s">
        <v>793</v>
      </c>
      <c r="E4976" s="595">
        <v>29.59</v>
      </c>
      <c r="F4976" s="591" t="s">
        <v>794</v>
      </c>
    </row>
    <row r="4977" spans="1:6">
      <c r="A4977" s="593">
        <v>103880</v>
      </c>
      <c r="B4977" s="593" t="s">
        <v>5713</v>
      </c>
      <c r="C4977" s="593" t="s">
        <v>123</v>
      </c>
      <c r="D4977" s="593" t="s">
        <v>793</v>
      </c>
      <c r="E4977" s="595">
        <v>32.950000000000003</v>
      </c>
      <c r="F4977" s="591" t="s">
        <v>794</v>
      </c>
    </row>
    <row r="4978" spans="1:6">
      <c r="A4978" s="593">
        <v>103881</v>
      </c>
      <c r="B4978" s="593" t="s">
        <v>5714</v>
      </c>
      <c r="C4978" s="593" t="s">
        <v>123</v>
      </c>
      <c r="D4978" s="593" t="s">
        <v>793</v>
      </c>
      <c r="E4978" s="595">
        <v>35.9</v>
      </c>
      <c r="F4978" s="591" t="s">
        <v>794</v>
      </c>
    </row>
    <row r="4979" spans="1:6">
      <c r="A4979" s="593">
        <v>103882</v>
      </c>
      <c r="B4979" s="593" t="s">
        <v>5715</v>
      </c>
      <c r="C4979" s="593" t="s">
        <v>123</v>
      </c>
      <c r="D4979" s="593" t="s">
        <v>793</v>
      </c>
      <c r="E4979" s="595">
        <v>34.119999999999997</v>
      </c>
      <c r="F4979" s="591" t="s">
        <v>794</v>
      </c>
    </row>
    <row r="4980" spans="1:6">
      <c r="A4980" s="593">
        <v>103883</v>
      </c>
      <c r="B4980" s="593" t="s">
        <v>5716</v>
      </c>
      <c r="C4980" s="593" t="s">
        <v>123</v>
      </c>
      <c r="D4980" s="593" t="s">
        <v>793</v>
      </c>
      <c r="E4980" s="595">
        <v>10.66</v>
      </c>
      <c r="F4980" s="591" t="s">
        <v>794</v>
      </c>
    </row>
    <row r="4981" spans="1:6">
      <c r="A4981" s="593">
        <v>103884</v>
      </c>
      <c r="B4981" s="593" t="s">
        <v>5717</v>
      </c>
      <c r="C4981" s="593" t="s">
        <v>123</v>
      </c>
      <c r="D4981" s="593" t="s">
        <v>793</v>
      </c>
      <c r="E4981" s="595">
        <v>10.69</v>
      </c>
      <c r="F4981" s="591" t="s">
        <v>794</v>
      </c>
    </row>
    <row r="4982" spans="1:6">
      <c r="A4982" s="593">
        <v>103885</v>
      </c>
      <c r="B4982" s="593" t="s">
        <v>5718</v>
      </c>
      <c r="C4982" s="593" t="s">
        <v>123</v>
      </c>
      <c r="D4982" s="593" t="s">
        <v>793</v>
      </c>
      <c r="E4982" s="595">
        <v>26.13</v>
      </c>
      <c r="F4982" s="591" t="s">
        <v>794</v>
      </c>
    </row>
    <row r="4983" spans="1:6">
      <c r="A4983" s="593">
        <v>103886</v>
      </c>
      <c r="B4983" s="593" t="s">
        <v>5719</v>
      </c>
      <c r="C4983" s="593" t="s">
        <v>123</v>
      </c>
      <c r="D4983" s="593" t="s">
        <v>793</v>
      </c>
      <c r="E4983" s="595">
        <v>455.58</v>
      </c>
      <c r="F4983" s="591" t="s">
        <v>794</v>
      </c>
    </row>
    <row r="4984" spans="1:6">
      <c r="A4984" s="593">
        <v>103887</v>
      </c>
      <c r="B4984" s="593" t="s">
        <v>5720</v>
      </c>
      <c r="C4984" s="593" t="s">
        <v>123</v>
      </c>
      <c r="D4984" s="593" t="s">
        <v>793</v>
      </c>
      <c r="E4984" s="595">
        <v>19.39</v>
      </c>
      <c r="F4984" s="591" t="s">
        <v>794</v>
      </c>
    </row>
    <row r="4985" spans="1:6">
      <c r="A4985" s="593">
        <v>103888</v>
      </c>
      <c r="B4985" s="593" t="s">
        <v>5721</v>
      </c>
      <c r="C4985" s="593" t="s">
        <v>123</v>
      </c>
      <c r="D4985" s="593" t="s">
        <v>793</v>
      </c>
      <c r="E4985" s="595">
        <v>15.2</v>
      </c>
      <c r="F4985" s="591" t="s">
        <v>794</v>
      </c>
    </row>
    <row r="4986" spans="1:6">
      <c r="A4986" s="593">
        <v>103889</v>
      </c>
      <c r="B4986" s="593" t="s">
        <v>5722</v>
      </c>
      <c r="C4986" s="593" t="s">
        <v>123</v>
      </c>
      <c r="D4986" s="593" t="s">
        <v>793</v>
      </c>
      <c r="E4986" s="595">
        <v>16.53</v>
      </c>
      <c r="F4986" s="591" t="s">
        <v>794</v>
      </c>
    </row>
    <row r="4987" spans="1:6">
      <c r="A4987" s="593">
        <v>103890</v>
      </c>
      <c r="B4987" s="593" t="s">
        <v>5723</v>
      </c>
      <c r="C4987" s="593" t="s">
        <v>123</v>
      </c>
      <c r="D4987" s="593" t="s">
        <v>793</v>
      </c>
      <c r="E4987" s="595">
        <v>529.09</v>
      </c>
      <c r="F4987" s="591" t="s">
        <v>794</v>
      </c>
    </row>
    <row r="4988" spans="1:6">
      <c r="A4988" s="593">
        <v>103891</v>
      </c>
      <c r="B4988" s="593" t="s">
        <v>5724</v>
      </c>
      <c r="C4988" s="593" t="s">
        <v>123</v>
      </c>
      <c r="D4988" s="593" t="s">
        <v>793</v>
      </c>
      <c r="E4988" s="595">
        <v>50.48</v>
      </c>
      <c r="F4988" s="591" t="s">
        <v>794</v>
      </c>
    </row>
    <row r="4989" spans="1:6">
      <c r="A4989" s="593">
        <v>103892</v>
      </c>
      <c r="B4989" s="593" t="s">
        <v>5725</v>
      </c>
      <c r="C4989" s="593" t="s">
        <v>123</v>
      </c>
      <c r="D4989" s="593" t="s">
        <v>793</v>
      </c>
      <c r="E4989" s="595">
        <v>14.85</v>
      </c>
      <c r="F4989" s="591" t="s">
        <v>794</v>
      </c>
    </row>
    <row r="4990" spans="1:6">
      <c r="A4990" s="593">
        <v>103893</v>
      </c>
      <c r="B4990" s="593" t="s">
        <v>5726</v>
      </c>
      <c r="C4990" s="593" t="s">
        <v>123</v>
      </c>
      <c r="D4990" s="593" t="s">
        <v>793</v>
      </c>
      <c r="E4990" s="595">
        <v>20.53</v>
      </c>
      <c r="F4990" s="591" t="s">
        <v>794</v>
      </c>
    </row>
    <row r="4991" spans="1:6">
      <c r="A4991" s="593">
        <v>103894</v>
      </c>
      <c r="B4991" s="593" t="s">
        <v>5727</v>
      </c>
      <c r="C4991" s="593" t="s">
        <v>123</v>
      </c>
      <c r="D4991" s="593" t="s">
        <v>793</v>
      </c>
      <c r="E4991" s="595">
        <v>24.75</v>
      </c>
      <c r="F4991" s="591" t="s">
        <v>794</v>
      </c>
    </row>
    <row r="4992" spans="1:6">
      <c r="A4992" s="593">
        <v>103895</v>
      </c>
      <c r="B4992" s="593" t="s">
        <v>5728</v>
      </c>
      <c r="C4992" s="593" t="s">
        <v>123</v>
      </c>
      <c r="D4992" s="593" t="s">
        <v>793</v>
      </c>
      <c r="E4992" s="595">
        <v>22.36</v>
      </c>
      <c r="F4992" s="591" t="s">
        <v>794</v>
      </c>
    </row>
    <row r="4993" spans="1:6">
      <c r="A4993" s="593">
        <v>103896</v>
      </c>
      <c r="B4993" s="593" t="s">
        <v>5729</v>
      </c>
      <c r="C4993" s="593" t="s">
        <v>123</v>
      </c>
      <c r="D4993" s="593" t="s">
        <v>793</v>
      </c>
      <c r="E4993" s="595">
        <v>22.36</v>
      </c>
      <c r="F4993" s="591" t="s">
        <v>794</v>
      </c>
    </row>
    <row r="4994" spans="1:6">
      <c r="A4994" s="593">
        <v>103897</v>
      </c>
      <c r="B4994" s="593" t="s">
        <v>5730</v>
      </c>
      <c r="C4994" s="593" t="s">
        <v>123</v>
      </c>
      <c r="D4994" s="593" t="s">
        <v>793</v>
      </c>
      <c r="E4994" s="595">
        <v>84.77</v>
      </c>
      <c r="F4994" s="591" t="s">
        <v>794</v>
      </c>
    </row>
    <row r="4995" spans="1:6">
      <c r="A4995" s="593">
        <v>103898</v>
      </c>
      <c r="B4995" s="593" t="s">
        <v>5731</v>
      </c>
      <c r="C4995" s="593" t="s">
        <v>123</v>
      </c>
      <c r="D4995" s="593" t="s">
        <v>793</v>
      </c>
      <c r="E4995" s="595">
        <v>581.75</v>
      </c>
      <c r="F4995" s="591" t="s">
        <v>794</v>
      </c>
    </row>
    <row r="4996" spans="1:6">
      <c r="A4996" s="593">
        <v>103899</v>
      </c>
      <c r="B4996" s="593" t="s">
        <v>5732</v>
      </c>
      <c r="C4996" s="593" t="s">
        <v>123</v>
      </c>
      <c r="D4996" s="593" t="s">
        <v>793</v>
      </c>
      <c r="E4996" s="595">
        <v>31.92</v>
      </c>
      <c r="F4996" s="591" t="s">
        <v>794</v>
      </c>
    </row>
    <row r="4997" spans="1:6">
      <c r="A4997" s="593">
        <v>103900</v>
      </c>
      <c r="B4997" s="593" t="s">
        <v>5733</v>
      </c>
      <c r="C4997" s="593" t="s">
        <v>123</v>
      </c>
      <c r="D4997" s="593" t="s">
        <v>793</v>
      </c>
      <c r="E4997" s="595">
        <v>19.39</v>
      </c>
      <c r="F4997" s="591" t="s">
        <v>794</v>
      </c>
    </row>
    <row r="4998" spans="1:6">
      <c r="A4998" s="593">
        <v>103901</v>
      </c>
      <c r="B4998" s="593" t="s">
        <v>5734</v>
      </c>
      <c r="C4998" s="593" t="s">
        <v>123</v>
      </c>
      <c r="D4998" s="593" t="s">
        <v>793</v>
      </c>
      <c r="E4998" s="595">
        <v>22.14</v>
      </c>
      <c r="F4998" s="591" t="s">
        <v>794</v>
      </c>
    </row>
    <row r="4999" spans="1:6">
      <c r="A4999" s="593">
        <v>103902</v>
      </c>
      <c r="B4999" s="593" t="s">
        <v>5735</v>
      </c>
      <c r="C4999" s="593" t="s">
        <v>123</v>
      </c>
      <c r="D4999" s="593" t="s">
        <v>793</v>
      </c>
      <c r="E4999" s="595">
        <v>33.549999999999997</v>
      </c>
      <c r="F4999" s="591" t="s">
        <v>794</v>
      </c>
    </row>
    <row r="5000" spans="1:6">
      <c r="A5000" s="593">
        <v>103903</v>
      </c>
      <c r="B5000" s="593" t="s">
        <v>5736</v>
      </c>
      <c r="C5000" s="593" t="s">
        <v>123</v>
      </c>
      <c r="D5000" s="593" t="s">
        <v>793</v>
      </c>
      <c r="E5000" s="595">
        <v>46.14</v>
      </c>
      <c r="F5000" s="591" t="s">
        <v>794</v>
      </c>
    </row>
    <row r="5001" spans="1:6">
      <c r="A5001" s="593">
        <v>103947</v>
      </c>
      <c r="B5001" s="593" t="s">
        <v>5737</v>
      </c>
      <c r="C5001" s="593" t="s">
        <v>123</v>
      </c>
      <c r="D5001" s="593" t="s">
        <v>942</v>
      </c>
      <c r="E5001" s="595">
        <v>5.6</v>
      </c>
      <c r="F5001" s="591" t="s">
        <v>794</v>
      </c>
    </row>
    <row r="5002" spans="1:6">
      <c r="A5002" s="593">
        <v>103948</v>
      </c>
      <c r="B5002" s="593" t="s">
        <v>5738</v>
      </c>
      <c r="C5002" s="593" t="s">
        <v>123</v>
      </c>
      <c r="D5002" s="593" t="s">
        <v>942</v>
      </c>
      <c r="E5002" s="595">
        <v>7.04</v>
      </c>
      <c r="F5002" s="591" t="s">
        <v>794</v>
      </c>
    </row>
    <row r="5003" spans="1:6">
      <c r="A5003" s="593">
        <v>103949</v>
      </c>
      <c r="B5003" s="593" t="s">
        <v>5739</v>
      </c>
      <c r="C5003" s="593" t="s">
        <v>123</v>
      </c>
      <c r="D5003" s="593" t="s">
        <v>942</v>
      </c>
      <c r="E5003" s="595">
        <v>8.2799999999999994</v>
      </c>
      <c r="F5003" s="591" t="s">
        <v>794</v>
      </c>
    </row>
    <row r="5004" spans="1:6">
      <c r="A5004" s="593">
        <v>103950</v>
      </c>
      <c r="B5004" s="593" t="s">
        <v>5740</v>
      </c>
      <c r="C5004" s="593" t="s">
        <v>123</v>
      </c>
      <c r="D5004" s="593" t="s">
        <v>942</v>
      </c>
      <c r="E5004" s="595">
        <v>9.5399999999999991</v>
      </c>
      <c r="F5004" s="591" t="s">
        <v>794</v>
      </c>
    </row>
    <row r="5005" spans="1:6">
      <c r="A5005" s="593">
        <v>103951</v>
      </c>
      <c r="B5005" s="593" t="s">
        <v>5741</v>
      </c>
      <c r="C5005" s="593" t="s">
        <v>123</v>
      </c>
      <c r="D5005" s="593" t="s">
        <v>942</v>
      </c>
      <c r="E5005" s="595">
        <v>13.24</v>
      </c>
      <c r="F5005" s="591" t="s">
        <v>794</v>
      </c>
    </row>
    <row r="5006" spans="1:6">
      <c r="A5006" s="593">
        <v>103952</v>
      </c>
      <c r="B5006" s="593" t="s">
        <v>5742</v>
      </c>
      <c r="C5006" s="593" t="s">
        <v>123</v>
      </c>
      <c r="D5006" s="593" t="s">
        <v>942</v>
      </c>
      <c r="E5006" s="595">
        <v>5.17</v>
      </c>
      <c r="F5006" s="591" t="s">
        <v>794</v>
      </c>
    </row>
    <row r="5007" spans="1:6">
      <c r="A5007" s="593">
        <v>103953</v>
      </c>
      <c r="B5007" s="593" t="s">
        <v>5743</v>
      </c>
      <c r="C5007" s="593" t="s">
        <v>123</v>
      </c>
      <c r="D5007" s="593" t="s">
        <v>942</v>
      </c>
      <c r="E5007" s="595">
        <v>6.54</v>
      </c>
      <c r="F5007" s="591" t="s">
        <v>794</v>
      </c>
    </row>
    <row r="5008" spans="1:6">
      <c r="A5008" s="593">
        <v>103954</v>
      </c>
      <c r="B5008" s="593" t="s">
        <v>5744</v>
      </c>
      <c r="C5008" s="593" t="s">
        <v>123</v>
      </c>
      <c r="D5008" s="593" t="s">
        <v>942</v>
      </c>
      <c r="E5008" s="595">
        <v>7.8</v>
      </c>
      <c r="F5008" s="591" t="s">
        <v>794</v>
      </c>
    </row>
    <row r="5009" spans="1:6">
      <c r="A5009" s="593">
        <v>103955</v>
      </c>
      <c r="B5009" s="593" t="s">
        <v>5745</v>
      </c>
      <c r="C5009" s="593" t="s">
        <v>123</v>
      </c>
      <c r="D5009" s="593" t="s">
        <v>942</v>
      </c>
      <c r="E5009" s="595">
        <v>8.9</v>
      </c>
      <c r="F5009" s="591" t="s">
        <v>794</v>
      </c>
    </row>
    <row r="5010" spans="1:6">
      <c r="A5010" s="593">
        <v>103956</v>
      </c>
      <c r="B5010" s="593" t="s">
        <v>5746</v>
      </c>
      <c r="C5010" s="593" t="s">
        <v>123</v>
      </c>
      <c r="D5010" s="593" t="s">
        <v>942</v>
      </c>
      <c r="E5010" s="595">
        <v>12.49</v>
      </c>
      <c r="F5010" s="591" t="s">
        <v>794</v>
      </c>
    </row>
    <row r="5011" spans="1:6">
      <c r="A5011" s="593">
        <v>103957</v>
      </c>
      <c r="B5011" s="593" t="s">
        <v>5747</v>
      </c>
      <c r="C5011" s="593" t="s">
        <v>123</v>
      </c>
      <c r="D5011" s="593" t="s">
        <v>942</v>
      </c>
      <c r="E5011" s="595">
        <v>4.53</v>
      </c>
      <c r="F5011" s="591" t="s">
        <v>794</v>
      </c>
    </row>
    <row r="5012" spans="1:6">
      <c r="A5012" s="593">
        <v>103958</v>
      </c>
      <c r="B5012" s="593" t="s">
        <v>5748</v>
      </c>
      <c r="C5012" s="593" t="s">
        <v>123</v>
      </c>
      <c r="D5012" s="593" t="s">
        <v>942</v>
      </c>
      <c r="E5012" s="595">
        <v>9.24</v>
      </c>
      <c r="F5012" s="591" t="s">
        <v>794</v>
      </c>
    </row>
    <row r="5013" spans="1:6">
      <c r="A5013" s="593">
        <v>103959</v>
      </c>
      <c r="B5013" s="593" t="s">
        <v>5749</v>
      </c>
      <c r="C5013" s="593" t="s">
        <v>123</v>
      </c>
      <c r="D5013" s="593" t="s">
        <v>942</v>
      </c>
      <c r="E5013" s="595">
        <v>13.87</v>
      </c>
      <c r="F5013" s="591" t="s">
        <v>794</v>
      </c>
    </row>
    <row r="5014" spans="1:6">
      <c r="A5014" s="593">
        <v>103962</v>
      </c>
      <c r="B5014" s="593" t="s">
        <v>5750</v>
      </c>
      <c r="C5014" s="593" t="s">
        <v>123</v>
      </c>
      <c r="D5014" s="593" t="s">
        <v>942</v>
      </c>
      <c r="E5014" s="595">
        <v>5.87</v>
      </c>
      <c r="F5014" s="591" t="s">
        <v>794</v>
      </c>
    </row>
    <row r="5015" spans="1:6">
      <c r="A5015" s="593">
        <v>103964</v>
      </c>
      <c r="B5015" s="593" t="s">
        <v>5751</v>
      </c>
      <c r="C5015" s="593" t="s">
        <v>123</v>
      </c>
      <c r="D5015" s="593" t="s">
        <v>942</v>
      </c>
      <c r="E5015" s="595">
        <v>7.47</v>
      </c>
      <c r="F5015" s="591" t="s">
        <v>794</v>
      </c>
    </row>
    <row r="5016" spans="1:6">
      <c r="A5016" s="593">
        <v>103966</v>
      </c>
      <c r="B5016" s="593" t="s">
        <v>5752</v>
      </c>
      <c r="C5016" s="593" t="s">
        <v>123</v>
      </c>
      <c r="D5016" s="593" t="s">
        <v>942</v>
      </c>
      <c r="E5016" s="595">
        <v>8.8800000000000008</v>
      </c>
      <c r="F5016" s="591" t="s">
        <v>794</v>
      </c>
    </row>
    <row r="5017" spans="1:6">
      <c r="A5017" s="593">
        <v>103967</v>
      </c>
      <c r="B5017" s="593" t="s">
        <v>5753</v>
      </c>
      <c r="C5017" s="593" t="s">
        <v>123</v>
      </c>
      <c r="D5017" s="593" t="s">
        <v>942</v>
      </c>
      <c r="E5017" s="595">
        <v>10.68</v>
      </c>
      <c r="F5017" s="591" t="s">
        <v>794</v>
      </c>
    </row>
    <row r="5018" spans="1:6">
      <c r="A5018" s="593">
        <v>103968</v>
      </c>
      <c r="B5018" s="593" t="s">
        <v>5754</v>
      </c>
      <c r="C5018" s="593" t="s">
        <v>123</v>
      </c>
      <c r="D5018" s="593" t="s">
        <v>942</v>
      </c>
      <c r="E5018" s="595">
        <v>15.2</v>
      </c>
      <c r="F5018" s="591" t="s">
        <v>794</v>
      </c>
    </row>
    <row r="5019" spans="1:6">
      <c r="A5019" s="593">
        <v>103969</v>
      </c>
      <c r="B5019" s="593" t="s">
        <v>5755</v>
      </c>
      <c r="C5019" s="593" t="s">
        <v>123</v>
      </c>
      <c r="D5019" s="593" t="s">
        <v>942</v>
      </c>
      <c r="E5019" s="595">
        <v>17.920000000000002</v>
      </c>
      <c r="F5019" s="591" t="s">
        <v>794</v>
      </c>
    </row>
    <row r="5020" spans="1:6">
      <c r="A5020" s="593">
        <v>103971</v>
      </c>
      <c r="B5020" s="593" t="s">
        <v>5756</v>
      </c>
      <c r="C5020" s="593" t="s">
        <v>123</v>
      </c>
      <c r="D5020" s="593" t="s">
        <v>942</v>
      </c>
      <c r="E5020" s="595">
        <v>22.8</v>
      </c>
      <c r="F5020" s="591" t="s">
        <v>794</v>
      </c>
    </row>
    <row r="5021" spans="1:6">
      <c r="A5021" s="593">
        <v>103972</v>
      </c>
      <c r="B5021" s="593" t="s">
        <v>5757</v>
      </c>
      <c r="C5021" s="593" t="s">
        <v>123</v>
      </c>
      <c r="D5021" s="593" t="s">
        <v>942</v>
      </c>
      <c r="E5021" s="595">
        <v>26.51</v>
      </c>
      <c r="F5021" s="591" t="s">
        <v>794</v>
      </c>
    </row>
    <row r="5022" spans="1:6">
      <c r="A5022" s="593">
        <v>103974</v>
      </c>
      <c r="B5022" s="593" t="s">
        <v>5758</v>
      </c>
      <c r="C5022" s="593" t="s">
        <v>123</v>
      </c>
      <c r="D5022" s="593" t="s">
        <v>942</v>
      </c>
      <c r="E5022" s="594">
        <v>9.49</v>
      </c>
      <c r="F5022" s="591" t="s">
        <v>794</v>
      </c>
    </row>
    <row r="5023" spans="1:6">
      <c r="A5023" s="593">
        <v>103975</v>
      </c>
      <c r="B5023" s="593" t="s">
        <v>5759</v>
      </c>
      <c r="C5023" s="593" t="s">
        <v>123</v>
      </c>
      <c r="D5023" s="593" t="s">
        <v>942</v>
      </c>
      <c r="E5023" s="594">
        <v>16.16</v>
      </c>
      <c r="F5023" s="591" t="s">
        <v>794</v>
      </c>
    </row>
    <row r="5024" spans="1:6">
      <c r="A5024" s="593">
        <v>103976</v>
      </c>
      <c r="B5024" s="593" t="s">
        <v>5760</v>
      </c>
      <c r="C5024" s="593" t="s">
        <v>123</v>
      </c>
      <c r="D5024" s="593" t="s">
        <v>942</v>
      </c>
      <c r="E5024" s="594">
        <v>23.27</v>
      </c>
      <c r="F5024" s="591" t="s">
        <v>794</v>
      </c>
    </row>
    <row r="5025" spans="1:6">
      <c r="A5025" s="593">
        <v>103980</v>
      </c>
      <c r="B5025" s="593" t="s">
        <v>5761</v>
      </c>
      <c r="C5025" s="593" t="s">
        <v>123</v>
      </c>
      <c r="D5025" s="593" t="s">
        <v>942</v>
      </c>
      <c r="E5025" s="594">
        <v>15.64</v>
      </c>
      <c r="F5025" s="591" t="s">
        <v>794</v>
      </c>
    </row>
    <row r="5026" spans="1:6">
      <c r="A5026" s="593">
        <v>103981</v>
      </c>
      <c r="B5026" s="593" t="s">
        <v>5762</v>
      </c>
      <c r="C5026" s="593" t="s">
        <v>123</v>
      </c>
      <c r="D5026" s="593" t="s">
        <v>942</v>
      </c>
      <c r="E5026" s="594">
        <v>15.69</v>
      </c>
      <c r="F5026" s="591" t="s">
        <v>794</v>
      </c>
    </row>
    <row r="5027" spans="1:6">
      <c r="A5027" s="593">
        <v>103982</v>
      </c>
      <c r="B5027" s="593" t="s">
        <v>5763</v>
      </c>
      <c r="C5027" s="593" t="s">
        <v>123</v>
      </c>
      <c r="D5027" s="593" t="s">
        <v>942</v>
      </c>
      <c r="E5027" s="594">
        <v>21.29</v>
      </c>
      <c r="F5027" s="591" t="s">
        <v>794</v>
      </c>
    </row>
    <row r="5028" spans="1:6">
      <c r="A5028" s="593">
        <v>103983</v>
      </c>
      <c r="B5028" s="593" t="s">
        <v>5764</v>
      </c>
      <c r="C5028" s="593" t="s">
        <v>123</v>
      </c>
      <c r="D5028" s="593" t="s">
        <v>942</v>
      </c>
      <c r="E5028" s="594">
        <v>15.2</v>
      </c>
      <c r="F5028" s="591" t="s">
        <v>794</v>
      </c>
    </row>
    <row r="5029" spans="1:6">
      <c r="A5029" s="593">
        <v>103984</v>
      </c>
      <c r="B5029" s="593" t="s">
        <v>5765</v>
      </c>
      <c r="C5029" s="593" t="s">
        <v>123</v>
      </c>
      <c r="D5029" s="593" t="s">
        <v>942</v>
      </c>
      <c r="E5029" s="594">
        <v>17.45</v>
      </c>
      <c r="F5029" s="591" t="s">
        <v>794</v>
      </c>
    </row>
    <row r="5030" spans="1:6">
      <c r="A5030" s="593">
        <v>103985</v>
      </c>
      <c r="B5030" s="593" t="s">
        <v>5766</v>
      </c>
      <c r="C5030" s="593" t="s">
        <v>123</v>
      </c>
      <c r="D5030" s="593" t="s">
        <v>942</v>
      </c>
      <c r="E5030" s="594">
        <v>19.75</v>
      </c>
      <c r="F5030" s="591" t="s">
        <v>794</v>
      </c>
    </row>
    <row r="5031" spans="1:6">
      <c r="A5031" s="593">
        <v>103986</v>
      </c>
      <c r="B5031" s="593" t="s">
        <v>5767</v>
      </c>
      <c r="C5031" s="593" t="s">
        <v>123</v>
      </c>
      <c r="D5031" s="593" t="s">
        <v>942</v>
      </c>
      <c r="E5031" s="594">
        <v>24.88</v>
      </c>
      <c r="F5031" s="591" t="s">
        <v>794</v>
      </c>
    </row>
    <row r="5032" spans="1:6">
      <c r="A5032" s="593">
        <v>103987</v>
      </c>
      <c r="B5032" s="593" t="s">
        <v>5768</v>
      </c>
      <c r="C5032" s="593" t="s">
        <v>123</v>
      </c>
      <c r="D5032" s="593" t="s">
        <v>942</v>
      </c>
      <c r="E5032" s="594">
        <v>21.4</v>
      </c>
      <c r="F5032" s="591" t="s">
        <v>794</v>
      </c>
    </row>
    <row r="5033" spans="1:6">
      <c r="A5033" s="593">
        <v>103988</v>
      </c>
      <c r="B5033" s="593" t="s">
        <v>5769</v>
      </c>
      <c r="C5033" s="593" t="s">
        <v>123</v>
      </c>
      <c r="D5033" s="593" t="s">
        <v>942</v>
      </c>
      <c r="E5033" s="594">
        <v>11.46</v>
      </c>
      <c r="F5033" s="591" t="s">
        <v>794</v>
      </c>
    </row>
    <row r="5034" spans="1:6">
      <c r="A5034" s="593">
        <v>103990</v>
      </c>
      <c r="B5034" s="593" t="s">
        <v>5770</v>
      </c>
      <c r="C5034" s="593" t="s">
        <v>123</v>
      </c>
      <c r="D5034" s="593" t="s">
        <v>942</v>
      </c>
      <c r="E5034" s="594">
        <v>31.41</v>
      </c>
      <c r="F5034" s="591" t="s">
        <v>794</v>
      </c>
    </row>
    <row r="5035" spans="1:6">
      <c r="A5035" s="593">
        <v>103991</v>
      </c>
      <c r="B5035" s="593" t="s">
        <v>5771</v>
      </c>
      <c r="C5035" s="593" t="s">
        <v>123</v>
      </c>
      <c r="D5035" s="593" t="s">
        <v>942</v>
      </c>
      <c r="E5035" s="594">
        <v>16.41</v>
      </c>
      <c r="F5035" s="591" t="s">
        <v>794</v>
      </c>
    </row>
    <row r="5036" spans="1:6">
      <c r="A5036" s="593">
        <v>103992</v>
      </c>
      <c r="B5036" s="593" t="s">
        <v>5772</v>
      </c>
      <c r="C5036" s="593" t="s">
        <v>123</v>
      </c>
      <c r="D5036" s="593" t="s">
        <v>942</v>
      </c>
      <c r="E5036" s="594">
        <v>10.31</v>
      </c>
      <c r="F5036" s="591" t="s">
        <v>794</v>
      </c>
    </row>
    <row r="5037" spans="1:6">
      <c r="A5037" s="593">
        <v>103993</v>
      </c>
      <c r="B5037" s="593" t="s">
        <v>5773</v>
      </c>
      <c r="C5037" s="593" t="s">
        <v>123</v>
      </c>
      <c r="D5037" s="593" t="s">
        <v>942</v>
      </c>
      <c r="E5037" s="594">
        <v>8.83</v>
      </c>
      <c r="F5037" s="591" t="s">
        <v>794</v>
      </c>
    </row>
    <row r="5038" spans="1:6">
      <c r="A5038" s="593">
        <v>103994</v>
      </c>
      <c r="B5038" s="593" t="s">
        <v>5774</v>
      </c>
      <c r="C5038" s="593" t="s">
        <v>123</v>
      </c>
      <c r="D5038" s="593" t="s">
        <v>942</v>
      </c>
      <c r="E5038" s="594">
        <v>12.77</v>
      </c>
      <c r="F5038" s="591" t="s">
        <v>794</v>
      </c>
    </row>
    <row r="5039" spans="1:6">
      <c r="A5039" s="593">
        <v>103995</v>
      </c>
      <c r="B5039" s="593" t="s">
        <v>5775</v>
      </c>
      <c r="C5039" s="593" t="s">
        <v>123</v>
      </c>
      <c r="D5039" s="593" t="s">
        <v>942</v>
      </c>
      <c r="E5039" s="594">
        <v>13.68</v>
      </c>
      <c r="F5039" s="591" t="s">
        <v>794</v>
      </c>
    </row>
    <row r="5040" spans="1:6">
      <c r="A5040" s="593">
        <v>103996</v>
      </c>
      <c r="B5040" s="593" t="s">
        <v>5776</v>
      </c>
      <c r="C5040" s="593" t="s">
        <v>123</v>
      </c>
      <c r="D5040" s="593" t="s">
        <v>942</v>
      </c>
      <c r="E5040" s="594">
        <v>36</v>
      </c>
      <c r="F5040" s="591" t="s">
        <v>794</v>
      </c>
    </row>
    <row r="5041" spans="1:6">
      <c r="A5041" s="593">
        <v>103997</v>
      </c>
      <c r="B5041" s="593" t="s">
        <v>5777</v>
      </c>
      <c r="C5041" s="593" t="s">
        <v>123</v>
      </c>
      <c r="D5041" s="593" t="s">
        <v>942</v>
      </c>
      <c r="E5041" s="594">
        <v>35.14</v>
      </c>
      <c r="F5041" s="591" t="s">
        <v>794</v>
      </c>
    </row>
    <row r="5042" spans="1:6">
      <c r="A5042" s="593">
        <v>103998</v>
      </c>
      <c r="B5042" s="593" t="s">
        <v>5778</v>
      </c>
      <c r="C5042" s="593" t="s">
        <v>123</v>
      </c>
      <c r="D5042" s="593" t="s">
        <v>942</v>
      </c>
      <c r="E5042" s="594">
        <v>13.1</v>
      </c>
      <c r="F5042" s="591" t="s">
        <v>794</v>
      </c>
    </row>
    <row r="5043" spans="1:6">
      <c r="A5043" s="593">
        <v>103999</v>
      </c>
      <c r="B5043" s="593" t="s">
        <v>5779</v>
      </c>
      <c r="C5043" s="593" t="s">
        <v>123</v>
      </c>
      <c r="D5043" s="593" t="s">
        <v>942</v>
      </c>
      <c r="E5043" s="594">
        <v>11.27</v>
      </c>
      <c r="F5043" s="591" t="s">
        <v>794</v>
      </c>
    </row>
    <row r="5044" spans="1:6">
      <c r="A5044" s="593">
        <v>104000</v>
      </c>
      <c r="B5044" s="593" t="s">
        <v>5780</v>
      </c>
      <c r="C5044" s="593" t="s">
        <v>123</v>
      </c>
      <c r="D5044" s="593" t="s">
        <v>942</v>
      </c>
      <c r="E5044" s="594">
        <v>25.19</v>
      </c>
      <c r="F5044" s="591" t="s">
        <v>794</v>
      </c>
    </row>
    <row r="5045" spans="1:6">
      <c r="A5045" s="593">
        <v>104001</v>
      </c>
      <c r="B5045" s="593" t="s">
        <v>5781</v>
      </c>
      <c r="C5045" s="593" t="s">
        <v>123</v>
      </c>
      <c r="D5045" s="593" t="s">
        <v>942</v>
      </c>
      <c r="E5045" s="594">
        <v>12.45</v>
      </c>
      <c r="F5045" s="591" t="s">
        <v>794</v>
      </c>
    </row>
    <row r="5046" spans="1:6">
      <c r="A5046" s="593">
        <v>104002</v>
      </c>
      <c r="B5046" s="593" t="s">
        <v>5782</v>
      </c>
      <c r="C5046" s="593" t="s">
        <v>123</v>
      </c>
      <c r="D5046" s="593" t="s">
        <v>942</v>
      </c>
      <c r="E5046" s="594">
        <v>15.71</v>
      </c>
      <c r="F5046" s="591" t="s">
        <v>794</v>
      </c>
    </row>
    <row r="5047" spans="1:6">
      <c r="A5047" s="593">
        <v>104003</v>
      </c>
      <c r="B5047" s="593" t="s">
        <v>5783</v>
      </c>
      <c r="C5047" s="593" t="s">
        <v>123</v>
      </c>
      <c r="D5047" s="593" t="s">
        <v>942</v>
      </c>
      <c r="E5047" s="594">
        <v>13.22</v>
      </c>
      <c r="F5047" s="591" t="s">
        <v>794</v>
      </c>
    </row>
    <row r="5048" spans="1:6">
      <c r="A5048" s="593">
        <v>104004</v>
      </c>
      <c r="B5048" s="593" t="s">
        <v>5784</v>
      </c>
      <c r="C5048" s="593" t="s">
        <v>123</v>
      </c>
      <c r="D5048" s="593" t="s">
        <v>942</v>
      </c>
      <c r="E5048" s="594">
        <v>26.58</v>
      </c>
      <c r="F5048" s="591" t="s">
        <v>794</v>
      </c>
    </row>
    <row r="5049" spans="1:6">
      <c r="A5049" s="593">
        <v>104005</v>
      </c>
      <c r="B5049" s="593" t="s">
        <v>5785</v>
      </c>
      <c r="C5049" s="593" t="s">
        <v>123</v>
      </c>
      <c r="D5049" s="593" t="s">
        <v>942</v>
      </c>
      <c r="E5049" s="594">
        <v>32.520000000000003</v>
      </c>
      <c r="F5049" s="591" t="s">
        <v>794</v>
      </c>
    </row>
    <row r="5050" spans="1:6">
      <c r="A5050" s="593">
        <v>104006</v>
      </c>
      <c r="B5050" s="593" t="s">
        <v>5786</v>
      </c>
      <c r="C5050" s="593" t="s">
        <v>123</v>
      </c>
      <c r="D5050" s="593" t="s">
        <v>942</v>
      </c>
      <c r="E5050" s="594">
        <v>22.48</v>
      </c>
      <c r="F5050" s="591" t="s">
        <v>794</v>
      </c>
    </row>
    <row r="5051" spans="1:6">
      <c r="A5051" s="593">
        <v>104007</v>
      </c>
      <c r="B5051" s="593" t="s">
        <v>5787</v>
      </c>
      <c r="C5051" s="593" t="s">
        <v>123</v>
      </c>
      <c r="D5051" s="593" t="s">
        <v>942</v>
      </c>
      <c r="E5051" s="594">
        <v>19.7</v>
      </c>
      <c r="F5051" s="591" t="s">
        <v>794</v>
      </c>
    </row>
    <row r="5052" spans="1:6">
      <c r="A5052" s="593">
        <v>104008</v>
      </c>
      <c r="B5052" s="593" t="s">
        <v>5788</v>
      </c>
      <c r="C5052" s="593" t="s">
        <v>123</v>
      </c>
      <c r="D5052" s="593" t="s">
        <v>942</v>
      </c>
      <c r="E5052" s="594">
        <v>28.32</v>
      </c>
      <c r="F5052" s="591" t="s">
        <v>794</v>
      </c>
    </row>
    <row r="5053" spans="1:6">
      <c r="A5053" s="593">
        <v>104009</v>
      </c>
      <c r="B5053" s="593" t="s">
        <v>5789</v>
      </c>
      <c r="C5053" s="593" t="s">
        <v>123</v>
      </c>
      <c r="D5053" s="593" t="s">
        <v>942</v>
      </c>
      <c r="E5053" s="594">
        <v>11.96</v>
      </c>
      <c r="F5053" s="591" t="s">
        <v>794</v>
      </c>
    </row>
    <row r="5054" spans="1:6">
      <c r="A5054" s="593">
        <v>104011</v>
      </c>
      <c r="B5054" s="593" t="s">
        <v>5790</v>
      </c>
      <c r="C5054" s="593" t="s">
        <v>123</v>
      </c>
      <c r="D5054" s="593" t="s">
        <v>942</v>
      </c>
      <c r="E5054" s="594">
        <v>22.5</v>
      </c>
      <c r="F5054" s="591" t="s">
        <v>794</v>
      </c>
    </row>
    <row r="5055" spans="1:6">
      <c r="A5055" s="593">
        <v>104012</v>
      </c>
      <c r="B5055" s="593" t="s">
        <v>5791</v>
      </c>
      <c r="C5055" s="593" t="s">
        <v>123</v>
      </c>
      <c r="D5055" s="593" t="s">
        <v>942</v>
      </c>
      <c r="E5055" s="594">
        <v>20.82</v>
      </c>
      <c r="F5055" s="591" t="s">
        <v>794</v>
      </c>
    </row>
    <row r="5056" spans="1:6">
      <c r="A5056" s="593">
        <v>104014</v>
      </c>
      <c r="B5056" s="593" t="s">
        <v>5792</v>
      </c>
      <c r="C5056" s="593" t="s">
        <v>123</v>
      </c>
      <c r="D5056" s="593" t="s">
        <v>942</v>
      </c>
      <c r="E5056" s="594">
        <v>9.67</v>
      </c>
      <c r="F5056" s="591" t="s">
        <v>794</v>
      </c>
    </row>
    <row r="5057" spans="1:6">
      <c r="A5057" s="593">
        <v>104015</v>
      </c>
      <c r="B5057" s="593" t="s">
        <v>5793</v>
      </c>
      <c r="C5057" s="593" t="s">
        <v>123</v>
      </c>
      <c r="D5057" s="593" t="s">
        <v>942</v>
      </c>
      <c r="E5057" s="595">
        <v>16.21</v>
      </c>
      <c r="F5057" s="591" t="s">
        <v>794</v>
      </c>
    </row>
    <row r="5058" spans="1:6">
      <c r="A5058" s="593">
        <v>104016</v>
      </c>
      <c r="B5058" s="593" t="s">
        <v>5794</v>
      </c>
      <c r="C5058" s="593" t="s">
        <v>123</v>
      </c>
      <c r="D5058" s="593" t="s">
        <v>942</v>
      </c>
      <c r="E5058" s="595">
        <v>22.02</v>
      </c>
      <c r="F5058" s="591" t="s">
        <v>794</v>
      </c>
    </row>
    <row r="5059" spans="1:6">
      <c r="A5059" s="593">
        <v>104017</v>
      </c>
      <c r="B5059" s="593" t="s">
        <v>5795</v>
      </c>
      <c r="C5059" s="593" t="s">
        <v>123</v>
      </c>
      <c r="D5059" s="593" t="s">
        <v>942</v>
      </c>
      <c r="E5059" s="594">
        <v>46</v>
      </c>
      <c r="F5059" s="591" t="s">
        <v>794</v>
      </c>
    </row>
    <row r="5060" spans="1:6">
      <c r="A5060" s="593">
        <v>104018</v>
      </c>
      <c r="B5060" s="593" t="s">
        <v>5796</v>
      </c>
      <c r="C5060" s="593" t="s">
        <v>123</v>
      </c>
      <c r="D5060" s="593" t="s">
        <v>942</v>
      </c>
      <c r="E5060" s="595">
        <v>21.13</v>
      </c>
      <c r="F5060" s="591" t="s">
        <v>794</v>
      </c>
    </row>
    <row r="5061" spans="1:6">
      <c r="A5061" s="593">
        <v>104019</v>
      </c>
      <c r="B5061" s="593" t="s">
        <v>5797</v>
      </c>
      <c r="C5061" s="593" t="s">
        <v>123</v>
      </c>
      <c r="D5061" s="593" t="s">
        <v>942</v>
      </c>
      <c r="E5061" s="595">
        <v>44.96</v>
      </c>
      <c r="F5061" s="591" t="s">
        <v>794</v>
      </c>
    </row>
    <row r="5062" spans="1:6">
      <c r="A5062" s="593">
        <v>104020</v>
      </c>
      <c r="B5062" s="593" t="s">
        <v>5798</v>
      </c>
      <c r="C5062" s="593" t="s">
        <v>123</v>
      </c>
      <c r="D5062" s="593" t="s">
        <v>942</v>
      </c>
      <c r="E5062" s="595">
        <v>58.02</v>
      </c>
      <c r="F5062" s="591" t="s">
        <v>794</v>
      </c>
    </row>
    <row r="5063" spans="1:6">
      <c r="A5063" s="593">
        <v>104022</v>
      </c>
      <c r="B5063" s="593" t="s">
        <v>5799</v>
      </c>
      <c r="C5063" s="593" t="s">
        <v>123</v>
      </c>
      <c r="D5063" s="593" t="s">
        <v>942</v>
      </c>
      <c r="E5063" s="595">
        <v>70.86</v>
      </c>
      <c r="F5063" s="591" t="s">
        <v>794</v>
      </c>
    </row>
    <row r="5064" spans="1:6">
      <c r="A5064" s="593">
        <v>104023</v>
      </c>
      <c r="B5064" s="593" t="s">
        <v>5800</v>
      </c>
      <c r="C5064" s="593" t="s">
        <v>123</v>
      </c>
      <c r="D5064" s="593" t="s">
        <v>942</v>
      </c>
      <c r="E5064" s="595">
        <v>41.5</v>
      </c>
      <c r="F5064" s="591" t="s">
        <v>794</v>
      </c>
    </row>
    <row r="5065" spans="1:6">
      <c r="A5065" s="593">
        <v>104024</v>
      </c>
      <c r="B5065" s="593" t="s">
        <v>5801</v>
      </c>
      <c r="C5065" s="593" t="s">
        <v>123</v>
      </c>
      <c r="D5065" s="593" t="s">
        <v>942</v>
      </c>
      <c r="E5065" s="595">
        <v>41.08</v>
      </c>
      <c r="F5065" s="591" t="s">
        <v>794</v>
      </c>
    </row>
    <row r="5066" spans="1:6">
      <c r="A5066" s="593">
        <v>104025</v>
      </c>
      <c r="B5066" s="593" t="s">
        <v>5802</v>
      </c>
      <c r="C5066" s="593" t="s">
        <v>123</v>
      </c>
      <c r="D5066" s="593" t="s">
        <v>942</v>
      </c>
      <c r="E5066" s="595">
        <v>29.12</v>
      </c>
      <c r="F5066" s="591" t="s">
        <v>794</v>
      </c>
    </row>
    <row r="5067" spans="1:6">
      <c r="A5067" s="593">
        <v>104026</v>
      </c>
      <c r="B5067" s="593" t="s">
        <v>5803</v>
      </c>
      <c r="C5067" s="593" t="s">
        <v>123</v>
      </c>
      <c r="D5067" s="593" t="s">
        <v>942</v>
      </c>
      <c r="E5067" s="595">
        <v>43</v>
      </c>
      <c r="F5067" s="591" t="s">
        <v>794</v>
      </c>
    </row>
    <row r="5068" spans="1:6">
      <c r="A5068" s="593">
        <v>104027</v>
      </c>
      <c r="B5068" s="593" t="s">
        <v>5804</v>
      </c>
      <c r="C5068" s="593" t="s">
        <v>123</v>
      </c>
      <c r="D5068" s="593" t="s">
        <v>942</v>
      </c>
      <c r="E5068" s="595">
        <v>65.63</v>
      </c>
      <c r="F5068" s="591" t="s">
        <v>794</v>
      </c>
    </row>
    <row r="5069" spans="1:6">
      <c r="A5069" s="593">
        <v>104028</v>
      </c>
      <c r="B5069" s="593" t="s">
        <v>5805</v>
      </c>
      <c r="C5069" s="593" t="s">
        <v>123</v>
      </c>
      <c r="D5069" s="593" t="s">
        <v>942</v>
      </c>
      <c r="E5069" s="595">
        <v>134.93</v>
      </c>
      <c r="F5069" s="591" t="s">
        <v>794</v>
      </c>
    </row>
    <row r="5070" spans="1:6">
      <c r="A5070" s="593">
        <v>104029</v>
      </c>
      <c r="B5070" s="593" t="s">
        <v>5806</v>
      </c>
      <c r="C5070" s="593" t="s">
        <v>123</v>
      </c>
      <c r="D5070" s="593" t="s">
        <v>942</v>
      </c>
      <c r="E5070" s="595">
        <v>69.86</v>
      </c>
      <c r="F5070" s="591" t="s">
        <v>794</v>
      </c>
    </row>
    <row r="5071" spans="1:6">
      <c r="A5071" s="593">
        <v>104030</v>
      </c>
      <c r="B5071" s="593" t="s">
        <v>5807</v>
      </c>
      <c r="C5071" s="593" t="s">
        <v>123</v>
      </c>
      <c r="D5071" s="593" t="s">
        <v>942</v>
      </c>
      <c r="E5071" s="595">
        <v>62.73</v>
      </c>
      <c r="F5071" s="591" t="s">
        <v>794</v>
      </c>
    </row>
    <row r="5072" spans="1:6">
      <c r="A5072" s="593">
        <v>104159</v>
      </c>
      <c r="B5072" s="593" t="s">
        <v>5808</v>
      </c>
      <c r="C5072" s="593" t="s">
        <v>123</v>
      </c>
      <c r="D5072" s="593" t="s">
        <v>942</v>
      </c>
      <c r="E5072" s="595">
        <v>33.659999999999997</v>
      </c>
      <c r="F5072" s="591" t="s">
        <v>794</v>
      </c>
    </row>
    <row r="5073" spans="1:6">
      <c r="A5073" s="593">
        <v>104167</v>
      </c>
      <c r="B5073" s="593" t="s">
        <v>5809</v>
      </c>
      <c r="C5073" s="593" t="s">
        <v>123</v>
      </c>
      <c r="D5073" s="593" t="s">
        <v>942</v>
      </c>
      <c r="E5073" s="595">
        <v>120.26</v>
      </c>
      <c r="F5073" s="591" t="s">
        <v>794</v>
      </c>
    </row>
    <row r="5074" spans="1:6">
      <c r="A5074" s="593">
        <v>104168</v>
      </c>
      <c r="B5074" s="593" t="s">
        <v>5810</v>
      </c>
      <c r="C5074" s="593" t="s">
        <v>123</v>
      </c>
      <c r="D5074" s="593" t="s">
        <v>942</v>
      </c>
      <c r="E5074" s="595">
        <v>117.1</v>
      </c>
      <c r="F5074" s="591" t="s">
        <v>794</v>
      </c>
    </row>
    <row r="5075" spans="1:6">
      <c r="A5075" s="593">
        <v>104169</v>
      </c>
      <c r="B5075" s="593" t="s">
        <v>5811</v>
      </c>
      <c r="C5075" s="593" t="s">
        <v>123</v>
      </c>
      <c r="D5075" s="593" t="s">
        <v>942</v>
      </c>
      <c r="E5075" s="595">
        <v>144.83000000000001</v>
      </c>
      <c r="F5075" s="591" t="s">
        <v>794</v>
      </c>
    </row>
    <row r="5076" spans="1:6">
      <c r="A5076" s="593">
        <v>104170</v>
      </c>
      <c r="B5076" s="593" t="s">
        <v>5812</v>
      </c>
      <c r="C5076" s="593" t="s">
        <v>123</v>
      </c>
      <c r="D5076" s="593" t="s">
        <v>942</v>
      </c>
      <c r="E5076" s="595">
        <v>69.23</v>
      </c>
      <c r="F5076" s="591" t="s">
        <v>794</v>
      </c>
    </row>
    <row r="5077" spans="1:6">
      <c r="A5077" s="593">
        <v>104171</v>
      </c>
      <c r="B5077" s="593" t="s">
        <v>5813</v>
      </c>
      <c r="C5077" s="593" t="s">
        <v>123</v>
      </c>
      <c r="D5077" s="593" t="s">
        <v>942</v>
      </c>
      <c r="E5077" s="595">
        <v>93.74</v>
      </c>
      <c r="F5077" s="591" t="s">
        <v>794</v>
      </c>
    </row>
    <row r="5078" spans="1:6">
      <c r="A5078" s="593">
        <v>104172</v>
      </c>
      <c r="B5078" s="593" t="s">
        <v>5814</v>
      </c>
      <c r="C5078" s="593" t="s">
        <v>123</v>
      </c>
      <c r="D5078" s="593" t="s">
        <v>942</v>
      </c>
      <c r="E5078" s="595">
        <v>269.89</v>
      </c>
      <c r="F5078" s="591" t="s">
        <v>794</v>
      </c>
    </row>
    <row r="5079" spans="1:6">
      <c r="A5079" s="593">
        <v>104173</v>
      </c>
      <c r="B5079" s="593" t="s">
        <v>5815</v>
      </c>
      <c r="C5079" s="593" t="s">
        <v>123</v>
      </c>
      <c r="D5079" s="593" t="s">
        <v>942</v>
      </c>
      <c r="E5079" s="595">
        <v>83.48</v>
      </c>
      <c r="F5079" s="591" t="s">
        <v>794</v>
      </c>
    </row>
    <row r="5080" spans="1:6">
      <c r="A5080" s="593">
        <v>104174</v>
      </c>
      <c r="B5080" s="593" t="s">
        <v>5816</v>
      </c>
      <c r="C5080" s="593" t="s">
        <v>123</v>
      </c>
      <c r="D5080" s="593" t="s">
        <v>942</v>
      </c>
      <c r="E5080" s="595">
        <v>185.25</v>
      </c>
      <c r="F5080" s="591" t="s">
        <v>794</v>
      </c>
    </row>
    <row r="5081" spans="1:6">
      <c r="A5081" s="593">
        <v>104175</v>
      </c>
      <c r="B5081" s="593" t="s">
        <v>5817</v>
      </c>
      <c r="C5081" s="593" t="s">
        <v>123</v>
      </c>
      <c r="D5081" s="593" t="s">
        <v>942</v>
      </c>
      <c r="E5081" s="595">
        <v>137.87</v>
      </c>
      <c r="F5081" s="591" t="s">
        <v>794</v>
      </c>
    </row>
    <row r="5082" spans="1:6">
      <c r="A5082" s="593">
        <v>104176</v>
      </c>
      <c r="B5082" s="593" t="s">
        <v>5818</v>
      </c>
      <c r="C5082" s="593" t="s">
        <v>123</v>
      </c>
      <c r="D5082" s="593" t="s">
        <v>942</v>
      </c>
      <c r="E5082" s="595">
        <v>246.14</v>
      </c>
      <c r="F5082" s="591" t="s">
        <v>794</v>
      </c>
    </row>
    <row r="5083" spans="1:6">
      <c r="A5083" s="593">
        <v>104177</v>
      </c>
      <c r="B5083" s="593" t="s">
        <v>5819</v>
      </c>
      <c r="C5083" s="593" t="s">
        <v>123</v>
      </c>
      <c r="D5083" s="593" t="s">
        <v>942</v>
      </c>
      <c r="E5083" s="595">
        <v>178.92</v>
      </c>
      <c r="F5083" s="591" t="s">
        <v>794</v>
      </c>
    </row>
    <row r="5084" spans="1:6">
      <c r="A5084" s="593">
        <v>104178</v>
      </c>
      <c r="B5084" s="593" t="s">
        <v>5820</v>
      </c>
      <c r="C5084" s="593" t="s">
        <v>123</v>
      </c>
      <c r="D5084" s="593" t="s">
        <v>942</v>
      </c>
      <c r="E5084" s="595">
        <v>21.25</v>
      </c>
      <c r="F5084" s="591" t="s">
        <v>794</v>
      </c>
    </row>
    <row r="5085" spans="1:6">
      <c r="A5085" s="593">
        <v>104179</v>
      </c>
      <c r="B5085" s="593" t="s">
        <v>5821</v>
      </c>
      <c r="C5085" s="593" t="s">
        <v>123</v>
      </c>
      <c r="D5085" s="593" t="s">
        <v>942</v>
      </c>
      <c r="E5085" s="595">
        <v>81.94</v>
      </c>
      <c r="F5085" s="591" t="s">
        <v>794</v>
      </c>
    </row>
    <row r="5086" spans="1:6">
      <c r="A5086" s="593">
        <v>104191</v>
      </c>
      <c r="B5086" s="593" t="s">
        <v>5822</v>
      </c>
      <c r="C5086" s="593" t="s">
        <v>123</v>
      </c>
      <c r="D5086" s="593" t="s">
        <v>793</v>
      </c>
      <c r="E5086" s="595">
        <v>8.75</v>
      </c>
      <c r="F5086" s="591" t="s">
        <v>794</v>
      </c>
    </row>
    <row r="5087" spans="1:6">
      <c r="A5087" s="593">
        <v>104192</v>
      </c>
      <c r="B5087" s="593" t="s">
        <v>5823</v>
      </c>
      <c r="C5087" s="593" t="s">
        <v>123</v>
      </c>
      <c r="D5087" s="593" t="s">
        <v>793</v>
      </c>
      <c r="E5087" s="595">
        <v>24.64</v>
      </c>
      <c r="F5087" s="591" t="s">
        <v>794</v>
      </c>
    </row>
    <row r="5088" spans="1:6">
      <c r="A5088" s="593">
        <v>104193</v>
      </c>
      <c r="B5088" s="593" t="s">
        <v>5824</v>
      </c>
      <c r="C5088" s="593" t="s">
        <v>123</v>
      </c>
      <c r="D5088" s="593" t="s">
        <v>793</v>
      </c>
      <c r="E5088" s="595">
        <v>144.27000000000001</v>
      </c>
      <c r="F5088" s="591" t="s">
        <v>794</v>
      </c>
    </row>
    <row r="5089" spans="1:6">
      <c r="A5089" s="593">
        <v>104196</v>
      </c>
      <c r="B5089" s="593" t="s">
        <v>5825</v>
      </c>
      <c r="C5089" s="593" t="s">
        <v>123</v>
      </c>
      <c r="D5089" s="593" t="s">
        <v>793</v>
      </c>
      <c r="E5089" s="595">
        <v>13.62</v>
      </c>
      <c r="F5089" s="591" t="s">
        <v>794</v>
      </c>
    </row>
    <row r="5090" spans="1:6">
      <c r="A5090" s="593">
        <v>104197</v>
      </c>
      <c r="B5090" s="593" t="s">
        <v>5826</v>
      </c>
      <c r="C5090" s="593" t="s">
        <v>123</v>
      </c>
      <c r="D5090" s="593" t="s">
        <v>793</v>
      </c>
      <c r="E5090" s="595">
        <v>25.47</v>
      </c>
      <c r="F5090" s="591" t="s">
        <v>794</v>
      </c>
    </row>
    <row r="5091" spans="1:6">
      <c r="A5091" s="593">
        <v>104198</v>
      </c>
      <c r="B5091" s="593" t="s">
        <v>5827</v>
      </c>
      <c r="C5091" s="593" t="s">
        <v>123</v>
      </c>
      <c r="D5091" s="593" t="s">
        <v>793</v>
      </c>
      <c r="E5091" s="595">
        <v>6.46</v>
      </c>
      <c r="F5091" s="591" t="s">
        <v>794</v>
      </c>
    </row>
    <row r="5092" spans="1:6">
      <c r="A5092" s="593">
        <v>104199</v>
      </c>
      <c r="B5092" s="593" t="s">
        <v>5828</v>
      </c>
      <c r="C5092" s="593" t="s">
        <v>123</v>
      </c>
      <c r="D5092" s="593" t="s">
        <v>793</v>
      </c>
      <c r="E5092" s="595">
        <v>6.26</v>
      </c>
      <c r="F5092" s="591" t="s">
        <v>794</v>
      </c>
    </row>
    <row r="5093" spans="1:6">
      <c r="A5093" s="593">
        <v>104200</v>
      </c>
      <c r="B5093" s="593" t="s">
        <v>5829</v>
      </c>
      <c r="C5093" s="593" t="s">
        <v>123</v>
      </c>
      <c r="D5093" s="593" t="s">
        <v>793</v>
      </c>
      <c r="E5093" s="595">
        <v>5.15</v>
      </c>
      <c r="F5093" s="591" t="s">
        <v>794</v>
      </c>
    </row>
    <row r="5094" spans="1:6">
      <c r="A5094" s="593">
        <v>104201</v>
      </c>
      <c r="B5094" s="593" t="s">
        <v>5830</v>
      </c>
      <c r="C5094" s="593" t="s">
        <v>123</v>
      </c>
      <c r="D5094" s="593" t="s">
        <v>793</v>
      </c>
      <c r="E5094" s="595">
        <v>16.77</v>
      </c>
      <c r="F5094" s="591" t="s">
        <v>794</v>
      </c>
    </row>
    <row r="5095" spans="1:6">
      <c r="A5095" s="593">
        <v>104202</v>
      </c>
      <c r="B5095" s="593" t="s">
        <v>5831</v>
      </c>
      <c r="C5095" s="593" t="s">
        <v>123</v>
      </c>
      <c r="D5095" s="593" t="s">
        <v>793</v>
      </c>
      <c r="E5095" s="595">
        <v>9.3000000000000007</v>
      </c>
      <c r="F5095" s="591" t="s">
        <v>794</v>
      </c>
    </row>
    <row r="5096" spans="1:6">
      <c r="A5096" s="593">
        <v>104317</v>
      </c>
      <c r="B5096" s="593" t="s">
        <v>5832</v>
      </c>
      <c r="C5096" s="593" t="s">
        <v>123</v>
      </c>
      <c r="D5096" s="593" t="s">
        <v>942</v>
      </c>
      <c r="E5096" s="595">
        <v>5.88</v>
      </c>
      <c r="F5096" s="591" t="s">
        <v>794</v>
      </c>
    </row>
    <row r="5097" spans="1:6">
      <c r="A5097" s="593">
        <v>104318</v>
      </c>
      <c r="B5097" s="593" t="s">
        <v>5833</v>
      </c>
      <c r="C5097" s="593" t="s">
        <v>123</v>
      </c>
      <c r="D5097" s="593" t="s">
        <v>942</v>
      </c>
      <c r="E5097" s="595">
        <v>6.38</v>
      </c>
      <c r="F5097" s="591" t="s">
        <v>794</v>
      </c>
    </row>
    <row r="5098" spans="1:6">
      <c r="A5098" s="593">
        <v>104319</v>
      </c>
      <c r="B5098" s="593" t="s">
        <v>5834</v>
      </c>
      <c r="C5098" s="593" t="s">
        <v>123</v>
      </c>
      <c r="D5098" s="593" t="s">
        <v>942</v>
      </c>
      <c r="E5098" s="595">
        <v>8.82</v>
      </c>
      <c r="F5098" s="591" t="s">
        <v>794</v>
      </c>
    </row>
    <row r="5099" spans="1:6">
      <c r="A5099" s="593">
        <v>104320</v>
      </c>
      <c r="B5099" s="593" t="s">
        <v>5835</v>
      </c>
      <c r="C5099" s="593" t="s">
        <v>123</v>
      </c>
      <c r="D5099" s="593" t="s">
        <v>942</v>
      </c>
      <c r="E5099" s="595">
        <v>10.41</v>
      </c>
      <c r="F5099" s="591" t="s">
        <v>794</v>
      </c>
    </row>
    <row r="5100" spans="1:6">
      <c r="A5100" s="593">
        <v>104321</v>
      </c>
      <c r="B5100" s="593" t="s">
        <v>5836</v>
      </c>
      <c r="C5100" s="593" t="s">
        <v>123</v>
      </c>
      <c r="D5100" s="593" t="s">
        <v>942</v>
      </c>
      <c r="E5100" s="595">
        <v>4.59</v>
      </c>
      <c r="F5100" s="591" t="s">
        <v>794</v>
      </c>
    </row>
    <row r="5101" spans="1:6">
      <c r="A5101" s="593">
        <v>104322</v>
      </c>
      <c r="B5101" s="593" t="s">
        <v>5837</v>
      </c>
      <c r="C5101" s="593" t="s">
        <v>123</v>
      </c>
      <c r="D5101" s="593" t="s">
        <v>942</v>
      </c>
      <c r="E5101" s="595">
        <v>6.79</v>
      </c>
      <c r="F5101" s="591" t="s">
        <v>794</v>
      </c>
    </row>
    <row r="5102" spans="1:6">
      <c r="A5102" s="593">
        <v>104323</v>
      </c>
      <c r="B5102" s="593" t="s">
        <v>5838</v>
      </c>
      <c r="C5102" s="593" t="s">
        <v>123</v>
      </c>
      <c r="D5102" s="593" t="s">
        <v>942</v>
      </c>
      <c r="E5102" s="595">
        <v>8.27</v>
      </c>
      <c r="F5102" s="591" t="s">
        <v>794</v>
      </c>
    </row>
    <row r="5103" spans="1:6">
      <c r="A5103" s="593">
        <v>104324</v>
      </c>
      <c r="B5103" s="593" t="s">
        <v>5839</v>
      </c>
      <c r="C5103" s="593" t="s">
        <v>123</v>
      </c>
      <c r="D5103" s="593" t="s">
        <v>942</v>
      </c>
      <c r="E5103" s="595">
        <v>12.56</v>
      </c>
      <c r="F5103" s="591" t="s">
        <v>794</v>
      </c>
    </row>
    <row r="5104" spans="1:6">
      <c r="A5104" s="593">
        <v>104341</v>
      </c>
      <c r="B5104" s="593" t="s">
        <v>5840</v>
      </c>
      <c r="C5104" s="593" t="s">
        <v>123</v>
      </c>
      <c r="D5104" s="593" t="s">
        <v>942</v>
      </c>
      <c r="E5104" s="595">
        <v>10.42</v>
      </c>
      <c r="F5104" s="591" t="s">
        <v>794</v>
      </c>
    </row>
    <row r="5105" spans="1:6">
      <c r="A5105" s="593">
        <v>104343</v>
      </c>
      <c r="B5105" s="593" t="s">
        <v>5841</v>
      </c>
      <c r="C5105" s="593" t="s">
        <v>123</v>
      </c>
      <c r="D5105" s="593" t="s">
        <v>942</v>
      </c>
      <c r="E5105" s="595">
        <v>32.76</v>
      </c>
      <c r="F5105" s="591" t="s">
        <v>794</v>
      </c>
    </row>
    <row r="5106" spans="1:6">
      <c r="A5106" s="593">
        <v>104344</v>
      </c>
      <c r="B5106" s="593" t="s">
        <v>5842</v>
      </c>
      <c r="C5106" s="593" t="s">
        <v>123</v>
      </c>
      <c r="D5106" s="593" t="s">
        <v>942</v>
      </c>
      <c r="E5106" s="595">
        <v>39.54</v>
      </c>
      <c r="F5106" s="591" t="s">
        <v>794</v>
      </c>
    </row>
    <row r="5107" spans="1:6">
      <c r="A5107" s="593">
        <v>104345</v>
      </c>
      <c r="B5107" s="593" t="s">
        <v>5843</v>
      </c>
      <c r="C5107" s="593" t="s">
        <v>123</v>
      </c>
      <c r="D5107" s="593" t="s">
        <v>942</v>
      </c>
      <c r="E5107" s="595">
        <v>41.62</v>
      </c>
      <c r="F5107" s="591" t="s">
        <v>794</v>
      </c>
    </row>
    <row r="5108" spans="1:6">
      <c r="A5108" s="593">
        <v>104346</v>
      </c>
      <c r="B5108" s="593" t="s">
        <v>5844</v>
      </c>
      <c r="C5108" s="593" t="s">
        <v>123</v>
      </c>
      <c r="D5108" s="593" t="s">
        <v>942</v>
      </c>
      <c r="E5108" s="595">
        <v>43.84</v>
      </c>
      <c r="F5108" s="591" t="s">
        <v>794</v>
      </c>
    </row>
    <row r="5109" spans="1:6">
      <c r="A5109" s="593">
        <v>104347</v>
      </c>
      <c r="B5109" s="593" t="s">
        <v>5845</v>
      </c>
      <c r="C5109" s="593" t="s">
        <v>123</v>
      </c>
      <c r="D5109" s="593" t="s">
        <v>942</v>
      </c>
      <c r="E5109" s="595">
        <v>46.52</v>
      </c>
      <c r="F5109" s="591" t="s">
        <v>794</v>
      </c>
    </row>
    <row r="5110" spans="1:6">
      <c r="A5110" s="593">
        <v>104348</v>
      </c>
      <c r="B5110" s="593" t="s">
        <v>5846</v>
      </c>
      <c r="C5110" s="593" t="s">
        <v>123</v>
      </c>
      <c r="D5110" s="593" t="s">
        <v>942</v>
      </c>
      <c r="E5110" s="595">
        <v>11.17</v>
      </c>
      <c r="F5110" s="591" t="s">
        <v>794</v>
      </c>
    </row>
    <row r="5111" spans="1:6">
      <c r="A5111" s="593">
        <v>104350</v>
      </c>
      <c r="B5111" s="593" t="s">
        <v>5847</v>
      </c>
      <c r="C5111" s="593" t="s">
        <v>123</v>
      </c>
      <c r="D5111" s="593" t="s">
        <v>942</v>
      </c>
      <c r="E5111" s="595">
        <v>29.38</v>
      </c>
      <c r="F5111" s="591" t="s">
        <v>794</v>
      </c>
    </row>
    <row r="5112" spans="1:6">
      <c r="A5112" s="593">
        <v>104351</v>
      </c>
      <c r="B5112" s="593" t="s">
        <v>5848</v>
      </c>
      <c r="C5112" s="593" t="s">
        <v>123</v>
      </c>
      <c r="D5112" s="593" t="s">
        <v>942</v>
      </c>
      <c r="E5112" s="595">
        <v>23</v>
      </c>
      <c r="F5112" s="591" t="s">
        <v>794</v>
      </c>
    </row>
    <row r="5113" spans="1:6">
      <c r="A5113" s="593">
        <v>104352</v>
      </c>
      <c r="B5113" s="593" t="s">
        <v>5849</v>
      </c>
      <c r="C5113" s="593" t="s">
        <v>123</v>
      </c>
      <c r="D5113" s="593" t="s">
        <v>942</v>
      </c>
      <c r="E5113" s="595">
        <v>38.53</v>
      </c>
      <c r="F5113" s="591" t="s">
        <v>794</v>
      </c>
    </row>
    <row r="5114" spans="1:6">
      <c r="A5114" s="593">
        <v>104353</v>
      </c>
      <c r="B5114" s="593" t="s">
        <v>5850</v>
      </c>
      <c r="C5114" s="593" t="s">
        <v>123</v>
      </c>
      <c r="D5114" s="593" t="s">
        <v>942</v>
      </c>
      <c r="E5114" s="595">
        <v>40.61</v>
      </c>
      <c r="F5114" s="591" t="s">
        <v>794</v>
      </c>
    </row>
    <row r="5115" spans="1:6">
      <c r="A5115" s="593">
        <v>104354</v>
      </c>
      <c r="B5115" s="593" t="s">
        <v>5851</v>
      </c>
      <c r="C5115" s="593" t="s">
        <v>123</v>
      </c>
      <c r="D5115" s="593" t="s">
        <v>942</v>
      </c>
      <c r="E5115" s="595">
        <v>44.02</v>
      </c>
      <c r="F5115" s="591" t="s">
        <v>794</v>
      </c>
    </row>
    <row r="5116" spans="1:6">
      <c r="A5116" s="593">
        <v>104355</v>
      </c>
      <c r="B5116" s="593" t="s">
        <v>5852</v>
      </c>
      <c r="C5116" s="593" t="s">
        <v>123</v>
      </c>
      <c r="D5116" s="593" t="s">
        <v>942</v>
      </c>
      <c r="E5116" s="595">
        <v>46.7</v>
      </c>
      <c r="F5116" s="591" t="s">
        <v>794</v>
      </c>
    </row>
    <row r="5117" spans="1:6">
      <c r="A5117" s="593">
        <v>104356</v>
      </c>
      <c r="B5117" s="593" t="s">
        <v>5853</v>
      </c>
      <c r="C5117" s="593" t="s">
        <v>123</v>
      </c>
      <c r="D5117" s="593" t="s">
        <v>942</v>
      </c>
      <c r="E5117" s="595">
        <v>30.44</v>
      </c>
      <c r="F5117" s="591" t="s">
        <v>794</v>
      </c>
    </row>
    <row r="5118" spans="1:6">
      <c r="A5118" s="593">
        <v>104357</v>
      </c>
      <c r="B5118" s="593" t="s">
        <v>5854</v>
      </c>
      <c r="C5118" s="593" t="s">
        <v>123</v>
      </c>
      <c r="D5118" s="593" t="s">
        <v>942</v>
      </c>
      <c r="E5118" s="595">
        <v>18.61</v>
      </c>
      <c r="F5118" s="591" t="s">
        <v>794</v>
      </c>
    </row>
    <row r="5119" spans="1:6">
      <c r="A5119" s="593">
        <v>104576</v>
      </c>
      <c r="B5119" s="593" t="s">
        <v>5855</v>
      </c>
      <c r="C5119" s="593" t="s">
        <v>123</v>
      </c>
      <c r="D5119" s="593" t="s">
        <v>793</v>
      </c>
      <c r="E5119" s="595">
        <v>14.54</v>
      </c>
      <c r="F5119" s="591" t="s">
        <v>794</v>
      </c>
    </row>
    <row r="5120" spans="1:6">
      <c r="A5120" s="593">
        <v>104577</v>
      </c>
      <c r="B5120" s="593" t="s">
        <v>5856</v>
      </c>
      <c r="C5120" s="593" t="s">
        <v>123</v>
      </c>
      <c r="D5120" s="593" t="s">
        <v>793</v>
      </c>
      <c r="E5120" s="595">
        <v>19.97</v>
      </c>
      <c r="F5120" s="591" t="s">
        <v>794</v>
      </c>
    </row>
    <row r="5121" spans="1:6">
      <c r="A5121" s="593">
        <v>104578</v>
      </c>
      <c r="B5121" s="593" t="s">
        <v>5857</v>
      </c>
      <c r="C5121" s="593" t="s">
        <v>123</v>
      </c>
      <c r="D5121" s="593" t="s">
        <v>793</v>
      </c>
      <c r="E5121" s="595">
        <v>21.4</v>
      </c>
      <c r="F5121" s="591" t="s">
        <v>794</v>
      </c>
    </row>
    <row r="5122" spans="1:6">
      <c r="A5122" s="593">
        <v>104579</v>
      </c>
      <c r="B5122" s="593" t="s">
        <v>5858</v>
      </c>
      <c r="C5122" s="593" t="s">
        <v>123</v>
      </c>
      <c r="D5122" s="593" t="s">
        <v>793</v>
      </c>
      <c r="E5122" s="595">
        <v>28.29</v>
      </c>
      <c r="F5122" s="591" t="s">
        <v>794</v>
      </c>
    </row>
    <row r="5123" spans="1:6">
      <c r="A5123" s="593">
        <v>104581</v>
      </c>
      <c r="B5123" s="593" t="s">
        <v>5859</v>
      </c>
      <c r="C5123" s="593" t="s">
        <v>123</v>
      </c>
      <c r="D5123" s="593" t="s">
        <v>793</v>
      </c>
      <c r="E5123" s="595">
        <v>13.28</v>
      </c>
      <c r="F5123" s="591" t="s">
        <v>794</v>
      </c>
    </row>
    <row r="5124" spans="1:6">
      <c r="A5124" s="593">
        <v>104582</v>
      </c>
      <c r="B5124" s="593" t="s">
        <v>5860</v>
      </c>
      <c r="C5124" s="593" t="s">
        <v>123</v>
      </c>
      <c r="D5124" s="593" t="s">
        <v>793</v>
      </c>
      <c r="E5124" s="595">
        <v>17.09</v>
      </c>
      <c r="F5124" s="591" t="s">
        <v>794</v>
      </c>
    </row>
    <row r="5125" spans="1:6">
      <c r="A5125" s="593">
        <v>104583</v>
      </c>
      <c r="B5125" s="593" t="s">
        <v>5861</v>
      </c>
      <c r="C5125" s="593" t="s">
        <v>123</v>
      </c>
      <c r="D5125" s="593" t="s">
        <v>793</v>
      </c>
      <c r="E5125" s="595">
        <v>28.2</v>
      </c>
      <c r="F5125" s="591" t="s">
        <v>794</v>
      </c>
    </row>
    <row r="5126" spans="1:6">
      <c r="A5126" s="593">
        <v>104584</v>
      </c>
      <c r="B5126" s="593" t="s">
        <v>5862</v>
      </c>
      <c r="C5126" s="593" t="s">
        <v>123</v>
      </c>
      <c r="D5126" s="593" t="s">
        <v>793</v>
      </c>
      <c r="E5126" s="594">
        <v>33.76</v>
      </c>
      <c r="F5126" s="591" t="s">
        <v>794</v>
      </c>
    </row>
    <row r="5127" spans="1:6">
      <c r="A5127" s="593">
        <v>105146</v>
      </c>
      <c r="B5127" s="593" t="s">
        <v>5863</v>
      </c>
      <c r="C5127" s="593" t="s">
        <v>123</v>
      </c>
      <c r="D5127" s="593" t="s">
        <v>793</v>
      </c>
      <c r="E5127" s="594">
        <v>19.23</v>
      </c>
      <c r="F5127" s="591" t="s">
        <v>794</v>
      </c>
    </row>
    <row r="5128" spans="1:6">
      <c r="A5128" s="593">
        <v>105147</v>
      </c>
      <c r="B5128" s="593" t="s">
        <v>5864</v>
      </c>
      <c r="C5128" s="593" t="s">
        <v>123</v>
      </c>
      <c r="D5128" s="593" t="s">
        <v>793</v>
      </c>
      <c r="E5128" s="595">
        <v>13.27</v>
      </c>
      <c r="F5128" s="591" t="s">
        <v>794</v>
      </c>
    </row>
    <row r="5129" spans="1:6">
      <c r="A5129" s="593">
        <v>105148</v>
      </c>
      <c r="B5129" s="593" t="s">
        <v>5865</v>
      </c>
      <c r="C5129" s="593" t="s">
        <v>123</v>
      </c>
      <c r="D5129" s="593" t="s">
        <v>793</v>
      </c>
      <c r="E5129" s="594">
        <v>19.16</v>
      </c>
      <c r="F5129" s="591" t="s">
        <v>794</v>
      </c>
    </row>
    <row r="5130" spans="1:6">
      <c r="A5130" s="593">
        <v>105149</v>
      </c>
      <c r="B5130" s="593" t="s">
        <v>5866</v>
      </c>
      <c r="C5130" s="593" t="s">
        <v>123</v>
      </c>
      <c r="D5130" s="593" t="s">
        <v>793</v>
      </c>
      <c r="E5130" s="595">
        <v>6.11</v>
      </c>
      <c r="F5130" s="591" t="s">
        <v>794</v>
      </c>
    </row>
    <row r="5131" spans="1:6">
      <c r="A5131" s="593">
        <v>105150</v>
      </c>
      <c r="B5131" s="593" t="s">
        <v>5867</v>
      </c>
      <c r="C5131" s="593" t="s">
        <v>123</v>
      </c>
      <c r="D5131" s="593" t="s">
        <v>793</v>
      </c>
      <c r="E5131" s="595">
        <v>7.23</v>
      </c>
      <c r="F5131" s="591" t="s">
        <v>794</v>
      </c>
    </row>
    <row r="5132" spans="1:6">
      <c r="A5132" s="593">
        <v>105151</v>
      </c>
      <c r="B5132" s="593" t="s">
        <v>5868</v>
      </c>
      <c r="C5132" s="593" t="s">
        <v>123</v>
      </c>
      <c r="D5132" s="593" t="s">
        <v>793</v>
      </c>
      <c r="E5132" s="594">
        <v>18.84</v>
      </c>
      <c r="F5132" s="591" t="s">
        <v>794</v>
      </c>
    </row>
    <row r="5133" spans="1:6">
      <c r="A5133" s="593">
        <v>105152</v>
      </c>
      <c r="B5133" s="593" t="s">
        <v>5869</v>
      </c>
      <c r="C5133" s="593" t="s">
        <v>123</v>
      </c>
      <c r="D5133" s="593" t="s">
        <v>793</v>
      </c>
      <c r="E5133" s="594">
        <v>28.3</v>
      </c>
      <c r="F5133" s="591" t="s">
        <v>794</v>
      </c>
    </row>
    <row r="5134" spans="1:6">
      <c r="A5134" s="593">
        <v>105154</v>
      </c>
      <c r="B5134" s="593" t="s">
        <v>5870</v>
      </c>
      <c r="C5134" s="593" t="s">
        <v>123</v>
      </c>
      <c r="D5134" s="593" t="s">
        <v>942</v>
      </c>
      <c r="E5134" s="594">
        <v>5.89</v>
      </c>
      <c r="F5134" s="591" t="s">
        <v>794</v>
      </c>
    </row>
    <row r="5135" spans="1:6">
      <c r="A5135" s="593">
        <v>105155</v>
      </c>
      <c r="B5135" s="593" t="s">
        <v>5871</v>
      </c>
      <c r="C5135" s="593" t="s">
        <v>123</v>
      </c>
      <c r="D5135" s="593" t="s">
        <v>942</v>
      </c>
      <c r="E5135" s="594">
        <v>8.93</v>
      </c>
      <c r="F5135" s="591" t="s">
        <v>794</v>
      </c>
    </row>
    <row r="5136" spans="1:6">
      <c r="A5136" s="593">
        <v>105156</v>
      </c>
      <c r="B5136" s="593" t="s">
        <v>5872</v>
      </c>
      <c r="C5136" s="593" t="s">
        <v>123</v>
      </c>
      <c r="D5136" s="593" t="s">
        <v>942</v>
      </c>
      <c r="E5136" s="594">
        <v>11.32</v>
      </c>
      <c r="F5136" s="591" t="s">
        <v>794</v>
      </c>
    </row>
    <row r="5137" spans="1:6">
      <c r="A5137" s="593">
        <v>105157</v>
      </c>
      <c r="B5137" s="593" t="s">
        <v>5873</v>
      </c>
      <c r="C5137" s="593" t="s">
        <v>123</v>
      </c>
      <c r="D5137" s="593" t="s">
        <v>942</v>
      </c>
      <c r="E5137" s="594">
        <v>17.579999999999998</v>
      </c>
      <c r="F5137" s="591" t="s">
        <v>794</v>
      </c>
    </row>
    <row r="5138" spans="1:6">
      <c r="A5138" s="593">
        <v>105158</v>
      </c>
      <c r="B5138" s="593" t="s">
        <v>5874</v>
      </c>
      <c r="C5138" s="593" t="s">
        <v>123</v>
      </c>
      <c r="D5138" s="593" t="s">
        <v>942</v>
      </c>
      <c r="E5138" s="594">
        <v>25.92</v>
      </c>
      <c r="F5138" s="591" t="s">
        <v>794</v>
      </c>
    </row>
    <row r="5139" spans="1:6">
      <c r="A5139" s="593">
        <v>105159</v>
      </c>
      <c r="B5139" s="593" t="s">
        <v>5875</v>
      </c>
      <c r="C5139" s="593" t="s">
        <v>123</v>
      </c>
      <c r="D5139" s="593" t="s">
        <v>942</v>
      </c>
      <c r="E5139" s="594">
        <v>46.5</v>
      </c>
      <c r="F5139" s="591" t="s">
        <v>794</v>
      </c>
    </row>
    <row r="5140" spans="1:6">
      <c r="A5140" s="593">
        <v>105160</v>
      </c>
      <c r="B5140" s="593" t="s">
        <v>5876</v>
      </c>
      <c r="C5140" s="593" t="s">
        <v>123</v>
      </c>
      <c r="D5140" s="593" t="s">
        <v>942</v>
      </c>
      <c r="E5140" s="594">
        <v>57.35</v>
      </c>
      <c r="F5140" s="591" t="s">
        <v>794</v>
      </c>
    </row>
    <row r="5141" spans="1:6">
      <c r="A5141" s="593">
        <v>105161</v>
      </c>
      <c r="B5141" s="593" t="s">
        <v>5877</v>
      </c>
      <c r="C5141" s="593" t="s">
        <v>123</v>
      </c>
      <c r="D5141" s="593" t="s">
        <v>793</v>
      </c>
      <c r="E5141" s="594">
        <v>81.81</v>
      </c>
      <c r="F5141" s="591" t="s">
        <v>794</v>
      </c>
    </row>
    <row r="5142" spans="1:6">
      <c r="A5142" s="593">
        <v>105162</v>
      </c>
      <c r="B5142" s="593" t="s">
        <v>5878</v>
      </c>
      <c r="C5142" s="593" t="s">
        <v>123</v>
      </c>
      <c r="D5142" s="593" t="s">
        <v>793</v>
      </c>
      <c r="E5142" s="594">
        <v>140.61000000000001</v>
      </c>
      <c r="F5142" s="591" t="s">
        <v>794</v>
      </c>
    </row>
    <row r="5143" spans="1:6">
      <c r="A5143" s="593">
        <v>105163</v>
      </c>
      <c r="B5143" s="593" t="s">
        <v>5879</v>
      </c>
      <c r="C5143" s="593" t="s">
        <v>123</v>
      </c>
      <c r="D5143" s="593" t="s">
        <v>793</v>
      </c>
      <c r="E5143" s="594">
        <v>11.7</v>
      </c>
      <c r="F5143" s="591" t="s">
        <v>794</v>
      </c>
    </row>
    <row r="5144" spans="1:6">
      <c r="A5144" s="593">
        <v>105164</v>
      </c>
      <c r="B5144" s="593" t="s">
        <v>5880</v>
      </c>
      <c r="C5144" s="593" t="s">
        <v>123</v>
      </c>
      <c r="D5144" s="593" t="s">
        <v>793</v>
      </c>
      <c r="E5144" s="594">
        <v>8.83</v>
      </c>
      <c r="F5144" s="591" t="s">
        <v>794</v>
      </c>
    </row>
    <row r="5145" spans="1:6">
      <c r="A5145" s="593">
        <v>105165</v>
      </c>
      <c r="B5145" s="593" t="s">
        <v>5881</v>
      </c>
      <c r="C5145" s="593" t="s">
        <v>123</v>
      </c>
      <c r="D5145" s="593" t="s">
        <v>793</v>
      </c>
      <c r="E5145" s="594">
        <v>8.94</v>
      </c>
      <c r="F5145" s="591" t="s">
        <v>794</v>
      </c>
    </row>
    <row r="5146" spans="1:6">
      <c r="A5146" s="593">
        <v>105166</v>
      </c>
      <c r="B5146" s="593" t="s">
        <v>5882</v>
      </c>
      <c r="C5146" s="593" t="s">
        <v>123</v>
      </c>
      <c r="D5146" s="593" t="s">
        <v>942</v>
      </c>
      <c r="E5146" s="594">
        <v>37.270000000000003</v>
      </c>
      <c r="F5146" s="591" t="s">
        <v>794</v>
      </c>
    </row>
    <row r="5147" spans="1:6">
      <c r="A5147" s="593">
        <v>105167</v>
      </c>
      <c r="B5147" s="593" t="s">
        <v>5883</v>
      </c>
      <c r="C5147" s="593" t="s">
        <v>123</v>
      </c>
      <c r="D5147" s="593" t="s">
        <v>793</v>
      </c>
      <c r="E5147" s="594">
        <v>182.34</v>
      </c>
      <c r="F5147" s="591" t="s">
        <v>794</v>
      </c>
    </row>
    <row r="5148" spans="1:6">
      <c r="A5148" s="593">
        <v>105169</v>
      </c>
      <c r="B5148" s="593" t="s">
        <v>5884</v>
      </c>
      <c r="C5148" s="593" t="s">
        <v>123</v>
      </c>
      <c r="D5148" s="593" t="s">
        <v>942</v>
      </c>
      <c r="E5148" s="594">
        <v>69.569999999999993</v>
      </c>
      <c r="F5148" s="591" t="s">
        <v>794</v>
      </c>
    </row>
    <row r="5149" spans="1:6">
      <c r="A5149" s="593">
        <v>105170</v>
      </c>
      <c r="B5149" s="593" t="s">
        <v>5885</v>
      </c>
      <c r="C5149" s="593" t="s">
        <v>123</v>
      </c>
      <c r="D5149" s="593" t="s">
        <v>942</v>
      </c>
      <c r="E5149" s="594">
        <v>5.01</v>
      </c>
      <c r="F5149" s="591" t="s">
        <v>794</v>
      </c>
    </row>
    <row r="5150" spans="1:6">
      <c r="A5150" s="593">
        <v>105172</v>
      </c>
      <c r="B5150" s="593" t="s">
        <v>5886</v>
      </c>
      <c r="C5150" s="593" t="s">
        <v>123</v>
      </c>
      <c r="D5150" s="593" t="s">
        <v>942</v>
      </c>
      <c r="E5150" s="594">
        <v>69.63</v>
      </c>
      <c r="F5150" s="591" t="s">
        <v>794</v>
      </c>
    </row>
    <row r="5151" spans="1:6">
      <c r="A5151" s="593">
        <v>105173</v>
      </c>
      <c r="B5151" s="593" t="s">
        <v>5887</v>
      </c>
      <c r="C5151" s="593" t="s">
        <v>123</v>
      </c>
      <c r="D5151" s="593" t="s">
        <v>942</v>
      </c>
      <c r="E5151" s="594">
        <v>70.260000000000005</v>
      </c>
      <c r="F5151" s="591" t="s">
        <v>794</v>
      </c>
    </row>
    <row r="5152" spans="1:6">
      <c r="A5152" s="593">
        <v>105174</v>
      </c>
      <c r="B5152" s="593" t="s">
        <v>5888</v>
      </c>
      <c r="C5152" s="593" t="s">
        <v>123</v>
      </c>
      <c r="D5152" s="593" t="s">
        <v>942</v>
      </c>
      <c r="E5152" s="594">
        <v>101.92</v>
      </c>
      <c r="F5152" s="591" t="s">
        <v>794</v>
      </c>
    </row>
    <row r="5153" spans="1:6">
      <c r="A5153" s="593">
        <v>105175</v>
      </c>
      <c r="B5153" s="593" t="s">
        <v>5889</v>
      </c>
      <c r="C5153" s="593" t="s">
        <v>123</v>
      </c>
      <c r="D5153" s="593" t="s">
        <v>942</v>
      </c>
      <c r="E5153" s="594">
        <v>100.75</v>
      </c>
      <c r="F5153" s="591" t="s">
        <v>794</v>
      </c>
    </row>
    <row r="5154" spans="1:6">
      <c r="A5154" s="593">
        <v>105176</v>
      </c>
      <c r="B5154" s="593" t="s">
        <v>5890</v>
      </c>
      <c r="C5154" s="593" t="s">
        <v>123</v>
      </c>
      <c r="D5154" s="593" t="s">
        <v>942</v>
      </c>
      <c r="E5154" s="594">
        <v>127.77</v>
      </c>
      <c r="F5154" s="591" t="s">
        <v>794</v>
      </c>
    </row>
    <row r="5155" spans="1:6">
      <c r="A5155" s="593">
        <v>105177</v>
      </c>
      <c r="B5155" s="593" t="s">
        <v>5891</v>
      </c>
      <c r="C5155" s="593" t="s">
        <v>123</v>
      </c>
      <c r="D5155" s="593" t="s">
        <v>942</v>
      </c>
      <c r="E5155" s="594">
        <v>113.7</v>
      </c>
      <c r="F5155" s="591" t="s">
        <v>794</v>
      </c>
    </row>
    <row r="5156" spans="1:6">
      <c r="A5156" s="593">
        <v>105178</v>
      </c>
      <c r="B5156" s="593" t="s">
        <v>5892</v>
      </c>
      <c r="C5156" s="593" t="s">
        <v>123</v>
      </c>
      <c r="D5156" s="593" t="s">
        <v>942</v>
      </c>
      <c r="E5156" s="594">
        <v>109.26</v>
      </c>
      <c r="F5156" s="591" t="s">
        <v>794</v>
      </c>
    </row>
    <row r="5157" spans="1:6">
      <c r="A5157" s="593">
        <v>105179</v>
      </c>
      <c r="B5157" s="593" t="s">
        <v>5893</v>
      </c>
      <c r="C5157" s="593" t="s">
        <v>123</v>
      </c>
      <c r="D5157" s="593" t="s">
        <v>942</v>
      </c>
      <c r="E5157" s="594">
        <v>8.6300000000000008</v>
      </c>
      <c r="F5157" s="591" t="s">
        <v>794</v>
      </c>
    </row>
    <row r="5158" spans="1:6">
      <c r="A5158" s="593">
        <v>105180</v>
      </c>
      <c r="B5158" s="593" t="s">
        <v>5894</v>
      </c>
      <c r="C5158" s="593" t="s">
        <v>123</v>
      </c>
      <c r="D5158" s="593" t="s">
        <v>942</v>
      </c>
      <c r="E5158" s="595">
        <v>11.81</v>
      </c>
      <c r="F5158" s="591" t="s">
        <v>794</v>
      </c>
    </row>
    <row r="5159" spans="1:6">
      <c r="A5159" s="593">
        <v>105181</v>
      </c>
      <c r="B5159" s="593" t="s">
        <v>5895</v>
      </c>
      <c r="C5159" s="593" t="s">
        <v>123</v>
      </c>
      <c r="D5159" s="593" t="s">
        <v>942</v>
      </c>
      <c r="E5159" s="594">
        <v>15.93</v>
      </c>
      <c r="F5159" s="591" t="s">
        <v>794</v>
      </c>
    </row>
    <row r="5160" spans="1:6">
      <c r="A5160" s="593">
        <v>105182</v>
      </c>
      <c r="B5160" s="593" t="s">
        <v>5896</v>
      </c>
      <c r="C5160" s="593" t="s">
        <v>123</v>
      </c>
      <c r="D5160" s="593" t="s">
        <v>942</v>
      </c>
      <c r="E5160" s="594">
        <v>37.200000000000003</v>
      </c>
      <c r="F5160" s="591" t="s">
        <v>794</v>
      </c>
    </row>
    <row r="5161" spans="1:6">
      <c r="A5161" s="593">
        <v>105183</v>
      </c>
      <c r="B5161" s="593" t="s">
        <v>5897</v>
      </c>
      <c r="C5161" s="593" t="s">
        <v>123</v>
      </c>
      <c r="D5161" s="593" t="s">
        <v>942</v>
      </c>
      <c r="E5161" s="594">
        <v>78.09</v>
      </c>
      <c r="F5161" s="591" t="s">
        <v>794</v>
      </c>
    </row>
    <row r="5162" spans="1:6">
      <c r="A5162" s="593">
        <v>105184</v>
      </c>
      <c r="B5162" s="593" t="s">
        <v>5898</v>
      </c>
      <c r="C5162" s="593" t="s">
        <v>123</v>
      </c>
      <c r="D5162" s="593" t="s">
        <v>942</v>
      </c>
      <c r="E5162" s="594">
        <v>96.72</v>
      </c>
      <c r="F5162" s="591" t="s">
        <v>794</v>
      </c>
    </row>
    <row r="5163" spans="1:6">
      <c r="A5163" s="593">
        <v>105189</v>
      </c>
      <c r="B5163" s="593" t="s">
        <v>5899</v>
      </c>
      <c r="C5163" s="593" t="s">
        <v>123</v>
      </c>
      <c r="D5163" s="593" t="s">
        <v>942</v>
      </c>
      <c r="E5163" s="594">
        <v>19.46</v>
      </c>
      <c r="F5163" s="591" t="s">
        <v>794</v>
      </c>
    </row>
    <row r="5164" spans="1:6">
      <c r="A5164" s="593">
        <v>105190</v>
      </c>
      <c r="B5164" s="593" t="s">
        <v>5900</v>
      </c>
      <c r="C5164" s="593" t="s">
        <v>123</v>
      </c>
      <c r="D5164" s="593" t="s">
        <v>942</v>
      </c>
      <c r="E5164" s="594">
        <v>24.27</v>
      </c>
      <c r="F5164" s="591" t="s">
        <v>794</v>
      </c>
    </row>
    <row r="5165" spans="1:6">
      <c r="A5165" s="593">
        <v>105193</v>
      </c>
      <c r="B5165" s="593" t="s">
        <v>5901</v>
      </c>
      <c r="C5165" s="593" t="s">
        <v>123</v>
      </c>
      <c r="D5165" s="593" t="s">
        <v>942</v>
      </c>
      <c r="E5165" s="594">
        <v>119.61</v>
      </c>
      <c r="F5165" s="591" t="s">
        <v>794</v>
      </c>
    </row>
    <row r="5166" spans="1:6">
      <c r="A5166" s="593">
        <v>105194</v>
      </c>
      <c r="B5166" s="593" t="s">
        <v>5902</v>
      </c>
      <c r="C5166" s="593" t="s">
        <v>123</v>
      </c>
      <c r="D5166" s="593" t="s">
        <v>942</v>
      </c>
      <c r="E5166" s="594">
        <v>67.5</v>
      </c>
      <c r="F5166" s="591" t="s">
        <v>794</v>
      </c>
    </row>
    <row r="5167" spans="1:6">
      <c r="A5167" s="593">
        <v>105195</v>
      </c>
      <c r="B5167" s="593" t="s">
        <v>5903</v>
      </c>
      <c r="C5167" s="593" t="s">
        <v>123</v>
      </c>
      <c r="D5167" s="593" t="s">
        <v>942</v>
      </c>
      <c r="E5167" s="594">
        <v>173.91</v>
      </c>
      <c r="F5167" s="591" t="s">
        <v>794</v>
      </c>
    </row>
    <row r="5168" spans="1:6">
      <c r="A5168" s="593">
        <v>105196</v>
      </c>
      <c r="B5168" s="593" t="s">
        <v>5904</v>
      </c>
      <c r="C5168" s="593" t="s">
        <v>123</v>
      </c>
      <c r="D5168" s="593" t="s">
        <v>942</v>
      </c>
      <c r="E5168" s="594">
        <v>185.94</v>
      </c>
      <c r="F5168" s="591" t="s">
        <v>794</v>
      </c>
    </row>
    <row r="5169" spans="1:6">
      <c r="A5169" s="593">
        <v>105197</v>
      </c>
      <c r="B5169" s="593" t="s">
        <v>5905</v>
      </c>
      <c r="C5169" s="593" t="s">
        <v>123</v>
      </c>
      <c r="D5169" s="593" t="s">
        <v>942</v>
      </c>
      <c r="E5169" s="594">
        <v>127.89</v>
      </c>
      <c r="F5169" s="591" t="s">
        <v>794</v>
      </c>
    </row>
    <row r="5170" spans="1:6">
      <c r="A5170" s="593">
        <v>105198</v>
      </c>
      <c r="B5170" s="593" t="s">
        <v>5906</v>
      </c>
      <c r="C5170" s="593" t="s">
        <v>123</v>
      </c>
      <c r="D5170" s="593" t="s">
        <v>942</v>
      </c>
      <c r="E5170" s="594">
        <v>263.97000000000003</v>
      </c>
      <c r="F5170" s="591" t="s">
        <v>794</v>
      </c>
    </row>
    <row r="5171" spans="1:6">
      <c r="A5171" s="593">
        <v>105199</v>
      </c>
      <c r="B5171" s="593" t="s">
        <v>5907</v>
      </c>
      <c r="C5171" s="593" t="s">
        <v>123</v>
      </c>
      <c r="D5171" s="593" t="s">
        <v>942</v>
      </c>
      <c r="E5171" s="594">
        <v>168.9</v>
      </c>
      <c r="F5171" s="591" t="s">
        <v>794</v>
      </c>
    </row>
    <row r="5172" spans="1:6">
      <c r="A5172" s="593">
        <v>105200</v>
      </c>
      <c r="B5172" s="593" t="s">
        <v>5908</v>
      </c>
      <c r="C5172" s="593" t="s">
        <v>123</v>
      </c>
      <c r="D5172" s="593" t="s">
        <v>942</v>
      </c>
      <c r="E5172" s="594">
        <v>100.71</v>
      </c>
      <c r="F5172" s="591" t="s">
        <v>794</v>
      </c>
    </row>
    <row r="5173" spans="1:6">
      <c r="A5173" s="593">
        <v>105201</v>
      </c>
      <c r="B5173" s="593" t="s">
        <v>5909</v>
      </c>
      <c r="C5173" s="593" t="s">
        <v>123</v>
      </c>
      <c r="D5173" s="593" t="s">
        <v>942</v>
      </c>
      <c r="E5173" s="595">
        <v>231.32</v>
      </c>
      <c r="F5173" s="591" t="s">
        <v>794</v>
      </c>
    </row>
    <row r="5174" spans="1:6">
      <c r="A5174" s="593">
        <v>105202</v>
      </c>
      <c r="B5174" s="593" t="s">
        <v>5910</v>
      </c>
      <c r="C5174" s="593" t="s">
        <v>123</v>
      </c>
      <c r="D5174" s="593" t="s">
        <v>942</v>
      </c>
      <c r="E5174" s="594">
        <v>209.64</v>
      </c>
      <c r="F5174" s="591" t="s">
        <v>794</v>
      </c>
    </row>
    <row r="5175" spans="1:6">
      <c r="A5175" s="593">
        <v>105203</v>
      </c>
      <c r="B5175" s="593" t="s">
        <v>5911</v>
      </c>
      <c r="C5175" s="593" t="s">
        <v>123</v>
      </c>
      <c r="D5175" s="593" t="s">
        <v>942</v>
      </c>
      <c r="E5175" s="594">
        <v>127.32</v>
      </c>
      <c r="F5175" s="591" t="s">
        <v>794</v>
      </c>
    </row>
    <row r="5176" spans="1:6">
      <c r="A5176" s="593">
        <v>105204</v>
      </c>
      <c r="B5176" s="593" t="s">
        <v>5912</v>
      </c>
      <c r="C5176" s="593" t="s">
        <v>123</v>
      </c>
      <c r="D5176" s="593" t="s">
        <v>942</v>
      </c>
      <c r="E5176" s="595">
        <v>278.99</v>
      </c>
      <c r="F5176" s="591" t="s">
        <v>794</v>
      </c>
    </row>
    <row r="5177" spans="1:6">
      <c r="A5177" s="593">
        <v>105205</v>
      </c>
      <c r="B5177" s="593" t="s">
        <v>5913</v>
      </c>
      <c r="C5177" s="593" t="s">
        <v>123</v>
      </c>
      <c r="D5177" s="593" t="s">
        <v>942</v>
      </c>
      <c r="E5177" s="594">
        <v>193.57</v>
      </c>
      <c r="F5177" s="591" t="s">
        <v>794</v>
      </c>
    </row>
    <row r="5178" spans="1:6">
      <c r="A5178" s="593">
        <v>105206</v>
      </c>
      <c r="B5178" s="593" t="s">
        <v>5914</v>
      </c>
      <c r="C5178" s="593" t="s">
        <v>123</v>
      </c>
      <c r="D5178" s="593" t="s">
        <v>942</v>
      </c>
      <c r="E5178" s="595">
        <v>121.29</v>
      </c>
      <c r="F5178" s="591" t="s">
        <v>794</v>
      </c>
    </row>
    <row r="5179" spans="1:6">
      <c r="A5179" s="593">
        <v>105207</v>
      </c>
      <c r="B5179" s="593" t="s">
        <v>5915</v>
      </c>
      <c r="C5179" s="593" t="s">
        <v>123</v>
      </c>
      <c r="D5179" s="593" t="s">
        <v>942</v>
      </c>
      <c r="E5179" s="595">
        <v>270.95</v>
      </c>
      <c r="F5179" s="591" t="s">
        <v>794</v>
      </c>
    </row>
    <row r="5180" spans="1:6">
      <c r="A5180" s="593">
        <v>105208</v>
      </c>
      <c r="B5180" s="593" t="s">
        <v>5916</v>
      </c>
      <c r="C5180" s="593" t="s">
        <v>123</v>
      </c>
      <c r="D5180" s="593" t="s">
        <v>942</v>
      </c>
      <c r="E5180" s="594">
        <v>255.38</v>
      </c>
      <c r="F5180" s="591" t="s">
        <v>794</v>
      </c>
    </row>
    <row r="5181" spans="1:6">
      <c r="A5181" s="593">
        <v>105209</v>
      </c>
      <c r="B5181" s="593" t="s">
        <v>5917</v>
      </c>
      <c r="C5181" s="593" t="s">
        <v>123</v>
      </c>
      <c r="D5181" s="593" t="s">
        <v>942</v>
      </c>
      <c r="E5181" s="594">
        <v>123.82</v>
      </c>
      <c r="F5181" s="591" t="s">
        <v>794</v>
      </c>
    </row>
    <row r="5182" spans="1:6">
      <c r="A5182" s="593">
        <v>105210</v>
      </c>
      <c r="B5182" s="593" t="s">
        <v>5918</v>
      </c>
      <c r="C5182" s="593" t="s">
        <v>123</v>
      </c>
      <c r="D5182" s="593" t="s">
        <v>942</v>
      </c>
      <c r="E5182" s="594">
        <v>329.73</v>
      </c>
      <c r="F5182" s="591" t="s">
        <v>794</v>
      </c>
    </row>
    <row r="5183" spans="1:6">
      <c r="A5183" s="593">
        <v>105211</v>
      </c>
      <c r="B5183" s="593" t="s">
        <v>5919</v>
      </c>
      <c r="C5183" s="593" t="s">
        <v>123</v>
      </c>
      <c r="D5183" s="593" t="s">
        <v>942</v>
      </c>
      <c r="E5183" s="594">
        <v>194.16</v>
      </c>
      <c r="F5183" s="591" t="s">
        <v>794</v>
      </c>
    </row>
    <row r="5184" spans="1:6">
      <c r="A5184" s="593">
        <v>105212</v>
      </c>
      <c r="B5184" s="593" t="s">
        <v>5920</v>
      </c>
      <c r="C5184" s="593" t="s">
        <v>123</v>
      </c>
      <c r="D5184" s="593" t="s">
        <v>942</v>
      </c>
      <c r="E5184" s="594">
        <v>192.62</v>
      </c>
      <c r="F5184" s="591" t="s">
        <v>794</v>
      </c>
    </row>
    <row r="5185" spans="1:6">
      <c r="A5185" s="593">
        <v>105213</v>
      </c>
      <c r="B5185" s="593" t="s">
        <v>5921</v>
      </c>
      <c r="C5185" s="593" t="s">
        <v>123</v>
      </c>
      <c r="D5185" s="593" t="s">
        <v>793</v>
      </c>
      <c r="E5185" s="594">
        <v>179.55</v>
      </c>
      <c r="F5185" s="591" t="s">
        <v>794</v>
      </c>
    </row>
    <row r="5186" spans="1:6">
      <c r="A5186" s="593">
        <v>105214</v>
      </c>
      <c r="B5186" s="593" t="s">
        <v>5922</v>
      </c>
      <c r="C5186" s="593" t="s">
        <v>123</v>
      </c>
      <c r="D5186" s="593" t="s">
        <v>942</v>
      </c>
      <c r="E5186" s="594">
        <v>42.3</v>
      </c>
      <c r="F5186" s="591" t="s">
        <v>794</v>
      </c>
    </row>
    <row r="5187" spans="1:6">
      <c r="A5187" s="593">
        <v>105215</v>
      </c>
      <c r="B5187" s="593" t="s">
        <v>5923</v>
      </c>
      <c r="C5187" s="593" t="s">
        <v>123</v>
      </c>
      <c r="D5187" s="593" t="s">
        <v>942</v>
      </c>
      <c r="E5187" s="594">
        <v>9.56</v>
      </c>
      <c r="F5187" s="591" t="s">
        <v>794</v>
      </c>
    </row>
    <row r="5188" spans="1:6">
      <c r="A5188" s="593">
        <v>105216</v>
      </c>
      <c r="B5188" s="593" t="s">
        <v>5924</v>
      </c>
      <c r="C5188" s="593" t="s">
        <v>123</v>
      </c>
      <c r="D5188" s="593" t="s">
        <v>942</v>
      </c>
      <c r="E5188" s="594">
        <v>36.03</v>
      </c>
      <c r="F5188" s="591" t="s">
        <v>794</v>
      </c>
    </row>
    <row r="5189" spans="1:6">
      <c r="A5189" s="593">
        <v>105217</v>
      </c>
      <c r="B5189" s="593" t="s">
        <v>5925</v>
      </c>
      <c r="C5189" s="593" t="s">
        <v>123</v>
      </c>
      <c r="D5189" s="593" t="s">
        <v>942</v>
      </c>
      <c r="E5189" s="594">
        <v>40.56</v>
      </c>
      <c r="F5189" s="591" t="s">
        <v>794</v>
      </c>
    </row>
    <row r="5190" spans="1:6">
      <c r="A5190" s="593">
        <v>105218</v>
      </c>
      <c r="B5190" s="593" t="s">
        <v>5926</v>
      </c>
      <c r="C5190" s="593" t="s">
        <v>123</v>
      </c>
      <c r="D5190" s="593" t="s">
        <v>942</v>
      </c>
      <c r="E5190" s="594">
        <v>70.31</v>
      </c>
      <c r="F5190" s="591" t="s">
        <v>794</v>
      </c>
    </row>
    <row r="5191" spans="1:6">
      <c r="A5191" s="593">
        <v>105219</v>
      </c>
      <c r="B5191" s="593" t="s">
        <v>5927</v>
      </c>
      <c r="C5191" s="593" t="s">
        <v>123</v>
      </c>
      <c r="D5191" s="593" t="s">
        <v>942</v>
      </c>
      <c r="E5191" s="594">
        <v>11.5</v>
      </c>
      <c r="F5191" s="591" t="s">
        <v>794</v>
      </c>
    </row>
    <row r="5192" spans="1:6">
      <c r="A5192" s="593">
        <v>105220</v>
      </c>
      <c r="B5192" s="593" t="s">
        <v>5928</v>
      </c>
      <c r="C5192" s="593" t="s">
        <v>123</v>
      </c>
      <c r="D5192" s="593" t="s">
        <v>942</v>
      </c>
      <c r="E5192" s="594">
        <v>15.86</v>
      </c>
      <c r="F5192" s="591" t="s">
        <v>794</v>
      </c>
    </row>
    <row r="5193" spans="1:6">
      <c r="A5193" s="593">
        <v>105221</v>
      </c>
      <c r="B5193" s="593" t="s">
        <v>5929</v>
      </c>
      <c r="C5193" s="593" t="s">
        <v>123</v>
      </c>
      <c r="D5193" s="593" t="s">
        <v>942</v>
      </c>
      <c r="E5193" s="594">
        <v>24.49</v>
      </c>
      <c r="F5193" s="591" t="s">
        <v>794</v>
      </c>
    </row>
    <row r="5194" spans="1:6">
      <c r="A5194" s="593">
        <v>105222</v>
      </c>
      <c r="B5194" s="593" t="s">
        <v>5930</v>
      </c>
      <c r="C5194" s="593" t="s">
        <v>123</v>
      </c>
      <c r="D5194" s="593" t="s">
        <v>942</v>
      </c>
      <c r="E5194" s="594">
        <v>70.709999999999994</v>
      </c>
      <c r="F5194" s="591" t="s">
        <v>794</v>
      </c>
    </row>
    <row r="5195" spans="1:6">
      <c r="A5195" s="593">
        <v>105223</v>
      </c>
      <c r="B5195" s="593" t="s">
        <v>5931</v>
      </c>
      <c r="C5195" s="593" t="s">
        <v>123</v>
      </c>
      <c r="D5195" s="593" t="s">
        <v>942</v>
      </c>
      <c r="E5195" s="594">
        <v>162.57</v>
      </c>
      <c r="F5195" s="591" t="s">
        <v>794</v>
      </c>
    </row>
    <row r="5196" spans="1:6">
      <c r="A5196" s="593">
        <v>105224</v>
      </c>
      <c r="B5196" s="593" t="s">
        <v>5932</v>
      </c>
      <c r="C5196" s="593" t="s">
        <v>123</v>
      </c>
      <c r="D5196" s="593" t="s">
        <v>942</v>
      </c>
      <c r="E5196" s="594">
        <v>237.13</v>
      </c>
      <c r="F5196" s="591" t="s">
        <v>794</v>
      </c>
    </row>
    <row r="5197" spans="1:6">
      <c r="A5197" s="593">
        <v>105225</v>
      </c>
      <c r="B5197" s="593" t="s">
        <v>5933</v>
      </c>
      <c r="C5197" s="593" t="s">
        <v>123</v>
      </c>
      <c r="D5197" s="593" t="s">
        <v>942</v>
      </c>
      <c r="E5197" s="594">
        <v>17.18</v>
      </c>
      <c r="F5197" s="591" t="s">
        <v>794</v>
      </c>
    </row>
    <row r="5198" spans="1:6">
      <c r="A5198" s="593">
        <v>105226</v>
      </c>
      <c r="B5198" s="593" t="s">
        <v>5934</v>
      </c>
      <c r="C5198" s="593" t="s">
        <v>123</v>
      </c>
      <c r="D5198" s="593" t="s">
        <v>942</v>
      </c>
      <c r="E5198" s="594">
        <v>40.630000000000003</v>
      </c>
      <c r="F5198" s="591" t="s">
        <v>794</v>
      </c>
    </row>
    <row r="5199" spans="1:6">
      <c r="A5199" s="593">
        <v>105227</v>
      </c>
      <c r="B5199" s="593" t="s">
        <v>5935</v>
      </c>
      <c r="C5199" s="593" t="s">
        <v>123</v>
      </c>
      <c r="D5199" s="593" t="s">
        <v>942</v>
      </c>
      <c r="E5199" s="594">
        <v>58.19</v>
      </c>
      <c r="F5199" s="591" t="s">
        <v>794</v>
      </c>
    </row>
    <row r="5200" spans="1:6">
      <c r="A5200" s="593">
        <v>105228</v>
      </c>
      <c r="B5200" s="593" t="s">
        <v>5936</v>
      </c>
      <c r="C5200" s="593" t="s">
        <v>123</v>
      </c>
      <c r="D5200" s="593" t="s">
        <v>942</v>
      </c>
      <c r="E5200" s="595">
        <v>10.7</v>
      </c>
      <c r="F5200" s="591" t="s">
        <v>794</v>
      </c>
    </row>
    <row r="5201" spans="1:6">
      <c r="A5201" s="593">
        <v>105229</v>
      </c>
      <c r="B5201" s="593" t="s">
        <v>5937</v>
      </c>
      <c r="C5201" s="593" t="s">
        <v>123</v>
      </c>
      <c r="D5201" s="593" t="s">
        <v>793</v>
      </c>
      <c r="E5201" s="595">
        <v>23.97</v>
      </c>
      <c r="F5201" s="591" t="s">
        <v>794</v>
      </c>
    </row>
    <row r="5202" spans="1:6">
      <c r="A5202" s="593">
        <v>105230</v>
      </c>
      <c r="B5202" s="593" t="s">
        <v>5938</v>
      </c>
      <c r="C5202" s="593" t="s">
        <v>123</v>
      </c>
      <c r="D5202" s="593" t="s">
        <v>793</v>
      </c>
      <c r="E5202" s="594">
        <v>6.53</v>
      </c>
      <c r="F5202" s="591" t="s">
        <v>794</v>
      </c>
    </row>
    <row r="5203" spans="1:6">
      <c r="A5203" s="593">
        <v>105231</v>
      </c>
      <c r="B5203" s="593" t="s">
        <v>5939</v>
      </c>
      <c r="C5203" s="593" t="s">
        <v>123</v>
      </c>
      <c r="D5203" s="593" t="s">
        <v>793</v>
      </c>
      <c r="E5203" s="595">
        <v>7.68</v>
      </c>
      <c r="F5203" s="591" t="s">
        <v>794</v>
      </c>
    </row>
    <row r="5204" spans="1:6">
      <c r="A5204" s="593">
        <v>105232</v>
      </c>
      <c r="B5204" s="593" t="s">
        <v>5940</v>
      </c>
      <c r="C5204" s="593" t="s">
        <v>123</v>
      </c>
      <c r="D5204" s="593" t="s">
        <v>793</v>
      </c>
      <c r="E5204" s="595">
        <v>14.99</v>
      </c>
      <c r="F5204" s="591" t="s">
        <v>794</v>
      </c>
    </row>
    <row r="5205" spans="1:6">
      <c r="A5205" s="593">
        <v>105233</v>
      </c>
      <c r="B5205" s="593" t="s">
        <v>5941</v>
      </c>
      <c r="C5205" s="593" t="s">
        <v>123</v>
      </c>
      <c r="D5205" s="593" t="s">
        <v>942</v>
      </c>
      <c r="E5205" s="595">
        <v>7.25</v>
      </c>
      <c r="F5205" s="591" t="s">
        <v>794</v>
      </c>
    </row>
    <row r="5206" spans="1:6">
      <c r="A5206" s="593">
        <v>105234</v>
      </c>
      <c r="B5206" s="593" t="s">
        <v>5942</v>
      </c>
      <c r="C5206" s="593" t="s">
        <v>123</v>
      </c>
      <c r="D5206" s="593" t="s">
        <v>942</v>
      </c>
      <c r="E5206" s="595">
        <v>8.8699999999999992</v>
      </c>
      <c r="F5206" s="591" t="s">
        <v>794</v>
      </c>
    </row>
    <row r="5207" spans="1:6">
      <c r="A5207" s="593">
        <v>97895</v>
      </c>
      <c r="B5207" s="593" t="s">
        <v>5943</v>
      </c>
      <c r="C5207" s="593" t="s">
        <v>123</v>
      </c>
      <c r="D5207" s="593" t="s">
        <v>793</v>
      </c>
      <c r="E5207" s="595">
        <v>195.09</v>
      </c>
      <c r="F5207" s="591" t="s">
        <v>794</v>
      </c>
    </row>
    <row r="5208" spans="1:6">
      <c r="A5208" s="593">
        <v>97896</v>
      </c>
      <c r="B5208" s="593" t="s">
        <v>5944</v>
      </c>
      <c r="C5208" s="593" t="s">
        <v>123</v>
      </c>
      <c r="D5208" s="593" t="s">
        <v>793</v>
      </c>
      <c r="E5208" s="595">
        <v>360.95</v>
      </c>
      <c r="F5208" s="591" t="s">
        <v>794</v>
      </c>
    </row>
    <row r="5209" spans="1:6">
      <c r="A5209" s="593">
        <v>97897</v>
      </c>
      <c r="B5209" s="593" t="s">
        <v>5945</v>
      </c>
      <c r="C5209" s="593" t="s">
        <v>123</v>
      </c>
      <c r="D5209" s="593" t="s">
        <v>793</v>
      </c>
      <c r="E5209" s="595">
        <v>466.97</v>
      </c>
      <c r="F5209" s="591" t="s">
        <v>794</v>
      </c>
    </row>
    <row r="5210" spans="1:6">
      <c r="A5210" s="593">
        <v>97898</v>
      </c>
      <c r="B5210" s="593" t="s">
        <v>5946</v>
      </c>
      <c r="C5210" s="593" t="s">
        <v>123</v>
      </c>
      <c r="D5210" s="593" t="s">
        <v>793</v>
      </c>
      <c r="E5210" s="595">
        <v>888.35</v>
      </c>
      <c r="F5210" s="591" t="s">
        <v>794</v>
      </c>
    </row>
    <row r="5211" spans="1:6">
      <c r="A5211" s="593">
        <v>97900</v>
      </c>
      <c r="B5211" s="593" t="s">
        <v>5947</v>
      </c>
      <c r="C5211" s="593" t="s">
        <v>123</v>
      </c>
      <c r="D5211" s="593" t="s">
        <v>793</v>
      </c>
      <c r="E5211" s="595">
        <v>181.09</v>
      </c>
      <c r="F5211" s="591" t="s">
        <v>794</v>
      </c>
    </row>
    <row r="5212" spans="1:6">
      <c r="A5212" s="593">
        <v>97901</v>
      </c>
      <c r="B5212" s="593" t="s">
        <v>5948</v>
      </c>
      <c r="C5212" s="593" t="s">
        <v>123</v>
      </c>
      <c r="D5212" s="593" t="s">
        <v>793</v>
      </c>
      <c r="E5212" s="595">
        <v>284.37</v>
      </c>
      <c r="F5212" s="591" t="s">
        <v>794</v>
      </c>
    </row>
    <row r="5213" spans="1:6">
      <c r="A5213" s="593">
        <v>97902</v>
      </c>
      <c r="B5213" s="593" t="s">
        <v>5949</v>
      </c>
      <c r="C5213" s="593" t="s">
        <v>123</v>
      </c>
      <c r="D5213" s="593" t="s">
        <v>793</v>
      </c>
      <c r="E5213" s="595">
        <v>555.09</v>
      </c>
      <c r="F5213" s="591" t="s">
        <v>794</v>
      </c>
    </row>
    <row r="5214" spans="1:6">
      <c r="A5214" s="593">
        <v>97903</v>
      </c>
      <c r="B5214" s="593" t="s">
        <v>5950</v>
      </c>
      <c r="C5214" s="593" t="s">
        <v>123</v>
      </c>
      <c r="D5214" s="593" t="s">
        <v>793</v>
      </c>
      <c r="E5214" s="595">
        <v>773.09</v>
      </c>
      <c r="F5214" s="591" t="s">
        <v>794</v>
      </c>
    </row>
    <row r="5215" spans="1:6">
      <c r="A5215" s="593">
        <v>97904</v>
      </c>
      <c r="B5215" s="593" t="s">
        <v>5951</v>
      </c>
      <c r="C5215" s="593" t="s">
        <v>123</v>
      </c>
      <c r="D5215" s="593" t="s">
        <v>793</v>
      </c>
      <c r="E5215" s="595">
        <v>925.48</v>
      </c>
      <c r="F5215" s="591" t="s">
        <v>794</v>
      </c>
    </row>
    <row r="5216" spans="1:6">
      <c r="A5216" s="593">
        <v>97905</v>
      </c>
      <c r="B5216" s="593" t="s">
        <v>5952</v>
      </c>
      <c r="C5216" s="593" t="s">
        <v>123</v>
      </c>
      <c r="D5216" s="593" t="s">
        <v>793</v>
      </c>
      <c r="E5216" s="595">
        <v>232.77</v>
      </c>
      <c r="F5216" s="591" t="s">
        <v>794</v>
      </c>
    </row>
    <row r="5217" spans="1:6">
      <c r="A5217" s="593">
        <v>97906</v>
      </c>
      <c r="B5217" s="593" t="s">
        <v>5953</v>
      </c>
      <c r="C5217" s="593" t="s">
        <v>123</v>
      </c>
      <c r="D5217" s="593" t="s">
        <v>793</v>
      </c>
      <c r="E5217" s="595">
        <v>435.19</v>
      </c>
      <c r="F5217" s="591" t="s">
        <v>794</v>
      </c>
    </row>
    <row r="5218" spans="1:6">
      <c r="A5218" s="593">
        <v>97907</v>
      </c>
      <c r="B5218" s="593" t="s">
        <v>5954</v>
      </c>
      <c r="C5218" s="593" t="s">
        <v>123</v>
      </c>
      <c r="D5218" s="593" t="s">
        <v>793</v>
      </c>
      <c r="E5218" s="595">
        <v>620.09</v>
      </c>
      <c r="F5218" s="591" t="s">
        <v>794</v>
      </c>
    </row>
    <row r="5219" spans="1:6">
      <c r="A5219" s="593">
        <v>97908</v>
      </c>
      <c r="B5219" s="593" t="s">
        <v>5955</v>
      </c>
      <c r="C5219" s="593" t="s">
        <v>123</v>
      </c>
      <c r="D5219" s="593" t="s">
        <v>793</v>
      </c>
      <c r="E5219" s="595">
        <v>744.44</v>
      </c>
      <c r="F5219" s="591" t="s">
        <v>794</v>
      </c>
    </row>
    <row r="5220" spans="1:6">
      <c r="A5220" s="593">
        <v>98102</v>
      </c>
      <c r="B5220" s="593" t="s">
        <v>5956</v>
      </c>
      <c r="C5220" s="593" t="s">
        <v>123</v>
      </c>
      <c r="D5220" s="593" t="s">
        <v>793</v>
      </c>
      <c r="E5220" s="595">
        <v>184.42</v>
      </c>
      <c r="F5220" s="591" t="s">
        <v>794</v>
      </c>
    </row>
    <row r="5221" spans="1:6">
      <c r="A5221" s="593">
        <v>98104</v>
      </c>
      <c r="B5221" s="593" t="s">
        <v>5957</v>
      </c>
      <c r="C5221" s="593" t="s">
        <v>123</v>
      </c>
      <c r="D5221" s="593" t="s">
        <v>793</v>
      </c>
      <c r="E5221" s="595">
        <v>356.23</v>
      </c>
      <c r="F5221" s="591" t="s">
        <v>794</v>
      </c>
    </row>
    <row r="5222" spans="1:6">
      <c r="A5222" s="593">
        <v>98105</v>
      </c>
      <c r="B5222" s="593" t="s">
        <v>5958</v>
      </c>
      <c r="C5222" s="593" t="s">
        <v>123</v>
      </c>
      <c r="D5222" s="593" t="s">
        <v>793</v>
      </c>
      <c r="E5222" s="595">
        <v>620.22</v>
      </c>
      <c r="F5222" s="591" t="s">
        <v>794</v>
      </c>
    </row>
    <row r="5223" spans="1:6">
      <c r="A5223" s="593">
        <v>98106</v>
      </c>
      <c r="B5223" s="593" t="s">
        <v>5959</v>
      </c>
      <c r="C5223" s="593" t="s">
        <v>123</v>
      </c>
      <c r="D5223" s="593" t="s">
        <v>793</v>
      </c>
      <c r="E5223" s="594">
        <v>1024.49</v>
      </c>
      <c r="F5223" s="591" t="s">
        <v>794</v>
      </c>
    </row>
    <row r="5224" spans="1:6">
      <c r="A5224" s="593">
        <v>98107</v>
      </c>
      <c r="B5224" s="593" t="s">
        <v>5960</v>
      </c>
      <c r="C5224" s="593" t="s">
        <v>123</v>
      </c>
      <c r="D5224" s="593" t="s">
        <v>793</v>
      </c>
      <c r="E5224" s="595">
        <v>263.56</v>
      </c>
      <c r="F5224" s="591" t="s">
        <v>794</v>
      </c>
    </row>
    <row r="5225" spans="1:6">
      <c r="A5225" s="593">
        <v>98108</v>
      </c>
      <c r="B5225" s="593" t="s">
        <v>5961</v>
      </c>
      <c r="C5225" s="593" t="s">
        <v>123</v>
      </c>
      <c r="D5225" s="593" t="s">
        <v>793</v>
      </c>
      <c r="E5225" s="595">
        <v>470.51</v>
      </c>
      <c r="F5225" s="591" t="s">
        <v>794</v>
      </c>
    </row>
    <row r="5226" spans="1:6">
      <c r="A5226" s="593">
        <v>99250</v>
      </c>
      <c r="B5226" s="593" t="s">
        <v>5962</v>
      </c>
      <c r="C5226" s="593" t="s">
        <v>123</v>
      </c>
      <c r="D5226" s="593" t="s">
        <v>793</v>
      </c>
      <c r="E5226" s="595">
        <v>176.38</v>
      </c>
      <c r="F5226" s="591" t="s">
        <v>794</v>
      </c>
    </row>
    <row r="5227" spans="1:6">
      <c r="A5227" s="593">
        <v>99251</v>
      </c>
      <c r="B5227" s="593" t="s">
        <v>5963</v>
      </c>
      <c r="C5227" s="593" t="s">
        <v>123</v>
      </c>
      <c r="D5227" s="593" t="s">
        <v>793</v>
      </c>
      <c r="E5227" s="595">
        <v>276.27999999999997</v>
      </c>
      <c r="F5227" s="591" t="s">
        <v>794</v>
      </c>
    </row>
    <row r="5228" spans="1:6">
      <c r="A5228" s="593">
        <v>99253</v>
      </c>
      <c r="B5228" s="593" t="s">
        <v>5964</v>
      </c>
      <c r="C5228" s="593" t="s">
        <v>123</v>
      </c>
      <c r="D5228" s="593" t="s">
        <v>793</v>
      </c>
      <c r="E5228" s="595">
        <v>536.94000000000005</v>
      </c>
      <c r="F5228" s="591" t="s">
        <v>794</v>
      </c>
    </row>
    <row r="5229" spans="1:6">
      <c r="A5229" s="593">
        <v>99255</v>
      </c>
      <c r="B5229" s="593" t="s">
        <v>5965</v>
      </c>
      <c r="C5229" s="593" t="s">
        <v>123</v>
      </c>
      <c r="D5229" s="593" t="s">
        <v>793</v>
      </c>
      <c r="E5229" s="595">
        <v>748.2</v>
      </c>
      <c r="F5229" s="591" t="s">
        <v>794</v>
      </c>
    </row>
    <row r="5230" spans="1:6">
      <c r="A5230" s="593">
        <v>99257</v>
      </c>
      <c r="B5230" s="593" t="s">
        <v>5966</v>
      </c>
      <c r="C5230" s="593" t="s">
        <v>123</v>
      </c>
      <c r="D5230" s="593" t="s">
        <v>793</v>
      </c>
      <c r="E5230" s="595">
        <v>893.28</v>
      </c>
      <c r="F5230" s="591" t="s">
        <v>794</v>
      </c>
    </row>
    <row r="5231" spans="1:6">
      <c r="A5231" s="593">
        <v>99258</v>
      </c>
      <c r="B5231" s="593" t="s">
        <v>5967</v>
      </c>
      <c r="C5231" s="593" t="s">
        <v>123</v>
      </c>
      <c r="D5231" s="593" t="s">
        <v>793</v>
      </c>
      <c r="E5231" s="595">
        <v>227.64</v>
      </c>
      <c r="F5231" s="591" t="s">
        <v>794</v>
      </c>
    </row>
    <row r="5232" spans="1:6">
      <c r="A5232" s="593">
        <v>99260</v>
      </c>
      <c r="B5232" s="593" t="s">
        <v>5968</v>
      </c>
      <c r="C5232" s="593" t="s">
        <v>123</v>
      </c>
      <c r="D5232" s="593" t="s">
        <v>793</v>
      </c>
      <c r="E5232" s="595">
        <v>423.75</v>
      </c>
      <c r="F5232" s="591" t="s">
        <v>794</v>
      </c>
    </row>
    <row r="5233" spans="1:6">
      <c r="A5233" s="593">
        <v>99262</v>
      </c>
      <c r="B5233" s="593" t="s">
        <v>5969</v>
      </c>
      <c r="C5233" s="593" t="s">
        <v>123</v>
      </c>
      <c r="D5233" s="593" t="s">
        <v>793</v>
      </c>
      <c r="E5233" s="595">
        <v>603.77</v>
      </c>
      <c r="F5233" s="591" t="s">
        <v>794</v>
      </c>
    </row>
    <row r="5234" spans="1:6">
      <c r="A5234" s="593">
        <v>99264</v>
      </c>
      <c r="B5234" s="593" t="s">
        <v>5970</v>
      </c>
      <c r="C5234" s="593" t="s">
        <v>123</v>
      </c>
      <c r="D5234" s="593" t="s">
        <v>793</v>
      </c>
      <c r="E5234" s="595">
        <v>722.39</v>
      </c>
      <c r="F5234" s="591" t="s">
        <v>794</v>
      </c>
    </row>
    <row r="5235" spans="1:6">
      <c r="A5235" s="593">
        <v>102587</v>
      </c>
      <c r="B5235" s="593" t="s">
        <v>5971</v>
      </c>
      <c r="C5235" s="593" t="s">
        <v>123</v>
      </c>
      <c r="D5235" s="593" t="s">
        <v>942</v>
      </c>
      <c r="E5235" s="595">
        <v>2.9</v>
      </c>
      <c r="F5235" s="591" t="s">
        <v>794</v>
      </c>
    </row>
    <row r="5236" spans="1:6">
      <c r="A5236" s="593">
        <v>102588</v>
      </c>
      <c r="B5236" s="593" t="s">
        <v>5972</v>
      </c>
      <c r="C5236" s="593" t="s">
        <v>123</v>
      </c>
      <c r="D5236" s="593" t="s">
        <v>942</v>
      </c>
      <c r="E5236" s="595">
        <v>4.2</v>
      </c>
      <c r="F5236" s="591" t="s">
        <v>794</v>
      </c>
    </row>
    <row r="5237" spans="1:6">
      <c r="A5237" s="593">
        <v>102589</v>
      </c>
      <c r="B5237" s="593" t="s">
        <v>5973</v>
      </c>
      <c r="C5237" s="593" t="s">
        <v>123</v>
      </c>
      <c r="D5237" s="593" t="s">
        <v>942</v>
      </c>
      <c r="E5237" s="595">
        <v>3.23</v>
      </c>
      <c r="F5237" s="591" t="s">
        <v>794</v>
      </c>
    </row>
    <row r="5238" spans="1:6">
      <c r="A5238" s="593">
        <v>102590</v>
      </c>
      <c r="B5238" s="593" t="s">
        <v>5974</v>
      </c>
      <c r="C5238" s="593" t="s">
        <v>123</v>
      </c>
      <c r="D5238" s="593" t="s">
        <v>942</v>
      </c>
      <c r="E5238" s="595">
        <v>4.5199999999999996</v>
      </c>
      <c r="F5238" s="591" t="s">
        <v>794</v>
      </c>
    </row>
    <row r="5239" spans="1:6">
      <c r="A5239" s="593">
        <v>102591</v>
      </c>
      <c r="B5239" s="593" t="s">
        <v>5975</v>
      </c>
      <c r="C5239" s="593" t="s">
        <v>123</v>
      </c>
      <c r="D5239" s="593" t="s">
        <v>942</v>
      </c>
      <c r="E5239" s="595">
        <v>3.56</v>
      </c>
      <c r="F5239" s="591" t="s">
        <v>794</v>
      </c>
    </row>
    <row r="5240" spans="1:6">
      <c r="A5240" s="593">
        <v>102592</v>
      </c>
      <c r="B5240" s="593" t="s">
        <v>5976</v>
      </c>
      <c r="C5240" s="593" t="s">
        <v>123</v>
      </c>
      <c r="D5240" s="593" t="s">
        <v>942</v>
      </c>
      <c r="E5240" s="595">
        <v>4.8499999999999996</v>
      </c>
      <c r="F5240" s="591" t="s">
        <v>794</v>
      </c>
    </row>
    <row r="5241" spans="1:6">
      <c r="A5241" s="593">
        <v>102593</v>
      </c>
      <c r="B5241" s="593" t="s">
        <v>5977</v>
      </c>
      <c r="C5241" s="593" t="s">
        <v>123</v>
      </c>
      <c r="D5241" s="593" t="s">
        <v>942</v>
      </c>
      <c r="E5241" s="595">
        <v>4.01</v>
      </c>
      <c r="F5241" s="591" t="s">
        <v>794</v>
      </c>
    </row>
    <row r="5242" spans="1:6">
      <c r="A5242" s="593">
        <v>102594</v>
      </c>
      <c r="B5242" s="593" t="s">
        <v>5978</v>
      </c>
      <c r="C5242" s="593" t="s">
        <v>123</v>
      </c>
      <c r="D5242" s="593" t="s">
        <v>942</v>
      </c>
      <c r="E5242" s="595">
        <v>5.31</v>
      </c>
      <c r="F5242" s="591" t="s">
        <v>794</v>
      </c>
    </row>
    <row r="5243" spans="1:6">
      <c r="A5243" s="593">
        <v>102595</v>
      </c>
      <c r="B5243" s="593" t="s">
        <v>5979</v>
      </c>
      <c r="C5243" s="593" t="s">
        <v>123</v>
      </c>
      <c r="D5243" s="593" t="s">
        <v>942</v>
      </c>
      <c r="E5243" s="595">
        <v>4.54</v>
      </c>
      <c r="F5243" s="591" t="s">
        <v>794</v>
      </c>
    </row>
    <row r="5244" spans="1:6">
      <c r="A5244" s="593">
        <v>102596</v>
      </c>
      <c r="B5244" s="593" t="s">
        <v>5980</v>
      </c>
      <c r="C5244" s="593" t="s">
        <v>123</v>
      </c>
      <c r="D5244" s="593" t="s">
        <v>942</v>
      </c>
      <c r="E5244" s="595">
        <v>5.84</v>
      </c>
      <c r="F5244" s="591" t="s">
        <v>794</v>
      </c>
    </row>
    <row r="5245" spans="1:6">
      <c r="A5245" s="593">
        <v>102597</v>
      </c>
      <c r="B5245" s="593" t="s">
        <v>5981</v>
      </c>
      <c r="C5245" s="593" t="s">
        <v>123</v>
      </c>
      <c r="D5245" s="593" t="s">
        <v>942</v>
      </c>
      <c r="E5245" s="595">
        <v>5.2</v>
      </c>
      <c r="F5245" s="591" t="s">
        <v>794</v>
      </c>
    </row>
    <row r="5246" spans="1:6">
      <c r="A5246" s="593">
        <v>102598</v>
      </c>
      <c r="B5246" s="593" t="s">
        <v>5982</v>
      </c>
      <c r="C5246" s="593" t="s">
        <v>123</v>
      </c>
      <c r="D5246" s="593" t="s">
        <v>942</v>
      </c>
      <c r="E5246" s="595">
        <v>6.49</v>
      </c>
      <c r="F5246" s="591" t="s">
        <v>794</v>
      </c>
    </row>
    <row r="5247" spans="1:6">
      <c r="A5247" s="593">
        <v>102599</v>
      </c>
      <c r="B5247" s="593" t="s">
        <v>5983</v>
      </c>
      <c r="C5247" s="593" t="s">
        <v>123</v>
      </c>
      <c r="D5247" s="593" t="s">
        <v>942</v>
      </c>
      <c r="E5247" s="595">
        <v>5.85</v>
      </c>
      <c r="F5247" s="591" t="s">
        <v>794</v>
      </c>
    </row>
    <row r="5248" spans="1:6">
      <c r="A5248" s="593">
        <v>102600</v>
      </c>
      <c r="B5248" s="593" t="s">
        <v>5984</v>
      </c>
      <c r="C5248" s="593" t="s">
        <v>123</v>
      </c>
      <c r="D5248" s="593" t="s">
        <v>942</v>
      </c>
      <c r="E5248" s="595">
        <v>7.15</v>
      </c>
      <c r="F5248" s="591" t="s">
        <v>794</v>
      </c>
    </row>
    <row r="5249" spans="1:6">
      <c r="A5249" s="593">
        <v>102601</v>
      </c>
      <c r="B5249" s="593" t="s">
        <v>5985</v>
      </c>
      <c r="C5249" s="593" t="s">
        <v>123</v>
      </c>
      <c r="D5249" s="593" t="s">
        <v>942</v>
      </c>
      <c r="E5249" s="595">
        <v>6.84</v>
      </c>
      <c r="F5249" s="591" t="s">
        <v>794</v>
      </c>
    </row>
    <row r="5250" spans="1:6">
      <c r="A5250" s="593">
        <v>102602</v>
      </c>
      <c r="B5250" s="593" t="s">
        <v>5986</v>
      </c>
      <c r="C5250" s="593" t="s">
        <v>123</v>
      </c>
      <c r="D5250" s="593" t="s">
        <v>942</v>
      </c>
      <c r="E5250" s="595">
        <v>8.1300000000000008</v>
      </c>
      <c r="F5250" s="591" t="s">
        <v>794</v>
      </c>
    </row>
    <row r="5251" spans="1:6">
      <c r="A5251" s="593">
        <v>102603</v>
      </c>
      <c r="B5251" s="593" t="s">
        <v>5987</v>
      </c>
      <c r="C5251" s="593" t="s">
        <v>123</v>
      </c>
      <c r="D5251" s="593" t="s">
        <v>942</v>
      </c>
      <c r="E5251" s="595">
        <v>8.4700000000000006</v>
      </c>
      <c r="F5251" s="591" t="s">
        <v>794</v>
      </c>
    </row>
    <row r="5252" spans="1:6">
      <c r="A5252" s="593">
        <v>102604</v>
      </c>
      <c r="B5252" s="593" t="s">
        <v>5988</v>
      </c>
      <c r="C5252" s="593" t="s">
        <v>123</v>
      </c>
      <c r="D5252" s="593" t="s">
        <v>942</v>
      </c>
      <c r="E5252" s="595">
        <v>9.77</v>
      </c>
      <c r="F5252" s="591" t="s">
        <v>794</v>
      </c>
    </row>
    <row r="5253" spans="1:6">
      <c r="A5253" s="593">
        <v>102605</v>
      </c>
      <c r="B5253" s="593" t="s">
        <v>5989</v>
      </c>
      <c r="C5253" s="593" t="s">
        <v>123</v>
      </c>
      <c r="D5253" s="593" t="s">
        <v>942</v>
      </c>
      <c r="E5253" s="594">
        <v>262.58</v>
      </c>
      <c r="F5253" s="591" t="s">
        <v>794</v>
      </c>
    </row>
    <row r="5254" spans="1:6">
      <c r="A5254" s="593">
        <v>102606</v>
      </c>
      <c r="B5254" s="593" t="s">
        <v>5990</v>
      </c>
      <c r="C5254" s="593" t="s">
        <v>123</v>
      </c>
      <c r="D5254" s="593" t="s">
        <v>942</v>
      </c>
      <c r="E5254" s="594">
        <v>404.81</v>
      </c>
      <c r="F5254" s="591" t="s">
        <v>794</v>
      </c>
    </row>
    <row r="5255" spans="1:6">
      <c r="A5255" s="593">
        <v>102607</v>
      </c>
      <c r="B5255" s="593" t="s">
        <v>5991</v>
      </c>
      <c r="C5255" s="593" t="s">
        <v>123</v>
      </c>
      <c r="D5255" s="593" t="s">
        <v>942</v>
      </c>
      <c r="E5255" s="594">
        <v>433.27</v>
      </c>
      <c r="F5255" s="591" t="s">
        <v>794</v>
      </c>
    </row>
    <row r="5256" spans="1:6">
      <c r="A5256" s="593">
        <v>102608</v>
      </c>
      <c r="B5256" s="593" t="s">
        <v>5992</v>
      </c>
      <c r="C5256" s="593" t="s">
        <v>123</v>
      </c>
      <c r="D5256" s="593" t="s">
        <v>942</v>
      </c>
      <c r="E5256" s="594">
        <v>993.93</v>
      </c>
      <c r="F5256" s="591" t="s">
        <v>794</v>
      </c>
    </row>
    <row r="5257" spans="1:6">
      <c r="A5257" s="593">
        <v>102609</v>
      </c>
      <c r="B5257" s="593" t="s">
        <v>5993</v>
      </c>
      <c r="C5257" s="593" t="s">
        <v>123</v>
      </c>
      <c r="D5257" s="593" t="s">
        <v>942</v>
      </c>
      <c r="E5257" s="594">
        <v>1129.1600000000001</v>
      </c>
      <c r="F5257" s="591" t="s">
        <v>794</v>
      </c>
    </row>
    <row r="5258" spans="1:6">
      <c r="A5258" s="593">
        <v>102610</v>
      </c>
      <c r="B5258" s="593" t="s">
        <v>5994</v>
      </c>
      <c r="C5258" s="593" t="s">
        <v>123</v>
      </c>
      <c r="D5258" s="593" t="s">
        <v>942</v>
      </c>
      <c r="E5258" s="594">
        <v>1941.37</v>
      </c>
      <c r="F5258" s="591" t="s">
        <v>794</v>
      </c>
    </row>
    <row r="5259" spans="1:6">
      <c r="A5259" s="593">
        <v>102611</v>
      </c>
      <c r="B5259" s="593" t="s">
        <v>5995</v>
      </c>
      <c r="C5259" s="593" t="s">
        <v>123</v>
      </c>
      <c r="D5259" s="593" t="s">
        <v>942</v>
      </c>
      <c r="E5259" s="594">
        <v>436.62</v>
      </c>
      <c r="F5259" s="591" t="s">
        <v>794</v>
      </c>
    </row>
    <row r="5260" spans="1:6">
      <c r="A5260" s="593">
        <v>102612</v>
      </c>
      <c r="B5260" s="593" t="s">
        <v>5996</v>
      </c>
      <c r="C5260" s="593" t="s">
        <v>123</v>
      </c>
      <c r="D5260" s="593" t="s">
        <v>942</v>
      </c>
      <c r="E5260" s="594">
        <v>627.05999999999995</v>
      </c>
      <c r="F5260" s="591" t="s">
        <v>794</v>
      </c>
    </row>
    <row r="5261" spans="1:6">
      <c r="A5261" s="593">
        <v>102613</v>
      </c>
      <c r="B5261" s="593" t="s">
        <v>5997</v>
      </c>
      <c r="C5261" s="593" t="s">
        <v>123</v>
      </c>
      <c r="D5261" s="593" t="s">
        <v>942</v>
      </c>
      <c r="E5261" s="594">
        <v>607.67999999999995</v>
      </c>
      <c r="F5261" s="591" t="s">
        <v>794</v>
      </c>
    </row>
    <row r="5262" spans="1:6">
      <c r="A5262" s="593">
        <v>102614</v>
      </c>
      <c r="B5262" s="593" t="s">
        <v>5998</v>
      </c>
      <c r="C5262" s="593" t="s">
        <v>123</v>
      </c>
      <c r="D5262" s="593" t="s">
        <v>942</v>
      </c>
      <c r="E5262" s="594">
        <v>934.61</v>
      </c>
      <c r="F5262" s="591" t="s">
        <v>794</v>
      </c>
    </row>
    <row r="5263" spans="1:6">
      <c r="A5263" s="593">
        <v>102615</v>
      </c>
      <c r="B5263" s="593" t="s">
        <v>5999</v>
      </c>
      <c r="C5263" s="593" t="s">
        <v>123</v>
      </c>
      <c r="D5263" s="593" t="s">
        <v>942</v>
      </c>
      <c r="E5263" s="594">
        <v>1172.92</v>
      </c>
      <c r="F5263" s="591" t="s">
        <v>794</v>
      </c>
    </row>
    <row r="5264" spans="1:6">
      <c r="A5264" s="593">
        <v>102616</v>
      </c>
      <c r="B5264" s="593" t="s">
        <v>6000</v>
      </c>
      <c r="C5264" s="593" t="s">
        <v>123</v>
      </c>
      <c r="D5264" s="593" t="s">
        <v>942</v>
      </c>
      <c r="E5264" s="594">
        <v>1736.53</v>
      </c>
      <c r="F5264" s="591" t="s">
        <v>794</v>
      </c>
    </row>
    <row r="5265" spans="1:6">
      <c r="A5265" s="593">
        <v>102617</v>
      </c>
      <c r="B5265" s="593" t="s">
        <v>6001</v>
      </c>
      <c r="C5265" s="593" t="s">
        <v>123</v>
      </c>
      <c r="D5265" s="593" t="s">
        <v>793</v>
      </c>
      <c r="E5265" s="594">
        <v>3217.41</v>
      </c>
      <c r="F5265" s="591" t="s">
        <v>794</v>
      </c>
    </row>
    <row r="5266" spans="1:6">
      <c r="A5266" s="593">
        <v>102618</v>
      </c>
      <c r="B5266" s="593" t="s">
        <v>6002</v>
      </c>
      <c r="C5266" s="593" t="s">
        <v>123</v>
      </c>
      <c r="D5266" s="593" t="s">
        <v>793</v>
      </c>
      <c r="E5266" s="594">
        <v>3869.44</v>
      </c>
      <c r="F5266" s="591" t="s">
        <v>794</v>
      </c>
    </row>
    <row r="5267" spans="1:6">
      <c r="A5267" s="593">
        <v>102619</v>
      </c>
      <c r="B5267" s="593" t="s">
        <v>6003</v>
      </c>
      <c r="C5267" s="593" t="s">
        <v>123</v>
      </c>
      <c r="D5267" s="593" t="s">
        <v>793</v>
      </c>
      <c r="E5267" s="594">
        <v>5192.3100000000004</v>
      </c>
      <c r="F5267" s="591" t="s">
        <v>794</v>
      </c>
    </row>
    <row r="5268" spans="1:6">
      <c r="A5268" s="593">
        <v>102620</v>
      </c>
      <c r="B5268" s="593" t="s">
        <v>6004</v>
      </c>
      <c r="C5268" s="593" t="s">
        <v>123</v>
      </c>
      <c r="D5268" s="593" t="s">
        <v>793</v>
      </c>
      <c r="E5268" s="594">
        <v>7540.68</v>
      </c>
      <c r="F5268" s="591" t="s">
        <v>794</v>
      </c>
    </row>
    <row r="5269" spans="1:6">
      <c r="A5269" s="593">
        <v>102621</v>
      </c>
      <c r="B5269" s="593" t="s">
        <v>6005</v>
      </c>
      <c r="C5269" s="593" t="s">
        <v>123</v>
      </c>
      <c r="D5269" s="593" t="s">
        <v>793</v>
      </c>
      <c r="E5269" s="594">
        <v>11587.55</v>
      </c>
      <c r="F5269" s="591" t="s">
        <v>794</v>
      </c>
    </row>
    <row r="5270" spans="1:6">
      <c r="A5270" s="593">
        <v>102622</v>
      </c>
      <c r="B5270" s="593" t="s">
        <v>6006</v>
      </c>
      <c r="C5270" s="593" t="s">
        <v>123</v>
      </c>
      <c r="D5270" s="593" t="s">
        <v>942</v>
      </c>
      <c r="E5270" s="595">
        <v>515.82000000000005</v>
      </c>
      <c r="F5270" s="591" t="s">
        <v>794</v>
      </c>
    </row>
    <row r="5271" spans="1:6">
      <c r="A5271" s="593">
        <v>102623</v>
      </c>
      <c r="B5271" s="593" t="s">
        <v>6007</v>
      </c>
      <c r="C5271" s="593" t="s">
        <v>123</v>
      </c>
      <c r="D5271" s="593" t="s">
        <v>942</v>
      </c>
      <c r="E5271" s="595">
        <v>728.62</v>
      </c>
      <c r="F5271" s="591" t="s">
        <v>794</v>
      </c>
    </row>
    <row r="5272" spans="1:6">
      <c r="A5272" s="593">
        <v>89482</v>
      </c>
      <c r="B5272" s="593" t="s">
        <v>6008</v>
      </c>
      <c r="C5272" s="593" t="s">
        <v>123</v>
      </c>
      <c r="D5272" s="593" t="s">
        <v>942</v>
      </c>
      <c r="E5272" s="595">
        <v>38.08</v>
      </c>
      <c r="F5272" s="591" t="s">
        <v>794</v>
      </c>
    </row>
    <row r="5273" spans="1:6">
      <c r="A5273" s="593">
        <v>89491</v>
      </c>
      <c r="B5273" s="593" t="s">
        <v>6009</v>
      </c>
      <c r="C5273" s="593" t="s">
        <v>123</v>
      </c>
      <c r="D5273" s="593" t="s">
        <v>942</v>
      </c>
      <c r="E5273" s="594">
        <v>97.93</v>
      </c>
      <c r="F5273" s="591" t="s">
        <v>794</v>
      </c>
    </row>
    <row r="5274" spans="1:6">
      <c r="A5274" s="593">
        <v>89495</v>
      </c>
      <c r="B5274" s="593" t="s">
        <v>6010</v>
      </c>
      <c r="C5274" s="593" t="s">
        <v>123</v>
      </c>
      <c r="D5274" s="593" t="s">
        <v>942</v>
      </c>
      <c r="E5274" s="595">
        <v>17.22</v>
      </c>
      <c r="F5274" s="591" t="s">
        <v>794</v>
      </c>
    </row>
    <row r="5275" spans="1:6">
      <c r="A5275" s="593">
        <v>89707</v>
      </c>
      <c r="B5275" s="593" t="s">
        <v>6011</v>
      </c>
      <c r="C5275" s="593" t="s">
        <v>123</v>
      </c>
      <c r="D5275" s="593" t="s">
        <v>942</v>
      </c>
      <c r="E5275" s="594">
        <v>45.66</v>
      </c>
      <c r="F5275" s="591" t="s">
        <v>794</v>
      </c>
    </row>
    <row r="5276" spans="1:6">
      <c r="A5276" s="593">
        <v>89708</v>
      </c>
      <c r="B5276" s="593" t="s">
        <v>6012</v>
      </c>
      <c r="C5276" s="593" t="s">
        <v>123</v>
      </c>
      <c r="D5276" s="593" t="s">
        <v>942</v>
      </c>
      <c r="E5276" s="595">
        <v>99.93</v>
      </c>
      <c r="F5276" s="591" t="s">
        <v>794</v>
      </c>
    </row>
    <row r="5277" spans="1:6">
      <c r="A5277" s="593">
        <v>89709</v>
      </c>
      <c r="B5277" s="593" t="s">
        <v>6013</v>
      </c>
      <c r="C5277" s="593" t="s">
        <v>123</v>
      </c>
      <c r="D5277" s="593" t="s">
        <v>942</v>
      </c>
      <c r="E5277" s="595">
        <v>19.489999999999998</v>
      </c>
      <c r="F5277" s="591" t="s">
        <v>794</v>
      </c>
    </row>
    <row r="5278" spans="1:6">
      <c r="A5278" s="593">
        <v>89710</v>
      </c>
      <c r="B5278" s="593" t="s">
        <v>6014</v>
      </c>
      <c r="C5278" s="593" t="s">
        <v>123</v>
      </c>
      <c r="D5278" s="593" t="s">
        <v>942</v>
      </c>
      <c r="E5278" s="595">
        <v>17.02</v>
      </c>
      <c r="F5278" s="591" t="s">
        <v>794</v>
      </c>
    </row>
    <row r="5279" spans="1:6">
      <c r="A5279" s="593">
        <v>104326</v>
      </c>
      <c r="B5279" s="593" t="s">
        <v>6015</v>
      </c>
      <c r="C5279" s="593" t="s">
        <v>123</v>
      </c>
      <c r="D5279" s="593" t="s">
        <v>942</v>
      </c>
      <c r="E5279" s="595">
        <v>18.55</v>
      </c>
      <c r="F5279" s="591" t="s">
        <v>794</v>
      </c>
    </row>
    <row r="5280" spans="1:6">
      <c r="A5280" s="593">
        <v>104327</v>
      </c>
      <c r="B5280" s="593" t="s">
        <v>6016</v>
      </c>
      <c r="C5280" s="593" t="s">
        <v>123</v>
      </c>
      <c r="D5280" s="593" t="s">
        <v>942</v>
      </c>
      <c r="E5280" s="595">
        <v>17.64</v>
      </c>
      <c r="F5280" s="591" t="s">
        <v>794</v>
      </c>
    </row>
    <row r="5281" spans="1:6">
      <c r="A5281" s="593">
        <v>104328</v>
      </c>
      <c r="B5281" s="593" t="s">
        <v>6017</v>
      </c>
      <c r="C5281" s="593" t="s">
        <v>123</v>
      </c>
      <c r="D5281" s="593" t="s">
        <v>942</v>
      </c>
      <c r="E5281" s="595">
        <v>66.69</v>
      </c>
      <c r="F5281" s="591" t="s">
        <v>794</v>
      </c>
    </row>
    <row r="5282" spans="1:6">
      <c r="A5282" s="593">
        <v>104329</v>
      </c>
      <c r="B5282" s="593" t="s">
        <v>6018</v>
      </c>
      <c r="C5282" s="593" t="s">
        <v>123</v>
      </c>
      <c r="D5282" s="593" t="s">
        <v>942</v>
      </c>
      <c r="E5282" s="595">
        <v>75.52</v>
      </c>
      <c r="F5282" s="591" t="s">
        <v>794</v>
      </c>
    </row>
    <row r="5283" spans="1:6">
      <c r="A5283" s="593">
        <v>86872</v>
      </c>
      <c r="B5283" s="593" t="s">
        <v>6019</v>
      </c>
      <c r="C5283" s="593" t="s">
        <v>123</v>
      </c>
      <c r="D5283" s="593" t="s">
        <v>942</v>
      </c>
      <c r="E5283" s="595">
        <v>711.58</v>
      </c>
      <c r="F5283" s="591" t="s">
        <v>794</v>
      </c>
    </row>
    <row r="5284" spans="1:6">
      <c r="A5284" s="593">
        <v>86874</v>
      </c>
      <c r="B5284" s="593" t="s">
        <v>6020</v>
      </c>
      <c r="C5284" s="593" t="s">
        <v>123</v>
      </c>
      <c r="D5284" s="593" t="s">
        <v>942</v>
      </c>
      <c r="E5284" s="595">
        <v>499.54</v>
      </c>
      <c r="F5284" s="591" t="s">
        <v>794</v>
      </c>
    </row>
    <row r="5285" spans="1:6">
      <c r="A5285" s="593">
        <v>86875</v>
      </c>
      <c r="B5285" s="593" t="s">
        <v>6021</v>
      </c>
      <c r="C5285" s="593" t="s">
        <v>123</v>
      </c>
      <c r="D5285" s="593" t="s">
        <v>942</v>
      </c>
      <c r="E5285" s="595">
        <v>559.11</v>
      </c>
      <c r="F5285" s="591" t="s">
        <v>794</v>
      </c>
    </row>
    <row r="5286" spans="1:6">
      <c r="A5286" s="593">
        <v>86876</v>
      </c>
      <c r="B5286" s="593" t="s">
        <v>6022</v>
      </c>
      <c r="C5286" s="593" t="s">
        <v>123</v>
      </c>
      <c r="D5286" s="593" t="s">
        <v>942</v>
      </c>
      <c r="E5286" s="595">
        <v>317.77</v>
      </c>
      <c r="F5286" s="591" t="s">
        <v>794</v>
      </c>
    </row>
    <row r="5287" spans="1:6">
      <c r="A5287" s="593">
        <v>86877</v>
      </c>
      <c r="B5287" s="593" t="s">
        <v>6023</v>
      </c>
      <c r="C5287" s="593" t="s">
        <v>123</v>
      </c>
      <c r="D5287" s="593" t="s">
        <v>942</v>
      </c>
      <c r="E5287" s="595">
        <v>67.900000000000006</v>
      </c>
      <c r="F5287" s="591" t="s">
        <v>794</v>
      </c>
    </row>
    <row r="5288" spans="1:6">
      <c r="A5288" s="593">
        <v>86878</v>
      </c>
      <c r="B5288" s="593" t="s">
        <v>6024</v>
      </c>
      <c r="C5288" s="593" t="s">
        <v>123</v>
      </c>
      <c r="D5288" s="593" t="s">
        <v>942</v>
      </c>
      <c r="E5288" s="594">
        <v>73.27</v>
      </c>
      <c r="F5288" s="591" t="s">
        <v>794</v>
      </c>
    </row>
    <row r="5289" spans="1:6">
      <c r="A5289" s="593">
        <v>86879</v>
      </c>
      <c r="B5289" s="593" t="s">
        <v>6025</v>
      </c>
      <c r="C5289" s="593" t="s">
        <v>123</v>
      </c>
      <c r="D5289" s="593" t="s">
        <v>942</v>
      </c>
      <c r="E5289" s="595">
        <v>10.4</v>
      </c>
      <c r="F5289" s="591" t="s">
        <v>794</v>
      </c>
    </row>
    <row r="5290" spans="1:6">
      <c r="A5290" s="593">
        <v>86880</v>
      </c>
      <c r="B5290" s="593" t="s">
        <v>6026</v>
      </c>
      <c r="C5290" s="593" t="s">
        <v>123</v>
      </c>
      <c r="D5290" s="593" t="s">
        <v>942</v>
      </c>
      <c r="E5290" s="594">
        <v>31.35</v>
      </c>
      <c r="F5290" s="591" t="s">
        <v>794</v>
      </c>
    </row>
    <row r="5291" spans="1:6">
      <c r="A5291" s="593">
        <v>86881</v>
      </c>
      <c r="B5291" s="593" t="s">
        <v>6027</v>
      </c>
      <c r="C5291" s="593" t="s">
        <v>123</v>
      </c>
      <c r="D5291" s="593" t="s">
        <v>1410</v>
      </c>
      <c r="E5291" s="595">
        <v>207.44</v>
      </c>
      <c r="F5291" s="591" t="s">
        <v>794</v>
      </c>
    </row>
    <row r="5292" spans="1:6">
      <c r="A5292" s="593">
        <v>86882</v>
      </c>
      <c r="B5292" s="593" t="s">
        <v>6028</v>
      </c>
      <c r="C5292" s="593" t="s">
        <v>123</v>
      </c>
      <c r="D5292" s="593" t="s">
        <v>942</v>
      </c>
      <c r="E5292" s="595">
        <v>26.14</v>
      </c>
      <c r="F5292" s="591" t="s">
        <v>794</v>
      </c>
    </row>
    <row r="5293" spans="1:6">
      <c r="A5293" s="593">
        <v>86883</v>
      </c>
      <c r="B5293" s="593" t="s">
        <v>6029</v>
      </c>
      <c r="C5293" s="593" t="s">
        <v>123</v>
      </c>
      <c r="D5293" s="593" t="s">
        <v>1410</v>
      </c>
      <c r="E5293" s="595">
        <v>14.03</v>
      </c>
      <c r="F5293" s="591" t="s">
        <v>794</v>
      </c>
    </row>
    <row r="5294" spans="1:6">
      <c r="A5294" s="593">
        <v>86884</v>
      </c>
      <c r="B5294" s="593" t="s">
        <v>6030</v>
      </c>
      <c r="C5294" s="593" t="s">
        <v>123</v>
      </c>
      <c r="D5294" s="593" t="s">
        <v>942</v>
      </c>
      <c r="E5294" s="595">
        <v>11.39</v>
      </c>
      <c r="F5294" s="591" t="s">
        <v>794</v>
      </c>
    </row>
    <row r="5295" spans="1:6">
      <c r="A5295" s="593">
        <v>86885</v>
      </c>
      <c r="B5295" s="593" t="s">
        <v>6031</v>
      </c>
      <c r="C5295" s="593" t="s">
        <v>123</v>
      </c>
      <c r="D5295" s="593" t="s">
        <v>942</v>
      </c>
      <c r="E5295" s="595">
        <v>13.2</v>
      </c>
      <c r="F5295" s="591" t="s">
        <v>794</v>
      </c>
    </row>
    <row r="5296" spans="1:6">
      <c r="A5296" s="593">
        <v>86886</v>
      </c>
      <c r="B5296" s="593" t="s">
        <v>6032</v>
      </c>
      <c r="C5296" s="593" t="s">
        <v>123</v>
      </c>
      <c r="D5296" s="593" t="s">
        <v>942</v>
      </c>
      <c r="E5296" s="595">
        <v>50.18</v>
      </c>
      <c r="F5296" s="591" t="s">
        <v>794</v>
      </c>
    </row>
    <row r="5297" spans="1:6">
      <c r="A5297" s="593">
        <v>86887</v>
      </c>
      <c r="B5297" s="593" t="s">
        <v>6033</v>
      </c>
      <c r="C5297" s="593" t="s">
        <v>123</v>
      </c>
      <c r="D5297" s="593" t="s">
        <v>942</v>
      </c>
      <c r="E5297" s="595">
        <v>54.5</v>
      </c>
      <c r="F5297" s="591" t="s">
        <v>794</v>
      </c>
    </row>
    <row r="5298" spans="1:6">
      <c r="A5298" s="593">
        <v>86888</v>
      </c>
      <c r="B5298" s="593" t="s">
        <v>6034</v>
      </c>
      <c r="C5298" s="593" t="s">
        <v>123</v>
      </c>
      <c r="D5298" s="593" t="s">
        <v>942</v>
      </c>
      <c r="E5298" s="595">
        <v>486.71</v>
      </c>
      <c r="F5298" s="591" t="s">
        <v>794</v>
      </c>
    </row>
    <row r="5299" spans="1:6">
      <c r="A5299" s="593">
        <v>86889</v>
      </c>
      <c r="B5299" s="593" t="s">
        <v>6035</v>
      </c>
      <c r="C5299" s="593" t="s">
        <v>123</v>
      </c>
      <c r="D5299" s="593" t="s">
        <v>793</v>
      </c>
      <c r="E5299" s="595">
        <v>917.95</v>
      </c>
      <c r="F5299" s="591" t="s">
        <v>794</v>
      </c>
    </row>
    <row r="5300" spans="1:6">
      <c r="A5300" s="593">
        <v>86893</v>
      </c>
      <c r="B5300" s="593" t="s">
        <v>6036</v>
      </c>
      <c r="C5300" s="593" t="s">
        <v>123</v>
      </c>
      <c r="D5300" s="593" t="s">
        <v>793</v>
      </c>
      <c r="E5300" s="595">
        <v>676.08</v>
      </c>
      <c r="F5300" s="591" t="s">
        <v>794</v>
      </c>
    </row>
    <row r="5301" spans="1:6">
      <c r="A5301" s="593">
        <v>86894</v>
      </c>
      <c r="B5301" s="593" t="s">
        <v>6037</v>
      </c>
      <c r="C5301" s="593" t="s">
        <v>123</v>
      </c>
      <c r="D5301" s="593" t="s">
        <v>793</v>
      </c>
      <c r="E5301" s="594">
        <v>314.83</v>
      </c>
      <c r="F5301" s="591" t="s">
        <v>794</v>
      </c>
    </row>
    <row r="5302" spans="1:6">
      <c r="A5302" s="593">
        <v>86895</v>
      </c>
      <c r="B5302" s="593" t="s">
        <v>6038</v>
      </c>
      <c r="C5302" s="593" t="s">
        <v>123</v>
      </c>
      <c r="D5302" s="593" t="s">
        <v>793</v>
      </c>
      <c r="E5302" s="594">
        <v>416.73</v>
      </c>
      <c r="F5302" s="591" t="s">
        <v>794</v>
      </c>
    </row>
    <row r="5303" spans="1:6">
      <c r="A5303" s="593">
        <v>86899</v>
      </c>
      <c r="B5303" s="593" t="s">
        <v>6039</v>
      </c>
      <c r="C5303" s="593" t="s">
        <v>123</v>
      </c>
      <c r="D5303" s="593" t="s">
        <v>793</v>
      </c>
      <c r="E5303" s="594">
        <v>326</v>
      </c>
      <c r="F5303" s="591" t="s">
        <v>794</v>
      </c>
    </row>
    <row r="5304" spans="1:6">
      <c r="A5304" s="593">
        <v>86900</v>
      </c>
      <c r="B5304" s="593" t="s">
        <v>6040</v>
      </c>
      <c r="C5304" s="593" t="s">
        <v>123</v>
      </c>
      <c r="D5304" s="593" t="s">
        <v>942</v>
      </c>
      <c r="E5304" s="594">
        <v>230.45</v>
      </c>
      <c r="F5304" s="591" t="s">
        <v>794</v>
      </c>
    </row>
    <row r="5305" spans="1:6">
      <c r="A5305" s="593">
        <v>86901</v>
      </c>
      <c r="B5305" s="593" t="s">
        <v>351</v>
      </c>
      <c r="C5305" s="593" t="s">
        <v>123</v>
      </c>
      <c r="D5305" s="593" t="s">
        <v>942</v>
      </c>
      <c r="E5305" s="594">
        <v>147.37</v>
      </c>
      <c r="F5305" s="591" t="s">
        <v>794</v>
      </c>
    </row>
    <row r="5306" spans="1:6">
      <c r="A5306" s="593">
        <v>86902</v>
      </c>
      <c r="B5306" s="593" t="s">
        <v>6041</v>
      </c>
      <c r="C5306" s="593" t="s">
        <v>123</v>
      </c>
      <c r="D5306" s="593" t="s">
        <v>942</v>
      </c>
      <c r="E5306" s="594">
        <v>308.68</v>
      </c>
      <c r="F5306" s="591" t="s">
        <v>794</v>
      </c>
    </row>
    <row r="5307" spans="1:6">
      <c r="A5307" s="593">
        <v>86903</v>
      </c>
      <c r="B5307" s="593" t="s">
        <v>6042</v>
      </c>
      <c r="C5307" s="593" t="s">
        <v>123</v>
      </c>
      <c r="D5307" s="593" t="s">
        <v>942</v>
      </c>
      <c r="E5307" s="594">
        <v>347.35</v>
      </c>
      <c r="F5307" s="591" t="s">
        <v>794</v>
      </c>
    </row>
    <row r="5308" spans="1:6">
      <c r="A5308" s="593">
        <v>86904</v>
      </c>
      <c r="B5308" s="593" t="s">
        <v>353</v>
      </c>
      <c r="C5308" s="593" t="s">
        <v>123</v>
      </c>
      <c r="D5308" s="593" t="s">
        <v>942</v>
      </c>
      <c r="E5308" s="594">
        <v>145.6</v>
      </c>
      <c r="F5308" s="591" t="s">
        <v>794</v>
      </c>
    </row>
    <row r="5309" spans="1:6">
      <c r="A5309" s="593">
        <v>86905</v>
      </c>
      <c r="B5309" s="593" t="s">
        <v>6043</v>
      </c>
      <c r="C5309" s="593" t="s">
        <v>123</v>
      </c>
      <c r="D5309" s="593" t="s">
        <v>942</v>
      </c>
      <c r="E5309" s="594">
        <v>439.61</v>
      </c>
      <c r="F5309" s="591" t="s">
        <v>794</v>
      </c>
    </row>
    <row r="5310" spans="1:6">
      <c r="A5310" s="593">
        <v>86906</v>
      </c>
      <c r="B5310" s="593" t="s">
        <v>6044</v>
      </c>
      <c r="C5310" s="593" t="s">
        <v>123</v>
      </c>
      <c r="D5310" s="593" t="s">
        <v>1410</v>
      </c>
      <c r="E5310" s="594">
        <v>81.25</v>
      </c>
      <c r="F5310" s="591" t="s">
        <v>794</v>
      </c>
    </row>
    <row r="5311" spans="1:6">
      <c r="A5311" s="593">
        <v>86908</v>
      </c>
      <c r="B5311" s="593" t="s">
        <v>6045</v>
      </c>
      <c r="C5311" s="593" t="s">
        <v>123</v>
      </c>
      <c r="D5311" s="593" t="s">
        <v>942</v>
      </c>
      <c r="E5311" s="594">
        <v>528.69000000000005</v>
      </c>
      <c r="F5311" s="591" t="s">
        <v>794</v>
      </c>
    </row>
    <row r="5312" spans="1:6">
      <c r="A5312" s="593">
        <v>86909</v>
      </c>
      <c r="B5312" s="593" t="s">
        <v>6046</v>
      </c>
      <c r="C5312" s="593" t="s">
        <v>123</v>
      </c>
      <c r="D5312" s="593" t="s">
        <v>942</v>
      </c>
      <c r="E5312" s="594">
        <v>141.11000000000001</v>
      </c>
      <c r="F5312" s="591" t="s">
        <v>794</v>
      </c>
    </row>
    <row r="5313" spans="1:6">
      <c r="A5313" s="593">
        <v>86910</v>
      </c>
      <c r="B5313" s="593" t="s">
        <v>6047</v>
      </c>
      <c r="C5313" s="593" t="s">
        <v>123</v>
      </c>
      <c r="D5313" s="593" t="s">
        <v>942</v>
      </c>
      <c r="E5313" s="594">
        <v>139.25</v>
      </c>
      <c r="F5313" s="591" t="s">
        <v>794</v>
      </c>
    </row>
    <row r="5314" spans="1:6">
      <c r="A5314" s="593">
        <v>86911</v>
      </c>
      <c r="B5314" s="593" t="s">
        <v>6048</v>
      </c>
      <c r="C5314" s="593" t="s">
        <v>123</v>
      </c>
      <c r="D5314" s="593" t="s">
        <v>942</v>
      </c>
      <c r="E5314" s="594">
        <v>95.06</v>
      </c>
      <c r="F5314" s="591" t="s">
        <v>794</v>
      </c>
    </row>
    <row r="5315" spans="1:6">
      <c r="A5315" s="593">
        <v>86913</v>
      </c>
      <c r="B5315" s="593" t="s">
        <v>6049</v>
      </c>
      <c r="C5315" s="593" t="s">
        <v>123</v>
      </c>
      <c r="D5315" s="593" t="s">
        <v>942</v>
      </c>
      <c r="E5315" s="595">
        <v>58.99</v>
      </c>
      <c r="F5315" s="591" t="s">
        <v>794</v>
      </c>
    </row>
    <row r="5316" spans="1:6">
      <c r="A5316" s="593">
        <v>86914</v>
      </c>
      <c r="B5316" s="593" t="s">
        <v>6050</v>
      </c>
      <c r="C5316" s="593" t="s">
        <v>123</v>
      </c>
      <c r="D5316" s="593" t="s">
        <v>942</v>
      </c>
      <c r="E5316" s="595">
        <v>106.59</v>
      </c>
      <c r="F5316" s="591" t="s">
        <v>794</v>
      </c>
    </row>
    <row r="5317" spans="1:6">
      <c r="A5317" s="593">
        <v>86915</v>
      </c>
      <c r="B5317" s="593" t="s">
        <v>6051</v>
      </c>
      <c r="C5317" s="593" t="s">
        <v>123</v>
      </c>
      <c r="D5317" s="593" t="s">
        <v>942</v>
      </c>
      <c r="E5317" s="595">
        <v>156.13999999999999</v>
      </c>
      <c r="F5317" s="591" t="s">
        <v>794</v>
      </c>
    </row>
    <row r="5318" spans="1:6">
      <c r="A5318" s="593">
        <v>86916</v>
      </c>
      <c r="B5318" s="593" t="s">
        <v>6052</v>
      </c>
      <c r="C5318" s="593" t="s">
        <v>123</v>
      </c>
      <c r="D5318" s="593" t="s">
        <v>942</v>
      </c>
      <c r="E5318" s="595">
        <v>26.49</v>
      </c>
      <c r="F5318" s="591" t="s">
        <v>794</v>
      </c>
    </row>
    <row r="5319" spans="1:6">
      <c r="A5319" s="593">
        <v>86919</v>
      </c>
      <c r="B5319" s="593" t="s">
        <v>354</v>
      </c>
      <c r="C5319" s="593" t="s">
        <v>123</v>
      </c>
      <c r="D5319" s="593" t="s">
        <v>942</v>
      </c>
      <c r="E5319" s="595">
        <v>900.1</v>
      </c>
      <c r="F5319" s="591" t="s">
        <v>794</v>
      </c>
    </row>
    <row r="5320" spans="1:6">
      <c r="A5320" s="593">
        <v>86920</v>
      </c>
      <c r="B5320" s="593" t="s">
        <v>6053</v>
      </c>
      <c r="C5320" s="593" t="s">
        <v>123</v>
      </c>
      <c r="D5320" s="593" t="s">
        <v>942</v>
      </c>
      <c r="E5320" s="595">
        <v>795</v>
      </c>
      <c r="F5320" s="591" t="s">
        <v>794</v>
      </c>
    </row>
    <row r="5321" spans="1:6">
      <c r="A5321" s="593">
        <v>86921</v>
      </c>
      <c r="B5321" s="593" t="s">
        <v>6054</v>
      </c>
      <c r="C5321" s="593" t="s">
        <v>123</v>
      </c>
      <c r="D5321" s="593" t="s">
        <v>942</v>
      </c>
      <c r="E5321" s="595">
        <v>762.5</v>
      </c>
      <c r="F5321" s="591" t="s">
        <v>794</v>
      </c>
    </row>
    <row r="5322" spans="1:6">
      <c r="A5322" s="593">
        <v>86922</v>
      </c>
      <c r="B5322" s="593" t="s">
        <v>6055</v>
      </c>
      <c r="C5322" s="593" t="s">
        <v>123</v>
      </c>
      <c r="D5322" s="593" t="s">
        <v>942</v>
      </c>
      <c r="E5322" s="595">
        <v>881.47</v>
      </c>
      <c r="F5322" s="591" t="s">
        <v>794</v>
      </c>
    </row>
    <row r="5323" spans="1:6">
      <c r="A5323" s="593">
        <v>86923</v>
      </c>
      <c r="B5323" s="593" t="s">
        <v>6056</v>
      </c>
      <c r="C5323" s="593" t="s">
        <v>123</v>
      </c>
      <c r="D5323" s="593" t="s">
        <v>942</v>
      </c>
      <c r="E5323" s="595">
        <v>595.07000000000005</v>
      </c>
      <c r="F5323" s="591" t="s">
        <v>794</v>
      </c>
    </row>
    <row r="5324" spans="1:6">
      <c r="A5324" s="593">
        <v>86924</v>
      </c>
      <c r="B5324" s="593" t="s">
        <v>6057</v>
      </c>
      <c r="C5324" s="593" t="s">
        <v>123</v>
      </c>
      <c r="D5324" s="593" t="s">
        <v>942</v>
      </c>
      <c r="E5324" s="595">
        <v>562.57000000000005</v>
      </c>
      <c r="F5324" s="591" t="s">
        <v>794</v>
      </c>
    </row>
    <row r="5325" spans="1:6">
      <c r="A5325" s="593">
        <v>86925</v>
      </c>
      <c r="B5325" s="593" t="s">
        <v>6058</v>
      </c>
      <c r="C5325" s="593" t="s">
        <v>123</v>
      </c>
      <c r="D5325" s="593" t="s">
        <v>942</v>
      </c>
      <c r="E5325" s="595">
        <v>642.53</v>
      </c>
      <c r="F5325" s="591" t="s">
        <v>794</v>
      </c>
    </row>
    <row r="5326" spans="1:6">
      <c r="A5326" s="593">
        <v>86926</v>
      </c>
      <c r="B5326" s="593" t="s">
        <v>6059</v>
      </c>
      <c r="C5326" s="593" t="s">
        <v>123</v>
      </c>
      <c r="D5326" s="593" t="s">
        <v>942</v>
      </c>
      <c r="E5326" s="595">
        <v>610.03</v>
      </c>
      <c r="F5326" s="591" t="s">
        <v>794</v>
      </c>
    </row>
    <row r="5327" spans="1:6">
      <c r="A5327" s="593">
        <v>86927</v>
      </c>
      <c r="B5327" s="593" t="s">
        <v>6060</v>
      </c>
      <c r="C5327" s="593" t="s">
        <v>123</v>
      </c>
      <c r="D5327" s="593" t="s">
        <v>942</v>
      </c>
      <c r="E5327" s="595">
        <v>413.3</v>
      </c>
      <c r="F5327" s="591" t="s">
        <v>794</v>
      </c>
    </row>
    <row r="5328" spans="1:6">
      <c r="A5328" s="593">
        <v>86928</v>
      </c>
      <c r="B5328" s="593" t="s">
        <v>6061</v>
      </c>
      <c r="C5328" s="593" t="s">
        <v>123</v>
      </c>
      <c r="D5328" s="593" t="s">
        <v>942</v>
      </c>
      <c r="E5328" s="595">
        <v>380.8</v>
      </c>
      <c r="F5328" s="591" t="s">
        <v>794</v>
      </c>
    </row>
    <row r="5329" spans="1:6">
      <c r="A5329" s="593">
        <v>86929</v>
      </c>
      <c r="B5329" s="593" t="s">
        <v>6062</v>
      </c>
      <c r="C5329" s="593" t="s">
        <v>123</v>
      </c>
      <c r="D5329" s="593" t="s">
        <v>942</v>
      </c>
      <c r="E5329" s="595">
        <v>401.19</v>
      </c>
      <c r="F5329" s="591" t="s">
        <v>794</v>
      </c>
    </row>
    <row r="5330" spans="1:6">
      <c r="A5330" s="593">
        <v>86930</v>
      </c>
      <c r="B5330" s="593" t="s">
        <v>6063</v>
      </c>
      <c r="C5330" s="593" t="s">
        <v>123</v>
      </c>
      <c r="D5330" s="593" t="s">
        <v>942</v>
      </c>
      <c r="E5330" s="595">
        <v>368.69</v>
      </c>
      <c r="F5330" s="591" t="s">
        <v>794</v>
      </c>
    </row>
    <row r="5331" spans="1:6">
      <c r="A5331" s="593">
        <v>86931</v>
      </c>
      <c r="B5331" s="593" t="s">
        <v>6064</v>
      </c>
      <c r="C5331" s="593" t="s">
        <v>123</v>
      </c>
      <c r="D5331" s="593" t="s">
        <v>942</v>
      </c>
      <c r="E5331" s="595">
        <v>499.91</v>
      </c>
      <c r="F5331" s="591" t="s">
        <v>794</v>
      </c>
    </row>
    <row r="5332" spans="1:6">
      <c r="A5332" s="593">
        <v>86932</v>
      </c>
      <c r="B5332" s="593" t="s">
        <v>6065</v>
      </c>
      <c r="C5332" s="593" t="s">
        <v>123</v>
      </c>
      <c r="D5332" s="593" t="s">
        <v>942</v>
      </c>
      <c r="E5332" s="595">
        <v>541.21</v>
      </c>
      <c r="F5332" s="591" t="s">
        <v>794</v>
      </c>
    </row>
    <row r="5333" spans="1:6">
      <c r="A5333" s="593">
        <v>86933</v>
      </c>
      <c r="B5333" s="593" t="s">
        <v>6066</v>
      </c>
      <c r="C5333" s="593" t="s">
        <v>123</v>
      </c>
      <c r="D5333" s="593" t="s">
        <v>793</v>
      </c>
      <c r="E5333" s="595">
        <v>467.38</v>
      </c>
      <c r="F5333" s="591" t="s">
        <v>794</v>
      </c>
    </row>
    <row r="5334" spans="1:6">
      <c r="A5334" s="593">
        <v>86934</v>
      </c>
      <c r="B5334" s="593" t="s">
        <v>6067</v>
      </c>
      <c r="C5334" s="593" t="s">
        <v>123</v>
      </c>
      <c r="D5334" s="593" t="s">
        <v>793</v>
      </c>
      <c r="E5334" s="595">
        <v>455.27</v>
      </c>
      <c r="F5334" s="591" t="s">
        <v>794</v>
      </c>
    </row>
    <row r="5335" spans="1:6">
      <c r="A5335" s="593">
        <v>86935</v>
      </c>
      <c r="B5335" s="593" t="s">
        <v>6068</v>
      </c>
      <c r="C5335" s="593" t="s">
        <v>123</v>
      </c>
      <c r="D5335" s="593" t="s">
        <v>942</v>
      </c>
      <c r="E5335" s="595">
        <v>317.75</v>
      </c>
      <c r="F5335" s="591" t="s">
        <v>794</v>
      </c>
    </row>
    <row r="5336" spans="1:6">
      <c r="A5336" s="593">
        <v>86936</v>
      </c>
      <c r="B5336" s="593" t="s">
        <v>352</v>
      </c>
      <c r="C5336" s="593" t="s">
        <v>123</v>
      </c>
      <c r="D5336" s="593" t="s">
        <v>942</v>
      </c>
      <c r="E5336" s="595">
        <v>511.16</v>
      </c>
      <c r="F5336" s="591" t="s">
        <v>794</v>
      </c>
    </row>
    <row r="5337" spans="1:6">
      <c r="A5337" s="593">
        <v>86937</v>
      </c>
      <c r="B5337" s="593" t="s">
        <v>6069</v>
      </c>
      <c r="C5337" s="593" t="s">
        <v>123</v>
      </c>
      <c r="D5337" s="593" t="s">
        <v>942</v>
      </c>
      <c r="E5337" s="595">
        <v>229.3</v>
      </c>
      <c r="F5337" s="591" t="s">
        <v>794</v>
      </c>
    </row>
    <row r="5338" spans="1:6">
      <c r="A5338" s="593">
        <v>86938</v>
      </c>
      <c r="B5338" s="593" t="s">
        <v>6070</v>
      </c>
      <c r="C5338" s="593" t="s">
        <v>123</v>
      </c>
      <c r="D5338" s="593" t="s">
        <v>942</v>
      </c>
      <c r="E5338" s="595">
        <v>422.71</v>
      </c>
      <c r="F5338" s="591" t="s">
        <v>794</v>
      </c>
    </row>
    <row r="5339" spans="1:6">
      <c r="A5339" s="593">
        <v>86939</v>
      </c>
      <c r="B5339" s="593" t="s">
        <v>6071</v>
      </c>
      <c r="C5339" s="593" t="s">
        <v>123</v>
      </c>
      <c r="D5339" s="593" t="s">
        <v>942</v>
      </c>
      <c r="E5339" s="595">
        <v>425.75</v>
      </c>
      <c r="F5339" s="591" t="s">
        <v>794</v>
      </c>
    </row>
    <row r="5340" spans="1:6">
      <c r="A5340" s="593">
        <v>86940</v>
      </c>
      <c r="B5340" s="593" t="s">
        <v>6072</v>
      </c>
      <c r="C5340" s="593" t="s">
        <v>123</v>
      </c>
      <c r="D5340" s="593" t="s">
        <v>942</v>
      </c>
      <c r="E5340" s="594">
        <v>1171.3</v>
      </c>
      <c r="F5340" s="591" t="s">
        <v>794</v>
      </c>
    </row>
    <row r="5341" spans="1:6">
      <c r="A5341" s="593">
        <v>86941</v>
      </c>
      <c r="B5341" s="593" t="s">
        <v>6073</v>
      </c>
      <c r="C5341" s="593" t="s">
        <v>123</v>
      </c>
      <c r="D5341" s="593" t="s">
        <v>942</v>
      </c>
      <c r="E5341" s="595">
        <v>833.33</v>
      </c>
      <c r="F5341" s="591" t="s">
        <v>794</v>
      </c>
    </row>
    <row r="5342" spans="1:6">
      <c r="A5342" s="593">
        <v>86942</v>
      </c>
      <c r="B5342" s="593" t="s">
        <v>6074</v>
      </c>
      <c r="C5342" s="593" t="s">
        <v>123</v>
      </c>
      <c r="D5342" s="593" t="s">
        <v>942</v>
      </c>
      <c r="E5342" s="595">
        <v>274.77999999999997</v>
      </c>
      <c r="F5342" s="591" t="s">
        <v>794</v>
      </c>
    </row>
    <row r="5343" spans="1:6">
      <c r="A5343" s="593">
        <v>86943</v>
      </c>
      <c r="B5343" s="593" t="s">
        <v>6075</v>
      </c>
      <c r="C5343" s="593" t="s">
        <v>123</v>
      </c>
      <c r="D5343" s="593" t="s">
        <v>942</v>
      </c>
      <c r="E5343" s="595">
        <v>262.67</v>
      </c>
      <c r="F5343" s="591" t="s">
        <v>794</v>
      </c>
    </row>
    <row r="5344" spans="1:6">
      <c r="A5344" s="593">
        <v>86947</v>
      </c>
      <c r="B5344" s="593" t="s">
        <v>6076</v>
      </c>
      <c r="C5344" s="593" t="s">
        <v>123</v>
      </c>
      <c r="D5344" s="593" t="s">
        <v>793</v>
      </c>
      <c r="E5344" s="594">
        <v>1297.32</v>
      </c>
      <c r="F5344" s="591" t="s">
        <v>794</v>
      </c>
    </row>
    <row r="5345" spans="1:6">
      <c r="A5345" s="593">
        <v>93396</v>
      </c>
      <c r="B5345" s="593" t="s">
        <v>6077</v>
      </c>
      <c r="C5345" s="593" t="s">
        <v>123</v>
      </c>
      <c r="D5345" s="593" t="s">
        <v>793</v>
      </c>
      <c r="E5345" s="595">
        <v>738.67</v>
      </c>
      <c r="F5345" s="591" t="s">
        <v>794</v>
      </c>
    </row>
    <row r="5346" spans="1:6">
      <c r="A5346" s="593">
        <v>93441</v>
      </c>
      <c r="B5346" s="593" t="s">
        <v>6078</v>
      </c>
      <c r="C5346" s="593" t="s">
        <v>123</v>
      </c>
      <c r="D5346" s="593" t="s">
        <v>793</v>
      </c>
      <c r="E5346" s="594">
        <v>1342.15</v>
      </c>
      <c r="F5346" s="591" t="s">
        <v>794</v>
      </c>
    </row>
    <row r="5347" spans="1:6">
      <c r="A5347" s="593">
        <v>93442</v>
      </c>
      <c r="B5347" s="593" t="s">
        <v>6079</v>
      </c>
      <c r="C5347" s="593" t="s">
        <v>123</v>
      </c>
      <c r="D5347" s="593" t="s">
        <v>793</v>
      </c>
      <c r="E5347" s="594">
        <v>1339.74</v>
      </c>
      <c r="F5347" s="591" t="s">
        <v>794</v>
      </c>
    </row>
    <row r="5348" spans="1:6">
      <c r="A5348" s="593">
        <v>95469</v>
      </c>
      <c r="B5348" s="593" t="s">
        <v>6080</v>
      </c>
      <c r="C5348" s="593" t="s">
        <v>123</v>
      </c>
      <c r="D5348" s="593" t="s">
        <v>942</v>
      </c>
      <c r="E5348" s="595">
        <v>296.97000000000003</v>
      </c>
      <c r="F5348" s="591" t="s">
        <v>794</v>
      </c>
    </row>
    <row r="5349" spans="1:6">
      <c r="A5349" s="593">
        <v>95470</v>
      </c>
      <c r="B5349" s="593" t="s">
        <v>6081</v>
      </c>
      <c r="C5349" s="593" t="s">
        <v>123</v>
      </c>
      <c r="D5349" s="593" t="s">
        <v>942</v>
      </c>
      <c r="E5349" s="595">
        <v>304.52</v>
      </c>
      <c r="F5349" s="591" t="s">
        <v>794</v>
      </c>
    </row>
    <row r="5350" spans="1:6">
      <c r="A5350" s="593">
        <v>95471</v>
      </c>
      <c r="B5350" s="593" t="s">
        <v>6082</v>
      </c>
      <c r="C5350" s="593" t="s">
        <v>123</v>
      </c>
      <c r="D5350" s="593" t="s">
        <v>942</v>
      </c>
      <c r="E5350" s="595">
        <v>764.28</v>
      </c>
      <c r="F5350" s="591" t="s">
        <v>794</v>
      </c>
    </row>
    <row r="5351" spans="1:6">
      <c r="A5351" s="593">
        <v>95472</v>
      </c>
      <c r="B5351" s="593" t="s">
        <v>6083</v>
      </c>
      <c r="C5351" s="593" t="s">
        <v>123</v>
      </c>
      <c r="D5351" s="593" t="s">
        <v>942</v>
      </c>
      <c r="E5351" s="595">
        <v>771.83</v>
      </c>
      <c r="F5351" s="591" t="s">
        <v>794</v>
      </c>
    </row>
    <row r="5352" spans="1:6">
      <c r="A5352" s="593">
        <v>95542</v>
      </c>
      <c r="B5352" s="593" t="s">
        <v>6084</v>
      </c>
      <c r="C5352" s="593" t="s">
        <v>123</v>
      </c>
      <c r="D5352" s="593" t="s">
        <v>942</v>
      </c>
      <c r="E5352" s="595">
        <v>33.51</v>
      </c>
      <c r="F5352" s="591" t="s">
        <v>794</v>
      </c>
    </row>
    <row r="5353" spans="1:6">
      <c r="A5353" s="593">
        <v>95543</v>
      </c>
      <c r="B5353" s="593" t="s">
        <v>6085</v>
      </c>
      <c r="C5353" s="593" t="s">
        <v>123</v>
      </c>
      <c r="D5353" s="593" t="s">
        <v>942</v>
      </c>
      <c r="E5353" s="595">
        <v>56.19</v>
      </c>
      <c r="F5353" s="591" t="s">
        <v>794</v>
      </c>
    </row>
    <row r="5354" spans="1:6">
      <c r="A5354" s="593">
        <v>95544</v>
      </c>
      <c r="B5354" s="593" t="s">
        <v>355</v>
      </c>
      <c r="C5354" s="593" t="s">
        <v>123</v>
      </c>
      <c r="D5354" s="593" t="s">
        <v>942</v>
      </c>
      <c r="E5354" s="595">
        <v>41.07</v>
      </c>
      <c r="F5354" s="591" t="s">
        <v>794</v>
      </c>
    </row>
    <row r="5355" spans="1:6">
      <c r="A5355" s="593">
        <v>95545</v>
      </c>
      <c r="B5355" s="593" t="s">
        <v>6086</v>
      </c>
      <c r="C5355" s="593" t="s">
        <v>123</v>
      </c>
      <c r="D5355" s="593" t="s">
        <v>1410</v>
      </c>
      <c r="E5355" s="594">
        <v>40.270000000000003</v>
      </c>
      <c r="F5355" s="591" t="s">
        <v>794</v>
      </c>
    </row>
    <row r="5356" spans="1:6">
      <c r="A5356" s="593">
        <v>95546</v>
      </c>
      <c r="B5356" s="593" t="s">
        <v>6087</v>
      </c>
      <c r="C5356" s="593" t="s">
        <v>123</v>
      </c>
      <c r="D5356" s="593" t="s">
        <v>942</v>
      </c>
      <c r="E5356" s="594">
        <v>136.59</v>
      </c>
      <c r="F5356" s="591" t="s">
        <v>794</v>
      </c>
    </row>
    <row r="5357" spans="1:6">
      <c r="A5357" s="593">
        <v>95547</v>
      </c>
      <c r="B5357" s="593" t="s">
        <v>359</v>
      </c>
      <c r="C5357" s="593" t="s">
        <v>123</v>
      </c>
      <c r="D5357" s="593" t="s">
        <v>1410</v>
      </c>
      <c r="E5357" s="594">
        <v>57.01</v>
      </c>
      <c r="F5357" s="591" t="s">
        <v>794</v>
      </c>
    </row>
    <row r="5358" spans="1:6">
      <c r="A5358" s="593">
        <v>100848</v>
      </c>
      <c r="B5358" s="593" t="s">
        <v>350</v>
      </c>
      <c r="C5358" s="593" t="s">
        <v>123</v>
      </c>
      <c r="D5358" s="593" t="s">
        <v>942</v>
      </c>
      <c r="E5358" s="594">
        <v>551.05999999999995</v>
      </c>
      <c r="F5358" s="591" t="s">
        <v>794</v>
      </c>
    </row>
    <row r="5359" spans="1:6">
      <c r="A5359" s="593">
        <v>100849</v>
      </c>
      <c r="B5359" s="593" t="s">
        <v>6088</v>
      </c>
      <c r="C5359" s="593" t="s">
        <v>123</v>
      </c>
      <c r="D5359" s="593" t="s">
        <v>1410</v>
      </c>
      <c r="E5359" s="594">
        <v>41.03</v>
      </c>
      <c r="F5359" s="591" t="s">
        <v>794</v>
      </c>
    </row>
    <row r="5360" spans="1:6">
      <c r="A5360" s="593">
        <v>100851</v>
      </c>
      <c r="B5360" s="593" t="s">
        <v>6089</v>
      </c>
      <c r="C5360" s="593" t="s">
        <v>123</v>
      </c>
      <c r="D5360" s="593" t="s">
        <v>942</v>
      </c>
      <c r="E5360" s="594">
        <v>82.37</v>
      </c>
      <c r="F5360" s="591" t="s">
        <v>794</v>
      </c>
    </row>
    <row r="5361" spans="1:6">
      <c r="A5361" s="593">
        <v>100852</v>
      </c>
      <c r="B5361" s="593" t="s">
        <v>6090</v>
      </c>
      <c r="C5361" s="593" t="s">
        <v>123</v>
      </c>
      <c r="D5361" s="593" t="s">
        <v>942</v>
      </c>
      <c r="E5361" s="594">
        <v>252.9</v>
      </c>
      <c r="F5361" s="591" t="s">
        <v>794</v>
      </c>
    </row>
    <row r="5362" spans="1:6">
      <c r="A5362" s="593">
        <v>100853</v>
      </c>
      <c r="B5362" s="593" t="s">
        <v>6091</v>
      </c>
      <c r="C5362" s="593" t="s">
        <v>123</v>
      </c>
      <c r="D5362" s="593" t="s">
        <v>942</v>
      </c>
      <c r="E5362" s="594">
        <v>373.13</v>
      </c>
      <c r="F5362" s="591" t="s">
        <v>794</v>
      </c>
    </row>
    <row r="5363" spans="1:6">
      <c r="A5363" s="593">
        <v>100854</v>
      </c>
      <c r="B5363" s="593" t="s">
        <v>6092</v>
      </c>
      <c r="C5363" s="593" t="s">
        <v>123</v>
      </c>
      <c r="D5363" s="593" t="s">
        <v>942</v>
      </c>
      <c r="E5363" s="594">
        <v>1957.14</v>
      </c>
      <c r="F5363" s="591" t="s">
        <v>794</v>
      </c>
    </row>
    <row r="5364" spans="1:6">
      <c r="A5364" s="593">
        <v>100856</v>
      </c>
      <c r="B5364" s="593" t="s">
        <v>6093</v>
      </c>
      <c r="C5364" s="593" t="s">
        <v>123</v>
      </c>
      <c r="D5364" s="593" t="s">
        <v>942</v>
      </c>
      <c r="E5364" s="594">
        <v>40.9</v>
      </c>
      <c r="F5364" s="591" t="s">
        <v>794</v>
      </c>
    </row>
    <row r="5365" spans="1:6">
      <c r="A5365" s="593">
        <v>100857</v>
      </c>
      <c r="B5365" s="593" t="s">
        <v>6094</v>
      </c>
      <c r="C5365" s="593" t="s">
        <v>123</v>
      </c>
      <c r="D5365" s="593" t="s">
        <v>942</v>
      </c>
      <c r="E5365" s="594">
        <v>572.51</v>
      </c>
      <c r="F5365" s="591" t="s">
        <v>794</v>
      </c>
    </row>
    <row r="5366" spans="1:6">
      <c r="A5366" s="593">
        <v>100858</v>
      </c>
      <c r="B5366" s="593" t="s">
        <v>6095</v>
      </c>
      <c r="C5366" s="593" t="s">
        <v>123</v>
      </c>
      <c r="D5366" s="593" t="s">
        <v>942</v>
      </c>
      <c r="E5366" s="594">
        <v>582.14</v>
      </c>
      <c r="F5366" s="591" t="s">
        <v>794</v>
      </c>
    </row>
    <row r="5367" spans="1:6">
      <c r="A5367" s="593">
        <v>100859</v>
      </c>
      <c r="B5367" s="593" t="s">
        <v>6096</v>
      </c>
      <c r="C5367" s="593" t="s">
        <v>123</v>
      </c>
      <c r="D5367" s="593" t="s">
        <v>942</v>
      </c>
      <c r="E5367" s="594">
        <v>999.93</v>
      </c>
      <c r="F5367" s="591" t="s">
        <v>794</v>
      </c>
    </row>
    <row r="5368" spans="1:6">
      <c r="A5368" s="593">
        <v>100860</v>
      </c>
      <c r="B5368" s="593" t="s">
        <v>6097</v>
      </c>
      <c r="C5368" s="593" t="s">
        <v>123</v>
      </c>
      <c r="D5368" s="593" t="s">
        <v>1410</v>
      </c>
      <c r="E5368" s="594">
        <v>109.44</v>
      </c>
      <c r="F5368" s="591" t="s">
        <v>794</v>
      </c>
    </row>
    <row r="5369" spans="1:6">
      <c r="A5369" s="593">
        <v>100861</v>
      </c>
      <c r="B5369" s="593" t="s">
        <v>6098</v>
      </c>
      <c r="C5369" s="593" t="s">
        <v>123</v>
      </c>
      <c r="D5369" s="593" t="s">
        <v>793</v>
      </c>
      <c r="E5369" s="594">
        <v>31.69</v>
      </c>
      <c r="F5369" s="591" t="s">
        <v>794</v>
      </c>
    </row>
    <row r="5370" spans="1:6">
      <c r="A5370" s="593">
        <v>100862</v>
      </c>
      <c r="B5370" s="593" t="s">
        <v>457</v>
      </c>
      <c r="C5370" s="593" t="s">
        <v>123</v>
      </c>
      <c r="D5370" s="593" t="s">
        <v>793</v>
      </c>
      <c r="E5370" s="594">
        <v>35.1</v>
      </c>
      <c r="F5370" s="591" t="s">
        <v>794</v>
      </c>
    </row>
    <row r="5371" spans="1:6">
      <c r="A5371" s="593">
        <v>100863</v>
      </c>
      <c r="B5371" s="593" t="s">
        <v>6099</v>
      </c>
      <c r="C5371" s="593" t="s">
        <v>123</v>
      </c>
      <c r="D5371" s="593" t="s">
        <v>793</v>
      </c>
      <c r="E5371" s="594">
        <v>616.53</v>
      </c>
      <c r="F5371" s="591" t="s">
        <v>794</v>
      </c>
    </row>
    <row r="5372" spans="1:6">
      <c r="A5372" s="593">
        <v>100864</v>
      </c>
      <c r="B5372" s="593" t="s">
        <v>6100</v>
      </c>
      <c r="C5372" s="593" t="s">
        <v>123</v>
      </c>
      <c r="D5372" s="593" t="s">
        <v>793</v>
      </c>
      <c r="E5372" s="594">
        <v>678.84</v>
      </c>
      <c r="F5372" s="591" t="s">
        <v>794</v>
      </c>
    </row>
    <row r="5373" spans="1:6">
      <c r="A5373" s="593">
        <v>100865</v>
      </c>
      <c r="B5373" s="593" t="s">
        <v>6101</v>
      </c>
      <c r="C5373" s="593" t="s">
        <v>123</v>
      </c>
      <c r="D5373" s="593" t="s">
        <v>793</v>
      </c>
      <c r="E5373" s="594">
        <v>610.44000000000005</v>
      </c>
      <c r="F5373" s="591" t="s">
        <v>794</v>
      </c>
    </row>
    <row r="5374" spans="1:6">
      <c r="A5374" s="593">
        <v>100866</v>
      </c>
      <c r="B5374" s="593" t="s">
        <v>240</v>
      </c>
      <c r="C5374" s="593" t="s">
        <v>123</v>
      </c>
      <c r="D5374" s="593" t="s">
        <v>793</v>
      </c>
      <c r="E5374" s="594">
        <v>315.47000000000003</v>
      </c>
      <c r="F5374" s="591" t="s">
        <v>794</v>
      </c>
    </row>
    <row r="5375" spans="1:6">
      <c r="A5375" s="593">
        <v>100867</v>
      </c>
      <c r="B5375" s="593" t="s">
        <v>357</v>
      </c>
      <c r="C5375" s="593" t="s">
        <v>123</v>
      </c>
      <c r="D5375" s="593" t="s">
        <v>793</v>
      </c>
      <c r="E5375" s="594">
        <v>336.02</v>
      </c>
      <c r="F5375" s="591" t="s">
        <v>794</v>
      </c>
    </row>
    <row r="5376" spans="1:6">
      <c r="A5376" s="593">
        <v>100868</v>
      </c>
      <c r="B5376" s="593" t="s">
        <v>356</v>
      </c>
      <c r="C5376" s="593" t="s">
        <v>123</v>
      </c>
      <c r="D5376" s="593" t="s">
        <v>793</v>
      </c>
      <c r="E5376" s="594">
        <v>349.69</v>
      </c>
      <c r="F5376" s="591" t="s">
        <v>794</v>
      </c>
    </row>
    <row r="5377" spans="1:6">
      <c r="A5377" s="593">
        <v>100869</v>
      </c>
      <c r="B5377" s="593" t="s">
        <v>6102</v>
      </c>
      <c r="C5377" s="593" t="s">
        <v>123</v>
      </c>
      <c r="D5377" s="593" t="s">
        <v>793</v>
      </c>
      <c r="E5377" s="594">
        <v>360.18</v>
      </c>
      <c r="F5377" s="591" t="s">
        <v>794</v>
      </c>
    </row>
    <row r="5378" spans="1:6">
      <c r="A5378" s="593">
        <v>100870</v>
      </c>
      <c r="B5378" s="593" t="s">
        <v>6103</v>
      </c>
      <c r="C5378" s="593" t="s">
        <v>123</v>
      </c>
      <c r="D5378" s="593" t="s">
        <v>793</v>
      </c>
      <c r="E5378" s="594">
        <v>292.11</v>
      </c>
      <c r="F5378" s="591" t="s">
        <v>794</v>
      </c>
    </row>
    <row r="5379" spans="1:6">
      <c r="A5379" s="593">
        <v>100871</v>
      </c>
      <c r="B5379" s="593" t="s">
        <v>6104</v>
      </c>
      <c r="C5379" s="593" t="s">
        <v>123</v>
      </c>
      <c r="D5379" s="593" t="s">
        <v>793</v>
      </c>
      <c r="E5379" s="594">
        <v>315.93</v>
      </c>
      <c r="F5379" s="591" t="s">
        <v>794</v>
      </c>
    </row>
    <row r="5380" spans="1:6">
      <c r="A5380" s="593">
        <v>100872</v>
      </c>
      <c r="B5380" s="593" t="s">
        <v>6105</v>
      </c>
      <c r="C5380" s="593" t="s">
        <v>123</v>
      </c>
      <c r="D5380" s="593" t="s">
        <v>793</v>
      </c>
      <c r="E5380" s="594">
        <v>331.14</v>
      </c>
      <c r="F5380" s="591" t="s">
        <v>794</v>
      </c>
    </row>
    <row r="5381" spans="1:6">
      <c r="A5381" s="593">
        <v>100873</v>
      </c>
      <c r="B5381" s="593" t="s">
        <v>6106</v>
      </c>
      <c r="C5381" s="593" t="s">
        <v>123</v>
      </c>
      <c r="D5381" s="593" t="s">
        <v>793</v>
      </c>
      <c r="E5381" s="594">
        <v>340.64</v>
      </c>
      <c r="F5381" s="591" t="s">
        <v>794</v>
      </c>
    </row>
    <row r="5382" spans="1:6">
      <c r="A5382" s="593">
        <v>100874</v>
      </c>
      <c r="B5382" s="593" t="s">
        <v>6107</v>
      </c>
      <c r="C5382" s="593" t="s">
        <v>123</v>
      </c>
      <c r="D5382" s="593" t="s">
        <v>793</v>
      </c>
      <c r="E5382" s="594">
        <v>315.47000000000003</v>
      </c>
      <c r="F5382" s="591" t="s">
        <v>794</v>
      </c>
    </row>
    <row r="5383" spans="1:6">
      <c r="A5383" s="593">
        <v>100875</v>
      </c>
      <c r="B5383" s="593" t="s">
        <v>358</v>
      </c>
      <c r="C5383" s="593" t="s">
        <v>123</v>
      </c>
      <c r="D5383" s="593" t="s">
        <v>793</v>
      </c>
      <c r="E5383" s="594">
        <v>1125.6300000000001</v>
      </c>
      <c r="F5383" s="591" t="s">
        <v>794</v>
      </c>
    </row>
    <row r="5384" spans="1:6">
      <c r="A5384" s="593">
        <v>100878</v>
      </c>
      <c r="B5384" s="593" t="s">
        <v>6108</v>
      </c>
      <c r="C5384" s="593" t="s">
        <v>123</v>
      </c>
      <c r="D5384" s="593" t="s">
        <v>942</v>
      </c>
      <c r="E5384" s="594">
        <v>652.04</v>
      </c>
      <c r="F5384" s="591" t="s">
        <v>794</v>
      </c>
    </row>
    <row r="5385" spans="1:6">
      <c r="A5385" s="593">
        <v>98052</v>
      </c>
      <c r="B5385" s="593" t="s">
        <v>6109</v>
      </c>
      <c r="C5385" s="593" t="s">
        <v>123</v>
      </c>
      <c r="D5385" s="593" t="s">
        <v>793</v>
      </c>
      <c r="E5385" s="594">
        <v>2110.64</v>
      </c>
      <c r="F5385" s="591" t="s">
        <v>794</v>
      </c>
    </row>
    <row r="5386" spans="1:6">
      <c r="A5386" s="593">
        <v>98053</v>
      </c>
      <c r="B5386" s="593" t="s">
        <v>6110</v>
      </c>
      <c r="C5386" s="593" t="s">
        <v>123</v>
      </c>
      <c r="D5386" s="593" t="s">
        <v>793</v>
      </c>
      <c r="E5386" s="594">
        <v>2914.44</v>
      </c>
      <c r="F5386" s="591" t="s">
        <v>794</v>
      </c>
    </row>
    <row r="5387" spans="1:6">
      <c r="A5387" s="593">
        <v>98054</v>
      </c>
      <c r="B5387" s="593" t="s">
        <v>6111</v>
      </c>
      <c r="C5387" s="593" t="s">
        <v>123</v>
      </c>
      <c r="D5387" s="593" t="s">
        <v>793</v>
      </c>
      <c r="E5387" s="594">
        <v>4787.92</v>
      </c>
      <c r="F5387" s="591" t="s">
        <v>794</v>
      </c>
    </row>
    <row r="5388" spans="1:6">
      <c r="A5388" s="593">
        <v>98055</v>
      </c>
      <c r="B5388" s="593" t="s">
        <v>6112</v>
      </c>
      <c r="C5388" s="593" t="s">
        <v>123</v>
      </c>
      <c r="D5388" s="593" t="s">
        <v>793</v>
      </c>
      <c r="E5388" s="594">
        <v>6523.66</v>
      </c>
      <c r="F5388" s="591" t="s">
        <v>794</v>
      </c>
    </row>
    <row r="5389" spans="1:6">
      <c r="A5389" s="593">
        <v>98056</v>
      </c>
      <c r="B5389" s="593" t="s">
        <v>6113</v>
      </c>
      <c r="C5389" s="593" t="s">
        <v>123</v>
      </c>
      <c r="D5389" s="593" t="s">
        <v>793</v>
      </c>
      <c r="E5389" s="594">
        <v>7612.9</v>
      </c>
      <c r="F5389" s="591" t="s">
        <v>794</v>
      </c>
    </row>
    <row r="5390" spans="1:6">
      <c r="A5390" s="593">
        <v>98057</v>
      </c>
      <c r="B5390" s="593" t="s">
        <v>6114</v>
      </c>
      <c r="C5390" s="593" t="s">
        <v>123</v>
      </c>
      <c r="D5390" s="593" t="s">
        <v>793</v>
      </c>
      <c r="E5390" s="594">
        <v>9083.2000000000007</v>
      </c>
      <c r="F5390" s="591" t="s">
        <v>794</v>
      </c>
    </row>
    <row r="5391" spans="1:6">
      <c r="A5391" s="593">
        <v>98058</v>
      </c>
      <c r="B5391" s="593" t="s">
        <v>6115</v>
      </c>
      <c r="C5391" s="593" t="s">
        <v>123</v>
      </c>
      <c r="D5391" s="593" t="s">
        <v>793</v>
      </c>
      <c r="E5391" s="594">
        <v>1847.32</v>
      </c>
      <c r="F5391" s="591" t="s">
        <v>794</v>
      </c>
    </row>
    <row r="5392" spans="1:6">
      <c r="A5392" s="593">
        <v>98059</v>
      </c>
      <c r="B5392" s="593" t="s">
        <v>6116</v>
      </c>
      <c r="C5392" s="593" t="s">
        <v>123</v>
      </c>
      <c r="D5392" s="593" t="s">
        <v>793</v>
      </c>
      <c r="E5392" s="594">
        <v>4081.05</v>
      </c>
      <c r="F5392" s="591" t="s">
        <v>794</v>
      </c>
    </row>
    <row r="5393" spans="1:6">
      <c r="A5393" s="593">
        <v>98060</v>
      </c>
      <c r="B5393" s="593" t="s">
        <v>6117</v>
      </c>
      <c r="C5393" s="593" t="s">
        <v>123</v>
      </c>
      <c r="D5393" s="593" t="s">
        <v>793</v>
      </c>
      <c r="E5393" s="594">
        <v>5737.4</v>
      </c>
      <c r="F5393" s="591" t="s">
        <v>794</v>
      </c>
    </row>
    <row r="5394" spans="1:6">
      <c r="A5394" s="593">
        <v>98061</v>
      </c>
      <c r="B5394" s="593" t="s">
        <v>6118</v>
      </c>
      <c r="C5394" s="593" t="s">
        <v>123</v>
      </c>
      <c r="D5394" s="593" t="s">
        <v>793</v>
      </c>
      <c r="E5394" s="594">
        <v>8029.63</v>
      </c>
      <c r="F5394" s="591" t="s">
        <v>794</v>
      </c>
    </row>
    <row r="5395" spans="1:6">
      <c r="A5395" s="593">
        <v>98062</v>
      </c>
      <c r="B5395" s="593" t="s">
        <v>6119</v>
      </c>
      <c r="C5395" s="593" t="s">
        <v>123</v>
      </c>
      <c r="D5395" s="593" t="s">
        <v>793</v>
      </c>
      <c r="E5395" s="594">
        <v>3179.51</v>
      </c>
      <c r="F5395" s="591" t="s">
        <v>794</v>
      </c>
    </row>
    <row r="5396" spans="1:6">
      <c r="A5396" s="593">
        <v>98063</v>
      </c>
      <c r="B5396" s="593" t="s">
        <v>6120</v>
      </c>
      <c r="C5396" s="593" t="s">
        <v>123</v>
      </c>
      <c r="D5396" s="593" t="s">
        <v>793</v>
      </c>
      <c r="E5396" s="594">
        <v>4862.9399999999996</v>
      </c>
      <c r="F5396" s="591" t="s">
        <v>794</v>
      </c>
    </row>
    <row r="5397" spans="1:6">
      <c r="A5397" s="593">
        <v>98064</v>
      </c>
      <c r="B5397" s="593" t="s">
        <v>6121</v>
      </c>
      <c r="C5397" s="593" t="s">
        <v>123</v>
      </c>
      <c r="D5397" s="593" t="s">
        <v>793</v>
      </c>
      <c r="E5397" s="594">
        <v>5621.07</v>
      </c>
      <c r="F5397" s="591" t="s">
        <v>794</v>
      </c>
    </row>
    <row r="5398" spans="1:6">
      <c r="A5398" s="593">
        <v>98065</v>
      </c>
      <c r="B5398" s="593" t="s">
        <v>6122</v>
      </c>
      <c r="C5398" s="593" t="s">
        <v>123</v>
      </c>
      <c r="D5398" s="593" t="s">
        <v>793</v>
      </c>
      <c r="E5398" s="594">
        <v>7828.31</v>
      </c>
      <c r="F5398" s="591" t="s">
        <v>794</v>
      </c>
    </row>
    <row r="5399" spans="1:6">
      <c r="A5399" s="593">
        <v>98066</v>
      </c>
      <c r="B5399" s="593" t="s">
        <v>6123</v>
      </c>
      <c r="C5399" s="593" t="s">
        <v>123</v>
      </c>
      <c r="D5399" s="593" t="s">
        <v>793</v>
      </c>
      <c r="E5399" s="594">
        <v>4709.84</v>
      </c>
      <c r="F5399" s="591" t="s">
        <v>794</v>
      </c>
    </row>
    <row r="5400" spans="1:6">
      <c r="A5400" s="593">
        <v>98067</v>
      </c>
      <c r="B5400" s="593" t="s">
        <v>6124</v>
      </c>
      <c r="C5400" s="593" t="s">
        <v>123</v>
      </c>
      <c r="D5400" s="593" t="s">
        <v>793</v>
      </c>
      <c r="E5400" s="594">
        <v>6273.83</v>
      </c>
      <c r="F5400" s="591" t="s">
        <v>794</v>
      </c>
    </row>
    <row r="5401" spans="1:6">
      <c r="A5401" s="593">
        <v>98068</v>
      </c>
      <c r="B5401" s="593" t="s">
        <v>6125</v>
      </c>
      <c r="C5401" s="593" t="s">
        <v>123</v>
      </c>
      <c r="D5401" s="593" t="s">
        <v>793</v>
      </c>
      <c r="E5401" s="594">
        <v>8857.93</v>
      </c>
      <c r="F5401" s="591" t="s">
        <v>794</v>
      </c>
    </row>
    <row r="5402" spans="1:6">
      <c r="A5402" s="593">
        <v>98069</v>
      </c>
      <c r="B5402" s="593" t="s">
        <v>6126</v>
      </c>
      <c r="C5402" s="593" t="s">
        <v>123</v>
      </c>
      <c r="D5402" s="593" t="s">
        <v>793</v>
      </c>
      <c r="E5402" s="594">
        <v>11913.74</v>
      </c>
      <c r="F5402" s="591" t="s">
        <v>794</v>
      </c>
    </row>
    <row r="5403" spans="1:6">
      <c r="A5403" s="593">
        <v>98070</v>
      </c>
      <c r="B5403" s="593" t="s">
        <v>6127</v>
      </c>
      <c r="C5403" s="593" t="s">
        <v>123</v>
      </c>
      <c r="D5403" s="593" t="s">
        <v>793</v>
      </c>
      <c r="E5403" s="594">
        <v>13603.92</v>
      </c>
      <c r="F5403" s="591" t="s">
        <v>794</v>
      </c>
    </row>
    <row r="5404" spans="1:6">
      <c r="A5404" s="593">
        <v>98071</v>
      </c>
      <c r="B5404" s="593" t="s">
        <v>6128</v>
      </c>
      <c r="C5404" s="593" t="s">
        <v>123</v>
      </c>
      <c r="D5404" s="593" t="s">
        <v>793</v>
      </c>
      <c r="E5404" s="594">
        <v>14826.93</v>
      </c>
      <c r="F5404" s="591" t="s">
        <v>794</v>
      </c>
    </row>
    <row r="5405" spans="1:6">
      <c r="A5405" s="593">
        <v>98072</v>
      </c>
      <c r="B5405" s="593" t="s">
        <v>6129</v>
      </c>
      <c r="C5405" s="593" t="s">
        <v>123</v>
      </c>
      <c r="D5405" s="593" t="s">
        <v>793</v>
      </c>
      <c r="E5405" s="594">
        <v>3977.25</v>
      </c>
      <c r="F5405" s="591" t="s">
        <v>794</v>
      </c>
    </row>
    <row r="5406" spans="1:6">
      <c r="A5406" s="593">
        <v>98073</v>
      </c>
      <c r="B5406" s="593" t="s">
        <v>6130</v>
      </c>
      <c r="C5406" s="593" t="s">
        <v>123</v>
      </c>
      <c r="D5406" s="593" t="s">
        <v>793</v>
      </c>
      <c r="E5406" s="594">
        <v>6273.2</v>
      </c>
      <c r="F5406" s="591" t="s">
        <v>794</v>
      </c>
    </row>
    <row r="5407" spans="1:6">
      <c r="A5407" s="593">
        <v>98074</v>
      </c>
      <c r="B5407" s="593" t="s">
        <v>6131</v>
      </c>
      <c r="C5407" s="593" t="s">
        <v>123</v>
      </c>
      <c r="D5407" s="593" t="s">
        <v>793</v>
      </c>
      <c r="E5407" s="594">
        <v>9815.7999999999993</v>
      </c>
      <c r="F5407" s="591" t="s">
        <v>794</v>
      </c>
    </row>
    <row r="5408" spans="1:6">
      <c r="A5408" s="593">
        <v>98075</v>
      </c>
      <c r="B5408" s="593" t="s">
        <v>6132</v>
      </c>
      <c r="C5408" s="593" t="s">
        <v>123</v>
      </c>
      <c r="D5408" s="593" t="s">
        <v>793</v>
      </c>
      <c r="E5408" s="594">
        <v>12805.95</v>
      </c>
      <c r="F5408" s="591" t="s">
        <v>794</v>
      </c>
    </row>
    <row r="5409" spans="1:6">
      <c r="A5409" s="593">
        <v>98076</v>
      </c>
      <c r="B5409" s="593" t="s">
        <v>6133</v>
      </c>
      <c r="C5409" s="593" t="s">
        <v>123</v>
      </c>
      <c r="D5409" s="593" t="s">
        <v>793</v>
      </c>
      <c r="E5409" s="594">
        <v>14802.78</v>
      </c>
      <c r="F5409" s="591" t="s">
        <v>794</v>
      </c>
    </row>
    <row r="5410" spans="1:6">
      <c r="A5410" s="593">
        <v>98077</v>
      </c>
      <c r="B5410" s="593" t="s">
        <v>6134</v>
      </c>
      <c r="C5410" s="593" t="s">
        <v>123</v>
      </c>
      <c r="D5410" s="593" t="s">
        <v>793</v>
      </c>
      <c r="E5410" s="594">
        <v>17456.59</v>
      </c>
      <c r="F5410" s="591" t="s">
        <v>794</v>
      </c>
    </row>
    <row r="5411" spans="1:6">
      <c r="A5411" s="593">
        <v>98078</v>
      </c>
      <c r="B5411" s="593" t="s">
        <v>6135</v>
      </c>
      <c r="C5411" s="593" t="s">
        <v>123</v>
      </c>
      <c r="D5411" s="593" t="s">
        <v>793</v>
      </c>
      <c r="E5411" s="594">
        <v>4364.32</v>
      </c>
      <c r="F5411" s="591" t="s">
        <v>794</v>
      </c>
    </row>
    <row r="5412" spans="1:6">
      <c r="A5412" s="593">
        <v>98079</v>
      </c>
      <c r="B5412" s="593" t="s">
        <v>6136</v>
      </c>
      <c r="C5412" s="593" t="s">
        <v>123</v>
      </c>
      <c r="D5412" s="593" t="s">
        <v>793</v>
      </c>
      <c r="E5412" s="594">
        <v>7666.49</v>
      </c>
      <c r="F5412" s="591" t="s">
        <v>794</v>
      </c>
    </row>
    <row r="5413" spans="1:6">
      <c r="A5413" s="593">
        <v>98080</v>
      </c>
      <c r="B5413" s="593" t="s">
        <v>6137</v>
      </c>
      <c r="C5413" s="593" t="s">
        <v>123</v>
      </c>
      <c r="D5413" s="593" t="s">
        <v>793</v>
      </c>
      <c r="E5413" s="594">
        <v>9883.15</v>
      </c>
      <c r="F5413" s="591" t="s">
        <v>794</v>
      </c>
    </row>
    <row r="5414" spans="1:6">
      <c r="A5414" s="593">
        <v>98081</v>
      </c>
      <c r="B5414" s="593" t="s">
        <v>6138</v>
      </c>
      <c r="C5414" s="593" t="s">
        <v>123</v>
      </c>
      <c r="D5414" s="593" t="s">
        <v>793</v>
      </c>
      <c r="E5414" s="594">
        <v>14660.75</v>
      </c>
      <c r="F5414" s="591" t="s">
        <v>794</v>
      </c>
    </row>
    <row r="5415" spans="1:6">
      <c r="A5415" s="593">
        <v>98082</v>
      </c>
      <c r="B5415" s="593" t="s">
        <v>6139</v>
      </c>
      <c r="C5415" s="593" t="s">
        <v>123</v>
      </c>
      <c r="D5415" s="593" t="s">
        <v>793</v>
      </c>
      <c r="E5415" s="594">
        <v>3705.35</v>
      </c>
      <c r="F5415" s="591" t="s">
        <v>794</v>
      </c>
    </row>
    <row r="5416" spans="1:6">
      <c r="A5416" s="593">
        <v>98083</v>
      </c>
      <c r="B5416" s="593" t="s">
        <v>6140</v>
      </c>
      <c r="C5416" s="593" t="s">
        <v>123</v>
      </c>
      <c r="D5416" s="593" t="s">
        <v>793</v>
      </c>
      <c r="E5416" s="594">
        <v>4878.12</v>
      </c>
      <c r="F5416" s="591" t="s">
        <v>794</v>
      </c>
    </row>
    <row r="5417" spans="1:6">
      <c r="A5417" s="593">
        <v>98084</v>
      </c>
      <c r="B5417" s="593" t="s">
        <v>6141</v>
      </c>
      <c r="C5417" s="593" t="s">
        <v>123</v>
      </c>
      <c r="D5417" s="593" t="s">
        <v>793</v>
      </c>
      <c r="E5417" s="594">
        <v>6829.77</v>
      </c>
      <c r="F5417" s="591" t="s">
        <v>794</v>
      </c>
    </row>
    <row r="5418" spans="1:6">
      <c r="A5418" s="593">
        <v>98085</v>
      </c>
      <c r="B5418" s="593" t="s">
        <v>6142</v>
      </c>
      <c r="C5418" s="593" t="s">
        <v>123</v>
      </c>
      <c r="D5418" s="593" t="s">
        <v>793</v>
      </c>
      <c r="E5418" s="594">
        <v>9261.31</v>
      </c>
      <c r="F5418" s="591" t="s">
        <v>794</v>
      </c>
    </row>
    <row r="5419" spans="1:6">
      <c r="A5419" s="593">
        <v>98086</v>
      </c>
      <c r="B5419" s="593" t="s">
        <v>6143</v>
      </c>
      <c r="C5419" s="593" t="s">
        <v>123</v>
      </c>
      <c r="D5419" s="593" t="s">
        <v>793</v>
      </c>
      <c r="E5419" s="594">
        <v>10440.86</v>
      </c>
      <c r="F5419" s="591" t="s">
        <v>794</v>
      </c>
    </row>
    <row r="5420" spans="1:6">
      <c r="A5420" s="593">
        <v>98087</v>
      </c>
      <c r="B5420" s="593" t="s">
        <v>6144</v>
      </c>
      <c r="C5420" s="593" t="s">
        <v>123</v>
      </c>
      <c r="D5420" s="593" t="s">
        <v>793</v>
      </c>
      <c r="E5420" s="594">
        <v>11119.7</v>
      </c>
      <c r="F5420" s="591" t="s">
        <v>794</v>
      </c>
    </row>
    <row r="5421" spans="1:6">
      <c r="A5421" s="593">
        <v>98088</v>
      </c>
      <c r="B5421" s="593" t="s">
        <v>6145</v>
      </c>
      <c r="C5421" s="593" t="s">
        <v>123</v>
      </c>
      <c r="D5421" s="593" t="s">
        <v>793</v>
      </c>
      <c r="E5421" s="594">
        <v>3233.17</v>
      </c>
      <c r="F5421" s="591" t="s">
        <v>794</v>
      </c>
    </row>
    <row r="5422" spans="1:6">
      <c r="A5422" s="593">
        <v>98089</v>
      </c>
      <c r="B5422" s="593" t="s">
        <v>6146</v>
      </c>
      <c r="C5422" s="593" t="s">
        <v>123</v>
      </c>
      <c r="D5422" s="593" t="s">
        <v>793</v>
      </c>
      <c r="E5422" s="594">
        <v>5141.6400000000003</v>
      </c>
      <c r="F5422" s="591" t="s">
        <v>794</v>
      </c>
    </row>
    <row r="5423" spans="1:6">
      <c r="A5423" s="593">
        <v>98090</v>
      </c>
      <c r="B5423" s="593" t="s">
        <v>6147</v>
      </c>
      <c r="C5423" s="593" t="s">
        <v>123</v>
      </c>
      <c r="D5423" s="593" t="s">
        <v>793</v>
      </c>
      <c r="E5423" s="594">
        <v>8127.24</v>
      </c>
      <c r="F5423" s="591" t="s">
        <v>794</v>
      </c>
    </row>
    <row r="5424" spans="1:6">
      <c r="A5424" s="593">
        <v>98091</v>
      </c>
      <c r="B5424" s="593" t="s">
        <v>6148</v>
      </c>
      <c r="C5424" s="593" t="s">
        <v>123</v>
      </c>
      <c r="D5424" s="593" t="s">
        <v>793</v>
      </c>
      <c r="E5424" s="594">
        <v>10645.02</v>
      </c>
      <c r="F5424" s="591" t="s">
        <v>794</v>
      </c>
    </row>
    <row r="5425" spans="1:6">
      <c r="A5425" s="593">
        <v>98092</v>
      </c>
      <c r="B5425" s="593" t="s">
        <v>6149</v>
      </c>
      <c r="C5425" s="593" t="s">
        <v>123</v>
      </c>
      <c r="D5425" s="593" t="s">
        <v>793</v>
      </c>
      <c r="E5425" s="594">
        <v>12394.18</v>
      </c>
      <c r="F5425" s="591" t="s">
        <v>794</v>
      </c>
    </row>
    <row r="5426" spans="1:6">
      <c r="A5426" s="593">
        <v>98093</v>
      </c>
      <c r="B5426" s="593" t="s">
        <v>6150</v>
      </c>
      <c r="C5426" s="593" t="s">
        <v>123</v>
      </c>
      <c r="D5426" s="593" t="s">
        <v>793</v>
      </c>
      <c r="E5426" s="594">
        <v>14650.45</v>
      </c>
      <c r="F5426" s="591" t="s">
        <v>794</v>
      </c>
    </row>
    <row r="5427" spans="1:6">
      <c r="A5427" s="593">
        <v>98094</v>
      </c>
      <c r="B5427" s="593" t="s">
        <v>6151</v>
      </c>
      <c r="C5427" s="593" t="s">
        <v>123</v>
      </c>
      <c r="D5427" s="593" t="s">
        <v>793</v>
      </c>
      <c r="E5427" s="594">
        <v>2675.71</v>
      </c>
      <c r="F5427" s="591" t="s">
        <v>794</v>
      </c>
    </row>
    <row r="5428" spans="1:6">
      <c r="A5428" s="593">
        <v>98099</v>
      </c>
      <c r="B5428" s="593" t="s">
        <v>6152</v>
      </c>
      <c r="C5428" s="593" t="s">
        <v>123</v>
      </c>
      <c r="D5428" s="593" t="s">
        <v>793</v>
      </c>
      <c r="E5428" s="594">
        <v>4578.13</v>
      </c>
      <c r="F5428" s="591" t="s">
        <v>794</v>
      </c>
    </row>
    <row r="5429" spans="1:6">
      <c r="A5429" s="593">
        <v>98100</v>
      </c>
      <c r="B5429" s="593" t="s">
        <v>6153</v>
      </c>
      <c r="C5429" s="593" t="s">
        <v>123</v>
      </c>
      <c r="D5429" s="593" t="s">
        <v>793</v>
      </c>
      <c r="E5429" s="594">
        <v>6017.07</v>
      </c>
      <c r="F5429" s="591" t="s">
        <v>794</v>
      </c>
    </row>
    <row r="5430" spans="1:6">
      <c r="A5430" s="593">
        <v>98101</v>
      </c>
      <c r="B5430" s="593" t="s">
        <v>6154</v>
      </c>
      <c r="C5430" s="593" t="s">
        <v>123</v>
      </c>
      <c r="D5430" s="593" t="s">
        <v>793</v>
      </c>
      <c r="E5430" s="594">
        <v>8902.89</v>
      </c>
      <c r="F5430" s="591" t="s">
        <v>794</v>
      </c>
    </row>
    <row r="5431" spans="1:6">
      <c r="A5431" s="593">
        <v>98109</v>
      </c>
      <c r="B5431" s="593" t="s">
        <v>6155</v>
      </c>
      <c r="C5431" s="593" t="s">
        <v>123</v>
      </c>
      <c r="D5431" s="593" t="s">
        <v>793</v>
      </c>
      <c r="E5431" s="594">
        <v>764.88</v>
      </c>
      <c r="F5431" s="591" t="s">
        <v>794</v>
      </c>
    </row>
    <row r="5432" spans="1:6">
      <c r="A5432" s="593">
        <v>98110</v>
      </c>
      <c r="B5432" s="593" t="s">
        <v>6156</v>
      </c>
      <c r="C5432" s="593" t="s">
        <v>123</v>
      </c>
      <c r="D5432" s="593" t="s">
        <v>793</v>
      </c>
      <c r="E5432" s="594">
        <v>377.03</v>
      </c>
      <c r="F5432" s="591" t="s">
        <v>794</v>
      </c>
    </row>
    <row r="5433" spans="1:6">
      <c r="A5433" s="593">
        <v>98111</v>
      </c>
      <c r="B5433" s="593" t="s">
        <v>6157</v>
      </c>
      <c r="C5433" s="593" t="s">
        <v>123</v>
      </c>
      <c r="D5433" s="593" t="s">
        <v>793</v>
      </c>
      <c r="E5433" s="594">
        <v>50.46</v>
      </c>
      <c r="F5433" s="591" t="s">
        <v>794</v>
      </c>
    </row>
    <row r="5434" spans="1:6">
      <c r="A5434" s="593">
        <v>98112</v>
      </c>
      <c r="B5434" s="593" t="s">
        <v>6158</v>
      </c>
      <c r="C5434" s="593" t="s">
        <v>123</v>
      </c>
      <c r="D5434" s="593" t="s">
        <v>793</v>
      </c>
      <c r="E5434" s="594">
        <v>92.47</v>
      </c>
      <c r="F5434" s="591" t="s">
        <v>794</v>
      </c>
    </row>
    <row r="5435" spans="1:6">
      <c r="A5435" s="593">
        <v>98114</v>
      </c>
      <c r="B5435" s="593" t="s">
        <v>6159</v>
      </c>
      <c r="C5435" s="593" t="s">
        <v>123</v>
      </c>
      <c r="D5435" s="593" t="s">
        <v>793</v>
      </c>
      <c r="E5435" s="594">
        <v>466.07</v>
      </c>
      <c r="F5435" s="591" t="s">
        <v>794</v>
      </c>
    </row>
    <row r="5436" spans="1:6">
      <c r="A5436" s="593">
        <v>98115</v>
      </c>
      <c r="B5436" s="593" t="s">
        <v>6160</v>
      </c>
      <c r="C5436" s="593" t="s">
        <v>123</v>
      </c>
      <c r="D5436" s="593" t="s">
        <v>793</v>
      </c>
      <c r="E5436" s="594">
        <v>94.75</v>
      </c>
      <c r="F5436" s="591" t="s">
        <v>794</v>
      </c>
    </row>
    <row r="5437" spans="1:6">
      <c r="A5437" s="593">
        <v>89349</v>
      </c>
      <c r="B5437" s="593" t="s">
        <v>6161</v>
      </c>
      <c r="C5437" s="593" t="s">
        <v>123</v>
      </c>
      <c r="D5437" s="593" t="s">
        <v>942</v>
      </c>
      <c r="E5437" s="594">
        <v>23.2</v>
      </c>
      <c r="F5437" s="591" t="s">
        <v>794</v>
      </c>
    </row>
    <row r="5438" spans="1:6">
      <c r="A5438" s="593">
        <v>89351</v>
      </c>
      <c r="B5438" s="593" t="s">
        <v>6162</v>
      </c>
      <c r="C5438" s="593" t="s">
        <v>123</v>
      </c>
      <c r="D5438" s="593" t="s">
        <v>942</v>
      </c>
      <c r="E5438" s="594">
        <v>28.73</v>
      </c>
      <c r="F5438" s="591" t="s">
        <v>794</v>
      </c>
    </row>
    <row r="5439" spans="1:6">
      <c r="A5439" s="593">
        <v>89352</v>
      </c>
      <c r="B5439" s="593" t="s">
        <v>6163</v>
      </c>
      <c r="C5439" s="593" t="s">
        <v>123</v>
      </c>
      <c r="D5439" s="593" t="s">
        <v>942</v>
      </c>
      <c r="E5439" s="594">
        <v>31.46</v>
      </c>
      <c r="F5439" s="591" t="s">
        <v>794</v>
      </c>
    </row>
    <row r="5440" spans="1:6">
      <c r="A5440" s="593">
        <v>89353</v>
      </c>
      <c r="B5440" s="593" t="s">
        <v>6164</v>
      </c>
      <c r="C5440" s="593" t="s">
        <v>123</v>
      </c>
      <c r="D5440" s="593" t="s">
        <v>942</v>
      </c>
      <c r="E5440" s="594">
        <v>34.65</v>
      </c>
      <c r="F5440" s="591" t="s">
        <v>794</v>
      </c>
    </row>
    <row r="5441" spans="1:6">
      <c r="A5441" s="593">
        <v>89354</v>
      </c>
      <c r="B5441" s="593" t="s">
        <v>6165</v>
      </c>
      <c r="C5441" s="593" t="s">
        <v>123</v>
      </c>
      <c r="D5441" s="593" t="s">
        <v>942</v>
      </c>
      <c r="E5441" s="594">
        <v>588.69000000000005</v>
      </c>
      <c r="F5441" s="591" t="s">
        <v>794</v>
      </c>
    </row>
    <row r="5442" spans="1:6">
      <c r="A5442" s="593">
        <v>89984</v>
      </c>
      <c r="B5442" s="593" t="s">
        <v>6166</v>
      </c>
      <c r="C5442" s="593" t="s">
        <v>123</v>
      </c>
      <c r="D5442" s="593" t="s">
        <v>942</v>
      </c>
      <c r="E5442" s="594">
        <v>74.319999999999993</v>
      </c>
      <c r="F5442" s="591" t="s">
        <v>794</v>
      </c>
    </row>
    <row r="5443" spans="1:6">
      <c r="A5443" s="593">
        <v>89985</v>
      </c>
      <c r="B5443" s="593" t="s">
        <v>6167</v>
      </c>
      <c r="C5443" s="593" t="s">
        <v>123</v>
      </c>
      <c r="D5443" s="593" t="s">
        <v>942</v>
      </c>
      <c r="E5443" s="594">
        <v>78.180000000000007</v>
      </c>
      <c r="F5443" s="591" t="s">
        <v>794</v>
      </c>
    </row>
    <row r="5444" spans="1:6">
      <c r="A5444" s="593">
        <v>89986</v>
      </c>
      <c r="B5444" s="593" t="s">
        <v>6168</v>
      </c>
      <c r="C5444" s="593" t="s">
        <v>123</v>
      </c>
      <c r="D5444" s="593" t="s">
        <v>942</v>
      </c>
      <c r="E5444" s="594">
        <v>72.42</v>
      </c>
      <c r="F5444" s="591" t="s">
        <v>794</v>
      </c>
    </row>
    <row r="5445" spans="1:6">
      <c r="A5445" s="593">
        <v>89987</v>
      </c>
      <c r="B5445" s="593" t="s">
        <v>6169</v>
      </c>
      <c r="C5445" s="593" t="s">
        <v>123</v>
      </c>
      <c r="D5445" s="593" t="s">
        <v>942</v>
      </c>
      <c r="E5445" s="594">
        <v>82.33</v>
      </c>
      <c r="F5445" s="591" t="s">
        <v>794</v>
      </c>
    </row>
    <row r="5446" spans="1:6">
      <c r="A5446" s="593">
        <v>90371</v>
      </c>
      <c r="B5446" s="593" t="s">
        <v>6170</v>
      </c>
      <c r="C5446" s="593" t="s">
        <v>123</v>
      </c>
      <c r="D5446" s="593" t="s">
        <v>942</v>
      </c>
      <c r="E5446" s="594">
        <v>21.05</v>
      </c>
      <c r="F5446" s="591" t="s">
        <v>794</v>
      </c>
    </row>
    <row r="5447" spans="1:6">
      <c r="A5447" s="596">
        <v>94489</v>
      </c>
      <c r="B5447" s="596" t="s">
        <v>6171</v>
      </c>
      <c r="C5447" s="596" t="s">
        <v>123</v>
      </c>
      <c r="D5447" s="596" t="s">
        <v>942</v>
      </c>
      <c r="E5447" s="597">
        <v>21.69</v>
      </c>
      <c r="F5447" s="591" t="s">
        <v>794</v>
      </c>
    </row>
    <row r="5448" spans="1:6">
      <c r="A5448" s="596">
        <v>94490</v>
      </c>
      <c r="B5448" s="596" t="s">
        <v>6172</v>
      </c>
      <c r="C5448" s="596" t="s">
        <v>123</v>
      </c>
      <c r="D5448" s="596" t="s">
        <v>942</v>
      </c>
      <c r="E5448" s="597">
        <v>31.42</v>
      </c>
      <c r="F5448" s="591" t="s">
        <v>794</v>
      </c>
    </row>
    <row r="5449" spans="1:6">
      <c r="A5449" s="596">
        <v>94491</v>
      </c>
      <c r="B5449" s="596" t="s">
        <v>6173</v>
      </c>
      <c r="C5449" s="596" t="s">
        <v>123</v>
      </c>
      <c r="D5449" s="596" t="s">
        <v>942</v>
      </c>
      <c r="E5449" s="597">
        <v>43.23</v>
      </c>
      <c r="F5449" s="591" t="s">
        <v>794</v>
      </c>
    </row>
    <row r="5450" spans="1:6">
      <c r="A5450" s="596">
        <v>94492</v>
      </c>
      <c r="B5450" s="596" t="s">
        <v>6174</v>
      </c>
      <c r="C5450" s="596" t="s">
        <v>123</v>
      </c>
      <c r="D5450" s="596" t="s">
        <v>942</v>
      </c>
      <c r="E5450" s="597">
        <v>44.38</v>
      </c>
      <c r="F5450" s="591" t="s">
        <v>794</v>
      </c>
    </row>
    <row r="5451" spans="1:6">
      <c r="A5451" s="596">
        <v>94493</v>
      </c>
      <c r="B5451" s="596" t="s">
        <v>6175</v>
      </c>
      <c r="C5451" s="596" t="s">
        <v>123</v>
      </c>
      <c r="D5451" s="596" t="s">
        <v>942</v>
      </c>
      <c r="E5451" s="597">
        <v>81.62</v>
      </c>
      <c r="F5451" s="591" t="s">
        <v>794</v>
      </c>
    </row>
    <row r="5452" spans="1:6">
      <c r="A5452" s="596">
        <v>94495</v>
      </c>
      <c r="B5452" s="596" t="s">
        <v>6176</v>
      </c>
      <c r="C5452" s="596" t="s">
        <v>123</v>
      </c>
      <c r="D5452" s="596" t="s">
        <v>942</v>
      </c>
      <c r="E5452" s="597">
        <v>53.58</v>
      </c>
      <c r="F5452" s="591" t="s">
        <v>794</v>
      </c>
    </row>
    <row r="5453" spans="1:6">
      <c r="A5453" s="596">
        <v>94496</v>
      </c>
      <c r="B5453" s="596" t="s">
        <v>6177</v>
      </c>
      <c r="C5453" s="596" t="s">
        <v>123</v>
      </c>
      <c r="D5453" s="596" t="s">
        <v>942</v>
      </c>
      <c r="E5453" s="597">
        <v>72.989999999999995</v>
      </c>
      <c r="F5453" s="591" t="s">
        <v>794</v>
      </c>
    </row>
    <row r="5454" spans="1:6">
      <c r="A5454" s="596">
        <v>94497</v>
      </c>
      <c r="B5454" s="596" t="s">
        <v>6178</v>
      </c>
      <c r="C5454" s="596" t="s">
        <v>123</v>
      </c>
      <c r="D5454" s="596" t="s">
        <v>942</v>
      </c>
      <c r="E5454" s="597">
        <v>92.47</v>
      </c>
      <c r="F5454" s="591" t="s">
        <v>794</v>
      </c>
    </row>
    <row r="5455" spans="1:6">
      <c r="A5455" s="596">
        <v>94498</v>
      </c>
      <c r="B5455" s="596" t="s">
        <v>6179</v>
      </c>
      <c r="C5455" s="596" t="s">
        <v>123</v>
      </c>
      <c r="D5455" s="596" t="s">
        <v>942</v>
      </c>
      <c r="E5455" s="597">
        <v>127.64</v>
      </c>
      <c r="F5455" s="591" t="s">
        <v>794</v>
      </c>
    </row>
    <row r="5456" spans="1:6">
      <c r="A5456" s="596">
        <v>94499</v>
      </c>
      <c r="B5456" s="596" t="s">
        <v>6180</v>
      </c>
      <c r="C5456" s="596" t="s">
        <v>123</v>
      </c>
      <c r="D5456" s="596" t="s">
        <v>942</v>
      </c>
      <c r="E5456" s="597">
        <v>254.05</v>
      </c>
      <c r="F5456" s="591" t="s">
        <v>794</v>
      </c>
    </row>
    <row r="5457" spans="1:6">
      <c r="A5457" s="596">
        <v>94500</v>
      </c>
      <c r="B5457" s="596" t="s">
        <v>6181</v>
      </c>
      <c r="C5457" s="596" t="s">
        <v>123</v>
      </c>
      <c r="D5457" s="596" t="s">
        <v>942</v>
      </c>
      <c r="E5457" s="597">
        <v>308.36</v>
      </c>
      <c r="F5457" s="591" t="s">
        <v>794</v>
      </c>
    </row>
    <row r="5458" spans="1:6">
      <c r="A5458" s="596">
        <v>94501</v>
      </c>
      <c r="B5458" s="596" t="s">
        <v>6182</v>
      </c>
      <c r="C5458" s="596" t="s">
        <v>123</v>
      </c>
      <c r="D5458" s="596" t="s">
        <v>942</v>
      </c>
      <c r="E5458" s="597">
        <v>622.80999999999995</v>
      </c>
      <c r="F5458" s="591" t="s">
        <v>794</v>
      </c>
    </row>
    <row r="5459" spans="1:6">
      <c r="A5459" s="596">
        <v>94792</v>
      </c>
      <c r="B5459" s="596" t="s">
        <v>6183</v>
      </c>
      <c r="C5459" s="596" t="s">
        <v>123</v>
      </c>
      <c r="D5459" s="596" t="s">
        <v>942</v>
      </c>
      <c r="E5459" s="597">
        <v>100.32</v>
      </c>
      <c r="F5459" s="591" t="s">
        <v>794</v>
      </c>
    </row>
    <row r="5460" spans="1:6">
      <c r="A5460" s="596">
        <v>94793</v>
      </c>
      <c r="B5460" s="596" t="s">
        <v>6184</v>
      </c>
      <c r="C5460" s="596" t="s">
        <v>123</v>
      </c>
      <c r="D5460" s="596" t="s">
        <v>942</v>
      </c>
      <c r="E5460" s="597">
        <v>137.47</v>
      </c>
      <c r="F5460" s="591" t="s">
        <v>794</v>
      </c>
    </row>
    <row r="5461" spans="1:6">
      <c r="A5461" s="596">
        <v>94794</v>
      </c>
      <c r="B5461" s="596" t="s">
        <v>6185</v>
      </c>
      <c r="C5461" s="596" t="s">
        <v>123</v>
      </c>
      <c r="D5461" s="596" t="s">
        <v>942</v>
      </c>
      <c r="E5461" s="597">
        <v>145.76</v>
      </c>
      <c r="F5461" s="591" t="s">
        <v>794</v>
      </c>
    </row>
    <row r="5462" spans="1:6">
      <c r="A5462" s="596">
        <v>94795</v>
      </c>
      <c r="B5462" s="596" t="s">
        <v>6186</v>
      </c>
      <c r="C5462" s="596" t="s">
        <v>123</v>
      </c>
      <c r="D5462" s="596" t="s">
        <v>942</v>
      </c>
      <c r="E5462" s="598">
        <v>30.97</v>
      </c>
      <c r="F5462" s="591" t="s">
        <v>794</v>
      </c>
    </row>
    <row r="5463" spans="1:6">
      <c r="A5463" s="596">
        <v>94796</v>
      </c>
      <c r="B5463" s="596" t="s">
        <v>6187</v>
      </c>
      <c r="C5463" s="596" t="s">
        <v>123</v>
      </c>
      <c r="D5463" s="596" t="s">
        <v>942</v>
      </c>
      <c r="E5463" s="598">
        <v>35.79</v>
      </c>
      <c r="F5463" s="591" t="s">
        <v>794</v>
      </c>
    </row>
    <row r="5464" spans="1:6">
      <c r="A5464" s="596">
        <v>94797</v>
      </c>
      <c r="B5464" s="596" t="s">
        <v>6188</v>
      </c>
      <c r="C5464" s="596" t="s">
        <v>123</v>
      </c>
      <c r="D5464" s="596" t="s">
        <v>942</v>
      </c>
      <c r="E5464" s="598">
        <v>73.31</v>
      </c>
      <c r="F5464" s="591" t="s">
        <v>794</v>
      </c>
    </row>
    <row r="5465" spans="1:6">
      <c r="A5465" s="596">
        <v>94798</v>
      </c>
      <c r="B5465" s="596" t="s">
        <v>6189</v>
      </c>
      <c r="C5465" s="596" t="s">
        <v>123</v>
      </c>
      <c r="D5465" s="596" t="s">
        <v>942</v>
      </c>
      <c r="E5465" s="598">
        <v>121.18</v>
      </c>
      <c r="F5465" s="591" t="s">
        <v>794</v>
      </c>
    </row>
    <row r="5466" spans="1:6">
      <c r="A5466" s="596">
        <v>94799</v>
      </c>
      <c r="B5466" s="596" t="s">
        <v>6190</v>
      </c>
      <c r="C5466" s="596" t="s">
        <v>123</v>
      </c>
      <c r="D5466" s="596" t="s">
        <v>942</v>
      </c>
      <c r="E5466" s="598">
        <v>148.91999999999999</v>
      </c>
      <c r="F5466" s="591" t="s">
        <v>794</v>
      </c>
    </row>
    <row r="5467" spans="1:6">
      <c r="A5467" s="596">
        <v>94800</v>
      </c>
      <c r="B5467" s="596" t="s">
        <v>6191</v>
      </c>
      <c r="C5467" s="596" t="s">
        <v>123</v>
      </c>
      <c r="D5467" s="596" t="s">
        <v>942</v>
      </c>
      <c r="E5467" s="598">
        <v>191.22</v>
      </c>
      <c r="F5467" s="591" t="s">
        <v>794</v>
      </c>
    </row>
    <row r="5468" spans="1:6">
      <c r="A5468" s="596">
        <v>95248</v>
      </c>
      <c r="B5468" s="596" t="s">
        <v>6192</v>
      </c>
      <c r="C5468" s="596" t="s">
        <v>123</v>
      </c>
      <c r="D5468" s="596" t="s">
        <v>942</v>
      </c>
      <c r="E5468" s="598">
        <v>45.62</v>
      </c>
      <c r="F5468" s="591" t="s">
        <v>794</v>
      </c>
    </row>
    <row r="5469" spans="1:6">
      <c r="A5469" s="596">
        <v>95249</v>
      </c>
      <c r="B5469" s="596" t="s">
        <v>6193</v>
      </c>
      <c r="C5469" s="596" t="s">
        <v>123</v>
      </c>
      <c r="D5469" s="596" t="s">
        <v>942</v>
      </c>
      <c r="E5469" s="598">
        <v>53.81</v>
      </c>
      <c r="F5469" s="591" t="s">
        <v>794</v>
      </c>
    </row>
    <row r="5470" spans="1:6">
      <c r="A5470" s="596">
        <v>95250</v>
      </c>
      <c r="B5470" s="596" t="s">
        <v>6194</v>
      </c>
      <c r="C5470" s="596" t="s">
        <v>123</v>
      </c>
      <c r="D5470" s="596" t="s">
        <v>942</v>
      </c>
      <c r="E5470" s="598">
        <v>72.62</v>
      </c>
      <c r="F5470" s="591" t="s">
        <v>794</v>
      </c>
    </row>
    <row r="5471" spans="1:6">
      <c r="A5471" s="596">
        <v>95251</v>
      </c>
      <c r="B5471" s="596" t="s">
        <v>6195</v>
      </c>
      <c r="C5471" s="596" t="s">
        <v>123</v>
      </c>
      <c r="D5471" s="596" t="s">
        <v>942</v>
      </c>
      <c r="E5471" s="598">
        <v>107.38</v>
      </c>
      <c r="F5471" s="591" t="s">
        <v>794</v>
      </c>
    </row>
    <row r="5472" spans="1:6">
      <c r="A5472" s="596">
        <v>95252</v>
      </c>
      <c r="B5472" s="596" t="s">
        <v>6196</v>
      </c>
      <c r="C5472" s="596" t="s">
        <v>123</v>
      </c>
      <c r="D5472" s="596" t="s">
        <v>942</v>
      </c>
      <c r="E5472" s="598">
        <v>130.21</v>
      </c>
      <c r="F5472" s="591" t="s">
        <v>794</v>
      </c>
    </row>
    <row r="5473" spans="1:6">
      <c r="A5473" s="596">
        <v>95253</v>
      </c>
      <c r="B5473" s="596" t="s">
        <v>6197</v>
      </c>
      <c r="C5473" s="596" t="s">
        <v>123</v>
      </c>
      <c r="D5473" s="596" t="s">
        <v>942</v>
      </c>
      <c r="E5473" s="598">
        <v>197.96</v>
      </c>
      <c r="F5473" s="591" t="s">
        <v>794</v>
      </c>
    </row>
    <row r="5474" spans="1:6">
      <c r="A5474" s="596">
        <v>99619</v>
      </c>
      <c r="B5474" s="596" t="s">
        <v>6198</v>
      </c>
      <c r="C5474" s="596" t="s">
        <v>123</v>
      </c>
      <c r="D5474" s="596" t="s">
        <v>793</v>
      </c>
      <c r="E5474" s="598">
        <v>121.71</v>
      </c>
      <c r="F5474" s="591" t="s">
        <v>794</v>
      </c>
    </row>
    <row r="5475" spans="1:6">
      <c r="A5475" s="596">
        <v>99620</v>
      </c>
      <c r="B5475" s="596" t="s">
        <v>6199</v>
      </c>
      <c r="C5475" s="596" t="s">
        <v>123</v>
      </c>
      <c r="D5475" s="596" t="s">
        <v>793</v>
      </c>
      <c r="E5475" s="598">
        <v>165.35</v>
      </c>
      <c r="F5475" s="591" t="s">
        <v>794</v>
      </c>
    </row>
    <row r="5476" spans="1:6">
      <c r="A5476" s="596">
        <v>99621</v>
      </c>
      <c r="B5476" s="596" t="s">
        <v>6200</v>
      </c>
      <c r="C5476" s="596" t="s">
        <v>123</v>
      </c>
      <c r="D5476" s="596" t="s">
        <v>793</v>
      </c>
      <c r="E5476" s="598">
        <v>246.65</v>
      </c>
      <c r="F5476" s="591" t="s">
        <v>794</v>
      </c>
    </row>
    <row r="5477" spans="1:6">
      <c r="A5477" s="596">
        <v>99622</v>
      </c>
      <c r="B5477" s="596" t="s">
        <v>6201</v>
      </c>
      <c r="C5477" s="596" t="s">
        <v>123</v>
      </c>
      <c r="D5477" s="596" t="s">
        <v>793</v>
      </c>
      <c r="E5477" s="598">
        <v>277.20999999999998</v>
      </c>
      <c r="F5477" s="591" t="s">
        <v>794</v>
      </c>
    </row>
    <row r="5478" spans="1:6">
      <c r="A5478" s="596">
        <v>99623</v>
      </c>
      <c r="B5478" s="596" t="s">
        <v>6202</v>
      </c>
      <c r="C5478" s="596" t="s">
        <v>123</v>
      </c>
      <c r="D5478" s="596" t="s">
        <v>793</v>
      </c>
      <c r="E5478" s="598">
        <v>387.13</v>
      </c>
      <c r="F5478" s="591" t="s">
        <v>794</v>
      </c>
    </row>
    <row r="5479" spans="1:6">
      <c r="A5479" s="596">
        <v>99624</v>
      </c>
      <c r="B5479" s="596" t="s">
        <v>6203</v>
      </c>
      <c r="C5479" s="596" t="s">
        <v>123</v>
      </c>
      <c r="D5479" s="596" t="s">
        <v>793</v>
      </c>
      <c r="E5479" s="598">
        <v>552.27</v>
      </c>
      <c r="F5479" s="591" t="s">
        <v>794</v>
      </c>
    </row>
    <row r="5480" spans="1:6">
      <c r="A5480" s="596">
        <v>99625</v>
      </c>
      <c r="B5480" s="596" t="s">
        <v>6204</v>
      </c>
      <c r="C5480" s="596" t="s">
        <v>123</v>
      </c>
      <c r="D5480" s="596" t="s">
        <v>793</v>
      </c>
      <c r="E5480" s="598">
        <v>760.28</v>
      </c>
      <c r="F5480" s="591" t="s">
        <v>794</v>
      </c>
    </row>
    <row r="5481" spans="1:6">
      <c r="A5481" s="596">
        <v>99626</v>
      </c>
      <c r="B5481" s="596" t="s">
        <v>6205</v>
      </c>
      <c r="C5481" s="596" t="s">
        <v>123</v>
      </c>
      <c r="D5481" s="596" t="s">
        <v>793</v>
      </c>
      <c r="E5481" s="598">
        <v>1172.3800000000001</v>
      </c>
      <c r="F5481" s="591" t="s">
        <v>794</v>
      </c>
    </row>
    <row r="5482" spans="1:6">
      <c r="A5482" s="596">
        <v>99627</v>
      </c>
      <c r="B5482" s="596" t="s">
        <v>6206</v>
      </c>
      <c r="C5482" s="596" t="s">
        <v>123</v>
      </c>
      <c r="D5482" s="596" t="s">
        <v>793</v>
      </c>
      <c r="E5482" s="598">
        <v>73.37</v>
      </c>
      <c r="F5482" s="591" t="s">
        <v>794</v>
      </c>
    </row>
    <row r="5483" spans="1:6">
      <c r="A5483" s="596">
        <v>99628</v>
      </c>
      <c r="B5483" s="596" t="s">
        <v>6207</v>
      </c>
      <c r="C5483" s="596" t="s">
        <v>123</v>
      </c>
      <c r="D5483" s="596" t="s">
        <v>793</v>
      </c>
      <c r="E5483" s="598">
        <v>79.72</v>
      </c>
      <c r="F5483" s="591" t="s">
        <v>794</v>
      </c>
    </row>
    <row r="5484" spans="1:6">
      <c r="A5484" s="596">
        <v>99629</v>
      </c>
      <c r="B5484" s="596" t="s">
        <v>6208</v>
      </c>
      <c r="C5484" s="596" t="s">
        <v>123</v>
      </c>
      <c r="D5484" s="596" t="s">
        <v>793</v>
      </c>
      <c r="E5484" s="598">
        <v>88.29</v>
      </c>
      <c r="F5484" s="591" t="s">
        <v>794</v>
      </c>
    </row>
    <row r="5485" spans="1:6">
      <c r="A5485" s="596">
        <v>99630</v>
      </c>
      <c r="B5485" s="596" t="s">
        <v>6209</v>
      </c>
      <c r="C5485" s="596" t="s">
        <v>123</v>
      </c>
      <c r="D5485" s="596" t="s">
        <v>793</v>
      </c>
      <c r="E5485" s="598">
        <v>131.55000000000001</v>
      </c>
      <c r="F5485" s="591" t="s">
        <v>794</v>
      </c>
    </row>
    <row r="5486" spans="1:6">
      <c r="A5486" s="596">
        <v>99631</v>
      </c>
      <c r="B5486" s="596" t="s">
        <v>6210</v>
      </c>
      <c r="C5486" s="596" t="s">
        <v>123</v>
      </c>
      <c r="D5486" s="596" t="s">
        <v>793</v>
      </c>
      <c r="E5486" s="598">
        <v>152.82</v>
      </c>
      <c r="F5486" s="591" t="s">
        <v>794</v>
      </c>
    </row>
    <row r="5487" spans="1:6">
      <c r="A5487" s="596">
        <v>99632</v>
      </c>
      <c r="B5487" s="596" t="s">
        <v>6211</v>
      </c>
      <c r="C5487" s="596" t="s">
        <v>123</v>
      </c>
      <c r="D5487" s="596" t="s">
        <v>793</v>
      </c>
      <c r="E5487" s="598">
        <v>220.8</v>
      </c>
      <c r="F5487" s="591" t="s">
        <v>794</v>
      </c>
    </row>
    <row r="5488" spans="1:6">
      <c r="A5488" s="596">
        <v>99633</v>
      </c>
      <c r="B5488" s="596" t="s">
        <v>6212</v>
      </c>
      <c r="C5488" s="596" t="s">
        <v>123</v>
      </c>
      <c r="D5488" s="596" t="s">
        <v>793</v>
      </c>
      <c r="E5488" s="598">
        <v>475.7</v>
      </c>
      <c r="F5488" s="591" t="s">
        <v>794</v>
      </c>
    </row>
    <row r="5489" spans="1:6">
      <c r="A5489" s="596">
        <v>99634</v>
      </c>
      <c r="B5489" s="596" t="s">
        <v>6213</v>
      </c>
      <c r="C5489" s="596" t="s">
        <v>123</v>
      </c>
      <c r="D5489" s="596" t="s">
        <v>793</v>
      </c>
      <c r="E5489" s="598">
        <v>814.31</v>
      </c>
      <c r="F5489" s="591" t="s">
        <v>794</v>
      </c>
    </row>
    <row r="5490" spans="1:6">
      <c r="A5490" s="596">
        <v>99635</v>
      </c>
      <c r="B5490" s="596" t="s">
        <v>6214</v>
      </c>
      <c r="C5490" s="596" t="s">
        <v>123</v>
      </c>
      <c r="D5490" s="596" t="s">
        <v>942</v>
      </c>
      <c r="E5490" s="598">
        <v>210.12</v>
      </c>
      <c r="F5490" s="591" t="s">
        <v>794</v>
      </c>
    </row>
    <row r="5491" spans="1:6">
      <c r="A5491" s="596">
        <v>103008</v>
      </c>
      <c r="B5491" s="596" t="s">
        <v>6215</v>
      </c>
      <c r="C5491" s="596" t="s">
        <v>123</v>
      </c>
      <c r="D5491" s="596" t="s">
        <v>793</v>
      </c>
      <c r="E5491" s="598">
        <v>99.63</v>
      </c>
      <c r="F5491" s="591" t="s">
        <v>794</v>
      </c>
    </row>
    <row r="5492" spans="1:6">
      <c r="A5492" s="596">
        <v>103009</v>
      </c>
      <c r="B5492" s="596" t="s">
        <v>6216</v>
      </c>
      <c r="C5492" s="596" t="s">
        <v>123</v>
      </c>
      <c r="D5492" s="596" t="s">
        <v>793</v>
      </c>
      <c r="E5492" s="598">
        <v>349.97</v>
      </c>
      <c r="F5492" s="591" t="s">
        <v>794</v>
      </c>
    </row>
    <row r="5493" spans="1:6">
      <c r="A5493" s="596">
        <v>103010</v>
      </c>
      <c r="B5493" s="596" t="s">
        <v>6217</v>
      </c>
      <c r="C5493" s="596" t="s">
        <v>123</v>
      </c>
      <c r="D5493" s="596" t="s">
        <v>793</v>
      </c>
      <c r="E5493" s="598">
        <v>75.540000000000006</v>
      </c>
      <c r="F5493" s="591" t="s">
        <v>794</v>
      </c>
    </row>
    <row r="5494" spans="1:6">
      <c r="A5494" s="596">
        <v>103011</v>
      </c>
      <c r="B5494" s="596" t="s">
        <v>6218</v>
      </c>
      <c r="C5494" s="596" t="s">
        <v>123</v>
      </c>
      <c r="D5494" s="596" t="s">
        <v>793</v>
      </c>
      <c r="E5494" s="598">
        <v>84.1</v>
      </c>
      <c r="F5494" s="591" t="s">
        <v>794</v>
      </c>
    </row>
    <row r="5495" spans="1:6">
      <c r="A5495" s="596">
        <v>103012</v>
      </c>
      <c r="B5495" s="596" t="s">
        <v>6219</v>
      </c>
      <c r="C5495" s="596" t="s">
        <v>123</v>
      </c>
      <c r="D5495" s="596" t="s">
        <v>793</v>
      </c>
      <c r="E5495" s="598">
        <v>132.78</v>
      </c>
      <c r="F5495" s="591" t="s">
        <v>794</v>
      </c>
    </row>
    <row r="5496" spans="1:6">
      <c r="A5496" s="596">
        <v>103013</v>
      </c>
      <c r="B5496" s="596" t="s">
        <v>6220</v>
      </c>
      <c r="C5496" s="596" t="s">
        <v>123</v>
      </c>
      <c r="D5496" s="596" t="s">
        <v>793</v>
      </c>
      <c r="E5496" s="598">
        <v>142.69999999999999</v>
      </c>
      <c r="F5496" s="591" t="s">
        <v>794</v>
      </c>
    </row>
    <row r="5497" spans="1:6">
      <c r="A5497" s="596">
        <v>103014</v>
      </c>
      <c r="B5497" s="596" t="s">
        <v>6221</v>
      </c>
      <c r="C5497" s="596" t="s">
        <v>123</v>
      </c>
      <c r="D5497" s="596" t="s">
        <v>793</v>
      </c>
      <c r="E5497" s="598">
        <v>214.9</v>
      </c>
      <c r="F5497" s="591" t="s">
        <v>794</v>
      </c>
    </row>
    <row r="5498" spans="1:6">
      <c r="A5498" s="596">
        <v>103015</v>
      </c>
      <c r="B5498" s="596" t="s">
        <v>6222</v>
      </c>
      <c r="C5498" s="596" t="s">
        <v>123</v>
      </c>
      <c r="D5498" s="596" t="s">
        <v>793</v>
      </c>
      <c r="E5498" s="598">
        <v>380.77</v>
      </c>
      <c r="F5498" s="591" t="s">
        <v>794</v>
      </c>
    </row>
    <row r="5499" spans="1:6">
      <c r="A5499" s="596">
        <v>103016</v>
      </c>
      <c r="B5499" s="596" t="s">
        <v>6223</v>
      </c>
      <c r="C5499" s="596" t="s">
        <v>123</v>
      </c>
      <c r="D5499" s="596" t="s">
        <v>793</v>
      </c>
      <c r="E5499" s="598">
        <v>520.84</v>
      </c>
      <c r="F5499" s="591" t="s">
        <v>794</v>
      </c>
    </row>
    <row r="5500" spans="1:6">
      <c r="A5500" s="596">
        <v>103017</v>
      </c>
      <c r="B5500" s="596" t="s">
        <v>6224</v>
      </c>
      <c r="C5500" s="596" t="s">
        <v>123</v>
      </c>
      <c r="D5500" s="596" t="s">
        <v>793</v>
      </c>
      <c r="E5500" s="598">
        <v>910.69</v>
      </c>
      <c r="F5500" s="591" t="s">
        <v>794</v>
      </c>
    </row>
    <row r="5501" spans="1:6">
      <c r="A5501" s="596">
        <v>103018</v>
      </c>
      <c r="B5501" s="596" t="s">
        <v>6225</v>
      </c>
      <c r="C5501" s="596" t="s">
        <v>123</v>
      </c>
      <c r="D5501" s="596" t="s">
        <v>942</v>
      </c>
      <c r="E5501" s="598">
        <v>172.45</v>
      </c>
      <c r="F5501" s="591" t="s">
        <v>794</v>
      </c>
    </row>
    <row r="5502" spans="1:6">
      <c r="A5502" s="596">
        <v>103019</v>
      </c>
      <c r="B5502" s="596" t="s">
        <v>6226</v>
      </c>
      <c r="C5502" s="596" t="s">
        <v>123</v>
      </c>
      <c r="D5502" s="596" t="s">
        <v>942</v>
      </c>
      <c r="E5502" s="598">
        <v>179.28</v>
      </c>
      <c r="F5502" s="591" t="s">
        <v>794</v>
      </c>
    </row>
    <row r="5503" spans="1:6">
      <c r="A5503" s="596">
        <v>103029</v>
      </c>
      <c r="B5503" s="596" t="s">
        <v>6227</v>
      </c>
      <c r="C5503" s="596" t="s">
        <v>123</v>
      </c>
      <c r="D5503" s="596" t="s">
        <v>942</v>
      </c>
      <c r="E5503" s="598">
        <v>39.590000000000003</v>
      </c>
      <c r="F5503" s="591" t="s">
        <v>794</v>
      </c>
    </row>
    <row r="5504" spans="1:6">
      <c r="A5504" s="596">
        <v>103036</v>
      </c>
      <c r="B5504" s="596" t="s">
        <v>6228</v>
      </c>
      <c r="C5504" s="596" t="s">
        <v>123</v>
      </c>
      <c r="D5504" s="596" t="s">
        <v>942</v>
      </c>
      <c r="E5504" s="598">
        <v>16.72</v>
      </c>
      <c r="F5504" s="591" t="s">
        <v>794</v>
      </c>
    </row>
    <row r="5505" spans="1:6">
      <c r="A5505" s="596">
        <v>103037</v>
      </c>
      <c r="B5505" s="596" t="s">
        <v>6229</v>
      </c>
      <c r="C5505" s="596" t="s">
        <v>123</v>
      </c>
      <c r="D5505" s="596" t="s">
        <v>942</v>
      </c>
      <c r="E5505" s="598">
        <v>32.99</v>
      </c>
      <c r="F5505" s="591" t="s">
        <v>794</v>
      </c>
    </row>
    <row r="5506" spans="1:6">
      <c r="A5506" s="596">
        <v>103038</v>
      </c>
      <c r="B5506" s="596" t="s">
        <v>6230</v>
      </c>
      <c r="C5506" s="596" t="s">
        <v>123</v>
      </c>
      <c r="D5506" s="596" t="s">
        <v>942</v>
      </c>
      <c r="E5506" s="598">
        <v>44.2</v>
      </c>
      <c r="F5506" s="591" t="s">
        <v>794</v>
      </c>
    </row>
    <row r="5507" spans="1:6">
      <c r="A5507" s="596">
        <v>103039</v>
      </c>
      <c r="B5507" s="596" t="s">
        <v>6231</v>
      </c>
      <c r="C5507" s="596" t="s">
        <v>123</v>
      </c>
      <c r="D5507" s="596" t="s">
        <v>942</v>
      </c>
      <c r="E5507" s="598">
        <v>48.56</v>
      </c>
      <c r="F5507" s="591" t="s">
        <v>794</v>
      </c>
    </row>
    <row r="5508" spans="1:6">
      <c r="A5508" s="596">
        <v>103040</v>
      </c>
      <c r="B5508" s="596" t="s">
        <v>6232</v>
      </c>
      <c r="C5508" s="596" t="s">
        <v>123</v>
      </c>
      <c r="D5508" s="596" t="s">
        <v>942</v>
      </c>
      <c r="E5508" s="598">
        <v>71.62</v>
      </c>
      <c r="F5508" s="591" t="s">
        <v>794</v>
      </c>
    </row>
    <row r="5509" spans="1:6">
      <c r="A5509" s="596">
        <v>103041</v>
      </c>
      <c r="B5509" s="596" t="s">
        <v>6233</v>
      </c>
      <c r="C5509" s="596" t="s">
        <v>123</v>
      </c>
      <c r="D5509" s="596" t="s">
        <v>942</v>
      </c>
      <c r="E5509" s="598">
        <v>14.07</v>
      </c>
      <c r="F5509" s="591" t="s">
        <v>794</v>
      </c>
    </row>
    <row r="5510" spans="1:6">
      <c r="A5510" s="596">
        <v>103042</v>
      </c>
      <c r="B5510" s="596" t="s">
        <v>6234</v>
      </c>
      <c r="C5510" s="596" t="s">
        <v>123</v>
      </c>
      <c r="D5510" s="596" t="s">
        <v>942</v>
      </c>
      <c r="E5510" s="598">
        <v>17.62</v>
      </c>
      <c r="F5510" s="591" t="s">
        <v>794</v>
      </c>
    </row>
    <row r="5511" spans="1:6">
      <c r="A5511" s="596">
        <v>103043</v>
      </c>
      <c r="B5511" s="596" t="s">
        <v>6235</v>
      </c>
      <c r="C5511" s="596" t="s">
        <v>123</v>
      </c>
      <c r="D5511" s="596" t="s">
        <v>942</v>
      </c>
      <c r="E5511" s="598">
        <v>16.12</v>
      </c>
      <c r="F5511" s="591" t="s">
        <v>794</v>
      </c>
    </row>
    <row r="5512" spans="1:6">
      <c r="A5512" s="596">
        <v>103044</v>
      </c>
      <c r="B5512" s="596" t="s">
        <v>6236</v>
      </c>
      <c r="C5512" s="596" t="s">
        <v>123</v>
      </c>
      <c r="D5512" s="596" t="s">
        <v>942</v>
      </c>
      <c r="E5512" s="598">
        <v>21.9</v>
      </c>
      <c r="F5512" s="591" t="s">
        <v>794</v>
      </c>
    </row>
    <row r="5513" spans="1:6">
      <c r="A5513" s="596">
        <v>103045</v>
      </c>
      <c r="B5513" s="596" t="s">
        <v>6237</v>
      </c>
      <c r="C5513" s="596" t="s">
        <v>123</v>
      </c>
      <c r="D5513" s="596" t="s">
        <v>942</v>
      </c>
      <c r="E5513" s="598">
        <v>7.31</v>
      </c>
      <c r="F5513" s="591" t="s">
        <v>794</v>
      </c>
    </row>
    <row r="5514" spans="1:6">
      <c r="A5514" s="596">
        <v>103046</v>
      </c>
      <c r="B5514" s="596" t="s">
        <v>6238</v>
      </c>
      <c r="C5514" s="596" t="s">
        <v>123</v>
      </c>
      <c r="D5514" s="596" t="s">
        <v>942</v>
      </c>
      <c r="E5514" s="598">
        <v>16.760000000000002</v>
      </c>
      <c r="F5514" s="591" t="s">
        <v>794</v>
      </c>
    </row>
    <row r="5515" spans="1:6">
      <c r="A5515" s="596">
        <v>103047</v>
      </c>
      <c r="B5515" s="596" t="s">
        <v>6239</v>
      </c>
      <c r="C5515" s="596" t="s">
        <v>123</v>
      </c>
      <c r="D5515" s="596" t="s">
        <v>942</v>
      </c>
      <c r="E5515" s="598">
        <v>17.760000000000002</v>
      </c>
      <c r="F5515" s="591" t="s">
        <v>794</v>
      </c>
    </row>
    <row r="5516" spans="1:6">
      <c r="A5516" s="596">
        <v>103048</v>
      </c>
      <c r="B5516" s="596" t="s">
        <v>6240</v>
      </c>
      <c r="C5516" s="596" t="s">
        <v>123</v>
      </c>
      <c r="D5516" s="596" t="s">
        <v>942</v>
      </c>
      <c r="E5516" s="598">
        <v>13.68</v>
      </c>
      <c r="F5516" s="591" t="s">
        <v>794</v>
      </c>
    </row>
    <row r="5517" spans="1:6">
      <c r="A5517" s="596">
        <v>103049</v>
      </c>
      <c r="B5517" s="596" t="s">
        <v>6241</v>
      </c>
      <c r="C5517" s="596" t="s">
        <v>123</v>
      </c>
      <c r="D5517" s="596" t="s">
        <v>942</v>
      </c>
      <c r="E5517" s="598">
        <v>14.89</v>
      </c>
      <c r="F5517" s="591" t="s">
        <v>794</v>
      </c>
    </row>
    <row r="5518" spans="1:6">
      <c r="A5518" s="596">
        <v>103050</v>
      </c>
      <c r="B5518" s="596" t="s">
        <v>6242</v>
      </c>
      <c r="C5518" s="596" t="s">
        <v>123</v>
      </c>
      <c r="D5518" s="596" t="s">
        <v>942</v>
      </c>
      <c r="E5518" s="598">
        <v>21.86</v>
      </c>
      <c r="F5518" s="591" t="s">
        <v>794</v>
      </c>
    </row>
    <row r="5519" spans="1:6">
      <c r="A5519" s="596">
        <v>103051</v>
      </c>
      <c r="B5519" s="596" t="s">
        <v>6243</v>
      </c>
      <c r="C5519" s="596" t="s">
        <v>123</v>
      </c>
      <c r="D5519" s="596" t="s">
        <v>942</v>
      </c>
      <c r="E5519" s="598">
        <v>26.39</v>
      </c>
      <c r="F5519" s="591" t="s">
        <v>794</v>
      </c>
    </row>
    <row r="5520" spans="1:6">
      <c r="A5520" s="596">
        <v>103052</v>
      </c>
      <c r="B5520" s="596" t="s">
        <v>6244</v>
      </c>
      <c r="C5520" s="596" t="s">
        <v>123</v>
      </c>
      <c r="D5520" s="596" t="s">
        <v>942</v>
      </c>
      <c r="E5520" s="598">
        <v>35.65</v>
      </c>
      <c r="F5520" s="591" t="s">
        <v>794</v>
      </c>
    </row>
    <row r="5521" spans="1:6">
      <c r="A5521" s="596">
        <v>95634</v>
      </c>
      <c r="B5521" s="596" t="s">
        <v>6245</v>
      </c>
      <c r="C5521" s="596" t="s">
        <v>123</v>
      </c>
      <c r="D5521" s="596" t="s">
        <v>942</v>
      </c>
      <c r="E5521" s="598">
        <v>182.74</v>
      </c>
      <c r="F5521" s="591" t="s">
        <v>794</v>
      </c>
    </row>
    <row r="5522" spans="1:6">
      <c r="A5522" s="596">
        <v>95635</v>
      </c>
      <c r="B5522" s="596" t="s">
        <v>6246</v>
      </c>
      <c r="C5522" s="596" t="s">
        <v>123</v>
      </c>
      <c r="D5522" s="596" t="s">
        <v>942</v>
      </c>
      <c r="E5522" s="598">
        <v>191.58</v>
      </c>
      <c r="F5522" s="591" t="s">
        <v>794</v>
      </c>
    </row>
    <row r="5523" spans="1:6">
      <c r="A5523" s="596">
        <v>95636</v>
      </c>
      <c r="B5523" s="596" t="s">
        <v>6247</v>
      </c>
      <c r="C5523" s="596" t="s">
        <v>123</v>
      </c>
      <c r="D5523" s="596" t="s">
        <v>793</v>
      </c>
      <c r="E5523" s="598">
        <v>331.45</v>
      </c>
      <c r="F5523" s="591" t="s">
        <v>794</v>
      </c>
    </row>
    <row r="5524" spans="1:6">
      <c r="A5524" s="596">
        <v>95637</v>
      </c>
      <c r="B5524" s="596" t="s">
        <v>6248</v>
      </c>
      <c r="C5524" s="596" t="s">
        <v>123</v>
      </c>
      <c r="D5524" s="596" t="s">
        <v>793</v>
      </c>
      <c r="E5524" s="598">
        <v>438.68</v>
      </c>
      <c r="F5524" s="591" t="s">
        <v>794</v>
      </c>
    </row>
    <row r="5525" spans="1:6">
      <c r="A5525" s="596">
        <v>95638</v>
      </c>
      <c r="B5525" s="596" t="s">
        <v>6249</v>
      </c>
      <c r="C5525" s="596" t="s">
        <v>123</v>
      </c>
      <c r="D5525" s="596" t="s">
        <v>793</v>
      </c>
      <c r="E5525" s="598">
        <v>541.01</v>
      </c>
      <c r="F5525" s="591" t="s">
        <v>794</v>
      </c>
    </row>
    <row r="5526" spans="1:6">
      <c r="A5526" s="596">
        <v>95639</v>
      </c>
      <c r="B5526" s="596" t="s">
        <v>6250</v>
      </c>
      <c r="C5526" s="596" t="s">
        <v>123</v>
      </c>
      <c r="D5526" s="596" t="s">
        <v>793</v>
      </c>
      <c r="E5526" s="598">
        <v>742.85</v>
      </c>
      <c r="F5526" s="591" t="s">
        <v>794</v>
      </c>
    </row>
    <row r="5527" spans="1:6">
      <c r="A5527" s="596">
        <v>95641</v>
      </c>
      <c r="B5527" s="596" t="s">
        <v>6251</v>
      </c>
      <c r="C5527" s="596" t="s">
        <v>123</v>
      </c>
      <c r="D5527" s="596" t="s">
        <v>942</v>
      </c>
      <c r="E5527" s="598">
        <v>265.14</v>
      </c>
      <c r="F5527" s="591" t="s">
        <v>794</v>
      </c>
    </row>
    <row r="5528" spans="1:6">
      <c r="A5528" s="596">
        <v>95642</v>
      </c>
      <c r="B5528" s="596" t="s">
        <v>6252</v>
      </c>
      <c r="C5528" s="596" t="s">
        <v>123</v>
      </c>
      <c r="D5528" s="596" t="s">
        <v>942</v>
      </c>
      <c r="E5528" s="598">
        <v>392.17</v>
      </c>
      <c r="F5528" s="591" t="s">
        <v>794</v>
      </c>
    </row>
    <row r="5529" spans="1:6">
      <c r="A5529" s="596">
        <v>95643</v>
      </c>
      <c r="B5529" s="596" t="s">
        <v>6253</v>
      </c>
      <c r="C5529" s="596" t="s">
        <v>123</v>
      </c>
      <c r="D5529" s="596" t="s">
        <v>942</v>
      </c>
      <c r="E5529" s="598">
        <v>513.05999999999995</v>
      </c>
      <c r="F5529" s="591" t="s">
        <v>794</v>
      </c>
    </row>
    <row r="5530" spans="1:6">
      <c r="A5530" s="596">
        <v>95644</v>
      </c>
      <c r="B5530" s="596" t="s">
        <v>6254</v>
      </c>
      <c r="C5530" s="596" t="s">
        <v>123</v>
      </c>
      <c r="D5530" s="596" t="s">
        <v>942</v>
      </c>
      <c r="E5530" s="598">
        <v>194.7</v>
      </c>
      <c r="F5530" s="591" t="s">
        <v>794</v>
      </c>
    </row>
    <row r="5531" spans="1:6">
      <c r="A5531" s="596">
        <v>95645</v>
      </c>
      <c r="B5531" s="596" t="s">
        <v>6255</v>
      </c>
      <c r="C5531" s="596" t="s">
        <v>123</v>
      </c>
      <c r="D5531" s="596" t="s">
        <v>942</v>
      </c>
      <c r="E5531" s="598">
        <v>356.55</v>
      </c>
      <c r="F5531" s="591" t="s">
        <v>794</v>
      </c>
    </row>
    <row r="5532" spans="1:6">
      <c r="A5532" s="596">
        <v>95646</v>
      </c>
      <c r="B5532" s="596" t="s">
        <v>6256</v>
      </c>
      <c r="C5532" s="596" t="s">
        <v>123</v>
      </c>
      <c r="D5532" s="596" t="s">
        <v>942</v>
      </c>
      <c r="E5532" s="598">
        <v>531.55999999999995</v>
      </c>
      <c r="F5532" s="591" t="s">
        <v>794</v>
      </c>
    </row>
    <row r="5533" spans="1:6">
      <c r="A5533" s="596">
        <v>95647</v>
      </c>
      <c r="B5533" s="596" t="s">
        <v>6257</v>
      </c>
      <c r="C5533" s="596" t="s">
        <v>123</v>
      </c>
      <c r="D5533" s="596" t="s">
        <v>942</v>
      </c>
      <c r="E5533" s="598">
        <v>697.1</v>
      </c>
      <c r="F5533" s="591" t="s">
        <v>794</v>
      </c>
    </row>
    <row r="5534" spans="1:6">
      <c r="A5534" s="596">
        <v>95648</v>
      </c>
      <c r="B5534" s="596" t="s">
        <v>6258</v>
      </c>
      <c r="C5534" s="596" t="s">
        <v>123</v>
      </c>
      <c r="D5534" s="596" t="s">
        <v>942</v>
      </c>
      <c r="E5534" s="598">
        <v>589.46</v>
      </c>
      <c r="F5534" s="591" t="s">
        <v>794</v>
      </c>
    </row>
    <row r="5535" spans="1:6">
      <c r="A5535" s="596">
        <v>95649</v>
      </c>
      <c r="B5535" s="596" t="s">
        <v>6259</v>
      </c>
      <c r="C5535" s="596" t="s">
        <v>123</v>
      </c>
      <c r="D5535" s="596" t="s">
        <v>942</v>
      </c>
      <c r="E5535" s="598">
        <v>1016.38</v>
      </c>
      <c r="F5535" s="591" t="s">
        <v>794</v>
      </c>
    </row>
    <row r="5536" spans="1:6">
      <c r="A5536" s="596">
        <v>95650</v>
      </c>
      <c r="B5536" s="596" t="s">
        <v>6260</v>
      </c>
      <c r="C5536" s="596" t="s">
        <v>123</v>
      </c>
      <c r="D5536" s="596" t="s">
        <v>942</v>
      </c>
      <c r="E5536" s="598">
        <v>1483.85</v>
      </c>
      <c r="F5536" s="591" t="s">
        <v>794</v>
      </c>
    </row>
    <row r="5537" spans="1:6">
      <c r="A5537" s="596">
        <v>95651</v>
      </c>
      <c r="B5537" s="596" t="s">
        <v>6261</v>
      </c>
      <c r="C5537" s="596" t="s">
        <v>123</v>
      </c>
      <c r="D5537" s="596" t="s">
        <v>942</v>
      </c>
      <c r="E5537" s="598">
        <v>1927.37</v>
      </c>
      <c r="F5537" s="591" t="s">
        <v>794</v>
      </c>
    </row>
    <row r="5538" spans="1:6">
      <c r="A5538" s="596">
        <v>95652</v>
      </c>
      <c r="B5538" s="596" t="s">
        <v>6262</v>
      </c>
      <c r="C5538" s="596" t="s">
        <v>123</v>
      </c>
      <c r="D5538" s="596" t="s">
        <v>942</v>
      </c>
      <c r="E5538" s="598">
        <v>729.55</v>
      </c>
      <c r="F5538" s="591" t="s">
        <v>794</v>
      </c>
    </row>
    <row r="5539" spans="1:6">
      <c r="A5539" s="596">
        <v>95653</v>
      </c>
      <c r="B5539" s="596" t="s">
        <v>6263</v>
      </c>
      <c r="C5539" s="596" t="s">
        <v>123</v>
      </c>
      <c r="D5539" s="596" t="s">
        <v>942</v>
      </c>
      <c r="E5539" s="598">
        <v>1294.69</v>
      </c>
      <c r="F5539" s="591" t="s">
        <v>794</v>
      </c>
    </row>
    <row r="5540" spans="1:6">
      <c r="A5540" s="596">
        <v>95654</v>
      </c>
      <c r="B5540" s="596" t="s">
        <v>6264</v>
      </c>
      <c r="C5540" s="596" t="s">
        <v>123</v>
      </c>
      <c r="D5540" s="596" t="s">
        <v>942</v>
      </c>
      <c r="E5540" s="598">
        <v>1905.96</v>
      </c>
      <c r="F5540" s="591" t="s">
        <v>794</v>
      </c>
    </row>
    <row r="5541" spans="1:6">
      <c r="A5541" s="596">
        <v>95655</v>
      </c>
      <c r="B5541" s="596" t="s">
        <v>6265</v>
      </c>
      <c r="C5541" s="596" t="s">
        <v>123</v>
      </c>
      <c r="D5541" s="596" t="s">
        <v>942</v>
      </c>
      <c r="E5541" s="598">
        <v>2486.4699999999998</v>
      </c>
      <c r="F5541" s="591" t="s">
        <v>794</v>
      </c>
    </row>
    <row r="5542" spans="1:6">
      <c r="A5542" s="596">
        <v>95657</v>
      </c>
      <c r="B5542" s="596" t="s">
        <v>6266</v>
      </c>
      <c r="C5542" s="596" t="s">
        <v>123</v>
      </c>
      <c r="D5542" s="596" t="s">
        <v>793</v>
      </c>
      <c r="E5542" s="598">
        <v>266.58999999999997</v>
      </c>
      <c r="F5542" s="591" t="s">
        <v>794</v>
      </c>
    </row>
    <row r="5543" spans="1:6">
      <c r="A5543" s="596">
        <v>95658</v>
      </c>
      <c r="B5543" s="596" t="s">
        <v>6267</v>
      </c>
      <c r="C5543" s="596" t="s">
        <v>123</v>
      </c>
      <c r="D5543" s="596" t="s">
        <v>793</v>
      </c>
      <c r="E5543" s="598">
        <v>485.73</v>
      </c>
      <c r="F5543" s="591" t="s">
        <v>794</v>
      </c>
    </row>
    <row r="5544" spans="1:6">
      <c r="A5544" s="596">
        <v>95659</v>
      </c>
      <c r="B5544" s="596" t="s">
        <v>6268</v>
      </c>
      <c r="C5544" s="596" t="s">
        <v>123</v>
      </c>
      <c r="D5544" s="596" t="s">
        <v>793</v>
      </c>
      <c r="E5544" s="598">
        <v>722.98</v>
      </c>
      <c r="F5544" s="591" t="s">
        <v>794</v>
      </c>
    </row>
    <row r="5545" spans="1:6">
      <c r="A5545" s="596">
        <v>95660</v>
      </c>
      <c r="B5545" s="596" t="s">
        <v>6269</v>
      </c>
      <c r="C5545" s="596" t="s">
        <v>123</v>
      </c>
      <c r="D5545" s="596" t="s">
        <v>793</v>
      </c>
      <c r="E5545" s="598">
        <v>947.86</v>
      </c>
      <c r="F5545" s="591" t="s">
        <v>794</v>
      </c>
    </row>
    <row r="5546" spans="1:6">
      <c r="A5546" s="596">
        <v>95661</v>
      </c>
      <c r="B5546" s="596" t="s">
        <v>6270</v>
      </c>
      <c r="C5546" s="596" t="s">
        <v>123</v>
      </c>
      <c r="D5546" s="596" t="s">
        <v>793</v>
      </c>
      <c r="E5546" s="598">
        <v>331.45</v>
      </c>
      <c r="F5546" s="591" t="s">
        <v>794</v>
      </c>
    </row>
    <row r="5547" spans="1:6">
      <c r="A5547" s="596">
        <v>95662</v>
      </c>
      <c r="B5547" s="596" t="s">
        <v>6271</v>
      </c>
      <c r="C5547" s="596" t="s">
        <v>123</v>
      </c>
      <c r="D5547" s="596" t="s">
        <v>793</v>
      </c>
      <c r="E5547" s="598">
        <v>614.24</v>
      </c>
      <c r="F5547" s="591" t="s">
        <v>794</v>
      </c>
    </row>
    <row r="5548" spans="1:6">
      <c r="A5548" s="596">
        <v>95663</v>
      </c>
      <c r="B5548" s="596" t="s">
        <v>6272</v>
      </c>
      <c r="C5548" s="596" t="s">
        <v>123</v>
      </c>
      <c r="D5548" s="596" t="s">
        <v>793</v>
      </c>
      <c r="E5548" s="598">
        <v>918.83</v>
      </c>
      <c r="F5548" s="591" t="s">
        <v>794</v>
      </c>
    </row>
    <row r="5549" spans="1:6">
      <c r="A5549" s="596">
        <v>95664</v>
      </c>
      <c r="B5549" s="596" t="s">
        <v>6273</v>
      </c>
      <c r="C5549" s="596" t="s">
        <v>123</v>
      </c>
      <c r="D5549" s="596" t="s">
        <v>793</v>
      </c>
      <c r="E5549" s="598">
        <v>1206.51</v>
      </c>
      <c r="F5549" s="591" t="s">
        <v>794</v>
      </c>
    </row>
    <row r="5550" spans="1:6">
      <c r="A5550" s="596">
        <v>95665</v>
      </c>
      <c r="B5550" s="596" t="s">
        <v>6274</v>
      </c>
      <c r="C5550" s="596" t="s">
        <v>123</v>
      </c>
      <c r="D5550" s="596" t="s">
        <v>793</v>
      </c>
      <c r="E5550" s="598">
        <v>295.52</v>
      </c>
      <c r="F5550" s="591" t="s">
        <v>794</v>
      </c>
    </row>
    <row r="5551" spans="1:6">
      <c r="A5551" s="596">
        <v>95666</v>
      </c>
      <c r="B5551" s="596" t="s">
        <v>6275</v>
      </c>
      <c r="C5551" s="596" t="s">
        <v>123</v>
      </c>
      <c r="D5551" s="596" t="s">
        <v>793</v>
      </c>
      <c r="E5551" s="598">
        <v>523.04999999999995</v>
      </c>
      <c r="F5551" s="591" t="s">
        <v>794</v>
      </c>
    </row>
    <row r="5552" spans="1:6">
      <c r="A5552" s="596">
        <v>95667</v>
      </c>
      <c r="B5552" s="596" t="s">
        <v>6276</v>
      </c>
      <c r="C5552" s="596" t="s">
        <v>123</v>
      </c>
      <c r="D5552" s="596" t="s">
        <v>793</v>
      </c>
      <c r="E5552" s="598">
        <v>774.56</v>
      </c>
      <c r="F5552" s="591" t="s">
        <v>794</v>
      </c>
    </row>
    <row r="5553" spans="1:6">
      <c r="A5553" s="596">
        <v>95668</v>
      </c>
      <c r="B5553" s="596" t="s">
        <v>6277</v>
      </c>
      <c r="C5553" s="596" t="s">
        <v>123</v>
      </c>
      <c r="D5553" s="596" t="s">
        <v>793</v>
      </c>
      <c r="E5553" s="598">
        <v>1011.95</v>
      </c>
      <c r="F5553" s="591" t="s">
        <v>794</v>
      </c>
    </row>
    <row r="5554" spans="1:6">
      <c r="A5554" s="596">
        <v>95669</v>
      </c>
      <c r="B5554" s="596" t="s">
        <v>6278</v>
      </c>
      <c r="C5554" s="596" t="s">
        <v>123</v>
      </c>
      <c r="D5554" s="596" t="s">
        <v>793</v>
      </c>
      <c r="E5554" s="598">
        <v>356.83</v>
      </c>
      <c r="F5554" s="591" t="s">
        <v>794</v>
      </c>
    </row>
    <row r="5555" spans="1:6">
      <c r="A5555" s="596">
        <v>95670</v>
      </c>
      <c r="B5555" s="596" t="s">
        <v>6279</v>
      </c>
      <c r="C5555" s="596" t="s">
        <v>123</v>
      </c>
      <c r="D5555" s="596" t="s">
        <v>793</v>
      </c>
      <c r="E5555" s="598">
        <v>644.62</v>
      </c>
      <c r="F5555" s="591" t="s">
        <v>794</v>
      </c>
    </row>
    <row r="5556" spans="1:6">
      <c r="A5556" s="596">
        <v>95671</v>
      </c>
      <c r="B5556" s="596" t="s">
        <v>6280</v>
      </c>
      <c r="C5556" s="596" t="s">
        <v>123</v>
      </c>
      <c r="D5556" s="596" t="s">
        <v>793</v>
      </c>
      <c r="E5556" s="598">
        <v>959.52</v>
      </c>
      <c r="F5556" s="591" t="s">
        <v>794</v>
      </c>
    </row>
    <row r="5557" spans="1:6">
      <c r="A5557" s="596">
        <v>95672</v>
      </c>
      <c r="B5557" s="596" t="s">
        <v>6281</v>
      </c>
      <c r="C5557" s="596" t="s">
        <v>123</v>
      </c>
      <c r="D5557" s="596" t="s">
        <v>793</v>
      </c>
      <c r="E5557" s="598">
        <v>1256.52</v>
      </c>
      <c r="F5557" s="591" t="s">
        <v>794</v>
      </c>
    </row>
    <row r="5558" spans="1:6">
      <c r="A5558" s="596">
        <v>95673</v>
      </c>
      <c r="B5558" s="596" t="s">
        <v>6282</v>
      </c>
      <c r="C5558" s="596" t="s">
        <v>123</v>
      </c>
      <c r="D5558" s="596" t="s">
        <v>793</v>
      </c>
      <c r="E5558" s="598">
        <v>110.24</v>
      </c>
      <c r="F5558" s="591" t="s">
        <v>794</v>
      </c>
    </row>
    <row r="5559" spans="1:6">
      <c r="A5559" s="596">
        <v>95674</v>
      </c>
      <c r="B5559" s="596" t="s">
        <v>6283</v>
      </c>
      <c r="C5559" s="596" t="s">
        <v>123</v>
      </c>
      <c r="D5559" s="596" t="s">
        <v>793</v>
      </c>
      <c r="E5559" s="598">
        <v>117.01</v>
      </c>
      <c r="F5559" s="591" t="s">
        <v>794</v>
      </c>
    </row>
    <row r="5560" spans="1:6">
      <c r="A5560" s="596">
        <v>95675</v>
      </c>
      <c r="B5560" s="596" t="s">
        <v>6284</v>
      </c>
      <c r="C5560" s="596" t="s">
        <v>123</v>
      </c>
      <c r="D5560" s="596" t="s">
        <v>793</v>
      </c>
      <c r="E5560" s="598">
        <v>144.37</v>
      </c>
      <c r="F5560" s="591" t="s">
        <v>794</v>
      </c>
    </row>
    <row r="5561" spans="1:6">
      <c r="A5561" s="596">
        <v>95676</v>
      </c>
      <c r="B5561" s="596" t="s">
        <v>6285</v>
      </c>
      <c r="C5561" s="596" t="s">
        <v>123</v>
      </c>
      <c r="D5561" s="596" t="s">
        <v>793</v>
      </c>
      <c r="E5561" s="598">
        <v>136.01</v>
      </c>
      <c r="F5561" s="591" t="s">
        <v>794</v>
      </c>
    </row>
    <row r="5562" spans="1:6">
      <c r="A5562" s="596">
        <v>97741</v>
      </c>
      <c r="B5562" s="596" t="s">
        <v>6286</v>
      </c>
      <c r="C5562" s="596" t="s">
        <v>123</v>
      </c>
      <c r="D5562" s="596" t="s">
        <v>942</v>
      </c>
      <c r="E5562" s="598">
        <v>148.55000000000001</v>
      </c>
      <c r="F5562" s="591" t="s">
        <v>794</v>
      </c>
    </row>
    <row r="5563" spans="1:6">
      <c r="A5563" s="596">
        <v>104992</v>
      </c>
      <c r="B5563" s="596" t="s">
        <v>6287</v>
      </c>
      <c r="C5563" s="596" t="s">
        <v>123</v>
      </c>
      <c r="D5563" s="596" t="s">
        <v>793</v>
      </c>
      <c r="E5563" s="598">
        <v>1160.72</v>
      </c>
      <c r="F5563" s="591" t="s">
        <v>794</v>
      </c>
    </row>
    <row r="5564" spans="1:6">
      <c r="A5564" s="596">
        <v>104997</v>
      </c>
      <c r="B5564" s="596" t="s">
        <v>6288</v>
      </c>
      <c r="C5564" s="596" t="s">
        <v>123</v>
      </c>
      <c r="D5564" s="596" t="s">
        <v>793</v>
      </c>
      <c r="E5564" s="598">
        <v>379.55</v>
      </c>
      <c r="F5564" s="591" t="s">
        <v>794</v>
      </c>
    </row>
    <row r="5565" spans="1:6">
      <c r="A5565" s="596">
        <v>104998</v>
      </c>
      <c r="B5565" s="596" t="s">
        <v>6289</v>
      </c>
      <c r="C5565" s="596" t="s">
        <v>123</v>
      </c>
      <c r="D5565" s="596" t="s">
        <v>793</v>
      </c>
      <c r="E5565" s="598">
        <v>508.3</v>
      </c>
      <c r="F5565" s="591" t="s">
        <v>794</v>
      </c>
    </row>
    <row r="5566" spans="1:6">
      <c r="A5566" s="596">
        <v>105135</v>
      </c>
      <c r="B5566" s="596" t="s">
        <v>6290</v>
      </c>
      <c r="C5566" s="596" t="s">
        <v>123</v>
      </c>
      <c r="D5566" s="596" t="s">
        <v>793</v>
      </c>
      <c r="E5566" s="598">
        <v>831.1</v>
      </c>
      <c r="F5566" s="591" t="s">
        <v>794</v>
      </c>
    </row>
    <row r="5567" spans="1:6">
      <c r="A5567" s="596">
        <v>90436</v>
      </c>
      <c r="B5567" s="596" t="s">
        <v>6291</v>
      </c>
      <c r="C5567" s="596" t="s">
        <v>123</v>
      </c>
      <c r="D5567" s="596" t="s">
        <v>942</v>
      </c>
      <c r="E5567" s="598">
        <v>12.26</v>
      </c>
      <c r="F5567" s="591" t="s">
        <v>794</v>
      </c>
    </row>
    <row r="5568" spans="1:6">
      <c r="A5568" s="596">
        <v>90437</v>
      </c>
      <c r="B5568" s="596" t="s">
        <v>6292</v>
      </c>
      <c r="C5568" s="596" t="s">
        <v>123</v>
      </c>
      <c r="D5568" s="596" t="s">
        <v>942</v>
      </c>
      <c r="E5568" s="598">
        <v>32.700000000000003</v>
      </c>
      <c r="F5568" s="591" t="s">
        <v>794</v>
      </c>
    </row>
    <row r="5569" spans="1:6">
      <c r="A5569" s="596">
        <v>90438</v>
      </c>
      <c r="B5569" s="596" t="s">
        <v>6293</v>
      </c>
      <c r="C5569" s="596" t="s">
        <v>123</v>
      </c>
      <c r="D5569" s="596" t="s">
        <v>942</v>
      </c>
      <c r="E5569" s="598">
        <v>47.75</v>
      </c>
      <c r="F5569" s="591" t="s">
        <v>794</v>
      </c>
    </row>
    <row r="5570" spans="1:6">
      <c r="A5570" s="596">
        <v>90439</v>
      </c>
      <c r="B5570" s="596" t="s">
        <v>6294</v>
      </c>
      <c r="C5570" s="596" t="s">
        <v>123</v>
      </c>
      <c r="D5570" s="596" t="s">
        <v>942</v>
      </c>
      <c r="E5570" s="598">
        <v>7.13</v>
      </c>
      <c r="F5570" s="591" t="s">
        <v>794</v>
      </c>
    </row>
    <row r="5571" spans="1:6">
      <c r="A5571" s="596">
        <v>90440</v>
      </c>
      <c r="B5571" s="596" t="s">
        <v>6295</v>
      </c>
      <c r="C5571" s="596" t="s">
        <v>123</v>
      </c>
      <c r="D5571" s="596" t="s">
        <v>942</v>
      </c>
      <c r="E5571" s="598">
        <v>19.010000000000002</v>
      </c>
      <c r="F5571" s="591" t="s">
        <v>794</v>
      </c>
    </row>
    <row r="5572" spans="1:6">
      <c r="A5572" s="596">
        <v>90441</v>
      </c>
      <c r="B5572" s="596" t="s">
        <v>6296</v>
      </c>
      <c r="C5572" s="596" t="s">
        <v>123</v>
      </c>
      <c r="D5572" s="596" t="s">
        <v>942</v>
      </c>
      <c r="E5572" s="598">
        <v>27.77</v>
      </c>
      <c r="F5572" s="591" t="s">
        <v>794</v>
      </c>
    </row>
    <row r="5573" spans="1:6">
      <c r="A5573" s="596">
        <v>90443</v>
      </c>
      <c r="B5573" s="596" t="s">
        <v>6297</v>
      </c>
      <c r="C5573" s="596" t="s">
        <v>67</v>
      </c>
      <c r="D5573" s="596" t="s">
        <v>942</v>
      </c>
      <c r="E5573" s="598">
        <v>6.59</v>
      </c>
      <c r="F5573" s="591" t="s">
        <v>794</v>
      </c>
    </row>
    <row r="5574" spans="1:6">
      <c r="A5574" s="596">
        <v>90444</v>
      </c>
      <c r="B5574" s="596" t="s">
        <v>6298</v>
      </c>
      <c r="C5574" s="596" t="s">
        <v>67</v>
      </c>
      <c r="D5574" s="596" t="s">
        <v>942</v>
      </c>
      <c r="E5574" s="598">
        <v>9.5</v>
      </c>
      <c r="F5574" s="591" t="s">
        <v>794</v>
      </c>
    </row>
    <row r="5575" spans="1:6">
      <c r="A5575" s="596">
        <v>90445</v>
      </c>
      <c r="B5575" s="596" t="s">
        <v>6299</v>
      </c>
      <c r="C5575" s="596" t="s">
        <v>67</v>
      </c>
      <c r="D5575" s="596" t="s">
        <v>942</v>
      </c>
      <c r="E5575" s="598">
        <v>12.62</v>
      </c>
      <c r="F5575" s="591" t="s">
        <v>794</v>
      </c>
    </row>
    <row r="5576" spans="1:6">
      <c r="A5576" s="596">
        <v>90446</v>
      </c>
      <c r="B5576" s="596" t="s">
        <v>6300</v>
      </c>
      <c r="C5576" s="596" t="s">
        <v>67</v>
      </c>
      <c r="D5576" s="596" t="s">
        <v>942</v>
      </c>
      <c r="E5576" s="598">
        <v>16.75</v>
      </c>
      <c r="F5576" s="591" t="s">
        <v>794</v>
      </c>
    </row>
    <row r="5577" spans="1:6">
      <c r="A5577" s="596">
        <v>90447</v>
      </c>
      <c r="B5577" s="596" t="s">
        <v>6301</v>
      </c>
      <c r="C5577" s="596" t="s">
        <v>67</v>
      </c>
      <c r="D5577" s="596" t="s">
        <v>942</v>
      </c>
      <c r="E5577" s="598">
        <v>6.9</v>
      </c>
      <c r="F5577" s="591" t="s">
        <v>794</v>
      </c>
    </row>
    <row r="5578" spans="1:6">
      <c r="A5578" s="596">
        <v>90451</v>
      </c>
      <c r="B5578" s="596" t="s">
        <v>6302</v>
      </c>
      <c r="C5578" s="596" t="s">
        <v>123</v>
      </c>
      <c r="D5578" s="596" t="s">
        <v>793</v>
      </c>
      <c r="E5578" s="598">
        <v>5.62</v>
      </c>
      <c r="F5578" s="591" t="s">
        <v>794</v>
      </c>
    </row>
    <row r="5579" spans="1:6">
      <c r="A5579" s="596">
        <v>90452</v>
      </c>
      <c r="B5579" s="596" t="s">
        <v>6303</v>
      </c>
      <c r="C5579" s="596" t="s">
        <v>123</v>
      </c>
      <c r="D5579" s="596" t="s">
        <v>793</v>
      </c>
      <c r="E5579" s="598">
        <v>21.86</v>
      </c>
      <c r="F5579" s="591" t="s">
        <v>794</v>
      </c>
    </row>
    <row r="5580" spans="1:6">
      <c r="A5580" s="596">
        <v>90453</v>
      </c>
      <c r="B5580" s="596" t="s">
        <v>6304</v>
      </c>
      <c r="C5580" s="596" t="s">
        <v>123</v>
      </c>
      <c r="D5580" s="596" t="s">
        <v>942</v>
      </c>
      <c r="E5580" s="598">
        <v>3.6</v>
      </c>
      <c r="F5580" s="591" t="s">
        <v>794</v>
      </c>
    </row>
    <row r="5581" spans="1:6">
      <c r="A5581" s="596">
        <v>90454</v>
      </c>
      <c r="B5581" s="596" t="s">
        <v>6305</v>
      </c>
      <c r="C5581" s="596" t="s">
        <v>123</v>
      </c>
      <c r="D5581" s="596" t="s">
        <v>942</v>
      </c>
      <c r="E5581" s="598">
        <v>5.76</v>
      </c>
      <c r="F5581" s="591" t="s">
        <v>794</v>
      </c>
    </row>
    <row r="5582" spans="1:6">
      <c r="A5582" s="596">
        <v>90455</v>
      </c>
      <c r="B5582" s="596" t="s">
        <v>6306</v>
      </c>
      <c r="C5582" s="596" t="s">
        <v>123</v>
      </c>
      <c r="D5582" s="596" t="s">
        <v>942</v>
      </c>
      <c r="E5582" s="598">
        <v>7.23</v>
      </c>
      <c r="F5582" s="591" t="s">
        <v>794</v>
      </c>
    </row>
    <row r="5583" spans="1:6">
      <c r="A5583" s="596">
        <v>90456</v>
      </c>
      <c r="B5583" s="596" t="s">
        <v>6307</v>
      </c>
      <c r="C5583" s="596" t="s">
        <v>123</v>
      </c>
      <c r="D5583" s="596" t="s">
        <v>942</v>
      </c>
      <c r="E5583" s="598">
        <v>4.57</v>
      </c>
      <c r="F5583" s="591" t="s">
        <v>794</v>
      </c>
    </row>
    <row r="5584" spans="1:6">
      <c r="A5584" s="596">
        <v>90457</v>
      </c>
      <c r="B5584" s="596" t="s">
        <v>6308</v>
      </c>
      <c r="C5584" s="596" t="s">
        <v>123</v>
      </c>
      <c r="D5584" s="596" t="s">
        <v>942</v>
      </c>
      <c r="E5584" s="598">
        <v>10.44</v>
      </c>
      <c r="F5584" s="591" t="s">
        <v>794</v>
      </c>
    </row>
    <row r="5585" spans="1:6">
      <c r="A5585" s="596">
        <v>90458</v>
      </c>
      <c r="B5585" s="596" t="s">
        <v>6309</v>
      </c>
      <c r="C5585" s="596" t="s">
        <v>123</v>
      </c>
      <c r="D5585" s="596" t="s">
        <v>942</v>
      </c>
      <c r="E5585" s="598">
        <v>29.79</v>
      </c>
      <c r="F5585" s="591" t="s">
        <v>794</v>
      </c>
    </row>
    <row r="5586" spans="1:6">
      <c r="A5586" s="596">
        <v>90459</v>
      </c>
      <c r="B5586" s="596" t="s">
        <v>6310</v>
      </c>
      <c r="C5586" s="596" t="s">
        <v>123</v>
      </c>
      <c r="D5586" s="596" t="s">
        <v>942</v>
      </c>
      <c r="E5586" s="598">
        <v>40.229999999999997</v>
      </c>
      <c r="F5586" s="591" t="s">
        <v>794</v>
      </c>
    </row>
    <row r="5587" spans="1:6">
      <c r="A5587" s="596">
        <v>90460</v>
      </c>
      <c r="B5587" s="596" t="s">
        <v>6311</v>
      </c>
      <c r="C5587" s="596" t="s">
        <v>67</v>
      </c>
      <c r="D5587" s="596" t="s">
        <v>793</v>
      </c>
      <c r="E5587" s="597">
        <v>23.42</v>
      </c>
      <c r="F5587" s="591" t="s">
        <v>794</v>
      </c>
    </row>
    <row r="5588" spans="1:6">
      <c r="A5588" s="596">
        <v>90461</v>
      </c>
      <c r="B5588" s="596" t="s">
        <v>6312</v>
      </c>
      <c r="C5588" s="596" t="s">
        <v>67</v>
      </c>
      <c r="D5588" s="596" t="s">
        <v>793</v>
      </c>
      <c r="E5588" s="597">
        <v>16.940000000000001</v>
      </c>
      <c r="F5588" s="591" t="s">
        <v>794</v>
      </c>
    </row>
    <row r="5589" spans="1:6">
      <c r="A5589" s="596">
        <v>90462</v>
      </c>
      <c r="B5589" s="596" t="s">
        <v>6313</v>
      </c>
      <c r="C5589" s="596" t="s">
        <v>67</v>
      </c>
      <c r="D5589" s="596" t="s">
        <v>793</v>
      </c>
      <c r="E5589" s="597">
        <v>4.18</v>
      </c>
      <c r="F5589" s="591" t="s">
        <v>794</v>
      </c>
    </row>
    <row r="5590" spans="1:6">
      <c r="A5590" s="596">
        <v>90463</v>
      </c>
      <c r="B5590" s="596" t="s">
        <v>6314</v>
      </c>
      <c r="C5590" s="596" t="s">
        <v>67</v>
      </c>
      <c r="D5590" s="596" t="s">
        <v>793</v>
      </c>
      <c r="E5590" s="597">
        <v>3.45</v>
      </c>
      <c r="F5590" s="591" t="s">
        <v>794</v>
      </c>
    </row>
    <row r="5591" spans="1:6">
      <c r="A5591" s="596">
        <v>90466</v>
      </c>
      <c r="B5591" s="596" t="s">
        <v>6315</v>
      </c>
      <c r="C5591" s="596" t="s">
        <v>67</v>
      </c>
      <c r="D5591" s="596" t="s">
        <v>942</v>
      </c>
      <c r="E5591" s="598">
        <v>13.69</v>
      </c>
      <c r="F5591" s="591" t="s">
        <v>794</v>
      </c>
    </row>
    <row r="5592" spans="1:6">
      <c r="A5592" s="596">
        <v>90467</v>
      </c>
      <c r="B5592" s="596" t="s">
        <v>6316</v>
      </c>
      <c r="C5592" s="596" t="s">
        <v>67</v>
      </c>
      <c r="D5592" s="596" t="s">
        <v>942</v>
      </c>
      <c r="E5592" s="597">
        <v>20.64</v>
      </c>
      <c r="F5592" s="591" t="s">
        <v>794</v>
      </c>
    </row>
    <row r="5593" spans="1:6">
      <c r="A5593" s="596">
        <v>90468</v>
      </c>
      <c r="B5593" s="596" t="s">
        <v>6317</v>
      </c>
      <c r="C5593" s="596" t="s">
        <v>67</v>
      </c>
      <c r="D5593" s="596" t="s">
        <v>942</v>
      </c>
      <c r="E5593" s="598">
        <v>7.27</v>
      </c>
      <c r="F5593" s="591" t="s">
        <v>794</v>
      </c>
    </row>
    <row r="5594" spans="1:6">
      <c r="A5594" s="596">
        <v>90469</v>
      </c>
      <c r="B5594" s="596" t="s">
        <v>6318</v>
      </c>
      <c r="C5594" s="596" t="s">
        <v>67</v>
      </c>
      <c r="D5594" s="596" t="s">
        <v>942</v>
      </c>
      <c r="E5594" s="597">
        <v>11.07</v>
      </c>
      <c r="F5594" s="591" t="s">
        <v>794</v>
      </c>
    </row>
    <row r="5595" spans="1:6">
      <c r="A5595" s="596">
        <v>90470</v>
      </c>
      <c r="B5595" s="596" t="s">
        <v>6319</v>
      </c>
      <c r="C5595" s="596" t="s">
        <v>67</v>
      </c>
      <c r="D5595" s="596" t="s">
        <v>942</v>
      </c>
      <c r="E5595" s="598">
        <v>14.87</v>
      </c>
      <c r="F5595" s="591" t="s">
        <v>794</v>
      </c>
    </row>
    <row r="5596" spans="1:6">
      <c r="A5596" s="596">
        <v>91166</v>
      </c>
      <c r="B5596" s="596" t="s">
        <v>6320</v>
      </c>
      <c r="C5596" s="596" t="s">
        <v>67</v>
      </c>
      <c r="D5596" s="596" t="s">
        <v>942</v>
      </c>
      <c r="E5596" s="597">
        <v>4.54</v>
      </c>
      <c r="F5596" s="591" t="s">
        <v>794</v>
      </c>
    </row>
    <row r="5597" spans="1:6">
      <c r="A5597" s="596">
        <v>91167</v>
      </c>
      <c r="B5597" s="596" t="s">
        <v>6321</v>
      </c>
      <c r="C5597" s="596" t="s">
        <v>67</v>
      </c>
      <c r="D5597" s="596" t="s">
        <v>942</v>
      </c>
      <c r="E5597" s="598">
        <v>9.3800000000000008</v>
      </c>
      <c r="F5597" s="591" t="s">
        <v>794</v>
      </c>
    </row>
    <row r="5598" spans="1:6">
      <c r="A5598" s="596">
        <v>91170</v>
      </c>
      <c r="B5598" s="596" t="s">
        <v>6322</v>
      </c>
      <c r="C5598" s="596" t="s">
        <v>67</v>
      </c>
      <c r="D5598" s="596" t="s">
        <v>942</v>
      </c>
      <c r="E5598" s="597">
        <v>9.3800000000000008</v>
      </c>
      <c r="F5598" s="591" t="s">
        <v>794</v>
      </c>
    </row>
    <row r="5599" spans="1:6">
      <c r="A5599" s="596">
        <v>91171</v>
      </c>
      <c r="B5599" s="596" t="s">
        <v>6323</v>
      </c>
      <c r="C5599" s="596" t="s">
        <v>67</v>
      </c>
      <c r="D5599" s="596" t="s">
        <v>942</v>
      </c>
      <c r="E5599" s="598">
        <v>15.55</v>
      </c>
      <c r="F5599" s="591" t="s">
        <v>794</v>
      </c>
    </row>
    <row r="5600" spans="1:6">
      <c r="A5600" s="596">
        <v>91172</v>
      </c>
      <c r="B5600" s="596" t="s">
        <v>6324</v>
      </c>
      <c r="C5600" s="596" t="s">
        <v>67</v>
      </c>
      <c r="D5600" s="596" t="s">
        <v>942</v>
      </c>
      <c r="E5600" s="597">
        <v>17.97</v>
      </c>
      <c r="F5600" s="591" t="s">
        <v>794</v>
      </c>
    </row>
    <row r="5601" spans="1:6">
      <c r="A5601" s="596">
        <v>91173</v>
      </c>
      <c r="B5601" s="596" t="s">
        <v>6325</v>
      </c>
      <c r="C5601" s="596" t="s">
        <v>67</v>
      </c>
      <c r="D5601" s="596" t="s">
        <v>942</v>
      </c>
      <c r="E5601" s="598">
        <v>3.49</v>
      </c>
      <c r="F5601" s="591" t="s">
        <v>794</v>
      </c>
    </row>
    <row r="5602" spans="1:6">
      <c r="A5602" s="596">
        <v>91174</v>
      </c>
      <c r="B5602" s="596" t="s">
        <v>6326</v>
      </c>
      <c r="C5602" s="596" t="s">
        <v>67</v>
      </c>
      <c r="D5602" s="596" t="s">
        <v>942</v>
      </c>
      <c r="E5602" s="597">
        <v>6.21</v>
      </c>
      <c r="F5602" s="591" t="s">
        <v>794</v>
      </c>
    </row>
    <row r="5603" spans="1:6">
      <c r="A5603" s="596">
        <v>91175</v>
      </c>
      <c r="B5603" s="596" t="s">
        <v>6327</v>
      </c>
      <c r="C5603" s="596" t="s">
        <v>67</v>
      </c>
      <c r="D5603" s="596" t="s">
        <v>942</v>
      </c>
      <c r="E5603" s="598">
        <v>9.6999999999999993</v>
      </c>
      <c r="F5603" s="591" t="s">
        <v>794</v>
      </c>
    </row>
    <row r="5604" spans="1:6">
      <c r="A5604" s="596">
        <v>91176</v>
      </c>
      <c r="B5604" s="596" t="s">
        <v>6328</v>
      </c>
      <c r="C5604" s="596" t="s">
        <v>67</v>
      </c>
      <c r="D5604" s="596" t="s">
        <v>942</v>
      </c>
      <c r="E5604" s="597">
        <v>16</v>
      </c>
      <c r="F5604" s="591" t="s">
        <v>794</v>
      </c>
    </row>
    <row r="5605" spans="1:6">
      <c r="A5605" s="596">
        <v>91179</v>
      </c>
      <c r="B5605" s="596" t="s">
        <v>6329</v>
      </c>
      <c r="C5605" s="596" t="s">
        <v>67</v>
      </c>
      <c r="D5605" s="596" t="s">
        <v>942</v>
      </c>
      <c r="E5605" s="597">
        <v>16</v>
      </c>
      <c r="F5605" s="591" t="s">
        <v>794</v>
      </c>
    </row>
    <row r="5606" spans="1:6">
      <c r="A5606" s="596">
        <v>91180</v>
      </c>
      <c r="B5606" s="596" t="s">
        <v>6330</v>
      </c>
      <c r="C5606" s="596" t="s">
        <v>67</v>
      </c>
      <c r="D5606" s="596" t="s">
        <v>942</v>
      </c>
      <c r="E5606" s="597">
        <v>21.41</v>
      </c>
      <c r="F5606" s="591" t="s">
        <v>794</v>
      </c>
    </row>
    <row r="5607" spans="1:6">
      <c r="A5607" s="596">
        <v>91181</v>
      </c>
      <c r="B5607" s="596" t="s">
        <v>6331</v>
      </c>
      <c r="C5607" s="596" t="s">
        <v>67</v>
      </c>
      <c r="D5607" s="596" t="s">
        <v>942</v>
      </c>
      <c r="E5607" s="597">
        <v>22.47</v>
      </c>
      <c r="F5607" s="591" t="s">
        <v>794</v>
      </c>
    </row>
    <row r="5608" spans="1:6">
      <c r="A5608" s="596">
        <v>91182</v>
      </c>
      <c r="B5608" s="596" t="s">
        <v>6332</v>
      </c>
      <c r="C5608" s="596" t="s">
        <v>67</v>
      </c>
      <c r="D5608" s="596" t="s">
        <v>793</v>
      </c>
      <c r="E5608" s="597">
        <v>21.02</v>
      </c>
      <c r="F5608" s="591" t="s">
        <v>794</v>
      </c>
    </row>
    <row r="5609" spans="1:6">
      <c r="A5609" s="596">
        <v>91185</v>
      </c>
      <c r="B5609" s="596" t="s">
        <v>6333</v>
      </c>
      <c r="C5609" s="596" t="s">
        <v>67</v>
      </c>
      <c r="D5609" s="596" t="s">
        <v>793</v>
      </c>
      <c r="E5609" s="597">
        <v>21.02</v>
      </c>
      <c r="F5609" s="591" t="s">
        <v>794</v>
      </c>
    </row>
    <row r="5610" spans="1:6">
      <c r="A5610" s="596">
        <v>91186</v>
      </c>
      <c r="B5610" s="596" t="s">
        <v>6334</v>
      </c>
      <c r="C5610" s="596" t="s">
        <v>67</v>
      </c>
      <c r="D5610" s="596" t="s">
        <v>793</v>
      </c>
      <c r="E5610" s="597">
        <v>23.12</v>
      </c>
      <c r="F5610" s="591" t="s">
        <v>794</v>
      </c>
    </row>
    <row r="5611" spans="1:6">
      <c r="A5611" s="596">
        <v>91187</v>
      </c>
      <c r="B5611" s="596" t="s">
        <v>6335</v>
      </c>
      <c r="C5611" s="596" t="s">
        <v>67</v>
      </c>
      <c r="D5611" s="596" t="s">
        <v>793</v>
      </c>
      <c r="E5611" s="597">
        <v>20.71</v>
      </c>
      <c r="F5611" s="591" t="s">
        <v>794</v>
      </c>
    </row>
    <row r="5612" spans="1:6">
      <c r="A5612" s="596">
        <v>91188</v>
      </c>
      <c r="B5612" s="596" t="s">
        <v>6336</v>
      </c>
      <c r="C5612" s="596" t="s">
        <v>123</v>
      </c>
      <c r="D5612" s="596" t="s">
        <v>793</v>
      </c>
      <c r="E5612" s="597">
        <v>12.27</v>
      </c>
      <c r="F5612" s="591" t="s">
        <v>794</v>
      </c>
    </row>
    <row r="5613" spans="1:6">
      <c r="A5613" s="596">
        <v>91189</v>
      </c>
      <c r="B5613" s="596" t="s">
        <v>6337</v>
      </c>
      <c r="C5613" s="596" t="s">
        <v>123</v>
      </c>
      <c r="D5613" s="596" t="s">
        <v>793</v>
      </c>
      <c r="E5613" s="597">
        <v>73.069999999999993</v>
      </c>
      <c r="F5613" s="591" t="s">
        <v>794</v>
      </c>
    </row>
    <row r="5614" spans="1:6">
      <c r="A5614" s="596">
        <v>91190</v>
      </c>
      <c r="B5614" s="596" t="s">
        <v>6338</v>
      </c>
      <c r="C5614" s="596" t="s">
        <v>123</v>
      </c>
      <c r="D5614" s="596" t="s">
        <v>942</v>
      </c>
      <c r="E5614" s="597">
        <v>9.91</v>
      </c>
      <c r="F5614" s="591" t="s">
        <v>794</v>
      </c>
    </row>
    <row r="5615" spans="1:6">
      <c r="A5615" s="596">
        <v>91191</v>
      </c>
      <c r="B5615" s="596" t="s">
        <v>6339</v>
      </c>
      <c r="C5615" s="596" t="s">
        <v>123</v>
      </c>
      <c r="D5615" s="596" t="s">
        <v>942</v>
      </c>
      <c r="E5615" s="597">
        <v>14.35</v>
      </c>
      <c r="F5615" s="591" t="s">
        <v>794</v>
      </c>
    </row>
    <row r="5616" spans="1:6">
      <c r="A5616" s="596">
        <v>91192</v>
      </c>
      <c r="B5616" s="596" t="s">
        <v>6340</v>
      </c>
      <c r="C5616" s="596" t="s">
        <v>123</v>
      </c>
      <c r="D5616" s="596" t="s">
        <v>942</v>
      </c>
      <c r="E5616" s="597">
        <v>22.3</v>
      </c>
      <c r="F5616" s="591" t="s">
        <v>794</v>
      </c>
    </row>
    <row r="5617" spans="1:6">
      <c r="A5617" s="596">
        <v>91222</v>
      </c>
      <c r="B5617" s="596" t="s">
        <v>6341</v>
      </c>
      <c r="C5617" s="596" t="s">
        <v>67</v>
      </c>
      <c r="D5617" s="596" t="s">
        <v>942</v>
      </c>
      <c r="E5617" s="597">
        <v>7.31</v>
      </c>
      <c r="F5617" s="591" t="s">
        <v>794</v>
      </c>
    </row>
    <row r="5618" spans="1:6">
      <c r="A5618" s="596">
        <v>94480</v>
      </c>
      <c r="B5618" s="596" t="s">
        <v>6342</v>
      </c>
      <c r="C5618" s="596" t="s">
        <v>123</v>
      </c>
      <c r="D5618" s="596" t="s">
        <v>793</v>
      </c>
      <c r="E5618" s="598">
        <v>2390.34</v>
      </c>
      <c r="F5618" s="591" t="s">
        <v>794</v>
      </c>
    </row>
    <row r="5619" spans="1:6">
      <c r="A5619" s="596">
        <v>94481</v>
      </c>
      <c r="B5619" s="596" t="s">
        <v>6343</v>
      </c>
      <c r="C5619" s="596" t="s">
        <v>123</v>
      </c>
      <c r="D5619" s="596" t="s">
        <v>793</v>
      </c>
      <c r="E5619" s="598">
        <v>1675.81</v>
      </c>
      <c r="F5619" s="591" t="s">
        <v>794</v>
      </c>
    </row>
    <row r="5620" spans="1:6">
      <c r="A5620" s="596">
        <v>94482</v>
      </c>
      <c r="B5620" s="596" t="s">
        <v>6344</v>
      </c>
      <c r="C5620" s="596" t="s">
        <v>123</v>
      </c>
      <c r="D5620" s="596" t="s">
        <v>793</v>
      </c>
      <c r="E5620" s="598">
        <v>1308.24</v>
      </c>
      <c r="F5620" s="591" t="s">
        <v>794</v>
      </c>
    </row>
    <row r="5621" spans="1:6">
      <c r="A5621" s="596">
        <v>94483</v>
      </c>
      <c r="B5621" s="596" t="s">
        <v>6345</v>
      </c>
      <c r="C5621" s="596" t="s">
        <v>123</v>
      </c>
      <c r="D5621" s="596" t="s">
        <v>793</v>
      </c>
      <c r="E5621" s="598">
        <v>1091.8</v>
      </c>
      <c r="F5621" s="591" t="s">
        <v>794</v>
      </c>
    </row>
    <row r="5622" spans="1:6">
      <c r="A5622" s="596">
        <v>95541</v>
      </c>
      <c r="B5622" s="596" t="s">
        <v>6346</v>
      </c>
      <c r="C5622" s="596" t="s">
        <v>123</v>
      </c>
      <c r="D5622" s="596" t="s">
        <v>942</v>
      </c>
      <c r="E5622" s="597">
        <v>20.149999999999999</v>
      </c>
      <c r="F5622" s="591" t="s">
        <v>794</v>
      </c>
    </row>
    <row r="5623" spans="1:6">
      <c r="A5623" s="596">
        <v>96559</v>
      </c>
      <c r="B5623" s="596" t="s">
        <v>6347</v>
      </c>
      <c r="C5623" s="596" t="s">
        <v>68</v>
      </c>
      <c r="D5623" s="596" t="s">
        <v>793</v>
      </c>
      <c r="E5623" s="597">
        <v>32.89</v>
      </c>
      <c r="F5623" s="591" t="s">
        <v>794</v>
      </c>
    </row>
    <row r="5624" spans="1:6">
      <c r="A5624" s="596">
        <v>96560</v>
      </c>
      <c r="B5624" s="596" t="s">
        <v>6348</v>
      </c>
      <c r="C5624" s="596" t="s">
        <v>68</v>
      </c>
      <c r="D5624" s="596" t="s">
        <v>793</v>
      </c>
      <c r="E5624" s="597">
        <v>30.19</v>
      </c>
      <c r="F5624" s="591" t="s">
        <v>794</v>
      </c>
    </row>
    <row r="5625" spans="1:6">
      <c r="A5625" s="596">
        <v>96562</v>
      </c>
      <c r="B5625" s="596" t="s">
        <v>6349</v>
      </c>
      <c r="C5625" s="596" t="s">
        <v>67</v>
      </c>
      <c r="D5625" s="596" t="s">
        <v>793</v>
      </c>
      <c r="E5625" s="597">
        <v>46.24</v>
      </c>
      <c r="F5625" s="591" t="s">
        <v>794</v>
      </c>
    </row>
    <row r="5626" spans="1:6">
      <c r="A5626" s="596">
        <v>96563</v>
      </c>
      <c r="B5626" s="596" t="s">
        <v>6350</v>
      </c>
      <c r="C5626" s="596" t="s">
        <v>67</v>
      </c>
      <c r="D5626" s="596" t="s">
        <v>793</v>
      </c>
      <c r="E5626" s="597">
        <v>52.16</v>
      </c>
      <c r="F5626" s="591" t="s">
        <v>794</v>
      </c>
    </row>
    <row r="5627" spans="1:6">
      <c r="A5627" s="596">
        <v>100128</v>
      </c>
      <c r="B5627" s="596" t="s">
        <v>6351</v>
      </c>
      <c r="C5627" s="596" t="s">
        <v>123</v>
      </c>
      <c r="D5627" s="596" t="s">
        <v>793</v>
      </c>
      <c r="E5627" s="598">
        <v>1569.85</v>
      </c>
      <c r="F5627" s="591" t="s">
        <v>794</v>
      </c>
    </row>
    <row r="5628" spans="1:6">
      <c r="A5628" s="596">
        <v>101802</v>
      </c>
      <c r="B5628" s="596" t="s">
        <v>6352</v>
      </c>
      <c r="C5628" s="596" t="s">
        <v>123</v>
      </c>
      <c r="D5628" s="596" t="s">
        <v>793</v>
      </c>
      <c r="E5628" s="598">
        <v>1729.43</v>
      </c>
      <c r="F5628" s="591" t="s">
        <v>794</v>
      </c>
    </row>
    <row r="5629" spans="1:6">
      <c r="A5629" s="596">
        <v>101803</v>
      </c>
      <c r="B5629" s="596" t="s">
        <v>6353</v>
      </c>
      <c r="C5629" s="596" t="s">
        <v>123</v>
      </c>
      <c r="D5629" s="596" t="s">
        <v>793</v>
      </c>
      <c r="E5629" s="598">
        <v>1083.83</v>
      </c>
      <c r="F5629" s="591" t="s">
        <v>794</v>
      </c>
    </row>
    <row r="5630" spans="1:6">
      <c r="A5630" s="596">
        <v>101804</v>
      </c>
      <c r="B5630" s="596" t="s">
        <v>6354</v>
      </c>
      <c r="C5630" s="596" t="s">
        <v>123</v>
      </c>
      <c r="D5630" s="596" t="s">
        <v>793</v>
      </c>
      <c r="E5630" s="598">
        <v>1376.75</v>
      </c>
      <c r="F5630" s="591" t="s">
        <v>794</v>
      </c>
    </row>
    <row r="5631" spans="1:6">
      <c r="A5631" s="596">
        <v>101805</v>
      </c>
      <c r="B5631" s="596" t="s">
        <v>6355</v>
      </c>
      <c r="C5631" s="596" t="s">
        <v>123</v>
      </c>
      <c r="D5631" s="596" t="s">
        <v>793</v>
      </c>
      <c r="E5631" s="598">
        <v>1753.89</v>
      </c>
      <c r="F5631" s="591" t="s">
        <v>794</v>
      </c>
    </row>
    <row r="5632" spans="1:6">
      <c r="A5632" s="596">
        <v>102111</v>
      </c>
      <c r="B5632" s="596" t="s">
        <v>6356</v>
      </c>
      <c r="C5632" s="596" t="s">
        <v>123</v>
      </c>
      <c r="D5632" s="596" t="s">
        <v>793</v>
      </c>
      <c r="E5632" s="597">
        <v>954.67</v>
      </c>
      <c r="F5632" s="591" t="s">
        <v>794</v>
      </c>
    </row>
    <row r="5633" spans="1:6">
      <c r="A5633" s="596">
        <v>102112</v>
      </c>
      <c r="B5633" s="596" t="s">
        <v>6357</v>
      </c>
      <c r="C5633" s="596" t="s">
        <v>123</v>
      </c>
      <c r="D5633" s="596" t="s">
        <v>793</v>
      </c>
      <c r="E5633" s="597">
        <v>120.11</v>
      </c>
      <c r="F5633" s="591" t="s">
        <v>794</v>
      </c>
    </row>
    <row r="5634" spans="1:6">
      <c r="A5634" s="596">
        <v>102113</v>
      </c>
      <c r="B5634" s="596" t="s">
        <v>6358</v>
      </c>
      <c r="C5634" s="596" t="s">
        <v>123</v>
      </c>
      <c r="D5634" s="596" t="s">
        <v>793</v>
      </c>
      <c r="E5634" s="598">
        <v>1529.91</v>
      </c>
      <c r="F5634" s="591" t="s">
        <v>794</v>
      </c>
    </row>
    <row r="5635" spans="1:6">
      <c r="A5635" s="596">
        <v>102114</v>
      </c>
      <c r="B5635" s="596" t="s">
        <v>6359</v>
      </c>
      <c r="C5635" s="596" t="s">
        <v>123</v>
      </c>
      <c r="D5635" s="596" t="s">
        <v>793</v>
      </c>
      <c r="E5635" s="597">
        <v>123.12</v>
      </c>
      <c r="F5635" s="591" t="s">
        <v>794</v>
      </c>
    </row>
    <row r="5636" spans="1:6">
      <c r="A5636" s="596">
        <v>102115</v>
      </c>
      <c r="B5636" s="596" t="s">
        <v>6360</v>
      </c>
      <c r="C5636" s="596" t="s">
        <v>123</v>
      </c>
      <c r="D5636" s="596" t="s">
        <v>793</v>
      </c>
      <c r="E5636" s="598">
        <v>2674.56</v>
      </c>
      <c r="F5636" s="591" t="s">
        <v>794</v>
      </c>
    </row>
    <row r="5637" spans="1:6">
      <c r="A5637" s="596">
        <v>102116</v>
      </c>
      <c r="B5637" s="596" t="s">
        <v>6361</v>
      </c>
      <c r="C5637" s="596" t="s">
        <v>123</v>
      </c>
      <c r="D5637" s="596" t="s">
        <v>793</v>
      </c>
      <c r="E5637" s="598">
        <v>1634.82</v>
      </c>
      <c r="F5637" s="591" t="s">
        <v>794</v>
      </c>
    </row>
    <row r="5638" spans="1:6">
      <c r="A5638" s="596">
        <v>102117</v>
      </c>
      <c r="B5638" s="596" t="s">
        <v>6362</v>
      </c>
      <c r="C5638" s="596" t="s">
        <v>123</v>
      </c>
      <c r="D5638" s="596" t="s">
        <v>793</v>
      </c>
      <c r="E5638" s="597">
        <v>126.75</v>
      </c>
      <c r="F5638" s="591" t="s">
        <v>794</v>
      </c>
    </row>
    <row r="5639" spans="1:6">
      <c r="A5639" s="596">
        <v>102118</v>
      </c>
      <c r="B5639" s="596" t="s">
        <v>6363</v>
      </c>
      <c r="C5639" s="596" t="s">
        <v>123</v>
      </c>
      <c r="D5639" s="596" t="s">
        <v>793</v>
      </c>
      <c r="E5639" s="598">
        <v>2234.13</v>
      </c>
      <c r="F5639" s="591" t="s">
        <v>794</v>
      </c>
    </row>
    <row r="5640" spans="1:6">
      <c r="A5640" s="596">
        <v>102119</v>
      </c>
      <c r="B5640" s="596" t="s">
        <v>6364</v>
      </c>
      <c r="C5640" s="596" t="s">
        <v>123</v>
      </c>
      <c r="D5640" s="596" t="s">
        <v>793</v>
      </c>
      <c r="E5640" s="597">
        <v>129.88999999999999</v>
      </c>
      <c r="F5640" s="591" t="s">
        <v>794</v>
      </c>
    </row>
    <row r="5641" spans="1:6">
      <c r="A5641" s="596">
        <v>102121</v>
      </c>
      <c r="B5641" s="596" t="s">
        <v>6365</v>
      </c>
      <c r="C5641" s="596" t="s">
        <v>123</v>
      </c>
      <c r="D5641" s="596" t="s">
        <v>793</v>
      </c>
      <c r="E5641" s="597">
        <v>162.63</v>
      </c>
      <c r="F5641" s="591" t="s">
        <v>794</v>
      </c>
    </row>
    <row r="5642" spans="1:6">
      <c r="A5642" s="596">
        <v>102122</v>
      </c>
      <c r="B5642" s="596" t="s">
        <v>6366</v>
      </c>
      <c r="C5642" s="596" t="s">
        <v>123</v>
      </c>
      <c r="D5642" s="596" t="s">
        <v>793</v>
      </c>
      <c r="E5642" s="598">
        <v>7593.3</v>
      </c>
      <c r="F5642" s="591" t="s">
        <v>794</v>
      </c>
    </row>
    <row r="5643" spans="1:6">
      <c r="A5643" s="596">
        <v>102123</v>
      </c>
      <c r="B5643" s="596" t="s">
        <v>6367</v>
      </c>
      <c r="C5643" s="596" t="s">
        <v>123</v>
      </c>
      <c r="D5643" s="596" t="s">
        <v>793</v>
      </c>
      <c r="E5643" s="597">
        <v>171.96</v>
      </c>
      <c r="F5643" s="591" t="s">
        <v>794</v>
      </c>
    </row>
    <row r="5644" spans="1:6">
      <c r="A5644" s="596">
        <v>102136</v>
      </c>
      <c r="B5644" s="596" t="s">
        <v>6368</v>
      </c>
      <c r="C5644" s="596" t="s">
        <v>123</v>
      </c>
      <c r="D5644" s="596" t="s">
        <v>942</v>
      </c>
      <c r="E5644" s="597">
        <v>61.84</v>
      </c>
      <c r="F5644" s="591" t="s">
        <v>794</v>
      </c>
    </row>
    <row r="5645" spans="1:6">
      <c r="A5645" s="596">
        <v>102137</v>
      </c>
      <c r="B5645" s="596" t="s">
        <v>6369</v>
      </c>
      <c r="C5645" s="596" t="s">
        <v>123</v>
      </c>
      <c r="D5645" s="596" t="s">
        <v>942</v>
      </c>
      <c r="E5645" s="597">
        <v>77.709999999999994</v>
      </c>
      <c r="F5645" s="591" t="s">
        <v>794</v>
      </c>
    </row>
    <row r="5646" spans="1:6">
      <c r="A5646" s="596">
        <v>102138</v>
      </c>
      <c r="B5646" s="596" t="s">
        <v>6370</v>
      </c>
      <c r="C5646" s="596" t="s">
        <v>123</v>
      </c>
      <c r="D5646" s="596" t="s">
        <v>793</v>
      </c>
      <c r="E5646" s="597">
        <v>187.15</v>
      </c>
      <c r="F5646" s="591" t="s">
        <v>794</v>
      </c>
    </row>
    <row r="5647" spans="1:6">
      <c r="A5647" s="596">
        <v>103517</v>
      </c>
      <c r="B5647" s="596" t="s">
        <v>6371</v>
      </c>
      <c r="C5647" s="596" t="s">
        <v>123</v>
      </c>
      <c r="D5647" s="596" t="s">
        <v>793</v>
      </c>
      <c r="E5647" s="598">
        <v>3573.89</v>
      </c>
      <c r="F5647" s="591" t="s">
        <v>794</v>
      </c>
    </row>
    <row r="5648" spans="1:6">
      <c r="A5648" s="596">
        <v>103519</v>
      </c>
      <c r="B5648" s="596" t="s">
        <v>6372</v>
      </c>
      <c r="C5648" s="596" t="s">
        <v>123</v>
      </c>
      <c r="D5648" s="596" t="s">
        <v>793</v>
      </c>
      <c r="E5648" s="597">
        <v>12.2</v>
      </c>
      <c r="F5648" s="591" t="s">
        <v>794</v>
      </c>
    </row>
    <row r="5649" spans="1:6">
      <c r="A5649" s="596">
        <v>103520</v>
      </c>
      <c r="B5649" s="596" t="s">
        <v>6373</v>
      </c>
      <c r="C5649" s="596" t="s">
        <v>123</v>
      </c>
      <c r="D5649" s="596" t="s">
        <v>793</v>
      </c>
      <c r="E5649" s="598">
        <v>5924.88</v>
      </c>
      <c r="F5649" s="591" t="s">
        <v>794</v>
      </c>
    </row>
    <row r="5650" spans="1:6">
      <c r="A5650" s="596">
        <v>103521</v>
      </c>
      <c r="B5650" s="596" t="s">
        <v>6374</v>
      </c>
      <c r="C5650" s="596" t="s">
        <v>123</v>
      </c>
      <c r="D5650" s="596" t="s">
        <v>793</v>
      </c>
      <c r="E5650" s="598">
        <v>7866.32</v>
      </c>
      <c r="F5650" s="591" t="s">
        <v>794</v>
      </c>
    </row>
    <row r="5651" spans="1:6">
      <c r="A5651" s="596">
        <v>103522</v>
      </c>
      <c r="B5651" s="596" t="s">
        <v>6375</v>
      </c>
      <c r="C5651" s="596" t="s">
        <v>123</v>
      </c>
      <c r="D5651" s="596" t="s">
        <v>793</v>
      </c>
      <c r="E5651" s="598">
        <v>7913.23</v>
      </c>
      <c r="F5651" s="591" t="s">
        <v>794</v>
      </c>
    </row>
    <row r="5652" spans="1:6">
      <c r="A5652" s="596">
        <v>103523</v>
      </c>
      <c r="B5652" s="596" t="s">
        <v>6376</v>
      </c>
      <c r="C5652" s="596" t="s">
        <v>123</v>
      </c>
      <c r="D5652" s="596" t="s">
        <v>793</v>
      </c>
      <c r="E5652" s="598">
        <v>11919.17</v>
      </c>
      <c r="F5652" s="591" t="s">
        <v>794</v>
      </c>
    </row>
    <row r="5653" spans="1:6">
      <c r="A5653" s="596">
        <v>104767</v>
      </c>
      <c r="B5653" s="596" t="s">
        <v>6377</v>
      </c>
      <c r="C5653" s="596" t="s">
        <v>123</v>
      </c>
      <c r="D5653" s="596" t="s">
        <v>942</v>
      </c>
      <c r="E5653" s="597">
        <v>0.51</v>
      </c>
      <c r="F5653" s="591" t="s">
        <v>794</v>
      </c>
    </row>
    <row r="5654" spans="1:6">
      <c r="A5654" s="596">
        <v>104769</v>
      </c>
      <c r="B5654" s="596" t="s">
        <v>6378</v>
      </c>
      <c r="C5654" s="596" t="s">
        <v>123</v>
      </c>
      <c r="D5654" s="596" t="s">
        <v>942</v>
      </c>
      <c r="E5654" s="597">
        <v>1.38</v>
      </c>
      <c r="F5654" s="591" t="s">
        <v>794</v>
      </c>
    </row>
    <row r="5655" spans="1:6">
      <c r="A5655" s="596">
        <v>104771</v>
      </c>
      <c r="B5655" s="596" t="s">
        <v>6379</v>
      </c>
      <c r="C5655" s="596" t="s">
        <v>123</v>
      </c>
      <c r="D5655" s="596" t="s">
        <v>942</v>
      </c>
      <c r="E5655" s="597">
        <v>2.02</v>
      </c>
      <c r="F5655" s="591" t="s">
        <v>794</v>
      </c>
    </row>
    <row r="5656" spans="1:6">
      <c r="A5656" s="596">
        <v>104773</v>
      </c>
      <c r="B5656" s="596" t="s">
        <v>6380</v>
      </c>
      <c r="C5656" s="596" t="s">
        <v>123</v>
      </c>
      <c r="D5656" s="596" t="s">
        <v>942</v>
      </c>
      <c r="E5656" s="597">
        <v>1.9</v>
      </c>
      <c r="F5656" s="591" t="s">
        <v>794</v>
      </c>
    </row>
    <row r="5657" spans="1:6">
      <c r="A5657" s="596">
        <v>104775</v>
      </c>
      <c r="B5657" s="596" t="s">
        <v>6381</v>
      </c>
      <c r="C5657" s="596" t="s">
        <v>123</v>
      </c>
      <c r="D5657" s="596" t="s">
        <v>942</v>
      </c>
      <c r="E5657" s="597">
        <v>5.0599999999999996</v>
      </c>
      <c r="F5657" s="591" t="s">
        <v>794</v>
      </c>
    </row>
    <row r="5658" spans="1:6">
      <c r="A5658" s="596">
        <v>104777</v>
      </c>
      <c r="B5658" s="596" t="s">
        <v>6382</v>
      </c>
      <c r="C5658" s="596" t="s">
        <v>123</v>
      </c>
      <c r="D5658" s="596" t="s">
        <v>942</v>
      </c>
      <c r="E5658" s="597">
        <v>7.41</v>
      </c>
      <c r="F5658" s="591" t="s">
        <v>794</v>
      </c>
    </row>
    <row r="5659" spans="1:6">
      <c r="A5659" s="596">
        <v>104779</v>
      </c>
      <c r="B5659" s="596" t="s">
        <v>6383</v>
      </c>
      <c r="C5659" s="596" t="s">
        <v>67</v>
      </c>
      <c r="D5659" s="596" t="s">
        <v>942</v>
      </c>
      <c r="E5659" s="597">
        <v>4.26</v>
      </c>
      <c r="F5659" s="591" t="s">
        <v>794</v>
      </c>
    </row>
    <row r="5660" spans="1:6">
      <c r="A5660" s="596">
        <v>104781</v>
      </c>
      <c r="B5660" s="596" t="s">
        <v>6384</v>
      </c>
      <c r="C5660" s="596" t="s">
        <v>67</v>
      </c>
      <c r="D5660" s="596" t="s">
        <v>942</v>
      </c>
      <c r="E5660" s="597">
        <v>4.92</v>
      </c>
      <c r="F5660" s="591" t="s">
        <v>794</v>
      </c>
    </row>
    <row r="5661" spans="1:6">
      <c r="A5661" s="596">
        <v>104782</v>
      </c>
      <c r="B5661" s="596" t="s">
        <v>6385</v>
      </c>
      <c r="C5661" s="596" t="s">
        <v>123</v>
      </c>
      <c r="D5661" s="596" t="s">
        <v>942</v>
      </c>
      <c r="E5661" s="597">
        <v>87.06</v>
      </c>
      <c r="F5661" s="591" t="s">
        <v>794</v>
      </c>
    </row>
    <row r="5662" spans="1:6">
      <c r="A5662" s="596">
        <v>104783</v>
      </c>
      <c r="B5662" s="596" t="s">
        <v>6386</v>
      </c>
      <c r="C5662" s="596" t="s">
        <v>123</v>
      </c>
      <c r="D5662" s="596" t="s">
        <v>942</v>
      </c>
      <c r="E5662" s="597">
        <v>4.57</v>
      </c>
      <c r="F5662" s="591" t="s">
        <v>794</v>
      </c>
    </row>
    <row r="5663" spans="1:6">
      <c r="A5663" s="596">
        <v>104784</v>
      </c>
      <c r="B5663" s="596" t="s">
        <v>6387</v>
      </c>
      <c r="C5663" s="596" t="s">
        <v>123</v>
      </c>
      <c r="D5663" s="596" t="s">
        <v>942</v>
      </c>
      <c r="E5663" s="597">
        <v>12.55</v>
      </c>
      <c r="F5663" s="591" t="s">
        <v>794</v>
      </c>
    </row>
    <row r="5664" spans="1:6">
      <c r="A5664" s="596">
        <v>104786</v>
      </c>
      <c r="B5664" s="596" t="s">
        <v>6388</v>
      </c>
      <c r="C5664" s="596" t="s">
        <v>67</v>
      </c>
      <c r="D5664" s="596" t="s">
        <v>942</v>
      </c>
      <c r="E5664" s="597">
        <v>4.74</v>
      </c>
      <c r="F5664" s="591" t="s">
        <v>794</v>
      </c>
    </row>
    <row r="5665" spans="1:6">
      <c r="A5665" s="596">
        <v>104787</v>
      </c>
      <c r="B5665" s="596" t="s">
        <v>6389</v>
      </c>
      <c r="C5665" s="596" t="s">
        <v>67</v>
      </c>
      <c r="D5665" s="596" t="s">
        <v>942</v>
      </c>
      <c r="E5665" s="597">
        <v>6.28</v>
      </c>
      <c r="F5665" s="591" t="s">
        <v>794</v>
      </c>
    </row>
    <row r="5666" spans="1:6">
      <c r="A5666" s="596">
        <v>104788</v>
      </c>
      <c r="B5666" s="596" t="s">
        <v>6390</v>
      </c>
      <c r="C5666" s="596" t="s">
        <v>67</v>
      </c>
      <c r="D5666" s="596" t="s">
        <v>942</v>
      </c>
      <c r="E5666" s="597">
        <v>8.35</v>
      </c>
      <c r="F5666" s="591" t="s">
        <v>794</v>
      </c>
    </row>
    <row r="5667" spans="1:6">
      <c r="A5667" s="596">
        <v>104031</v>
      </c>
      <c r="B5667" s="596" t="s">
        <v>6391</v>
      </c>
      <c r="C5667" s="596" t="s">
        <v>123</v>
      </c>
      <c r="D5667" s="596" t="s">
        <v>942</v>
      </c>
      <c r="E5667" s="598">
        <v>14.4</v>
      </c>
      <c r="F5667" s="591" t="s">
        <v>794</v>
      </c>
    </row>
    <row r="5668" spans="1:6">
      <c r="A5668" s="596">
        <v>104032</v>
      </c>
      <c r="B5668" s="596" t="s">
        <v>6392</v>
      </c>
      <c r="C5668" s="596" t="s">
        <v>123</v>
      </c>
      <c r="D5668" s="596" t="s">
        <v>942</v>
      </c>
      <c r="E5668" s="597">
        <v>18.66</v>
      </c>
      <c r="F5668" s="591" t="s">
        <v>794</v>
      </c>
    </row>
    <row r="5669" spans="1:6">
      <c r="A5669" s="596">
        <v>104033</v>
      </c>
      <c r="B5669" s="596" t="s">
        <v>6393</v>
      </c>
      <c r="C5669" s="596" t="s">
        <v>123</v>
      </c>
      <c r="D5669" s="596" t="s">
        <v>942</v>
      </c>
      <c r="E5669" s="598">
        <v>16.77</v>
      </c>
      <c r="F5669" s="591" t="s">
        <v>794</v>
      </c>
    </row>
    <row r="5670" spans="1:6">
      <c r="A5670" s="596">
        <v>104034</v>
      </c>
      <c r="B5670" s="596" t="s">
        <v>6394</v>
      </c>
      <c r="C5670" s="596" t="s">
        <v>123</v>
      </c>
      <c r="D5670" s="596" t="s">
        <v>942</v>
      </c>
      <c r="E5670" s="598">
        <v>22.56</v>
      </c>
      <c r="F5670" s="591" t="s">
        <v>794</v>
      </c>
    </row>
    <row r="5671" spans="1:6">
      <c r="A5671" s="596">
        <v>104035</v>
      </c>
      <c r="B5671" s="596" t="s">
        <v>6395</v>
      </c>
      <c r="C5671" s="596" t="s">
        <v>123</v>
      </c>
      <c r="D5671" s="596" t="s">
        <v>793</v>
      </c>
      <c r="E5671" s="597">
        <v>29.29</v>
      </c>
      <c r="F5671" s="591" t="s">
        <v>794</v>
      </c>
    </row>
    <row r="5672" spans="1:6">
      <c r="A5672" s="596">
        <v>104036</v>
      </c>
      <c r="B5672" s="596" t="s">
        <v>6396</v>
      </c>
      <c r="C5672" s="596" t="s">
        <v>123</v>
      </c>
      <c r="D5672" s="596" t="s">
        <v>793</v>
      </c>
      <c r="E5672" s="597">
        <v>30.2</v>
      </c>
      <c r="F5672" s="591" t="s">
        <v>794</v>
      </c>
    </row>
    <row r="5673" spans="1:6">
      <c r="A5673" s="596">
        <v>104039</v>
      </c>
      <c r="B5673" s="596" t="s">
        <v>6397</v>
      </c>
      <c r="C5673" s="596" t="s">
        <v>123</v>
      </c>
      <c r="D5673" s="596" t="s">
        <v>793</v>
      </c>
      <c r="E5673" s="597">
        <v>63.79</v>
      </c>
      <c r="F5673" s="591" t="s">
        <v>794</v>
      </c>
    </row>
    <row r="5674" spans="1:6">
      <c r="A5674" s="596">
        <v>104043</v>
      </c>
      <c r="B5674" s="596" t="s">
        <v>6398</v>
      </c>
      <c r="C5674" s="596" t="s">
        <v>123</v>
      </c>
      <c r="D5674" s="596" t="s">
        <v>793</v>
      </c>
      <c r="E5674" s="598">
        <v>6.71</v>
      </c>
      <c r="F5674" s="591" t="s">
        <v>794</v>
      </c>
    </row>
    <row r="5675" spans="1:6">
      <c r="A5675" s="596">
        <v>104044</v>
      </c>
      <c r="B5675" s="596" t="s">
        <v>6399</v>
      </c>
      <c r="C5675" s="596" t="s">
        <v>123</v>
      </c>
      <c r="D5675" s="596" t="s">
        <v>793</v>
      </c>
      <c r="E5675" s="598">
        <v>6.94</v>
      </c>
      <c r="F5675" s="591" t="s">
        <v>794</v>
      </c>
    </row>
    <row r="5676" spans="1:6">
      <c r="A5676" s="596">
        <v>104045</v>
      </c>
      <c r="B5676" s="596" t="s">
        <v>6400</v>
      </c>
      <c r="C5676" s="596" t="s">
        <v>123</v>
      </c>
      <c r="D5676" s="596" t="s">
        <v>793</v>
      </c>
      <c r="E5676" s="598">
        <v>11.64</v>
      </c>
      <c r="F5676" s="591" t="s">
        <v>794</v>
      </c>
    </row>
    <row r="5677" spans="1:6">
      <c r="A5677" s="596">
        <v>104046</v>
      </c>
      <c r="B5677" s="596" t="s">
        <v>6401</v>
      </c>
      <c r="C5677" s="596" t="s">
        <v>123</v>
      </c>
      <c r="D5677" s="596" t="s">
        <v>793</v>
      </c>
      <c r="E5677" s="598">
        <v>6.34</v>
      </c>
      <c r="F5677" s="591" t="s">
        <v>794</v>
      </c>
    </row>
    <row r="5678" spans="1:6">
      <c r="A5678" s="596">
        <v>104047</v>
      </c>
      <c r="B5678" s="596" t="s">
        <v>6402</v>
      </c>
      <c r="C5678" s="596" t="s">
        <v>123</v>
      </c>
      <c r="D5678" s="596" t="s">
        <v>793</v>
      </c>
      <c r="E5678" s="597">
        <v>7.31</v>
      </c>
      <c r="F5678" s="591" t="s">
        <v>794</v>
      </c>
    </row>
    <row r="5679" spans="1:6">
      <c r="A5679" s="596">
        <v>104048</v>
      </c>
      <c r="B5679" s="596" t="s">
        <v>6403</v>
      </c>
      <c r="C5679" s="596" t="s">
        <v>123</v>
      </c>
      <c r="D5679" s="596" t="s">
        <v>793</v>
      </c>
      <c r="E5679" s="597">
        <v>11.31</v>
      </c>
      <c r="F5679" s="591" t="s">
        <v>794</v>
      </c>
    </row>
    <row r="5680" spans="1:6">
      <c r="A5680" s="596">
        <v>104049</v>
      </c>
      <c r="B5680" s="596" t="s">
        <v>6404</v>
      </c>
      <c r="C5680" s="596" t="s">
        <v>123</v>
      </c>
      <c r="D5680" s="596" t="s">
        <v>942</v>
      </c>
      <c r="E5680" s="597">
        <v>3.9</v>
      </c>
      <c r="F5680" s="591" t="s">
        <v>794</v>
      </c>
    </row>
    <row r="5681" spans="1:6">
      <c r="A5681" s="596">
        <v>104050</v>
      </c>
      <c r="B5681" s="596" t="s">
        <v>6405</v>
      </c>
      <c r="C5681" s="596" t="s">
        <v>123</v>
      </c>
      <c r="D5681" s="596" t="s">
        <v>942</v>
      </c>
      <c r="E5681" s="597">
        <v>6.06</v>
      </c>
      <c r="F5681" s="591" t="s">
        <v>794</v>
      </c>
    </row>
    <row r="5682" spans="1:6">
      <c r="A5682" s="596">
        <v>104051</v>
      </c>
      <c r="B5682" s="596" t="s">
        <v>6406</v>
      </c>
      <c r="C5682" s="596" t="s">
        <v>123</v>
      </c>
      <c r="D5682" s="596" t="s">
        <v>793</v>
      </c>
      <c r="E5682" s="598">
        <v>5.9</v>
      </c>
      <c r="F5682" s="591" t="s">
        <v>794</v>
      </c>
    </row>
    <row r="5683" spans="1:6">
      <c r="A5683" s="596">
        <v>104052</v>
      </c>
      <c r="B5683" s="596" t="s">
        <v>6407</v>
      </c>
      <c r="C5683" s="596" t="s">
        <v>123</v>
      </c>
      <c r="D5683" s="596" t="s">
        <v>793</v>
      </c>
      <c r="E5683" s="597">
        <v>8.32</v>
      </c>
      <c r="F5683" s="591" t="s">
        <v>794</v>
      </c>
    </row>
    <row r="5684" spans="1:6">
      <c r="A5684" s="596">
        <v>104053</v>
      </c>
      <c r="B5684" s="596" t="s">
        <v>6408</v>
      </c>
      <c r="C5684" s="596" t="s">
        <v>123</v>
      </c>
      <c r="D5684" s="596" t="s">
        <v>793</v>
      </c>
      <c r="E5684" s="598">
        <v>7.11</v>
      </c>
      <c r="F5684" s="591" t="s">
        <v>794</v>
      </c>
    </row>
    <row r="5685" spans="1:6">
      <c r="A5685" s="596">
        <v>104054</v>
      </c>
      <c r="B5685" s="596" t="s">
        <v>6409</v>
      </c>
      <c r="C5685" s="596" t="s">
        <v>123</v>
      </c>
      <c r="D5685" s="596" t="s">
        <v>793</v>
      </c>
      <c r="E5685" s="598">
        <v>14.97</v>
      </c>
      <c r="F5685" s="591" t="s">
        <v>794</v>
      </c>
    </row>
    <row r="5686" spans="1:6">
      <c r="A5686" s="596">
        <v>104055</v>
      </c>
      <c r="B5686" s="596" t="s">
        <v>6410</v>
      </c>
      <c r="C5686" s="596" t="s">
        <v>123</v>
      </c>
      <c r="D5686" s="596" t="s">
        <v>942</v>
      </c>
      <c r="E5686" s="598">
        <v>10.4</v>
      </c>
      <c r="F5686" s="591" t="s">
        <v>794</v>
      </c>
    </row>
    <row r="5687" spans="1:6">
      <c r="A5687" s="596">
        <v>104056</v>
      </c>
      <c r="B5687" s="596" t="s">
        <v>6411</v>
      </c>
      <c r="C5687" s="596" t="s">
        <v>123</v>
      </c>
      <c r="D5687" s="596" t="s">
        <v>942</v>
      </c>
      <c r="E5687" s="597">
        <v>15.75</v>
      </c>
      <c r="F5687" s="591" t="s">
        <v>794</v>
      </c>
    </row>
    <row r="5688" spans="1:6">
      <c r="A5688" s="596">
        <v>104058</v>
      </c>
      <c r="B5688" s="596" t="s">
        <v>6412</v>
      </c>
      <c r="C5688" s="596" t="s">
        <v>123</v>
      </c>
      <c r="D5688" s="596" t="s">
        <v>942</v>
      </c>
      <c r="E5688" s="598">
        <v>5.55</v>
      </c>
      <c r="F5688" s="591" t="s">
        <v>794</v>
      </c>
    </row>
    <row r="5689" spans="1:6">
      <c r="A5689" s="596">
        <v>104059</v>
      </c>
      <c r="B5689" s="596" t="s">
        <v>6413</v>
      </c>
      <c r="C5689" s="596" t="s">
        <v>123</v>
      </c>
      <c r="D5689" s="596" t="s">
        <v>942</v>
      </c>
      <c r="E5689" s="597">
        <v>7.96</v>
      </c>
      <c r="F5689" s="591" t="s">
        <v>794</v>
      </c>
    </row>
    <row r="5690" spans="1:6">
      <c r="A5690" s="596">
        <v>104060</v>
      </c>
      <c r="B5690" s="596" t="s">
        <v>6414</v>
      </c>
      <c r="C5690" s="596" t="s">
        <v>67</v>
      </c>
      <c r="D5690" s="596" t="s">
        <v>793</v>
      </c>
      <c r="E5690" s="598">
        <v>7.29</v>
      </c>
      <c r="F5690" s="591" t="s">
        <v>794</v>
      </c>
    </row>
    <row r="5691" spans="1:6">
      <c r="A5691" s="596">
        <v>104061</v>
      </c>
      <c r="B5691" s="596" t="s">
        <v>6415</v>
      </c>
      <c r="C5691" s="596" t="s">
        <v>67</v>
      </c>
      <c r="D5691" s="596" t="s">
        <v>793</v>
      </c>
      <c r="E5691" s="598">
        <v>13.41</v>
      </c>
      <c r="F5691" s="591" t="s">
        <v>794</v>
      </c>
    </row>
    <row r="5692" spans="1:6">
      <c r="A5692" s="596">
        <v>104062</v>
      </c>
      <c r="B5692" s="596" t="s">
        <v>6416</v>
      </c>
      <c r="C5692" s="596" t="s">
        <v>123</v>
      </c>
      <c r="D5692" s="596" t="s">
        <v>942</v>
      </c>
      <c r="E5692" s="598">
        <v>69.14</v>
      </c>
      <c r="F5692" s="591" t="s">
        <v>794</v>
      </c>
    </row>
    <row r="5693" spans="1:6">
      <c r="A5693" s="596">
        <v>104063</v>
      </c>
      <c r="B5693" s="596" t="s">
        <v>6417</v>
      </c>
      <c r="C5693" s="596" t="s">
        <v>123</v>
      </c>
      <c r="D5693" s="596" t="s">
        <v>942</v>
      </c>
      <c r="E5693" s="598">
        <v>65.599999999999994</v>
      </c>
      <c r="F5693" s="591" t="s">
        <v>794</v>
      </c>
    </row>
    <row r="5694" spans="1:6">
      <c r="A5694" s="596">
        <v>104064</v>
      </c>
      <c r="B5694" s="596" t="s">
        <v>6418</v>
      </c>
      <c r="C5694" s="596" t="s">
        <v>123</v>
      </c>
      <c r="D5694" s="596" t="s">
        <v>942</v>
      </c>
      <c r="E5694" s="598">
        <v>172.28</v>
      </c>
      <c r="F5694" s="591" t="s">
        <v>794</v>
      </c>
    </row>
    <row r="5695" spans="1:6">
      <c r="A5695" s="596">
        <v>104065</v>
      </c>
      <c r="B5695" s="596" t="s">
        <v>6419</v>
      </c>
      <c r="C5695" s="596" t="s">
        <v>123</v>
      </c>
      <c r="D5695" s="596" t="s">
        <v>942</v>
      </c>
      <c r="E5695" s="598">
        <v>145.61000000000001</v>
      </c>
      <c r="F5695" s="591" t="s">
        <v>794</v>
      </c>
    </row>
    <row r="5696" spans="1:6">
      <c r="A5696" s="596">
        <v>104072</v>
      </c>
      <c r="B5696" s="596" t="s">
        <v>6420</v>
      </c>
      <c r="C5696" s="596" t="s">
        <v>123</v>
      </c>
      <c r="D5696" s="596" t="s">
        <v>942</v>
      </c>
      <c r="E5696" s="598">
        <v>270.89999999999998</v>
      </c>
      <c r="F5696" s="591" t="s">
        <v>794</v>
      </c>
    </row>
    <row r="5697" spans="1:6">
      <c r="A5697" s="596">
        <v>104076</v>
      </c>
      <c r="B5697" s="596" t="s">
        <v>6421</v>
      </c>
      <c r="C5697" s="596" t="s">
        <v>123</v>
      </c>
      <c r="D5697" s="596" t="s">
        <v>942</v>
      </c>
      <c r="E5697" s="598">
        <v>40.880000000000003</v>
      </c>
      <c r="F5697" s="591" t="s">
        <v>794</v>
      </c>
    </row>
    <row r="5698" spans="1:6">
      <c r="A5698" s="596">
        <v>104082</v>
      </c>
      <c r="B5698" s="596" t="s">
        <v>6422</v>
      </c>
      <c r="C5698" s="596" t="s">
        <v>123</v>
      </c>
      <c r="D5698" s="596" t="s">
        <v>942</v>
      </c>
      <c r="E5698" s="598">
        <v>28.39</v>
      </c>
      <c r="F5698" s="591" t="s">
        <v>794</v>
      </c>
    </row>
    <row r="5699" spans="1:6">
      <c r="A5699" s="596">
        <v>104083</v>
      </c>
      <c r="B5699" s="596" t="s">
        <v>6423</v>
      </c>
      <c r="C5699" s="596" t="s">
        <v>123</v>
      </c>
      <c r="D5699" s="596" t="s">
        <v>942</v>
      </c>
      <c r="E5699" s="598">
        <v>70.77</v>
      </c>
      <c r="F5699" s="591" t="s">
        <v>794</v>
      </c>
    </row>
    <row r="5700" spans="1:6">
      <c r="A5700" s="596">
        <v>104084</v>
      </c>
      <c r="B5700" s="596" t="s">
        <v>6424</v>
      </c>
      <c r="C5700" s="596" t="s">
        <v>123</v>
      </c>
      <c r="D5700" s="596" t="s">
        <v>942</v>
      </c>
      <c r="E5700" s="598">
        <v>80.819999999999993</v>
      </c>
      <c r="F5700" s="591" t="s">
        <v>794</v>
      </c>
    </row>
    <row r="5701" spans="1:6">
      <c r="A5701" s="596">
        <v>104085</v>
      </c>
      <c r="B5701" s="596" t="s">
        <v>6425</v>
      </c>
      <c r="C5701" s="596" t="s">
        <v>67</v>
      </c>
      <c r="D5701" s="596" t="s">
        <v>942</v>
      </c>
      <c r="E5701" s="598">
        <v>49.74</v>
      </c>
      <c r="F5701" s="591" t="s">
        <v>794</v>
      </c>
    </row>
    <row r="5702" spans="1:6">
      <c r="A5702" s="596">
        <v>104086</v>
      </c>
      <c r="B5702" s="596" t="s">
        <v>6426</v>
      </c>
      <c r="C5702" s="596" t="s">
        <v>67</v>
      </c>
      <c r="D5702" s="596" t="s">
        <v>942</v>
      </c>
      <c r="E5702" s="598">
        <v>91.62</v>
      </c>
      <c r="F5702" s="591" t="s">
        <v>794</v>
      </c>
    </row>
    <row r="5703" spans="1:6">
      <c r="A5703" s="596">
        <v>104947</v>
      </c>
      <c r="B5703" s="596" t="s">
        <v>6427</v>
      </c>
      <c r="C5703" s="596" t="s">
        <v>63</v>
      </c>
      <c r="D5703" s="596" t="s">
        <v>793</v>
      </c>
      <c r="E5703" s="598">
        <v>10.5</v>
      </c>
      <c r="F5703" s="591" t="s">
        <v>794</v>
      </c>
    </row>
    <row r="5704" spans="1:6">
      <c r="A5704" s="596">
        <v>104948</v>
      </c>
      <c r="B5704" s="596" t="s">
        <v>6428</v>
      </c>
      <c r="C5704" s="596" t="s">
        <v>63</v>
      </c>
      <c r="D5704" s="596" t="s">
        <v>793</v>
      </c>
      <c r="E5704" s="598">
        <v>4.76</v>
      </c>
      <c r="F5704" s="591" t="s">
        <v>794</v>
      </c>
    </row>
    <row r="5705" spans="1:6">
      <c r="A5705" s="596">
        <v>104949</v>
      </c>
      <c r="B5705" s="596" t="s">
        <v>6429</v>
      </c>
      <c r="C5705" s="596" t="s">
        <v>63</v>
      </c>
      <c r="D5705" s="596" t="s">
        <v>793</v>
      </c>
      <c r="E5705" s="598">
        <v>9.08</v>
      </c>
      <c r="F5705" s="591" t="s">
        <v>794</v>
      </c>
    </row>
    <row r="5706" spans="1:6">
      <c r="A5706" s="596">
        <v>96520</v>
      </c>
      <c r="B5706" s="596" t="s">
        <v>6430</v>
      </c>
      <c r="C5706" s="596" t="s">
        <v>63</v>
      </c>
      <c r="D5706" s="596" t="s">
        <v>793</v>
      </c>
      <c r="E5706" s="598">
        <v>79.94</v>
      </c>
      <c r="F5706" s="591" t="s">
        <v>794</v>
      </c>
    </row>
    <row r="5707" spans="1:6">
      <c r="A5707" s="596">
        <v>96521</v>
      </c>
      <c r="B5707" s="596" t="s">
        <v>6431</v>
      </c>
      <c r="C5707" s="596" t="s">
        <v>63</v>
      </c>
      <c r="D5707" s="596" t="s">
        <v>793</v>
      </c>
      <c r="E5707" s="598">
        <v>37.29</v>
      </c>
      <c r="F5707" s="591" t="s">
        <v>794</v>
      </c>
    </row>
    <row r="5708" spans="1:6">
      <c r="A5708" s="596">
        <v>96522</v>
      </c>
      <c r="B5708" s="596" t="s">
        <v>6432</v>
      </c>
      <c r="C5708" s="596" t="s">
        <v>63</v>
      </c>
      <c r="D5708" s="596" t="s">
        <v>1410</v>
      </c>
      <c r="E5708" s="598">
        <v>120.06</v>
      </c>
      <c r="F5708" s="591" t="s">
        <v>794</v>
      </c>
    </row>
    <row r="5709" spans="1:6">
      <c r="A5709" s="596">
        <v>96523</v>
      </c>
      <c r="B5709" s="596" t="s">
        <v>6433</v>
      </c>
      <c r="C5709" s="596" t="s">
        <v>63</v>
      </c>
      <c r="D5709" s="596" t="s">
        <v>1410</v>
      </c>
      <c r="E5709" s="598">
        <v>79.489999999999995</v>
      </c>
      <c r="F5709" s="591" t="s">
        <v>794</v>
      </c>
    </row>
    <row r="5710" spans="1:6">
      <c r="A5710" s="596">
        <v>96524</v>
      </c>
      <c r="B5710" s="596" t="s">
        <v>6434</v>
      </c>
      <c r="C5710" s="596" t="s">
        <v>63</v>
      </c>
      <c r="D5710" s="596" t="s">
        <v>793</v>
      </c>
      <c r="E5710" s="598">
        <v>135.91</v>
      </c>
      <c r="F5710" s="591" t="s">
        <v>794</v>
      </c>
    </row>
    <row r="5711" spans="1:6">
      <c r="A5711" s="596">
        <v>96525</v>
      </c>
      <c r="B5711" s="596" t="s">
        <v>6435</v>
      </c>
      <c r="C5711" s="596" t="s">
        <v>63</v>
      </c>
      <c r="D5711" s="596" t="s">
        <v>793</v>
      </c>
      <c r="E5711" s="598">
        <v>52.6</v>
      </c>
      <c r="F5711" s="591" t="s">
        <v>794</v>
      </c>
    </row>
    <row r="5712" spans="1:6">
      <c r="A5712" s="596">
        <v>96526</v>
      </c>
      <c r="B5712" s="596" t="s">
        <v>6436</v>
      </c>
      <c r="C5712" s="596" t="s">
        <v>63</v>
      </c>
      <c r="D5712" s="596" t="s">
        <v>1410</v>
      </c>
      <c r="E5712" s="598">
        <v>171.6</v>
      </c>
      <c r="F5712" s="591" t="s">
        <v>794</v>
      </c>
    </row>
    <row r="5713" spans="1:6">
      <c r="A5713" s="596">
        <v>96527</v>
      </c>
      <c r="B5713" s="596" t="s">
        <v>6437</v>
      </c>
      <c r="C5713" s="596" t="s">
        <v>63</v>
      </c>
      <c r="D5713" s="596" t="s">
        <v>1410</v>
      </c>
      <c r="E5713" s="598">
        <v>87.5</v>
      </c>
      <c r="F5713" s="591" t="s">
        <v>794</v>
      </c>
    </row>
    <row r="5714" spans="1:6">
      <c r="A5714" s="596">
        <v>96528</v>
      </c>
      <c r="B5714" s="596" t="s">
        <v>6438</v>
      </c>
      <c r="C5714" s="596" t="s">
        <v>68</v>
      </c>
      <c r="D5714" s="596" t="s">
        <v>942</v>
      </c>
      <c r="E5714" s="598">
        <v>179.6</v>
      </c>
      <c r="F5714" s="591" t="s">
        <v>794</v>
      </c>
    </row>
    <row r="5715" spans="1:6">
      <c r="A5715" s="596">
        <v>101114</v>
      </c>
      <c r="B5715" s="596" t="s">
        <v>6439</v>
      </c>
      <c r="C5715" s="596" t="s">
        <v>63</v>
      </c>
      <c r="D5715" s="596" t="s">
        <v>793</v>
      </c>
      <c r="E5715" s="598">
        <v>4.09</v>
      </c>
      <c r="F5715" s="591" t="s">
        <v>794</v>
      </c>
    </row>
    <row r="5716" spans="1:6">
      <c r="A5716" s="596">
        <v>101115</v>
      </c>
      <c r="B5716" s="596" t="s">
        <v>6440</v>
      </c>
      <c r="C5716" s="596" t="s">
        <v>63</v>
      </c>
      <c r="D5716" s="596" t="s">
        <v>793</v>
      </c>
      <c r="E5716" s="598">
        <v>3.52</v>
      </c>
      <c r="F5716" s="591" t="s">
        <v>794</v>
      </c>
    </row>
    <row r="5717" spans="1:6">
      <c r="A5717" s="596">
        <v>101116</v>
      </c>
      <c r="B5717" s="596" t="s">
        <v>72</v>
      </c>
      <c r="C5717" s="596" t="s">
        <v>63</v>
      </c>
      <c r="D5717" s="596" t="s">
        <v>793</v>
      </c>
      <c r="E5717" s="598">
        <v>2.2000000000000002</v>
      </c>
      <c r="F5717" s="591" t="s">
        <v>794</v>
      </c>
    </row>
    <row r="5718" spans="1:6">
      <c r="A5718" s="596">
        <v>101117</v>
      </c>
      <c r="B5718" s="596" t="s">
        <v>6441</v>
      </c>
      <c r="C5718" s="596" t="s">
        <v>63</v>
      </c>
      <c r="D5718" s="596" t="s">
        <v>793</v>
      </c>
      <c r="E5718" s="598">
        <v>3.28</v>
      </c>
      <c r="F5718" s="591" t="s">
        <v>794</v>
      </c>
    </row>
    <row r="5719" spans="1:6">
      <c r="A5719" s="596">
        <v>101118</v>
      </c>
      <c r="B5719" s="596" t="s">
        <v>6442</v>
      </c>
      <c r="C5719" s="596" t="s">
        <v>63</v>
      </c>
      <c r="D5719" s="596" t="s">
        <v>793</v>
      </c>
      <c r="E5719" s="598">
        <v>3.55</v>
      </c>
      <c r="F5719" s="591" t="s">
        <v>794</v>
      </c>
    </row>
    <row r="5720" spans="1:6">
      <c r="A5720" s="596">
        <v>101119</v>
      </c>
      <c r="B5720" s="596" t="s">
        <v>6443</v>
      </c>
      <c r="C5720" s="596" t="s">
        <v>63</v>
      </c>
      <c r="D5720" s="596" t="s">
        <v>793</v>
      </c>
      <c r="E5720" s="598">
        <v>7.82</v>
      </c>
      <c r="F5720" s="591" t="s">
        <v>794</v>
      </c>
    </row>
    <row r="5721" spans="1:6">
      <c r="A5721" s="596">
        <v>101120</v>
      </c>
      <c r="B5721" s="596" t="s">
        <v>6444</v>
      </c>
      <c r="C5721" s="596" t="s">
        <v>63</v>
      </c>
      <c r="D5721" s="596" t="s">
        <v>793</v>
      </c>
      <c r="E5721" s="598">
        <v>6.73</v>
      </c>
      <c r="F5721" s="591" t="s">
        <v>794</v>
      </c>
    </row>
    <row r="5722" spans="1:6">
      <c r="A5722" s="596">
        <v>101121</v>
      </c>
      <c r="B5722" s="596" t="s">
        <v>6445</v>
      </c>
      <c r="C5722" s="596" t="s">
        <v>63</v>
      </c>
      <c r="D5722" s="596" t="s">
        <v>793</v>
      </c>
      <c r="E5722" s="598">
        <v>4.21</v>
      </c>
      <c r="F5722" s="591" t="s">
        <v>794</v>
      </c>
    </row>
    <row r="5723" spans="1:6">
      <c r="A5723" s="596">
        <v>101122</v>
      </c>
      <c r="B5723" s="596" t="s">
        <v>6446</v>
      </c>
      <c r="C5723" s="596" t="s">
        <v>63</v>
      </c>
      <c r="D5723" s="596" t="s">
        <v>793</v>
      </c>
      <c r="E5723" s="598">
        <v>6.26</v>
      </c>
      <c r="F5723" s="591" t="s">
        <v>794</v>
      </c>
    </row>
    <row r="5724" spans="1:6">
      <c r="A5724" s="596">
        <v>101123</v>
      </c>
      <c r="B5724" s="596" t="s">
        <v>6447</v>
      </c>
      <c r="C5724" s="596" t="s">
        <v>63</v>
      </c>
      <c r="D5724" s="596" t="s">
        <v>793</v>
      </c>
      <c r="E5724" s="598">
        <v>6.77</v>
      </c>
      <c r="F5724" s="591" t="s">
        <v>794</v>
      </c>
    </row>
    <row r="5725" spans="1:6">
      <c r="A5725" s="596">
        <v>101124</v>
      </c>
      <c r="B5725" s="596" t="s">
        <v>6448</v>
      </c>
      <c r="C5725" s="596" t="s">
        <v>63</v>
      </c>
      <c r="D5725" s="596" t="s">
        <v>793</v>
      </c>
      <c r="E5725" s="598">
        <v>14.65</v>
      </c>
      <c r="F5725" s="591" t="s">
        <v>794</v>
      </c>
    </row>
    <row r="5726" spans="1:6">
      <c r="A5726" s="596">
        <v>101125</v>
      </c>
      <c r="B5726" s="596" t="s">
        <v>6449</v>
      </c>
      <c r="C5726" s="596" t="s">
        <v>63</v>
      </c>
      <c r="D5726" s="596" t="s">
        <v>793</v>
      </c>
      <c r="E5726" s="598">
        <v>14.08</v>
      </c>
      <c r="F5726" s="591" t="s">
        <v>794</v>
      </c>
    </row>
    <row r="5727" spans="1:6">
      <c r="A5727" s="596">
        <v>101126</v>
      </c>
      <c r="B5727" s="596" t="s">
        <v>156</v>
      </c>
      <c r="C5727" s="596" t="s">
        <v>63</v>
      </c>
      <c r="D5727" s="596" t="s">
        <v>793</v>
      </c>
      <c r="E5727" s="598">
        <v>12.75</v>
      </c>
      <c r="F5727" s="591" t="s">
        <v>794</v>
      </c>
    </row>
    <row r="5728" spans="1:6">
      <c r="A5728" s="596">
        <v>101127</v>
      </c>
      <c r="B5728" s="596" t="s">
        <v>6450</v>
      </c>
      <c r="C5728" s="596" t="s">
        <v>63</v>
      </c>
      <c r="D5728" s="596" t="s">
        <v>793</v>
      </c>
      <c r="E5728" s="598">
        <v>13.84</v>
      </c>
      <c r="F5728" s="591" t="s">
        <v>794</v>
      </c>
    </row>
    <row r="5729" spans="1:6">
      <c r="A5729" s="596">
        <v>101128</v>
      </c>
      <c r="B5729" s="596" t="s">
        <v>6451</v>
      </c>
      <c r="C5729" s="596" t="s">
        <v>63</v>
      </c>
      <c r="D5729" s="596" t="s">
        <v>793</v>
      </c>
      <c r="E5729" s="598">
        <v>14.11</v>
      </c>
      <c r="F5729" s="591" t="s">
        <v>794</v>
      </c>
    </row>
    <row r="5730" spans="1:6">
      <c r="A5730" s="596">
        <v>101129</v>
      </c>
      <c r="B5730" s="596" t="s">
        <v>6452</v>
      </c>
      <c r="C5730" s="596" t="s">
        <v>63</v>
      </c>
      <c r="D5730" s="596" t="s">
        <v>793</v>
      </c>
      <c r="E5730" s="598">
        <v>18.8</v>
      </c>
      <c r="F5730" s="591" t="s">
        <v>794</v>
      </c>
    </row>
    <row r="5731" spans="1:6">
      <c r="A5731" s="596">
        <v>101130</v>
      </c>
      <c r="B5731" s="596" t="s">
        <v>6453</v>
      </c>
      <c r="C5731" s="596" t="s">
        <v>63</v>
      </c>
      <c r="D5731" s="596" t="s">
        <v>793</v>
      </c>
      <c r="E5731" s="598">
        <v>17.71</v>
      </c>
      <c r="F5731" s="591" t="s">
        <v>794</v>
      </c>
    </row>
    <row r="5732" spans="1:6">
      <c r="A5732" s="596">
        <v>101131</v>
      </c>
      <c r="B5732" s="596" t="s">
        <v>6454</v>
      </c>
      <c r="C5732" s="596" t="s">
        <v>63</v>
      </c>
      <c r="D5732" s="596" t="s">
        <v>793</v>
      </c>
      <c r="E5732" s="598">
        <v>15.19</v>
      </c>
      <c r="F5732" s="591" t="s">
        <v>794</v>
      </c>
    </row>
    <row r="5733" spans="1:6">
      <c r="A5733" s="596">
        <v>101132</v>
      </c>
      <c r="B5733" s="596" t="s">
        <v>6455</v>
      </c>
      <c r="C5733" s="596" t="s">
        <v>63</v>
      </c>
      <c r="D5733" s="596" t="s">
        <v>793</v>
      </c>
      <c r="E5733" s="598">
        <v>17.239999999999998</v>
      </c>
      <c r="F5733" s="591" t="s">
        <v>794</v>
      </c>
    </row>
    <row r="5734" spans="1:6">
      <c r="A5734" s="596">
        <v>101133</v>
      </c>
      <c r="B5734" s="596" t="s">
        <v>6456</v>
      </c>
      <c r="C5734" s="596" t="s">
        <v>63</v>
      </c>
      <c r="D5734" s="596" t="s">
        <v>793</v>
      </c>
      <c r="E5734" s="598">
        <v>17.75</v>
      </c>
      <c r="F5734" s="591" t="s">
        <v>794</v>
      </c>
    </row>
    <row r="5735" spans="1:6">
      <c r="A5735" s="596">
        <v>101134</v>
      </c>
      <c r="B5735" s="596" t="s">
        <v>6457</v>
      </c>
      <c r="C5735" s="596" t="s">
        <v>63</v>
      </c>
      <c r="D5735" s="596" t="s">
        <v>793</v>
      </c>
      <c r="E5735" s="598">
        <v>15.33</v>
      </c>
      <c r="F5735" s="591" t="s">
        <v>794</v>
      </c>
    </row>
    <row r="5736" spans="1:6">
      <c r="A5736" s="596">
        <v>101135</v>
      </c>
      <c r="B5736" s="596" t="s">
        <v>6458</v>
      </c>
      <c r="C5736" s="596" t="s">
        <v>63</v>
      </c>
      <c r="D5736" s="596" t="s">
        <v>793</v>
      </c>
      <c r="E5736" s="598">
        <v>14.76</v>
      </c>
      <c r="F5736" s="591" t="s">
        <v>794</v>
      </c>
    </row>
    <row r="5737" spans="1:6">
      <c r="A5737" s="596">
        <v>101136</v>
      </c>
      <c r="B5737" s="596" t="s">
        <v>6459</v>
      </c>
      <c r="C5737" s="596" t="s">
        <v>63</v>
      </c>
      <c r="D5737" s="596" t="s">
        <v>793</v>
      </c>
      <c r="E5737" s="598">
        <v>13.44</v>
      </c>
      <c r="F5737" s="591" t="s">
        <v>794</v>
      </c>
    </row>
    <row r="5738" spans="1:6">
      <c r="A5738" s="596">
        <v>101137</v>
      </c>
      <c r="B5738" s="596" t="s">
        <v>6460</v>
      </c>
      <c r="C5738" s="596" t="s">
        <v>63</v>
      </c>
      <c r="D5738" s="596" t="s">
        <v>793</v>
      </c>
      <c r="E5738" s="598">
        <v>14.52</v>
      </c>
      <c r="F5738" s="591" t="s">
        <v>794</v>
      </c>
    </row>
    <row r="5739" spans="1:6">
      <c r="A5739" s="596">
        <v>101138</v>
      </c>
      <c r="B5739" s="596" t="s">
        <v>6461</v>
      </c>
      <c r="C5739" s="596" t="s">
        <v>63</v>
      </c>
      <c r="D5739" s="596" t="s">
        <v>793</v>
      </c>
      <c r="E5739" s="598">
        <v>14.79</v>
      </c>
      <c r="F5739" s="591" t="s">
        <v>794</v>
      </c>
    </row>
    <row r="5740" spans="1:6">
      <c r="A5740" s="596">
        <v>101139</v>
      </c>
      <c r="B5740" s="596" t="s">
        <v>6462</v>
      </c>
      <c r="C5740" s="596" t="s">
        <v>63</v>
      </c>
      <c r="D5740" s="596" t="s">
        <v>793</v>
      </c>
      <c r="E5740" s="598">
        <v>19.510000000000002</v>
      </c>
      <c r="F5740" s="591" t="s">
        <v>794</v>
      </c>
    </row>
    <row r="5741" spans="1:6">
      <c r="A5741" s="596">
        <v>101140</v>
      </c>
      <c r="B5741" s="596" t="s">
        <v>6463</v>
      </c>
      <c r="C5741" s="596" t="s">
        <v>63</v>
      </c>
      <c r="D5741" s="596" t="s">
        <v>793</v>
      </c>
      <c r="E5741" s="598">
        <v>18.420000000000002</v>
      </c>
      <c r="F5741" s="591" t="s">
        <v>794</v>
      </c>
    </row>
    <row r="5742" spans="1:6">
      <c r="A5742" s="596">
        <v>101141</v>
      </c>
      <c r="B5742" s="596" t="s">
        <v>6464</v>
      </c>
      <c r="C5742" s="596" t="s">
        <v>63</v>
      </c>
      <c r="D5742" s="596" t="s">
        <v>793</v>
      </c>
      <c r="E5742" s="598">
        <v>15.9</v>
      </c>
      <c r="F5742" s="591" t="s">
        <v>794</v>
      </c>
    </row>
    <row r="5743" spans="1:6">
      <c r="A5743" s="596">
        <v>101142</v>
      </c>
      <c r="B5743" s="596" t="s">
        <v>6465</v>
      </c>
      <c r="C5743" s="596" t="s">
        <v>63</v>
      </c>
      <c r="D5743" s="596" t="s">
        <v>793</v>
      </c>
      <c r="E5743" s="597">
        <v>17.95</v>
      </c>
      <c r="F5743" s="591" t="s">
        <v>794</v>
      </c>
    </row>
    <row r="5744" spans="1:6">
      <c r="A5744" s="596">
        <v>101143</v>
      </c>
      <c r="B5744" s="596" t="s">
        <v>6466</v>
      </c>
      <c r="C5744" s="596" t="s">
        <v>63</v>
      </c>
      <c r="D5744" s="596" t="s">
        <v>793</v>
      </c>
      <c r="E5744" s="597">
        <v>18.46</v>
      </c>
      <c r="F5744" s="591" t="s">
        <v>794</v>
      </c>
    </row>
    <row r="5745" spans="1:6">
      <c r="A5745" s="596">
        <v>101144</v>
      </c>
      <c r="B5745" s="596" t="s">
        <v>6467</v>
      </c>
      <c r="C5745" s="596" t="s">
        <v>63</v>
      </c>
      <c r="D5745" s="596" t="s">
        <v>793</v>
      </c>
      <c r="E5745" s="597">
        <v>15.48</v>
      </c>
      <c r="F5745" s="591" t="s">
        <v>794</v>
      </c>
    </row>
    <row r="5746" spans="1:6">
      <c r="A5746" s="596">
        <v>101145</v>
      </c>
      <c r="B5746" s="596" t="s">
        <v>6468</v>
      </c>
      <c r="C5746" s="596" t="s">
        <v>63</v>
      </c>
      <c r="D5746" s="596" t="s">
        <v>793</v>
      </c>
      <c r="E5746" s="597">
        <v>14.91</v>
      </c>
      <c r="F5746" s="591" t="s">
        <v>794</v>
      </c>
    </row>
    <row r="5747" spans="1:6">
      <c r="A5747" s="596">
        <v>101146</v>
      </c>
      <c r="B5747" s="596" t="s">
        <v>6469</v>
      </c>
      <c r="C5747" s="596" t="s">
        <v>63</v>
      </c>
      <c r="D5747" s="596" t="s">
        <v>793</v>
      </c>
      <c r="E5747" s="597">
        <v>13.59</v>
      </c>
      <c r="F5747" s="591" t="s">
        <v>794</v>
      </c>
    </row>
    <row r="5748" spans="1:6">
      <c r="A5748" s="596">
        <v>101147</v>
      </c>
      <c r="B5748" s="596" t="s">
        <v>6470</v>
      </c>
      <c r="C5748" s="596" t="s">
        <v>63</v>
      </c>
      <c r="D5748" s="596" t="s">
        <v>793</v>
      </c>
      <c r="E5748" s="597">
        <v>14.67</v>
      </c>
      <c r="F5748" s="591" t="s">
        <v>794</v>
      </c>
    </row>
    <row r="5749" spans="1:6">
      <c r="A5749" s="596">
        <v>101148</v>
      </c>
      <c r="B5749" s="596" t="s">
        <v>6471</v>
      </c>
      <c r="C5749" s="596" t="s">
        <v>63</v>
      </c>
      <c r="D5749" s="596" t="s">
        <v>793</v>
      </c>
      <c r="E5749" s="597">
        <v>14.94</v>
      </c>
      <c r="F5749" s="591" t="s">
        <v>794</v>
      </c>
    </row>
    <row r="5750" spans="1:6">
      <c r="A5750" s="596">
        <v>101149</v>
      </c>
      <c r="B5750" s="596" t="s">
        <v>6472</v>
      </c>
      <c r="C5750" s="596" t="s">
        <v>63</v>
      </c>
      <c r="D5750" s="596" t="s">
        <v>793</v>
      </c>
      <c r="E5750" s="597">
        <v>19.66</v>
      </c>
      <c r="F5750" s="591" t="s">
        <v>794</v>
      </c>
    </row>
    <row r="5751" spans="1:6">
      <c r="A5751" s="596">
        <v>101150</v>
      </c>
      <c r="B5751" s="596" t="s">
        <v>6473</v>
      </c>
      <c r="C5751" s="596" t="s">
        <v>63</v>
      </c>
      <c r="D5751" s="596" t="s">
        <v>793</v>
      </c>
      <c r="E5751" s="597">
        <v>18.57</v>
      </c>
      <c r="F5751" s="591" t="s">
        <v>794</v>
      </c>
    </row>
    <row r="5752" spans="1:6">
      <c r="A5752" s="596">
        <v>101151</v>
      </c>
      <c r="B5752" s="596" t="s">
        <v>6474</v>
      </c>
      <c r="C5752" s="596" t="s">
        <v>63</v>
      </c>
      <c r="D5752" s="596" t="s">
        <v>793</v>
      </c>
      <c r="E5752" s="597">
        <v>16.05</v>
      </c>
      <c r="F5752" s="591" t="s">
        <v>794</v>
      </c>
    </row>
    <row r="5753" spans="1:6">
      <c r="A5753" s="596">
        <v>101152</v>
      </c>
      <c r="B5753" s="596" t="s">
        <v>6475</v>
      </c>
      <c r="C5753" s="596" t="s">
        <v>63</v>
      </c>
      <c r="D5753" s="596" t="s">
        <v>793</v>
      </c>
      <c r="E5753" s="597">
        <v>18.100000000000001</v>
      </c>
      <c r="F5753" s="591" t="s">
        <v>794</v>
      </c>
    </row>
    <row r="5754" spans="1:6">
      <c r="A5754" s="596">
        <v>101153</v>
      </c>
      <c r="B5754" s="596" t="s">
        <v>6476</v>
      </c>
      <c r="C5754" s="596" t="s">
        <v>63</v>
      </c>
      <c r="D5754" s="596" t="s">
        <v>793</v>
      </c>
      <c r="E5754" s="597">
        <v>18.61</v>
      </c>
      <c r="F5754" s="591" t="s">
        <v>794</v>
      </c>
    </row>
    <row r="5755" spans="1:6">
      <c r="A5755" s="596">
        <v>101206</v>
      </c>
      <c r="B5755" s="596" t="s">
        <v>6477</v>
      </c>
      <c r="C5755" s="596" t="s">
        <v>63</v>
      </c>
      <c r="D5755" s="596" t="s">
        <v>793</v>
      </c>
      <c r="E5755" s="598">
        <v>12.84</v>
      </c>
      <c r="F5755" s="591" t="s">
        <v>794</v>
      </c>
    </row>
    <row r="5756" spans="1:6">
      <c r="A5756" s="596">
        <v>101207</v>
      </c>
      <c r="B5756" s="596" t="s">
        <v>6478</v>
      </c>
      <c r="C5756" s="596" t="s">
        <v>63</v>
      </c>
      <c r="D5756" s="596" t="s">
        <v>793</v>
      </c>
      <c r="E5756" s="597">
        <v>11.06</v>
      </c>
      <c r="F5756" s="591" t="s">
        <v>794</v>
      </c>
    </row>
    <row r="5757" spans="1:6">
      <c r="A5757" s="596">
        <v>101208</v>
      </c>
      <c r="B5757" s="596" t="s">
        <v>6479</v>
      </c>
      <c r="C5757" s="596" t="s">
        <v>63</v>
      </c>
      <c r="D5757" s="596" t="s">
        <v>793</v>
      </c>
      <c r="E5757" s="598">
        <v>10.87</v>
      </c>
      <c r="F5757" s="591" t="s">
        <v>794</v>
      </c>
    </row>
    <row r="5758" spans="1:6">
      <c r="A5758" s="596">
        <v>101209</v>
      </c>
      <c r="B5758" s="596" t="s">
        <v>6480</v>
      </c>
      <c r="C5758" s="596" t="s">
        <v>63</v>
      </c>
      <c r="D5758" s="596" t="s">
        <v>793</v>
      </c>
      <c r="E5758" s="598">
        <v>10.09</v>
      </c>
      <c r="F5758" s="591" t="s">
        <v>794</v>
      </c>
    </row>
    <row r="5759" spans="1:6">
      <c r="A5759" s="596">
        <v>101210</v>
      </c>
      <c r="B5759" s="596" t="s">
        <v>6481</v>
      </c>
      <c r="C5759" s="596" t="s">
        <v>63</v>
      </c>
      <c r="D5759" s="596" t="s">
        <v>793</v>
      </c>
      <c r="E5759" s="598">
        <v>18.059999999999999</v>
      </c>
      <c r="F5759" s="591" t="s">
        <v>794</v>
      </c>
    </row>
    <row r="5760" spans="1:6">
      <c r="A5760" s="596">
        <v>101211</v>
      </c>
      <c r="B5760" s="596" t="s">
        <v>6482</v>
      </c>
      <c r="C5760" s="596" t="s">
        <v>63</v>
      </c>
      <c r="D5760" s="596" t="s">
        <v>793</v>
      </c>
      <c r="E5760" s="598">
        <v>19.399999999999999</v>
      </c>
      <c r="F5760" s="591" t="s">
        <v>794</v>
      </c>
    </row>
    <row r="5761" spans="1:6">
      <c r="A5761" s="596">
        <v>101212</v>
      </c>
      <c r="B5761" s="596" t="s">
        <v>6483</v>
      </c>
      <c r="C5761" s="596" t="s">
        <v>63</v>
      </c>
      <c r="D5761" s="596" t="s">
        <v>793</v>
      </c>
      <c r="E5761" s="598">
        <v>22.68</v>
      </c>
      <c r="F5761" s="591" t="s">
        <v>794</v>
      </c>
    </row>
    <row r="5762" spans="1:6">
      <c r="A5762" s="596">
        <v>101213</v>
      </c>
      <c r="B5762" s="596" t="s">
        <v>6484</v>
      </c>
      <c r="C5762" s="596" t="s">
        <v>63</v>
      </c>
      <c r="D5762" s="596" t="s">
        <v>793</v>
      </c>
      <c r="E5762" s="597">
        <v>25.39</v>
      </c>
      <c r="F5762" s="591" t="s">
        <v>794</v>
      </c>
    </row>
    <row r="5763" spans="1:6">
      <c r="A5763" s="596">
        <v>101214</v>
      </c>
      <c r="B5763" s="596" t="s">
        <v>6485</v>
      </c>
      <c r="C5763" s="596" t="s">
        <v>63</v>
      </c>
      <c r="D5763" s="596" t="s">
        <v>793</v>
      </c>
      <c r="E5763" s="597">
        <v>30.74</v>
      </c>
      <c r="F5763" s="591" t="s">
        <v>794</v>
      </c>
    </row>
    <row r="5764" spans="1:6">
      <c r="A5764" s="596">
        <v>101215</v>
      </c>
      <c r="B5764" s="596" t="s">
        <v>6486</v>
      </c>
      <c r="C5764" s="596" t="s">
        <v>63</v>
      </c>
      <c r="D5764" s="596" t="s">
        <v>793</v>
      </c>
      <c r="E5764" s="597">
        <v>17.350000000000001</v>
      </c>
      <c r="F5764" s="591" t="s">
        <v>794</v>
      </c>
    </row>
    <row r="5765" spans="1:6">
      <c r="A5765" s="596">
        <v>101216</v>
      </c>
      <c r="B5765" s="596" t="s">
        <v>6487</v>
      </c>
      <c r="C5765" s="596" t="s">
        <v>63</v>
      </c>
      <c r="D5765" s="596" t="s">
        <v>793</v>
      </c>
      <c r="E5765" s="597">
        <v>18.2</v>
      </c>
      <c r="F5765" s="591" t="s">
        <v>794</v>
      </c>
    </row>
    <row r="5766" spans="1:6">
      <c r="A5766" s="596">
        <v>101217</v>
      </c>
      <c r="B5766" s="596" t="s">
        <v>6488</v>
      </c>
      <c r="C5766" s="596" t="s">
        <v>63</v>
      </c>
      <c r="D5766" s="596" t="s">
        <v>793</v>
      </c>
      <c r="E5766" s="597">
        <v>21.24</v>
      </c>
      <c r="F5766" s="591" t="s">
        <v>794</v>
      </c>
    </row>
    <row r="5767" spans="1:6">
      <c r="A5767" s="596">
        <v>101218</v>
      </c>
      <c r="B5767" s="596" t="s">
        <v>6489</v>
      </c>
      <c r="C5767" s="596" t="s">
        <v>63</v>
      </c>
      <c r="D5767" s="596" t="s">
        <v>793</v>
      </c>
      <c r="E5767" s="597">
        <v>22.49</v>
      </c>
      <c r="F5767" s="591" t="s">
        <v>794</v>
      </c>
    </row>
    <row r="5768" spans="1:6">
      <c r="A5768" s="596">
        <v>101219</v>
      </c>
      <c r="B5768" s="596" t="s">
        <v>6490</v>
      </c>
      <c r="C5768" s="596" t="s">
        <v>63</v>
      </c>
      <c r="D5768" s="596" t="s">
        <v>793</v>
      </c>
      <c r="E5768" s="597">
        <v>27.33</v>
      </c>
      <c r="F5768" s="591" t="s">
        <v>794</v>
      </c>
    </row>
    <row r="5769" spans="1:6">
      <c r="A5769" s="596">
        <v>101220</v>
      </c>
      <c r="B5769" s="596" t="s">
        <v>6491</v>
      </c>
      <c r="C5769" s="596" t="s">
        <v>63</v>
      </c>
      <c r="D5769" s="596" t="s">
        <v>793</v>
      </c>
      <c r="E5769" s="597">
        <v>17.079999999999998</v>
      </c>
      <c r="F5769" s="591" t="s">
        <v>794</v>
      </c>
    </row>
    <row r="5770" spans="1:6">
      <c r="A5770" s="596">
        <v>101221</v>
      </c>
      <c r="B5770" s="596" t="s">
        <v>6492</v>
      </c>
      <c r="C5770" s="596" t="s">
        <v>63</v>
      </c>
      <c r="D5770" s="596" t="s">
        <v>793</v>
      </c>
      <c r="E5770" s="597">
        <v>18.059999999999999</v>
      </c>
      <c r="F5770" s="591" t="s">
        <v>794</v>
      </c>
    </row>
    <row r="5771" spans="1:6">
      <c r="A5771" s="596">
        <v>101222</v>
      </c>
      <c r="B5771" s="596" t="s">
        <v>6493</v>
      </c>
      <c r="C5771" s="596" t="s">
        <v>63</v>
      </c>
      <c r="D5771" s="596" t="s">
        <v>793</v>
      </c>
      <c r="E5771" s="597">
        <v>21.04</v>
      </c>
      <c r="F5771" s="591" t="s">
        <v>794</v>
      </c>
    </row>
    <row r="5772" spans="1:6">
      <c r="A5772" s="596">
        <v>101223</v>
      </c>
      <c r="B5772" s="596" t="s">
        <v>6494</v>
      </c>
      <c r="C5772" s="596" t="s">
        <v>63</v>
      </c>
      <c r="D5772" s="596" t="s">
        <v>793</v>
      </c>
      <c r="E5772" s="597">
        <v>23.44</v>
      </c>
      <c r="F5772" s="591" t="s">
        <v>794</v>
      </c>
    </row>
    <row r="5773" spans="1:6">
      <c r="A5773" s="596">
        <v>101224</v>
      </c>
      <c r="B5773" s="596" t="s">
        <v>6495</v>
      </c>
      <c r="C5773" s="596" t="s">
        <v>63</v>
      </c>
      <c r="D5773" s="596" t="s">
        <v>793</v>
      </c>
      <c r="E5773" s="597">
        <v>29.45</v>
      </c>
      <c r="F5773" s="591" t="s">
        <v>794</v>
      </c>
    </row>
    <row r="5774" spans="1:6">
      <c r="A5774" s="596">
        <v>101225</v>
      </c>
      <c r="B5774" s="596" t="s">
        <v>6496</v>
      </c>
      <c r="C5774" s="596" t="s">
        <v>63</v>
      </c>
      <c r="D5774" s="596" t="s">
        <v>793</v>
      </c>
      <c r="E5774" s="597">
        <v>15.68</v>
      </c>
      <c r="F5774" s="591" t="s">
        <v>794</v>
      </c>
    </row>
    <row r="5775" spans="1:6">
      <c r="A5775" s="596">
        <v>101226</v>
      </c>
      <c r="B5775" s="596" t="s">
        <v>6497</v>
      </c>
      <c r="C5775" s="596" t="s">
        <v>63</v>
      </c>
      <c r="D5775" s="596" t="s">
        <v>793</v>
      </c>
      <c r="E5775" s="597">
        <v>16.54</v>
      </c>
      <c r="F5775" s="591" t="s">
        <v>794</v>
      </c>
    </row>
    <row r="5776" spans="1:6">
      <c r="A5776" s="596">
        <v>101227</v>
      </c>
      <c r="B5776" s="596" t="s">
        <v>6498</v>
      </c>
      <c r="C5776" s="596" t="s">
        <v>63</v>
      </c>
      <c r="D5776" s="596" t="s">
        <v>793</v>
      </c>
      <c r="E5776" s="597">
        <v>19.21</v>
      </c>
      <c r="F5776" s="591" t="s">
        <v>794</v>
      </c>
    </row>
    <row r="5777" spans="1:6">
      <c r="A5777" s="596">
        <v>101228</v>
      </c>
      <c r="B5777" s="596" t="s">
        <v>6499</v>
      </c>
      <c r="C5777" s="596" t="s">
        <v>63</v>
      </c>
      <c r="D5777" s="596" t="s">
        <v>793</v>
      </c>
      <c r="E5777" s="598">
        <v>20.5</v>
      </c>
      <c r="F5777" s="591" t="s">
        <v>794</v>
      </c>
    </row>
    <row r="5778" spans="1:6">
      <c r="A5778" s="596">
        <v>101229</v>
      </c>
      <c r="B5778" s="596" t="s">
        <v>6500</v>
      </c>
      <c r="C5778" s="596" t="s">
        <v>63</v>
      </c>
      <c r="D5778" s="596" t="s">
        <v>793</v>
      </c>
      <c r="E5778" s="597">
        <v>25.9</v>
      </c>
      <c r="F5778" s="591" t="s">
        <v>794</v>
      </c>
    </row>
    <row r="5779" spans="1:6">
      <c r="A5779" s="596">
        <v>101230</v>
      </c>
      <c r="B5779" s="596" t="s">
        <v>6501</v>
      </c>
      <c r="C5779" s="596" t="s">
        <v>63</v>
      </c>
      <c r="D5779" s="596" t="s">
        <v>793</v>
      </c>
      <c r="E5779" s="598">
        <v>11.33</v>
      </c>
      <c r="F5779" s="591" t="s">
        <v>794</v>
      </c>
    </row>
    <row r="5780" spans="1:6">
      <c r="A5780" s="596">
        <v>101231</v>
      </c>
      <c r="B5780" s="596" t="s">
        <v>6502</v>
      </c>
      <c r="C5780" s="596" t="s">
        <v>63</v>
      </c>
      <c r="D5780" s="596" t="s">
        <v>793</v>
      </c>
      <c r="E5780" s="597">
        <v>10.77</v>
      </c>
      <c r="F5780" s="591" t="s">
        <v>794</v>
      </c>
    </row>
    <row r="5781" spans="1:6">
      <c r="A5781" s="596">
        <v>101232</v>
      </c>
      <c r="B5781" s="596" t="s">
        <v>6503</v>
      </c>
      <c r="C5781" s="596" t="s">
        <v>63</v>
      </c>
      <c r="D5781" s="596" t="s">
        <v>793</v>
      </c>
      <c r="E5781" s="598">
        <v>9.7200000000000006</v>
      </c>
      <c r="F5781" s="591" t="s">
        <v>794</v>
      </c>
    </row>
    <row r="5782" spans="1:6">
      <c r="A5782" s="596">
        <v>101233</v>
      </c>
      <c r="B5782" s="596" t="s">
        <v>6504</v>
      </c>
      <c r="C5782" s="596" t="s">
        <v>63</v>
      </c>
      <c r="D5782" s="596" t="s">
        <v>793</v>
      </c>
      <c r="E5782" s="598">
        <v>8.98</v>
      </c>
      <c r="F5782" s="591" t="s">
        <v>794</v>
      </c>
    </row>
    <row r="5783" spans="1:6">
      <c r="A5783" s="596">
        <v>101234</v>
      </c>
      <c r="B5783" s="596" t="s">
        <v>6505</v>
      </c>
      <c r="C5783" s="596" t="s">
        <v>63</v>
      </c>
      <c r="D5783" s="596" t="s">
        <v>793</v>
      </c>
      <c r="E5783" s="598">
        <v>17.75</v>
      </c>
      <c r="F5783" s="591" t="s">
        <v>794</v>
      </c>
    </row>
    <row r="5784" spans="1:6">
      <c r="A5784" s="596">
        <v>101235</v>
      </c>
      <c r="B5784" s="596" t="s">
        <v>6506</v>
      </c>
      <c r="C5784" s="596" t="s">
        <v>63</v>
      </c>
      <c r="D5784" s="596" t="s">
        <v>793</v>
      </c>
      <c r="E5784" s="598">
        <v>18.71</v>
      </c>
      <c r="F5784" s="591" t="s">
        <v>794</v>
      </c>
    </row>
    <row r="5785" spans="1:6">
      <c r="A5785" s="596">
        <v>101236</v>
      </c>
      <c r="B5785" s="596" t="s">
        <v>6507</v>
      </c>
      <c r="C5785" s="596" t="s">
        <v>63</v>
      </c>
      <c r="D5785" s="596" t="s">
        <v>793</v>
      </c>
      <c r="E5785" s="598">
        <v>21.83</v>
      </c>
      <c r="F5785" s="591" t="s">
        <v>794</v>
      </c>
    </row>
    <row r="5786" spans="1:6">
      <c r="A5786" s="596">
        <v>101237</v>
      </c>
      <c r="B5786" s="596" t="s">
        <v>6508</v>
      </c>
      <c r="C5786" s="596" t="s">
        <v>63</v>
      </c>
      <c r="D5786" s="596" t="s">
        <v>793</v>
      </c>
      <c r="E5786" s="598">
        <v>23.26</v>
      </c>
      <c r="F5786" s="591" t="s">
        <v>794</v>
      </c>
    </row>
    <row r="5787" spans="1:6">
      <c r="A5787" s="596">
        <v>101238</v>
      </c>
      <c r="B5787" s="596" t="s">
        <v>6509</v>
      </c>
      <c r="C5787" s="596" t="s">
        <v>63</v>
      </c>
      <c r="D5787" s="596" t="s">
        <v>793</v>
      </c>
      <c r="E5787" s="598">
        <v>29.5</v>
      </c>
      <c r="F5787" s="591" t="s">
        <v>794</v>
      </c>
    </row>
    <row r="5788" spans="1:6">
      <c r="A5788" s="596">
        <v>101239</v>
      </c>
      <c r="B5788" s="596" t="s">
        <v>6510</v>
      </c>
      <c r="C5788" s="596" t="s">
        <v>63</v>
      </c>
      <c r="D5788" s="596" t="s">
        <v>793</v>
      </c>
      <c r="E5788" s="598">
        <v>15.57</v>
      </c>
      <c r="F5788" s="591" t="s">
        <v>794</v>
      </c>
    </row>
    <row r="5789" spans="1:6">
      <c r="A5789" s="596">
        <v>101240</v>
      </c>
      <c r="B5789" s="596" t="s">
        <v>6511</v>
      </c>
      <c r="C5789" s="596" t="s">
        <v>63</v>
      </c>
      <c r="D5789" s="596" t="s">
        <v>793</v>
      </c>
      <c r="E5789" s="598">
        <v>16.440000000000001</v>
      </c>
      <c r="F5789" s="591" t="s">
        <v>794</v>
      </c>
    </row>
    <row r="5790" spans="1:6">
      <c r="A5790" s="596">
        <v>101241</v>
      </c>
      <c r="B5790" s="596" t="s">
        <v>6512</v>
      </c>
      <c r="C5790" s="596" t="s">
        <v>63</v>
      </c>
      <c r="D5790" s="596" t="s">
        <v>793</v>
      </c>
      <c r="E5790" s="598">
        <v>19.25</v>
      </c>
      <c r="F5790" s="591" t="s">
        <v>794</v>
      </c>
    </row>
    <row r="5791" spans="1:6">
      <c r="A5791" s="596">
        <v>101242</v>
      </c>
      <c r="B5791" s="596" t="s">
        <v>6513</v>
      </c>
      <c r="C5791" s="596" t="s">
        <v>63</v>
      </c>
      <c r="D5791" s="596" t="s">
        <v>793</v>
      </c>
      <c r="E5791" s="598">
        <v>21.54</v>
      </c>
      <c r="F5791" s="591" t="s">
        <v>794</v>
      </c>
    </row>
    <row r="5792" spans="1:6">
      <c r="A5792" s="596">
        <v>101243</v>
      </c>
      <c r="B5792" s="596" t="s">
        <v>6514</v>
      </c>
      <c r="C5792" s="596" t="s">
        <v>63</v>
      </c>
      <c r="D5792" s="596" t="s">
        <v>793</v>
      </c>
      <c r="E5792" s="598">
        <v>26.17</v>
      </c>
      <c r="F5792" s="591" t="s">
        <v>794</v>
      </c>
    </row>
    <row r="5793" spans="1:6">
      <c r="A5793" s="596">
        <v>101244</v>
      </c>
      <c r="B5793" s="596" t="s">
        <v>6515</v>
      </c>
      <c r="C5793" s="596" t="s">
        <v>63</v>
      </c>
      <c r="D5793" s="596" t="s">
        <v>793</v>
      </c>
      <c r="E5793" s="598">
        <v>16.440000000000001</v>
      </c>
      <c r="F5793" s="591" t="s">
        <v>794</v>
      </c>
    </row>
    <row r="5794" spans="1:6">
      <c r="A5794" s="596">
        <v>101245</v>
      </c>
      <c r="B5794" s="596" t="s">
        <v>6516</v>
      </c>
      <c r="C5794" s="596" t="s">
        <v>63</v>
      </c>
      <c r="D5794" s="596" t="s">
        <v>793</v>
      </c>
      <c r="E5794" s="598">
        <v>17.41</v>
      </c>
      <c r="F5794" s="591" t="s">
        <v>794</v>
      </c>
    </row>
    <row r="5795" spans="1:6">
      <c r="A5795" s="596">
        <v>101246</v>
      </c>
      <c r="B5795" s="596" t="s">
        <v>6517</v>
      </c>
      <c r="C5795" s="596" t="s">
        <v>63</v>
      </c>
      <c r="D5795" s="596" t="s">
        <v>793</v>
      </c>
      <c r="E5795" s="598">
        <v>20.260000000000002</v>
      </c>
      <c r="F5795" s="591" t="s">
        <v>794</v>
      </c>
    </row>
    <row r="5796" spans="1:6">
      <c r="A5796" s="596">
        <v>101247</v>
      </c>
      <c r="B5796" s="596" t="s">
        <v>6518</v>
      </c>
      <c r="C5796" s="596" t="s">
        <v>63</v>
      </c>
      <c r="D5796" s="596" t="s">
        <v>793</v>
      </c>
      <c r="E5796" s="598">
        <v>22.51</v>
      </c>
      <c r="F5796" s="591" t="s">
        <v>794</v>
      </c>
    </row>
    <row r="5797" spans="1:6">
      <c r="A5797" s="596">
        <v>101248</v>
      </c>
      <c r="B5797" s="596" t="s">
        <v>6519</v>
      </c>
      <c r="C5797" s="596" t="s">
        <v>63</v>
      </c>
      <c r="D5797" s="596" t="s">
        <v>793</v>
      </c>
      <c r="E5797" s="598">
        <v>28.22</v>
      </c>
      <c r="F5797" s="591" t="s">
        <v>794</v>
      </c>
    </row>
    <row r="5798" spans="1:6">
      <c r="A5798" s="596">
        <v>101249</v>
      </c>
      <c r="B5798" s="596" t="s">
        <v>6520</v>
      </c>
      <c r="C5798" s="596" t="s">
        <v>63</v>
      </c>
      <c r="D5798" s="596" t="s">
        <v>793</v>
      </c>
      <c r="E5798" s="598">
        <v>14.31</v>
      </c>
      <c r="F5798" s="591" t="s">
        <v>794</v>
      </c>
    </row>
    <row r="5799" spans="1:6">
      <c r="A5799" s="596">
        <v>101250</v>
      </c>
      <c r="B5799" s="596" t="s">
        <v>6521</v>
      </c>
      <c r="C5799" s="596" t="s">
        <v>63</v>
      </c>
      <c r="D5799" s="596" t="s">
        <v>793</v>
      </c>
      <c r="E5799" s="598">
        <v>15.9</v>
      </c>
      <c r="F5799" s="591" t="s">
        <v>794</v>
      </c>
    </row>
    <row r="5800" spans="1:6">
      <c r="A5800" s="596">
        <v>101251</v>
      </c>
      <c r="B5800" s="596" t="s">
        <v>6522</v>
      </c>
      <c r="C5800" s="596" t="s">
        <v>63</v>
      </c>
      <c r="D5800" s="596" t="s">
        <v>793</v>
      </c>
      <c r="E5800" s="598">
        <v>18.05</v>
      </c>
      <c r="F5800" s="591" t="s">
        <v>794</v>
      </c>
    </row>
    <row r="5801" spans="1:6">
      <c r="A5801" s="596">
        <v>101252</v>
      </c>
      <c r="B5801" s="596" t="s">
        <v>6523</v>
      </c>
      <c r="C5801" s="596" t="s">
        <v>63</v>
      </c>
      <c r="D5801" s="596" t="s">
        <v>793</v>
      </c>
      <c r="E5801" s="598">
        <v>19.7</v>
      </c>
      <c r="F5801" s="591" t="s">
        <v>794</v>
      </c>
    </row>
    <row r="5802" spans="1:6">
      <c r="A5802" s="596">
        <v>101253</v>
      </c>
      <c r="B5802" s="596" t="s">
        <v>6524</v>
      </c>
      <c r="C5802" s="596" t="s">
        <v>63</v>
      </c>
      <c r="D5802" s="596" t="s">
        <v>793</v>
      </c>
      <c r="E5802" s="598">
        <v>24.85</v>
      </c>
      <c r="F5802" s="591" t="s">
        <v>794</v>
      </c>
    </row>
    <row r="5803" spans="1:6">
      <c r="A5803" s="596">
        <v>101254</v>
      </c>
      <c r="B5803" s="596" t="s">
        <v>6525</v>
      </c>
      <c r="C5803" s="596" t="s">
        <v>63</v>
      </c>
      <c r="D5803" s="596" t="s">
        <v>793</v>
      </c>
      <c r="E5803" s="598">
        <v>12.87</v>
      </c>
      <c r="F5803" s="591" t="s">
        <v>794</v>
      </c>
    </row>
    <row r="5804" spans="1:6">
      <c r="A5804" s="596">
        <v>101255</v>
      </c>
      <c r="B5804" s="596" t="s">
        <v>6526</v>
      </c>
      <c r="C5804" s="596" t="s">
        <v>63</v>
      </c>
      <c r="D5804" s="596" t="s">
        <v>793</v>
      </c>
      <c r="E5804" s="598">
        <v>11.42</v>
      </c>
      <c r="F5804" s="591" t="s">
        <v>794</v>
      </c>
    </row>
    <row r="5805" spans="1:6">
      <c r="A5805" s="596">
        <v>101256</v>
      </c>
      <c r="B5805" s="596" t="s">
        <v>6527</v>
      </c>
      <c r="C5805" s="596" t="s">
        <v>63</v>
      </c>
      <c r="D5805" s="596" t="s">
        <v>793</v>
      </c>
      <c r="E5805" s="598">
        <v>20</v>
      </c>
      <c r="F5805" s="591" t="s">
        <v>794</v>
      </c>
    </row>
    <row r="5806" spans="1:6">
      <c r="A5806" s="596">
        <v>101257</v>
      </c>
      <c r="B5806" s="596" t="s">
        <v>6528</v>
      </c>
      <c r="C5806" s="596" t="s">
        <v>63</v>
      </c>
      <c r="D5806" s="596" t="s">
        <v>793</v>
      </c>
      <c r="E5806" s="598">
        <v>21.11</v>
      </c>
      <c r="F5806" s="591" t="s">
        <v>794</v>
      </c>
    </row>
    <row r="5807" spans="1:6">
      <c r="A5807" s="596">
        <v>101258</v>
      </c>
      <c r="B5807" s="596" t="s">
        <v>6529</v>
      </c>
      <c r="C5807" s="596" t="s">
        <v>63</v>
      </c>
      <c r="D5807" s="596" t="s">
        <v>793</v>
      </c>
      <c r="E5807" s="598">
        <v>24.53</v>
      </c>
      <c r="F5807" s="591" t="s">
        <v>794</v>
      </c>
    </row>
    <row r="5808" spans="1:6">
      <c r="A5808" s="596">
        <v>101259</v>
      </c>
      <c r="B5808" s="596" t="s">
        <v>6530</v>
      </c>
      <c r="C5808" s="596" t="s">
        <v>63</v>
      </c>
      <c r="D5808" s="596" t="s">
        <v>793</v>
      </c>
      <c r="E5808" s="598">
        <v>27.28</v>
      </c>
      <c r="F5808" s="591" t="s">
        <v>794</v>
      </c>
    </row>
    <row r="5809" spans="1:6">
      <c r="A5809" s="596">
        <v>101260</v>
      </c>
      <c r="B5809" s="596" t="s">
        <v>6531</v>
      </c>
      <c r="C5809" s="596" t="s">
        <v>63</v>
      </c>
      <c r="D5809" s="596" t="s">
        <v>793</v>
      </c>
      <c r="E5809" s="598">
        <v>34.159999999999997</v>
      </c>
      <c r="F5809" s="591" t="s">
        <v>794</v>
      </c>
    </row>
    <row r="5810" spans="1:6">
      <c r="A5810" s="596">
        <v>101261</v>
      </c>
      <c r="B5810" s="596" t="s">
        <v>6532</v>
      </c>
      <c r="C5810" s="596" t="s">
        <v>63</v>
      </c>
      <c r="D5810" s="596" t="s">
        <v>793</v>
      </c>
      <c r="E5810" s="598">
        <v>19</v>
      </c>
      <c r="F5810" s="591" t="s">
        <v>794</v>
      </c>
    </row>
    <row r="5811" spans="1:6">
      <c r="A5811" s="596">
        <v>101262</v>
      </c>
      <c r="B5811" s="596" t="s">
        <v>6533</v>
      </c>
      <c r="C5811" s="596" t="s">
        <v>63</v>
      </c>
      <c r="D5811" s="596" t="s">
        <v>793</v>
      </c>
      <c r="E5811" s="598">
        <v>20.07</v>
      </c>
      <c r="F5811" s="591" t="s">
        <v>794</v>
      </c>
    </row>
    <row r="5812" spans="1:6">
      <c r="A5812" s="596">
        <v>101263</v>
      </c>
      <c r="B5812" s="596" t="s">
        <v>6534</v>
      </c>
      <c r="C5812" s="596" t="s">
        <v>63</v>
      </c>
      <c r="D5812" s="596" t="s">
        <v>793</v>
      </c>
      <c r="E5812" s="598">
        <v>23.24</v>
      </c>
      <c r="F5812" s="591" t="s">
        <v>794</v>
      </c>
    </row>
    <row r="5813" spans="1:6">
      <c r="A5813" s="596">
        <v>101264</v>
      </c>
      <c r="B5813" s="596" t="s">
        <v>6535</v>
      </c>
      <c r="C5813" s="596" t="s">
        <v>63</v>
      </c>
      <c r="D5813" s="596" t="s">
        <v>793</v>
      </c>
      <c r="E5813" s="598">
        <v>25.78</v>
      </c>
      <c r="F5813" s="591" t="s">
        <v>794</v>
      </c>
    </row>
    <row r="5814" spans="1:6">
      <c r="A5814" s="596">
        <v>101265</v>
      </c>
      <c r="B5814" s="596" t="s">
        <v>6536</v>
      </c>
      <c r="C5814" s="596" t="s">
        <v>63</v>
      </c>
      <c r="D5814" s="596" t="s">
        <v>793</v>
      </c>
      <c r="E5814" s="598">
        <v>32.19</v>
      </c>
      <c r="F5814" s="591" t="s">
        <v>794</v>
      </c>
    </row>
    <row r="5815" spans="1:6">
      <c r="A5815" s="596">
        <v>101266</v>
      </c>
      <c r="B5815" s="596" t="s">
        <v>6537</v>
      </c>
      <c r="C5815" s="596" t="s">
        <v>63</v>
      </c>
      <c r="D5815" s="596" t="s">
        <v>793</v>
      </c>
      <c r="E5815" s="598">
        <v>11.45</v>
      </c>
      <c r="F5815" s="591" t="s">
        <v>794</v>
      </c>
    </row>
    <row r="5816" spans="1:6">
      <c r="A5816" s="596">
        <v>101267</v>
      </c>
      <c r="B5816" s="596" t="s">
        <v>6538</v>
      </c>
      <c r="C5816" s="596" t="s">
        <v>63</v>
      </c>
      <c r="D5816" s="596" t="s">
        <v>793</v>
      </c>
      <c r="E5816" s="598">
        <v>11.07</v>
      </c>
      <c r="F5816" s="591" t="s">
        <v>794</v>
      </c>
    </row>
    <row r="5817" spans="1:6">
      <c r="A5817" s="596">
        <v>101268</v>
      </c>
      <c r="B5817" s="596" t="s">
        <v>6539</v>
      </c>
      <c r="C5817" s="596" t="s">
        <v>63</v>
      </c>
      <c r="D5817" s="596" t="s">
        <v>793</v>
      </c>
      <c r="E5817" s="598">
        <v>18.190000000000001</v>
      </c>
      <c r="F5817" s="591" t="s">
        <v>794</v>
      </c>
    </row>
    <row r="5818" spans="1:6">
      <c r="A5818" s="596">
        <v>101269</v>
      </c>
      <c r="B5818" s="596" t="s">
        <v>6540</v>
      </c>
      <c r="C5818" s="596" t="s">
        <v>63</v>
      </c>
      <c r="D5818" s="596" t="s">
        <v>793</v>
      </c>
      <c r="E5818" s="598">
        <v>20.28</v>
      </c>
      <c r="F5818" s="591" t="s">
        <v>794</v>
      </c>
    </row>
    <row r="5819" spans="1:6">
      <c r="A5819" s="596">
        <v>101270</v>
      </c>
      <c r="B5819" s="596" t="s">
        <v>6541</v>
      </c>
      <c r="C5819" s="596" t="s">
        <v>63</v>
      </c>
      <c r="D5819" s="596" t="s">
        <v>793</v>
      </c>
      <c r="E5819" s="598">
        <v>23.53</v>
      </c>
      <c r="F5819" s="591" t="s">
        <v>794</v>
      </c>
    </row>
    <row r="5820" spans="1:6">
      <c r="A5820" s="596">
        <v>101271</v>
      </c>
      <c r="B5820" s="596" t="s">
        <v>6542</v>
      </c>
      <c r="C5820" s="596" t="s">
        <v>63</v>
      </c>
      <c r="D5820" s="596" t="s">
        <v>793</v>
      </c>
      <c r="E5820" s="598">
        <v>26.12</v>
      </c>
      <c r="F5820" s="591" t="s">
        <v>794</v>
      </c>
    </row>
    <row r="5821" spans="1:6">
      <c r="A5821" s="596">
        <v>101272</v>
      </c>
      <c r="B5821" s="596" t="s">
        <v>6543</v>
      </c>
      <c r="C5821" s="596" t="s">
        <v>63</v>
      </c>
      <c r="D5821" s="596" t="s">
        <v>793</v>
      </c>
      <c r="E5821" s="598">
        <v>32.65</v>
      </c>
      <c r="F5821" s="591" t="s">
        <v>794</v>
      </c>
    </row>
    <row r="5822" spans="1:6">
      <c r="A5822" s="596">
        <v>101273</v>
      </c>
      <c r="B5822" s="596" t="s">
        <v>6544</v>
      </c>
      <c r="C5822" s="596" t="s">
        <v>63</v>
      </c>
      <c r="D5822" s="596" t="s">
        <v>793</v>
      </c>
      <c r="E5822" s="598">
        <v>17.45</v>
      </c>
      <c r="F5822" s="591" t="s">
        <v>794</v>
      </c>
    </row>
    <row r="5823" spans="1:6">
      <c r="A5823" s="596">
        <v>101274</v>
      </c>
      <c r="B5823" s="596" t="s">
        <v>6545</v>
      </c>
      <c r="C5823" s="596" t="s">
        <v>63</v>
      </c>
      <c r="D5823" s="596" t="s">
        <v>793</v>
      </c>
      <c r="E5823" s="598">
        <v>19.3</v>
      </c>
      <c r="F5823" s="591" t="s">
        <v>794</v>
      </c>
    </row>
    <row r="5824" spans="1:6">
      <c r="A5824" s="596">
        <v>101275</v>
      </c>
      <c r="B5824" s="596" t="s">
        <v>6546</v>
      </c>
      <c r="C5824" s="596" t="s">
        <v>63</v>
      </c>
      <c r="D5824" s="596" t="s">
        <v>793</v>
      </c>
      <c r="E5824" s="598">
        <v>22.38</v>
      </c>
      <c r="F5824" s="591" t="s">
        <v>794</v>
      </c>
    </row>
    <row r="5825" spans="1:6">
      <c r="A5825" s="596">
        <v>101276</v>
      </c>
      <c r="B5825" s="596" t="s">
        <v>6547</v>
      </c>
      <c r="C5825" s="596" t="s">
        <v>63</v>
      </c>
      <c r="D5825" s="596" t="s">
        <v>793</v>
      </c>
      <c r="E5825" s="598">
        <v>24.75</v>
      </c>
      <c r="F5825" s="591" t="s">
        <v>794</v>
      </c>
    </row>
    <row r="5826" spans="1:6">
      <c r="A5826" s="596">
        <v>101277</v>
      </c>
      <c r="B5826" s="596" t="s">
        <v>6548</v>
      </c>
      <c r="C5826" s="596" t="s">
        <v>63</v>
      </c>
      <c r="D5826" s="596" t="s">
        <v>793</v>
      </c>
      <c r="E5826" s="598">
        <v>31.67</v>
      </c>
      <c r="F5826" s="591" t="s">
        <v>794</v>
      </c>
    </row>
    <row r="5827" spans="1:6">
      <c r="A5827" s="596">
        <v>102354</v>
      </c>
      <c r="B5827" s="596" t="s">
        <v>6549</v>
      </c>
      <c r="C5827" s="596" t="s">
        <v>63</v>
      </c>
      <c r="D5827" s="596" t="s">
        <v>793</v>
      </c>
      <c r="E5827" s="598">
        <v>144.22</v>
      </c>
      <c r="F5827" s="591" t="s">
        <v>794</v>
      </c>
    </row>
    <row r="5828" spans="1:6">
      <c r="A5828" s="596">
        <v>102355</v>
      </c>
      <c r="B5828" s="596" t="s">
        <v>6550</v>
      </c>
      <c r="C5828" s="596" t="s">
        <v>63</v>
      </c>
      <c r="D5828" s="596" t="s">
        <v>793</v>
      </c>
      <c r="E5828" s="598">
        <v>166.34</v>
      </c>
      <c r="F5828" s="591" t="s">
        <v>794</v>
      </c>
    </row>
    <row r="5829" spans="1:6">
      <c r="A5829" s="596">
        <v>102360</v>
      </c>
      <c r="B5829" s="596" t="s">
        <v>6551</v>
      </c>
      <c r="C5829" s="596" t="s">
        <v>63</v>
      </c>
      <c r="D5829" s="596" t="s">
        <v>793</v>
      </c>
      <c r="E5829" s="598">
        <v>22.3</v>
      </c>
      <c r="F5829" s="591" t="s">
        <v>794</v>
      </c>
    </row>
    <row r="5830" spans="1:6">
      <c r="A5830" s="596">
        <v>102361</v>
      </c>
      <c r="B5830" s="596" t="s">
        <v>6552</v>
      </c>
      <c r="C5830" s="596" t="s">
        <v>63</v>
      </c>
      <c r="D5830" s="596" t="s">
        <v>793</v>
      </c>
      <c r="E5830" s="598">
        <v>31.98</v>
      </c>
      <c r="F5830" s="591" t="s">
        <v>794</v>
      </c>
    </row>
    <row r="5831" spans="1:6">
      <c r="A5831" s="596">
        <v>90082</v>
      </c>
      <c r="B5831" s="596" t="s">
        <v>6553</v>
      </c>
      <c r="C5831" s="596" t="s">
        <v>63</v>
      </c>
      <c r="D5831" s="596" t="s">
        <v>793</v>
      </c>
      <c r="E5831" s="598">
        <v>8.8800000000000008</v>
      </c>
      <c r="F5831" s="591" t="s">
        <v>794</v>
      </c>
    </row>
    <row r="5832" spans="1:6">
      <c r="A5832" s="596">
        <v>90084</v>
      </c>
      <c r="B5832" s="596" t="s">
        <v>6554</v>
      </c>
      <c r="C5832" s="596" t="s">
        <v>63</v>
      </c>
      <c r="D5832" s="596" t="s">
        <v>793</v>
      </c>
      <c r="E5832" s="598">
        <v>8.6</v>
      </c>
      <c r="F5832" s="591" t="s">
        <v>794</v>
      </c>
    </row>
    <row r="5833" spans="1:6">
      <c r="A5833" s="596">
        <v>90086</v>
      </c>
      <c r="B5833" s="596" t="s">
        <v>6555</v>
      </c>
      <c r="C5833" s="596" t="s">
        <v>63</v>
      </c>
      <c r="D5833" s="596" t="s">
        <v>793</v>
      </c>
      <c r="E5833" s="598">
        <v>8.1300000000000008</v>
      </c>
      <c r="F5833" s="591" t="s">
        <v>794</v>
      </c>
    </row>
    <row r="5834" spans="1:6">
      <c r="A5834" s="596">
        <v>90087</v>
      </c>
      <c r="B5834" s="596" t="s">
        <v>6556</v>
      </c>
      <c r="C5834" s="596" t="s">
        <v>63</v>
      </c>
      <c r="D5834" s="596" t="s">
        <v>793</v>
      </c>
      <c r="E5834" s="598">
        <v>8.1199999999999992</v>
      </c>
      <c r="F5834" s="591" t="s">
        <v>794</v>
      </c>
    </row>
    <row r="5835" spans="1:6">
      <c r="A5835" s="596">
        <v>90090</v>
      </c>
      <c r="B5835" s="596" t="s">
        <v>6557</v>
      </c>
      <c r="C5835" s="596" t="s">
        <v>63</v>
      </c>
      <c r="D5835" s="596" t="s">
        <v>793</v>
      </c>
      <c r="E5835" s="598">
        <v>7.94</v>
      </c>
      <c r="F5835" s="591" t="s">
        <v>794</v>
      </c>
    </row>
    <row r="5836" spans="1:6">
      <c r="A5836" s="596">
        <v>90091</v>
      </c>
      <c r="B5836" s="596" t="s">
        <v>6558</v>
      </c>
      <c r="C5836" s="596" t="s">
        <v>63</v>
      </c>
      <c r="D5836" s="596" t="s">
        <v>793</v>
      </c>
      <c r="E5836" s="598">
        <v>5.6</v>
      </c>
      <c r="F5836" s="591" t="s">
        <v>794</v>
      </c>
    </row>
    <row r="5837" spans="1:6">
      <c r="A5837" s="596">
        <v>90092</v>
      </c>
      <c r="B5837" s="596" t="s">
        <v>6559</v>
      </c>
      <c r="C5837" s="596" t="s">
        <v>63</v>
      </c>
      <c r="D5837" s="596" t="s">
        <v>793</v>
      </c>
      <c r="E5837" s="598">
        <v>5.42</v>
      </c>
      <c r="F5837" s="591" t="s">
        <v>794</v>
      </c>
    </row>
    <row r="5838" spans="1:6">
      <c r="A5838" s="596">
        <v>90094</v>
      </c>
      <c r="B5838" s="596" t="s">
        <v>6560</v>
      </c>
      <c r="C5838" s="596" t="s">
        <v>63</v>
      </c>
      <c r="D5838" s="596" t="s">
        <v>793</v>
      </c>
      <c r="E5838" s="598">
        <v>5.12</v>
      </c>
      <c r="F5838" s="591" t="s">
        <v>794</v>
      </c>
    </row>
    <row r="5839" spans="1:6">
      <c r="A5839" s="596">
        <v>90095</v>
      </c>
      <c r="B5839" s="596" t="s">
        <v>6561</v>
      </c>
      <c r="C5839" s="596" t="s">
        <v>63</v>
      </c>
      <c r="D5839" s="596" t="s">
        <v>793</v>
      </c>
      <c r="E5839" s="598">
        <v>5.1100000000000003</v>
      </c>
      <c r="F5839" s="591" t="s">
        <v>794</v>
      </c>
    </row>
    <row r="5840" spans="1:6">
      <c r="A5840" s="596">
        <v>90098</v>
      </c>
      <c r="B5840" s="596" t="s">
        <v>6562</v>
      </c>
      <c r="C5840" s="596" t="s">
        <v>63</v>
      </c>
      <c r="D5840" s="596" t="s">
        <v>793</v>
      </c>
      <c r="E5840" s="598">
        <v>5.01</v>
      </c>
      <c r="F5840" s="591" t="s">
        <v>794</v>
      </c>
    </row>
    <row r="5841" spans="1:6">
      <c r="A5841" s="596">
        <v>90099</v>
      </c>
      <c r="B5841" s="596" t="s">
        <v>6563</v>
      </c>
      <c r="C5841" s="596" t="s">
        <v>63</v>
      </c>
      <c r="D5841" s="596" t="s">
        <v>793</v>
      </c>
      <c r="E5841" s="598">
        <v>13.55</v>
      </c>
      <c r="F5841" s="591" t="s">
        <v>794</v>
      </c>
    </row>
    <row r="5842" spans="1:6">
      <c r="A5842" s="596">
        <v>90100</v>
      </c>
      <c r="B5842" s="596" t="s">
        <v>6564</v>
      </c>
      <c r="C5842" s="596" t="s">
        <v>63</v>
      </c>
      <c r="D5842" s="596" t="s">
        <v>793</v>
      </c>
      <c r="E5842" s="598">
        <v>11.61</v>
      </c>
      <c r="F5842" s="591" t="s">
        <v>794</v>
      </c>
    </row>
    <row r="5843" spans="1:6">
      <c r="A5843" s="596">
        <v>90101</v>
      </c>
      <c r="B5843" s="596" t="s">
        <v>6565</v>
      </c>
      <c r="C5843" s="596" t="s">
        <v>63</v>
      </c>
      <c r="D5843" s="596" t="s">
        <v>793</v>
      </c>
      <c r="E5843" s="598">
        <v>11.47</v>
      </c>
      <c r="F5843" s="591" t="s">
        <v>794</v>
      </c>
    </row>
    <row r="5844" spans="1:6">
      <c r="A5844" s="596">
        <v>90102</v>
      </c>
      <c r="B5844" s="596" t="s">
        <v>6566</v>
      </c>
      <c r="C5844" s="596" t="s">
        <v>63</v>
      </c>
      <c r="D5844" s="596" t="s">
        <v>793</v>
      </c>
      <c r="E5844" s="598">
        <v>10.5</v>
      </c>
      <c r="F5844" s="591" t="s">
        <v>794</v>
      </c>
    </row>
    <row r="5845" spans="1:6">
      <c r="A5845" s="596">
        <v>90105</v>
      </c>
      <c r="B5845" s="596" t="s">
        <v>6567</v>
      </c>
      <c r="C5845" s="596" t="s">
        <v>63</v>
      </c>
      <c r="D5845" s="596" t="s">
        <v>793</v>
      </c>
      <c r="E5845" s="598">
        <v>8.0299999999999994</v>
      </c>
      <c r="F5845" s="591" t="s">
        <v>794</v>
      </c>
    </row>
    <row r="5846" spans="1:6">
      <c r="A5846" s="596">
        <v>90106</v>
      </c>
      <c r="B5846" s="596" t="s">
        <v>6568</v>
      </c>
      <c r="C5846" s="596" t="s">
        <v>63</v>
      </c>
      <c r="D5846" s="596" t="s">
        <v>793</v>
      </c>
      <c r="E5846" s="598">
        <v>7.31</v>
      </c>
      <c r="F5846" s="591" t="s">
        <v>794</v>
      </c>
    </row>
    <row r="5847" spans="1:6">
      <c r="A5847" s="596">
        <v>90107</v>
      </c>
      <c r="B5847" s="596" t="s">
        <v>6569</v>
      </c>
      <c r="C5847" s="596" t="s">
        <v>63</v>
      </c>
      <c r="D5847" s="596" t="s">
        <v>793</v>
      </c>
      <c r="E5847" s="598">
        <v>7.23</v>
      </c>
      <c r="F5847" s="591" t="s">
        <v>794</v>
      </c>
    </row>
    <row r="5848" spans="1:6">
      <c r="A5848" s="596">
        <v>90108</v>
      </c>
      <c r="B5848" s="596" t="s">
        <v>6570</v>
      </c>
      <c r="C5848" s="596" t="s">
        <v>63</v>
      </c>
      <c r="D5848" s="596" t="s">
        <v>793</v>
      </c>
      <c r="E5848" s="598">
        <v>6.61</v>
      </c>
      <c r="F5848" s="591" t="s">
        <v>794</v>
      </c>
    </row>
    <row r="5849" spans="1:6">
      <c r="A5849" s="596">
        <v>93358</v>
      </c>
      <c r="B5849" s="596" t="s">
        <v>6571</v>
      </c>
      <c r="C5849" s="596" t="s">
        <v>63</v>
      </c>
      <c r="D5849" s="596" t="s">
        <v>1410</v>
      </c>
      <c r="E5849" s="598">
        <v>72.540000000000006</v>
      </c>
      <c r="F5849" s="591" t="s">
        <v>794</v>
      </c>
    </row>
    <row r="5850" spans="1:6">
      <c r="A5850" s="596">
        <v>102276</v>
      </c>
      <c r="B5850" s="596" t="s">
        <v>6572</v>
      </c>
      <c r="C5850" s="596" t="s">
        <v>63</v>
      </c>
      <c r="D5850" s="596" t="s">
        <v>793</v>
      </c>
      <c r="E5850" s="598">
        <v>9.99</v>
      </c>
      <c r="F5850" s="591" t="s">
        <v>794</v>
      </c>
    </row>
    <row r="5851" spans="1:6">
      <c r="A5851" s="596">
        <v>102277</v>
      </c>
      <c r="B5851" s="596" t="s">
        <v>6573</v>
      </c>
      <c r="C5851" s="596" t="s">
        <v>63</v>
      </c>
      <c r="D5851" s="596" t="s">
        <v>793</v>
      </c>
      <c r="E5851" s="598">
        <v>7.9</v>
      </c>
      <c r="F5851" s="591" t="s">
        <v>794</v>
      </c>
    </row>
    <row r="5852" spans="1:6">
      <c r="A5852" s="596">
        <v>102278</v>
      </c>
      <c r="B5852" s="596" t="s">
        <v>6574</v>
      </c>
      <c r="C5852" s="596" t="s">
        <v>63</v>
      </c>
      <c r="D5852" s="596" t="s">
        <v>793</v>
      </c>
      <c r="E5852" s="598">
        <v>8.44</v>
      </c>
      <c r="F5852" s="591" t="s">
        <v>794</v>
      </c>
    </row>
    <row r="5853" spans="1:6">
      <c r="A5853" s="596">
        <v>102279</v>
      </c>
      <c r="B5853" s="596" t="s">
        <v>6575</v>
      </c>
      <c r="C5853" s="596" t="s">
        <v>63</v>
      </c>
      <c r="D5853" s="596" t="s">
        <v>793</v>
      </c>
      <c r="E5853" s="598">
        <v>6.3</v>
      </c>
      <c r="F5853" s="591" t="s">
        <v>794</v>
      </c>
    </row>
    <row r="5854" spans="1:6">
      <c r="A5854" s="596">
        <v>102280</v>
      </c>
      <c r="B5854" s="596" t="s">
        <v>6576</v>
      </c>
      <c r="C5854" s="596" t="s">
        <v>63</v>
      </c>
      <c r="D5854" s="596" t="s">
        <v>793</v>
      </c>
      <c r="E5854" s="598">
        <v>4.9800000000000004</v>
      </c>
      <c r="F5854" s="591" t="s">
        <v>794</v>
      </c>
    </row>
    <row r="5855" spans="1:6">
      <c r="A5855" s="596">
        <v>102281</v>
      </c>
      <c r="B5855" s="596" t="s">
        <v>6577</v>
      </c>
      <c r="C5855" s="596" t="s">
        <v>63</v>
      </c>
      <c r="D5855" s="596" t="s">
        <v>793</v>
      </c>
      <c r="E5855" s="598">
        <v>5.32</v>
      </c>
      <c r="F5855" s="591" t="s">
        <v>794</v>
      </c>
    </row>
    <row r="5856" spans="1:6">
      <c r="A5856" s="596">
        <v>102282</v>
      </c>
      <c r="B5856" s="596" t="s">
        <v>6578</v>
      </c>
      <c r="C5856" s="596" t="s">
        <v>63</v>
      </c>
      <c r="D5856" s="596" t="s">
        <v>793</v>
      </c>
      <c r="E5856" s="598">
        <v>13.08</v>
      </c>
      <c r="F5856" s="591" t="s">
        <v>794</v>
      </c>
    </row>
    <row r="5857" spans="1:6">
      <c r="A5857" s="596">
        <v>102283</v>
      </c>
      <c r="B5857" s="596" t="s">
        <v>6579</v>
      </c>
      <c r="C5857" s="596" t="s">
        <v>63</v>
      </c>
      <c r="D5857" s="596" t="s">
        <v>793</v>
      </c>
      <c r="E5857" s="598">
        <v>11.62</v>
      </c>
      <c r="F5857" s="591" t="s">
        <v>794</v>
      </c>
    </row>
    <row r="5858" spans="1:6">
      <c r="A5858" s="596">
        <v>102284</v>
      </c>
      <c r="B5858" s="596" t="s">
        <v>6580</v>
      </c>
      <c r="C5858" s="596" t="s">
        <v>63</v>
      </c>
      <c r="D5858" s="596" t="s">
        <v>793</v>
      </c>
      <c r="E5858" s="598">
        <v>11.26</v>
      </c>
      <c r="F5858" s="591" t="s">
        <v>794</v>
      </c>
    </row>
    <row r="5859" spans="1:6">
      <c r="A5859" s="596">
        <v>102285</v>
      </c>
      <c r="B5859" s="596" t="s">
        <v>6581</v>
      </c>
      <c r="C5859" s="596" t="s">
        <v>63</v>
      </c>
      <c r="D5859" s="596" t="s">
        <v>793</v>
      </c>
      <c r="E5859" s="598">
        <v>10.65</v>
      </c>
      <c r="F5859" s="591" t="s">
        <v>794</v>
      </c>
    </row>
    <row r="5860" spans="1:6">
      <c r="A5860" s="596">
        <v>102286</v>
      </c>
      <c r="B5860" s="596" t="s">
        <v>6582</v>
      </c>
      <c r="C5860" s="596" t="s">
        <v>63</v>
      </c>
      <c r="D5860" s="596" t="s">
        <v>793</v>
      </c>
      <c r="E5860" s="598">
        <v>10.34</v>
      </c>
      <c r="F5860" s="591" t="s">
        <v>794</v>
      </c>
    </row>
    <row r="5861" spans="1:6">
      <c r="A5861" s="596">
        <v>102287</v>
      </c>
      <c r="B5861" s="596" t="s">
        <v>6583</v>
      </c>
      <c r="C5861" s="596" t="s">
        <v>63</v>
      </c>
      <c r="D5861" s="596" t="s">
        <v>793</v>
      </c>
      <c r="E5861" s="598">
        <v>11.04</v>
      </c>
      <c r="F5861" s="591" t="s">
        <v>794</v>
      </c>
    </row>
    <row r="5862" spans="1:6">
      <c r="A5862" s="596">
        <v>102288</v>
      </c>
      <c r="B5862" s="596" t="s">
        <v>6584</v>
      </c>
      <c r="C5862" s="596" t="s">
        <v>63</v>
      </c>
      <c r="D5862" s="596" t="s">
        <v>793</v>
      </c>
      <c r="E5862" s="598">
        <v>10.61</v>
      </c>
      <c r="F5862" s="591" t="s">
        <v>794</v>
      </c>
    </row>
    <row r="5863" spans="1:6">
      <c r="A5863" s="596">
        <v>102289</v>
      </c>
      <c r="B5863" s="596" t="s">
        <v>6585</v>
      </c>
      <c r="C5863" s="596" t="s">
        <v>63</v>
      </c>
      <c r="D5863" s="596" t="s">
        <v>793</v>
      </c>
      <c r="E5863" s="598">
        <v>10.4</v>
      </c>
      <c r="F5863" s="591" t="s">
        <v>794</v>
      </c>
    </row>
    <row r="5864" spans="1:6">
      <c r="A5864" s="596">
        <v>102290</v>
      </c>
      <c r="B5864" s="596" t="s">
        <v>6586</v>
      </c>
      <c r="C5864" s="596" t="s">
        <v>63</v>
      </c>
      <c r="D5864" s="596" t="s">
        <v>793</v>
      </c>
      <c r="E5864" s="598">
        <v>8.24</v>
      </c>
      <c r="F5864" s="591" t="s">
        <v>794</v>
      </c>
    </row>
    <row r="5865" spans="1:6">
      <c r="A5865" s="596">
        <v>102291</v>
      </c>
      <c r="B5865" s="596" t="s">
        <v>6587</v>
      </c>
      <c r="C5865" s="596" t="s">
        <v>63</v>
      </c>
      <c r="D5865" s="596" t="s">
        <v>793</v>
      </c>
      <c r="E5865" s="598">
        <v>7.31</v>
      </c>
      <c r="F5865" s="591" t="s">
        <v>794</v>
      </c>
    </row>
    <row r="5866" spans="1:6">
      <c r="A5866" s="596">
        <v>102292</v>
      </c>
      <c r="B5866" s="596" t="s">
        <v>6588</v>
      </c>
      <c r="C5866" s="596" t="s">
        <v>63</v>
      </c>
      <c r="D5866" s="596" t="s">
        <v>793</v>
      </c>
      <c r="E5866" s="598">
        <v>7.09</v>
      </c>
      <c r="F5866" s="591" t="s">
        <v>794</v>
      </c>
    </row>
    <row r="5867" spans="1:6">
      <c r="A5867" s="596">
        <v>102293</v>
      </c>
      <c r="B5867" s="596" t="s">
        <v>6589</v>
      </c>
      <c r="C5867" s="596" t="s">
        <v>63</v>
      </c>
      <c r="D5867" s="596" t="s">
        <v>793</v>
      </c>
      <c r="E5867" s="598">
        <v>6.7</v>
      </c>
      <c r="F5867" s="591" t="s">
        <v>794</v>
      </c>
    </row>
    <row r="5868" spans="1:6">
      <c r="A5868" s="596">
        <v>102294</v>
      </c>
      <c r="B5868" s="596" t="s">
        <v>6590</v>
      </c>
      <c r="C5868" s="596" t="s">
        <v>63</v>
      </c>
      <c r="D5868" s="596" t="s">
        <v>793</v>
      </c>
      <c r="E5868" s="598">
        <v>6.51</v>
      </c>
      <c r="F5868" s="591" t="s">
        <v>794</v>
      </c>
    </row>
    <row r="5869" spans="1:6">
      <c r="A5869" s="596">
        <v>102295</v>
      </c>
      <c r="B5869" s="596" t="s">
        <v>6591</v>
      </c>
      <c r="C5869" s="596" t="s">
        <v>63</v>
      </c>
      <c r="D5869" s="596" t="s">
        <v>793</v>
      </c>
      <c r="E5869" s="598">
        <v>6.96</v>
      </c>
      <c r="F5869" s="591" t="s">
        <v>794</v>
      </c>
    </row>
    <row r="5870" spans="1:6">
      <c r="A5870" s="596">
        <v>102296</v>
      </c>
      <c r="B5870" s="596" t="s">
        <v>6592</v>
      </c>
      <c r="C5870" s="596" t="s">
        <v>63</v>
      </c>
      <c r="D5870" s="596" t="s">
        <v>793</v>
      </c>
      <c r="E5870" s="598">
        <v>6.68</v>
      </c>
      <c r="F5870" s="591" t="s">
        <v>794</v>
      </c>
    </row>
    <row r="5871" spans="1:6">
      <c r="A5871" s="596">
        <v>102297</v>
      </c>
      <c r="B5871" s="596" t="s">
        <v>6593</v>
      </c>
      <c r="C5871" s="596" t="s">
        <v>63</v>
      </c>
      <c r="D5871" s="596" t="s">
        <v>793</v>
      </c>
      <c r="E5871" s="598">
        <v>6.55</v>
      </c>
      <c r="F5871" s="591" t="s">
        <v>794</v>
      </c>
    </row>
    <row r="5872" spans="1:6">
      <c r="A5872" s="596">
        <v>102298</v>
      </c>
      <c r="B5872" s="596" t="s">
        <v>6594</v>
      </c>
      <c r="C5872" s="596" t="s">
        <v>63</v>
      </c>
      <c r="D5872" s="596" t="s">
        <v>793</v>
      </c>
      <c r="E5872" s="598">
        <v>17.739999999999998</v>
      </c>
      <c r="F5872" s="591" t="s">
        <v>794</v>
      </c>
    </row>
    <row r="5873" spans="1:6">
      <c r="A5873" s="596">
        <v>102299</v>
      </c>
      <c r="B5873" s="596" t="s">
        <v>6595</v>
      </c>
      <c r="C5873" s="596" t="s">
        <v>63</v>
      </c>
      <c r="D5873" s="596" t="s">
        <v>793</v>
      </c>
      <c r="E5873" s="598">
        <v>15.2</v>
      </c>
      <c r="F5873" s="591" t="s">
        <v>794</v>
      </c>
    </row>
    <row r="5874" spans="1:6">
      <c r="A5874" s="596">
        <v>102300</v>
      </c>
      <c r="B5874" s="596" t="s">
        <v>6596</v>
      </c>
      <c r="C5874" s="596" t="s">
        <v>63</v>
      </c>
      <c r="D5874" s="596" t="s">
        <v>793</v>
      </c>
      <c r="E5874" s="598">
        <v>15.01</v>
      </c>
      <c r="F5874" s="591" t="s">
        <v>794</v>
      </c>
    </row>
    <row r="5875" spans="1:6">
      <c r="A5875" s="596">
        <v>102301</v>
      </c>
      <c r="B5875" s="596" t="s">
        <v>6597</v>
      </c>
      <c r="C5875" s="596" t="s">
        <v>63</v>
      </c>
      <c r="D5875" s="596" t="s">
        <v>793</v>
      </c>
      <c r="E5875" s="598">
        <v>13.75</v>
      </c>
      <c r="F5875" s="591" t="s">
        <v>794</v>
      </c>
    </row>
    <row r="5876" spans="1:6">
      <c r="A5876" s="596">
        <v>102302</v>
      </c>
      <c r="B5876" s="596" t="s">
        <v>6598</v>
      </c>
      <c r="C5876" s="596" t="s">
        <v>63</v>
      </c>
      <c r="D5876" s="596" t="s">
        <v>793</v>
      </c>
      <c r="E5876" s="598">
        <v>11.17</v>
      </c>
      <c r="F5876" s="591" t="s">
        <v>794</v>
      </c>
    </row>
    <row r="5877" spans="1:6">
      <c r="A5877" s="596">
        <v>102303</v>
      </c>
      <c r="B5877" s="596" t="s">
        <v>6599</v>
      </c>
      <c r="C5877" s="596" t="s">
        <v>63</v>
      </c>
      <c r="D5877" s="596" t="s">
        <v>793</v>
      </c>
      <c r="E5877" s="598">
        <v>9.57</v>
      </c>
      <c r="F5877" s="591" t="s">
        <v>794</v>
      </c>
    </row>
    <row r="5878" spans="1:6">
      <c r="A5878" s="596">
        <v>102304</v>
      </c>
      <c r="B5878" s="596" t="s">
        <v>6600</v>
      </c>
      <c r="C5878" s="596" t="s">
        <v>63</v>
      </c>
      <c r="D5878" s="596" t="s">
        <v>793</v>
      </c>
      <c r="E5878" s="598">
        <v>9.4600000000000009</v>
      </c>
      <c r="F5878" s="591" t="s">
        <v>794</v>
      </c>
    </row>
    <row r="5879" spans="1:6">
      <c r="A5879" s="596">
        <v>102305</v>
      </c>
      <c r="B5879" s="596" t="s">
        <v>6601</v>
      </c>
      <c r="C5879" s="596" t="s">
        <v>63</v>
      </c>
      <c r="D5879" s="596" t="s">
        <v>793</v>
      </c>
      <c r="E5879" s="598">
        <v>8.65</v>
      </c>
      <c r="F5879" s="591" t="s">
        <v>794</v>
      </c>
    </row>
    <row r="5880" spans="1:6">
      <c r="A5880" s="596">
        <v>102306</v>
      </c>
      <c r="B5880" s="596" t="s">
        <v>6602</v>
      </c>
      <c r="C5880" s="596" t="s">
        <v>63</v>
      </c>
      <c r="D5880" s="596" t="s">
        <v>793</v>
      </c>
      <c r="E5880" s="597">
        <v>12.51</v>
      </c>
      <c r="F5880" s="591" t="s">
        <v>794</v>
      </c>
    </row>
    <row r="5881" spans="1:6">
      <c r="A5881" s="596">
        <v>102307</v>
      </c>
      <c r="B5881" s="596" t="s">
        <v>6603</v>
      </c>
      <c r="C5881" s="596" t="s">
        <v>63</v>
      </c>
      <c r="D5881" s="596" t="s">
        <v>793</v>
      </c>
      <c r="E5881" s="597">
        <v>11.11</v>
      </c>
      <c r="F5881" s="591" t="s">
        <v>794</v>
      </c>
    </row>
    <row r="5882" spans="1:6">
      <c r="A5882" s="596">
        <v>102308</v>
      </c>
      <c r="B5882" s="596" t="s">
        <v>6604</v>
      </c>
      <c r="C5882" s="596" t="s">
        <v>63</v>
      </c>
      <c r="D5882" s="596" t="s">
        <v>793</v>
      </c>
      <c r="E5882" s="597">
        <v>10.75</v>
      </c>
      <c r="F5882" s="591" t="s">
        <v>794</v>
      </c>
    </row>
    <row r="5883" spans="1:6">
      <c r="A5883" s="596">
        <v>102309</v>
      </c>
      <c r="B5883" s="596" t="s">
        <v>6605</v>
      </c>
      <c r="C5883" s="596" t="s">
        <v>63</v>
      </c>
      <c r="D5883" s="596" t="s">
        <v>793</v>
      </c>
      <c r="E5883" s="597">
        <v>10.17</v>
      </c>
      <c r="F5883" s="591" t="s">
        <v>794</v>
      </c>
    </row>
    <row r="5884" spans="1:6">
      <c r="A5884" s="596">
        <v>102310</v>
      </c>
      <c r="B5884" s="596" t="s">
        <v>6606</v>
      </c>
      <c r="C5884" s="596" t="s">
        <v>63</v>
      </c>
      <c r="D5884" s="596" t="s">
        <v>793</v>
      </c>
      <c r="E5884" s="597">
        <v>9.8800000000000008</v>
      </c>
      <c r="F5884" s="591" t="s">
        <v>794</v>
      </c>
    </row>
    <row r="5885" spans="1:6">
      <c r="A5885" s="596">
        <v>102311</v>
      </c>
      <c r="B5885" s="596" t="s">
        <v>6607</v>
      </c>
      <c r="C5885" s="596" t="s">
        <v>63</v>
      </c>
      <c r="D5885" s="596" t="s">
        <v>793</v>
      </c>
      <c r="E5885" s="597">
        <v>10.55</v>
      </c>
      <c r="F5885" s="591" t="s">
        <v>794</v>
      </c>
    </row>
    <row r="5886" spans="1:6">
      <c r="A5886" s="596">
        <v>102312</v>
      </c>
      <c r="B5886" s="596" t="s">
        <v>6608</v>
      </c>
      <c r="C5886" s="596" t="s">
        <v>63</v>
      </c>
      <c r="D5886" s="596" t="s">
        <v>793</v>
      </c>
      <c r="E5886" s="597">
        <v>10.15</v>
      </c>
      <c r="F5886" s="591" t="s">
        <v>794</v>
      </c>
    </row>
    <row r="5887" spans="1:6">
      <c r="A5887" s="596">
        <v>102313</v>
      </c>
      <c r="B5887" s="596" t="s">
        <v>6609</v>
      </c>
      <c r="C5887" s="596" t="s">
        <v>63</v>
      </c>
      <c r="D5887" s="596" t="s">
        <v>793</v>
      </c>
      <c r="E5887" s="597">
        <v>9.94</v>
      </c>
      <c r="F5887" s="591" t="s">
        <v>794</v>
      </c>
    </row>
    <row r="5888" spans="1:6">
      <c r="A5888" s="596">
        <v>102314</v>
      </c>
      <c r="B5888" s="596" t="s">
        <v>6610</v>
      </c>
      <c r="C5888" s="596" t="s">
        <v>63</v>
      </c>
      <c r="D5888" s="596" t="s">
        <v>793</v>
      </c>
      <c r="E5888" s="597">
        <v>7.87</v>
      </c>
      <c r="F5888" s="591" t="s">
        <v>794</v>
      </c>
    </row>
    <row r="5889" spans="1:6">
      <c r="A5889" s="596">
        <v>102315</v>
      </c>
      <c r="B5889" s="596" t="s">
        <v>6611</v>
      </c>
      <c r="C5889" s="596" t="s">
        <v>63</v>
      </c>
      <c r="D5889" s="596" t="s">
        <v>793</v>
      </c>
      <c r="E5889" s="598">
        <v>6.99</v>
      </c>
      <c r="F5889" s="591" t="s">
        <v>794</v>
      </c>
    </row>
    <row r="5890" spans="1:6">
      <c r="A5890" s="596">
        <v>102316</v>
      </c>
      <c r="B5890" s="596" t="s">
        <v>6612</v>
      </c>
      <c r="C5890" s="596" t="s">
        <v>63</v>
      </c>
      <c r="D5890" s="596" t="s">
        <v>793</v>
      </c>
      <c r="E5890" s="597">
        <v>6.77</v>
      </c>
      <c r="F5890" s="591" t="s">
        <v>794</v>
      </c>
    </row>
    <row r="5891" spans="1:6">
      <c r="A5891" s="596">
        <v>102317</v>
      </c>
      <c r="B5891" s="596" t="s">
        <v>6613</v>
      </c>
      <c r="C5891" s="596" t="s">
        <v>63</v>
      </c>
      <c r="D5891" s="596" t="s">
        <v>793</v>
      </c>
      <c r="E5891" s="597">
        <v>6.4</v>
      </c>
      <c r="F5891" s="591" t="s">
        <v>794</v>
      </c>
    </row>
    <row r="5892" spans="1:6">
      <c r="A5892" s="596">
        <v>102318</v>
      </c>
      <c r="B5892" s="596" t="s">
        <v>6614</v>
      </c>
      <c r="C5892" s="596" t="s">
        <v>63</v>
      </c>
      <c r="D5892" s="596" t="s">
        <v>793</v>
      </c>
      <c r="E5892" s="597">
        <v>6.22</v>
      </c>
      <c r="F5892" s="591" t="s">
        <v>794</v>
      </c>
    </row>
    <row r="5893" spans="1:6">
      <c r="A5893" s="596">
        <v>102319</v>
      </c>
      <c r="B5893" s="596" t="s">
        <v>6615</v>
      </c>
      <c r="C5893" s="596" t="s">
        <v>63</v>
      </c>
      <c r="D5893" s="596" t="s">
        <v>793</v>
      </c>
      <c r="E5893" s="597">
        <v>6.64</v>
      </c>
      <c r="F5893" s="591" t="s">
        <v>794</v>
      </c>
    </row>
    <row r="5894" spans="1:6">
      <c r="A5894" s="596">
        <v>102320</v>
      </c>
      <c r="B5894" s="596" t="s">
        <v>6616</v>
      </c>
      <c r="C5894" s="596" t="s">
        <v>63</v>
      </c>
      <c r="D5894" s="596" t="s">
        <v>793</v>
      </c>
      <c r="E5894" s="598">
        <v>6.39</v>
      </c>
      <c r="F5894" s="591" t="s">
        <v>794</v>
      </c>
    </row>
    <row r="5895" spans="1:6">
      <c r="A5895" s="596">
        <v>102321</v>
      </c>
      <c r="B5895" s="596" t="s">
        <v>6617</v>
      </c>
      <c r="C5895" s="596" t="s">
        <v>63</v>
      </c>
      <c r="D5895" s="596" t="s">
        <v>793</v>
      </c>
      <c r="E5895" s="597">
        <v>6.26</v>
      </c>
      <c r="F5895" s="591" t="s">
        <v>794</v>
      </c>
    </row>
    <row r="5896" spans="1:6">
      <c r="A5896" s="596">
        <v>102322</v>
      </c>
      <c r="B5896" s="596" t="s">
        <v>6618</v>
      </c>
      <c r="C5896" s="596" t="s">
        <v>63</v>
      </c>
      <c r="D5896" s="596" t="s">
        <v>793</v>
      </c>
      <c r="E5896" s="598">
        <v>16.95</v>
      </c>
      <c r="F5896" s="591" t="s">
        <v>794</v>
      </c>
    </row>
    <row r="5897" spans="1:6">
      <c r="A5897" s="596">
        <v>102323</v>
      </c>
      <c r="B5897" s="596" t="s">
        <v>6619</v>
      </c>
      <c r="C5897" s="596" t="s">
        <v>63</v>
      </c>
      <c r="D5897" s="596" t="s">
        <v>793</v>
      </c>
      <c r="E5897" s="598">
        <v>14.52</v>
      </c>
      <c r="F5897" s="591" t="s">
        <v>794</v>
      </c>
    </row>
    <row r="5898" spans="1:6">
      <c r="A5898" s="596">
        <v>102324</v>
      </c>
      <c r="B5898" s="596" t="s">
        <v>6620</v>
      </c>
      <c r="C5898" s="596" t="s">
        <v>63</v>
      </c>
      <c r="D5898" s="596" t="s">
        <v>793</v>
      </c>
      <c r="E5898" s="598">
        <v>14.35</v>
      </c>
      <c r="F5898" s="591" t="s">
        <v>794</v>
      </c>
    </row>
    <row r="5899" spans="1:6">
      <c r="A5899" s="596">
        <v>102325</v>
      </c>
      <c r="B5899" s="596" t="s">
        <v>6621</v>
      </c>
      <c r="C5899" s="596" t="s">
        <v>63</v>
      </c>
      <c r="D5899" s="596" t="s">
        <v>793</v>
      </c>
      <c r="E5899" s="598">
        <v>13.13</v>
      </c>
      <c r="F5899" s="591" t="s">
        <v>794</v>
      </c>
    </row>
    <row r="5900" spans="1:6">
      <c r="A5900" s="596">
        <v>102326</v>
      </c>
      <c r="B5900" s="596" t="s">
        <v>6622</v>
      </c>
      <c r="C5900" s="596" t="s">
        <v>63</v>
      </c>
      <c r="D5900" s="596" t="s">
        <v>793</v>
      </c>
      <c r="E5900" s="598">
        <v>10.67</v>
      </c>
      <c r="F5900" s="591" t="s">
        <v>794</v>
      </c>
    </row>
    <row r="5901" spans="1:6">
      <c r="A5901" s="596">
        <v>102327</v>
      </c>
      <c r="B5901" s="596" t="s">
        <v>6623</v>
      </c>
      <c r="C5901" s="596" t="s">
        <v>63</v>
      </c>
      <c r="D5901" s="596" t="s">
        <v>793</v>
      </c>
      <c r="E5901" s="598">
        <v>9.15</v>
      </c>
      <c r="F5901" s="591" t="s">
        <v>794</v>
      </c>
    </row>
    <row r="5902" spans="1:6">
      <c r="A5902" s="596">
        <v>102328</v>
      </c>
      <c r="B5902" s="596" t="s">
        <v>6624</v>
      </c>
      <c r="C5902" s="596" t="s">
        <v>63</v>
      </c>
      <c r="D5902" s="596" t="s">
        <v>793</v>
      </c>
      <c r="E5902" s="598">
        <v>9.0299999999999994</v>
      </c>
      <c r="F5902" s="591" t="s">
        <v>794</v>
      </c>
    </row>
    <row r="5903" spans="1:6">
      <c r="A5903" s="596">
        <v>102329</v>
      </c>
      <c r="B5903" s="596" t="s">
        <v>6625</v>
      </c>
      <c r="C5903" s="596" t="s">
        <v>63</v>
      </c>
      <c r="D5903" s="596" t="s">
        <v>793</v>
      </c>
      <c r="E5903" s="597">
        <v>8.27</v>
      </c>
      <c r="F5903" s="591" t="s">
        <v>794</v>
      </c>
    </row>
    <row r="5904" spans="1:6">
      <c r="A5904" s="596">
        <v>94304</v>
      </c>
      <c r="B5904" s="596" t="s">
        <v>6626</v>
      </c>
      <c r="C5904" s="596" t="s">
        <v>63</v>
      </c>
      <c r="D5904" s="596" t="s">
        <v>793</v>
      </c>
      <c r="E5904" s="598">
        <v>72.739999999999995</v>
      </c>
      <c r="F5904" s="591" t="s">
        <v>794</v>
      </c>
    </row>
    <row r="5905" spans="1:6">
      <c r="A5905" s="596">
        <v>94306</v>
      </c>
      <c r="B5905" s="596" t="s">
        <v>6627</v>
      </c>
      <c r="C5905" s="596" t="s">
        <v>63</v>
      </c>
      <c r="D5905" s="596" t="s">
        <v>793</v>
      </c>
      <c r="E5905" s="597">
        <v>66.77</v>
      </c>
      <c r="F5905" s="591" t="s">
        <v>794</v>
      </c>
    </row>
    <row r="5906" spans="1:6">
      <c r="A5906" s="596">
        <v>94310</v>
      </c>
      <c r="B5906" s="596" t="s">
        <v>6628</v>
      </c>
      <c r="C5906" s="596" t="s">
        <v>63</v>
      </c>
      <c r="D5906" s="596" t="s">
        <v>793</v>
      </c>
      <c r="E5906" s="598">
        <v>64.040000000000006</v>
      </c>
      <c r="F5906" s="591" t="s">
        <v>794</v>
      </c>
    </row>
    <row r="5907" spans="1:6">
      <c r="A5907" s="596">
        <v>94316</v>
      </c>
      <c r="B5907" s="596" t="s">
        <v>6629</v>
      </c>
      <c r="C5907" s="596" t="s">
        <v>63</v>
      </c>
      <c r="D5907" s="596" t="s">
        <v>793</v>
      </c>
      <c r="E5907" s="597">
        <v>67.430000000000007</v>
      </c>
      <c r="F5907" s="591" t="s">
        <v>794</v>
      </c>
    </row>
    <row r="5908" spans="1:6">
      <c r="A5908" s="596">
        <v>94318</v>
      </c>
      <c r="B5908" s="596" t="s">
        <v>6630</v>
      </c>
      <c r="C5908" s="596" t="s">
        <v>63</v>
      </c>
      <c r="D5908" s="596" t="s">
        <v>793</v>
      </c>
      <c r="E5908" s="598">
        <v>62.6</v>
      </c>
      <c r="F5908" s="591" t="s">
        <v>794</v>
      </c>
    </row>
    <row r="5909" spans="1:6">
      <c r="A5909" s="596">
        <v>94319</v>
      </c>
      <c r="B5909" s="596" t="s">
        <v>6631</v>
      </c>
      <c r="C5909" s="596" t="s">
        <v>63</v>
      </c>
      <c r="D5909" s="596" t="s">
        <v>793</v>
      </c>
      <c r="E5909" s="597">
        <v>73.56</v>
      </c>
      <c r="F5909" s="591" t="s">
        <v>794</v>
      </c>
    </row>
    <row r="5910" spans="1:6">
      <c r="A5910" s="596">
        <v>94327</v>
      </c>
      <c r="B5910" s="596" t="s">
        <v>6632</v>
      </c>
      <c r="C5910" s="596" t="s">
        <v>63</v>
      </c>
      <c r="D5910" s="596" t="s">
        <v>793</v>
      </c>
      <c r="E5910" s="598">
        <v>111.14</v>
      </c>
      <c r="F5910" s="591" t="s">
        <v>794</v>
      </c>
    </row>
    <row r="5911" spans="1:6">
      <c r="A5911" s="596">
        <v>94329</v>
      </c>
      <c r="B5911" s="596" t="s">
        <v>6633</v>
      </c>
      <c r="C5911" s="596" t="s">
        <v>63</v>
      </c>
      <c r="D5911" s="596" t="s">
        <v>793</v>
      </c>
      <c r="E5911" s="597">
        <v>105.17</v>
      </c>
      <c r="F5911" s="591" t="s">
        <v>794</v>
      </c>
    </row>
    <row r="5912" spans="1:6">
      <c r="A5912" s="596">
        <v>94333</v>
      </c>
      <c r="B5912" s="596" t="s">
        <v>6634</v>
      </c>
      <c r="C5912" s="596" t="s">
        <v>63</v>
      </c>
      <c r="D5912" s="596" t="s">
        <v>793</v>
      </c>
      <c r="E5912" s="598">
        <v>102.44</v>
      </c>
      <c r="F5912" s="591" t="s">
        <v>794</v>
      </c>
    </row>
    <row r="5913" spans="1:6">
      <c r="A5913" s="596">
        <v>94339</v>
      </c>
      <c r="B5913" s="596" t="s">
        <v>6635</v>
      </c>
      <c r="C5913" s="596" t="s">
        <v>63</v>
      </c>
      <c r="D5913" s="596" t="s">
        <v>793</v>
      </c>
      <c r="E5913" s="597">
        <v>105.83</v>
      </c>
      <c r="F5913" s="591" t="s">
        <v>794</v>
      </c>
    </row>
    <row r="5914" spans="1:6">
      <c r="A5914" s="596">
        <v>94341</v>
      </c>
      <c r="B5914" s="596" t="s">
        <v>6636</v>
      </c>
      <c r="C5914" s="596" t="s">
        <v>63</v>
      </c>
      <c r="D5914" s="596" t="s">
        <v>793</v>
      </c>
      <c r="E5914" s="598">
        <v>101</v>
      </c>
      <c r="F5914" s="591" t="s">
        <v>794</v>
      </c>
    </row>
    <row r="5915" spans="1:6">
      <c r="A5915" s="596">
        <v>94342</v>
      </c>
      <c r="B5915" s="596" t="s">
        <v>6637</v>
      </c>
      <c r="C5915" s="596" t="s">
        <v>63</v>
      </c>
      <c r="D5915" s="596" t="s">
        <v>793</v>
      </c>
      <c r="E5915" s="597">
        <v>111.96</v>
      </c>
      <c r="F5915" s="591" t="s">
        <v>794</v>
      </c>
    </row>
    <row r="5916" spans="1:6">
      <c r="A5916" s="596">
        <v>96385</v>
      </c>
      <c r="B5916" s="596" t="s">
        <v>6638</v>
      </c>
      <c r="C5916" s="596" t="s">
        <v>63</v>
      </c>
      <c r="D5916" s="596" t="s">
        <v>793</v>
      </c>
      <c r="E5916" s="598">
        <v>11.43</v>
      </c>
      <c r="F5916" s="591" t="s">
        <v>794</v>
      </c>
    </row>
    <row r="5917" spans="1:6">
      <c r="A5917" s="596">
        <v>96386</v>
      </c>
      <c r="B5917" s="596" t="s">
        <v>6639</v>
      </c>
      <c r="C5917" s="596" t="s">
        <v>63</v>
      </c>
      <c r="D5917" s="596" t="s">
        <v>793</v>
      </c>
      <c r="E5917" s="597">
        <v>6.31</v>
      </c>
      <c r="F5917" s="591" t="s">
        <v>794</v>
      </c>
    </row>
    <row r="5918" spans="1:6">
      <c r="A5918" s="596">
        <v>105556</v>
      </c>
      <c r="B5918" s="596" t="s">
        <v>6640</v>
      </c>
      <c r="C5918" s="596" t="s">
        <v>63</v>
      </c>
      <c r="D5918" s="596" t="s">
        <v>793</v>
      </c>
      <c r="E5918" s="598">
        <v>12.85</v>
      </c>
      <c r="F5918" s="591" t="s">
        <v>794</v>
      </c>
    </row>
    <row r="5919" spans="1:6">
      <c r="A5919" s="596">
        <v>105557</v>
      </c>
      <c r="B5919" s="596" t="s">
        <v>6641</v>
      </c>
      <c r="C5919" s="596" t="s">
        <v>63</v>
      </c>
      <c r="D5919" s="596" t="s">
        <v>793</v>
      </c>
      <c r="E5919" s="597">
        <v>14.65</v>
      </c>
      <c r="F5919" s="591" t="s">
        <v>794</v>
      </c>
    </row>
    <row r="5920" spans="1:6">
      <c r="A5920" s="596">
        <v>105558</v>
      </c>
      <c r="B5920" s="596" t="s">
        <v>6642</v>
      </c>
      <c r="C5920" s="596" t="s">
        <v>63</v>
      </c>
      <c r="D5920" s="596" t="s">
        <v>793</v>
      </c>
      <c r="E5920" s="597">
        <v>12.65</v>
      </c>
      <c r="F5920" s="591" t="s">
        <v>794</v>
      </c>
    </row>
    <row r="5921" spans="1:6">
      <c r="A5921" s="596">
        <v>105559</v>
      </c>
      <c r="B5921" s="596" t="s">
        <v>6643</v>
      </c>
      <c r="C5921" s="596" t="s">
        <v>63</v>
      </c>
      <c r="D5921" s="596" t="s">
        <v>793</v>
      </c>
      <c r="E5921" s="598">
        <v>9.73</v>
      </c>
      <c r="F5921" s="591" t="s">
        <v>794</v>
      </c>
    </row>
    <row r="5922" spans="1:6">
      <c r="A5922" s="596">
        <v>105560</v>
      </c>
      <c r="B5922" s="596" t="s">
        <v>6644</v>
      </c>
      <c r="C5922" s="596" t="s">
        <v>63</v>
      </c>
      <c r="D5922" s="596" t="s">
        <v>793</v>
      </c>
      <c r="E5922" s="597">
        <v>11.52</v>
      </c>
      <c r="F5922" s="591" t="s">
        <v>794</v>
      </c>
    </row>
    <row r="5923" spans="1:6">
      <c r="A5923" s="596">
        <v>105561</v>
      </c>
      <c r="B5923" s="596" t="s">
        <v>6645</v>
      </c>
      <c r="C5923" s="596" t="s">
        <v>63</v>
      </c>
      <c r="D5923" s="596" t="s">
        <v>793</v>
      </c>
      <c r="E5923" s="598">
        <v>7.68</v>
      </c>
      <c r="F5923" s="591" t="s">
        <v>794</v>
      </c>
    </row>
    <row r="5924" spans="1:6">
      <c r="A5924" s="596">
        <v>105562</v>
      </c>
      <c r="B5924" s="596" t="s">
        <v>6646</v>
      </c>
      <c r="C5924" s="596" t="s">
        <v>63</v>
      </c>
      <c r="D5924" s="596" t="s">
        <v>793</v>
      </c>
      <c r="E5924" s="597">
        <v>7.85</v>
      </c>
      <c r="F5924" s="591" t="s">
        <v>794</v>
      </c>
    </row>
    <row r="5925" spans="1:6">
      <c r="A5925" s="596">
        <v>105563</v>
      </c>
      <c r="B5925" s="596" t="s">
        <v>6647</v>
      </c>
      <c r="C5925" s="596" t="s">
        <v>63</v>
      </c>
      <c r="D5925" s="596" t="s">
        <v>793</v>
      </c>
      <c r="E5925" s="598">
        <v>6.36</v>
      </c>
      <c r="F5925" s="591" t="s">
        <v>794</v>
      </c>
    </row>
    <row r="5926" spans="1:6">
      <c r="A5926" s="596">
        <v>105564</v>
      </c>
      <c r="B5926" s="596" t="s">
        <v>6648</v>
      </c>
      <c r="C5926" s="596" t="s">
        <v>63</v>
      </c>
      <c r="D5926" s="596" t="s">
        <v>793</v>
      </c>
      <c r="E5926" s="597">
        <v>5.84</v>
      </c>
      <c r="F5926" s="591" t="s">
        <v>794</v>
      </c>
    </row>
    <row r="5927" spans="1:6">
      <c r="A5927" s="596">
        <v>105565</v>
      </c>
      <c r="B5927" s="596" t="s">
        <v>6649</v>
      </c>
      <c r="C5927" s="596" t="s">
        <v>63</v>
      </c>
      <c r="D5927" s="596" t="s">
        <v>793</v>
      </c>
      <c r="E5927" s="598">
        <v>5.89</v>
      </c>
      <c r="F5927" s="591" t="s">
        <v>794</v>
      </c>
    </row>
    <row r="5928" spans="1:6">
      <c r="A5928" s="596">
        <v>93367</v>
      </c>
      <c r="B5928" s="596" t="s">
        <v>6650</v>
      </c>
      <c r="C5928" s="596" t="s">
        <v>63</v>
      </c>
      <c r="D5928" s="596" t="s">
        <v>793</v>
      </c>
      <c r="E5928" s="597">
        <v>20.87</v>
      </c>
      <c r="F5928" s="591" t="s">
        <v>794</v>
      </c>
    </row>
    <row r="5929" spans="1:6">
      <c r="A5929" s="596">
        <v>93368</v>
      </c>
      <c r="B5929" s="596" t="s">
        <v>6651</v>
      </c>
      <c r="C5929" s="596" t="s">
        <v>63</v>
      </c>
      <c r="D5929" s="596" t="s">
        <v>793</v>
      </c>
      <c r="E5929" s="597">
        <v>18.23</v>
      </c>
      <c r="F5929" s="591" t="s">
        <v>794</v>
      </c>
    </row>
    <row r="5930" spans="1:6">
      <c r="A5930" s="596">
        <v>93369</v>
      </c>
      <c r="B5930" s="596" t="s">
        <v>6652</v>
      </c>
      <c r="C5930" s="596" t="s">
        <v>63</v>
      </c>
      <c r="D5930" s="596" t="s">
        <v>793</v>
      </c>
      <c r="E5930" s="597">
        <v>14.9</v>
      </c>
      <c r="F5930" s="591" t="s">
        <v>794</v>
      </c>
    </row>
    <row r="5931" spans="1:6">
      <c r="A5931" s="596">
        <v>93372</v>
      </c>
      <c r="B5931" s="596" t="s">
        <v>6653</v>
      </c>
      <c r="C5931" s="596" t="s">
        <v>63</v>
      </c>
      <c r="D5931" s="596" t="s">
        <v>793</v>
      </c>
      <c r="E5931" s="597">
        <v>14.3</v>
      </c>
      <c r="F5931" s="591" t="s">
        <v>794</v>
      </c>
    </row>
    <row r="5932" spans="1:6">
      <c r="A5932" s="596">
        <v>93373</v>
      </c>
      <c r="B5932" s="596" t="s">
        <v>6654</v>
      </c>
      <c r="C5932" s="596" t="s">
        <v>63</v>
      </c>
      <c r="D5932" s="596" t="s">
        <v>793</v>
      </c>
      <c r="E5932" s="597">
        <v>12.17</v>
      </c>
      <c r="F5932" s="591" t="s">
        <v>794</v>
      </c>
    </row>
    <row r="5933" spans="1:6">
      <c r="A5933" s="596">
        <v>93378</v>
      </c>
      <c r="B5933" s="596" t="s">
        <v>6655</v>
      </c>
      <c r="C5933" s="596" t="s">
        <v>63</v>
      </c>
      <c r="D5933" s="596" t="s">
        <v>793</v>
      </c>
      <c r="E5933" s="597">
        <v>20.260000000000002</v>
      </c>
      <c r="F5933" s="591" t="s">
        <v>794</v>
      </c>
    </row>
    <row r="5934" spans="1:6">
      <c r="A5934" s="596">
        <v>93379</v>
      </c>
      <c r="B5934" s="596" t="s">
        <v>6656</v>
      </c>
      <c r="C5934" s="596" t="s">
        <v>63</v>
      </c>
      <c r="D5934" s="596" t="s">
        <v>793</v>
      </c>
      <c r="E5934" s="597">
        <v>15.56</v>
      </c>
      <c r="F5934" s="591" t="s">
        <v>794</v>
      </c>
    </row>
    <row r="5935" spans="1:6">
      <c r="A5935" s="596">
        <v>93380</v>
      </c>
      <c r="B5935" s="596" t="s">
        <v>6657</v>
      </c>
      <c r="C5935" s="596" t="s">
        <v>63</v>
      </c>
      <c r="D5935" s="596" t="s">
        <v>793</v>
      </c>
      <c r="E5935" s="597">
        <v>13.27</v>
      </c>
      <c r="F5935" s="591" t="s">
        <v>794</v>
      </c>
    </row>
    <row r="5936" spans="1:6">
      <c r="A5936" s="596">
        <v>93381</v>
      </c>
      <c r="B5936" s="596" t="s">
        <v>6658</v>
      </c>
      <c r="C5936" s="596" t="s">
        <v>63</v>
      </c>
      <c r="D5936" s="596" t="s">
        <v>793</v>
      </c>
      <c r="E5936" s="597">
        <v>10.73</v>
      </c>
      <c r="F5936" s="591" t="s">
        <v>794</v>
      </c>
    </row>
    <row r="5937" spans="1:6">
      <c r="A5937" s="596">
        <v>93382</v>
      </c>
      <c r="B5937" s="596" t="s">
        <v>6659</v>
      </c>
      <c r="C5937" s="596" t="s">
        <v>63</v>
      </c>
      <c r="D5937" s="596" t="s">
        <v>793</v>
      </c>
      <c r="E5937" s="597">
        <v>21.69</v>
      </c>
      <c r="F5937" s="591" t="s">
        <v>794</v>
      </c>
    </row>
    <row r="5938" spans="1:6">
      <c r="A5938" s="596">
        <v>104728</v>
      </c>
      <c r="B5938" s="596" t="s">
        <v>6660</v>
      </c>
      <c r="C5938" s="596" t="s">
        <v>63</v>
      </c>
      <c r="D5938" s="596" t="s">
        <v>793</v>
      </c>
      <c r="E5938" s="597">
        <v>18.05</v>
      </c>
      <c r="F5938" s="591" t="s">
        <v>794</v>
      </c>
    </row>
    <row r="5939" spans="1:6">
      <c r="A5939" s="596">
        <v>104729</v>
      </c>
      <c r="B5939" s="596" t="s">
        <v>6661</v>
      </c>
      <c r="C5939" s="596" t="s">
        <v>63</v>
      </c>
      <c r="D5939" s="596" t="s">
        <v>793</v>
      </c>
      <c r="E5939" s="597">
        <v>15.4</v>
      </c>
      <c r="F5939" s="591" t="s">
        <v>794</v>
      </c>
    </row>
    <row r="5940" spans="1:6">
      <c r="A5940" s="596">
        <v>104730</v>
      </c>
      <c r="B5940" s="596" t="s">
        <v>6662</v>
      </c>
      <c r="C5940" s="596" t="s">
        <v>63</v>
      </c>
      <c r="D5940" s="596" t="s">
        <v>793</v>
      </c>
      <c r="E5940" s="597">
        <v>12.07</v>
      </c>
      <c r="F5940" s="591" t="s">
        <v>794</v>
      </c>
    </row>
    <row r="5941" spans="1:6">
      <c r="A5941" s="596">
        <v>104731</v>
      </c>
      <c r="B5941" s="596" t="s">
        <v>6663</v>
      </c>
      <c r="C5941" s="596" t="s">
        <v>63</v>
      </c>
      <c r="D5941" s="596" t="s">
        <v>793</v>
      </c>
      <c r="E5941" s="598">
        <v>11.46</v>
      </c>
      <c r="F5941" s="591" t="s">
        <v>794</v>
      </c>
    </row>
    <row r="5942" spans="1:6">
      <c r="A5942" s="596">
        <v>104732</v>
      </c>
      <c r="B5942" s="596" t="s">
        <v>6664</v>
      </c>
      <c r="C5942" s="596" t="s">
        <v>63</v>
      </c>
      <c r="D5942" s="596" t="s">
        <v>793</v>
      </c>
      <c r="E5942" s="598">
        <v>9.33</v>
      </c>
      <c r="F5942" s="591" t="s">
        <v>794</v>
      </c>
    </row>
    <row r="5943" spans="1:6">
      <c r="A5943" s="596">
        <v>104733</v>
      </c>
      <c r="B5943" s="596" t="s">
        <v>6665</v>
      </c>
      <c r="C5943" s="596" t="s">
        <v>63</v>
      </c>
      <c r="D5943" s="596" t="s">
        <v>793</v>
      </c>
      <c r="E5943" s="597">
        <v>17.48</v>
      </c>
      <c r="F5943" s="591" t="s">
        <v>794</v>
      </c>
    </row>
    <row r="5944" spans="1:6">
      <c r="A5944" s="596">
        <v>104734</v>
      </c>
      <c r="B5944" s="596" t="s">
        <v>6666</v>
      </c>
      <c r="C5944" s="596" t="s">
        <v>63</v>
      </c>
      <c r="D5944" s="596" t="s">
        <v>793</v>
      </c>
      <c r="E5944" s="597">
        <v>12.76</v>
      </c>
      <c r="F5944" s="591" t="s">
        <v>794</v>
      </c>
    </row>
    <row r="5945" spans="1:6">
      <c r="A5945" s="596">
        <v>104735</v>
      </c>
      <c r="B5945" s="596" t="s">
        <v>6667</v>
      </c>
      <c r="C5945" s="596" t="s">
        <v>63</v>
      </c>
      <c r="D5945" s="596" t="s">
        <v>793</v>
      </c>
      <c r="E5945" s="598">
        <v>10.45</v>
      </c>
      <c r="F5945" s="591" t="s">
        <v>794</v>
      </c>
    </row>
    <row r="5946" spans="1:6">
      <c r="A5946" s="596">
        <v>104736</v>
      </c>
      <c r="B5946" s="596" t="s">
        <v>6668</v>
      </c>
      <c r="C5946" s="596" t="s">
        <v>63</v>
      </c>
      <c r="D5946" s="596" t="s">
        <v>793</v>
      </c>
      <c r="E5946" s="597">
        <v>7.9</v>
      </c>
      <c r="F5946" s="591" t="s">
        <v>794</v>
      </c>
    </row>
    <row r="5947" spans="1:6">
      <c r="A5947" s="596">
        <v>104737</v>
      </c>
      <c r="B5947" s="596" t="s">
        <v>6669</v>
      </c>
      <c r="C5947" s="596" t="s">
        <v>63</v>
      </c>
      <c r="D5947" s="596" t="s">
        <v>793</v>
      </c>
      <c r="E5947" s="598">
        <v>18.91</v>
      </c>
      <c r="F5947" s="591" t="s">
        <v>794</v>
      </c>
    </row>
    <row r="5948" spans="1:6">
      <c r="A5948" s="596">
        <v>104738</v>
      </c>
      <c r="B5948" s="596" t="s">
        <v>6670</v>
      </c>
      <c r="C5948" s="596" t="s">
        <v>63</v>
      </c>
      <c r="D5948" s="596" t="s">
        <v>793</v>
      </c>
      <c r="E5948" s="598">
        <v>76.459999999999994</v>
      </c>
      <c r="F5948" s="591" t="s">
        <v>794</v>
      </c>
    </row>
    <row r="5949" spans="1:6">
      <c r="A5949" s="596">
        <v>104739</v>
      </c>
      <c r="B5949" s="596" t="s">
        <v>6671</v>
      </c>
      <c r="C5949" s="596" t="s">
        <v>63</v>
      </c>
      <c r="D5949" s="596" t="s">
        <v>793</v>
      </c>
      <c r="E5949" s="597">
        <v>114.86</v>
      </c>
      <c r="F5949" s="591" t="s">
        <v>794</v>
      </c>
    </row>
    <row r="5950" spans="1:6">
      <c r="A5950" s="596">
        <v>104740</v>
      </c>
      <c r="B5950" s="596" t="s">
        <v>6672</v>
      </c>
      <c r="C5950" s="596" t="s">
        <v>63</v>
      </c>
      <c r="D5950" s="596" t="s">
        <v>793</v>
      </c>
      <c r="E5950" s="598">
        <v>24.59</v>
      </c>
      <c r="F5950" s="591" t="s">
        <v>794</v>
      </c>
    </row>
    <row r="5951" spans="1:6">
      <c r="A5951" s="596">
        <v>104741</v>
      </c>
      <c r="B5951" s="596" t="s">
        <v>6673</v>
      </c>
      <c r="C5951" s="596" t="s">
        <v>63</v>
      </c>
      <c r="D5951" s="596" t="s">
        <v>793</v>
      </c>
      <c r="E5951" s="597">
        <v>21.81</v>
      </c>
      <c r="F5951" s="591" t="s">
        <v>794</v>
      </c>
    </row>
    <row r="5952" spans="1:6">
      <c r="A5952" s="596">
        <v>104742</v>
      </c>
      <c r="B5952" s="596" t="s">
        <v>6674</v>
      </c>
      <c r="C5952" s="596" t="s">
        <v>68</v>
      </c>
      <c r="D5952" s="596" t="s">
        <v>793</v>
      </c>
      <c r="E5952" s="598">
        <v>8.02</v>
      </c>
      <c r="F5952" s="591" t="s">
        <v>794</v>
      </c>
    </row>
    <row r="5953" spans="1:6">
      <c r="A5953" s="596">
        <v>97916</v>
      </c>
      <c r="B5953" s="596" t="s">
        <v>6675</v>
      </c>
      <c r="C5953" s="596" t="s">
        <v>6676</v>
      </c>
      <c r="D5953" s="596" t="s">
        <v>793</v>
      </c>
      <c r="E5953" s="597">
        <v>2.54</v>
      </c>
      <c r="F5953" s="591" t="s">
        <v>794</v>
      </c>
    </row>
    <row r="5954" spans="1:6">
      <c r="A5954" s="596">
        <v>97917</v>
      </c>
      <c r="B5954" s="596" t="s">
        <v>6677</v>
      </c>
      <c r="C5954" s="596" t="s">
        <v>6676</v>
      </c>
      <c r="D5954" s="596" t="s">
        <v>793</v>
      </c>
      <c r="E5954" s="598">
        <v>2.19</v>
      </c>
      <c r="F5954" s="591" t="s">
        <v>794</v>
      </c>
    </row>
    <row r="5955" spans="1:6">
      <c r="A5955" s="596">
        <v>97918</v>
      </c>
      <c r="B5955" s="596" t="s">
        <v>6678</v>
      </c>
      <c r="C5955" s="596" t="s">
        <v>6676</v>
      </c>
      <c r="D5955" s="596" t="s">
        <v>793</v>
      </c>
      <c r="E5955" s="597">
        <v>2.02</v>
      </c>
      <c r="F5955" s="591" t="s">
        <v>794</v>
      </c>
    </row>
    <row r="5956" spans="1:6">
      <c r="A5956" s="596">
        <v>97919</v>
      </c>
      <c r="B5956" s="596" t="s">
        <v>6679</v>
      </c>
      <c r="C5956" s="596" t="s">
        <v>6676</v>
      </c>
      <c r="D5956" s="596" t="s">
        <v>793</v>
      </c>
      <c r="E5956" s="598">
        <v>0.8</v>
      </c>
      <c r="F5956" s="591" t="s">
        <v>794</v>
      </c>
    </row>
    <row r="5957" spans="1:6">
      <c r="A5957" s="596">
        <v>101616</v>
      </c>
      <c r="B5957" s="596" t="s">
        <v>6680</v>
      </c>
      <c r="C5957" s="596" t="s">
        <v>68</v>
      </c>
      <c r="D5957" s="596" t="s">
        <v>793</v>
      </c>
      <c r="E5957" s="597">
        <v>5.31</v>
      </c>
      <c r="F5957" s="591" t="s">
        <v>794</v>
      </c>
    </row>
    <row r="5958" spans="1:6">
      <c r="A5958" s="596">
        <v>101617</v>
      </c>
      <c r="B5958" s="596" t="s">
        <v>6681</v>
      </c>
      <c r="C5958" s="596" t="s">
        <v>68</v>
      </c>
      <c r="D5958" s="596" t="s">
        <v>793</v>
      </c>
      <c r="E5958" s="598">
        <v>2.62</v>
      </c>
      <c r="F5958" s="591" t="s">
        <v>794</v>
      </c>
    </row>
    <row r="5959" spans="1:6">
      <c r="A5959" s="596">
        <v>101618</v>
      </c>
      <c r="B5959" s="596" t="s">
        <v>73</v>
      </c>
      <c r="C5959" s="596" t="s">
        <v>63</v>
      </c>
      <c r="D5959" s="596" t="s">
        <v>793</v>
      </c>
      <c r="E5959" s="597">
        <v>248.38</v>
      </c>
      <c r="F5959" s="591" t="s">
        <v>794</v>
      </c>
    </row>
    <row r="5960" spans="1:6">
      <c r="A5960" s="596">
        <v>101619</v>
      </c>
      <c r="B5960" s="596" t="s">
        <v>6682</v>
      </c>
      <c r="C5960" s="596" t="s">
        <v>63</v>
      </c>
      <c r="D5960" s="596" t="s">
        <v>793</v>
      </c>
      <c r="E5960" s="598">
        <v>337.64</v>
      </c>
      <c r="F5960" s="591" t="s">
        <v>794</v>
      </c>
    </row>
    <row r="5961" spans="1:6">
      <c r="A5961" s="596">
        <v>101620</v>
      </c>
      <c r="B5961" s="596" t="s">
        <v>6683</v>
      </c>
      <c r="C5961" s="596" t="s">
        <v>63</v>
      </c>
      <c r="D5961" s="596" t="s">
        <v>793</v>
      </c>
      <c r="E5961" s="597">
        <v>227.12</v>
      </c>
      <c r="F5961" s="591" t="s">
        <v>794</v>
      </c>
    </row>
    <row r="5962" spans="1:6">
      <c r="A5962" s="596">
        <v>101621</v>
      </c>
      <c r="B5962" s="596" t="s">
        <v>6684</v>
      </c>
      <c r="C5962" s="596" t="s">
        <v>63</v>
      </c>
      <c r="D5962" s="596" t="s">
        <v>793</v>
      </c>
      <c r="E5962" s="598">
        <v>316.38</v>
      </c>
      <c r="F5962" s="591" t="s">
        <v>794</v>
      </c>
    </row>
    <row r="5963" spans="1:6">
      <c r="A5963" s="596">
        <v>101622</v>
      </c>
      <c r="B5963" s="596" t="s">
        <v>6685</v>
      </c>
      <c r="C5963" s="596" t="s">
        <v>63</v>
      </c>
      <c r="D5963" s="596" t="s">
        <v>793</v>
      </c>
      <c r="E5963" s="597">
        <v>226.38</v>
      </c>
      <c r="F5963" s="591" t="s">
        <v>794</v>
      </c>
    </row>
    <row r="5964" spans="1:6">
      <c r="A5964" s="596">
        <v>101623</v>
      </c>
      <c r="B5964" s="596" t="s">
        <v>6686</v>
      </c>
      <c r="C5964" s="596" t="s">
        <v>63</v>
      </c>
      <c r="D5964" s="596" t="s">
        <v>793</v>
      </c>
      <c r="E5964" s="598">
        <v>310.52999999999997</v>
      </c>
      <c r="F5964" s="591" t="s">
        <v>794</v>
      </c>
    </row>
    <row r="5965" spans="1:6">
      <c r="A5965" s="596">
        <v>101624</v>
      </c>
      <c r="B5965" s="596" t="s">
        <v>6687</v>
      </c>
      <c r="C5965" s="596" t="s">
        <v>63</v>
      </c>
      <c r="D5965" s="596" t="s">
        <v>793</v>
      </c>
      <c r="E5965" s="597">
        <v>271.23</v>
      </c>
      <c r="F5965" s="591" t="s">
        <v>794</v>
      </c>
    </row>
    <row r="5966" spans="1:6">
      <c r="A5966" s="596">
        <v>101625</v>
      </c>
      <c r="B5966" s="596" t="s">
        <v>6688</v>
      </c>
      <c r="C5966" s="596" t="s">
        <v>63</v>
      </c>
      <c r="D5966" s="596" t="s">
        <v>793</v>
      </c>
      <c r="E5966" s="598">
        <v>192.07</v>
      </c>
      <c r="F5966" s="591" t="s">
        <v>794</v>
      </c>
    </row>
    <row r="5967" spans="1:6">
      <c r="A5967" s="596">
        <v>101159</v>
      </c>
      <c r="B5967" s="596" t="s">
        <v>6689</v>
      </c>
      <c r="C5967" s="596" t="s">
        <v>68</v>
      </c>
      <c r="D5967" s="596" t="s">
        <v>942</v>
      </c>
      <c r="E5967" s="597">
        <v>133.94999999999999</v>
      </c>
      <c r="F5967" s="591" t="s">
        <v>794</v>
      </c>
    </row>
    <row r="5968" spans="1:6">
      <c r="A5968" s="596">
        <v>103322</v>
      </c>
      <c r="B5968" s="596" t="s">
        <v>6690</v>
      </c>
      <c r="C5968" s="596" t="s">
        <v>68</v>
      </c>
      <c r="D5968" s="596" t="s">
        <v>793</v>
      </c>
      <c r="E5968" s="597">
        <v>63.47</v>
      </c>
      <c r="F5968" s="591" t="s">
        <v>794</v>
      </c>
    </row>
    <row r="5969" spans="1:6">
      <c r="A5969" s="596">
        <v>103323</v>
      </c>
      <c r="B5969" s="596" t="s">
        <v>6691</v>
      </c>
      <c r="C5969" s="596" t="s">
        <v>68</v>
      </c>
      <c r="D5969" s="596" t="s">
        <v>793</v>
      </c>
      <c r="E5969" s="598">
        <v>64.64</v>
      </c>
      <c r="F5969" s="591" t="s">
        <v>794</v>
      </c>
    </row>
    <row r="5970" spans="1:6">
      <c r="A5970" s="596">
        <v>103324</v>
      </c>
      <c r="B5970" s="596" t="s">
        <v>232</v>
      </c>
      <c r="C5970" s="596" t="s">
        <v>68</v>
      </c>
      <c r="D5970" s="596" t="s">
        <v>793</v>
      </c>
      <c r="E5970" s="597">
        <v>83.72</v>
      </c>
      <c r="F5970" s="591" t="s">
        <v>794</v>
      </c>
    </row>
    <row r="5971" spans="1:6">
      <c r="A5971" s="596">
        <v>103325</v>
      </c>
      <c r="B5971" s="596" t="s">
        <v>229</v>
      </c>
      <c r="C5971" s="596" t="s">
        <v>68</v>
      </c>
      <c r="D5971" s="596" t="s">
        <v>793</v>
      </c>
      <c r="E5971" s="597">
        <v>85.04</v>
      </c>
      <c r="F5971" s="591" t="s">
        <v>794</v>
      </c>
    </row>
    <row r="5972" spans="1:6">
      <c r="A5972" s="596">
        <v>103326</v>
      </c>
      <c r="B5972" s="596" t="s">
        <v>6692</v>
      </c>
      <c r="C5972" s="596" t="s">
        <v>68</v>
      </c>
      <c r="D5972" s="596" t="s">
        <v>793</v>
      </c>
      <c r="E5972" s="597">
        <v>99.11</v>
      </c>
      <c r="F5972" s="591" t="s">
        <v>794</v>
      </c>
    </row>
    <row r="5973" spans="1:6">
      <c r="A5973" s="596">
        <v>103327</v>
      </c>
      <c r="B5973" s="596" t="s">
        <v>6693</v>
      </c>
      <c r="C5973" s="596" t="s">
        <v>68</v>
      </c>
      <c r="D5973" s="596" t="s">
        <v>793</v>
      </c>
      <c r="E5973" s="597">
        <v>100.66</v>
      </c>
      <c r="F5973" s="591" t="s">
        <v>794</v>
      </c>
    </row>
    <row r="5974" spans="1:6">
      <c r="A5974" s="596">
        <v>103328</v>
      </c>
      <c r="B5974" s="596" t="s">
        <v>6694</v>
      </c>
      <c r="C5974" s="596" t="s">
        <v>68</v>
      </c>
      <c r="D5974" s="596" t="s">
        <v>793</v>
      </c>
      <c r="E5974" s="597">
        <v>89.74</v>
      </c>
      <c r="F5974" s="591" t="s">
        <v>794</v>
      </c>
    </row>
    <row r="5975" spans="1:6">
      <c r="A5975" s="596">
        <v>103329</v>
      </c>
      <c r="B5975" s="596" t="s">
        <v>6695</v>
      </c>
      <c r="C5975" s="596" t="s">
        <v>68</v>
      </c>
      <c r="D5975" s="596" t="s">
        <v>793</v>
      </c>
      <c r="E5975" s="597">
        <v>90.76</v>
      </c>
      <c r="F5975" s="591" t="s">
        <v>794</v>
      </c>
    </row>
    <row r="5976" spans="1:6">
      <c r="A5976" s="596">
        <v>103330</v>
      </c>
      <c r="B5976" s="596" t="s">
        <v>6696</v>
      </c>
      <c r="C5976" s="596" t="s">
        <v>68</v>
      </c>
      <c r="D5976" s="596" t="s">
        <v>793</v>
      </c>
      <c r="E5976" s="598">
        <v>82.11</v>
      </c>
      <c r="F5976" s="591" t="s">
        <v>794</v>
      </c>
    </row>
    <row r="5977" spans="1:6">
      <c r="A5977" s="596">
        <v>103331</v>
      </c>
      <c r="B5977" s="596" t="s">
        <v>6697</v>
      </c>
      <c r="C5977" s="596" t="s">
        <v>68</v>
      </c>
      <c r="D5977" s="596" t="s">
        <v>793</v>
      </c>
      <c r="E5977" s="598">
        <v>83.21</v>
      </c>
      <c r="F5977" s="591" t="s">
        <v>794</v>
      </c>
    </row>
    <row r="5978" spans="1:6">
      <c r="A5978" s="596">
        <v>103332</v>
      </c>
      <c r="B5978" s="596" t="s">
        <v>6698</v>
      </c>
      <c r="C5978" s="596" t="s">
        <v>68</v>
      </c>
      <c r="D5978" s="596" t="s">
        <v>793</v>
      </c>
      <c r="E5978" s="597">
        <v>111.79</v>
      </c>
      <c r="F5978" s="591" t="s">
        <v>794</v>
      </c>
    </row>
    <row r="5979" spans="1:6">
      <c r="A5979" s="596">
        <v>103333</v>
      </c>
      <c r="B5979" s="596" t="s">
        <v>6699</v>
      </c>
      <c r="C5979" s="596" t="s">
        <v>68</v>
      </c>
      <c r="D5979" s="596" t="s">
        <v>793</v>
      </c>
      <c r="E5979" s="598">
        <v>112.97</v>
      </c>
      <c r="F5979" s="591" t="s">
        <v>794</v>
      </c>
    </row>
    <row r="5980" spans="1:6">
      <c r="A5980" s="596">
        <v>103334</v>
      </c>
      <c r="B5980" s="596" t="s">
        <v>6700</v>
      </c>
      <c r="C5980" s="596" t="s">
        <v>68</v>
      </c>
      <c r="D5980" s="596" t="s">
        <v>793</v>
      </c>
      <c r="E5980" s="598">
        <v>139.37</v>
      </c>
      <c r="F5980" s="591" t="s">
        <v>794</v>
      </c>
    </row>
    <row r="5981" spans="1:6">
      <c r="A5981" s="596">
        <v>103335</v>
      </c>
      <c r="B5981" s="596" t="s">
        <v>230</v>
      </c>
      <c r="C5981" s="596" t="s">
        <v>68</v>
      </c>
      <c r="D5981" s="596" t="s">
        <v>793</v>
      </c>
      <c r="E5981" s="598">
        <v>141.43</v>
      </c>
      <c r="F5981" s="591" t="s">
        <v>794</v>
      </c>
    </row>
    <row r="5982" spans="1:6">
      <c r="A5982" s="596">
        <v>103344</v>
      </c>
      <c r="B5982" s="596" t="s">
        <v>6701</v>
      </c>
      <c r="C5982" s="596" t="s">
        <v>68</v>
      </c>
      <c r="D5982" s="596" t="s">
        <v>793</v>
      </c>
      <c r="E5982" s="598">
        <v>86.4</v>
      </c>
      <c r="F5982" s="591" t="s">
        <v>794</v>
      </c>
    </row>
    <row r="5983" spans="1:6">
      <c r="A5983" s="596">
        <v>103345</v>
      </c>
      <c r="B5983" s="596" t="s">
        <v>6702</v>
      </c>
      <c r="C5983" s="596" t="s">
        <v>68</v>
      </c>
      <c r="D5983" s="596" t="s">
        <v>793</v>
      </c>
      <c r="E5983" s="598">
        <v>87.77</v>
      </c>
      <c r="F5983" s="591" t="s">
        <v>794</v>
      </c>
    </row>
    <row r="5984" spans="1:6">
      <c r="A5984" s="596">
        <v>103346</v>
      </c>
      <c r="B5984" s="596" t="s">
        <v>6703</v>
      </c>
      <c r="C5984" s="596" t="s">
        <v>68</v>
      </c>
      <c r="D5984" s="596" t="s">
        <v>793</v>
      </c>
      <c r="E5984" s="598">
        <v>94.72</v>
      </c>
      <c r="F5984" s="591" t="s">
        <v>794</v>
      </c>
    </row>
    <row r="5985" spans="1:6">
      <c r="A5985" s="596">
        <v>103347</v>
      </c>
      <c r="B5985" s="596" t="s">
        <v>6704</v>
      </c>
      <c r="C5985" s="596" t="s">
        <v>68</v>
      </c>
      <c r="D5985" s="596" t="s">
        <v>793</v>
      </c>
      <c r="E5985" s="598">
        <v>96.18</v>
      </c>
      <c r="F5985" s="591" t="s">
        <v>794</v>
      </c>
    </row>
    <row r="5986" spans="1:6">
      <c r="A5986" s="596">
        <v>103348</v>
      </c>
      <c r="B5986" s="596" t="s">
        <v>6705</v>
      </c>
      <c r="C5986" s="596" t="s">
        <v>68</v>
      </c>
      <c r="D5986" s="596" t="s">
        <v>793</v>
      </c>
      <c r="E5986" s="598">
        <v>74.180000000000007</v>
      </c>
      <c r="F5986" s="591" t="s">
        <v>794</v>
      </c>
    </row>
    <row r="5987" spans="1:6">
      <c r="A5987" s="596">
        <v>103349</v>
      </c>
      <c r="B5987" s="596" t="s">
        <v>6706</v>
      </c>
      <c r="C5987" s="596" t="s">
        <v>68</v>
      </c>
      <c r="D5987" s="596" t="s">
        <v>793</v>
      </c>
      <c r="E5987" s="598">
        <v>75.430000000000007</v>
      </c>
      <c r="F5987" s="591" t="s">
        <v>794</v>
      </c>
    </row>
    <row r="5988" spans="1:6">
      <c r="A5988" s="596">
        <v>103350</v>
      </c>
      <c r="B5988" s="596" t="s">
        <v>6707</v>
      </c>
      <c r="C5988" s="596" t="s">
        <v>68</v>
      </c>
      <c r="D5988" s="596" t="s">
        <v>793</v>
      </c>
      <c r="E5988" s="598">
        <v>166.45</v>
      </c>
      <c r="F5988" s="591" t="s">
        <v>794</v>
      </c>
    </row>
    <row r="5989" spans="1:6">
      <c r="A5989" s="596">
        <v>103351</v>
      </c>
      <c r="B5989" s="596" t="s">
        <v>6708</v>
      </c>
      <c r="C5989" s="596" t="s">
        <v>68</v>
      </c>
      <c r="D5989" s="596" t="s">
        <v>793</v>
      </c>
      <c r="E5989" s="598">
        <v>167.96</v>
      </c>
      <c r="F5989" s="591" t="s">
        <v>794</v>
      </c>
    </row>
    <row r="5990" spans="1:6">
      <c r="A5990" s="596">
        <v>103352</v>
      </c>
      <c r="B5990" s="596" t="s">
        <v>6709</v>
      </c>
      <c r="C5990" s="596" t="s">
        <v>68</v>
      </c>
      <c r="D5990" s="596" t="s">
        <v>793</v>
      </c>
      <c r="E5990" s="598">
        <v>97.33</v>
      </c>
      <c r="F5990" s="591" t="s">
        <v>794</v>
      </c>
    </row>
    <row r="5991" spans="1:6">
      <c r="A5991" s="596">
        <v>103353</v>
      </c>
      <c r="B5991" s="596" t="s">
        <v>6710</v>
      </c>
      <c r="C5991" s="596" t="s">
        <v>68</v>
      </c>
      <c r="D5991" s="596" t="s">
        <v>793</v>
      </c>
      <c r="E5991" s="598">
        <v>98.41</v>
      </c>
      <c r="F5991" s="591" t="s">
        <v>794</v>
      </c>
    </row>
    <row r="5992" spans="1:6">
      <c r="A5992" s="596">
        <v>103354</v>
      </c>
      <c r="B5992" s="596" t="s">
        <v>6711</v>
      </c>
      <c r="C5992" s="596" t="s">
        <v>68</v>
      </c>
      <c r="D5992" s="596" t="s">
        <v>793</v>
      </c>
      <c r="E5992" s="598">
        <v>86.9</v>
      </c>
      <c r="F5992" s="591" t="s">
        <v>794</v>
      </c>
    </row>
    <row r="5993" spans="1:6">
      <c r="A5993" s="596">
        <v>103355</v>
      </c>
      <c r="B5993" s="596" t="s">
        <v>6712</v>
      </c>
      <c r="C5993" s="596" t="s">
        <v>68</v>
      </c>
      <c r="D5993" s="596" t="s">
        <v>793</v>
      </c>
      <c r="E5993" s="598">
        <v>88.07</v>
      </c>
      <c r="F5993" s="591" t="s">
        <v>794</v>
      </c>
    </row>
    <row r="5994" spans="1:6">
      <c r="A5994" s="596">
        <v>103356</v>
      </c>
      <c r="B5994" s="596" t="s">
        <v>6713</v>
      </c>
      <c r="C5994" s="596" t="s">
        <v>68</v>
      </c>
      <c r="D5994" s="596" t="s">
        <v>793</v>
      </c>
      <c r="E5994" s="598">
        <v>63.06</v>
      </c>
      <c r="F5994" s="591" t="s">
        <v>794</v>
      </c>
    </row>
    <row r="5995" spans="1:6">
      <c r="A5995" s="596">
        <v>103357</v>
      </c>
      <c r="B5995" s="596" t="s">
        <v>492</v>
      </c>
      <c r="C5995" s="596" t="s">
        <v>68</v>
      </c>
      <c r="D5995" s="596" t="s">
        <v>793</v>
      </c>
      <c r="E5995" s="598">
        <v>63.92</v>
      </c>
      <c r="F5995" s="591" t="s">
        <v>794</v>
      </c>
    </row>
    <row r="5996" spans="1:6">
      <c r="A5996" s="596">
        <v>103358</v>
      </c>
      <c r="B5996" s="596" t="s">
        <v>6714</v>
      </c>
      <c r="C5996" s="596" t="s">
        <v>68</v>
      </c>
      <c r="D5996" s="596" t="s">
        <v>793</v>
      </c>
      <c r="E5996" s="598">
        <v>70.489999999999995</v>
      </c>
      <c r="F5996" s="591" t="s">
        <v>794</v>
      </c>
    </row>
    <row r="5997" spans="1:6">
      <c r="A5997" s="596">
        <v>103359</v>
      </c>
      <c r="B5997" s="596" t="s">
        <v>6715</v>
      </c>
      <c r="C5997" s="596" t="s">
        <v>68</v>
      </c>
      <c r="D5997" s="596" t="s">
        <v>793</v>
      </c>
      <c r="E5997" s="598">
        <v>71.42</v>
      </c>
      <c r="F5997" s="591" t="s">
        <v>794</v>
      </c>
    </row>
    <row r="5998" spans="1:6">
      <c r="A5998" s="596">
        <v>103360</v>
      </c>
      <c r="B5998" s="596" t="s">
        <v>6716</v>
      </c>
      <c r="C5998" s="596" t="s">
        <v>68</v>
      </c>
      <c r="D5998" s="596" t="s">
        <v>793</v>
      </c>
      <c r="E5998" s="598">
        <v>81.97</v>
      </c>
      <c r="F5998" s="591" t="s">
        <v>794</v>
      </c>
    </row>
    <row r="5999" spans="1:6">
      <c r="A5999" s="596">
        <v>103361</v>
      </c>
      <c r="B5999" s="596" t="s">
        <v>6717</v>
      </c>
      <c r="C5999" s="596" t="s">
        <v>68</v>
      </c>
      <c r="D5999" s="596" t="s">
        <v>793</v>
      </c>
      <c r="E5999" s="598">
        <v>83.15</v>
      </c>
      <c r="F5999" s="591" t="s">
        <v>794</v>
      </c>
    </row>
    <row r="6000" spans="1:6">
      <c r="A6000" s="596">
        <v>103362</v>
      </c>
      <c r="B6000" s="596" t="s">
        <v>6718</v>
      </c>
      <c r="C6000" s="596" t="s">
        <v>68</v>
      </c>
      <c r="D6000" s="596" t="s">
        <v>793</v>
      </c>
      <c r="E6000" s="598">
        <v>101.64</v>
      </c>
      <c r="F6000" s="591" t="s">
        <v>794</v>
      </c>
    </row>
    <row r="6001" spans="1:6">
      <c r="A6001" s="596">
        <v>103363</v>
      </c>
      <c r="B6001" s="596" t="s">
        <v>6719</v>
      </c>
      <c r="C6001" s="596" t="s">
        <v>68</v>
      </c>
      <c r="D6001" s="596" t="s">
        <v>793</v>
      </c>
      <c r="E6001" s="598">
        <v>102.96</v>
      </c>
      <c r="F6001" s="591" t="s">
        <v>794</v>
      </c>
    </row>
    <row r="6002" spans="1:6">
      <c r="A6002" s="596">
        <v>103364</v>
      </c>
      <c r="B6002" s="596" t="s">
        <v>6720</v>
      </c>
      <c r="C6002" s="596" t="s">
        <v>68</v>
      </c>
      <c r="D6002" s="596" t="s">
        <v>793</v>
      </c>
      <c r="E6002" s="598">
        <v>53.49</v>
      </c>
      <c r="F6002" s="591" t="s">
        <v>794</v>
      </c>
    </row>
    <row r="6003" spans="1:6">
      <c r="A6003" s="596">
        <v>103365</v>
      </c>
      <c r="B6003" s="596" t="s">
        <v>6721</v>
      </c>
      <c r="C6003" s="596" t="s">
        <v>68</v>
      </c>
      <c r="D6003" s="596" t="s">
        <v>793</v>
      </c>
      <c r="E6003" s="598">
        <v>54.04</v>
      </c>
      <c r="F6003" s="591" t="s">
        <v>794</v>
      </c>
    </row>
    <row r="6004" spans="1:6">
      <c r="A6004" s="596">
        <v>103366</v>
      </c>
      <c r="B6004" s="596" t="s">
        <v>6722</v>
      </c>
      <c r="C6004" s="596" t="s">
        <v>68</v>
      </c>
      <c r="D6004" s="596" t="s">
        <v>793</v>
      </c>
      <c r="E6004" s="598">
        <v>63.69</v>
      </c>
      <c r="F6004" s="591" t="s">
        <v>794</v>
      </c>
    </row>
    <row r="6005" spans="1:6">
      <c r="A6005" s="596">
        <v>103367</v>
      </c>
      <c r="B6005" s="596" t="s">
        <v>6723</v>
      </c>
      <c r="C6005" s="596" t="s">
        <v>68</v>
      </c>
      <c r="D6005" s="596" t="s">
        <v>793</v>
      </c>
      <c r="E6005" s="598">
        <v>64.53</v>
      </c>
      <c r="F6005" s="591" t="s">
        <v>794</v>
      </c>
    </row>
    <row r="6006" spans="1:6">
      <c r="A6006" s="596">
        <v>103368</v>
      </c>
      <c r="B6006" s="596" t="s">
        <v>6724</v>
      </c>
      <c r="C6006" s="596" t="s">
        <v>68</v>
      </c>
      <c r="D6006" s="596" t="s">
        <v>793</v>
      </c>
      <c r="E6006" s="597">
        <v>71.510000000000005</v>
      </c>
      <c r="F6006" s="591" t="s">
        <v>794</v>
      </c>
    </row>
    <row r="6007" spans="1:6">
      <c r="A6007" s="596">
        <v>103369</v>
      </c>
      <c r="B6007" s="596" t="s">
        <v>6725</v>
      </c>
      <c r="C6007" s="596" t="s">
        <v>68</v>
      </c>
      <c r="D6007" s="596" t="s">
        <v>793</v>
      </c>
      <c r="E6007" s="597">
        <v>72.569999999999993</v>
      </c>
      <c r="F6007" s="591" t="s">
        <v>794</v>
      </c>
    </row>
    <row r="6008" spans="1:6">
      <c r="A6008" s="596">
        <v>103370</v>
      </c>
      <c r="B6008" s="596" t="s">
        <v>6726</v>
      </c>
      <c r="C6008" s="596" t="s">
        <v>68</v>
      </c>
      <c r="D6008" s="596" t="s">
        <v>793</v>
      </c>
      <c r="E6008" s="597">
        <v>92.72</v>
      </c>
      <c r="F6008" s="591" t="s">
        <v>794</v>
      </c>
    </row>
    <row r="6009" spans="1:6">
      <c r="A6009" s="596">
        <v>103371</v>
      </c>
      <c r="B6009" s="596" t="s">
        <v>6727</v>
      </c>
      <c r="C6009" s="596" t="s">
        <v>68</v>
      </c>
      <c r="D6009" s="596" t="s">
        <v>793</v>
      </c>
      <c r="E6009" s="597">
        <v>93.92</v>
      </c>
      <c r="F6009" s="591" t="s">
        <v>794</v>
      </c>
    </row>
    <row r="6010" spans="1:6">
      <c r="A6010" s="596">
        <v>89282</v>
      </c>
      <c r="B6010" s="596" t="s">
        <v>6728</v>
      </c>
      <c r="C6010" s="596" t="s">
        <v>68</v>
      </c>
      <c r="D6010" s="596" t="s">
        <v>942</v>
      </c>
      <c r="E6010" s="597">
        <v>78.790000000000006</v>
      </c>
      <c r="F6010" s="591" t="s">
        <v>794</v>
      </c>
    </row>
    <row r="6011" spans="1:6">
      <c r="A6011" s="596">
        <v>89283</v>
      </c>
      <c r="B6011" s="596" t="s">
        <v>6729</v>
      </c>
      <c r="C6011" s="596" t="s">
        <v>68</v>
      </c>
      <c r="D6011" s="596" t="s">
        <v>942</v>
      </c>
      <c r="E6011" s="597">
        <v>80.17</v>
      </c>
      <c r="F6011" s="591" t="s">
        <v>794</v>
      </c>
    </row>
    <row r="6012" spans="1:6">
      <c r="A6012" s="596">
        <v>89290</v>
      </c>
      <c r="B6012" s="596" t="s">
        <v>6730</v>
      </c>
      <c r="C6012" s="596" t="s">
        <v>68</v>
      </c>
      <c r="D6012" s="596" t="s">
        <v>942</v>
      </c>
      <c r="E6012" s="597">
        <v>84.93</v>
      </c>
      <c r="F6012" s="591" t="s">
        <v>794</v>
      </c>
    </row>
    <row r="6013" spans="1:6">
      <c r="A6013" s="596">
        <v>89291</v>
      </c>
      <c r="B6013" s="596" t="s">
        <v>6731</v>
      </c>
      <c r="C6013" s="596" t="s">
        <v>68</v>
      </c>
      <c r="D6013" s="596" t="s">
        <v>942</v>
      </c>
      <c r="E6013" s="597">
        <v>86.46</v>
      </c>
      <c r="F6013" s="591" t="s">
        <v>794</v>
      </c>
    </row>
    <row r="6014" spans="1:6">
      <c r="A6014" s="596">
        <v>89298</v>
      </c>
      <c r="B6014" s="596" t="s">
        <v>6732</v>
      </c>
      <c r="C6014" s="596" t="s">
        <v>68</v>
      </c>
      <c r="D6014" s="596" t="s">
        <v>942</v>
      </c>
      <c r="E6014" s="597">
        <v>88.71</v>
      </c>
      <c r="F6014" s="591" t="s">
        <v>794</v>
      </c>
    </row>
    <row r="6015" spans="1:6">
      <c r="A6015" s="596">
        <v>89299</v>
      </c>
      <c r="B6015" s="596" t="s">
        <v>6733</v>
      </c>
      <c r="C6015" s="596" t="s">
        <v>68</v>
      </c>
      <c r="D6015" s="596" t="s">
        <v>942</v>
      </c>
      <c r="E6015" s="597">
        <v>90.56</v>
      </c>
      <c r="F6015" s="591" t="s">
        <v>794</v>
      </c>
    </row>
    <row r="6016" spans="1:6">
      <c r="A6016" s="596">
        <v>89306</v>
      </c>
      <c r="B6016" s="596" t="s">
        <v>6734</v>
      </c>
      <c r="C6016" s="596" t="s">
        <v>68</v>
      </c>
      <c r="D6016" s="596" t="s">
        <v>942</v>
      </c>
      <c r="E6016" s="597">
        <v>98.86</v>
      </c>
      <c r="F6016" s="591" t="s">
        <v>794</v>
      </c>
    </row>
    <row r="6017" spans="1:6">
      <c r="A6017" s="596">
        <v>89307</v>
      </c>
      <c r="B6017" s="596" t="s">
        <v>6735</v>
      </c>
      <c r="C6017" s="596" t="s">
        <v>68</v>
      </c>
      <c r="D6017" s="596" t="s">
        <v>942</v>
      </c>
      <c r="E6017" s="597">
        <v>100.92</v>
      </c>
      <c r="F6017" s="591" t="s">
        <v>794</v>
      </c>
    </row>
    <row r="6018" spans="1:6">
      <c r="A6018" s="596">
        <v>101157</v>
      </c>
      <c r="B6018" s="596" t="s">
        <v>6736</v>
      </c>
      <c r="C6018" s="596" t="s">
        <v>68</v>
      </c>
      <c r="D6018" s="596" t="s">
        <v>942</v>
      </c>
      <c r="E6018" s="597">
        <v>68.180000000000007</v>
      </c>
      <c r="F6018" s="591" t="s">
        <v>794</v>
      </c>
    </row>
    <row r="6019" spans="1:6">
      <c r="A6019" s="596">
        <v>101158</v>
      </c>
      <c r="B6019" s="596" t="s">
        <v>6737</v>
      </c>
      <c r="C6019" s="596" t="s">
        <v>68</v>
      </c>
      <c r="D6019" s="596" t="s">
        <v>942</v>
      </c>
      <c r="E6019" s="597">
        <v>90</v>
      </c>
      <c r="F6019" s="591" t="s">
        <v>794</v>
      </c>
    </row>
    <row r="6020" spans="1:6">
      <c r="A6020" s="596">
        <v>101162</v>
      </c>
      <c r="B6020" s="596" t="s">
        <v>6738</v>
      </c>
      <c r="C6020" s="596" t="s">
        <v>68</v>
      </c>
      <c r="D6020" s="596" t="s">
        <v>942</v>
      </c>
      <c r="E6020" s="597">
        <v>157.43</v>
      </c>
      <c r="F6020" s="591" t="s">
        <v>794</v>
      </c>
    </row>
    <row r="6021" spans="1:6">
      <c r="A6021" s="596">
        <v>103316</v>
      </c>
      <c r="B6021" s="596" t="s">
        <v>6739</v>
      </c>
      <c r="C6021" s="596" t="s">
        <v>68</v>
      </c>
      <c r="D6021" s="596" t="s">
        <v>793</v>
      </c>
      <c r="E6021" s="597">
        <v>76.47</v>
      </c>
      <c r="F6021" s="591" t="s">
        <v>794</v>
      </c>
    </row>
    <row r="6022" spans="1:6">
      <c r="A6022" s="596">
        <v>103317</v>
      </c>
      <c r="B6022" s="596" t="s">
        <v>6740</v>
      </c>
      <c r="C6022" s="596" t="s">
        <v>68</v>
      </c>
      <c r="D6022" s="596" t="s">
        <v>793</v>
      </c>
      <c r="E6022" s="597">
        <v>77.45</v>
      </c>
      <c r="F6022" s="591" t="s">
        <v>794</v>
      </c>
    </row>
    <row r="6023" spans="1:6">
      <c r="A6023" s="596">
        <v>103318</v>
      </c>
      <c r="B6023" s="596" t="s">
        <v>6741</v>
      </c>
      <c r="C6023" s="596" t="s">
        <v>68</v>
      </c>
      <c r="D6023" s="596" t="s">
        <v>793</v>
      </c>
      <c r="E6023" s="597">
        <v>98.57</v>
      </c>
      <c r="F6023" s="591" t="s">
        <v>794</v>
      </c>
    </row>
    <row r="6024" spans="1:6">
      <c r="A6024" s="596">
        <v>103319</v>
      </c>
      <c r="B6024" s="596" t="s">
        <v>6742</v>
      </c>
      <c r="C6024" s="596" t="s">
        <v>68</v>
      </c>
      <c r="D6024" s="596" t="s">
        <v>793</v>
      </c>
      <c r="E6024" s="597">
        <v>99.71</v>
      </c>
      <c r="F6024" s="591" t="s">
        <v>794</v>
      </c>
    </row>
    <row r="6025" spans="1:6">
      <c r="A6025" s="596">
        <v>103320</v>
      </c>
      <c r="B6025" s="596" t="s">
        <v>6743</v>
      </c>
      <c r="C6025" s="596" t="s">
        <v>68</v>
      </c>
      <c r="D6025" s="596" t="s">
        <v>793</v>
      </c>
      <c r="E6025" s="597">
        <v>119.47</v>
      </c>
      <c r="F6025" s="591" t="s">
        <v>794</v>
      </c>
    </row>
    <row r="6026" spans="1:6">
      <c r="A6026" s="596">
        <v>103321</v>
      </c>
      <c r="B6026" s="596" t="s">
        <v>6744</v>
      </c>
      <c r="C6026" s="596" t="s">
        <v>68</v>
      </c>
      <c r="D6026" s="596" t="s">
        <v>793</v>
      </c>
      <c r="E6026" s="597">
        <v>120.9</v>
      </c>
      <c r="F6026" s="591" t="s">
        <v>794</v>
      </c>
    </row>
    <row r="6027" spans="1:6">
      <c r="A6027" s="596">
        <v>103336</v>
      </c>
      <c r="B6027" s="596" t="s">
        <v>6745</v>
      </c>
      <c r="C6027" s="596" t="s">
        <v>68</v>
      </c>
      <c r="D6027" s="596" t="s">
        <v>793</v>
      </c>
      <c r="E6027" s="597">
        <v>84.36</v>
      </c>
      <c r="F6027" s="591" t="s">
        <v>794</v>
      </c>
    </row>
    <row r="6028" spans="1:6">
      <c r="A6028" s="596">
        <v>103337</v>
      </c>
      <c r="B6028" s="596" t="s">
        <v>6746</v>
      </c>
      <c r="C6028" s="596" t="s">
        <v>68</v>
      </c>
      <c r="D6028" s="596" t="s">
        <v>793</v>
      </c>
      <c r="E6028" s="598">
        <v>85.34</v>
      </c>
      <c r="F6028" s="591" t="s">
        <v>794</v>
      </c>
    </row>
    <row r="6029" spans="1:6">
      <c r="A6029" s="596">
        <v>103338</v>
      </c>
      <c r="B6029" s="596" t="s">
        <v>6747</v>
      </c>
      <c r="C6029" s="596" t="s">
        <v>68</v>
      </c>
      <c r="D6029" s="596" t="s">
        <v>793</v>
      </c>
      <c r="E6029" s="597">
        <v>110.51</v>
      </c>
      <c r="F6029" s="591" t="s">
        <v>794</v>
      </c>
    </row>
    <row r="6030" spans="1:6">
      <c r="A6030" s="596">
        <v>103339</v>
      </c>
      <c r="B6030" s="596" t="s">
        <v>6748</v>
      </c>
      <c r="C6030" s="596" t="s">
        <v>68</v>
      </c>
      <c r="D6030" s="596" t="s">
        <v>793</v>
      </c>
      <c r="E6030" s="597">
        <v>111.65</v>
      </c>
      <c r="F6030" s="591" t="s">
        <v>794</v>
      </c>
    </row>
    <row r="6031" spans="1:6">
      <c r="A6031" s="596">
        <v>103340</v>
      </c>
      <c r="B6031" s="596" t="s">
        <v>6749</v>
      </c>
      <c r="C6031" s="596" t="s">
        <v>68</v>
      </c>
      <c r="D6031" s="596" t="s">
        <v>793</v>
      </c>
      <c r="E6031" s="597">
        <v>135.01</v>
      </c>
      <c r="F6031" s="591" t="s">
        <v>794</v>
      </c>
    </row>
    <row r="6032" spans="1:6">
      <c r="A6032" s="596">
        <v>103341</v>
      </c>
      <c r="B6032" s="596" t="s">
        <v>6750</v>
      </c>
      <c r="C6032" s="596" t="s">
        <v>68</v>
      </c>
      <c r="D6032" s="596" t="s">
        <v>793</v>
      </c>
      <c r="E6032" s="597">
        <v>136.44</v>
      </c>
      <c r="F6032" s="591" t="s">
        <v>794</v>
      </c>
    </row>
    <row r="6033" spans="1:6">
      <c r="A6033" s="596">
        <v>103342</v>
      </c>
      <c r="B6033" s="596" t="s">
        <v>6751</v>
      </c>
      <c r="C6033" s="596" t="s">
        <v>68</v>
      </c>
      <c r="D6033" s="596" t="s">
        <v>793</v>
      </c>
      <c r="E6033" s="597">
        <v>115.66</v>
      </c>
      <c r="F6033" s="591" t="s">
        <v>794</v>
      </c>
    </row>
    <row r="6034" spans="1:6">
      <c r="A6034" s="596">
        <v>103343</v>
      </c>
      <c r="B6034" s="596" t="s">
        <v>6752</v>
      </c>
      <c r="C6034" s="596" t="s">
        <v>68</v>
      </c>
      <c r="D6034" s="596" t="s">
        <v>793</v>
      </c>
      <c r="E6034" s="597">
        <v>116.93</v>
      </c>
      <c r="F6034" s="591" t="s">
        <v>794</v>
      </c>
    </row>
    <row r="6035" spans="1:6">
      <c r="A6035" s="596">
        <v>89453</v>
      </c>
      <c r="B6035" s="596" t="s">
        <v>6753</v>
      </c>
      <c r="C6035" s="596" t="s">
        <v>68</v>
      </c>
      <c r="D6035" s="596" t="s">
        <v>942</v>
      </c>
      <c r="E6035" s="598">
        <v>90.43</v>
      </c>
      <c r="F6035" s="591" t="s">
        <v>794</v>
      </c>
    </row>
    <row r="6036" spans="1:6">
      <c r="A6036" s="596">
        <v>89455</v>
      </c>
      <c r="B6036" s="596" t="s">
        <v>6754</v>
      </c>
      <c r="C6036" s="596" t="s">
        <v>68</v>
      </c>
      <c r="D6036" s="596" t="s">
        <v>942</v>
      </c>
      <c r="E6036" s="598">
        <v>111.44</v>
      </c>
      <c r="F6036" s="591" t="s">
        <v>794</v>
      </c>
    </row>
    <row r="6037" spans="1:6">
      <c r="A6037" s="596">
        <v>89462</v>
      </c>
      <c r="B6037" s="596" t="s">
        <v>6755</v>
      </c>
      <c r="C6037" s="596" t="s">
        <v>68</v>
      </c>
      <c r="D6037" s="596" t="s">
        <v>942</v>
      </c>
      <c r="E6037" s="598">
        <v>116.92</v>
      </c>
      <c r="F6037" s="591" t="s">
        <v>794</v>
      </c>
    </row>
    <row r="6038" spans="1:6">
      <c r="A6038" s="596">
        <v>89464</v>
      </c>
      <c r="B6038" s="596" t="s">
        <v>6756</v>
      </c>
      <c r="C6038" s="596" t="s">
        <v>68</v>
      </c>
      <c r="D6038" s="596" t="s">
        <v>942</v>
      </c>
      <c r="E6038" s="598">
        <v>139.56</v>
      </c>
      <c r="F6038" s="591" t="s">
        <v>794</v>
      </c>
    </row>
    <row r="6039" spans="1:6">
      <c r="A6039" s="596">
        <v>89470</v>
      </c>
      <c r="B6039" s="596" t="s">
        <v>6757</v>
      </c>
      <c r="C6039" s="596" t="s">
        <v>68</v>
      </c>
      <c r="D6039" s="596" t="s">
        <v>942</v>
      </c>
      <c r="E6039" s="598">
        <v>100.53</v>
      </c>
      <c r="F6039" s="591" t="s">
        <v>794</v>
      </c>
    </row>
    <row r="6040" spans="1:6">
      <c r="A6040" s="596">
        <v>89472</v>
      </c>
      <c r="B6040" s="596" t="s">
        <v>6758</v>
      </c>
      <c r="C6040" s="596" t="s">
        <v>68</v>
      </c>
      <c r="D6040" s="596" t="s">
        <v>942</v>
      </c>
      <c r="E6040" s="598">
        <v>122.65</v>
      </c>
      <c r="F6040" s="591" t="s">
        <v>794</v>
      </c>
    </row>
    <row r="6041" spans="1:6">
      <c r="A6041" s="596">
        <v>89478</v>
      </c>
      <c r="B6041" s="596" t="s">
        <v>6759</v>
      </c>
      <c r="C6041" s="596" t="s">
        <v>68</v>
      </c>
      <c r="D6041" s="596" t="s">
        <v>942</v>
      </c>
      <c r="E6041" s="598">
        <v>133.18</v>
      </c>
      <c r="F6041" s="591" t="s">
        <v>794</v>
      </c>
    </row>
    <row r="6042" spans="1:6">
      <c r="A6042" s="596">
        <v>89480</v>
      </c>
      <c r="B6042" s="596" t="s">
        <v>6760</v>
      </c>
      <c r="C6042" s="596" t="s">
        <v>68</v>
      </c>
      <c r="D6042" s="596" t="s">
        <v>942</v>
      </c>
      <c r="E6042" s="597">
        <v>156.97999999999999</v>
      </c>
      <c r="F6042" s="591" t="s">
        <v>794</v>
      </c>
    </row>
    <row r="6043" spans="1:6">
      <c r="A6043" s="596">
        <v>101161</v>
      </c>
      <c r="B6043" s="596" t="s">
        <v>227</v>
      </c>
      <c r="C6043" s="596" t="s">
        <v>68</v>
      </c>
      <c r="D6043" s="596" t="s">
        <v>942</v>
      </c>
      <c r="E6043" s="598">
        <v>230.61</v>
      </c>
      <c r="F6043" s="591" t="s">
        <v>794</v>
      </c>
    </row>
    <row r="6044" spans="1:6">
      <c r="A6044" s="596">
        <v>101163</v>
      </c>
      <c r="B6044" s="596" t="s">
        <v>6761</v>
      </c>
      <c r="C6044" s="596" t="s">
        <v>68</v>
      </c>
      <c r="D6044" s="596" t="s">
        <v>942</v>
      </c>
      <c r="E6044" s="597">
        <v>878.89</v>
      </c>
      <c r="F6044" s="591" t="s">
        <v>794</v>
      </c>
    </row>
    <row r="6045" spans="1:6">
      <c r="A6045" s="596">
        <v>101164</v>
      </c>
      <c r="B6045" s="596" t="s">
        <v>6762</v>
      </c>
      <c r="C6045" s="596" t="s">
        <v>68</v>
      </c>
      <c r="D6045" s="596" t="s">
        <v>942</v>
      </c>
      <c r="E6045" s="597">
        <v>891.77</v>
      </c>
      <c r="F6045" s="591" t="s">
        <v>794</v>
      </c>
    </row>
    <row r="6046" spans="1:6">
      <c r="A6046" s="596">
        <v>96358</v>
      </c>
      <c r="B6046" s="596" t="s">
        <v>6763</v>
      </c>
      <c r="C6046" s="596" t="s">
        <v>68</v>
      </c>
      <c r="D6046" s="596" t="s">
        <v>793</v>
      </c>
      <c r="E6046" s="597">
        <v>95.93</v>
      </c>
      <c r="F6046" s="591" t="s">
        <v>794</v>
      </c>
    </row>
    <row r="6047" spans="1:6">
      <c r="A6047" s="596">
        <v>96359</v>
      </c>
      <c r="B6047" s="596" t="s">
        <v>6764</v>
      </c>
      <c r="C6047" s="596" t="s">
        <v>68</v>
      </c>
      <c r="D6047" s="596" t="s">
        <v>793</v>
      </c>
      <c r="E6047" s="597">
        <v>105.83</v>
      </c>
      <c r="F6047" s="591" t="s">
        <v>794</v>
      </c>
    </row>
    <row r="6048" spans="1:6">
      <c r="A6048" s="596">
        <v>96360</v>
      </c>
      <c r="B6048" s="596" t="s">
        <v>6765</v>
      </c>
      <c r="C6048" s="596" t="s">
        <v>68</v>
      </c>
      <c r="D6048" s="596" t="s">
        <v>793</v>
      </c>
      <c r="E6048" s="597">
        <v>121.45</v>
      </c>
      <c r="F6048" s="591" t="s">
        <v>794</v>
      </c>
    </row>
    <row r="6049" spans="1:6">
      <c r="A6049" s="596">
        <v>96361</v>
      </c>
      <c r="B6049" s="596" t="s">
        <v>6766</v>
      </c>
      <c r="C6049" s="596" t="s">
        <v>68</v>
      </c>
      <c r="D6049" s="596" t="s">
        <v>793</v>
      </c>
      <c r="E6049" s="597">
        <v>140.34</v>
      </c>
      <c r="F6049" s="591" t="s">
        <v>794</v>
      </c>
    </row>
    <row r="6050" spans="1:6">
      <c r="A6050" s="596">
        <v>96362</v>
      </c>
      <c r="B6050" s="596" t="s">
        <v>6767</v>
      </c>
      <c r="C6050" s="596" t="s">
        <v>68</v>
      </c>
      <c r="D6050" s="596" t="s">
        <v>793</v>
      </c>
      <c r="E6050" s="597">
        <v>126.41</v>
      </c>
      <c r="F6050" s="591" t="s">
        <v>794</v>
      </c>
    </row>
    <row r="6051" spans="1:6">
      <c r="A6051" s="596">
        <v>96363</v>
      </c>
      <c r="B6051" s="596" t="s">
        <v>6768</v>
      </c>
      <c r="C6051" s="596" t="s">
        <v>68</v>
      </c>
      <c r="D6051" s="596" t="s">
        <v>793</v>
      </c>
      <c r="E6051" s="597">
        <v>136.78</v>
      </c>
      <c r="F6051" s="591" t="s">
        <v>794</v>
      </c>
    </row>
    <row r="6052" spans="1:6">
      <c r="A6052" s="596">
        <v>96364</v>
      </c>
      <c r="B6052" s="596" t="s">
        <v>6769</v>
      </c>
      <c r="C6052" s="596" t="s">
        <v>68</v>
      </c>
      <c r="D6052" s="596" t="s">
        <v>793</v>
      </c>
      <c r="E6052" s="597">
        <v>151.93</v>
      </c>
      <c r="F6052" s="591" t="s">
        <v>794</v>
      </c>
    </row>
    <row r="6053" spans="1:6">
      <c r="A6053" s="596">
        <v>96365</v>
      </c>
      <c r="B6053" s="596" t="s">
        <v>6770</v>
      </c>
      <c r="C6053" s="596" t="s">
        <v>68</v>
      </c>
      <c r="D6053" s="596" t="s">
        <v>793</v>
      </c>
      <c r="E6053" s="597">
        <v>171.32</v>
      </c>
      <c r="F6053" s="591" t="s">
        <v>794</v>
      </c>
    </row>
    <row r="6054" spans="1:6">
      <c r="A6054" s="596">
        <v>96366</v>
      </c>
      <c r="B6054" s="596" t="s">
        <v>6771</v>
      </c>
      <c r="C6054" s="596" t="s">
        <v>68</v>
      </c>
      <c r="D6054" s="596" t="s">
        <v>793</v>
      </c>
      <c r="E6054" s="597">
        <v>156.9</v>
      </c>
      <c r="F6054" s="591" t="s">
        <v>794</v>
      </c>
    </row>
    <row r="6055" spans="1:6">
      <c r="A6055" s="596">
        <v>96367</v>
      </c>
      <c r="B6055" s="596" t="s">
        <v>6772</v>
      </c>
      <c r="C6055" s="596" t="s">
        <v>68</v>
      </c>
      <c r="D6055" s="596" t="s">
        <v>793</v>
      </c>
      <c r="E6055" s="597">
        <v>167.75</v>
      </c>
      <c r="F6055" s="591" t="s">
        <v>794</v>
      </c>
    </row>
    <row r="6056" spans="1:6">
      <c r="A6056" s="596">
        <v>96368</v>
      </c>
      <c r="B6056" s="596" t="s">
        <v>6773</v>
      </c>
      <c r="C6056" s="596" t="s">
        <v>68</v>
      </c>
      <c r="D6056" s="596" t="s">
        <v>793</v>
      </c>
      <c r="E6056" s="597">
        <v>182.45</v>
      </c>
      <c r="F6056" s="591" t="s">
        <v>794</v>
      </c>
    </row>
    <row r="6057" spans="1:6">
      <c r="A6057" s="596">
        <v>96369</v>
      </c>
      <c r="B6057" s="596" t="s">
        <v>6774</v>
      </c>
      <c r="C6057" s="596" t="s">
        <v>68</v>
      </c>
      <c r="D6057" s="596" t="s">
        <v>793</v>
      </c>
      <c r="E6057" s="597">
        <v>202.28</v>
      </c>
      <c r="F6057" s="591" t="s">
        <v>794</v>
      </c>
    </row>
    <row r="6058" spans="1:6">
      <c r="A6058" s="596">
        <v>96370</v>
      </c>
      <c r="B6058" s="596" t="s">
        <v>6775</v>
      </c>
      <c r="C6058" s="596" t="s">
        <v>68</v>
      </c>
      <c r="D6058" s="596" t="s">
        <v>793</v>
      </c>
      <c r="E6058" s="597">
        <v>61.7</v>
      </c>
      <c r="F6058" s="591" t="s">
        <v>794</v>
      </c>
    </row>
    <row r="6059" spans="1:6">
      <c r="A6059" s="596">
        <v>96371</v>
      </c>
      <c r="B6059" s="596" t="s">
        <v>6776</v>
      </c>
      <c r="C6059" s="596" t="s">
        <v>68</v>
      </c>
      <c r="D6059" s="596" t="s">
        <v>793</v>
      </c>
      <c r="E6059" s="597">
        <v>71.11</v>
      </c>
      <c r="F6059" s="591" t="s">
        <v>794</v>
      </c>
    </row>
    <row r="6060" spans="1:6">
      <c r="A6060" s="596">
        <v>96373</v>
      </c>
      <c r="B6060" s="596" t="s">
        <v>6777</v>
      </c>
      <c r="C6060" s="596" t="s">
        <v>67</v>
      </c>
      <c r="D6060" s="596" t="s">
        <v>942</v>
      </c>
      <c r="E6060" s="597">
        <v>10.11</v>
      </c>
      <c r="F6060" s="591" t="s">
        <v>794</v>
      </c>
    </row>
    <row r="6061" spans="1:6">
      <c r="A6061" s="596">
        <v>96374</v>
      </c>
      <c r="B6061" s="596" t="s">
        <v>6778</v>
      </c>
      <c r="C6061" s="596" t="s">
        <v>67</v>
      </c>
      <c r="D6061" s="596" t="s">
        <v>942</v>
      </c>
      <c r="E6061" s="597">
        <v>25.75</v>
      </c>
      <c r="F6061" s="591" t="s">
        <v>794</v>
      </c>
    </row>
    <row r="6062" spans="1:6">
      <c r="A6062" s="596">
        <v>102235</v>
      </c>
      <c r="B6062" s="596" t="s">
        <v>6779</v>
      </c>
      <c r="C6062" s="596" t="s">
        <v>68</v>
      </c>
      <c r="D6062" s="596" t="s">
        <v>793</v>
      </c>
      <c r="E6062" s="597">
        <v>573.79</v>
      </c>
      <c r="F6062" s="591" t="s">
        <v>794</v>
      </c>
    </row>
    <row r="6063" spans="1:6">
      <c r="A6063" s="596">
        <v>102253</v>
      </c>
      <c r="B6063" s="596" t="s">
        <v>6780</v>
      </c>
      <c r="C6063" s="596" t="s">
        <v>68</v>
      </c>
      <c r="D6063" s="596" t="s">
        <v>942</v>
      </c>
      <c r="E6063" s="598">
        <v>1022.53</v>
      </c>
      <c r="F6063" s="591" t="s">
        <v>794</v>
      </c>
    </row>
    <row r="6064" spans="1:6">
      <c r="A6064" s="596">
        <v>102254</v>
      </c>
      <c r="B6064" s="596" t="s">
        <v>6781</v>
      </c>
      <c r="C6064" s="596" t="s">
        <v>68</v>
      </c>
      <c r="D6064" s="596" t="s">
        <v>942</v>
      </c>
      <c r="E6064" s="597">
        <v>834.27</v>
      </c>
      <c r="F6064" s="591" t="s">
        <v>794</v>
      </c>
    </row>
    <row r="6065" spans="1:6">
      <c r="A6065" s="596">
        <v>102255</v>
      </c>
      <c r="B6065" s="596" t="s">
        <v>6782</v>
      </c>
      <c r="C6065" s="596" t="s">
        <v>68</v>
      </c>
      <c r="D6065" s="596" t="s">
        <v>942</v>
      </c>
      <c r="E6065" s="598">
        <v>1020.74</v>
      </c>
      <c r="F6065" s="591" t="s">
        <v>794</v>
      </c>
    </row>
    <row r="6066" spans="1:6">
      <c r="A6066" s="596">
        <v>102256</v>
      </c>
      <c r="B6066" s="596" t="s">
        <v>6783</v>
      </c>
      <c r="C6066" s="596" t="s">
        <v>68</v>
      </c>
      <c r="D6066" s="596" t="s">
        <v>942</v>
      </c>
      <c r="E6066" s="597">
        <v>841.45</v>
      </c>
      <c r="F6066" s="591" t="s">
        <v>794</v>
      </c>
    </row>
    <row r="6067" spans="1:6">
      <c r="A6067" s="596">
        <v>102257</v>
      </c>
      <c r="B6067" s="596" t="s">
        <v>6784</v>
      </c>
      <c r="C6067" s="596" t="s">
        <v>68</v>
      </c>
      <c r="D6067" s="596" t="s">
        <v>793</v>
      </c>
      <c r="E6067" s="597">
        <v>312.74</v>
      </c>
      <c r="F6067" s="591" t="s">
        <v>794</v>
      </c>
    </row>
    <row r="6068" spans="1:6">
      <c r="A6068" s="596">
        <v>102258</v>
      </c>
      <c r="B6068" s="596" t="s">
        <v>6785</v>
      </c>
      <c r="C6068" s="596" t="s">
        <v>68</v>
      </c>
      <c r="D6068" s="596" t="s">
        <v>793</v>
      </c>
      <c r="E6068" s="598">
        <v>338.76</v>
      </c>
      <c r="F6068" s="591" t="s">
        <v>794</v>
      </c>
    </row>
    <row r="6069" spans="1:6">
      <c r="A6069" s="596">
        <v>104718</v>
      </c>
      <c r="B6069" s="596" t="s">
        <v>6786</v>
      </c>
      <c r="C6069" s="596" t="s">
        <v>68</v>
      </c>
      <c r="D6069" s="596" t="s">
        <v>793</v>
      </c>
      <c r="E6069" s="597">
        <v>123.47</v>
      </c>
      <c r="F6069" s="591" t="s">
        <v>794</v>
      </c>
    </row>
    <row r="6070" spans="1:6">
      <c r="A6070" s="596">
        <v>104719</v>
      </c>
      <c r="B6070" s="596" t="s">
        <v>6787</v>
      </c>
      <c r="C6070" s="596" t="s">
        <v>68</v>
      </c>
      <c r="D6070" s="596" t="s">
        <v>793</v>
      </c>
      <c r="E6070" s="598">
        <v>173.21</v>
      </c>
      <c r="F6070" s="591" t="s">
        <v>794</v>
      </c>
    </row>
    <row r="6071" spans="1:6">
      <c r="A6071" s="596">
        <v>104720</v>
      </c>
      <c r="B6071" s="596" t="s">
        <v>6788</v>
      </c>
      <c r="C6071" s="596" t="s">
        <v>68</v>
      </c>
      <c r="D6071" s="596" t="s">
        <v>793</v>
      </c>
      <c r="E6071" s="598">
        <v>155.37</v>
      </c>
      <c r="F6071" s="591" t="s">
        <v>794</v>
      </c>
    </row>
    <row r="6072" spans="1:6">
      <c r="A6072" s="596">
        <v>104721</v>
      </c>
      <c r="B6072" s="596" t="s">
        <v>6789</v>
      </c>
      <c r="C6072" s="596" t="s">
        <v>68</v>
      </c>
      <c r="D6072" s="596" t="s">
        <v>793</v>
      </c>
      <c r="E6072" s="598">
        <v>205.11</v>
      </c>
      <c r="F6072" s="591" t="s">
        <v>794</v>
      </c>
    </row>
    <row r="6073" spans="1:6">
      <c r="A6073" s="596">
        <v>104722</v>
      </c>
      <c r="B6073" s="596" t="s">
        <v>6790</v>
      </c>
      <c r="C6073" s="596" t="s">
        <v>68</v>
      </c>
      <c r="D6073" s="596" t="s">
        <v>793</v>
      </c>
      <c r="E6073" s="598">
        <v>187.28</v>
      </c>
      <c r="F6073" s="591" t="s">
        <v>794</v>
      </c>
    </row>
    <row r="6074" spans="1:6">
      <c r="A6074" s="596">
        <v>104723</v>
      </c>
      <c r="B6074" s="596" t="s">
        <v>6791</v>
      </c>
      <c r="C6074" s="596" t="s">
        <v>68</v>
      </c>
      <c r="D6074" s="596" t="s">
        <v>793</v>
      </c>
      <c r="E6074" s="598">
        <v>237.02</v>
      </c>
      <c r="F6074" s="591" t="s">
        <v>794</v>
      </c>
    </row>
    <row r="6075" spans="1:6">
      <c r="A6075" s="596">
        <v>104724</v>
      </c>
      <c r="B6075" s="596" t="s">
        <v>6792</v>
      </c>
      <c r="C6075" s="596" t="s">
        <v>68</v>
      </c>
      <c r="D6075" s="596" t="s">
        <v>793</v>
      </c>
      <c r="E6075" s="598">
        <v>87.81</v>
      </c>
      <c r="F6075" s="591" t="s">
        <v>794</v>
      </c>
    </row>
    <row r="6076" spans="1:6">
      <c r="A6076" s="596">
        <v>101154</v>
      </c>
      <c r="B6076" s="596" t="s">
        <v>6793</v>
      </c>
      <c r="C6076" s="596" t="s">
        <v>68</v>
      </c>
      <c r="D6076" s="596" t="s">
        <v>793</v>
      </c>
      <c r="E6076" s="598">
        <v>120.5</v>
      </c>
      <c r="F6076" s="591" t="s">
        <v>794</v>
      </c>
    </row>
    <row r="6077" spans="1:6">
      <c r="A6077" s="596">
        <v>101155</v>
      </c>
      <c r="B6077" s="596" t="s">
        <v>6794</v>
      </c>
      <c r="C6077" s="596" t="s">
        <v>68</v>
      </c>
      <c r="D6077" s="596" t="s">
        <v>793</v>
      </c>
      <c r="E6077" s="598">
        <v>169.37</v>
      </c>
      <c r="F6077" s="591" t="s">
        <v>794</v>
      </c>
    </row>
    <row r="6078" spans="1:6">
      <c r="A6078" s="596">
        <v>101156</v>
      </c>
      <c r="B6078" s="596" t="s">
        <v>6795</v>
      </c>
      <c r="C6078" s="596" t="s">
        <v>68</v>
      </c>
      <c r="D6078" s="596" t="s">
        <v>793</v>
      </c>
      <c r="E6078" s="598">
        <v>248.96</v>
      </c>
      <c r="F6078" s="591" t="s">
        <v>794</v>
      </c>
    </row>
    <row r="6079" spans="1:6">
      <c r="A6079" s="596">
        <v>101814</v>
      </c>
      <c r="B6079" s="596" t="s">
        <v>6796</v>
      </c>
      <c r="C6079" s="596" t="s">
        <v>68</v>
      </c>
      <c r="D6079" s="596" t="s">
        <v>793</v>
      </c>
      <c r="E6079" s="598">
        <v>47.77</v>
      </c>
      <c r="F6079" s="591" t="s">
        <v>794</v>
      </c>
    </row>
    <row r="6080" spans="1:6">
      <c r="A6080" s="596">
        <v>101816</v>
      </c>
      <c r="B6080" s="596" t="s">
        <v>6797</v>
      </c>
      <c r="C6080" s="596" t="s">
        <v>68</v>
      </c>
      <c r="D6080" s="596" t="s">
        <v>793</v>
      </c>
      <c r="E6080" s="598">
        <v>73.61</v>
      </c>
      <c r="F6080" s="591" t="s">
        <v>794</v>
      </c>
    </row>
    <row r="6081" spans="1:6">
      <c r="A6081" s="596">
        <v>101817</v>
      </c>
      <c r="B6081" s="596" t="s">
        <v>6798</v>
      </c>
      <c r="C6081" s="596" t="s">
        <v>68</v>
      </c>
      <c r="D6081" s="596" t="s">
        <v>793</v>
      </c>
      <c r="E6081" s="598">
        <v>49.72</v>
      </c>
      <c r="F6081" s="591" t="s">
        <v>794</v>
      </c>
    </row>
    <row r="6082" spans="1:6">
      <c r="A6082" s="596">
        <v>101819</v>
      </c>
      <c r="B6082" s="596" t="s">
        <v>6799</v>
      </c>
      <c r="C6082" s="596" t="s">
        <v>68</v>
      </c>
      <c r="D6082" s="596" t="s">
        <v>793</v>
      </c>
      <c r="E6082" s="598">
        <v>63.72</v>
      </c>
      <c r="F6082" s="591" t="s">
        <v>794</v>
      </c>
    </row>
    <row r="6083" spans="1:6">
      <c r="A6083" s="596">
        <v>101820</v>
      </c>
      <c r="B6083" s="596" t="s">
        <v>6800</v>
      </c>
      <c r="C6083" s="596" t="s">
        <v>68</v>
      </c>
      <c r="D6083" s="596" t="s">
        <v>793</v>
      </c>
      <c r="E6083" s="598">
        <v>39.24</v>
      </c>
      <c r="F6083" s="591" t="s">
        <v>794</v>
      </c>
    </row>
    <row r="6084" spans="1:6">
      <c r="A6084" s="596">
        <v>101822</v>
      </c>
      <c r="B6084" s="596" t="s">
        <v>6801</v>
      </c>
      <c r="C6084" s="596" t="s">
        <v>63</v>
      </c>
      <c r="D6084" s="596" t="s">
        <v>793</v>
      </c>
      <c r="E6084" s="598">
        <v>100.08</v>
      </c>
      <c r="F6084" s="591" t="s">
        <v>794</v>
      </c>
    </row>
    <row r="6085" spans="1:6">
      <c r="A6085" s="596">
        <v>101823</v>
      </c>
      <c r="B6085" s="596" t="s">
        <v>6802</v>
      </c>
      <c r="C6085" s="596" t="s">
        <v>63</v>
      </c>
      <c r="D6085" s="596" t="s">
        <v>793</v>
      </c>
      <c r="E6085" s="598">
        <v>145.36000000000001</v>
      </c>
      <c r="F6085" s="591" t="s">
        <v>794</v>
      </c>
    </row>
    <row r="6086" spans="1:6">
      <c r="A6086" s="596">
        <v>101824</v>
      </c>
      <c r="B6086" s="596" t="s">
        <v>6803</v>
      </c>
      <c r="C6086" s="596" t="s">
        <v>63</v>
      </c>
      <c r="D6086" s="596" t="s">
        <v>793</v>
      </c>
      <c r="E6086" s="598">
        <v>187.52</v>
      </c>
      <c r="F6086" s="591" t="s">
        <v>794</v>
      </c>
    </row>
    <row r="6087" spans="1:6">
      <c r="A6087" s="596">
        <v>101825</v>
      </c>
      <c r="B6087" s="596" t="s">
        <v>6804</v>
      </c>
      <c r="C6087" s="596" t="s">
        <v>63</v>
      </c>
      <c r="D6087" s="596" t="s">
        <v>793</v>
      </c>
      <c r="E6087" s="598">
        <v>228.54</v>
      </c>
      <c r="F6087" s="591" t="s">
        <v>794</v>
      </c>
    </row>
    <row r="6088" spans="1:6">
      <c r="A6088" s="596">
        <v>101826</v>
      </c>
      <c r="B6088" s="596" t="s">
        <v>6805</v>
      </c>
      <c r="C6088" s="596" t="s">
        <v>63</v>
      </c>
      <c r="D6088" s="596" t="s">
        <v>793</v>
      </c>
      <c r="E6088" s="598">
        <v>269.02</v>
      </c>
      <c r="F6088" s="591" t="s">
        <v>794</v>
      </c>
    </row>
    <row r="6089" spans="1:6">
      <c r="A6089" s="596">
        <v>101827</v>
      </c>
      <c r="B6089" s="596" t="s">
        <v>6806</v>
      </c>
      <c r="C6089" s="596" t="s">
        <v>63</v>
      </c>
      <c r="D6089" s="596" t="s">
        <v>793</v>
      </c>
      <c r="E6089" s="598">
        <v>235.52</v>
      </c>
      <c r="F6089" s="591" t="s">
        <v>794</v>
      </c>
    </row>
    <row r="6090" spans="1:6">
      <c r="A6090" s="596">
        <v>101828</v>
      </c>
      <c r="B6090" s="596" t="s">
        <v>6807</v>
      </c>
      <c r="C6090" s="596" t="s">
        <v>63</v>
      </c>
      <c r="D6090" s="596" t="s">
        <v>793</v>
      </c>
      <c r="E6090" s="598">
        <v>212.95</v>
      </c>
      <c r="F6090" s="591" t="s">
        <v>794</v>
      </c>
    </row>
    <row r="6091" spans="1:6">
      <c r="A6091" s="596">
        <v>101829</v>
      </c>
      <c r="B6091" s="596" t="s">
        <v>6808</v>
      </c>
      <c r="C6091" s="596" t="s">
        <v>63</v>
      </c>
      <c r="D6091" s="596" t="s">
        <v>793</v>
      </c>
      <c r="E6091" s="598">
        <v>317.54000000000002</v>
      </c>
      <c r="F6091" s="591" t="s">
        <v>794</v>
      </c>
    </row>
    <row r="6092" spans="1:6">
      <c r="A6092" s="596">
        <v>101830</v>
      </c>
      <c r="B6092" s="596" t="s">
        <v>6809</v>
      </c>
      <c r="C6092" s="596" t="s">
        <v>63</v>
      </c>
      <c r="D6092" s="596" t="s">
        <v>793</v>
      </c>
      <c r="E6092" s="598">
        <v>355.85</v>
      </c>
      <c r="F6092" s="591" t="s">
        <v>794</v>
      </c>
    </row>
    <row r="6093" spans="1:6">
      <c r="A6093" s="596">
        <v>101831</v>
      </c>
      <c r="B6093" s="596" t="s">
        <v>6810</v>
      </c>
      <c r="C6093" s="596" t="s">
        <v>63</v>
      </c>
      <c r="D6093" s="596" t="s">
        <v>793</v>
      </c>
      <c r="E6093" s="598">
        <v>393.62</v>
      </c>
      <c r="F6093" s="591" t="s">
        <v>794</v>
      </c>
    </row>
    <row r="6094" spans="1:6">
      <c r="A6094" s="596">
        <v>101832</v>
      </c>
      <c r="B6094" s="596" t="s">
        <v>6811</v>
      </c>
      <c r="C6094" s="596" t="s">
        <v>63</v>
      </c>
      <c r="D6094" s="596" t="s">
        <v>793</v>
      </c>
      <c r="E6094" s="598">
        <v>295.87</v>
      </c>
      <c r="F6094" s="591" t="s">
        <v>794</v>
      </c>
    </row>
    <row r="6095" spans="1:6">
      <c r="A6095" s="596">
        <v>101833</v>
      </c>
      <c r="B6095" s="596" t="s">
        <v>6812</v>
      </c>
      <c r="C6095" s="596" t="s">
        <v>63</v>
      </c>
      <c r="D6095" s="596" t="s">
        <v>793</v>
      </c>
      <c r="E6095" s="598">
        <v>334.63</v>
      </c>
      <c r="F6095" s="591" t="s">
        <v>794</v>
      </c>
    </row>
    <row r="6096" spans="1:6">
      <c r="A6096" s="596">
        <v>101834</v>
      </c>
      <c r="B6096" s="596" t="s">
        <v>6813</v>
      </c>
      <c r="C6096" s="596" t="s">
        <v>63</v>
      </c>
      <c r="D6096" s="596" t="s">
        <v>793</v>
      </c>
      <c r="E6096" s="598">
        <v>372.86</v>
      </c>
      <c r="F6096" s="591" t="s">
        <v>794</v>
      </c>
    </row>
    <row r="6097" spans="1:6">
      <c r="A6097" s="596">
        <v>101835</v>
      </c>
      <c r="B6097" s="596" t="s">
        <v>6814</v>
      </c>
      <c r="C6097" s="596" t="s">
        <v>63</v>
      </c>
      <c r="D6097" s="596" t="s">
        <v>793</v>
      </c>
      <c r="E6097" s="597">
        <v>355.98</v>
      </c>
      <c r="F6097" s="591" t="s">
        <v>794</v>
      </c>
    </row>
    <row r="6098" spans="1:6">
      <c r="A6098" s="596">
        <v>101836</v>
      </c>
      <c r="B6098" s="596" t="s">
        <v>6815</v>
      </c>
      <c r="C6098" s="596" t="s">
        <v>63</v>
      </c>
      <c r="D6098" s="596" t="s">
        <v>793</v>
      </c>
      <c r="E6098" s="597">
        <v>24.29</v>
      </c>
      <c r="F6098" s="591" t="s">
        <v>794</v>
      </c>
    </row>
    <row r="6099" spans="1:6">
      <c r="A6099" s="596">
        <v>101837</v>
      </c>
      <c r="B6099" s="596" t="s">
        <v>6816</v>
      </c>
      <c r="C6099" s="596" t="s">
        <v>63</v>
      </c>
      <c r="D6099" s="596" t="s">
        <v>793</v>
      </c>
      <c r="E6099" s="597">
        <v>69.569999999999993</v>
      </c>
      <c r="F6099" s="591" t="s">
        <v>794</v>
      </c>
    </row>
    <row r="6100" spans="1:6">
      <c r="A6100" s="596">
        <v>101838</v>
      </c>
      <c r="B6100" s="596" t="s">
        <v>6817</v>
      </c>
      <c r="C6100" s="596" t="s">
        <v>63</v>
      </c>
      <c r="D6100" s="596" t="s">
        <v>793</v>
      </c>
      <c r="E6100" s="597">
        <v>111.73</v>
      </c>
      <c r="F6100" s="591" t="s">
        <v>794</v>
      </c>
    </row>
    <row r="6101" spans="1:6">
      <c r="A6101" s="596">
        <v>101839</v>
      </c>
      <c r="B6101" s="596" t="s">
        <v>6818</v>
      </c>
      <c r="C6101" s="596" t="s">
        <v>63</v>
      </c>
      <c r="D6101" s="596" t="s">
        <v>793</v>
      </c>
      <c r="E6101" s="597">
        <v>152.74</v>
      </c>
      <c r="F6101" s="591" t="s">
        <v>794</v>
      </c>
    </row>
    <row r="6102" spans="1:6">
      <c r="A6102" s="596">
        <v>101840</v>
      </c>
      <c r="B6102" s="596" t="s">
        <v>6819</v>
      </c>
      <c r="C6102" s="596" t="s">
        <v>63</v>
      </c>
      <c r="D6102" s="596" t="s">
        <v>793</v>
      </c>
      <c r="E6102" s="597">
        <v>234.58</v>
      </c>
      <c r="F6102" s="591" t="s">
        <v>794</v>
      </c>
    </row>
    <row r="6103" spans="1:6">
      <c r="A6103" s="596">
        <v>101841</v>
      </c>
      <c r="B6103" s="596" t="s">
        <v>6820</v>
      </c>
      <c r="C6103" s="596" t="s">
        <v>63</v>
      </c>
      <c r="D6103" s="596" t="s">
        <v>793</v>
      </c>
      <c r="E6103" s="597">
        <v>159.72999999999999</v>
      </c>
      <c r="F6103" s="591" t="s">
        <v>794</v>
      </c>
    </row>
    <row r="6104" spans="1:6">
      <c r="A6104" s="596">
        <v>101842</v>
      </c>
      <c r="B6104" s="596" t="s">
        <v>6821</v>
      </c>
      <c r="C6104" s="596" t="s">
        <v>63</v>
      </c>
      <c r="D6104" s="596" t="s">
        <v>793</v>
      </c>
      <c r="E6104" s="597">
        <v>137.16</v>
      </c>
      <c r="F6104" s="591" t="s">
        <v>794</v>
      </c>
    </row>
    <row r="6105" spans="1:6">
      <c r="A6105" s="596">
        <v>101843</v>
      </c>
      <c r="B6105" s="596" t="s">
        <v>6822</v>
      </c>
      <c r="C6105" s="596" t="s">
        <v>63</v>
      </c>
      <c r="D6105" s="596" t="s">
        <v>793</v>
      </c>
      <c r="E6105" s="597">
        <v>241.75</v>
      </c>
      <c r="F6105" s="591" t="s">
        <v>794</v>
      </c>
    </row>
    <row r="6106" spans="1:6">
      <c r="A6106" s="596">
        <v>101844</v>
      </c>
      <c r="B6106" s="596" t="s">
        <v>6823</v>
      </c>
      <c r="C6106" s="596" t="s">
        <v>63</v>
      </c>
      <c r="D6106" s="596" t="s">
        <v>793</v>
      </c>
      <c r="E6106" s="597">
        <v>280.06</v>
      </c>
      <c r="F6106" s="591" t="s">
        <v>794</v>
      </c>
    </row>
    <row r="6107" spans="1:6">
      <c r="A6107" s="596">
        <v>101845</v>
      </c>
      <c r="B6107" s="596" t="s">
        <v>6824</v>
      </c>
      <c r="C6107" s="596" t="s">
        <v>63</v>
      </c>
      <c r="D6107" s="596" t="s">
        <v>793</v>
      </c>
      <c r="E6107" s="597">
        <v>317.83</v>
      </c>
      <c r="F6107" s="591" t="s">
        <v>794</v>
      </c>
    </row>
    <row r="6108" spans="1:6">
      <c r="A6108" s="596">
        <v>101846</v>
      </c>
      <c r="B6108" s="596" t="s">
        <v>6825</v>
      </c>
      <c r="C6108" s="596" t="s">
        <v>63</v>
      </c>
      <c r="D6108" s="596" t="s">
        <v>793</v>
      </c>
      <c r="E6108" s="597">
        <v>220.08</v>
      </c>
      <c r="F6108" s="591" t="s">
        <v>794</v>
      </c>
    </row>
    <row r="6109" spans="1:6">
      <c r="A6109" s="596">
        <v>101847</v>
      </c>
      <c r="B6109" s="596" t="s">
        <v>6826</v>
      </c>
      <c r="C6109" s="596" t="s">
        <v>63</v>
      </c>
      <c r="D6109" s="596" t="s">
        <v>793</v>
      </c>
      <c r="E6109" s="597">
        <v>258.83999999999997</v>
      </c>
      <c r="F6109" s="591" t="s">
        <v>794</v>
      </c>
    </row>
    <row r="6110" spans="1:6">
      <c r="A6110" s="596">
        <v>101848</v>
      </c>
      <c r="B6110" s="596" t="s">
        <v>6827</v>
      </c>
      <c r="C6110" s="596" t="s">
        <v>63</v>
      </c>
      <c r="D6110" s="596" t="s">
        <v>793</v>
      </c>
      <c r="E6110" s="597">
        <v>297.07</v>
      </c>
      <c r="F6110" s="591" t="s">
        <v>794</v>
      </c>
    </row>
    <row r="6111" spans="1:6">
      <c r="A6111" s="596">
        <v>101849</v>
      </c>
      <c r="B6111" s="596" t="s">
        <v>6828</v>
      </c>
      <c r="C6111" s="596" t="s">
        <v>63</v>
      </c>
      <c r="D6111" s="596" t="s">
        <v>793</v>
      </c>
      <c r="E6111" s="597">
        <v>280.19</v>
      </c>
      <c r="F6111" s="591" t="s">
        <v>794</v>
      </c>
    </row>
    <row r="6112" spans="1:6">
      <c r="A6112" s="596">
        <v>101850</v>
      </c>
      <c r="B6112" s="596" t="s">
        <v>6829</v>
      </c>
      <c r="C6112" s="596" t="s">
        <v>68</v>
      </c>
      <c r="D6112" s="596" t="s">
        <v>793</v>
      </c>
      <c r="E6112" s="597">
        <v>58.43</v>
      </c>
      <c r="F6112" s="591" t="s">
        <v>794</v>
      </c>
    </row>
    <row r="6113" spans="1:6">
      <c r="A6113" s="596">
        <v>101852</v>
      </c>
      <c r="B6113" s="596" t="s">
        <v>6830</v>
      </c>
      <c r="C6113" s="596" t="s">
        <v>68</v>
      </c>
      <c r="D6113" s="596" t="s">
        <v>793</v>
      </c>
      <c r="E6113" s="597">
        <v>72.86</v>
      </c>
      <c r="F6113" s="591" t="s">
        <v>794</v>
      </c>
    </row>
    <row r="6114" spans="1:6">
      <c r="A6114" s="596">
        <v>101853</v>
      </c>
      <c r="B6114" s="596" t="s">
        <v>6831</v>
      </c>
      <c r="C6114" s="596" t="s">
        <v>68</v>
      </c>
      <c r="D6114" s="596" t="s">
        <v>793</v>
      </c>
      <c r="E6114" s="597">
        <v>54.69</v>
      </c>
      <c r="F6114" s="591" t="s">
        <v>794</v>
      </c>
    </row>
    <row r="6115" spans="1:6">
      <c r="A6115" s="596">
        <v>101855</v>
      </c>
      <c r="B6115" s="596" t="s">
        <v>6832</v>
      </c>
      <c r="C6115" s="596" t="s">
        <v>68</v>
      </c>
      <c r="D6115" s="596" t="s">
        <v>793</v>
      </c>
      <c r="E6115" s="597">
        <v>80.86</v>
      </c>
      <c r="F6115" s="591" t="s">
        <v>794</v>
      </c>
    </row>
    <row r="6116" spans="1:6">
      <c r="A6116" s="596">
        <v>101856</v>
      </c>
      <c r="B6116" s="596" t="s">
        <v>6833</v>
      </c>
      <c r="C6116" s="596" t="s">
        <v>68</v>
      </c>
      <c r="D6116" s="596" t="s">
        <v>793</v>
      </c>
      <c r="E6116" s="598">
        <v>26.01</v>
      </c>
      <c r="F6116" s="591" t="s">
        <v>794</v>
      </c>
    </row>
    <row r="6117" spans="1:6">
      <c r="A6117" s="596">
        <v>101857</v>
      </c>
      <c r="B6117" s="596" t="s">
        <v>6834</v>
      </c>
      <c r="C6117" s="596" t="s">
        <v>68</v>
      </c>
      <c r="D6117" s="596" t="s">
        <v>793</v>
      </c>
      <c r="E6117" s="597">
        <v>31.55</v>
      </c>
      <c r="F6117" s="591" t="s">
        <v>794</v>
      </c>
    </row>
    <row r="6118" spans="1:6">
      <c r="A6118" s="596">
        <v>101858</v>
      </c>
      <c r="B6118" s="596" t="s">
        <v>6835</v>
      </c>
      <c r="C6118" s="596" t="s">
        <v>68</v>
      </c>
      <c r="D6118" s="596" t="s">
        <v>793</v>
      </c>
      <c r="E6118" s="598">
        <v>26.48</v>
      </c>
      <c r="F6118" s="591" t="s">
        <v>794</v>
      </c>
    </row>
    <row r="6119" spans="1:6">
      <c r="A6119" s="596">
        <v>101859</v>
      </c>
      <c r="B6119" s="596" t="s">
        <v>6836</v>
      </c>
      <c r="C6119" s="596" t="s">
        <v>68</v>
      </c>
      <c r="D6119" s="596" t="s">
        <v>793</v>
      </c>
      <c r="E6119" s="598">
        <v>28.85</v>
      </c>
      <c r="F6119" s="591" t="s">
        <v>794</v>
      </c>
    </row>
    <row r="6120" spans="1:6">
      <c r="A6120" s="596">
        <v>101860</v>
      </c>
      <c r="B6120" s="596" t="s">
        <v>6837</v>
      </c>
      <c r="C6120" s="596" t="s">
        <v>68</v>
      </c>
      <c r="D6120" s="596" t="s">
        <v>793</v>
      </c>
      <c r="E6120" s="598">
        <v>32.61</v>
      </c>
      <c r="F6120" s="591" t="s">
        <v>794</v>
      </c>
    </row>
    <row r="6121" spans="1:6">
      <c r="A6121" s="596">
        <v>101861</v>
      </c>
      <c r="B6121" s="596" t="s">
        <v>6838</v>
      </c>
      <c r="C6121" s="596" t="s">
        <v>68</v>
      </c>
      <c r="D6121" s="596" t="s">
        <v>793</v>
      </c>
      <c r="E6121" s="598">
        <v>30.73</v>
      </c>
      <c r="F6121" s="591" t="s">
        <v>794</v>
      </c>
    </row>
    <row r="6122" spans="1:6">
      <c r="A6122" s="596">
        <v>101862</v>
      </c>
      <c r="B6122" s="596" t="s">
        <v>6839</v>
      </c>
      <c r="C6122" s="596" t="s">
        <v>68</v>
      </c>
      <c r="D6122" s="596" t="s">
        <v>793</v>
      </c>
      <c r="E6122" s="598">
        <v>33.15</v>
      </c>
      <c r="F6122" s="591" t="s">
        <v>794</v>
      </c>
    </row>
    <row r="6123" spans="1:6">
      <c r="A6123" s="596">
        <v>101863</v>
      </c>
      <c r="B6123" s="596" t="s">
        <v>6840</v>
      </c>
      <c r="C6123" s="596" t="s">
        <v>68</v>
      </c>
      <c r="D6123" s="596" t="s">
        <v>793</v>
      </c>
      <c r="E6123" s="598">
        <v>26.81</v>
      </c>
      <c r="F6123" s="591" t="s">
        <v>794</v>
      </c>
    </row>
    <row r="6124" spans="1:6">
      <c r="A6124" s="596">
        <v>101864</v>
      </c>
      <c r="B6124" s="596" t="s">
        <v>6841</v>
      </c>
      <c r="C6124" s="596" t="s">
        <v>68</v>
      </c>
      <c r="D6124" s="596" t="s">
        <v>793</v>
      </c>
      <c r="E6124" s="598">
        <v>30.55</v>
      </c>
      <c r="F6124" s="591" t="s">
        <v>794</v>
      </c>
    </row>
    <row r="6125" spans="1:6">
      <c r="A6125" s="596">
        <v>101865</v>
      </c>
      <c r="B6125" s="596" t="s">
        <v>6842</v>
      </c>
      <c r="C6125" s="596" t="s">
        <v>68</v>
      </c>
      <c r="D6125" s="596" t="s">
        <v>793</v>
      </c>
      <c r="E6125" s="598">
        <v>34.28</v>
      </c>
      <c r="F6125" s="591" t="s">
        <v>794</v>
      </c>
    </row>
    <row r="6126" spans="1:6">
      <c r="A6126" s="596">
        <v>101866</v>
      </c>
      <c r="B6126" s="596" t="s">
        <v>6843</v>
      </c>
      <c r="C6126" s="596" t="s">
        <v>68</v>
      </c>
      <c r="D6126" s="596" t="s">
        <v>793</v>
      </c>
      <c r="E6126" s="598">
        <v>30.91</v>
      </c>
      <c r="F6126" s="591" t="s">
        <v>794</v>
      </c>
    </row>
    <row r="6127" spans="1:6">
      <c r="A6127" s="596">
        <v>101867</v>
      </c>
      <c r="B6127" s="596" t="s">
        <v>6844</v>
      </c>
      <c r="C6127" s="596" t="s">
        <v>68</v>
      </c>
      <c r="D6127" s="596" t="s">
        <v>793</v>
      </c>
      <c r="E6127" s="598">
        <v>34.67</v>
      </c>
      <c r="F6127" s="591" t="s">
        <v>794</v>
      </c>
    </row>
    <row r="6128" spans="1:6">
      <c r="A6128" s="596">
        <v>101868</v>
      </c>
      <c r="B6128" s="596" t="s">
        <v>6845</v>
      </c>
      <c r="C6128" s="596" t="s">
        <v>68</v>
      </c>
      <c r="D6128" s="596" t="s">
        <v>793</v>
      </c>
      <c r="E6128" s="598">
        <v>28.31</v>
      </c>
      <c r="F6128" s="591" t="s">
        <v>794</v>
      </c>
    </row>
    <row r="6129" spans="1:6">
      <c r="A6129" s="596">
        <v>101869</v>
      </c>
      <c r="B6129" s="596" t="s">
        <v>6846</v>
      </c>
      <c r="C6129" s="596" t="s">
        <v>68</v>
      </c>
      <c r="D6129" s="596" t="s">
        <v>793</v>
      </c>
      <c r="E6129" s="598">
        <v>32.049999999999997</v>
      </c>
      <c r="F6129" s="591" t="s">
        <v>794</v>
      </c>
    </row>
    <row r="6130" spans="1:6">
      <c r="A6130" s="596">
        <v>101870</v>
      </c>
      <c r="B6130" s="596" t="s">
        <v>6847</v>
      </c>
      <c r="C6130" s="596" t="s">
        <v>68</v>
      </c>
      <c r="D6130" s="596" t="s">
        <v>793</v>
      </c>
      <c r="E6130" s="598">
        <v>35.79</v>
      </c>
      <c r="F6130" s="591" t="s">
        <v>794</v>
      </c>
    </row>
    <row r="6131" spans="1:6">
      <c r="A6131" s="596">
        <v>102098</v>
      </c>
      <c r="B6131" s="596" t="s">
        <v>6848</v>
      </c>
      <c r="C6131" s="596" t="s">
        <v>63</v>
      </c>
      <c r="D6131" s="596" t="s">
        <v>793</v>
      </c>
      <c r="E6131" s="598">
        <v>2505.61</v>
      </c>
      <c r="F6131" s="591" t="s">
        <v>794</v>
      </c>
    </row>
    <row r="6132" spans="1:6">
      <c r="A6132" s="596">
        <v>102988</v>
      </c>
      <c r="B6132" s="596" t="s">
        <v>6849</v>
      </c>
      <c r="C6132" s="596" t="s">
        <v>68</v>
      </c>
      <c r="D6132" s="596" t="s">
        <v>793</v>
      </c>
      <c r="E6132" s="598">
        <v>51.09</v>
      </c>
      <c r="F6132" s="591" t="s">
        <v>794</v>
      </c>
    </row>
    <row r="6133" spans="1:6">
      <c r="A6133" s="596">
        <v>100576</v>
      </c>
      <c r="B6133" s="596" t="s">
        <v>6850</v>
      </c>
      <c r="C6133" s="596" t="s">
        <v>68</v>
      </c>
      <c r="D6133" s="596" t="s">
        <v>793</v>
      </c>
      <c r="E6133" s="598">
        <v>1.88</v>
      </c>
      <c r="F6133" s="591" t="s">
        <v>794</v>
      </c>
    </row>
    <row r="6134" spans="1:6">
      <c r="A6134" s="596">
        <v>100577</v>
      </c>
      <c r="B6134" s="596" t="s">
        <v>6851</v>
      </c>
      <c r="C6134" s="596" t="s">
        <v>68</v>
      </c>
      <c r="D6134" s="596" t="s">
        <v>793</v>
      </c>
      <c r="E6134" s="598">
        <v>0.42</v>
      </c>
      <c r="F6134" s="591" t="s">
        <v>794</v>
      </c>
    </row>
    <row r="6135" spans="1:6">
      <c r="A6135" s="596">
        <v>105597</v>
      </c>
      <c r="B6135" s="596" t="s">
        <v>6852</v>
      </c>
      <c r="C6135" s="596" t="s">
        <v>68</v>
      </c>
      <c r="D6135" s="596" t="s">
        <v>793</v>
      </c>
      <c r="E6135" s="598">
        <v>3.55</v>
      </c>
      <c r="F6135" s="591" t="s">
        <v>794</v>
      </c>
    </row>
    <row r="6136" spans="1:6">
      <c r="A6136" s="596">
        <v>105598</v>
      </c>
      <c r="B6136" s="596" t="s">
        <v>6853</v>
      </c>
      <c r="C6136" s="596" t="s">
        <v>68</v>
      </c>
      <c r="D6136" s="596" t="s">
        <v>793</v>
      </c>
      <c r="E6136" s="598">
        <v>1.79</v>
      </c>
      <c r="F6136" s="591" t="s">
        <v>794</v>
      </c>
    </row>
    <row r="6137" spans="1:6">
      <c r="A6137" s="596">
        <v>96388</v>
      </c>
      <c r="B6137" s="596" t="s">
        <v>6854</v>
      </c>
      <c r="C6137" s="596" t="s">
        <v>63</v>
      </c>
      <c r="D6137" s="596" t="s">
        <v>793</v>
      </c>
      <c r="E6137" s="598">
        <v>8.5</v>
      </c>
      <c r="F6137" s="591" t="s">
        <v>794</v>
      </c>
    </row>
    <row r="6138" spans="1:6">
      <c r="A6138" s="596">
        <v>96389</v>
      </c>
      <c r="B6138" s="596" t="s">
        <v>6855</v>
      </c>
      <c r="C6138" s="596" t="s">
        <v>63</v>
      </c>
      <c r="D6138" s="596" t="s">
        <v>793</v>
      </c>
      <c r="E6138" s="598">
        <v>57.69</v>
      </c>
      <c r="F6138" s="591" t="s">
        <v>794</v>
      </c>
    </row>
    <row r="6139" spans="1:6">
      <c r="A6139" s="596">
        <v>96390</v>
      </c>
      <c r="B6139" s="596" t="s">
        <v>6856</v>
      </c>
      <c r="C6139" s="596" t="s">
        <v>63</v>
      </c>
      <c r="D6139" s="596" t="s">
        <v>793</v>
      </c>
      <c r="E6139" s="598">
        <v>99.85</v>
      </c>
      <c r="F6139" s="591" t="s">
        <v>794</v>
      </c>
    </row>
    <row r="6140" spans="1:6">
      <c r="A6140" s="596">
        <v>96391</v>
      </c>
      <c r="B6140" s="596" t="s">
        <v>6857</v>
      </c>
      <c r="C6140" s="596" t="s">
        <v>63</v>
      </c>
      <c r="D6140" s="596" t="s">
        <v>793</v>
      </c>
      <c r="E6140" s="598">
        <v>140.87</v>
      </c>
      <c r="F6140" s="591" t="s">
        <v>794</v>
      </c>
    </row>
    <row r="6141" spans="1:6">
      <c r="A6141" s="596">
        <v>96392</v>
      </c>
      <c r="B6141" s="596" t="s">
        <v>6858</v>
      </c>
      <c r="C6141" s="596" t="s">
        <v>63</v>
      </c>
      <c r="D6141" s="596" t="s">
        <v>793</v>
      </c>
      <c r="E6141" s="598">
        <v>181.35</v>
      </c>
      <c r="F6141" s="591" t="s">
        <v>794</v>
      </c>
    </row>
    <row r="6142" spans="1:6">
      <c r="A6142" s="596">
        <v>96396</v>
      </c>
      <c r="B6142" s="596" t="s">
        <v>6859</v>
      </c>
      <c r="C6142" s="596" t="s">
        <v>63</v>
      </c>
      <c r="D6142" s="596" t="s">
        <v>793</v>
      </c>
      <c r="E6142" s="598">
        <v>268.93</v>
      </c>
      <c r="F6142" s="591" t="s">
        <v>794</v>
      </c>
    </row>
    <row r="6143" spans="1:6">
      <c r="A6143" s="596">
        <v>96397</v>
      </c>
      <c r="B6143" s="596" t="s">
        <v>6860</v>
      </c>
      <c r="C6143" s="596" t="s">
        <v>63</v>
      </c>
      <c r="D6143" s="596" t="s">
        <v>793</v>
      </c>
      <c r="E6143" s="598">
        <v>348.23</v>
      </c>
      <c r="F6143" s="591" t="s">
        <v>794</v>
      </c>
    </row>
    <row r="6144" spans="1:6">
      <c r="A6144" s="596">
        <v>96398</v>
      </c>
      <c r="B6144" s="596" t="s">
        <v>6861</v>
      </c>
      <c r="C6144" s="596" t="s">
        <v>63</v>
      </c>
      <c r="D6144" s="596" t="s">
        <v>793</v>
      </c>
      <c r="E6144" s="598">
        <v>453.97</v>
      </c>
      <c r="F6144" s="591" t="s">
        <v>794</v>
      </c>
    </row>
    <row r="6145" spans="1:6">
      <c r="A6145" s="596">
        <v>96399</v>
      </c>
      <c r="B6145" s="596" t="s">
        <v>6862</v>
      </c>
      <c r="C6145" s="596" t="s">
        <v>63</v>
      </c>
      <c r="D6145" s="596" t="s">
        <v>793</v>
      </c>
      <c r="E6145" s="597">
        <v>184.94</v>
      </c>
      <c r="F6145" s="591" t="s">
        <v>794</v>
      </c>
    </row>
    <row r="6146" spans="1:6">
      <c r="A6146" s="596">
        <v>96400</v>
      </c>
      <c r="B6146" s="596" t="s">
        <v>6863</v>
      </c>
      <c r="C6146" s="596" t="s">
        <v>63</v>
      </c>
      <c r="D6146" s="596" t="s">
        <v>793</v>
      </c>
      <c r="E6146" s="597">
        <v>239.76</v>
      </c>
      <c r="F6146" s="591" t="s">
        <v>794</v>
      </c>
    </row>
    <row r="6147" spans="1:6">
      <c r="A6147" s="596">
        <v>100564</v>
      </c>
      <c r="B6147" s="596" t="s">
        <v>6864</v>
      </c>
      <c r="C6147" s="596" t="s">
        <v>63</v>
      </c>
      <c r="D6147" s="596" t="s">
        <v>793</v>
      </c>
      <c r="E6147" s="597">
        <v>157.30000000000001</v>
      </c>
      <c r="F6147" s="591" t="s">
        <v>794</v>
      </c>
    </row>
    <row r="6148" spans="1:6">
      <c r="A6148" s="596">
        <v>100565</v>
      </c>
      <c r="B6148" s="596" t="s">
        <v>6865</v>
      </c>
      <c r="C6148" s="596" t="s">
        <v>63</v>
      </c>
      <c r="D6148" s="596" t="s">
        <v>793</v>
      </c>
      <c r="E6148" s="597">
        <v>134.72</v>
      </c>
      <c r="F6148" s="591" t="s">
        <v>794</v>
      </c>
    </row>
    <row r="6149" spans="1:6">
      <c r="A6149" s="596">
        <v>100566</v>
      </c>
      <c r="B6149" s="596" t="s">
        <v>6866</v>
      </c>
      <c r="C6149" s="596" t="s">
        <v>63</v>
      </c>
      <c r="D6149" s="596" t="s">
        <v>793</v>
      </c>
      <c r="E6149" s="597">
        <v>239.23</v>
      </c>
      <c r="F6149" s="591" t="s">
        <v>794</v>
      </c>
    </row>
    <row r="6150" spans="1:6">
      <c r="A6150" s="596">
        <v>100567</v>
      </c>
      <c r="B6150" s="596" t="s">
        <v>6867</v>
      </c>
      <c r="C6150" s="596" t="s">
        <v>63</v>
      </c>
      <c r="D6150" s="596" t="s">
        <v>793</v>
      </c>
      <c r="E6150" s="597">
        <v>277.54000000000002</v>
      </c>
      <c r="F6150" s="591" t="s">
        <v>794</v>
      </c>
    </row>
    <row r="6151" spans="1:6">
      <c r="A6151" s="596">
        <v>100568</v>
      </c>
      <c r="B6151" s="596" t="s">
        <v>6868</v>
      </c>
      <c r="C6151" s="596" t="s">
        <v>63</v>
      </c>
      <c r="D6151" s="596" t="s">
        <v>793</v>
      </c>
      <c r="E6151" s="597">
        <v>315.31</v>
      </c>
      <c r="F6151" s="591" t="s">
        <v>794</v>
      </c>
    </row>
    <row r="6152" spans="1:6">
      <c r="A6152" s="596">
        <v>100569</v>
      </c>
      <c r="B6152" s="596" t="s">
        <v>6869</v>
      </c>
      <c r="C6152" s="596" t="s">
        <v>63</v>
      </c>
      <c r="D6152" s="596" t="s">
        <v>793</v>
      </c>
      <c r="E6152" s="597">
        <v>217.56</v>
      </c>
      <c r="F6152" s="591" t="s">
        <v>794</v>
      </c>
    </row>
    <row r="6153" spans="1:6">
      <c r="A6153" s="596">
        <v>100570</v>
      </c>
      <c r="B6153" s="596" t="s">
        <v>6870</v>
      </c>
      <c r="C6153" s="596" t="s">
        <v>63</v>
      </c>
      <c r="D6153" s="596" t="s">
        <v>793</v>
      </c>
      <c r="E6153" s="597">
        <v>256.32</v>
      </c>
      <c r="F6153" s="591" t="s">
        <v>794</v>
      </c>
    </row>
    <row r="6154" spans="1:6">
      <c r="A6154" s="596">
        <v>100571</v>
      </c>
      <c r="B6154" s="596" t="s">
        <v>6871</v>
      </c>
      <c r="C6154" s="596" t="s">
        <v>63</v>
      </c>
      <c r="D6154" s="596" t="s">
        <v>793</v>
      </c>
      <c r="E6154" s="597">
        <v>294.54000000000002</v>
      </c>
      <c r="F6154" s="591" t="s">
        <v>794</v>
      </c>
    </row>
    <row r="6155" spans="1:6">
      <c r="A6155" s="596">
        <v>100572</v>
      </c>
      <c r="B6155" s="596" t="s">
        <v>6872</v>
      </c>
      <c r="C6155" s="596" t="s">
        <v>63</v>
      </c>
      <c r="D6155" s="596" t="s">
        <v>793</v>
      </c>
      <c r="E6155" s="597">
        <v>162</v>
      </c>
      <c r="F6155" s="591" t="s">
        <v>794</v>
      </c>
    </row>
    <row r="6156" spans="1:6">
      <c r="A6156" s="596">
        <v>100573</v>
      </c>
      <c r="B6156" s="596" t="s">
        <v>6873</v>
      </c>
      <c r="C6156" s="596" t="s">
        <v>63</v>
      </c>
      <c r="D6156" s="596" t="s">
        <v>793</v>
      </c>
      <c r="E6156" s="597">
        <v>139.41999999999999</v>
      </c>
      <c r="F6156" s="591" t="s">
        <v>794</v>
      </c>
    </row>
    <row r="6157" spans="1:6">
      <c r="A6157" s="596">
        <v>100574</v>
      </c>
      <c r="B6157" s="596" t="s">
        <v>6874</v>
      </c>
      <c r="C6157" s="596" t="s">
        <v>63</v>
      </c>
      <c r="D6157" s="596" t="s">
        <v>793</v>
      </c>
      <c r="E6157" s="597">
        <v>1.3</v>
      </c>
      <c r="F6157" s="591" t="s">
        <v>794</v>
      </c>
    </row>
    <row r="6158" spans="1:6">
      <c r="A6158" s="596">
        <v>100575</v>
      </c>
      <c r="B6158" s="596" t="s">
        <v>6875</v>
      </c>
      <c r="C6158" s="596" t="s">
        <v>68</v>
      </c>
      <c r="D6158" s="596" t="s">
        <v>793</v>
      </c>
      <c r="E6158" s="597">
        <v>1.79</v>
      </c>
      <c r="F6158" s="591" t="s">
        <v>794</v>
      </c>
    </row>
    <row r="6159" spans="1:6">
      <c r="A6159" s="596">
        <v>101767</v>
      </c>
      <c r="B6159" s="596" t="s">
        <v>6876</v>
      </c>
      <c r="C6159" s="596" t="s">
        <v>63</v>
      </c>
      <c r="D6159" s="596" t="s">
        <v>793</v>
      </c>
      <c r="E6159" s="597">
        <v>26.89</v>
      </c>
      <c r="F6159" s="591" t="s">
        <v>794</v>
      </c>
    </row>
    <row r="6160" spans="1:6">
      <c r="A6160" s="596">
        <v>101768</v>
      </c>
      <c r="B6160" s="596" t="s">
        <v>6877</v>
      </c>
      <c r="C6160" s="596" t="s">
        <v>63</v>
      </c>
      <c r="D6160" s="596" t="s">
        <v>793</v>
      </c>
      <c r="E6160" s="597">
        <v>23.55</v>
      </c>
      <c r="F6160" s="591" t="s">
        <v>794</v>
      </c>
    </row>
    <row r="6161" spans="1:6">
      <c r="A6161" s="596">
        <v>105566</v>
      </c>
      <c r="B6161" s="596" t="s">
        <v>6878</v>
      </c>
      <c r="C6161" s="596" t="s">
        <v>63</v>
      </c>
      <c r="D6161" s="596" t="s">
        <v>793</v>
      </c>
      <c r="E6161" s="597">
        <v>10.59</v>
      </c>
      <c r="F6161" s="591" t="s">
        <v>794</v>
      </c>
    </row>
    <row r="6162" spans="1:6">
      <c r="A6162" s="596">
        <v>105567</v>
      </c>
      <c r="B6162" s="596" t="s">
        <v>6879</v>
      </c>
      <c r="C6162" s="596" t="s">
        <v>63</v>
      </c>
      <c r="D6162" s="596" t="s">
        <v>793</v>
      </c>
      <c r="E6162" s="597">
        <v>13.89</v>
      </c>
      <c r="F6162" s="591" t="s">
        <v>794</v>
      </c>
    </row>
    <row r="6163" spans="1:6">
      <c r="A6163" s="596">
        <v>105568</v>
      </c>
      <c r="B6163" s="596" t="s">
        <v>6880</v>
      </c>
      <c r="C6163" s="596" t="s">
        <v>63</v>
      </c>
      <c r="D6163" s="596" t="s">
        <v>793</v>
      </c>
      <c r="E6163" s="597">
        <v>11.09</v>
      </c>
      <c r="F6163" s="591" t="s">
        <v>794</v>
      </c>
    </row>
    <row r="6164" spans="1:6">
      <c r="A6164" s="596">
        <v>105569</v>
      </c>
      <c r="B6164" s="596" t="s">
        <v>6881</v>
      </c>
      <c r="C6164" s="596" t="s">
        <v>63</v>
      </c>
      <c r="D6164" s="596" t="s">
        <v>793</v>
      </c>
      <c r="E6164" s="597">
        <v>7.07</v>
      </c>
      <c r="F6164" s="591" t="s">
        <v>794</v>
      </c>
    </row>
    <row r="6165" spans="1:6">
      <c r="A6165" s="596">
        <v>105570</v>
      </c>
      <c r="B6165" s="596" t="s">
        <v>6882</v>
      </c>
      <c r="C6165" s="596" t="s">
        <v>63</v>
      </c>
      <c r="D6165" s="596" t="s">
        <v>793</v>
      </c>
      <c r="E6165" s="597">
        <v>9.18</v>
      </c>
      <c r="F6165" s="591" t="s">
        <v>794</v>
      </c>
    </row>
    <row r="6166" spans="1:6">
      <c r="A6166" s="596">
        <v>105571</v>
      </c>
      <c r="B6166" s="596" t="s">
        <v>6883</v>
      </c>
      <c r="C6166" s="596" t="s">
        <v>63</v>
      </c>
      <c r="D6166" s="596" t="s">
        <v>793</v>
      </c>
      <c r="E6166" s="597">
        <v>62.8</v>
      </c>
      <c r="F6166" s="591" t="s">
        <v>794</v>
      </c>
    </row>
    <row r="6167" spans="1:6">
      <c r="A6167" s="596">
        <v>105572</v>
      </c>
      <c r="B6167" s="596" t="s">
        <v>6884</v>
      </c>
      <c r="C6167" s="596" t="s">
        <v>63</v>
      </c>
      <c r="D6167" s="596" t="s">
        <v>793</v>
      </c>
      <c r="E6167" s="597">
        <v>68.760000000000005</v>
      </c>
      <c r="F6167" s="591" t="s">
        <v>794</v>
      </c>
    </row>
    <row r="6168" spans="1:6">
      <c r="A6168" s="596">
        <v>105573</v>
      </c>
      <c r="B6168" s="596" t="s">
        <v>6885</v>
      </c>
      <c r="C6168" s="596" t="s">
        <v>63</v>
      </c>
      <c r="D6168" s="596" t="s">
        <v>793</v>
      </c>
      <c r="E6168" s="597">
        <v>110.92</v>
      </c>
      <c r="F6168" s="591" t="s">
        <v>794</v>
      </c>
    </row>
    <row r="6169" spans="1:6">
      <c r="A6169" s="596">
        <v>105574</v>
      </c>
      <c r="B6169" s="596" t="s">
        <v>6886</v>
      </c>
      <c r="C6169" s="596" t="s">
        <v>63</v>
      </c>
      <c r="D6169" s="596" t="s">
        <v>793</v>
      </c>
      <c r="E6169" s="597">
        <v>61.66</v>
      </c>
      <c r="F6169" s="591" t="s">
        <v>794</v>
      </c>
    </row>
    <row r="6170" spans="1:6">
      <c r="A6170" s="596">
        <v>105575</v>
      </c>
      <c r="B6170" s="596" t="s">
        <v>6887</v>
      </c>
      <c r="C6170" s="596" t="s">
        <v>63</v>
      </c>
      <c r="D6170" s="596" t="s">
        <v>793</v>
      </c>
      <c r="E6170" s="597">
        <v>56.82</v>
      </c>
      <c r="F6170" s="591" t="s">
        <v>794</v>
      </c>
    </row>
    <row r="6171" spans="1:6">
      <c r="A6171" s="596">
        <v>105576</v>
      </c>
      <c r="B6171" s="596" t="s">
        <v>6888</v>
      </c>
      <c r="C6171" s="596" t="s">
        <v>63</v>
      </c>
      <c r="D6171" s="596" t="s">
        <v>793</v>
      </c>
      <c r="E6171" s="597">
        <v>60.59</v>
      </c>
      <c r="F6171" s="591" t="s">
        <v>794</v>
      </c>
    </row>
    <row r="6172" spans="1:6">
      <c r="A6172" s="596">
        <v>105577</v>
      </c>
      <c r="B6172" s="596" t="s">
        <v>6889</v>
      </c>
      <c r="C6172" s="596" t="s">
        <v>63</v>
      </c>
      <c r="D6172" s="596" t="s">
        <v>793</v>
      </c>
      <c r="E6172" s="597">
        <v>174.08</v>
      </c>
      <c r="F6172" s="591" t="s">
        <v>794</v>
      </c>
    </row>
    <row r="6173" spans="1:6">
      <c r="A6173" s="596">
        <v>105578</v>
      </c>
      <c r="B6173" s="596" t="s">
        <v>6890</v>
      </c>
      <c r="C6173" s="596" t="s">
        <v>63</v>
      </c>
      <c r="D6173" s="596" t="s">
        <v>793</v>
      </c>
      <c r="E6173" s="597">
        <v>165.24</v>
      </c>
      <c r="F6173" s="591" t="s">
        <v>794</v>
      </c>
    </row>
    <row r="6174" spans="1:6">
      <c r="A6174" s="596">
        <v>105579</v>
      </c>
      <c r="B6174" s="596" t="s">
        <v>6891</v>
      </c>
      <c r="C6174" s="596" t="s">
        <v>63</v>
      </c>
      <c r="D6174" s="596" t="s">
        <v>793</v>
      </c>
      <c r="E6174" s="597">
        <v>151.5</v>
      </c>
      <c r="F6174" s="591" t="s">
        <v>794</v>
      </c>
    </row>
    <row r="6175" spans="1:6">
      <c r="A6175" s="596">
        <v>105580</v>
      </c>
      <c r="B6175" s="596" t="s">
        <v>6892</v>
      </c>
      <c r="C6175" s="596" t="s">
        <v>63</v>
      </c>
      <c r="D6175" s="596" t="s">
        <v>793</v>
      </c>
      <c r="E6175" s="597">
        <v>142.66</v>
      </c>
      <c r="F6175" s="591" t="s">
        <v>794</v>
      </c>
    </row>
    <row r="6176" spans="1:6">
      <c r="A6176" s="596">
        <v>105581</v>
      </c>
      <c r="B6176" s="596" t="s">
        <v>6893</v>
      </c>
      <c r="C6176" s="596" t="s">
        <v>63</v>
      </c>
      <c r="D6176" s="596" t="s">
        <v>793</v>
      </c>
      <c r="E6176" s="597">
        <v>131.54</v>
      </c>
      <c r="F6176" s="591" t="s">
        <v>794</v>
      </c>
    </row>
    <row r="6177" spans="1:6">
      <c r="A6177" s="596">
        <v>105582</v>
      </c>
      <c r="B6177" s="596" t="s">
        <v>6894</v>
      </c>
      <c r="C6177" s="596" t="s">
        <v>63</v>
      </c>
      <c r="D6177" s="596" t="s">
        <v>793</v>
      </c>
      <c r="E6177" s="597">
        <v>138.22</v>
      </c>
      <c r="F6177" s="591" t="s">
        <v>794</v>
      </c>
    </row>
    <row r="6178" spans="1:6">
      <c r="A6178" s="596">
        <v>105585</v>
      </c>
      <c r="B6178" s="596" t="s">
        <v>6895</v>
      </c>
      <c r="C6178" s="596" t="s">
        <v>63</v>
      </c>
      <c r="D6178" s="596" t="s">
        <v>793</v>
      </c>
      <c r="E6178" s="597">
        <v>170.68</v>
      </c>
      <c r="F6178" s="591" t="s">
        <v>794</v>
      </c>
    </row>
    <row r="6179" spans="1:6">
      <c r="A6179" s="596">
        <v>105586</v>
      </c>
      <c r="B6179" s="596" t="s">
        <v>6896</v>
      </c>
      <c r="C6179" s="596" t="s">
        <v>63</v>
      </c>
      <c r="D6179" s="596" t="s">
        <v>793</v>
      </c>
      <c r="E6179" s="597">
        <v>184.12</v>
      </c>
      <c r="F6179" s="591" t="s">
        <v>794</v>
      </c>
    </row>
    <row r="6180" spans="1:6">
      <c r="A6180" s="596">
        <v>105587</v>
      </c>
      <c r="B6180" s="596" t="s">
        <v>6897</v>
      </c>
      <c r="C6180" s="596" t="s">
        <v>63</v>
      </c>
      <c r="D6180" s="596" t="s">
        <v>793</v>
      </c>
      <c r="E6180" s="597">
        <v>171.95</v>
      </c>
      <c r="F6180" s="591" t="s">
        <v>794</v>
      </c>
    </row>
    <row r="6181" spans="1:6">
      <c r="A6181" s="596">
        <v>105588</v>
      </c>
      <c r="B6181" s="596" t="s">
        <v>6898</v>
      </c>
      <c r="C6181" s="596" t="s">
        <v>63</v>
      </c>
      <c r="D6181" s="596" t="s">
        <v>793</v>
      </c>
      <c r="E6181" s="597">
        <v>161.1</v>
      </c>
      <c r="F6181" s="591" t="s">
        <v>794</v>
      </c>
    </row>
    <row r="6182" spans="1:6">
      <c r="A6182" s="596">
        <v>105589</v>
      </c>
      <c r="B6182" s="596" t="s">
        <v>6899</v>
      </c>
      <c r="C6182" s="596" t="s">
        <v>63</v>
      </c>
      <c r="D6182" s="596" t="s">
        <v>793</v>
      </c>
      <c r="E6182" s="597">
        <v>170.8</v>
      </c>
      <c r="F6182" s="591" t="s">
        <v>794</v>
      </c>
    </row>
    <row r="6183" spans="1:6">
      <c r="A6183" s="596">
        <v>105592</v>
      </c>
      <c r="B6183" s="596" t="s">
        <v>6900</v>
      </c>
      <c r="C6183" s="596" t="s">
        <v>63</v>
      </c>
      <c r="D6183" s="596" t="s">
        <v>793</v>
      </c>
      <c r="E6183" s="597">
        <v>148.1</v>
      </c>
      <c r="F6183" s="591" t="s">
        <v>794</v>
      </c>
    </row>
    <row r="6184" spans="1:6">
      <c r="A6184" s="596">
        <v>105593</v>
      </c>
      <c r="B6184" s="596" t="s">
        <v>6901</v>
      </c>
      <c r="C6184" s="596" t="s">
        <v>63</v>
      </c>
      <c r="D6184" s="596" t="s">
        <v>793</v>
      </c>
      <c r="E6184" s="597">
        <v>161.54</v>
      </c>
      <c r="F6184" s="591" t="s">
        <v>794</v>
      </c>
    </row>
    <row r="6185" spans="1:6">
      <c r="A6185" s="596">
        <v>105594</v>
      </c>
      <c r="B6185" s="596" t="s">
        <v>6902</v>
      </c>
      <c r="C6185" s="596" t="s">
        <v>63</v>
      </c>
      <c r="D6185" s="596" t="s">
        <v>793</v>
      </c>
      <c r="E6185" s="597">
        <v>149.37</v>
      </c>
      <c r="F6185" s="591" t="s">
        <v>794</v>
      </c>
    </row>
    <row r="6186" spans="1:6">
      <c r="A6186" s="596">
        <v>105595</v>
      </c>
      <c r="B6186" s="596" t="s">
        <v>6903</v>
      </c>
      <c r="C6186" s="596" t="s">
        <v>63</v>
      </c>
      <c r="D6186" s="596" t="s">
        <v>793</v>
      </c>
      <c r="E6186" s="597">
        <v>138.52000000000001</v>
      </c>
      <c r="F6186" s="591" t="s">
        <v>794</v>
      </c>
    </row>
    <row r="6187" spans="1:6">
      <c r="A6187" s="596">
        <v>105596</v>
      </c>
      <c r="B6187" s="596" t="s">
        <v>6904</v>
      </c>
      <c r="C6187" s="596" t="s">
        <v>63</v>
      </c>
      <c r="D6187" s="596" t="s">
        <v>793</v>
      </c>
      <c r="E6187" s="597">
        <v>148.22</v>
      </c>
      <c r="F6187" s="591" t="s">
        <v>794</v>
      </c>
    </row>
    <row r="6188" spans="1:6">
      <c r="A6188" s="596">
        <v>105623</v>
      </c>
      <c r="B6188" s="596" t="s">
        <v>6905</v>
      </c>
      <c r="C6188" s="596" t="s">
        <v>63</v>
      </c>
      <c r="D6188" s="596" t="s">
        <v>793</v>
      </c>
      <c r="E6188" s="597">
        <v>104.96</v>
      </c>
      <c r="F6188" s="591" t="s">
        <v>794</v>
      </c>
    </row>
    <row r="6189" spans="1:6">
      <c r="A6189" s="596">
        <v>105624</v>
      </c>
      <c r="B6189" s="596" t="s">
        <v>6906</v>
      </c>
      <c r="C6189" s="596" t="s">
        <v>63</v>
      </c>
      <c r="D6189" s="596" t="s">
        <v>793</v>
      </c>
      <c r="E6189" s="597">
        <v>145.97999999999999</v>
      </c>
      <c r="F6189" s="591" t="s">
        <v>794</v>
      </c>
    </row>
    <row r="6190" spans="1:6">
      <c r="A6190" s="596">
        <v>105625</v>
      </c>
      <c r="B6190" s="596" t="s">
        <v>6907</v>
      </c>
      <c r="C6190" s="596" t="s">
        <v>63</v>
      </c>
      <c r="D6190" s="596" t="s">
        <v>793</v>
      </c>
      <c r="E6190" s="597">
        <v>186.46</v>
      </c>
      <c r="F6190" s="591" t="s">
        <v>794</v>
      </c>
    </row>
    <row r="6191" spans="1:6">
      <c r="A6191" s="596">
        <v>105626</v>
      </c>
      <c r="B6191" s="596" t="s">
        <v>6908</v>
      </c>
      <c r="C6191" s="596" t="s">
        <v>63</v>
      </c>
      <c r="D6191" s="596" t="s">
        <v>793</v>
      </c>
      <c r="E6191" s="597">
        <v>151.94</v>
      </c>
      <c r="F6191" s="591" t="s">
        <v>794</v>
      </c>
    </row>
    <row r="6192" spans="1:6">
      <c r="A6192" s="596">
        <v>105627</v>
      </c>
      <c r="B6192" s="596" t="s">
        <v>6909</v>
      </c>
      <c r="C6192" s="596" t="s">
        <v>63</v>
      </c>
      <c r="D6192" s="596" t="s">
        <v>793</v>
      </c>
      <c r="E6192" s="597">
        <v>192.42</v>
      </c>
      <c r="F6192" s="591" t="s">
        <v>794</v>
      </c>
    </row>
    <row r="6193" spans="1:6">
      <c r="A6193" s="596">
        <v>105628</v>
      </c>
      <c r="B6193" s="596" t="s">
        <v>6910</v>
      </c>
      <c r="C6193" s="596" t="s">
        <v>63</v>
      </c>
      <c r="D6193" s="596" t="s">
        <v>793</v>
      </c>
      <c r="E6193" s="597">
        <v>103.82</v>
      </c>
      <c r="F6193" s="591" t="s">
        <v>794</v>
      </c>
    </row>
    <row r="6194" spans="1:6">
      <c r="A6194" s="596">
        <v>105629</v>
      </c>
      <c r="B6194" s="596" t="s">
        <v>6911</v>
      </c>
      <c r="C6194" s="596" t="s">
        <v>63</v>
      </c>
      <c r="D6194" s="596" t="s">
        <v>793</v>
      </c>
      <c r="E6194" s="597">
        <v>144.84</v>
      </c>
      <c r="F6194" s="591" t="s">
        <v>794</v>
      </c>
    </row>
    <row r="6195" spans="1:6">
      <c r="A6195" s="596">
        <v>105630</v>
      </c>
      <c r="B6195" s="596" t="s">
        <v>6912</v>
      </c>
      <c r="C6195" s="596" t="s">
        <v>63</v>
      </c>
      <c r="D6195" s="596" t="s">
        <v>793</v>
      </c>
      <c r="E6195" s="597">
        <v>185.32</v>
      </c>
      <c r="F6195" s="591" t="s">
        <v>794</v>
      </c>
    </row>
    <row r="6196" spans="1:6">
      <c r="A6196" s="596">
        <v>105631</v>
      </c>
      <c r="B6196" s="596" t="s">
        <v>6913</v>
      </c>
      <c r="C6196" s="596" t="s">
        <v>63</v>
      </c>
      <c r="D6196" s="596" t="s">
        <v>793</v>
      </c>
      <c r="E6196" s="597">
        <v>98.98</v>
      </c>
      <c r="F6196" s="591" t="s">
        <v>794</v>
      </c>
    </row>
    <row r="6197" spans="1:6">
      <c r="A6197" s="596">
        <v>105632</v>
      </c>
      <c r="B6197" s="596" t="s">
        <v>6914</v>
      </c>
      <c r="C6197" s="596" t="s">
        <v>63</v>
      </c>
      <c r="D6197" s="596" t="s">
        <v>793</v>
      </c>
      <c r="E6197" s="597">
        <v>140</v>
      </c>
      <c r="F6197" s="591" t="s">
        <v>794</v>
      </c>
    </row>
    <row r="6198" spans="1:6">
      <c r="A6198" s="596">
        <v>105633</v>
      </c>
      <c r="B6198" s="596" t="s">
        <v>6915</v>
      </c>
      <c r="C6198" s="596" t="s">
        <v>63</v>
      </c>
      <c r="D6198" s="596" t="s">
        <v>793</v>
      </c>
      <c r="E6198" s="597">
        <v>180.48</v>
      </c>
      <c r="F6198" s="591" t="s">
        <v>794</v>
      </c>
    </row>
    <row r="6199" spans="1:6">
      <c r="A6199" s="596">
        <v>105634</v>
      </c>
      <c r="B6199" s="596" t="s">
        <v>6916</v>
      </c>
      <c r="C6199" s="596" t="s">
        <v>63</v>
      </c>
      <c r="D6199" s="596" t="s">
        <v>793</v>
      </c>
      <c r="E6199" s="597">
        <v>102.75</v>
      </c>
      <c r="F6199" s="591" t="s">
        <v>794</v>
      </c>
    </row>
    <row r="6200" spans="1:6">
      <c r="A6200" s="596">
        <v>105635</v>
      </c>
      <c r="B6200" s="596" t="s">
        <v>6917</v>
      </c>
      <c r="C6200" s="596" t="s">
        <v>63</v>
      </c>
      <c r="D6200" s="596" t="s">
        <v>793</v>
      </c>
      <c r="E6200" s="597">
        <v>143.77000000000001</v>
      </c>
      <c r="F6200" s="591" t="s">
        <v>794</v>
      </c>
    </row>
    <row r="6201" spans="1:6">
      <c r="A6201" s="596">
        <v>105636</v>
      </c>
      <c r="B6201" s="596" t="s">
        <v>6918</v>
      </c>
      <c r="C6201" s="596" t="s">
        <v>63</v>
      </c>
      <c r="D6201" s="596" t="s">
        <v>793</v>
      </c>
      <c r="E6201" s="597">
        <v>184.25</v>
      </c>
      <c r="F6201" s="591" t="s">
        <v>794</v>
      </c>
    </row>
    <row r="6202" spans="1:6">
      <c r="A6202" s="596">
        <v>105657</v>
      </c>
      <c r="B6202" s="596" t="s">
        <v>6919</v>
      </c>
      <c r="C6202" s="596" t="s">
        <v>63</v>
      </c>
      <c r="D6202" s="596" t="s">
        <v>793</v>
      </c>
      <c r="E6202" s="597">
        <v>245.59</v>
      </c>
      <c r="F6202" s="591" t="s">
        <v>794</v>
      </c>
    </row>
    <row r="6203" spans="1:6">
      <c r="A6203" s="596">
        <v>105658</v>
      </c>
      <c r="B6203" s="596" t="s">
        <v>6920</v>
      </c>
      <c r="C6203" s="596" t="s">
        <v>63</v>
      </c>
      <c r="D6203" s="596" t="s">
        <v>793</v>
      </c>
      <c r="E6203" s="597">
        <v>283.89999999999998</v>
      </c>
      <c r="F6203" s="591" t="s">
        <v>794</v>
      </c>
    </row>
    <row r="6204" spans="1:6">
      <c r="A6204" s="596">
        <v>105659</v>
      </c>
      <c r="B6204" s="596" t="s">
        <v>6921</v>
      </c>
      <c r="C6204" s="596" t="s">
        <v>63</v>
      </c>
      <c r="D6204" s="596" t="s">
        <v>793</v>
      </c>
      <c r="E6204" s="597">
        <v>321.67</v>
      </c>
      <c r="F6204" s="591" t="s">
        <v>794</v>
      </c>
    </row>
    <row r="6205" spans="1:6">
      <c r="A6205" s="596">
        <v>105660</v>
      </c>
      <c r="B6205" s="596" t="s">
        <v>6922</v>
      </c>
      <c r="C6205" s="596" t="s">
        <v>63</v>
      </c>
      <c r="D6205" s="596" t="s">
        <v>793</v>
      </c>
      <c r="E6205" s="597">
        <v>256.01</v>
      </c>
      <c r="F6205" s="591" t="s">
        <v>794</v>
      </c>
    </row>
    <row r="6206" spans="1:6">
      <c r="A6206" s="596">
        <v>105661</v>
      </c>
      <c r="B6206" s="596" t="s">
        <v>6923</v>
      </c>
      <c r="C6206" s="596" t="s">
        <v>63</v>
      </c>
      <c r="D6206" s="596" t="s">
        <v>793</v>
      </c>
      <c r="E6206" s="597">
        <v>294.32</v>
      </c>
      <c r="F6206" s="591" t="s">
        <v>794</v>
      </c>
    </row>
    <row r="6207" spans="1:6">
      <c r="A6207" s="596">
        <v>105662</v>
      </c>
      <c r="B6207" s="596" t="s">
        <v>6924</v>
      </c>
      <c r="C6207" s="596" t="s">
        <v>63</v>
      </c>
      <c r="D6207" s="596" t="s">
        <v>793</v>
      </c>
      <c r="E6207" s="597">
        <v>332.09</v>
      </c>
      <c r="F6207" s="591" t="s">
        <v>794</v>
      </c>
    </row>
    <row r="6208" spans="1:6">
      <c r="A6208" s="596">
        <v>105663</v>
      </c>
      <c r="B6208" s="596" t="s">
        <v>6925</v>
      </c>
      <c r="C6208" s="596" t="s">
        <v>63</v>
      </c>
      <c r="D6208" s="596" t="s">
        <v>793</v>
      </c>
      <c r="E6208" s="597">
        <v>247.17</v>
      </c>
      <c r="F6208" s="591" t="s">
        <v>794</v>
      </c>
    </row>
    <row r="6209" spans="1:6">
      <c r="A6209" s="596">
        <v>105664</v>
      </c>
      <c r="B6209" s="596" t="s">
        <v>6926</v>
      </c>
      <c r="C6209" s="596" t="s">
        <v>63</v>
      </c>
      <c r="D6209" s="596" t="s">
        <v>793</v>
      </c>
      <c r="E6209" s="597">
        <v>285.48</v>
      </c>
      <c r="F6209" s="591" t="s">
        <v>794</v>
      </c>
    </row>
    <row r="6210" spans="1:6">
      <c r="A6210" s="596">
        <v>105665</v>
      </c>
      <c r="B6210" s="596" t="s">
        <v>6927</v>
      </c>
      <c r="C6210" s="596" t="s">
        <v>63</v>
      </c>
      <c r="D6210" s="596" t="s">
        <v>793</v>
      </c>
      <c r="E6210" s="597">
        <v>323.25</v>
      </c>
      <c r="F6210" s="591" t="s">
        <v>794</v>
      </c>
    </row>
    <row r="6211" spans="1:6">
      <c r="A6211" s="596">
        <v>105666</v>
      </c>
      <c r="B6211" s="596" t="s">
        <v>6928</v>
      </c>
      <c r="C6211" s="596" t="s">
        <v>63</v>
      </c>
      <c r="D6211" s="596" t="s">
        <v>793</v>
      </c>
      <c r="E6211" s="597">
        <v>236.04</v>
      </c>
      <c r="F6211" s="591" t="s">
        <v>794</v>
      </c>
    </row>
    <row r="6212" spans="1:6">
      <c r="A6212" s="596">
        <v>105667</v>
      </c>
      <c r="B6212" s="596" t="s">
        <v>6929</v>
      </c>
      <c r="C6212" s="596" t="s">
        <v>63</v>
      </c>
      <c r="D6212" s="596" t="s">
        <v>793</v>
      </c>
      <c r="E6212" s="597">
        <v>274.35000000000002</v>
      </c>
      <c r="F6212" s="591" t="s">
        <v>794</v>
      </c>
    </row>
    <row r="6213" spans="1:6">
      <c r="A6213" s="596">
        <v>105668</v>
      </c>
      <c r="B6213" s="596" t="s">
        <v>6930</v>
      </c>
      <c r="C6213" s="596" t="s">
        <v>63</v>
      </c>
      <c r="D6213" s="596" t="s">
        <v>793</v>
      </c>
      <c r="E6213" s="597">
        <v>312.12</v>
      </c>
      <c r="F6213" s="591" t="s">
        <v>794</v>
      </c>
    </row>
    <row r="6214" spans="1:6">
      <c r="A6214" s="596">
        <v>105669</v>
      </c>
      <c r="B6214" s="596" t="s">
        <v>6931</v>
      </c>
      <c r="C6214" s="596" t="s">
        <v>63</v>
      </c>
      <c r="D6214" s="596" t="s">
        <v>793</v>
      </c>
      <c r="E6214" s="597">
        <v>242.73</v>
      </c>
      <c r="F6214" s="591" t="s">
        <v>794</v>
      </c>
    </row>
    <row r="6215" spans="1:6">
      <c r="A6215" s="596">
        <v>105670</v>
      </c>
      <c r="B6215" s="596" t="s">
        <v>6932</v>
      </c>
      <c r="C6215" s="596" t="s">
        <v>63</v>
      </c>
      <c r="D6215" s="596" t="s">
        <v>793</v>
      </c>
      <c r="E6215" s="597">
        <v>281.04000000000002</v>
      </c>
      <c r="F6215" s="591" t="s">
        <v>794</v>
      </c>
    </row>
    <row r="6216" spans="1:6">
      <c r="A6216" s="596">
        <v>105671</v>
      </c>
      <c r="B6216" s="596" t="s">
        <v>6933</v>
      </c>
      <c r="C6216" s="596" t="s">
        <v>63</v>
      </c>
      <c r="D6216" s="596" t="s">
        <v>793</v>
      </c>
      <c r="E6216" s="597">
        <v>318.81</v>
      </c>
      <c r="F6216" s="591" t="s">
        <v>794</v>
      </c>
    </row>
    <row r="6217" spans="1:6">
      <c r="A6217" s="596">
        <v>105690</v>
      </c>
      <c r="B6217" s="596" t="s">
        <v>6934</v>
      </c>
      <c r="C6217" s="596" t="s">
        <v>63</v>
      </c>
      <c r="D6217" s="596" t="s">
        <v>793</v>
      </c>
      <c r="E6217" s="597">
        <v>223.92</v>
      </c>
      <c r="F6217" s="591" t="s">
        <v>794</v>
      </c>
    </row>
    <row r="6218" spans="1:6">
      <c r="A6218" s="596">
        <v>105691</v>
      </c>
      <c r="B6218" s="596" t="s">
        <v>6935</v>
      </c>
      <c r="C6218" s="596" t="s">
        <v>63</v>
      </c>
      <c r="D6218" s="596" t="s">
        <v>793</v>
      </c>
      <c r="E6218" s="597">
        <v>262.68</v>
      </c>
      <c r="F6218" s="591" t="s">
        <v>794</v>
      </c>
    </row>
    <row r="6219" spans="1:6">
      <c r="A6219" s="596">
        <v>105692</v>
      </c>
      <c r="B6219" s="596" t="s">
        <v>6936</v>
      </c>
      <c r="C6219" s="596" t="s">
        <v>63</v>
      </c>
      <c r="D6219" s="596" t="s">
        <v>793</v>
      </c>
      <c r="E6219" s="597">
        <v>300.89999999999998</v>
      </c>
      <c r="F6219" s="591" t="s">
        <v>794</v>
      </c>
    </row>
    <row r="6220" spans="1:6">
      <c r="A6220" s="596">
        <v>105693</v>
      </c>
      <c r="B6220" s="596" t="s">
        <v>6937</v>
      </c>
      <c r="C6220" s="596" t="s">
        <v>63</v>
      </c>
      <c r="D6220" s="596" t="s">
        <v>793</v>
      </c>
      <c r="E6220" s="597">
        <v>234.34</v>
      </c>
      <c r="F6220" s="591" t="s">
        <v>794</v>
      </c>
    </row>
    <row r="6221" spans="1:6">
      <c r="A6221" s="596">
        <v>105694</v>
      </c>
      <c r="B6221" s="596" t="s">
        <v>6938</v>
      </c>
      <c r="C6221" s="596" t="s">
        <v>63</v>
      </c>
      <c r="D6221" s="596" t="s">
        <v>793</v>
      </c>
      <c r="E6221" s="597">
        <v>273.10000000000002</v>
      </c>
      <c r="F6221" s="591" t="s">
        <v>794</v>
      </c>
    </row>
    <row r="6222" spans="1:6">
      <c r="A6222" s="596">
        <v>105695</v>
      </c>
      <c r="B6222" s="596" t="s">
        <v>6939</v>
      </c>
      <c r="C6222" s="596" t="s">
        <v>63</v>
      </c>
      <c r="D6222" s="596" t="s">
        <v>793</v>
      </c>
      <c r="E6222" s="597">
        <v>311.32</v>
      </c>
      <c r="F6222" s="591" t="s">
        <v>794</v>
      </c>
    </row>
    <row r="6223" spans="1:6">
      <c r="A6223" s="596">
        <v>105696</v>
      </c>
      <c r="B6223" s="596" t="s">
        <v>6940</v>
      </c>
      <c r="C6223" s="596" t="s">
        <v>63</v>
      </c>
      <c r="D6223" s="596" t="s">
        <v>793</v>
      </c>
      <c r="E6223" s="597">
        <v>225.5</v>
      </c>
      <c r="F6223" s="591" t="s">
        <v>794</v>
      </c>
    </row>
    <row r="6224" spans="1:6">
      <c r="A6224" s="596">
        <v>105697</v>
      </c>
      <c r="B6224" s="596" t="s">
        <v>6941</v>
      </c>
      <c r="C6224" s="596" t="s">
        <v>63</v>
      </c>
      <c r="D6224" s="596" t="s">
        <v>793</v>
      </c>
      <c r="E6224" s="597">
        <v>264.26</v>
      </c>
      <c r="F6224" s="591" t="s">
        <v>794</v>
      </c>
    </row>
    <row r="6225" spans="1:6">
      <c r="A6225" s="596">
        <v>105698</v>
      </c>
      <c r="B6225" s="596" t="s">
        <v>6942</v>
      </c>
      <c r="C6225" s="596" t="s">
        <v>63</v>
      </c>
      <c r="D6225" s="596" t="s">
        <v>793</v>
      </c>
      <c r="E6225" s="597">
        <v>302.48</v>
      </c>
      <c r="F6225" s="591" t="s">
        <v>794</v>
      </c>
    </row>
    <row r="6226" spans="1:6">
      <c r="A6226" s="596">
        <v>105699</v>
      </c>
      <c r="B6226" s="596" t="s">
        <v>6943</v>
      </c>
      <c r="C6226" s="596" t="s">
        <v>63</v>
      </c>
      <c r="D6226" s="596" t="s">
        <v>793</v>
      </c>
      <c r="E6226" s="597">
        <v>214.37</v>
      </c>
      <c r="F6226" s="591" t="s">
        <v>794</v>
      </c>
    </row>
    <row r="6227" spans="1:6">
      <c r="A6227" s="596">
        <v>105700</v>
      </c>
      <c r="B6227" s="596" t="s">
        <v>6944</v>
      </c>
      <c r="C6227" s="596" t="s">
        <v>63</v>
      </c>
      <c r="D6227" s="596" t="s">
        <v>793</v>
      </c>
      <c r="E6227" s="597">
        <v>253.13</v>
      </c>
      <c r="F6227" s="591" t="s">
        <v>794</v>
      </c>
    </row>
    <row r="6228" spans="1:6">
      <c r="A6228" s="596">
        <v>105701</v>
      </c>
      <c r="B6228" s="596" t="s">
        <v>6945</v>
      </c>
      <c r="C6228" s="596" t="s">
        <v>63</v>
      </c>
      <c r="D6228" s="596" t="s">
        <v>793</v>
      </c>
      <c r="E6228" s="597">
        <v>291.35000000000002</v>
      </c>
      <c r="F6228" s="591" t="s">
        <v>794</v>
      </c>
    </row>
    <row r="6229" spans="1:6">
      <c r="A6229" s="596">
        <v>105702</v>
      </c>
      <c r="B6229" s="596" t="s">
        <v>6946</v>
      </c>
      <c r="C6229" s="596" t="s">
        <v>63</v>
      </c>
      <c r="D6229" s="596" t="s">
        <v>793</v>
      </c>
      <c r="E6229" s="597">
        <v>221.06</v>
      </c>
      <c r="F6229" s="591" t="s">
        <v>794</v>
      </c>
    </row>
    <row r="6230" spans="1:6">
      <c r="A6230" s="596">
        <v>105703</v>
      </c>
      <c r="B6230" s="596" t="s">
        <v>6947</v>
      </c>
      <c r="C6230" s="596" t="s">
        <v>63</v>
      </c>
      <c r="D6230" s="596" t="s">
        <v>793</v>
      </c>
      <c r="E6230" s="597">
        <v>259.82</v>
      </c>
      <c r="F6230" s="591" t="s">
        <v>794</v>
      </c>
    </row>
    <row r="6231" spans="1:6">
      <c r="A6231" s="596">
        <v>105704</v>
      </c>
      <c r="B6231" s="596" t="s">
        <v>6948</v>
      </c>
      <c r="C6231" s="596" t="s">
        <v>63</v>
      </c>
      <c r="D6231" s="596" t="s">
        <v>793</v>
      </c>
      <c r="E6231" s="597">
        <v>298.04000000000002</v>
      </c>
      <c r="F6231" s="591" t="s">
        <v>794</v>
      </c>
    </row>
    <row r="6232" spans="1:6">
      <c r="A6232" s="596">
        <v>105710</v>
      </c>
      <c r="B6232" s="596" t="s">
        <v>6949</v>
      </c>
      <c r="C6232" s="596" t="s">
        <v>63</v>
      </c>
      <c r="D6232" s="596" t="s">
        <v>793</v>
      </c>
      <c r="E6232" s="597">
        <v>163.66</v>
      </c>
      <c r="F6232" s="591" t="s">
        <v>794</v>
      </c>
    </row>
    <row r="6233" spans="1:6">
      <c r="A6233" s="596">
        <v>105711</v>
      </c>
      <c r="B6233" s="596" t="s">
        <v>6950</v>
      </c>
      <c r="C6233" s="596" t="s">
        <v>63</v>
      </c>
      <c r="D6233" s="596" t="s">
        <v>793</v>
      </c>
      <c r="E6233" s="597">
        <v>154.12</v>
      </c>
      <c r="F6233" s="591" t="s">
        <v>794</v>
      </c>
    </row>
    <row r="6234" spans="1:6">
      <c r="A6234" s="596">
        <v>105712</v>
      </c>
      <c r="B6234" s="596" t="s">
        <v>6951</v>
      </c>
      <c r="C6234" s="596" t="s">
        <v>63</v>
      </c>
      <c r="D6234" s="596" t="s">
        <v>793</v>
      </c>
      <c r="E6234" s="597">
        <v>160.80000000000001</v>
      </c>
      <c r="F6234" s="591" t="s">
        <v>794</v>
      </c>
    </row>
    <row r="6235" spans="1:6">
      <c r="A6235" s="596">
        <v>105718</v>
      </c>
      <c r="B6235" s="596" t="s">
        <v>6952</v>
      </c>
      <c r="C6235" s="596" t="s">
        <v>63</v>
      </c>
      <c r="D6235" s="596" t="s">
        <v>793</v>
      </c>
      <c r="E6235" s="597">
        <v>141.08000000000001</v>
      </c>
      <c r="F6235" s="591" t="s">
        <v>794</v>
      </c>
    </row>
    <row r="6236" spans="1:6">
      <c r="A6236" s="596">
        <v>105727</v>
      </c>
      <c r="B6236" s="596" t="s">
        <v>6953</v>
      </c>
      <c r="C6236" s="596" t="s">
        <v>63</v>
      </c>
      <c r="D6236" s="596" t="s">
        <v>793</v>
      </c>
      <c r="E6236" s="597">
        <v>272.11</v>
      </c>
      <c r="F6236" s="591" t="s">
        <v>794</v>
      </c>
    </row>
    <row r="6237" spans="1:6">
      <c r="A6237" s="596">
        <v>105728</v>
      </c>
      <c r="B6237" s="596" t="s">
        <v>6954</v>
      </c>
      <c r="C6237" s="596" t="s">
        <v>63</v>
      </c>
      <c r="D6237" s="596" t="s">
        <v>793</v>
      </c>
      <c r="E6237" s="597">
        <v>277.86</v>
      </c>
      <c r="F6237" s="591" t="s">
        <v>794</v>
      </c>
    </row>
    <row r="6238" spans="1:6">
      <c r="A6238" s="596">
        <v>105729</v>
      </c>
      <c r="B6238" s="596" t="s">
        <v>6955</v>
      </c>
      <c r="C6238" s="596" t="s">
        <v>63</v>
      </c>
      <c r="D6238" s="596" t="s">
        <v>793</v>
      </c>
      <c r="E6238" s="597">
        <v>273.52</v>
      </c>
      <c r="F6238" s="591" t="s">
        <v>794</v>
      </c>
    </row>
    <row r="6239" spans="1:6">
      <c r="A6239" s="596">
        <v>105730</v>
      </c>
      <c r="B6239" s="596" t="s">
        <v>6956</v>
      </c>
      <c r="C6239" s="596" t="s">
        <v>63</v>
      </c>
      <c r="D6239" s="596" t="s">
        <v>793</v>
      </c>
      <c r="E6239" s="597">
        <v>267.32</v>
      </c>
      <c r="F6239" s="591" t="s">
        <v>794</v>
      </c>
    </row>
    <row r="6240" spans="1:6">
      <c r="A6240" s="596">
        <v>105731</v>
      </c>
      <c r="B6240" s="596" t="s">
        <v>6957</v>
      </c>
      <c r="C6240" s="596" t="s">
        <v>63</v>
      </c>
      <c r="D6240" s="596" t="s">
        <v>793</v>
      </c>
      <c r="E6240" s="597">
        <v>271.33999999999997</v>
      </c>
      <c r="F6240" s="591" t="s">
        <v>794</v>
      </c>
    </row>
    <row r="6241" spans="1:6">
      <c r="A6241" s="596">
        <v>105732</v>
      </c>
      <c r="B6241" s="596" t="s">
        <v>6958</v>
      </c>
      <c r="C6241" s="596" t="s">
        <v>63</v>
      </c>
      <c r="D6241" s="596" t="s">
        <v>793</v>
      </c>
      <c r="E6241" s="597">
        <v>352.33</v>
      </c>
      <c r="F6241" s="591" t="s">
        <v>794</v>
      </c>
    </row>
    <row r="6242" spans="1:6">
      <c r="A6242" s="596">
        <v>105733</v>
      </c>
      <c r="B6242" s="596" t="s">
        <v>6959</v>
      </c>
      <c r="C6242" s="596" t="s">
        <v>63</v>
      </c>
      <c r="D6242" s="596" t="s">
        <v>793</v>
      </c>
      <c r="E6242" s="597">
        <v>359.22</v>
      </c>
      <c r="F6242" s="591" t="s">
        <v>794</v>
      </c>
    </row>
    <row r="6243" spans="1:6">
      <c r="A6243" s="596">
        <v>105734</v>
      </c>
      <c r="B6243" s="596" t="s">
        <v>6960</v>
      </c>
      <c r="C6243" s="596" t="s">
        <v>63</v>
      </c>
      <c r="D6243" s="596" t="s">
        <v>793</v>
      </c>
      <c r="E6243" s="597">
        <v>353.6</v>
      </c>
      <c r="F6243" s="591" t="s">
        <v>794</v>
      </c>
    </row>
    <row r="6244" spans="1:6">
      <c r="A6244" s="596">
        <v>105735</v>
      </c>
      <c r="B6244" s="596" t="s">
        <v>6961</v>
      </c>
      <c r="C6244" s="596" t="s">
        <v>63</v>
      </c>
      <c r="D6244" s="596" t="s">
        <v>793</v>
      </c>
      <c r="E6244" s="597">
        <v>346.16</v>
      </c>
      <c r="F6244" s="591" t="s">
        <v>794</v>
      </c>
    </row>
    <row r="6245" spans="1:6">
      <c r="A6245" s="596">
        <v>105736</v>
      </c>
      <c r="B6245" s="596" t="s">
        <v>6962</v>
      </c>
      <c r="C6245" s="596" t="s">
        <v>63</v>
      </c>
      <c r="D6245" s="596" t="s">
        <v>793</v>
      </c>
      <c r="E6245" s="597">
        <v>350.75</v>
      </c>
      <c r="F6245" s="591" t="s">
        <v>794</v>
      </c>
    </row>
    <row r="6246" spans="1:6">
      <c r="A6246" s="596">
        <v>105737</v>
      </c>
      <c r="B6246" s="596" t="s">
        <v>6963</v>
      </c>
      <c r="C6246" s="596" t="s">
        <v>63</v>
      </c>
      <c r="D6246" s="596" t="s">
        <v>793</v>
      </c>
      <c r="E6246" s="597">
        <v>457.05</v>
      </c>
      <c r="F6246" s="591" t="s">
        <v>794</v>
      </c>
    </row>
    <row r="6247" spans="1:6">
      <c r="A6247" s="596">
        <v>105738</v>
      </c>
      <c r="B6247" s="596" t="s">
        <v>6964</v>
      </c>
      <c r="C6247" s="596" t="s">
        <v>63</v>
      </c>
      <c r="D6247" s="596" t="s">
        <v>793</v>
      </c>
      <c r="E6247" s="597">
        <v>462.79</v>
      </c>
      <c r="F6247" s="591" t="s">
        <v>794</v>
      </c>
    </row>
    <row r="6248" spans="1:6">
      <c r="A6248" s="596">
        <v>105739</v>
      </c>
      <c r="B6248" s="596" t="s">
        <v>6965</v>
      </c>
      <c r="C6248" s="596" t="s">
        <v>63</v>
      </c>
      <c r="D6248" s="596" t="s">
        <v>793</v>
      </c>
      <c r="E6248" s="597">
        <v>458.56</v>
      </c>
      <c r="F6248" s="591" t="s">
        <v>794</v>
      </c>
    </row>
    <row r="6249" spans="1:6">
      <c r="A6249" s="596">
        <v>105740</v>
      </c>
      <c r="B6249" s="596" t="s">
        <v>6966</v>
      </c>
      <c r="C6249" s="596" t="s">
        <v>63</v>
      </c>
      <c r="D6249" s="596" t="s">
        <v>793</v>
      </c>
      <c r="E6249" s="597">
        <v>452.31</v>
      </c>
      <c r="F6249" s="591" t="s">
        <v>794</v>
      </c>
    </row>
    <row r="6250" spans="1:6">
      <c r="A6250" s="596">
        <v>105741</v>
      </c>
      <c r="B6250" s="596" t="s">
        <v>6967</v>
      </c>
      <c r="C6250" s="596" t="s">
        <v>63</v>
      </c>
      <c r="D6250" s="596" t="s">
        <v>793</v>
      </c>
      <c r="E6250" s="597">
        <v>456.34</v>
      </c>
      <c r="F6250" s="591" t="s">
        <v>794</v>
      </c>
    </row>
    <row r="6251" spans="1:6">
      <c r="A6251" s="596">
        <v>105742</v>
      </c>
      <c r="B6251" s="596" t="s">
        <v>6968</v>
      </c>
      <c r="C6251" s="596" t="s">
        <v>63</v>
      </c>
      <c r="D6251" s="596" t="s">
        <v>793</v>
      </c>
      <c r="E6251" s="597">
        <v>186.4</v>
      </c>
      <c r="F6251" s="591" t="s">
        <v>794</v>
      </c>
    </row>
    <row r="6252" spans="1:6">
      <c r="A6252" s="596">
        <v>105743</v>
      </c>
      <c r="B6252" s="596" t="s">
        <v>6969</v>
      </c>
      <c r="C6252" s="596" t="s">
        <v>63</v>
      </c>
      <c r="D6252" s="596" t="s">
        <v>793</v>
      </c>
      <c r="E6252" s="597">
        <v>192.55</v>
      </c>
      <c r="F6252" s="591" t="s">
        <v>794</v>
      </c>
    </row>
    <row r="6253" spans="1:6">
      <c r="A6253" s="596">
        <v>105744</v>
      </c>
      <c r="B6253" s="596" t="s">
        <v>6970</v>
      </c>
      <c r="C6253" s="596" t="s">
        <v>63</v>
      </c>
      <c r="D6253" s="596" t="s">
        <v>793</v>
      </c>
      <c r="E6253" s="597">
        <v>190.54</v>
      </c>
      <c r="F6253" s="591" t="s">
        <v>794</v>
      </c>
    </row>
    <row r="6254" spans="1:6">
      <c r="A6254" s="596">
        <v>105745</v>
      </c>
      <c r="B6254" s="596" t="s">
        <v>6971</v>
      </c>
      <c r="C6254" s="596" t="s">
        <v>63</v>
      </c>
      <c r="D6254" s="596" t="s">
        <v>793</v>
      </c>
      <c r="E6254" s="598">
        <v>183.52</v>
      </c>
      <c r="F6254" s="591" t="s">
        <v>794</v>
      </c>
    </row>
    <row r="6255" spans="1:6">
      <c r="A6255" s="596">
        <v>105746</v>
      </c>
      <c r="B6255" s="596" t="s">
        <v>6972</v>
      </c>
      <c r="C6255" s="596" t="s">
        <v>63</v>
      </c>
      <c r="D6255" s="596" t="s">
        <v>793</v>
      </c>
      <c r="E6255" s="598">
        <v>188.53</v>
      </c>
      <c r="F6255" s="591" t="s">
        <v>794</v>
      </c>
    </row>
    <row r="6256" spans="1:6">
      <c r="A6256" s="596">
        <v>105747</v>
      </c>
      <c r="B6256" s="596" t="s">
        <v>6973</v>
      </c>
      <c r="C6256" s="596" t="s">
        <v>63</v>
      </c>
      <c r="D6256" s="596" t="s">
        <v>793</v>
      </c>
      <c r="E6256" s="598">
        <v>182.03</v>
      </c>
      <c r="F6256" s="591" t="s">
        <v>794</v>
      </c>
    </row>
    <row r="6257" spans="1:6">
      <c r="A6257" s="596">
        <v>105748</v>
      </c>
      <c r="B6257" s="596" t="s">
        <v>6974</v>
      </c>
      <c r="C6257" s="596" t="s">
        <v>63</v>
      </c>
      <c r="D6257" s="596" t="s">
        <v>793</v>
      </c>
      <c r="E6257" s="598">
        <v>186.48</v>
      </c>
      <c r="F6257" s="591" t="s">
        <v>794</v>
      </c>
    </row>
    <row r="6258" spans="1:6">
      <c r="A6258" s="596">
        <v>105749</v>
      </c>
      <c r="B6258" s="596" t="s">
        <v>6975</v>
      </c>
      <c r="C6258" s="596" t="s">
        <v>63</v>
      </c>
      <c r="D6258" s="596" t="s">
        <v>793</v>
      </c>
      <c r="E6258" s="597">
        <v>241.45</v>
      </c>
      <c r="F6258" s="591" t="s">
        <v>794</v>
      </c>
    </row>
    <row r="6259" spans="1:6">
      <c r="A6259" s="596">
        <v>105750</v>
      </c>
      <c r="B6259" s="596" t="s">
        <v>6976</v>
      </c>
      <c r="C6259" s="596" t="s">
        <v>63</v>
      </c>
      <c r="D6259" s="596" t="s">
        <v>793</v>
      </c>
      <c r="E6259" s="597">
        <v>250.3</v>
      </c>
      <c r="F6259" s="591" t="s">
        <v>794</v>
      </c>
    </row>
    <row r="6260" spans="1:6">
      <c r="A6260" s="596">
        <v>105751</v>
      </c>
      <c r="B6260" s="596" t="s">
        <v>6977</v>
      </c>
      <c r="C6260" s="596" t="s">
        <v>63</v>
      </c>
      <c r="D6260" s="596" t="s">
        <v>793</v>
      </c>
      <c r="E6260" s="597">
        <v>248.14</v>
      </c>
      <c r="F6260" s="591" t="s">
        <v>794</v>
      </c>
    </row>
    <row r="6261" spans="1:6">
      <c r="A6261" s="596">
        <v>105752</v>
      </c>
      <c r="B6261" s="596" t="s">
        <v>6978</v>
      </c>
      <c r="C6261" s="596" t="s">
        <v>63</v>
      </c>
      <c r="D6261" s="596" t="s">
        <v>793</v>
      </c>
      <c r="E6261" s="598">
        <v>238.3</v>
      </c>
      <c r="F6261" s="591" t="s">
        <v>794</v>
      </c>
    </row>
    <row r="6262" spans="1:6">
      <c r="A6262" s="596">
        <v>105753</v>
      </c>
      <c r="B6262" s="596" t="s">
        <v>6979</v>
      </c>
      <c r="C6262" s="596" t="s">
        <v>63</v>
      </c>
      <c r="D6262" s="596" t="s">
        <v>793</v>
      </c>
      <c r="E6262" s="597">
        <v>246.2</v>
      </c>
      <c r="F6262" s="591" t="s">
        <v>794</v>
      </c>
    </row>
    <row r="6263" spans="1:6">
      <c r="A6263" s="596">
        <v>105754</v>
      </c>
      <c r="B6263" s="596" t="s">
        <v>6980</v>
      </c>
      <c r="C6263" s="596" t="s">
        <v>63</v>
      </c>
      <c r="D6263" s="596" t="s">
        <v>793</v>
      </c>
      <c r="E6263" s="597">
        <v>236.94</v>
      </c>
      <c r="F6263" s="591" t="s">
        <v>794</v>
      </c>
    </row>
    <row r="6264" spans="1:6">
      <c r="A6264" s="596">
        <v>105755</v>
      </c>
      <c r="B6264" s="596" t="s">
        <v>6981</v>
      </c>
      <c r="C6264" s="596" t="s">
        <v>63</v>
      </c>
      <c r="D6264" s="596" t="s">
        <v>793</v>
      </c>
      <c r="E6264" s="597">
        <v>244.35</v>
      </c>
      <c r="F6264" s="591" t="s">
        <v>794</v>
      </c>
    </row>
    <row r="6265" spans="1:6">
      <c r="A6265" s="596">
        <v>92391</v>
      </c>
      <c r="B6265" s="596" t="s">
        <v>6982</v>
      </c>
      <c r="C6265" s="596" t="s">
        <v>68</v>
      </c>
      <c r="D6265" s="596" t="s">
        <v>793</v>
      </c>
      <c r="E6265" s="597">
        <v>92.11</v>
      </c>
      <c r="F6265" s="591" t="s">
        <v>794</v>
      </c>
    </row>
    <row r="6266" spans="1:6">
      <c r="A6266" s="596">
        <v>92392</v>
      </c>
      <c r="B6266" s="596" t="s">
        <v>6983</v>
      </c>
      <c r="C6266" s="596" t="s">
        <v>68</v>
      </c>
      <c r="D6266" s="596" t="s">
        <v>793</v>
      </c>
      <c r="E6266" s="597">
        <v>193.38</v>
      </c>
      <c r="F6266" s="591" t="s">
        <v>794</v>
      </c>
    </row>
    <row r="6267" spans="1:6">
      <c r="A6267" s="596">
        <v>92393</v>
      </c>
      <c r="B6267" s="596" t="s">
        <v>6984</v>
      </c>
      <c r="C6267" s="596" t="s">
        <v>68</v>
      </c>
      <c r="D6267" s="596" t="s">
        <v>793</v>
      </c>
      <c r="E6267" s="597">
        <v>90.07</v>
      </c>
      <c r="F6267" s="591" t="s">
        <v>794</v>
      </c>
    </row>
    <row r="6268" spans="1:6">
      <c r="A6268" s="596">
        <v>92394</v>
      </c>
      <c r="B6268" s="596" t="s">
        <v>6985</v>
      </c>
      <c r="C6268" s="596" t="s">
        <v>68</v>
      </c>
      <c r="D6268" s="596" t="s">
        <v>793</v>
      </c>
      <c r="E6268" s="597">
        <v>111.76</v>
      </c>
      <c r="F6268" s="591" t="s">
        <v>794</v>
      </c>
    </row>
    <row r="6269" spans="1:6">
      <c r="A6269" s="596">
        <v>92395</v>
      </c>
      <c r="B6269" s="596" t="s">
        <v>6986</v>
      </c>
      <c r="C6269" s="596" t="s">
        <v>68</v>
      </c>
      <c r="D6269" s="596" t="s">
        <v>793</v>
      </c>
      <c r="E6269" s="598">
        <v>133.58000000000001</v>
      </c>
      <c r="F6269" s="591" t="s">
        <v>794</v>
      </c>
    </row>
    <row r="6270" spans="1:6">
      <c r="A6270" s="596">
        <v>92396</v>
      </c>
      <c r="B6270" s="596" t="s">
        <v>6987</v>
      </c>
      <c r="C6270" s="596" t="s">
        <v>68</v>
      </c>
      <c r="D6270" s="596" t="s">
        <v>793</v>
      </c>
      <c r="E6270" s="597">
        <v>102.48</v>
      </c>
      <c r="F6270" s="591" t="s">
        <v>794</v>
      </c>
    </row>
    <row r="6271" spans="1:6">
      <c r="A6271" s="596">
        <v>92397</v>
      </c>
      <c r="B6271" s="596" t="s">
        <v>6988</v>
      </c>
      <c r="C6271" s="596" t="s">
        <v>68</v>
      </c>
      <c r="D6271" s="596" t="s">
        <v>793</v>
      </c>
      <c r="E6271" s="598">
        <v>93.17</v>
      </c>
      <c r="F6271" s="591" t="s">
        <v>794</v>
      </c>
    </row>
    <row r="6272" spans="1:6">
      <c r="A6272" s="596">
        <v>92398</v>
      </c>
      <c r="B6272" s="596" t="s">
        <v>6989</v>
      </c>
      <c r="C6272" s="596" t="s">
        <v>68</v>
      </c>
      <c r="D6272" s="596" t="s">
        <v>793</v>
      </c>
      <c r="E6272" s="598">
        <v>115.7</v>
      </c>
      <c r="F6272" s="591" t="s">
        <v>794</v>
      </c>
    </row>
    <row r="6273" spans="1:6">
      <c r="A6273" s="596">
        <v>92400</v>
      </c>
      <c r="B6273" s="596" t="s">
        <v>6990</v>
      </c>
      <c r="C6273" s="596" t="s">
        <v>68</v>
      </c>
      <c r="D6273" s="596" t="s">
        <v>793</v>
      </c>
      <c r="E6273" s="598">
        <v>135.41</v>
      </c>
      <c r="F6273" s="591" t="s">
        <v>794</v>
      </c>
    </row>
    <row r="6274" spans="1:6">
      <c r="A6274" s="596">
        <v>92402</v>
      </c>
      <c r="B6274" s="596" t="s">
        <v>6991</v>
      </c>
      <c r="C6274" s="596" t="s">
        <v>68</v>
      </c>
      <c r="D6274" s="596" t="s">
        <v>793</v>
      </c>
      <c r="E6274" s="598">
        <v>100.89</v>
      </c>
      <c r="F6274" s="591" t="s">
        <v>794</v>
      </c>
    </row>
    <row r="6275" spans="1:6">
      <c r="A6275" s="596">
        <v>92403</v>
      </c>
      <c r="B6275" s="596" t="s">
        <v>6992</v>
      </c>
      <c r="C6275" s="596" t="s">
        <v>68</v>
      </c>
      <c r="D6275" s="596" t="s">
        <v>793</v>
      </c>
      <c r="E6275" s="597">
        <v>91.14</v>
      </c>
      <c r="F6275" s="591" t="s">
        <v>794</v>
      </c>
    </row>
    <row r="6276" spans="1:6">
      <c r="A6276" s="596">
        <v>92404</v>
      </c>
      <c r="B6276" s="596" t="s">
        <v>6993</v>
      </c>
      <c r="C6276" s="596" t="s">
        <v>68</v>
      </c>
      <c r="D6276" s="596" t="s">
        <v>793</v>
      </c>
      <c r="E6276" s="598">
        <v>113.66</v>
      </c>
      <c r="F6276" s="591" t="s">
        <v>794</v>
      </c>
    </row>
    <row r="6277" spans="1:6">
      <c r="A6277" s="596">
        <v>92406</v>
      </c>
      <c r="B6277" s="596" t="s">
        <v>6994</v>
      </c>
      <c r="C6277" s="596" t="s">
        <v>68</v>
      </c>
      <c r="D6277" s="596" t="s">
        <v>793</v>
      </c>
      <c r="E6277" s="598">
        <v>135.88999999999999</v>
      </c>
      <c r="F6277" s="591" t="s">
        <v>794</v>
      </c>
    </row>
    <row r="6278" spans="1:6">
      <c r="A6278" s="596">
        <v>93679</v>
      </c>
      <c r="B6278" s="596" t="s">
        <v>6995</v>
      </c>
      <c r="C6278" s="596" t="s">
        <v>68</v>
      </c>
      <c r="D6278" s="596" t="s">
        <v>793</v>
      </c>
      <c r="E6278" s="597">
        <v>114.85</v>
      </c>
      <c r="F6278" s="591" t="s">
        <v>794</v>
      </c>
    </row>
    <row r="6279" spans="1:6">
      <c r="A6279" s="596">
        <v>93680</v>
      </c>
      <c r="B6279" s="596" t="s">
        <v>6996</v>
      </c>
      <c r="C6279" s="596" t="s">
        <v>68</v>
      </c>
      <c r="D6279" s="596" t="s">
        <v>793</v>
      </c>
      <c r="E6279" s="597">
        <v>105.22</v>
      </c>
      <c r="F6279" s="591" t="s">
        <v>794</v>
      </c>
    </row>
    <row r="6280" spans="1:6">
      <c r="A6280" s="596">
        <v>93681</v>
      </c>
      <c r="B6280" s="596" t="s">
        <v>6997</v>
      </c>
      <c r="C6280" s="596" t="s">
        <v>68</v>
      </c>
      <c r="D6280" s="596" t="s">
        <v>793</v>
      </c>
      <c r="E6280" s="597">
        <v>125.35</v>
      </c>
      <c r="F6280" s="591" t="s">
        <v>794</v>
      </c>
    </row>
    <row r="6281" spans="1:6">
      <c r="A6281" s="596">
        <v>97104</v>
      </c>
      <c r="B6281" s="596" t="s">
        <v>6998</v>
      </c>
      <c r="C6281" s="596" t="s">
        <v>68</v>
      </c>
      <c r="D6281" s="596" t="s">
        <v>793</v>
      </c>
      <c r="E6281" s="597">
        <v>167.29</v>
      </c>
      <c r="F6281" s="591" t="s">
        <v>794</v>
      </c>
    </row>
    <row r="6282" spans="1:6">
      <c r="A6282" s="596">
        <v>97105</v>
      </c>
      <c r="B6282" s="596" t="s">
        <v>6999</v>
      </c>
      <c r="C6282" s="596" t="s">
        <v>68</v>
      </c>
      <c r="D6282" s="596" t="s">
        <v>793</v>
      </c>
      <c r="E6282" s="598">
        <v>190.23</v>
      </c>
      <c r="F6282" s="591" t="s">
        <v>794</v>
      </c>
    </row>
    <row r="6283" spans="1:6">
      <c r="A6283" s="596">
        <v>97106</v>
      </c>
      <c r="B6283" s="596" t="s">
        <v>7000</v>
      </c>
      <c r="C6283" s="596" t="s">
        <v>68</v>
      </c>
      <c r="D6283" s="596" t="s">
        <v>793</v>
      </c>
      <c r="E6283" s="598">
        <v>212.49</v>
      </c>
      <c r="F6283" s="591" t="s">
        <v>794</v>
      </c>
    </row>
    <row r="6284" spans="1:6">
      <c r="A6284" s="596">
        <v>97107</v>
      </c>
      <c r="B6284" s="596" t="s">
        <v>7001</v>
      </c>
      <c r="C6284" s="596" t="s">
        <v>68</v>
      </c>
      <c r="D6284" s="596" t="s">
        <v>793</v>
      </c>
      <c r="E6284" s="597">
        <v>241.64</v>
      </c>
      <c r="F6284" s="591" t="s">
        <v>794</v>
      </c>
    </row>
    <row r="6285" spans="1:6">
      <c r="A6285" s="596">
        <v>97108</v>
      </c>
      <c r="B6285" s="596" t="s">
        <v>7002</v>
      </c>
      <c r="C6285" s="596" t="s">
        <v>68</v>
      </c>
      <c r="D6285" s="596" t="s">
        <v>793</v>
      </c>
      <c r="E6285" s="597">
        <v>275.07</v>
      </c>
      <c r="F6285" s="591" t="s">
        <v>794</v>
      </c>
    </row>
    <row r="6286" spans="1:6">
      <c r="A6286" s="596">
        <v>97109</v>
      </c>
      <c r="B6286" s="596" t="s">
        <v>7003</v>
      </c>
      <c r="C6286" s="596" t="s">
        <v>68</v>
      </c>
      <c r="D6286" s="596" t="s">
        <v>793</v>
      </c>
      <c r="E6286" s="597">
        <v>304.02</v>
      </c>
      <c r="F6286" s="591" t="s">
        <v>794</v>
      </c>
    </row>
    <row r="6287" spans="1:6">
      <c r="A6287" s="596">
        <v>97111</v>
      </c>
      <c r="B6287" s="596" t="s">
        <v>7004</v>
      </c>
      <c r="C6287" s="596" t="s">
        <v>68</v>
      </c>
      <c r="D6287" s="596" t="s">
        <v>793</v>
      </c>
      <c r="E6287" s="597">
        <v>313.86</v>
      </c>
      <c r="F6287" s="591" t="s">
        <v>794</v>
      </c>
    </row>
    <row r="6288" spans="1:6">
      <c r="A6288" s="596">
        <v>97112</v>
      </c>
      <c r="B6288" s="596" t="s">
        <v>7005</v>
      </c>
      <c r="C6288" s="596" t="s">
        <v>68</v>
      </c>
      <c r="D6288" s="596" t="s">
        <v>793</v>
      </c>
      <c r="E6288" s="597">
        <v>278.47000000000003</v>
      </c>
      <c r="F6288" s="591" t="s">
        <v>794</v>
      </c>
    </row>
    <row r="6289" spans="1:6">
      <c r="A6289" s="596">
        <v>97113</v>
      </c>
      <c r="B6289" s="596" t="s">
        <v>7006</v>
      </c>
      <c r="C6289" s="596" t="s">
        <v>68</v>
      </c>
      <c r="D6289" s="596" t="s">
        <v>942</v>
      </c>
      <c r="E6289" s="597">
        <v>3.08</v>
      </c>
      <c r="F6289" s="591" t="s">
        <v>794</v>
      </c>
    </row>
    <row r="6290" spans="1:6">
      <c r="A6290" s="596">
        <v>97114</v>
      </c>
      <c r="B6290" s="596" t="s">
        <v>7007</v>
      </c>
      <c r="C6290" s="596" t="s">
        <v>67</v>
      </c>
      <c r="D6290" s="596" t="s">
        <v>942</v>
      </c>
      <c r="E6290" s="597">
        <v>0.32</v>
      </c>
      <c r="F6290" s="591" t="s">
        <v>794</v>
      </c>
    </row>
    <row r="6291" spans="1:6">
      <c r="A6291" s="596">
        <v>97115</v>
      </c>
      <c r="B6291" s="596" t="s">
        <v>7008</v>
      </c>
      <c r="C6291" s="596" t="s">
        <v>76</v>
      </c>
      <c r="D6291" s="596" t="s">
        <v>942</v>
      </c>
      <c r="E6291" s="598">
        <v>58.31</v>
      </c>
      <c r="F6291" s="591" t="s">
        <v>794</v>
      </c>
    </row>
    <row r="6292" spans="1:6">
      <c r="A6292" s="596">
        <v>97116</v>
      </c>
      <c r="B6292" s="596" t="s">
        <v>7009</v>
      </c>
      <c r="C6292" s="596" t="s">
        <v>76</v>
      </c>
      <c r="D6292" s="596" t="s">
        <v>942</v>
      </c>
      <c r="E6292" s="597">
        <v>23.4</v>
      </c>
      <c r="F6292" s="591" t="s">
        <v>794</v>
      </c>
    </row>
    <row r="6293" spans="1:6">
      <c r="A6293" s="596">
        <v>97117</v>
      </c>
      <c r="B6293" s="596" t="s">
        <v>7010</v>
      </c>
      <c r="C6293" s="596" t="s">
        <v>76</v>
      </c>
      <c r="D6293" s="596" t="s">
        <v>942</v>
      </c>
      <c r="E6293" s="597">
        <v>20.98</v>
      </c>
      <c r="F6293" s="591" t="s">
        <v>794</v>
      </c>
    </row>
    <row r="6294" spans="1:6">
      <c r="A6294" s="596">
        <v>97118</v>
      </c>
      <c r="B6294" s="596" t="s">
        <v>7011</v>
      </c>
      <c r="C6294" s="596" t="s">
        <v>76</v>
      </c>
      <c r="D6294" s="596" t="s">
        <v>942</v>
      </c>
      <c r="E6294" s="597">
        <v>17.670000000000002</v>
      </c>
      <c r="F6294" s="591" t="s">
        <v>794</v>
      </c>
    </row>
    <row r="6295" spans="1:6">
      <c r="A6295" s="596">
        <v>97119</v>
      </c>
      <c r="B6295" s="596" t="s">
        <v>7012</v>
      </c>
      <c r="C6295" s="596" t="s">
        <v>76</v>
      </c>
      <c r="D6295" s="596" t="s">
        <v>942</v>
      </c>
      <c r="E6295" s="597">
        <v>16.21</v>
      </c>
      <c r="F6295" s="591" t="s">
        <v>794</v>
      </c>
    </row>
    <row r="6296" spans="1:6">
      <c r="A6296" s="596">
        <v>97120</v>
      </c>
      <c r="B6296" s="596" t="s">
        <v>7013</v>
      </c>
      <c r="C6296" s="596" t="s">
        <v>76</v>
      </c>
      <c r="D6296" s="596" t="s">
        <v>942</v>
      </c>
      <c r="E6296" s="597">
        <v>10.45</v>
      </c>
      <c r="F6296" s="591" t="s">
        <v>794</v>
      </c>
    </row>
    <row r="6297" spans="1:6">
      <c r="A6297" s="596">
        <v>101167</v>
      </c>
      <c r="B6297" s="596" t="s">
        <v>7014</v>
      </c>
      <c r="C6297" s="596" t="s">
        <v>68</v>
      </c>
      <c r="D6297" s="596" t="s">
        <v>793</v>
      </c>
      <c r="E6297" s="597">
        <v>303.5</v>
      </c>
      <c r="F6297" s="591" t="s">
        <v>794</v>
      </c>
    </row>
    <row r="6298" spans="1:6">
      <c r="A6298" s="596">
        <v>101169</v>
      </c>
      <c r="B6298" s="596" t="s">
        <v>7015</v>
      </c>
      <c r="C6298" s="596" t="s">
        <v>68</v>
      </c>
      <c r="D6298" s="596" t="s">
        <v>793</v>
      </c>
      <c r="E6298" s="597">
        <v>317.98</v>
      </c>
      <c r="F6298" s="591" t="s">
        <v>794</v>
      </c>
    </row>
    <row r="6299" spans="1:6">
      <c r="A6299" s="596">
        <v>101170</v>
      </c>
      <c r="B6299" s="596" t="s">
        <v>7016</v>
      </c>
      <c r="C6299" s="596" t="s">
        <v>68</v>
      </c>
      <c r="D6299" s="596" t="s">
        <v>793</v>
      </c>
      <c r="E6299" s="598">
        <v>58.78</v>
      </c>
      <c r="F6299" s="591" t="s">
        <v>794</v>
      </c>
    </row>
    <row r="6300" spans="1:6">
      <c r="A6300" s="596">
        <v>101172</v>
      </c>
      <c r="B6300" s="596" t="s">
        <v>7017</v>
      </c>
      <c r="C6300" s="596" t="s">
        <v>68</v>
      </c>
      <c r="D6300" s="596" t="s">
        <v>793</v>
      </c>
      <c r="E6300" s="597">
        <v>85.09</v>
      </c>
      <c r="F6300" s="591" t="s">
        <v>794</v>
      </c>
    </row>
    <row r="6301" spans="1:6">
      <c r="A6301" s="596">
        <v>103904</v>
      </c>
      <c r="B6301" s="596" t="s">
        <v>7018</v>
      </c>
      <c r="C6301" s="596" t="s">
        <v>68</v>
      </c>
      <c r="D6301" s="596" t="s">
        <v>793</v>
      </c>
      <c r="E6301" s="597">
        <v>162.11000000000001</v>
      </c>
      <c r="F6301" s="591" t="s">
        <v>794</v>
      </c>
    </row>
    <row r="6302" spans="1:6">
      <c r="A6302" s="596">
        <v>103905</v>
      </c>
      <c r="B6302" s="596" t="s">
        <v>7019</v>
      </c>
      <c r="C6302" s="596" t="s">
        <v>68</v>
      </c>
      <c r="D6302" s="596" t="s">
        <v>793</v>
      </c>
      <c r="E6302" s="597">
        <v>171.32</v>
      </c>
      <c r="F6302" s="591" t="s">
        <v>794</v>
      </c>
    </row>
    <row r="6303" spans="1:6">
      <c r="A6303" s="596">
        <v>103906</v>
      </c>
      <c r="B6303" s="596" t="s">
        <v>7020</v>
      </c>
      <c r="C6303" s="596" t="s">
        <v>68</v>
      </c>
      <c r="D6303" s="596" t="s">
        <v>793</v>
      </c>
      <c r="E6303" s="597">
        <v>201.81</v>
      </c>
      <c r="F6303" s="591" t="s">
        <v>794</v>
      </c>
    </row>
    <row r="6304" spans="1:6">
      <c r="A6304" s="596">
        <v>103907</v>
      </c>
      <c r="B6304" s="596" t="s">
        <v>7021</v>
      </c>
      <c r="C6304" s="596" t="s">
        <v>68</v>
      </c>
      <c r="D6304" s="596" t="s">
        <v>793</v>
      </c>
      <c r="E6304" s="597">
        <v>181.25</v>
      </c>
      <c r="F6304" s="591" t="s">
        <v>794</v>
      </c>
    </row>
    <row r="6305" spans="1:6">
      <c r="A6305" s="596">
        <v>103908</v>
      </c>
      <c r="B6305" s="596" t="s">
        <v>7022</v>
      </c>
      <c r="C6305" s="596" t="s">
        <v>68</v>
      </c>
      <c r="D6305" s="596" t="s">
        <v>793</v>
      </c>
      <c r="E6305" s="597">
        <v>205.59</v>
      </c>
      <c r="F6305" s="591" t="s">
        <v>794</v>
      </c>
    </row>
    <row r="6306" spans="1:6">
      <c r="A6306" s="596">
        <v>103909</v>
      </c>
      <c r="B6306" s="596" t="s">
        <v>7023</v>
      </c>
      <c r="C6306" s="596" t="s">
        <v>68</v>
      </c>
      <c r="D6306" s="596" t="s">
        <v>793</v>
      </c>
      <c r="E6306" s="597">
        <v>233.88</v>
      </c>
      <c r="F6306" s="591" t="s">
        <v>794</v>
      </c>
    </row>
    <row r="6307" spans="1:6">
      <c r="A6307" s="596">
        <v>103911</v>
      </c>
      <c r="B6307" s="596" t="s">
        <v>7024</v>
      </c>
      <c r="C6307" s="596" t="s">
        <v>68</v>
      </c>
      <c r="D6307" s="596" t="s">
        <v>793</v>
      </c>
      <c r="E6307" s="597">
        <v>266.45</v>
      </c>
      <c r="F6307" s="591" t="s">
        <v>794</v>
      </c>
    </row>
    <row r="6308" spans="1:6">
      <c r="A6308" s="596">
        <v>103912</v>
      </c>
      <c r="B6308" s="596" t="s">
        <v>7025</v>
      </c>
      <c r="C6308" s="596" t="s">
        <v>68</v>
      </c>
      <c r="D6308" s="596" t="s">
        <v>793</v>
      </c>
      <c r="E6308" s="597">
        <v>294.52999999999997</v>
      </c>
      <c r="F6308" s="591" t="s">
        <v>794</v>
      </c>
    </row>
    <row r="6309" spans="1:6">
      <c r="A6309" s="596">
        <v>103913</v>
      </c>
      <c r="B6309" s="596" t="s">
        <v>7026</v>
      </c>
      <c r="C6309" s="596" t="s">
        <v>68</v>
      </c>
      <c r="D6309" s="596" t="s">
        <v>793</v>
      </c>
      <c r="E6309" s="597">
        <v>154.49</v>
      </c>
      <c r="F6309" s="591" t="s">
        <v>794</v>
      </c>
    </row>
    <row r="6310" spans="1:6">
      <c r="A6310" s="596">
        <v>103914</v>
      </c>
      <c r="B6310" s="596" t="s">
        <v>7027</v>
      </c>
      <c r="C6310" s="596" t="s">
        <v>68</v>
      </c>
      <c r="D6310" s="596" t="s">
        <v>793</v>
      </c>
      <c r="E6310" s="597">
        <v>179.99</v>
      </c>
      <c r="F6310" s="591" t="s">
        <v>794</v>
      </c>
    </row>
    <row r="6311" spans="1:6">
      <c r="A6311" s="596">
        <v>103915</v>
      </c>
      <c r="B6311" s="596" t="s">
        <v>7028</v>
      </c>
      <c r="C6311" s="596" t="s">
        <v>68</v>
      </c>
      <c r="D6311" s="596" t="s">
        <v>793</v>
      </c>
      <c r="E6311" s="597">
        <v>196.6</v>
      </c>
      <c r="F6311" s="591" t="s">
        <v>794</v>
      </c>
    </row>
    <row r="6312" spans="1:6">
      <c r="A6312" s="596">
        <v>103916</v>
      </c>
      <c r="B6312" s="596" t="s">
        <v>7029</v>
      </c>
      <c r="C6312" s="596" t="s">
        <v>68</v>
      </c>
      <c r="D6312" s="596" t="s">
        <v>793</v>
      </c>
      <c r="E6312" s="597">
        <v>225.92</v>
      </c>
      <c r="F6312" s="591" t="s">
        <v>794</v>
      </c>
    </row>
    <row r="6313" spans="1:6">
      <c r="A6313" s="596">
        <v>103917</v>
      </c>
      <c r="B6313" s="596" t="s">
        <v>7030</v>
      </c>
      <c r="C6313" s="596" t="s">
        <v>68</v>
      </c>
      <c r="D6313" s="596" t="s">
        <v>793</v>
      </c>
      <c r="E6313" s="597">
        <v>260.24</v>
      </c>
      <c r="F6313" s="591" t="s">
        <v>794</v>
      </c>
    </row>
    <row r="6314" spans="1:6">
      <c r="A6314" s="596">
        <v>103918</v>
      </c>
      <c r="B6314" s="596" t="s">
        <v>7031</v>
      </c>
      <c r="C6314" s="596" t="s">
        <v>68</v>
      </c>
      <c r="D6314" s="596" t="s">
        <v>793</v>
      </c>
      <c r="E6314" s="597">
        <v>276.05</v>
      </c>
      <c r="F6314" s="591" t="s">
        <v>794</v>
      </c>
    </row>
    <row r="6315" spans="1:6">
      <c r="A6315" s="596">
        <v>104432</v>
      </c>
      <c r="B6315" s="596" t="s">
        <v>7032</v>
      </c>
      <c r="C6315" s="596" t="s">
        <v>68</v>
      </c>
      <c r="D6315" s="596" t="s">
        <v>793</v>
      </c>
      <c r="E6315" s="597">
        <v>106.86</v>
      </c>
      <c r="F6315" s="591" t="s">
        <v>794</v>
      </c>
    </row>
    <row r="6316" spans="1:6">
      <c r="A6316" s="596">
        <v>104433</v>
      </c>
      <c r="B6316" s="596" t="s">
        <v>7033</v>
      </c>
      <c r="C6316" s="596" t="s">
        <v>68</v>
      </c>
      <c r="D6316" s="596" t="s">
        <v>793</v>
      </c>
      <c r="E6316" s="597">
        <v>96.43</v>
      </c>
      <c r="F6316" s="591" t="s">
        <v>794</v>
      </c>
    </row>
    <row r="6317" spans="1:6">
      <c r="A6317" s="596">
        <v>103689</v>
      </c>
      <c r="B6317" s="596" t="s">
        <v>7034</v>
      </c>
      <c r="C6317" s="596" t="s">
        <v>68</v>
      </c>
      <c r="D6317" s="596" t="s">
        <v>793</v>
      </c>
      <c r="E6317" s="597">
        <v>458.39</v>
      </c>
      <c r="F6317" s="591" t="s">
        <v>794</v>
      </c>
    </row>
    <row r="6318" spans="1:6">
      <c r="A6318" s="596">
        <v>103694</v>
      </c>
      <c r="B6318" s="596" t="s">
        <v>7035</v>
      </c>
      <c r="C6318" s="596" t="s">
        <v>123</v>
      </c>
      <c r="D6318" s="596" t="s">
        <v>942</v>
      </c>
      <c r="E6318" s="597">
        <v>114.82</v>
      </c>
      <c r="F6318" s="591" t="s">
        <v>794</v>
      </c>
    </row>
    <row r="6319" spans="1:6">
      <c r="A6319" s="596">
        <v>103695</v>
      </c>
      <c r="B6319" s="596" t="s">
        <v>7036</v>
      </c>
      <c r="C6319" s="596" t="s">
        <v>123</v>
      </c>
      <c r="D6319" s="596" t="s">
        <v>942</v>
      </c>
      <c r="E6319" s="597">
        <v>102.68</v>
      </c>
      <c r="F6319" s="591" t="s">
        <v>794</v>
      </c>
    </row>
    <row r="6320" spans="1:6">
      <c r="A6320" s="596">
        <v>103696</v>
      </c>
      <c r="B6320" s="596" t="s">
        <v>7037</v>
      </c>
      <c r="C6320" s="596" t="s">
        <v>123</v>
      </c>
      <c r="D6320" s="596" t="s">
        <v>942</v>
      </c>
      <c r="E6320" s="597">
        <v>138.22</v>
      </c>
      <c r="F6320" s="591" t="s">
        <v>794</v>
      </c>
    </row>
    <row r="6321" spans="1:6">
      <c r="A6321" s="596">
        <v>103697</v>
      </c>
      <c r="B6321" s="596" t="s">
        <v>7038</v>
      </c>
      <c r="C6321" s="596" t="s">
        <v>123</v>
      </c>
      <c r="D6321" s="596" t="s">
        <v>942</v>
      </c>
      <c r="E6321" s="597">
        <v>126.08</v>
      </c>
      <c r="F6321" s="591" t="s">
        <v>794</v>
      </c>
    </row>
    <row r="6322" spans="1:6">
      <c r="A6322" s="596">
        <v>95995</v>
      </c>
      <c r="B6322" s="596" t="s">
        <v>7039</v>
      </c>
      <c r="C6322" s="596" t="s">
        <v>63</v>
      </c>
      <c r="D6322" s="596" t="s">
        <v>793</v>
      </c>
      <c r="E6322" s="598">
        <v>2096.06</v>
      </c>
      <c r="F6322" s="591" t="s">
        <v>794</v>
      </c>
    </row>
    <row r="6323" spans="1:6">
      <c r="A6323" s="596">
        <v>95996</v>
      </c>
      <c r="B6323" s="596" t="s">
        <v>7040</v>
      </c>
      <c r="C6323" s="596" t="s">
        <v>63</v>
      </c>
      <c r="D6323" s="596" t="s">
        <v>793</v>
      </c>
      <c r="E6323" s="598">
        <v>1820.03</v>
      </c>
      <c r="F6323" s="591" t="s">
        <v>794</v>
      </c>
    </row>
    <row r="6324" spans="1:6">
      <c r="A6324" s="596">
        <v>96001</v>
      </c>
      <c r="B6324" s="596" t="s">
        <v>7041</v>
      </c>
      <c r="C6324" s="596" t="s">
        <v>68</v>
      </c>
      <c r="D6324" s="596" t="s">
        <v>793</v>
      </c>
      <c r="E6324" s="597">
        <v>7.22</v>
      </c>
      <c r="F6324" s="591" t="s">
        <v>794</v>
      </c>
    </row>
    <row r="6325" spans="1:6">
      <c r="A6325" s="596">
        <v>96393</v>
      </c>
      <c r="B6325" s="596" t="s">
        <v>7042</v>
      </c>
      <c r="C6325" s="596" t="s">
        <v>63</v>
      </c>
      <c r="D6325" s="596" t="s">
        <v>793</v>
      </c>
      <c r="E6325" s="597">
        <v>255.9</v>
      </c>
      <c r="F6325" s="591" t="s">
        <v>794</v>
      </c>
    </row>
    <row r="6326" spans="1:6">
      <c r="A6326" s="596">
        <v>96394</v>
      </c>
      <c r="B6326" s="596" t="s">
        <v>7043</v>
      </c>
      <c r="C6326" s="596" t="s">
        <v>63</v>
      </c>
      <c r="D6326" s="596" t="s">
        <v>793</v>
      </c>
      <c r="E6326" s="597">
        <v>333.34</v>
      </c>
      <c r="F6326" s="591" t="s">
        <v>794</v>
      </c>
    </row>
    <row r="6327" spans="1:6">
      <c r="A6327" s="596">
        <v>96395</v>
      </c>
      <c r="B6327" s="596" t="s">
        <v>7044</v>
      </c>
      <c r="C6327" s="596" t="s">
        <v>63</v>
      </c>
      <c r="D6327" s="596" t="s">
        <v>793</v>
      </c>
      <c r="E6327" s="597">
        <v>440.94</v>
      </c>
      <c r="F6327" s="591" t="s">
        <v>794</v>
      </c>
    </row>
    <row r="6328" spans="1:6">
      <c r="A6328" s="596">
        <v>88411</v>
      </c>
      <c r="B6328" s="596" t="s">
        <v>7045</v>
      </c>
      <c r="C6328" s="596" t="s">
        <v>68</v>
      </c>
      <c r="D6328" s="596" t="s">
        <v>1410</v>
      </c>
      <c r="E6328" s="597">
        <v>3.33</v>
      </c>
      <c r="F6328" s="591" t="s">
        <v>794</v>
      </c>
    </row>
    <row r="6329" spans="1:6">
      <c r="A6329" s="596">
        <v>88412</v>
      </c>
      <c r="B6329" s="596" t="s">
        <v>7046</v>
      </c>
      <c r="C6329" s="596" t="s">
        <v>68</v>
      </c>
      <c r="D6329" s="596" t="s">
        <v>1410</v>
      </c>
      <c r="E6329" s="597">
        <v>2.66</v>
      </c>
      <c r="F6329" s="591" t="s">
        <v>794</v>
      </c>
    </row>
    <row r="6330" spans="1:6">
      <c r="A6330" s="596">
        <v>88413</v>
      </c>
      <c r="B6330" s="596" t="s">
        <v>7047</v>
      </c>
      <c r="C6330" s="596" t="s">
        <v>68</v>
      </c>
      <c r="D6330" s="596" t="s">
        <v>1410</v>
      </c>
      <c r="E6330" s="597">
        <v>4.28</v>
      </c>
      <c r="F6330" s="591" t="s">
        <v>794</v>
      </c>
    </row>
    <row r="6331" spans="1:6">
      <c r="A6331" s="596">
        <v>88414</v>
      </c>
      <c r="B6331" s="596" t="s">
        <v>7048</v>
      </c>
      <c r="C6331" s="596" t="s">
        <v>68</v>
      </c>
      <c r="D6331" s="596" t="s">
        <v>1410</v>
      </c>
      <c r="E6331" s="597">
        <v>5.07</v>
      </c>
      <c r="F6331" s="591" t="s">
        <v>794</v>
      </c>
    </row>
    <row r="6332" spans="1:6">
      <c r="A6332" s="596">
        <v>88415</v>
      </c>
      <c r="B6332" s="596" t="s">
        <v>7049</v>
      </c>
      <c r="C6332" s="596" t="s">
        <v>68</v>
      </c>
      <c r="D6332" s="596" t="s">
        <v>1410</v>
      </c>
      <c r="E6332" s="597">
        <v>3.4</v>
      </c>
      <c r="F6332" s="591" t="s">
        <v>794</v>
      </c>
    </row>
    <row r="6333" spans="1:6">
      <c r="A6333" s="596">
        <v>88416</v>
      </c>
      <c r="B6333" s="596" t="s">
        <v>7050</v>
      </c>
      <c r="C6333" s="596" t="s">
        <v>68</v>
      </c>
      <c r="D6333" s="596" t="s">
        <v>942</v>
      </c>
      <c r="E6333" s="597">
        <v>20.11</v>
      </c>
      <c r="F6333" s="591" t="s">
        <v>794</v>
      </c>
    </row>
    <row r="6334" spans="1:6">
      <c r="A6334" s="596">
        <v>88417</v>
      </c>
      <c r="B6334" s="596" t="s">
        <v>7051</v>
      </c>
      <c r="C6334" s="596" t="s">
        <v>68</v>
      </c>
      <c r="D6334" s="596" t="s">
        <v>942</v>
      </c>
      <c r="E6334" s="597">
        <v>17.28</v>
      </c>
      <c r="F6334" s="591" t="s">
        <v>794</v>
      </c>
    </row>
    <row r="6335" spans="1:6">
      <c r="A6335" s="596">
        <v>88420</v>
      </c>
      <c r="B6335" s="596" t="s">
        <v>7052</v>
      </c>
      <c r="C6335" s="596" t="s">
        <v>68</v>
      </c>
      <c r="D6335" s="596" t="s">
        <v>942</v>
      </c>
      <c r="E6335" s="597">
        <v>22.42</v>
      </c>
      <c r="F6335" s="591" t="s">
        <v>794</v>
      </c>
    </row>
    <row r="6336" spans="1:6">
      <c r="A6336" s="596">
        <v>88421</v>
      </c>
      <c r="B6336" s="596" t="s">
        <v>7053</v>
      </c>
      <c r="C6336" s="596" t="s">
        <v>68</v>
      </c>
      <c r="D6336" s="596" t="s">
        <v>942</v>
      </c>
      <c r="E6336" s="597">
        <v>27.13</v>
      </c>
      <c r="F6336" s="591" t="s">
        <v>794</v>
      </c>
    </row>
    <row r="6337" spans="1:6">
      <c r="A6337" s="596">
        <v>88423</v>
      </c>
      <c r="B6337" s="596" t="s">
        <v>7054</v>
      </c>
      <c r="C6337" s="596" t="s">
        <v>68</v>
      </c>
      <c r="D6337" s="596" t="s">
        <v>942</v>
      </c>
      <c r="E6337" s="598">
        <v>20.02</v>
      </c>
      <c r="F6337" s="591" t="s">
        <v>794</v>
      </c>
    </row>
    <row r="6338" spans="1:6">
      <c r="A6338" s="596">
        <v>88424</v>
      </c>
      <c r="B6338" s="596" t="s">
        <v>7055</v>
      </c>
      <c r="C6338" s="596" t="s">
        <v>68</v>
      </c>
      <c r="D6338" s="596" t="s">
        <v>942</v>
      </c>
      <c r="E6338" s="597">
        <v>23.02</v>
      </c>
      <c r="F6338" s="591" t="s">
        <v>794</v>
      </c>
    </row>
    <row r="6339" spans="1:6">
      <c r="A6339" s="596">
        <v>88426</v>
      </c>
      <c r="B6339" s="596" t="s">
        <v>7056</v>
      </c>
      <c r="C6339" s="596" t="s">
        <v>68</v>
      </c>
      <c r="D6339" s="596" t="s">
        <v>942</v>
      </c>
      <c r="E6339" s="598">
        <v>18.86</v>
      </c>
      <c r="F6339" s="591" t="s">
        <v>794</v>
      </c>
    </row>
    <row r="6340" spans="1:6">
      <c r="A6340" s="596">
        <v>88428</v>
      </c>
      <c r="B6340" s="596" t="s">
        <v>7057</v>
      </c>
      <c r="C6340" s="596" t="s">
        <v>68</v>
      </c>
      <c r="D6340" s="596" t="s">
        <v>942</v>
      </c>
      <c r="E6340" s="597">
        <v>28.01</v>
      </c>
      <c r="F6340" s="591" t="s">
        <v>794</v>
      </c>
    </row>
    <row r="6341" spans="1:6">
      <c r="A6341" s="596">
        <v>88429</v>
      </c>
      <c r="B6341" s="596" t="s">
        <v>7058</v>
      </c>
      <c r="C6341" s="596" t="s">
        <v>68</v>
      </c>
      <c r="D6341" s="596" t="s">
        <v>942</v>
      </c>
      <c r="E6341" s="597">
        <v>33.630000000000003</v>
      </c>
      <c r="F6341" s="591" t="s">
        <v>794</v>
      </c>
    </row>
    <row r="6342" spans="1:6">
      <c r="A6342" s="596">
        <v>88431</v>
      </c>
      <c r="B6342" s="596" t="s">
        <v>7059</v>
      </c>
      <c r="C6342" s="596" t="s">
        <v>68</v>
      </c>
      <c r="D6342" s="596" t="s">
        <v>942</v>
      </c>
      <c r="E6342" s="597">
        <v>23.29</v>
      </c>
      <c r="F6342" s="591" t="s">
        <v>794</v>
      </c>
    </row>
    <row r="6343" spans="1:6">
      <c r="A6343" s="596">
        <v>88432</v>
      </c>
      <c r="B6343" s="596" t="s">
        <v>7060</v>
      </c>
      <c r="C6343" s="596" t="s">
        <v>68</v>
      </c>
      <c r="D6343" s="596" t="s">
        <v>942</v>
      </c>
      <c r="E6343" s="597">
        <v>28.48</v>
      </c>
      <c r="F6343" s="591" t="s">
        <v>794</v>
      </c>
    </row>
    <row r="6344" spans="1:6">
      <c r="A6344" s="596">
        <v>88484</v>
      </c>
      <c r="B6344" s="596" t="s">
        <v>7061</v>
      </c>
      <c r="C6344" s="596" t="s">
        <v>68</v>
      </c>
      <c r="D6344" s="596" t="s">
        <v>1410</v>
      </c>
      <c r="E6344" s="597">
        <v>3.87</v>
      </c>
      <c r="F6344" s="591" t="s">
        <v>794</v>
      </c>
    </row>
    <row r="6345" spans="1:6">
      <c r="A6345" s="596">
        <v>88485</v>
      </c>
      <c r="B6345" s="596" t="s">
        <v>7062</v>
      </c>
      <c r="C6345" s="596" t="s">
        <v>68</v>
      </c>
      <c r="D6345" s="596" t="s">
        <v>1410</v>
      </c>
      <c r="E6345" s="598">
        <v>3.07</v>
      </c>
      <c r="F6345" s="591" t="s">
        <v>794</v>
      </c>
    </row>
    <row r="6346" spans="1:6">
      <c r="A6346" s="596">
        <v>88488</v>
      </c>
      <c r="B6346" s="596" t="s">
        <v>7063</v>
      </c>
      <c r="C6346" s="596" t="s">
        <v>68</v>
      </c>
      <c r="D6346" s="596" t="s">
        <v>1410</v>
      </c>
      <c r="E6346" s="598">
        <v>13.64</v>
      </c>
      <c r="F6346" s="591" t="s">
        <v>794</v>
      </c>
    </row>
    <row r="6347" spans="1:6">
      <c r="A6347" s="596">
        <v>88489</v>
      </c>
      <c r="B6347" s="596" t="s">
        <v>7064</v>
      </c>
      <c r="C6347" s="596" t="s">
        <v>68</v>
      </c>
      <c r="D6347" s="596" t="s">
        <v>1410</v>
      </c>
      <c r="E6347" s="598">
        <v>11.69</v>
      </c>
      <c r="F6347" s="591" t="s">
        <v>794</v>
      </c>
    </row>
    <row r="6348" spans="1:6">
      <c r="A6348" s="596">
        <v>88494</v>
      </c>
      <c r="B6348" s="596" t="s">
        <v>7065</v>
      </c>
      <c r="C6348" s="596" t="s">
        <v>68</v>
      </c>
      <c r="D6348" s="596" t="s">
        <v>942</v>
      </c>
      <c r="E6348" s="598">
        <v>17.96</v>
      </c>
      <c r="F6348" s="591" t="s">
        <v>794</v>
      </c>
    </row>
    <row r="6349" spans="1:6">
      <c r="A6349" s="596">
        <v>88495</v>
      </c>
      <c r="B6349" s="596" t="s">
        <v>7066</v>
      </c>
      <c r="C6349" s="596" t="s">
        <v>68</v>
      </c>
      <c r="D6349" s="596" t="s">
        <v>942</v>
      </c>
      <c r="E6349" s="597">
        <v>10.02</v>
      </c>
      <c r="F6349" s="591" t="s">
        <v>794</v>
      </c>
    </row>
    <row r="6350" spans="1:6">
      <c r="A6350" s="596">
        <v>88496</v>
      </c>
      <c r="B6350" s="596" t="s">
        <v>7067</v>
      </c>
      <c r="C6350" s="596" t="s">
        <v>68</v>
      </c>
      <c r="D6350" s="596" t="s">
        <v>942</v>
      </c>
      <c r="E6350" s="597">
        <v>27.32</v>
      </c>
      <c r="F6350" s="591" t="s">
        <v>794</v>
      </c>
    </row>
    <row r="6351" spans="1:6">
      <c r="A6351" s="596">
        <v>88497</v>
      </c>
      <c r="B6351" s="596" t="s">
        <v>7068</v>
      </c>
      <c r="C6351" s="596" t="s">
        <v>68</v>
      </c>
      <c r="D6351" s="596" t="s">
        <v>942</v>
      </c>
      <c r="E6351" s="597">
        <v>15.67</v>
      </c>
      <c r="F6351" s="591" t="s">
        <v>794</v>
      </c>
    </row>
    <row r="6352" spans="1:6">
      <c r="A6352" s="596">
        <v>95305</v>
      </c>
      <c r="B6352" s="596" t="s">
        <v>7069</v>
      </c>
      <c r="C6352" s="596" t="s">
        <v>68</v>
      </c>
      <c r="D6352" s="596" t="s">
        <v>942</v>
      </c>
      <c r="E6352" s="598">
        <v>12.47</v>
      </c>
      <c r="F6352" s="591" t="s">
        <v>794</v>
      </c>
    </row>
    <row r="6353" spans="1:6">
      <c r="A6353" s="596">
        <v>95306</v>
      </c>
      <c r="B6353" s="596" t="s">
        <v>7070</v>
      </c>
      <c r="C6353" s="596" t="s">
        <v>68</v>
      </c>
      <c r="D6353" s="596" t="s">
        <v>942</v>
      </c>
      <c r="E6353" s="597">
        <v>14.31</v>
      </c>
      <c r="F6353" s="591" t="s">
        <v>794</v>
      </c>
    </row>
    <row r="6354" spans="1:6">
      <c r="A6354" s="596">
        <v>95622</v>
      </c>
      <c r="B6354" s="596" t="s">
        <v>7071</v>
      </c>
      <c r="C6354" s="596" t="s">
        <v>68</v>
      </c>
      <c r="D6354" s="596" t="s">
        <v>1410</v>
      </c>
      <c r="E6354" s="597">
        <v>13.24</v>
      </c>
      <c r="F6354" s="591" t="s">
        <v>794</v>
      </c>
    </row>
    <row r="6355" spans="1:6">
      <c r="A6355" s="596">
        <v>95623</v>
      </c>
      <c r="B6355" s="596" t="s">
        <v>7072</v>
      </c>
      <c r="C6355" s="596" t="s">
        <v>68</v>
      </c>
      <c r="D6355" s="596" t="s">
        <v>1410</v>
      </c>
      <c r="E6355" s="598">
        <v>9.5500000000000007</v>
      </c>
      <c r="F6355" s="591" t="s">
        <v>794</v>
      </c>
    </row>
    <row r="6356" spans="1:6">
      <c r="A6356" s="596">
        <v>95624</v>
      </c>
      <c r="B6356" s="596" t="s">
        <v>7073</v>
      </c>
      <c r="C6356" s="596" t="s">
        <v>68</v>
      </c>
      <c r="D6356" s="596" t="s">
        <v>1410</v>
      </c>
      <c r="E6356" s="598">
        <v>19.37</v>
      </c>
      <c r="F6356" s="591" t="s">
        <v>794</v>
      </c>
    </row>
    <row r="6357" spans="1:6">
      <c r="A6357" s="596">
        <v>95625</v>
      </c>
      <c r="B6357" s="596" t="s">
        <v>7074</v>
      </c>
      <c r="C6357" s="596" t="s">
        <v>68</v>
      </c>
      <c r="D6357" s="596" t="s">
        <v>1410</v>
      </c>
      <c r="E6357" s="598">
        <v>22.95</v>
      </c>
      <c r="F6357" s="591" t="s">
        <v>794</v>
      </c>
    </row>
    <row r="6358" spans="1:6">
      <c r="A6358" s="596">
        <v>95626</v>
      </c>
      <c r="B6358" s="596" t="s">
        <v>7075</v>
      </c>
      <c r="C6358" s="596" t="s">
        <v>68</v>
      </c>
      <c r="D6358" s="596" t="s">
        <v>1410</v>
      </c>
      <c r="E6358" s="597">
        <v>13.92</v>
      </c>
      <c r="F6358" s="591" t="s">
        <v>794</v>
      </c>
    </row>
    <row r="6359" spans="1:6">
      <c r="A6359" s="596">
        <v>96126</v>
      </c>
      <c r="B6359" s="596" t="s">
        <v>7076</v>
      </c>
      <c r="C6359" s="596" t="s">
        <v>68</v>
      </c>
      <c r="D6359" s="596" t="s">
        <v>942</v>
      </c>
      <c r="E6359" s="597">
        <v>15.33</v>
      </c>
      <c r="F6359" s="591" t="s">
        <v>794</v>
      </c>
    </row>
    <row r="6360" spans="1:6">
      <c r="A6360" s="596">
        <v>96127</v>
      </c>
      <c r="B6360" s="596" t="s">
        <v>7077</v>
      </c>
      <c r="C6360" s="596" t="s">
        <v>68</v>
      </c>
      <c r="D6360" s="596" t="s">
        <v>942</v>
      </c>
      <c r="E6360" s="598">
        <v>10.06</v>
      </c>
      <c r="F6360" s="591" t="s">
        <v>794</v>
      </c>
    </row>
    <row r="6361" spans="1:6">
      <c r="A6361" s="596">
        <v>96128</v>
      </c>
      <c r="B6361" s="596" t="s">
        <v>7078</v>
      </c>
      <c r="C6361" s="596" t="s">
        <v>68</v>
      </c>
      <c r="D6361" s="596" t="s">
        <v>942</v>
      </c>
      <c r="E6361" s="597">
        <v>24.88</v>
      </c>
      <c r="F6361" s="591" t="s">
        <v>794</v>
      </c>
    </row>
    <row r="6362" spans="1:6">
      <c r="A6362" s="596">
        <v>96129</v>
      </c>
      <c r="B6362" s="596" t="s">
        <v>7079</v>
      </c>
      <c r="C6362" s="596" t="s">
        <v>68</v>
      </c>
      <c r="D6362" s="596" t="s">
        <v>942</v>
      </c>
      <c r="E6362" s="598">
        <v>29.29</v>
      </c>
      <c r="F6362" s="591" t="s">
        <v>794</v>
      </c>
    </row>
    <row r="6363" spans="1:6">
      <c r="A6363" s="596">
        <v>96130</v>
      </c>
      <c r="B6363" s="596" t="s">
        <v>7080</v>
      </c>
      <c r="C6363" s="596" t="s">
        <v>68</v>
      </c>
      <c r="D6363" s="596" t="s">
        <v>942</v>
      </c>
      <c r="E6363" s="598">
        <v>16.510000000000002</v>
      </c>
      <c r="F6363" s="591" t="s">
        <v>794</v>
      </c>
    </row>
    <row r="6364" spans="1:6">
      <c r="A6364" s="596">
        <v>96131</v>
      </c>
      <c r="B6364" s="596" t="s">
        <v>7081</v>
      </c>
      <c r="C6364" s="596" t="s">
        <v>68</v>
      </c>
      <c r="D6364" s="596" t="s">
        <v>942</v>
      </c>
      <c r="E6364" s="598">
        <v>24.31</v>
      </c>
      <c r="F6364" s="591" t="s">
        <v>794</v>
      </c>
    </row>
    <row r="6365" spans="1:6">
      <c r="A6365" s="596">
        <v>96132</v>
      </c>
      <c r="B6365" s="596" t="s">
        <v>7082</v>
      </c>
      <c r="C6365" s="596" t="s">
        <v>68</v>
      </c>
      <c r="D6365" s="596" t="s">
        <v>942</v>
      </c>
      <c r="E6365" s="598">
        <v>16.46</v>
      </c>
      <c r="F6365" s="591" t="s">
        <v>794</v>
      </c>
    </row>
    <row r="6366" spans="1:6">
      <c r="A6366" s="596">
        <v>96133</v>
      </c>
      <c r="B6366" s="596" t="s">
        <v>7083</v>
      </c>
      <c r="C6366" s="596" t="s">
        <v>68</v>
      </c>
      <c r="D6366" s="596" t="s">
        <v>942</v>
      </c>
      <c r="E6366" s="597">
        <v>38.21</v>
      </c>
      <c r="F6366" s="591" t="s">
        <v>794</v>
      </c>
    </row>
    <row r="6367" spans="1:6">
      <c r="A6367" s="596">
        <v>96134</v>
      </c>
      <c r="B6367" s="596" t="s">
        <v>7084</v>
      </c>
      <c r="C6367" s="596" t="s">
        <v>68</v>
      </c>
      <c r="D6367" s="596" t="s">
        <v>942</v>
      </c>
      <c r="E6367" s="598">
        <v>45.05</v>
      </c>
      <c r="F6367" s="591" t="s">
        <v>794</v>
      </c>
    </row>
    <row r="6368" spans="1:6">
      <c r="A6368" s="596">
        <v>96135</v>
      </c>
      <c r="B6368" s="596" t="s">
        <v>7085</v>
      </c>
      <c r="C6368" s="596" t="s">
        <v>68</v>
      </c>
      <c r="D6368" s="596" t="s">
        <v>942</v>
      </c>
      <c r="E6368" s="598">
        <v>25.98</v>
      </c>
      <c r="F6368" s="591" t="s">
        <v>794</v>
      </c>
    </row>
    <row r="6369" spans="1:6">
      <c r="A6369" s="596">
        <v>104639</v>
      </c>
      <c r="B6369" s="596" t="s">
        <v>7086</v>
      </c>
      <c r="C6369" s="596" t="s">
        <v>68</v>
      </c>
      <c r="D6369" s="596" t="s">
        <v>942</v>
      </c>
      <c r="E6369" s="597">
        <v>10.210000000000001</v>
      </c>
      <c r="F6369" s="591" t="s">
        <v>794</v>
      </c>
    </row>
    <row r="6370" spans="1:6">
      <c r="A6370" s="596">
        <v>104640</v>
      </c>
      <c r="B6370" s="596" t="s">
        <v>7087</v>
      </c>
      <c r="C6370" s="596" t="s">
        <v>68</v>
      </c>
      <c r="D6370" s="596" t="s">
        <v>942</v>
      </c>
      <c r="E6370" s="597">
        <v>11.48</v>
      </c>
      <c r="F6370" s="591" t="s">
        <v>794</v>
      </c>
    </row>
    <row r="6371" spans="1:6">
      <c r="A6371" s="596">
        <v>104641</v>
      </c>
      <c r="B6371" s="596" t="s">
        <v>7088</v>
      </c>
      <c r="C6371" s="596" t="s">
        <v>68</v>
      </c>
      <c r="D6371" s="596" t="s">
        <v>942</v>
      </c>
      <c r="E6371" s="598">
        <v>8.26</v>
      </c>
      <c r="F6371" s="591" t="s">
        <v>794</v>
      </c>
    </row>
    <row r="6372" spans="1:6">
      <c r="A6372" s="596">
        <v>104642</v>
      </c>
      <c r="B6372" s="596" t="s">
        <v>7089</v>
      </c>
      <c r="C6372" s="596" t="s">
        <v>68</v>
      </c>
      <c r="D6372" s="596" t="s">
        <v>942</v>
      </c>
      <c r="E6372" s="597">
        <v>9.5299999999999994</v>
      </c>
      <c r="F6372" s="591" t="s">
        <v>794</v>
      </c>
    </row>
    <row r="6373" spans="1:6">
      <c r="A6373" s="596">
        <v>102193</v>
      </c>
      <c r="B6373" s="596" t="s">
        <v>7090</v>
      </c>
      <c r="C6373" s="596" t="s">
        <v>68</v>
      </c>
      <c r="D6373" s="596" t="s">
        <v>942</v>
      </c>
      <c r="E6373" s="598">
        <v>1.78</v>
      </c>
      <c r="F6373" s="591" t="s">
        <v>794</v>
      </c>
    </row>
    <row r="6374" spans="1:6">
      <c r="A6374" s="596">
        <v>102194</v>
      </c>
      <c r="B6374" s="596" t="s">
        <v>7091</v>
      </c>
      <c r="C6374" s="596" t="s">
        <v>68</v>
      </c>
      <c r="D6374" s="596" t="s">
        <v>942</v>
      </c>
      <c r="E6374" s="598">
        <v>6.94</v>
      </c>
      <c r="F6374" s="591" t="s">
        <v>794</v>
      </c>
    </row>
    <row r="6375" spans="1:6">
      <c r="A6375" s="596">
        <v>102197</v>
      </c>
      <c r="B6375" s="596" t="s">
        <v>7092</v>
      </c>
      <c r="C6375" s="596" t="s">
        <v>68</v>
      </c>
      <c r="D6375" s="596" t="s">
        <v>942</v>
      </c>
      <c r="E6375" s="597">
        <v>24.46</v>
      </c>
      <c r="F6375" s="591" t="s">
        <v>794</v>
      </c>
    </row>
    <row r="6376" spans="1:6">
      <c r="A6376" s="596">
        <v>102200</v>
      </c>
      <c r="B6376" s="596" t="s">
        <v>7093</v>
      </c>
      <c r="C6376" s="596" t="s">
        <v>68</v>
      </c>
      <c r="D6376" s="596" t="s">
        <v>942</v>
      </c>
      <c r="E6376" s="597">
        <v>18.649999999999999</v>
      </c>
      <c r="F6376" s="591" t="s">
        <v>794</v>
      </c>
    </row>
    <row r="6377" spans="1:6">
      <c r="A6377" s="596">
        <v>102201</v>
      </c>
      <c r="B6377" s="596" t="s">
        <v>7094</v>
      </c>
      <c r="C6377" s="596" t="s">
        <v>68</v>
      </c>
      <c r="D6377" s="596" t="s">
        <v>942</v>
      </c>
      <c r="E6377" s="597">
        <v>16.760000000000002</v>
      </c>
      <c r="F6377" s="591" t="s">
        <v>794</v>
      </c>
    </row>
    <row r="6378" spans="1:6">
      <c r="A6378" s="596">
        <v>102202</v>
      </c>
      <c r="B6378" s="596" t="s">
        <v>7095</v>
      </c>
      <c r="C6378" s="596" t="s">
        <v>68</v>
      </c>
      <c r="D6378" s="596" t="s">
        <v>942</v>
      </c>
      <c r="E6378" s="597">
        <v>47.17</v>
      </c>
      <c r="F6378" s="591" t="s">
        <v>794</v>
      </c>
    </row>
    <row r="6379" spans="1:6">
      <c r="A6379" s="596">
        <v>102203</v>
      </c>
      <c r="B6379" s="596" t="s">
        <v>7096</v>
      </c>
      <c r="C6379" s="596" t="s">
        <v>68</v>
      </c>
      <c r="D6379" s="596" t="s">
        <v>942</v>
      </c>
      <c r="E6379" s="597">
        <v>9.57</v>
      </c>
      <c r="F6379" s="591" t="s">
        <v>794</v>
      </c>
    </row>
    <row r="6380" spans="1:6">
      <c r="A6380" s="596">
        <v>102204</v>
      </c>
      <c r="B6380" s="596" t="s">
        <v>7097</v>
      </c>
      <c r="C6380" s="596" t="s">
        <v>68</v>
      </c>
      <c r="D6380" s="596" t="s">
        <v>942</v>
      </c>
      <c r="E6380" s="597">
        <v>9.93</v>
      </c>
      <c r="F6380" s="591" t="s">
        <v>794</v>
      </c>
    </row>
    <row r="6381" spans="1:6">
      <c r="A6381" s="596">
        <v>102205</v>
      </c>
      <c r="B6381" s="596" t="s">
        <v>7098</v>
      </c>
      <c r="C6381" s="596" t="s">
        <v>68</v>
      </c>
      <c r="D6381" s="596" t="s">
        <v>1410</v>
      </c>
      <c r="E6381" s="597">
        <v>8.82</v>
      </c>
      <c r="F6381" s="591" t="s">
        <v>794</v>
      </c>
    </row>
    <row r="6382" spans="1:6">
      <c r="A6382" s="596">
        <v>102207</v>
      </c>
      <c r="B6382" s="596" t="s">
        <v>7099</v>
      </c>
      <c r="C6382" s="596" t="s">
        <v>68</v>
      </c>
      <c r="D6382" s="596" t="s">
        <v>942</v>
      </c>
      <c r="E6382" s="598">
        <v>7.35</v>
      </c>
      <c r="F6382" s="591" t="s">
        <v>794</v>
      </c>
    </row>
    <row r="6383" spans="1:6">
      <c r="A6383" s="596">
        <v>102208</v>
      </c>
      <c r="B6383" s="596" t="s">
        <v>7100</v>
      </c>
      <c r="C6383" s="596" t="s">
        <v>68</v>
      </c>
      <c r="D6383" s="596" t="s">
        <v>942</v>
      </c>
      <c r="E6383" s="597">
        <v>6.99</v>
      </c>
      <c r="F6383" s="591" t="s">
        <v>794</v>
      </c>
    </row>
    <row r="6384" spans="1:6">
      <c r="A6384" s="596">
        <v>102209</v>
      </c>
      <c r="B6384" s="596" t="s">
        <v>7101</v>
      </c>
      <c r="C6384" s="596" t="s">
        <v>68</v>
      </c>
      <c r="D6384" s="596" t="s">
        <v>942</v>
      </c>
      <c r="E6384" s="597">
        <v>7.22</v>
      </c>
      <c r="F6384" s="591" t="s">
        <v>794</v>
      </c>
    </row>
    <row r="6385" spans="1:6">
      <c r="A6385" s="596">
        <v>102210</v>
      </c>
      <c r="B6385" s="596" t="s">
        <v>7102</v>
      </c>
      <c r="C6385" s="596" t="s">
        <v>68</v>
      </c>
      <c r="D6385" s="596" t="s">
        <v>1410</v>
      </c>
      <c r="E6385" s="597">
        <v>6.87</v>
      </c>
      <c r="F6385" s="591" t="s">
        <v>794</v>
      </c>
    </row>
    <row r="6386" spans="1:6">
      <c r="A6386" s="596">
        <v>102213</v>
      </c>
      <c r="B6386" s="596" t="s">
        <v>7103</v>
      </c>
      <c r="C6386" s="596" t="s">
        <v>68</v>
      </c>
      <c r="D6386" s="596" t="s">
        <v>942</v>
      </c>
      <c r="E6386" s="597">
        <v>19.16</v>
      </c>
      <c r="F6386" s="591" t="s">
        <v>794</v>
      </c>
    </row>
    <row r="6387" spans="1:6">
      <c r="A6387" s="596">
        <v>102214</v>
      </c>
      <c r="B6387" s="596" t="s">
        <v>7104</v>
      </c>
      <c r="C6387" s="596" t="s">
        <v>68</v>
      </c>
      <c r="D6387" s="596" t="s">
        <v>942</v>
      </c>
      <c r="E6387" s="597">
        <v>19.86</v>
      </c>
      <c r="F6387" s="591" t="s">
        <v>794</v>
      </c>
    </row>
    <row r="6388" spans="1:6">
      <c r="A6388" s="596">
        <v>102215</v>
      </c>
      <c r="B6388" s="596" t="s">
        <v>7105</v>
      </c>
      <c r="C6388" s="596" t="s">
        <v>68</v>
      </c>
      <c r="D6388" s="596" t="s">
        <v>1410</v>
      </c>
      <c r="E6388" s="597">
        <v>17.66</v>
      </c>
      <c r="F6388" s="591" t="s">
        <v>794</v>
      </c>
    </row>
    <row r="6389" spans="1:6">
      <c r="A6389" s="596">
        <v>102217</v>
      </c>
      <c r="B6389" s="596" t="s">
        <v>7106</v>
      </c>
      <c r="C6389" s="596" t="s">
        <v>68</v>
      </c>
      <c r="D6389" s="596" t="s">
        <v>942</v>
      </c>
      <c r="E6389" s="598">
        <v>14.72</v>
      </c>
      <c r="F6389" s="591" t="s">
        <v>794</v>
      </c>
    </row>
    <row r="6390" spans="1:6">
      <c r="A6390" s="596">
        <v>102218</v>
      </c>
      <c r="B6390" s="596" t="s">
        <v>7107</v>
      </c>
      <c r="C6390" s="596" t="s">
        <v>68</v>
      </c>
      <c r="D6390" s="596" t="s">
        <v>942</v>
      </c>
      <c r="E6390" s="598">
        <v>13.99</v>
      </c>
      <c r="F6390" s="591" t="s">
        <v>794</v>
      </c>
    </row>
    <row r="6391" spans="1:6">
      <c r="A6391" s="596">
        <v>102219</v>
      </c>
      <c r="B6391" s="596" t="s">
        <v>319</v>
      </c>
      <c r="C6391" s="596" t="s">
        <v>68</v>
      </c>
      <c r="D6391" s="596" t="s">
        <v>942</v>
      </c>
      <c r="E6391" s="598">
        <v>14.45</v>
      </c>
      <c r="F6391" s="591" t="s">
        <v>794</v>
      </c>
    </row>
    <row r="6392" spans="1:6">
      <c r="A6392" s="596">
        <v>102220</v>
      </c>
      <c r="B6392" s="596" t="s">
        <v>7108</v>
      </c>
      <c r="C6392" s="596" t="s">
        <v>68</v>
      </c>
      <c r="D6392" s="596" t="s">
        <v>1410</v>
      </c>
      <c r="E6392" s="598">
        <v>13.77</v>
      </c>
      <c r="F6392" s="591" t="s">
        <v>794</v>
      </c>
    </row>
    <row r="6393" spans="1:6">
      <c r="A6393" s="596">
        <v>102223</v>
      </c>
      <c r="B6393" s="596" t="s">
        <v>7109</v>
      </c>
      <c r="C6393" s="596" t="s">
        <v>68</v>
      </c>
      <c r="D6393" s="596" t="s">
        <v>942</v>
      </c>
      <c r="E6393" s="598">
        <v>28.75</v>
      </c>
      <c r="F6393" s="591" t="s">
        <v>794</v>
      </c>
    </row>
    <row r="6394" spans="1:6">
      <c r="A6394" s="596">
        <v>102224</v>
      </c>
      <c r="B6394" s="596" t="s">
        <v>7110</v>
      </c>
      <c r="C6394" s="596" t="s">
        <v>68</v>
      </c>
      <c r="D6394" s="596" t="s">
        <v>942</v>
      </c>
      <c r="E6394" s="598">
        <v>29.79</v>
      </c>
      <c r="F6394" s="591" t="s">
        <v>794</v>
      </c>
    </row>
    <row r="6395" spans="1:6">
      <c r="A6395" s="596">
        <v>102225</v>
      </c>
      <c r="B6395" s="596" t="s">
        <v>7111</v>
      </c>
      <c r="C6395" s="596" t="s">
        <v>68</v>
      </c>
      <c r="D6395" s="596" t="s">
        <v>1410</v>
      </c>
      <c r="E6395" s="598">
        <v>26.49</v>
      </c>
      <c r="F6395" s="591" t="s">
        <v>794</v>
      </c>
    </row>
    <row r="6396" spans="1:6">
      <c r="A6396" s="596">
        <v>102227</v>
      </c>
      <c r="B6396" s="596" t="s">
        <v>7112</v>
      </c>
      <c r="C6396" s="596" t="s">
        <v>68</v>
      </c>
      <c r="D6396" s="596" t="s">
        <v>942</v>
      </c>
      <c r="E6396" s="598">
        <v>22.08</v>
      </c>
      <c r="F6396" s="591" t="s">
        <v>794</v>
      </c>
    </row>
    <row r="6397" spans="1:6">
      <c r="A6397" s="596">
        <v>102228</v>
      </c>
      <c r="B6397" s="596" t="s">
        <v>7113</v>
      </c>
      <c r="C6397" s="596" t="s">
        <v>68</v>
      </c>
      <c r="D6397" s="596" t="s">
        <v>942</v>
      </c>
      <c r="E6397" s="598">
        <v>21.01</v>
      </c>
      <c r="F6397" s="591" t="s">
        <v>794</v>
      </c>
    </row>
    <row r="6398" spans="1:6">
      <c r="A6398" s="596">
        <v>102229</v>
      </c>
      <c r="B6398" s="596" t="s">
        <v>7114</v>
      </c>
      <c r="C6398" s="596" t="s">
        <v>68</v>
      </c>
      <c r="D6398" s="596" t="s">
        <v>942</v>
      </c>
      <c r="E6398" s="598">
        <v>21.69</v>
      </c>
      <c r="F6398" s="591" t="s">
        <v>794</v>
      </c>
    </row>
    <row r="6399" spans="1:6">
      <c r="A6399" s="596">
        <v>102230</v>
      </c>
      <c r="B6399" s="596" t="s">
        <v>7115</v>
      </c>
      <c r="C6399" s="596" t="s">
        <v>68</v>
      </c>
      <c r="D6399" s="596" t="s">
        <v>1410</v>
      </c>
      <c r="E6399" s="598">
        <v>20.65</v>
      </c>
      <c r="F6399" s="591" t="s">
        <v>794</v>
      </c>
    </row>
    <row r="6400" spans="1:6">
      <c r="A6400" s="596">
        <v>102233</v>
      </c>
      <c r="B6400" s="596" t="s">
        <v>7116</v>
      </c>
      <c r="C6400" s="596" t="s">
        <v>68</v>
      </c>
      <c r="D6400" s="596" t="s">
        <v>793</v>
      </c>
      <c r="E6400" s="598">
        <v>9.9600000000000009</v>
      </c>
      <c r="F6400" s="591" t="s">
        <v>794</v>
      </c>
    </row>
    <row r="6401" spans="1:6">
      <c r="A6401" s="596">
        <v>102234</v>
      </c>
      <c r="B6401" s="596" t="s">
        <v>7117</v>
      </c>
      <c r="C6401" s="596" t="s">
        <v>68</v>
      </c>
      <c r="D6401" s="596" t="s">
        <v>793</v>
      </c>
      <c r="E6401" s="598">
        <v>19.920000000000002</v>
      </c>
      <c r="F6401" s="591" t="s">
        <v>794</v>
      </c>
    </row>
    <row r="6402" spans="1:6">
      <c r="A6402" s="596">
        <v>100716</v>
      </c>
      <c r="B6402" s="596" t="s">
        <v>7118</v>
      </c>
      <c r="C6402" s="596" t="s">
        <v>68</v>
      </c>
      <c r="D6402" s="596" t="s">
        <v>793</v>
      </c>
      <c r="E6402" s="597">
        <v>25.72</v>
      </c>
      <c r="F6402" s="591" t="s">
        <v>794</v>
      </c>
    </row>
    <row r="6403" spans="1:6">
      <c r="A6403" s="596">
        <v>100717</v>
      </c>
      <c r="B6403" s="596" t="s">
        <v>7119</v>
      </c>
      <c r="C6403" s="596" t="s">
        <v>68</v>
      </c>
      <c r="D6403" s="596" t="s">
        <v>942</v>
      </c>
      <c r="E6403" s="597">
        <v>8.32</v>
      </c>
      <c r="F6403" s="591" t="s">
        <v>794</v>
      </c>
    </row>
    <row r="6404" spans="1:6">
      <c r="A6404" s="596">
        <v>100718</v>
      </c>
      <c r="B6404" s="596" t="s">
        <v>7120</v>
      </c>
      <c r="C6404" s="596" t="s">
        <v>67</v>
      </c>
      <c r="D6404" s="596" t="s">
        <v>942</v>
      </c>
      <c r="E6404" s="597">
        <v>1.22</v>
      </c>
      <c r="F6404" s="591" t="s">
        <v>794</v>
      </c>
    </row>
    <row r="6405" spans="1:6">
      <c r="A6405" s="596">
        <v>100719</v>
      </c>
      <c r="B6405" s="596" t="s">
        <v>7121</v>
      </c>
      <c r="C6405" s="596" t="s">
        <v>68</v>
      </c>
      <c r="D6405" s="596" t="s">
        <v>942</v>
      </c>
      <c r="E6405" s="597">
        <v>9.6300000000000008</v>
      </c>
      <c r="F6405" s="591" t="s">
        <v>794</v>
      </c>
    </row>
    <row r="6406" spans="1:6">
      <c r="A6406" s="596">
        <v>100720</v>
      </c>
      <c r="B6406" s="596" t="s">
        <v>7122</v>
      </c>
      <c r="C6406" s="596" t="s">
        <v>68</v>
      </c>
      <c r="D6406" s="596" t="s">
        <v>942</v>
      </c>
      <c r="E6406" s="597">
        <v>9.3000000000000007</v>
      </c>
      <c r="F6406" s="591" t="s">
        <v>794</v>
      </c>
    </row>
    <row r="6407" spans="1:6">
      <c r="A6407" s="596">
        <v>100721</v>
      </c>
      <c r="B6407" s="596" t="s">
        <v>7123</v>
      </c>
      <c r="C6407" s="596" t="s">
        <v>68</v>
      </c>
      <c r="D6407" s="596" t="s">
        <v>942</v>
      </c>
      <c r="E6407" s="597">
        <v>21.65</v>
      </c>
      <c r="F6407" s="591" t="s">
        <v>794</v>
      </c>
    </row>
    <row r="6408" spans="1:6">
      <c r="A6408" s="596">
        <v>100722</v>
      </c>
      <c r="B6408" s="596" t="s">
        <v>7124</v>
      </c>
      <c r="C6408" s="596" t="s">
        <v>68</v>
      </c>
      <c r="D6408" s="596" t="s">
        <v>942</v>
      </c>
      <c r="E6408" s="598">
        <v>20.78</v>
      </c>
      <c r="F6408" s="591" t="s">
        <v>794</v>
      </c>
    </row>
    <row r="6409" spans="1:6">
      <c r="A6409" s="596">
        <v>100723</v>
      </c>
      <c r="B6409" s="596" t="s">
        <v>7125</v>
      </c>
      <c r="C6409" s="596" t="s">
        <v>68</v>
      </c>
      <c r="D6409" s="596" t="s">
        <v>942</v>
      </c>
      <c r="E6409" s="597">
        <v>10.35</v>
      </c>
      <c r="F6409" s="591" t="s">
        <v>794</v>
      </c>
    </row>
    <row r="6410" spans="1:6">
      <c r="A6410" s="596">
        <v>100724</v>
      </c>
      <c r="B6410" s="596" t="s">
        <v>7126</v>
      </c>
      <c r="C6410" s="596" t="s">
        <v>68</v>
      </c>
      <c r="D6410" s="596" t="s">
        <v>942</v>
      </c>
      <c r="E6410" s="598">
        <v>12.16</v>
      </c>
      <c r="F6410" s="591" t="s">
        <v>794</v>
      </c>
    </row>
    <row r="6411" spans="1:6">
      <c r="A6411" s="596">
        <v>100725</v>
      </c>
      <c r="B6411" s="596" t="s">
        <v>7127</v>
      </c>
      <c r="C6411" s="596" t="s">
        <v>68</v>
      </c>
      <c r="D6411" s="596" t="s">
        <v>942</v>
      </c>
      <c r="E6411" s="598">
        <v>21.88</v>
      </c>
      <c r="F6411" s="591" t="s">
        <v>794</v>
      </c>
    </row>
    <row r="6412" spans="1:6">
      <c r="A6412" s="596">
        <v>100726</v>
      </c>
      <c r="B6412" s="596" t="s">
        <v>7128</v>
      </c>
      <c r="C6412" s="596" t="s">
        <v>68</v>
      </c>
      <c r="D6412" s="596" t="s">
        <v>942</v>
      </c>
      <c r="E6412" s="598">
        <v>23.54</v>
      </c>
      <c r="F6412" s="591" t="s">
        <v>794</v>
      </c>
    </row>
    <row r="6413" spans="1:6">
      <c r="A6413" s="596">
        <v>100727</v>
      </c>
      <c r="B6413" s="596" t="s">
        <v>7129</v>
      </c>
      <c r="C6413" s="596" t="s">
        <v>68</v>
      </c>
      <c r="D6413" s="596" t="s">
        <v>942</v>
      </c>
      <c r="E6413" s="598">
        <v>23.52</v>
      </c>
      <c r="F6413" s="591" t="s">
        <v>794</v>
      </c>
    </row>
    <row r="6414" spans="1:6">
      <c r="A6414" s="596">
        <v>100728</v>
      </c>
      <c r="B6414" s="596" t="s">
        <v>7130</v>
      </c>
      <c r="C6414" s="596" t="s">
        <v>68</v>
      </c>
      <c r="D6414" s="596" t="s">
        <v>942</v>
      </c>
      <c r="E6414" s="597">
        <v>20.97</v>
      </c>
      <c r="F6414" s="591" t="s">
        <v>794</v>
      </c>
    </row>
    <row r="6415" spans="1:6">
      <c r="A6415" s="596">
        <v>100729</v>
      </c>
      <c r="B6415" s="596" t="s">
        <v>7131</v>
      </c>
      <c r="C6415" s="596" t="s">
        <v>68</v>
      </c>
      <c r="D6415" s="596" t="s">
        <v>942</v>
      </c>
      <c r="E6415" s="598">
        <v>17.87</v>
      </c>
      <c r="F6415" s="591" t="s">
        <v>794</v>
      </c>
    </row>
    <row r="6416" spans="1:6">
      <c r="A6416" s="596">
        <v>100730</v>
      </c>
      <c r="B6416" s="596" t="s">
        <v>7132</v>
      </c>
      <c r="C6416" s="596" t="s">
        <v>68</v>
      </c>
      <c r="D6416" s="596" t="s">
        <v>942</v>
      </c>
      <c r="E6416" s="598">
        <v>20.66</v>
      </c>
      <c r="F6416" s="591" t="s">
        <v>794</v>
      </c>
    </row>
    <row r="6417" spans="1:6">
      <c r="A6417" s="596">
        <v>100733</v>
      </c>
      <c r="B6417" s="596" t="s">
        <v>7133</v>
      </c>
      <c r="C6417" s="596" t="s">
        <v>68</v>
      </c>
      <c r="D6417" s="596" t="s">
        <v>942</v>
      </c>
      <c r="E6417" s="597">
        <v>9.77</v>
      </c>
      <c r="F6417" s="591" t="s">
        <v>794</v>
      </c>
    </row>
    <row r="6418" spans="1:6">
      <c r="A6418" s="596">
        <v>100734</v>
      </c>
      <c r="B6418" s="596" t="s">
        <v>7134</v>
      </c>
      <c r="C6418" s="596" t="s">
        <v>68</v>
      </c>
      <c r="D6418" s="596" t="s">
        <v>942</v>
      </c>
      <c r="E6418" s="597">
        <v>12.87</v>
      </c>
      <c r="F6418" s="591" t="s">
        <v>794</v>
      </c>
    </row>
    <row r="6419" spans="1:6">
      <c r="A6419" s="596">
        <v>100735</v>
      </c>
      <c r="B6419" s="596" t="s">
        <v>7135</v>
      </c>
      <c r="C6419" s="596" t="s">
        <v>68</v>
      </c>
      <c r="D6419" s="596" t="s">
        <v>942</v>
      </c>
      <c r="E6419" s="597">
        <v>9.48</v>
      </c>
      <c r="F6419" s="591" t="s">
        <v>794</v>
      </c>
    </row>
    <row r="6420" spans="1:6">
      <c r="A6420" s="596">
        <v>100736</v>
      </c>
      <c r="B6420" s="596" t="s">
        <v>7136</v>
      </c>
      <c r="C6420" s="596" t="s">
        <v>68</v>
      </c>
      <c r="D6420" s="596" t="s">
        <v>942</v>
      </c>
      <c r="E6420" s="597">
        <v>12.54</v>
      </c>
      <c r="F6420" s="591" t="s">
        <v>794</v>
      </c>
    </row>
    <row r="6421" spans="1:6">
      <c r="A6421" s="596">
        <v>100739</v>
      </c>
      <c r="B6421" s="596" t="s">
        <v>7137</v>
      </c>
      <c r="C6421" s="596" t="s">
        <v>68</v>
      </c>
      <c r="D6421" s="596" t="s">
        <v>942</v>
      </c>
      <c r="E6421" s="598">
        <v>9.49</v>
      </c>
      <c r="F6421" s="591" t="s">
        <v>794</v>
      </c>
    </row>
    <row r="6422" spans="1:6">
      <c r="A6422" s="596">
        <v>100740</v>
      </c>
      <c r="B6422" s="596" t="s">
        <v>7138</v>
      </c>
      <c r="C6422" s="596" t="s">
        <v>68</v>
      </c>
      <c r="D6422" s="596" t="s">
        <v>942</v>
      </c>
      <c r="E6422" s="598">
        <v>9.81</v>
      </c>
      <c r="F6422" s="591" t="s">
        <v>794</v>
      </c>
    </row>
    <row r="6423" spans="1:6">
      <c r="A6423" s="596">
        <v>100741</v>
      </c>
      <c r="B6423" s="596" t="s">
        <v>7139</v>
      </c>
      <c r="C6423" s="596" t="s">
        <v>68</v>
      </c>
      <c r="D6423" s="596" t="s">
        <v>942</v>
      </c>
      <c r="E6423" s="597">
        <v>21.32</v>
      </c>
      <c r="F6423" s="591" t="s">
        <v>794</v>
      </c>
    </row>
    <row r="6424" spans="1:6">
      <c r="A6424" s="596">
        <v>100742</v>
      </c>
      <c r="B6424" s="596" t="s">
        <v>321</v>
      </c>
      <c r="C6424" s="596" t="s">
        <v>68</v>
      </c>
      <c r="D6424" s="596" t="s">
        <v>942</v>
      </c>
      <c r="E6424" s="597">
        <v>21.26</v>
      </c>
      <c r="F6424" s="591" t="s">
        <v>794</v>
      </c>
    </row>
    <row r="6425" spans="1:6">
      <c r="A6425" s="596">
        <v>100743</v>
      </c>
      <c r="B6425" s="596" t="s">
        <v>7140</v>
      </c>
      <c r="C6425" s="596" t="s">
        <v>68</v>
      </c>
      <c r="D6425" s="596" t="s">
        <v>1410</v>
      </c>
      <c r="E6425" s="597">
        <v>9.27</v>
      </c>
      <c r="F6425" s="591" t="s">
        <v>794</v>
      </c>
    </row>
    <row r="6426" spans="1:6">
      <c r="A6426" s="596">
        <v>100744</v>
      </c>
      <c r="B6426" s="596" t="s">
        <v>7141</v>
      </c>
      <c r="C6426" s="596" t="s">
        <v>68</v>
      </c>
      <c r="D6426" s="596" t="s">
        <v>1410</v>
      </c>
      <c r="E6426" s="597">
        <v>9.67</v>
      </c>
      <c r="F6426" s="591" t="s">
        <v>794</v>
      </c>
    </row>
    <row r="6427" spans="1:6">
      <c r="A6427" s="596">
        <v>100745</v>
      </c>
      <c r="B6427" s="596" t="s">
        <v>7142</v>
      </c>
      <c r="C6427" s="596" t="s">
        <v>68</v>
      </c>
      <c r="D6427" s="596" t="s">
        <v>1410</v>
      </c>
      <c r="E6427" s="597">
        <v>21.09</v>
      </c>
      <c r="F6427" s="591" t="s">
        <v>794</v>
      </c>
    </row>
    <row r="6428" spans="1:6">
      <c r="A6428" s="596">
        <v>100746</v>
      </c>
      <c r="B6428" s="596" t="s">
        <v>7143</v>
      </c>
      <c r="C6428" s="596" t="s">
        <v>68</v>
      </c>
      <c r="D6428" s="596" t="s">
        <v>1410</v>
      </c>
      <c r="E6428" s="597">
        <v>21.12</v>
      </c>
      <c r="F6428" s="591" t="s">
        <v>794</v>
      </c>
    </row>
    <row r="6429" spans="1:6">
      <c r="A6429" s="596">
        <v>100747</v>
      </c>
      <c r="B6429" s="596" t="s">
        <v>7144</v>
      </c>
      <c r="C6429" s="596" t="s">
        <v>68</v>
      </c>
      <c r="D6429" s="596" t="s">
        <v>942</v>
      </c>
      <c r="E6429" s="598">
        <v>9.36</v>
      </c>
      <c r="F6429" s="591" t="s">
        <v>794</v>
      </c>
    </row>
    <row r="6430" spans="1:6">
      <c r="A6430" s="596">
        <v>100748</v>
      </c>
      <c r="B6430" s="596" t="s">
        <v>7145</v>
      </c>
      <c r="C6430" s="596" t="s">
        <v>68</v>
      </c>
      <c r="D6430" s="596" t="s">
        <v>942</v>
      </c>
      <c r="E6430" s="598">
        <v>9.73</v>
      </c>
      <c r="F6430" s="591" t="s">
        <v>794</v>
      </c>
    </row>
    <row r="6431" spans="1:6">
      <c r="A6431" s="596">
        <v>100749</v>
      </c>
      <c r="B6431" s="596" t="s">
        <v>7146</v>
      </c>
      <c r="C6431" s="596" t="s">
        <v>68</v>
      </c>
      <c r="D6431" s="596" t="s">
        <v>942</v>
      </c>
      <c r="E6431" s="598">
        <v>21.19</v>
      </c>
      <c r="F6431" s="591" t="s">
        <v>794</v>
      </c>
    </row>
    <row r="6432" spans="1:6">
      <c r="A6432" s="596">
        <v>100750</v>
      </c>
      <c r="B6432" s="596" t="s">
        <v>7147</v>
      </c>
      <c r="C6432" s="596" t="s">
        <v>68</v>
      </c>
      <c r="D6432" s="596" t="s">
        <v>942</v>
      </c>
      <c r="E6432" s="597">
        <v>21.18</v>
      </c>
      <c r="F6432" s="591" t="s">
        <v>794</v>
      </c>
    </row>
    <row r="6433" spans="1:6">
      <c r="A6433" s="596">
        <v>100751</v>
      </c>
      <c r="B6433" s="596" t="s">
        <v>7148</v>
      </c>
      <c r="C6433" s="596" t="s">
        <v>68</v>
      </c>
      <c r="D6433" s="596" t="s">
        <v>942</v>
      </c>
      <c r="E6433" s="597">
        <v>35.74</v>
      </c>
      <c r="F6433" s="591" t="s">
        <v>794</v>
      </c>
    </row>
    <row r="6434" spans="1:6">
      <c r="A6434" s="596">
        <v>100752</v>
      </c>
      <c r="B6434" s="596" t="s">
        <v>7149</v>
      </c>
      <c r="C6434" s="596" t="s">
        <v>68</v>
      </c>
      <c r="D6434" s="596" t="s">
        <v>942</v>
      </c>
      <c r="E6434" s="597">
        <v>41.34</v>
      </c>
      <c r="F6434" s="591" t="s">
        <v>794</v>
      </c>
    </row>
    <row r="6435" spans="1:6">
      <c r="A6435" s="596">
        <v>100753</v>
      </c>
      <c r="B6435" s="596" t="s">
        <v>7150</v>
      </c>
      <c r="C6435" s="596" t="s">
        <v>68</v>
      </c>
      <c r="D6435" s="596" t="s">
        <v>942</v>
      </c>
      <c r="E6435" s="597">
        <v>18.97</v>
      </c>
      <c r="F6435" s="591" t="s">
        <v>794</v>
      </c>
    </row>
    <row r="6436" spans="1:6">
      <c r="A6436" s="596">
        <v>100754</v>
      </c>
      <c r="B6436" s="596" t="s">
        <v>7151</v>
      </c>
      <c r="C6436" s="596" t="s">
        <v>68</v>
      </c>
      <c r="D6436" s="596" t="s">
        <v>942</v>
      </c>
      <c r="E6436" s="597">
        <v>25.1</v>
      </c>
      <c r="F6436" s="591" t="s">
        <v>794</v>
      </c>
    </row>
    <row r="6437" spans="1:6">
      <c r="A6437" s="596">
        <v>100757</v>
      </c>
      <c r="B6437" s="596" t="s">
        <v>7152</v>
      </c>
      <c r="C6437" s="596" t="s">
        <v>68</v>
      </c>
      <c r="D6437" s="596" t="s">
        <v>942</v>
      </c>
      <c r="E6437" s="597">
        <v>42.64</v>
      </c>
      <c r="F6437" s="591" t="s">
        <v>794</v>
      </c>
    </row>
    <row r="6438" spans="1:6">
      <c r="A6438" s="596">
        <v>100758</v>
      </c>
      <c r="B6438" s="596" t="s">
        <v>320</v>
      </c>
      <c r="C6438" s="596" t="s">
        <v>68</v>
      </c>
      <c r="D6438" s="596" t="s">
        <v>942</v>
      </c>
      <c r="E6438" s="598">
        <v>42.53</v>
      </c>
      <c r="F6438" s="591" t="s">
        <v>794</v>
      </c>
    </row>
    <row r="6439" spans="1:6">
      <c r="A6439" s="596">
        <v>100759</v>
      </c>
      <c r="B6439" s="596" t="s">
        <v>7153</v>
      </c>
      <c r="C6439" s="596" t="s">
        <v>68</v>
      </c>
      <c r="D6439" s="596" t="s">
        <v>1410</v>
      </c>
      <c r="E6439" s="598">
        <v>42.19</v>
      </c>
      <c r="F6439" s="591" t="s">
        <v>794</v>
      </c>
    </row>
    <row r="6440" spans="1:6">
      <c r="A6440" s="596">
        <v>100760</v>
      </c>
      <c r="B6440" s="596" t="s">
        <v>7154</v>
      </c>
      <c r="C6440" s="596" t="s">
        <v>68</v>
      </c>
      <c r="D6440" s="596" t="s">
        <v>1410</v>
      </c>
      <c r="E6440" s="597">
        <v>42.25</v>
      </c>
      <c r="F6440" s="591" t="s">
        <v>794</v>
      </c>
    </row>
    <row r="6441" spans="1:6">
      <c r="A6441" s="596">
        <v>100761</v>
      </c>
      <c r="B6441" s="596" t="s">
        <v>7155</v>
      </c>
      <c r="C6441" s="596" t="s">
        <v>68</v>
      </c>
      <c r="D6441" s="596" t="s">
        <v>942</v>
      </c>
      <c r="E6441" s="597">
        <v>42.38</v>
      </c>
      <c r="F6441" s="591" t="s">
        <v>794</v>
      </c>
    </row>
    <row r="6442" spans="1:6">
      <c r="A6442" s="596">
        <v>100762</v>
      </c>
      <c r="B6442" s="596" t="s">
        <v>7156</v>
      </c>
      <c r="C6442" s="596" t="s">
        <v>68</v>
      </c>
      <c r="D6442" s="596" t="s">
        <v>942</v>
      </c>
      <c r="E6442" s="597">
        <v>42.37</v>
      </c>
      <c r="F6442" s="591" t="s">
        <v>794</v>
      </c>
    </row>
    <row r="6443" spans="1:6">
      <c r="A6443" s="596">
        <v>102488</v>
      </c>
      <c r="B6443" s="596" t="s">
        <v>7157</v>
      </c>
      <c r="C6443" s="596" t="s">
        <v>68</v>
      </c>
      <c r="D6443" s="596" t="s">
        <v>793</v>
      </c>
      <c r="E6443" s="597">
        <v>3.02</v>
      </c>
      <c r="F6443" s="591" t="s">
        <v>794</v>
      </c>
    </row>
    <row r="6444" spans="1:6">
      <c r="A6444" s="596">
        <v>102489</v>
      </c>
      <c r="B6444" s="596" t="s">
        <v>7158</v>
      </c>
      <c r="C6444" s="596" t="s">
        <v>68</v>
      </c>
      <c r="D6444" s="596" t="s">
        <v>942</v>
      </c>
      <c r="E6444" s="597">
        <v>26.42</v>
      </c>
      <c r="F6444" s="591" t="s">
        <v>794</v>
      </c>
    </row>
    <row r="6445" spans="1:6">
      <c r="A6445" s="596">
        <v>102491</v>
      </c>
      <c r="B6445" s="596" t="s">
        <v>392</v>
      </c>
      <c r="C6445" s="596" t="s">
        <v>68</v>
      </c>
      <c r="D6445" s="596" t="s">
        <v>942</v>
      </c>
      <c r="E6445" s="597">
        <v>18.36</v>
      </c>
      <c r="F6445" s="591" t="s">
        <v>794</v>
      </c>
    </row>
    <row r="6446" spans="1:6">
      <c r="A6446" s="596">
        <v>102492</v>
      </c>
      <c r="B6446" s="596" t="s">
        <v>7159</v>
      </c>
      <c r="C6446" s="596" t="s">
        <v>68</v>
      </c>
      <c r="D6446" s="596" t="s">
        <v>942</v>
      </c>
      <c r="E6446" s="598">
        <v>23.36</v>
      </c>
      <c r="F6446" s="591" t="s">
        <v>794</v>
      </c>
    </row>
    <row r="6447" spans="1:6">
      <c r="A6447" s="596">
        <v>102494</v>
      </c>
      <c r="B6447" s="596" t="s">
        <v>258</v>
      </c>
      <c r="C6447" s="596" t="s">
        <v>68</v>
      </c>
      <c r="D6447" s="596" t="s">
        <v>942</v>
      </c>
      <c r="E6447" s="598">
        <v>55.28</v>
      </c>
      <c r="F6447" s="591" t="s">
        <v>794</v>
      </c>
    </row>
    <row r="6448" spans="1:6">
      <c r="A6448" s="596">
        <v>102496</v>
      </c>
      <c r="B6448" s="596" t="s">
        <v>7160</v>
      </c>
      <c r="C6448" s="596" t="s">
        <v>67</v>
      </c>
      <c r="D6448" s="596" t="s">
        <v>942</v>
      </c>
      <c r="E6448" s="598">
        <v>11.57</v>
      </c>
      <c r="F6448" s="591" t="s">
        <v>794</v>
      </c>
    </row>
    <row r="6449" spans="1:6">
      <c r="A6449" s="596">
        <v>102497</v>
      </c>
      <c r="B6449" s="596" t="s">
        <v>7161</v>
      </c>
      <c r="C6449" s="596" t="s">
        <v>67</v>
      </c>
      <c r="D6449" s="596" t="s">
        <v>942</v>
      </c>
      <c r="E6449" s="597">
        <v>4.6500000000000004</v>
      </c>
      <c r="F6449" s="591" t="s">
        <v>794</v>
      </c>
    </row>
    <row r="6450" spans="1:6">
      <c r="A6450" s="596">
        <v>102498</v>
      </c>
      <c r="B6450" s="596" t="s">
        <v>7162</v>
      </c>
      <c r="C6450" s="596" t="s">
        <v>67</v>
      </c>
      <c r="D6450" s="596" t="s">
        <v>942</v>
      </c>
      <c r="E6450" s="597">
        <v>1.36</v>
      </c>
      <c r="F6450" s="591" t="s">
        <v>794</v>
      </c>
    </row>
    <row r="6451" spans="1:6">
      <c r="A6451" s="596">
        <v>102499</v>
      </c>
      <c r="B6451" s="596" t="s">
        <v>7163</v>
      </c>
      <c r="C6451" s="596" t="s">
        <v>68</v>
      </c>
      <c r="D6451" s="596" t="s">
        <v>942</v>
      </c>
      <c r="E6451" s="597">
        <v>2.99</v>
      </c>
      <c r="F6451" s="591" t="s">
        <v>794</v>
      </c>
    </row>
    <row r="6452" spans="1:6">
      <c r="A6452" s="596">
        <v>102500</v>
      </c>
      <c r="B6452" s="596" t="s">
        <v>7164</v>
      </c>
      <c r="C6452" s="596" t="s">
        <v>67</v>
      </c>
      <c r="D6452" s="596" t="s">
        <v>942</v>
      </c>
      <c r="E6452" s="597">
        <v>3.96</v>
      </c>
      <c r="F6452" s="591" t="s">
        <v>794</v>
      </c>
    </row>
    <row r="6453" spans="1:6">
      <c r="A6453" s="596">
        <v>102501</v>
      </c>
      <c r="B6453" s="596" t="s">
        <v>7165</v>
      </c>
      <c r="C6453" s="596" t="s">
        <v>68</v>
      </c>
      <c r="D6453" s="596" t="s">
        <v>942</v>
      </c>
      <c r="E6453" s="597">
        <v>22.42</v>
      </c>
      <c r="F6453" s="591" t="s">
        <v>794</v>
      </c>
    </row>
    <row r="6454" spans="1:6">
      <c r="A6454" s="596">
        <v>102504</v>
      </c>
      <c r="B6454" s="596" t="s">
        <v>7166</v>
      </c>
      <c r="C6454" s="596" t="s">
        <v>67</v>
      </c>
      <c r="D6454" s="596" t="s">
        <v>942</v>
      </c>
      <c r="E6454" s="597">
        <v>8.5299999999999994</v>
      </c>
      <c r="F6454" s="591" t="s">
        <v>794</v>
      </c>
    </row>
    <row r="6455" spans="1:6">
      <c r="A6455" s="596">
        <v>102505</v>
      </c>
      <c r="B6455" s="596" t="s">
        <v>7167</v>
      </c>
      <c r="C6455" s="596" t="s">
        <v>67</v>
      </c>
      <c r="D6455" s="596" t="s">
        <v>942</v>
      </c>
      <c r="E6455" s="597">
        <v>8.67</v>
      </c>
      <c r="F6455" s="591" t="s">
        <v>794</v>
      </c>
    </row>
    <row r="6456" spans="1:6">
      <c r="A6456" s="596">
        <v>102506</v>
      </c>
      <c r="B6456" s="596" t="s">
        <v>7168</v>
      </c>
      <c r="C6456" s="596" t="s">
        <v>67</v>
      </c>
      <c r="D6456" s="596" t="s">
        <v>942</v>
      </c>
      <c r="E6456" s="597">
        <v>9.36</v>
      </c>
      <c r="F6456" s="591" t="s">
        <v>794</v>
      </c>
    </row>
    <row r="6457" spans="1:6">
      <c r="A6457" s="596">
        <v>102507</v>
      </c>
      <c r="B6457" s="596" t="s">
        <v>7169</v>
      </c>
      <c r="C6457" s="596" t="s">
        <v>67</v>
      </c>
      <c r="D6457" s="596" t="s">
        <v>942</v>
      </c>
      <c r="E6457" s="597">
        <v>5.61</v>
      </c>
      <c r="F6457" s="591" t="s">
        <v>794</v>
      </c>
    </row>
    <row r="6458" spans="1:6">
      <c r="A6458" s="596">
        <v>102508</v>
      </c>
      <c r="B6458" s="596" t="s">
        <v>7170</v>
      </c>
      <c r="C6458" s="596" t="s">
        <v>68</v>
      </c>
      <c r="D6458" s="596" t="s">
        <v>942</v>
      </c>
      <c r="E6458" s="597">
        <v>39.31</v>
      </c>
      <c r="F6458" s="591" t="s">
        <v>794</v>
      </c>
    </row>
    <row r="6459" spans="1:6">
      <c r="A6459" s="596">
        <v>102509</v>
      </c>
      <c r="B6459" s="596" t="s">
        <v>7171</v>
      </c>
      <c r="C6459" s="596" t="s">
        <v>68</v>
      </c>
      <c r="D6459" s="596" t="s">
        <v>942</v>
      </c>
      <c r="E6459" s="597">
        <v>27.44</v>
      </c>
      <c r="F6459" s="591" t="s">
        <v>794</v>
      </c>
    </row>
    <row r="6460" spans="1:6">
      <c r="A6460" s="596">
        <v>102512</v>
      </c>
      <c r="B6460" s="596" t="s">
        <v>7172</v>
      </c>
      <c r="C6460" s="596" t="s">
        <v>67</v>
      </c>
      <c r="D6460" s="596" t="s">
        <v>793</v>
      </c>
      <c r="E6460" s="597">
        <v>5.49</v>
      </c>
      <c r="F6460" s="591" t="s">
        <v>794</v>
      </c>
    </row>
    <row r="6461" spans="1:6">
      <c r="A6461" s="596">
        <v>102513</v>
      </c>
      <c r="B6461" s="596" t="s">
        <v>7173</v>
      </c>
      <c r="C6461" s="596" t="s">
        <v>68</v>
      </c>
      <c r="D6461" s="596" t="s">
        <v>942</v>
      </c>
      <c r="E6461" s="597">
        <v>41.83</v>
      </c>
      <c r="F6461" s="591" t="s">
        <v>794</v>
      </c>
    </row>
    <row r="6462" spans="1:6">
      <c r="A6462" s="596">
        <v>102520</v>
      </c>
      <c r="B6462" s="596" t="s">
        <v>7174</v>
      </c>
      <c r="C6462" s="596" t="s">
        <v>68</v>
      </c>
      <c r="D6462" s="596" t="s">
        <v>942</v>
      </c>
      <c r="E6462" s="598">
        <v>71.099999999999994</v>
      </c>
      <c r="F6462" s="591" t="s">
        <v>794</v>
      </c>
    </row>
    <row r="6463" spans="1:6">
      <c r="A6463" s="596">
        <v>101749</v>
      </c>
      <c r="B6463" s="596" t="s">
        <v>7175</v>
      </c>
      <c r="C6463" s="596" t="s">
        <v>68</v>
      </c>
      <c r="D6463" s="596" t="s">
        <v>793</v>
      </c>
      <c r="E6463" s="597">
        <v>57.74</v>
      </c>
      <c r="F6463" s="591" t="s">
        <v>794</v>
      </c>
    </row>
    <row r="6464" spans="1:6">
      <c r="A6464" s="596">
        <v>101750</v>
      </c>
      <c r="B6464" s="596" t="s">
        <v>7176</v>
      </c>
      <c r="C6464" s="596" t="s">
        <v>68</v>
      </c>
      <c r="D6464" s="596" t="s">
        <v>793</v>
      </c>
      <c r="E6464" s="597">
        <v>55.46</v>
      </c>
      <c r="F6464" s="591" t="s">
        <v>794</v>
      </c>
    </row>
    <row r="6465" spans="1:6">
      <c r="A6465" s="596">
        <v>101729</v>
      </c>
      <c r="B6465" s="596" t="s">
        <v>7177</v>
      </c>
      <c r="C6465" s="596" t="s">
        <v>68</v>
      </c>
      <c r="D6465" s="596" t="s">
        <v>793</v>
      </c>
      <c r="E6465" s="597">
        <v>259.52999999999997</v>
      </c>
      <c r="F6465" s="591" t="s">
        <v>794</v>
      </c>
    </row>
    <row r="6466" spans="1:6">
      <c r="A6466" s="596">
        <v>101746</v>
      </c>
      <c r="B6466" s="596" t="s">
        <v>7178</v>
      </c>
      <c r="C6466" s="596" t="s">
        <v>68</v>
      </c>
      <c r="D6466" s="596" t="s">
        <v>793</v>
      </c>
      <c r="E6466" s="597">
        <v>409.83</v>
      </c>
      <c r="F6466" s="591" t="s">
        <v>794</v>
      </c>
    </row>
    <row r="6467" spans="1:6">
      <c r="A6467" s="596">
        <v>101751</v>
      </c>
      <c r="B6467" s="596" t="s">
        <v>7179</v>
      </c>
      <c r="C6467" s="596" t="s">
        <v>68</v>
      </c>
      <c r="D6467" s="596" t="s">
        <v>793</v>
      </c>
      <c r="E6467" s="597">
        <v>264.94</v>
      </c>
      <c r="F6467" s="591" t="s">
        <v>794</v>
      </c>
    </row>
    <row r="6468" spans="1:6">
      <c r="A6468" s="596">
        <v>87246</v>
      </c>
      <c r="B6468" s="596" t="s">
        <v>7180</v>
      </c>
      <c r="C6468" s="596" t="s">
        <v>68</v>
      </c>
      <c r="D6468" s="596" t="s">
        <v>942</v>
      </c>
      <c r="E6468" s="597">
        <v>74.8</v>
      </c>
      <c r="F6468" s="591" t="s">
        <v>794</v>
      </c>
    </row>
    <row r="6469" spans="1:6">
      <c r="A6469" s="596">
        <v>87247</v>
      </c>
      <c r="B6469" s="596" t="s">
        <v>7181</v>
      </c>
      <c r="C6469" s="596" t="s">
        <v>68</v>
      </c>
      <c r="D6469" s="596" t="s">
        <v>942</v>
      </c>
      <c r="E6469" s="597">
        <v>68.81</v>
      </c>
      <c r="F6469" s="591" t="s">
        <v>794</v>
      </c>
    </row>
    <row r="6470" spans="1:6">
      <c r="A6470" s="596">
        <v>87248</v>
      </c>
      <c r="B6470" s="596" t="s">
        <v>7182</v>
      </c>
      <c r="C6470" s="596" t="s">
        <v>68</v>
      </c>
      <c r="D6470" s="596" t="s">
        <v>942</v>
      </c>
      <c r="E6470" s="597">
        <v>62.73</v>
      </c>
      <c r="F6470" s="591" t="s">
        <v>794</v>
      </c>
    </row>
    <row r="6471" spans="1:6">
      <c r="A6471" s="596">
        <v>87249</v>
      </c>
      <c r="B6471" s="596" t="s">
        <v>7183</v>
      </c>
      <c r="C6471" s="596" t="s">
        <v>68</v>
      </c>
      <c r="D6471" s="596" t="s">
        <v>942</v>
      </c>
      <c r="E6471" s="597">
        <v>78.95</v>
      </c>
      <c r="F6471" s="591" t="s">
        <v>794</v>
      </c>
    </row>
    <row r="6472" spans="1:6">
      <c r="A6472" s="596">
        <v>87250</v>
      </c>
      <c r="B6472" s="596" t="s">
        <v>7184</v>
      </c>
      <c r="C6472" s="596" t="s">
        <v>68</v>
      </c>
      <c r="D6472" s="596" t="s">
        <v>942</v>
      </c>
      <c r="E6472" s="597">
        <v>69.84</v>
      </c>
      <c r="F6472" s="591" t="s">
        <v>794</v>
      </c>
    </row>
    <row r="6473" spans="1:6">
      <c r="A6473" s="596">
        <v>87251</v>
      </c>
      <c r="B6473" s="596" t="s">
        <v>7185</v>
      </c>
      <c r="C6473" s="596" t="s">
        <v>68</v>
      </c>
      <c r="D6473" s="596" t="s">
        <v>942</v>
      </c>
      <c r="E6473" s="597">
        <v>62.79</v>
      </c>
      <c r="F6473" s="591" t="s">
        <v>794</v>
      </c>
    </row>
    <row r="6474" spans="1:6">
      <c r="A6474" s="596">
        <v>87255</v>
      </c>
      <c r="B6474" s="596" t="s">
        <v>7186</v>
      </c>
      <c r="C6474" s="596" t="s">
        <v>68</v>
      </c>
      <c r="D6474" s="596" t="s">
        <v>942</v>
      </c>
      <c r="E6474" s="597">
        <v>92.57</v>
      </c>
      <c r="F6474" s="591" t="s">
        <v>794</v>
      </c>
    </row>
    <row r="6475" spans="1:6">
      <c r="A6475" s="596">
        <v>87256</v>
      </c>
      <c r="B6475" s="596" t="s">
        <v>7187</v>
      </c>
      <c r="C6475" s="596" t="s">
        <v>68</v>
      </c>
      <c r="D6475" s="596" t="s">
        <v>942</v>
      </c>
      <c r="E6475" s="597">
        <v>82.42</v>
      </c>
      <c r="F6475" s="591" t="s">
        <v>794</v>
      </c>
    </row>
    <row r="6476" spans="1:6">
      <c r="A6476" s="596">
        <v>87257</v>
      </c>
      <c r="B6476" s="596" t="s">
        <v>7188</v>
      </c>
      <c r="C6476" s="596" t="s">
        <v>68</v>
      </c>
      <c r="D6476" s="596" t="s">
        <v>942</v>
      </c>
      <c r="E6476" s="597">
        <v>74.36</v>
      </c>
      <c r="F6476" s="591" t="s">
        <v>794</v>
      </c>
    </row>
    <row r="6477" spans="1:6">
      <c r="A6477" s="596">
        <v>87261</v>
      </c>
      <c r="B6477" s="596" t="s">
        <v>7189</v>
      </c>
      <c r="C6477" s="596" t="s">
        <v>68</v>
      </c>
      <c r="D6477" s="596" t="s">
        <v>942</v>
      </c>
      <c r="E6477" s="598">
        <v>157.97</v>
      </c>
      <c r="F6477" s="591" t="s">
        <v>794</v>
      </c>
    </row>
    <row r="6478" spans="1:6">
      <c r="A6478" s="596">
        <v>87262</v>
      </c>
      <c r="B6478" s="596" t="s">
        <v>7190</v>
      </c>
      <c r="C6478" s="596" t="s">
        <v>68</v>
      </c>
      <c r="D6478" s="596" t="s">
        <v>942</v>
      </c>
      <c r="E6478" s="597">
        <v>146.31</v>
      </c>
      <c r="F6478" s="591" t="s">
        <v>794</v>
      </c>
    </row>
    <row r="6479" spans="1:6">
      <c r="A6479" s="596">
        <v>87263</v>
      </c>
      <c r="B6479" s="596" t="s">
        <v>7191</v>
      </c>
      <c r="C6479" s="596" t="s">
        <v>68</v>
      </c>
      <c r="D6479" s="596" t="s">
        <v>942</v>
      </c>
      <c r="E6479" s="598">
        <v>137.69</v>
      </c>
      <c r="F6479" s="591" t="s">
        <v>794</v>
      </c>
    </row>
    <row r="6480" spans="1:6">
      <c r="A6480" s="596">
        <v>104593</v>
      </c>
      <c r="B6480" s="596" t="s">
        <v>7192</v>
      </c>
      <c r="C6480" s="596" t="s">
        <v>68</v>
      </c>
      <c r="D6480" s="596" t="s">
        <v>942</v>
      </c>
      <c r="E6480" s="598">
        <v>95.62</v>
      </c>
      <c r="F6480" s="591" t="s">
        <v>794</v>
      </c>
    </row>
    <row r="6481" spans="1:6">
      <c r="A6481" s="596">
        <v>104594</v>
      </c>
      <c r="B6481" s="596" t="s">
        <v>7193</v>
      </c>
      <c r="C6481" s="596" t="s">
        <v>68</v>
      </c>
      <c r="D6481" s="596" t="s">
        <v>942</v>
      </c>
      <c r="E6481" s="598">
        <v>84.22</v>
      </c>
      <c r="F6481" s="591" t="s">
        <v>794</v>
      </c>
    </row>
    <row r="6482" spans="1:6">
      <c r="A6482" s="596">
        <v>104595</v>
      </c>
      <c r="B6482" s="596" t="s">
        <v>7194</v>
      </c>
      <c r="C6482" s="596" t="s">
        <v>68</v>
      </c>
      <c r="D6482" s="596" t="s">
        <v>942</v>
      </c>
      <c r="E6482" s="598">
        <v>74.67</v>
      </c>
      <c r="F6482" s="591" t="s">
        <v>794</v>
      </c>
    </row>
    <row r="6483" spans="1:6">
      <c r="A6483" s="596">
        <v>104596</v>
      </c>
      <c r="B6483" s="596" t="s">
        <v>7195</v>
      </c>
      <c r="C6483" s="596" t="s">
        <v>68</v>
      </c>
      <c r="D6483" s="596" t="s">
        <v>942</v>
      </c>
      <c r="E6483" s="598">
        <v>161.72</v>
      </c>
      <c r="F6483" s="591" t="s">
        <v>794</v>
      </c>
    </row>
    <row r="6484" spans="1:6">
      <c r="A6484" s="596">
        <v>104597</v>
      </c>
      <c r="B6484" s="596" t="s">
        <v>7196</v>
      </c>
      <c r="C6484" s="596" t="s">
        <v>68</v>
      </c>
      <c r="D6484" s="596" t="s">
        <v>942</v>
      </c>
      <c r="E6484" s="598">
        <v>148.57</v>
      </c>
      <c r="F6484" s="591" t="s">
        <v>794</v>
      </c>
    </row>
    <row r="6485" spans="1:6">
      <c r="A6485" s="596">
        <v>104598</v>
      </c>
      <c r="B6485" s="596" t="s">
        <v>7197</v>
      </c>
      <c r="C6485" s="596" t="s">
        <v>68</v>
      </c>
      <c r="D6485" s="596" t="s">
        <v>942</v>
      </c>
      <c r="E6485" s="598">
        <v>138.11000000000001</v>
      </c>
      <c r="F6485" s="591" t="s">
        <v>794</v>
      </c>
    </row>
    <row r="6486" spans="1:6">
      <c r="A6486" s="596">
        <v>104599</v>
      </c>
      <c r="B6486" s="596" t="s">
        <v>7198</v>
      </c>
      <c r="C6486" s="596" t="s">
        <v>68</v>
      </c>
      <c r="D6486" s="596" t="s">
        <v>942</v>
      </c>
      <c r="E6486" s="598">
        <v>86.62</v>
      </c>
      <c r="F6486" s="591" t="s">
        <v>794</v>
      </c>
    </row>
    <row r="6487" spans="1:6">
      <c r="A6487" s="596">
        <v>104601</v>
      </c>
      <c r="B6487" s="596" t="s">
        <v>7199</v>
      </c>
      <c r="C6487" s="596" t="s">
        <v>68</v>
      </c>
      <c r="D6487" s="596" t="s">
        <v>942</v>
      </c>
      <c r="E6487" s="598">
        <v>73.27</v>
      </c>
      <c r="F6487" s="591" t="s">
        <v>794</v>
      </c>
    </row>
    <row r="6488" spans="1:6">
      <c r="A6488" s="596">
        <v>104603</v>
      </c>
      <c r="B6488" s="596" t="s">
        <v>7200</v>
      </c>
      <c r="C6488" s="596" t="s">
        <v>68</v>
      </c>
      <c r="D6488" s="596" t="s">
        <v>942</v>
      </c>
      <c r="E6488" s="598">
        <v>64.94</v>
      </c>
      <c r="F6488" s="591" t="s">
        <v>794</v>
      </c>
    </row>
    <row r="6489" spans="1:6">
      <c r="A6489" s="596">
        <v>104605</v>
      </c>
      <c r="B6489" s="596" t="s">
        <v>7201</v>
      </c>
      <c r="C6489" s="596" t="s">
        <v>68</v>
      </c>
      <c r="D6489" s="596" t="s">
        <v>942</v>
      </c>
      <c r="E6489" s="598">
        <v>103.92</v>
      </c>
      <c r="F6489" s="591" t="s">
        <v>794</v>
      </c>
    </row>
    <row r="6490" spans="1:6">
      <c r="A6490" s="596">
        <v>104606</v>
      </c>
      <c r="B6490" s="596" t="s">
        <v>7202</v>
      </c>
      <c r="C6490" s="596" t="s">
        <v>68</v>
      </c>
      <c r="D6490" s="596" t="s">
        <v>942</v>
      </c>
      <c r="E6490" s="598">
        <v>76.92</v>
      </c>
      <c r="F6490" s="591" t="s">
        <v>794</v>
      </c>
    </row>
    <row r="6491" spans="1:6">
      <c r="A6491" s="596">
        <v>104607</v>
      </c>
      <c r="B6491" s="596" t="s">
        <v>7203</v>
      </c>
      <c r="C6491" s="596" t="s">
        <v>68</v>
      </c>
      <c r="D6491" s="596" t="s">
        <v>942</v>
      </c>
      <c r="E6491" s="598">
        <v>65.95</v>
      </c>
      <c r="F6491" s="591" t="s">
        <v>794</v>
      </c>
    </row>
    <row r="6492" spans="1:6">
      <c r="A6492" s="596">
        <v>98671</v>
      </c>
      <c r="B6492" s="596" t="s">
        <v>7204</v>
      </c>
      <c r="C6492" s="596" t="s">
        <v>68</v>
      </c>
      <c r="D6492" s="596" t="s">
        <v>942</v>
      </c>
      <c r="E6492" s="598">
        <v>529.53</v>
      </c>
      <c r="F6492" s="591" t="s">
        <v>794</v>
      </c>
    </row>
    <row r="6493" spans="1:6">
      <c r="A6493" s="596">
        <v>98672</v>
      </c>
      <c r="B6493" s="596" t="s">
        <v>7205</v>
      </c>
      <c r="C6493" s="596" t="s">
        <v>68</v>
      </c>
      <c r="D6493" s="596" t="s">
        <v>942</v>
      </c>
      <c r="E6493" s="597">
        <v>601.46</v>
      </c>
      <c r="F6493" s="591" t="s">
        <v>794</v>
      </c>
    </row>
    <row r="6494" spans="1:6">
      <c r="A6494" s="596">
        <v>98678</v>
      </c>
      <c r="B6494" s="596" t="s">
        <v>7206</v>
      </c>
      <c r="C6494" s="596" t="s">
        <v>68</v>
      </c>
      <c r="D6494" s="596" t="s">
        <v>942</v>
      </c>
      <c r="E6494" s="598">
        <v>402.02</v>
      </c>
      <c r="F6494" s="591" t="s">
        <v>794</v>
      </c>
    </row>
    <row r="6495" spans="1:6">
      <c r="A6495" s="596">
        <v>98679</v>
      </c>
      <c r="B6495" s="596" t="s">
        <v>257</v>
      </c>
      <c r="C6495" s="596" t="s">
        <v>68</v>
      </c>
      <c r="D6495" s="596" t="s">
        <v>793</v>
      </c>
      <c r="E6495" s="598">
        <v>38.4</v>
      </c>
      <c r="F6495" s="591" t="s">
        <v>794</v>
      </c>
    </row>
    <row r="6496" spans="1:6">
      <c r="A6496" s="596">
        <v>98680</v>
      </c>
      <c r="B6496" s="596" t="s">
        <v>7207</v>
      </c>
      <c r="C6496" s="596" t="s">
        <v>68</v>
      </c>
      <c r="D6496" s="596" t="s">
        <v>793</v>
      </c>
      <c r="E6496" s="598">
        <v>49.03</v>
      </c>
      <c r="F6496" s="591" t="s">
        <v>794</v>
      </c>
    </row>
    <row r="6497" spans="1:6">
      <c r="A6497" s="596">
        <v>98681</v>
      </c>
      <c r="B6497" s="596" t="s">
        <v>7208</v>
      </c>
      <c r="C6497" s="596" t="s">
        <v>68</v>
      </c>
      <c r="D6497" s="596" t="s">
        <v>793</v>
      </c>
      <c r="E6497" s="598">
        <v>36.130000000000003</v>
      </c>
      <c r="F6497" s="591" t="s">
        <v>794</v>
      </c>
    </row>
    <row r="6498" spans="1:6">
      <c r="A6498" s="596">
        <v>98682</v>
      </c>
      <c r="B6498" s="596" t="s">
        <v>7209</v>
      </c>
      <c r="C6498" s="596" t="s">
        <v>68</v>
      </c>
      <c r="D6498" s="596" t="s">
        <v>793</v>
      </c>
      <c r="E6498" s="598">
        <v>46.77</v>
      </c>
      <c r="F6498" s="591" t="s">
        <v>794</v>
      </c>
    </row>
    <row r="6499" spans="1:6">
      <c r="A6499" s="596">
        <v>98685</v>
      </c>
      <c r="B6499" s="596" t="s">
        <v>7210</v>
      </c>
      <c r="C6499" s="596" t="s">
        <v>67</v>
      </c>
      <c r="D6499" s="596" t="s">
        <v>942</v>
      </c>
      <c r="E6499" s="598">
        <v>94.68</v>
      </c>
      <c r="F6499" s="591" t="s">
        <v>794</v>
      </c>
    </row>
    <row r="6500" spans="1:6">
      <c r="A6500" s="596">
        <v>98686</v>
      </c>
      <c r="B6500" s="596" t="s">
        <v>7211</v>
      </c>
      <c r="C6500" s="596" t="s">
        <v>67</v>
      </c>
      <c r="D6500" s="596" t="s">
        <v>793</v>
      </c>
      <c r="E6500" s="598">
        <v>40.590000000000003</v>
      </c>
      <c r="F6500" s="591" t="s">
        <v>794</v>
      </c>
    </row>
    <row r="6501" spans="1:6">
      <c r="A6501" s="596">
        <v>98688</v>
      </c>
      <c r="B6501" s="596" t="s">
        <v>7212</v>
      </c>
      <c r="C6501" s="596" t="s">
        <v>67</v>
      </c>
      <c r="D6501" s="596" t="s">
        <v>942</v>
      </c>
      <c r="E6501" s="598">
        <v>90.85</v>
      </c>
      <c r="F6501" s="591" t="s">
        <v>794</v>
      </c>
    </row>
    <row r="6502" spans="1:6">
      <c r="A6502" s="596">
        <v>98689</v>
      </c>
      <c r="B6502" s="596" t="s">
        <v>7213</v>
      </c>
      <c r="C6502" s="596" t="s">
        <v>67</v>
      </c>
      <c r="D6502" s="596" t="s">
        <v>942</v>
      </c>
      <c r="E6502" s="597">
        <v>132.63999999999999</v>
      </c>
      <c r="F6502" s="591" t="s">
        <v>794</v>
      </c>
    </row>
    <row r="6503" spans="1:6">
      <c r="A6503" s="596">
        <v>101090</v>
      </c>
      <c r="B6503" s="596" t="s">
        <v>7214</v>
      </c>
      <c r="C6503" s="596" t="s">
        <v>68</v>
      </c>
      <c r="D6503" s="596" t="s">
        <v>793</v>
      </c>
      <c r="E6503" s="598">
        <v>235.33</v>
      </c>
      <c r="F6503" s="591" t="s">
        <v>794</v>
      </c>
    </row>
    <row r="6504" spans="1:6">
      <c r="A6504" s="596">
        <v>101091</v>
      </c>
      <c r="B6504" s="596" t="s">
        <v>7215</v>
      </c>
      <c r="C6504" s="596" t="s">
        <v>68</v>
      </c>
      <c r="D6504" s="596" t="s">
        <v>793</v>
      </c>
      <c r="E6504" s="598">
        <v>165.87</v>
      </c>
      <c r="F6504" s="591" t="s">
        <v>794</v>
      </c>
    </row>
    <row r="6505" spans="1:6">
      <c r="A6505" s="596">
        <v>101725</v>
      </c>
      <c r="B6505" s="596" t="s">
        <v>7216</v>
      </c>
      <c r="C6505" s="596" t="s">
        <v>68</v>
      </c>
      <c r="D6505" s="596" t="s">
        <v>793</v>
      </c>
      <c r="E6505" s="598">
        <v>278.69</v>
      </c>
      <c r="F6505" s="591" t="s">
        <v>794</v>
      </c>
    </row>
    <row r="6506" spans="1:6">
      <c r="A6506" s="596">
        <v>101726</v>
      </c>
      <c r="B6506" s="596" t="s">
        <v>7217</v>
      </c>
      <c r="C6506" s="596" t="s">
        <v>68</v>
      </c>
      <c r="D6506" s="596" t="s">
        <v>793</v>
      </c>
      <c r="E6506" s="598">
        <v>202.06</v>
      </c>
      <c r="F6506" s="591" t="s">
        <v>794</v>
      </c>
    </row>
    <row r="6507" spans="1:6">
      <c r="A6507" s="596">
        <v>101731</v>
      </c>
      <c r="B6507" s="596" t="s">
        <v>7218</v>
      </c>
      <c r="C6507" s="596" t="s">
        <v>68</v>
      </c>
      <c r="D6507" s="596" t="s">
        <v>793</v>
      </c>
      <c r="E6507" s="598">
        <v>340.4</v>
      </c>
      <c r="F6507" s="591" t="s">
        <v>794</v>
      </c>
    </row>
    <row r="6508" spans="1:6">
      <c r="A6508" s="596">
        <v>101732</v>
      </c>
      <c r="B6508" s="596" t="s">
        <v>7219</v>
      </c>
      <c r="C6508" s="596" t="s">
        <v>68</v>
      </c>
      <c r="D6508" s="596" t="s">
        <v>793</v>
      </c>
      <c r="E6508" s="597">
        <v>100.4</v>
      </c>
      <c r="F6508" s="591" t="s">
        <v>794</v>
      </c>
    </row>
    <row r="6509" spans="1:6">
      <c r="A6509" s="596">
        <v>101094</v>
      </c>
      <c r="B6509" s="596" t="s">
        <v>7220</v>
      </c>
      <c r="C6509" s="596" t="s">
        <v>67</v>
      </c>
      <c r="D6509" s="596" t="s">
        <v>942</v>
      </c>
      <c r="E6509" s="598">
        <v>183.46</v>
      </c>
      <c r="F6509" s="591" t="s">
        <v>794</v>
      </c>
    </row>
    <row r="6510" spans="1:6">
      <c r="A6510" s="596">
        <v>101727</v>
      </c>
      <c r="B6510" s="596" t="s">
        <v>7221</v>
      </c>
      <c r="C6510" s="596" t="s">
        <v>68</v>
      </c>
      <c r="D6510" s="596" t="s">
        <v>942</v>
      </c>
      <c r="E6510" s="598">
        <v>215.8</v>
      </c>
      <c r="F6510" s="591" t="s">
        <v>794</v>
      </c>
    </row>
    <row r="6511" spans="1:6">
      <c r="A6511" s="596">
        <v>101733</v>
      </c>
      <c r="B6511" s="596" t="s">
        <v>7222</v>
      </c>
      <c r="C6511" s="596" t="s">
        <v>68</v>
      </c>
      <c r="D6511" s="596" t="s">
        <v>942</v>
      </c>
      <c r="E6511" s="597">
        <v>289.81</v>
      </c>
      <c r="F6511" s="591" t="s">
        <v>794</v>
      </c>
    </row>
    <row r="6512" spans="1:6">
      <c r="A6512" s="596">
        <v>101734</v>
      </c>
      <c r="B6512" s="596" t="s">
        <v>7223</v>
      </c>
      <c r="C6512" s="596" t="s">
        <v>68</v>
      </c>
      <c r="D6512" s="596" t="s">
        <v>942</v>
      </c>
      <c r="E6512" s="597">
        <v>444.52</v>
      </c>
      <c r="F6512" s="591" t="s">
        <v>794</v>
      </c>
    </row>
    <row r="6513" spans="1:6">
      <c r="A6513" s="596">
        <v>101735</v>
      </c>
      <c r="B6513" s="596" t="s">
        <v>7224</v>
      </c>
      <c r="C6513" s="596" t="s">
        <v>68</v>
      </c>
      <c r="D6513" s="596" t="s">
        <v>942</v>
      </c>
      <c r="E6513" s="597">
        <v>455.75</v>
      </c>
      <c r="F6513" s="591" t="s">
        <v>794</v>
      </c>
    </row>
    <row r="6514" spans="1:6">
      <c r="A6514" s="596">
        <v>101736</v>
      </c>
      <c r="B6514" s="596" t="s">
        <v>7225</v>
      </c>
      <c r="C6514" s="596" t="s">
        <v>68</v>
      </c>
      <c r="D6514" s="596" t="s">
        <v>942</v>
      </c>
      <c r="E6514" s="597">
        <v>100.75</v>
      </c>
      <c r="F6514" s="591" t="s">
        <v>794</v>
      </c>
    </row>
    <row r="6515" spans="1:6">
      <c r="A6515" s="596">
        <v>101737</v>
      </c>
      <c r="B6515" s="596" t="s">
        <v>7226</v>
      </c>
      <c r="C6515" s="596" t="s">
        <v>68</v>
      </c>
      <c r="D6515" s="596" t="s">
        <v>942</v>
      </c>
      <c r="E6515" s="597">
        <v>122.96</v>
      </c>
      <c r="F6515" s="591" t="s">
        <v>794</v>
      </c>
    </row>
    <row r="6516" spans="1:6">
      <c r="A6516" s="596">
        <v>101748</v>
      </c>
      <c r="B6516" s="596" t="s">
        <v>7227</v>
      </c>
      <c r="C6516" s="596" t="s">
        <v>68</v>
      </c>
      <c r="D6516" s="596" t="s">
        <v>793</v>
      </c>
      <c r="E6516" s="597">
        <v>3.04</v>
      </c>
      <c r="F6516" s="591" t="s">
        <v>794</v>
      </c>
    </row>
    <row r="6517" spans="1:6">
      <c r="A6517" s="596">
        <v>104162</v>
      </c>
      <c r="B6517" s="596" t="s">
        <v>7228</v>
      </c>
      <c r="C6517" s="596" t="s">
        <v>68</v>
      </c>
      <c r="D6517" s="596" t="s">
        <v>793</v>
      </c>
      <c r="E6517" s="597">
        <v>100.68</v>
      </c>
      <c r="F6517" s="591" t="s">
        <v>794</v>
      </c>
    </row>
    <row r="6518" spans="1:6">
      <c r="A6518" s="596">
        <v>101092</v>
      </c>
      <c r="B6518" s="596" t="s">
        <v>7229</v>
      </c>
      <c r="C6518" s="596" t="s">
        <v>68</v>
      </c>
      <c r="D6518" s="596" t="s">
        <v>942</v>
      </c>
      <c r="E6518" s="597">
        <v>538.72</v>
      </c>
      <c r="F6518" s="591" t="s">
        <v>794</v>
      </c>
    </row>
    <row r="6519" spans="1:6">
      <c r="A6519" s="596">
        <v>101093</v>
      </c>
      <c r="B6519" s="596" t="s">
        <v>7230</v>
      </c>
      <c r="C6519" s="596" t="s">
        <v>68</v>
      </c>
      <c r="D6519" s="596" t="s">
        <v>942</v>
      </c>
      <c r="E6519" s="597">
        <v>610.65</v>
      </c>
      <c r="F6519" s="591" t="s">
        <v>794</v>
      </c>
    </row>
    <row r="6520" spans="1:6">
      <c r="A6520" s="596">
        <v>98695</v>
      </c>
      <c r="B6520" s="596" t="s">
        <v>7231</v>
      </c>
      <c r="C6520" s="596" t="s">
        <v>67</v>
      </c>
      <c r="D6520" s="596" t="s">
        <v>942</v>
      </c>
      <c r="E6520" s="597">
        <v>103.53</v>
      </c>
      <c r="F6520" s="591" t="s">
        <v>794</v>
      </c>
    </row>
    <row r="6521" spans="1:6">
      <c r="A6521" s="596">
        <v>98697</v>
      </c>
      <c r="B6521" s="596" t="s">
        <v>7232</v>
      </c>
      <c r="C6521" s="596" t="s">
        <v>67</v>
      </c>
      <c r="D6521" s="596" t="s">
        <v>942</v>
      </c>
      <c r="E6521" s="597">
        <v>69.010000000000005</v>
      </c>
      <c r="F6521" s="591" t="s">
        <v>794</v>
      </c>
    </row>
    <row r="6522" spans="1:6">
      <c r="A6522" s="596">
        <v>101738</v>
      </c>
      <c r="B6522" s="596" t="s">
        <v>7233</v>
      </c>
      <c r="C6522" s="596" t="s">
        <v>67</v>
      </c>
      <c r="D6522" s="596" t="s">
        <v>793</v>
      </c>
      <c r="E6522" s="597">
        <v>33.99</v>
      </c>
      <c r="F6522" s="591" t="s">
        <v>794</v>
      </c>
    </row>
    <row r="6523" spans="1:6">
      <c r="A6523" s="596">
        <v>101739</v>
      </c>
      <c r="B6523" s="596" t="s">
        <v>7234</v>
      </c>
      <c r="C6523" s="596" t="s">
        <v>67</v>
      </c>
      <c r="D6523" s="596" t="s">
        <v>793</v>
      </c>
      <c r="E6523" s="597">
        <v>36.29</v>
      </c>
      <c r="F6523" s="591" t="s">
        <v>794</v>
      </c>
    </row>
    <row r="6524" spans="1:6">
      <c r="A6524" s="596">
        <v>88648</v>
      </c>
      <c r="B6524" s="596" t="s">
        <v>7235</v>
      </c>
      <c r="C6524" s="596" t="s">
        <v>67</v>
      </c>
      <c r="D6524" s="596" t="s">
        <v>942</v>
      </c>
      <c r="E6524" s="597">
        <v>8.4600000000000009</v>
      </c>
      <c r="F6524" s="591" t="s">
        <v>794</v>
      </c>
    </row>
    <row r="6525" spans="1:6">
      <c r="A6525" s="596">
        <v>88649</v>
      </c>
      <c r="B6525" s="596" t="s">
        <v>7236</v>
      </c>
      <c r="C6525" s="596" t="s">
        <v>67</v>
      </c>
      <c r="D6525" s="596" t="s">
        <v>942</v>
      </c>
      <c r="E6525" s="597">
        <v>9.66</v>
      </c>
      <c r="F6525" s="591" t="s">
        <v>794</v>
      </c>
    </row>
    <row r="6526" spans="1:6">
      <c r="A6526" s="596">
        <v>88650</v>
      </c>
      <c r="B6526" s="596" t="s">
        <v>7237</v>
      </c>
      <c r="C6526" s="596" t="s">
        <v>67</v>
      </c>
      <c r="D6526" s="596" t="s">
        <v>942</v>
      </c>
      <c r="E6526" s="597">
        <v>13.3</v>
      </c>
      <c r="F6526" s="591" t="s">
        <v>794</v>
      </c>
    </row>
    <row r="6527" spans="1:6">
      <c r="A6527" s="596">
        <v>101740</v>
      </c>
      <c r="B6527" s="596" t="s">
        <v>7238</v>
      </c>
      <c r="C6527" s="596" t="s">
        <v>67</v>
      </c>
      <c r="D6527" s="596" t="s">
        <v>793</v>
      </c>
      <c r="E6527" s="597">
        <v>46.55</v>
      </c>
      <c r="F6527" s="591" t="s">
        <v>794</v>
      </c>
    </row>
    <row r="6528" spans="1:6">
      <c r="A6528" s="596">
        <v>101741</v>
      </c>
      <c r="B6528" s="596" t="s">
        <v>7239</v>
      </c>
      <c r="C6528" s="596" t="s">
        <v>67</v>
      </c>
      <c r="D6528" s="596" t="s">
        <v>942</v>
      </c>
      <c r="E6528" s="598">
        <v>20.67</v>
      </c>
      <c r="F6528" s="591" t="s">
        <v>794</v>
      </c>
    </row>
    <row r="6529" spans="1:6">
      <c r="A6529" s="596">
        <v>94990</v>
      </c>
      <c r="B6529" s="596" t="s">
        <v>7240</v>
      </c>
      <c r="C6529" s="596" t="s">
        <v>63</v>
      </c>
      <c r="D6529" s="596" t="s">
        <v>942</v>
      </c>
      <c r="E6529" s="598">
        <v>867.41</v>
      </c>
      <c r="F6529" s="591" t="s">
        <v>794</v>
      </c>
    </row>
    <row r="6530" spans="1:6">
      <c r="A6530" s="596">
        <v>94991</v>
      </c>
      <c r="B6530" s="596" t="s">
        <v>7241</v>
      </c>
      <c r="C6530" s="596" t="s">
        <v>63</v>
      </c>
      <c r="D6530" s="596" t="s">
        <v>942</v>
      </c>
      <c r="E6530" s="598">
        <v>954.05</v>
      </c>
      <c r="F6530" s="591" t="s">
        <v>794</v>
      </c>
    </row>
    <row r="6531" spans="1:6">
      <c r="A6531" s="596">
        <v>94992</v>
      </c>
      <c r="B6531" s="596" t="s">
        <v>7242</v>
      </c>
      <c r="C6531" s="596" t="s">
        <v>68</v>
      </c>
      <c r="D6531" s="596" t="s">
        <v>942</v>
      </c>
      <c r="E6531" s="598">
        <v>92.75</v>
      </c>
      <c r="F6531" s="591" t="s">
        <v>794</v>
      </c>
    </row>
    <row r="6532" spans="1:6">
      <c r="A6532" s="596">
        <v>94993</v>
      </c>
      <c r="B6532" s="596" t="s">
        <v>153</v>
      </c>
      <c r="C6532" s="596" t="s">
        <v>68</v>
      </c>
      <c r="D6532" s="596" t="s">
        <v>942</v>
      </c>
      <c r="E6532" s="598">
        <v>97.95</v>
      </c>
      <c r="F6532" s="591" t="s">
        <v>794</v>
      </c>
    </row>
    <row r="6533" spans="1:6">
      <c r="A6533" s="596">
        <v>94994</v>
      </c>
      <c r="B6533" s="596" t="s">
        <v>7243</v>
      </c>
      <c r="C6533" s="596" t="s">
        <v>68</v>
      </c>
      <c r="D6533" s="596" t="s">
        <v>942</v>
      </c>
      <c r="E6533" s="598">
        <v>110.34</v>
      </c>
      <c r="F6533" s="591" t="s">
        <v>794</v>
      </c>
    </row>
    <row r="6534" spans="1:6">
      <c r="A6534" s="596">
        <v>94995</v>
      </c>
      <c r="B6534" s="596" t="s">
        <v>7244</v>
      </c>
      <c r="C6534" s="596" t="s">
        <v>68</v>
      </c>
      <c r="D6534" s="596" t="s">
        <v>942</v>
      </c>
      <c r="E6534" s="598">
        <v>117.27</v>
      </c>
      <c r="F6534" s="591" t="s">
        <v>794</v>
      </c>
    </row>
    <row r="6535" spans="1:6">
      <c r="A6535" s="596">
        <v>101747</v>
      </c>
      <c r="B6535" s="596" t="s">
        <v>7245</v>
      </c>
      <c r="C6535" s="596" t="s">
        <v>68</v>
      </c>
      <c r="D6535" s="596" t="s">
        <v>793</v>
      </c>
      <c r="E6535" s="598">
        <v>96.8</v>
      </c>
      <c r="F6535" s="591" t="s">
        <v>794</v>
      </c>
    </row>
    <row r="6536" spans="1:6">
      <c r="A6536" s="596">
        <v>104626</v>
      </c>
      <c r="B6536" s="596" t="s">
        <v>7246</v>
      </c>
      <c r="C6536" s="596" t="s">
        <v>63</v>
      </c>
      <c r="D6536" s="596" t="s">
        <v>942</v>
      </c>
      <c r="E6536" s="598">
        <v>977.91</v>
      </c>
      <c r="F6536" s="591" t="s">
        <v>794</v>
      </c>
    </row>
    <row r="6537" spans="1:6">
      <c r="A6537" s="596">
        <v>104658</v>
      </c>
      <c r="B6537" s="596" t="s">
        <v>7247</v>
      </c>
      <c r="C6537" s="596" t="s">
        <v>68</v>
      </c>
      <c r="D6537" s="596" t="s">
        <v>942</v>
      </c>
      <c r="E6537" s="598">
        <v>188.14</v>
      </c>
      <c r="F6537" s="591" t="s">
        <v>794</v>
      </c>
    </row>
    <row r="6538" spans="1:6">
      <c r="A6538" s="596">
        <v>87620</v>
      </c>
      <c r="B6538" s="596" t="s">
        <v>7248</v>
      </c>
      <c r="C6538" s="596" t="s">
        <v>68</v>
      </c>
      <c r="D6538" s="596" t="s">
        <v>793</v>
      </c>
      <c r="E6538" s="598">
        <v>32.03</v>
      </c>
      <c r="F6538" s="591" t="s">
        <v>794</v>
      </c>
    </row>
    <row r="6539" spans="1:6">
      <c r="A6539" s="596">
        <v>87622</v>
      </c>
      <c r="B6539" s="596" t="s">
        <v>7249</v>
      </c>
      <c r="C6539" s="596" t="s">
        <v>68</v>
      </c>
      <c r="D6539" s="596" t="s">
        <v>793</v>
      </c>
      <c r="E6539" s="598">
        <v>35.340000000000003</v>
      </c>
      <c r="F6539" s="591" t="s">
        <v>794</v>
      </c>
    </row>
    <row r="6540" spans="1:6">
      <c r="A6540" s="596">
        <v>87623</v>
      </c>
      <c r="B6540" s="596" t="s">
        <v>7250</v>
      </c>
      <c r="C6540" s="596" t="s">
        <v>68</v>
      </c>
      <c r="D6540" s="596" t="s">
        <v>793</v>
      </c>
      <c r="E6540" s="598">
        <v>100.33</v>
      </c>
      <c r="F6540" s="591" t="s">
        <v>794</v>
      </c>
    </row>
    <row r="6541" spans="1:6">
      <c r="A6541" s="596">
        <v>87624</v>
      </c>
      <c r="B6541" s="596" t="s">
        <v>7251</v>
      </c>
      <c r="C6541" s="596" t="s">
        <v>68</v>
      </c>
      <c r="D6541" s="596" t="s">
        <v>793</v>
      </c>
      <c r="E6541" s="597">
        <v>106.87</v>
      </c>
      <c r="F6541" s="591" t="s">
        <v>794</v>
      </c>
    </row>
    <row r="6542" spans="1:6">
      <c r="A6542" s="596">
        <v>87630</v>
      </c>
      <c r="B6542" s="596" t="s">
        <v>7252</v>
      </c>
      <c r="C6542" s="596" t="s">
        <v>68</v>
      </c>
      <c r="D6542" s="596" t="s">
        <v>793</v>
      </c>
      <c r="E6542" s="597">
        <v>41.48</v>
      </c>
      <c r="F6542" s="591" t="s">
        <v>794</v>
      </c>
    </row>
    <row r="6543" spans="1:6">
      <c r="A6543" s="596">
        <v>87632</v>
      </c>
      <c r="B6543" s="596" t="s">
        <v>7253</v>
      </c>
      <c r="C6543" s="596" t="s">
        <v>68</v>
      </c>
      <c r="D6543" s="596" t="s">
        <v>793</v>
      </c>
      <c r="E6543" s="597">
        <v>46.08</v>
      </c>
      <c r="F6543" s="591" t="s">
        <v>794</v>
      </c>
    </row>
    <row r="6544" spans="1:6">
      <c r="A6544" s="596">
        <v>87633</v>
      </c>
      <c r="B6544" s="596" t="s">
        <v>7254</v>
      </c>
      <c r="C6544" s="596" t="s">
        <v>68</v>
      </c>
      <c r="D6544" s="596" t="s">
        <v>793</v>
      </c>
      <c r="E6544" s="597">
        <v>136.44</v>
      </c>
      <c r="F6544" s="591" t="s">
        <v>794</v>
      </c>
    </row>
    <row r="6545" spans="1:6">
      <c r="A6545" s="596">
        <v>87634</v>
      </c>
      <c r="B6545" s="596" t="s">
        <v>7255</v>
      </c>
      <c r="C6545" s="596" t="s">
        <v>68</v>
      </c>
      <c r="D6545" s="596" t="s">
        <v>793</v>
      </c>
      <c r="E6545" s="597">
        <v>145.54</v>
      </c>
      <c r="F6545" s="591" t="s">
        <v>794</v>
      </c>
    </row>
    <row r="6546" spans="1:6">
      <c r="A6546" s="596">
        <v>87640</v>
      </c>
      <c r="B6546" s="596" t="s">
        <v>7256</v>
      </c>
      <c r="C6546" s="596" t="s">
        <v>68</v>
      </c>
      <c r="D6546" s="596" t="s">
        <v>793</v>
      </c>
      <c r="E6546" s="597">
        <v>49.22</v>
      </c>
      <c r="F6546" s="591" t="s">
        <v>794</v>
      </c>
    </row>
    <row r="6547" spans="1:6">
      <c r="A6547" s="596">
        <v>87642</v>
      </c>
      <c r="B6547" s="596" t="s">
        <v>7257</v>
      </c>
      <c r="C6547" s="596" t="s">
        <v>68</v>
      </c>
      <c r="D6547" s="596" t="s">
        <v>793</v>
      </c>
      <c r="E6547" s="597">
        <v>54.87</v>
      </c>
      <c r="F6547" s="591" t="s">
        <v>794</v>
      </c>
    </row>
    <row r="6548" spans="1:6">
      <c r="A6548" s="596">
        <v>87643</v>
      </c>
      <c r="B6548" s="596" t="s">
        <v>7258</v>
      </c>
      <c r="C6548" s="596" t="s">
        <v>68</v>
      </c>
      <c r="D6548" s="596" t="s">
        <v>793</v>
      </c>
      <c r="E6548" s="597">
        <v>166</v>
      </c>
      <c r="F6548" s="591" t="s">
        <v>794</v>
      </c>
    </row>
    <row r="6549" spans="1:6">
      <c r="A6549" s="596">
        <v>87644</v>
      </c>
      <c r="B6549" s="596" t="s">
        <v>7259</v>
      </c>
      <c r="C6549" s="596" t="s">
        <v>68</v>
      </c>
      <c r="D6549" s="596" t="s">
        <v>793</v>
      </c>
      <c r="E6549" s="597">
        <v>177.18</v>
      </c>
      <c r="F6549" s="591" t="s">
        <v>794</v>
      </c>
    </row>
    <row r="6550" spans="1:6">
      <c r="A6550" s="596">
        <v>87680</v>
      </c>
      <c r="B6550" s="596" t="s">
        <v>7260</v>
      </c>
      <c r="C6550" s="596" t="s">
        <v>68</v>
      </c>
      <c r="D6550" s="596" t="s">
        <v>942</v>
      </c>
      <c r="E6550" s="597">
        <v>44.96</v>
      </c>
      <c r="F6550" s="591" t="s">
        <v>794</v>
      </c>
    </row>
    <row r="6551" spans="1:6">
      <c r="A6551" s="596">
        <v>87682</v>
      </c>
      <c r="B6551" s="596" t="s">
        <v>7261</v>
      </c>
      <c r="C6551" s="596" t="s">
        <v>68</v>
      </c>
      <c r="D6551" s="596" t="s">
        <v>942</v>
      </c>
      <c r="E6551" s="597">
        <v>50.61</v>
      </c>
      <c r="F6551" s="591" t="s">
        <v>794</v>
      </c>
    </row>
    <row r="6552" spans="1:6">
      <c r="A6552" s="596">
        <v>87683</v>
      </c>
      <c r="B6552" s="596" t="s">
        <v>7262</v>
      </c>
      <c r="C6552" s="596" t="s">
        <v>68</v>
      </c>
      <c r="D6552" s="596" t="s">
        <v>942</v>
      </c>
      <c r="E6552" s="597">
        <v>161.74</v>
      </c>
      <c r="F6552" s="591" t="s">
        <v>794</v>
      </c>
    </row>
    <row r="6553" spans="1:6">
      <c r="A6553" s="596">
        <v>87684</v>
      </c>
      <c r="B6553" s="596" t="s">
        <v>7263</v>
      </c>
      <c r="C6553" s="596" t="s">
        <v>68</v>
      </c>
      <c r="D6553" s="596" t="s">
        <v>942</v>
      </c>
      <c r="E6553" s="597">
        <v>172.92</v>
      </c>
      <c r="F6553" s="591" t="s">
        <v>794</v>
      </c>
    </row>
    <row r="6554" spans="1:6">
      <c r="A6554" s="596">
        <v>87690</v>
      </c>
      <c r="B6554" s="596" t="s">
        <v>7264</v>
      </c>
      <c r="C6554" s="596" t="s">
        <v>68</v>
      </c>
      <c r="D6554" s="596" t="s">
        <v>942</v>
      </c>
      <c r="E6554" s="597">
        <v>51.52</v>
      </c>
      <c r="F6554" s="591" t="s">
        <v>794</v>
      </c>
    </row>
    <row r="6555" spans="1:6">
      <c r="A6555" s="596">
        <v>87692</v>
      </c>
      <c r="B6555" s="596" t="s">
        <v>7265</v>
      </c>
      <c r="C6555" s="596" t="s">
        <v>68</v>
      </c>
      <c r="D6555" s="596" t="s">
        <v>942</v>
      </c>
      <c r="E6555" s="597">
        <v>57.99</v>
      </c>
      <c r="F6555" s="591" t="s">
        <v>794</v>
      </c>
    </row>
    <row r="6556" spans="1:6">
      <c r="A6556" s="596">
        <v>87693</v>
      </c>
      <c r="B6556" s="596" t="s">
        <v>7266</v>
      </c>
      <c r="C6556" s="596" t="s">
        <v>68</v>
      </c>
      <c r="D6556" s="596" t="s">
        <v>942</v>
      </c>
      <c r="E6556" s="597">
        <v>185.26</v>
      </c>
      <c r="F6556" s="591" t="s">
        <v>794</v>
      </c>
    </row>
    <row r="6557" spans="1:6">
      <c r="A6557" s="596">
        <v>87694</v>
      </c>
      <c r="B6557" s="596" t="s">
        <v>7267</v>
      </c>
      <c r="C6557" s="596" t="s">
        <v>68</v>
      </c>
      <c r="D6557" s="596" t="s">
        <v>942</v>
      </c>
      <c r="E6557" s="597">
        <v>198.07</v>
      </c>
      <c r="F6557" s="591" t="s">
        <v>794</v>
      </c>
    </row>
    <row r="6558" spans="1:6">
      <c r="A6558" s="596">
        <v>87700</v>
      </c>
      <c r="B6558" s="596" t="s">
        <v>7268</v>
      </c>
      <c r="C6558" s="596" t="s">
        <v>68</v>
      </c>
      <c r="D6558" s="596" t="s">
        <v>942</v>
      </c>
      <c r="E6558" s="597">
        <v>55.74</v>
      </c>
      <c r="F6558" s="591" t="s">
        <v>794</v>
      </c>
    </row>
    <row r="6559" spans="1:6">
      <c r="A6559" s="596">
        <v>87702</v>
      </c>
      <c r="B6559" s="596" t="s">
        <v>7269</v>
      </c>
      <c r="C6559" s="596" t="s">
        <v>68</v>
      </c>
      <c r="D6559" s="596" t="s">
        <v>942</v>
      </c>
      <c r="E6559" s="597">
        <v>62.79</v>
      </c>
      <c r="F6559" s="591" t="s">
        <v>794</v>
      </c>
    </row>
    <row r="6560" spans="1:6">
      <c r="A6560" s="596">
        <v>87703</v>
      </c>
      <c r="B6560" s="596" t="s">
        <v>7270</v>
      </c>
      <c r="C6560" s="596" t="s">
        <v>68</v>
      </c>
      <c r="D6560" s="596" t="s">
        <v>942</v>
      </c>
      <c r="E6560" s="597">
        <v>201.37</v>
      </c>
      <c r="F6560" s="591" t="s">
        <v>794</v>
      </c>
    </row>
    <row r="6561" spans="1:6">
      <c r="A6561" s="596">
        <v>87704</v>
      </c>
      <c r="B6561" s="596" t="s">
        <v>7271</v>
      </c>
      <c r="C6561" s="596" t="s">
        <v>68</v>
      </c>
      <c r="D6561" s="596" t="s">
        <v>942</v>
      </c>
      <c r="E6561" s="597">
        <v>215.32</v>
      </c>
      <c r="F6561" s="591" t="s">
        <v>794</v>
      </c>
    </row>
    <row r="6562" spans="1:6">
      <c r="A6562" s="596">
        <v>87735</v>
      </c>
      <c r="B6562" s="596" t="s">
        <v>7272</v>
      </c>
      <c r="C6562" s="596" t="s">
        <v>68</v>
      </c>
      <c r="D6562" s="596" t="s">
        <v>793</v>
      </c>
      <c r="E6562" s="597">
        <v>42.16</v>
      </c>
      <c r="F6562" s="591" t="s">
        <v>794</v>
      </c>
    </row>
    <row r="6563" spans="1:6">
      <c r="A6563" s="596">
        <v>87737</v>
      </c>
      <c r="B6563" s="596" t="s">
        <v>7273</v>
      </c>
      <c r="C6563" s="596" t="s">
        <v>68</v>
      </c>
      <c r="D6563" s="596" t="s">
        <v>793</v>
      </c>
      <c r="E6563" s="597">
        <v>45.47</v>
      </c>
      <c r="F6563" s="591" t="s">
        <v>794</v>
      </c>
    </row>
    <row r="6564" spans="1:6">
      <c r="A6564" s="596">
        <v>87738</v>
      </c>
      <c r="B6564" s="596" t="s">
        <v>7274</v>
      </c>
      <c r="C6564" s="596" t="s">
        <v>68</v>
      </c>
      <c r="D6564" s="596" t="s">
        <v>793</v>
      </c>
      <c r="E6564" s="597">
        <v>110.46</v>
      </c>
      <c r="F6564" s="591" t="s">
        <v>794</v>
      </c>
    </row>
    <row r="6565" spans="1:6">
      <c r="A6565" s="596">
        <v>87739</v>
      </c>
      <c r="B6565" s="596" t="s">
        <v>7275</v>
      </c>
      <c r="C6565" s="596" t="s">
        <v>68</v>
      </c>
      <c r="D6565" s="596" t="s">
        <v>793</v>
      </c>
      <c r="E6565" s="597">
        <v>117</v>
      </c>
      <c r="F6565" s="591" t="s">
        <v>794</v>
      </c>
    </row>
    <row r="6566" spans="1:6">
      <c r="A6566" s="596">
        <v>87745</v>
      </c>
      <c r="B6566" s="596" t="s">
        <v>7276</v>
      </c>
      <c r="C6566" s="596" t="s">
        <v>68</v>
      </c>
      <c r="D6566" s="596" t="s">
        <v>793</v>
      </c>
      <c r="E6566" s="597">
        <v>51.61</v>
      </c>
      <c r="F6566" s="591" t="s">
        <v>794</v>
      </c>
    </row>
    <row r="6567" spans="1:6">
      <c r="A6567" s="596">
        <v>87747</v>
      </c>
      <c r="B6567" s="596" t="s">
        <v>7277</v>
      </c>
      <c r="C6567" s="596" t="s">
        <v>68</v>
      </c>
      <c r="D6567" s="596" t="s">
        <v>793</v>
      </c>
      <c r="E6567" s="597">
        <v>56.21</v>
      </c>
      <c r="F6567" s="591" t="s">
        <v>794</v>
      </c>
    </row>
    <row r="6568" spans="1:6">
      <c r="A6568" s="596">
        <v>87748</v>
      </c>
      <c r="B6568" s="596" t="s">
        <v>7278</v>
      </c>
      <c r="C6568" s="596" t="s">
        <v>68</v>
      </c>
      <c r="D6568" s="596" t="s">
        <v>793</v>
      </c>
      <c r="E6568" s="598">
        <v>146.57</v>
      </c>
      <c r="F6568" s="591" t="s">
        <v>794</v>
      </c>
    </row>
    <row r="6569" spans="1:6">
      <c r="A6569" s="596">
        <v>87749</v>
      </c>
      <c r="B6569" s="596" t="s">
        <v>7279</v>
      </c>
      <c r="C6569" s="596" t="s">
        <v>68</v>
      </c>
      <c r="D6569" s="596" t="s">
        <v>793</v>
      </c>
      <c r="E6569" s="597">
        <v>155.66999999999999</v>
      </c>
      <c r="F6569" s="591" t="s">
        <v>794</v>
      </c>
    </row>
    <row r="6570" spans="1:6">
      <c r="A6570" s="596">
        <v>87755</v>
      </c>
      <c r="B6570" s="596" t="s">
        <v>7280</v>
      </c>
      <c r="C6570" s="596" t="s">
        <v>68</v>
      </c>
      <c r="D6570" s="596" t="s">
        <v>942</v>
      </c>
      <c r="E6570" s="598">
        <v>49.46</v>
      </c>
      <c r="F6570" s="591" t="s">
        <v>794</v>
      </c>
    </row>
    <row r="6571" spans="1:6">
      <c r="A6571" s="596">
        <v>87757</v>
      </c>
      <c r="B6571" s="596" t="s">
        <v>7281</v>
      </c>
      <c r="C6571" s="596" t="s">
        <v>68</v>
      </c>
      <c r="D6571" s="596" t="s">
        <v>942</v>
      </c>
      <c r="E6571" s="598">
        <v>54.06</v>
      </c>
      <c r="F6571" s="591" t="s">
        <v>794</v>
      </c>
    </row>
    <row r="6572" spans="1:6">
      <c r="A6572" s="596">
        <v>87758</v>
      </c>
      <c r="B6572" s="596" t="s">
        <v>7282</v>
      </c>
      <c r="C6572" s="596" t="s">
        <v>68</v>
      </c>
      <c r="D6572" s="596" t="s">
        <v>942</v>
      </c>
      <c r="E6572" s="597">
        <v>144.41999999999999</v>
      </c>
      <c r="F6572" s="591" t="s">
        <v>794</v>
      </c>
    </row>
    <row r="6573" spans="1:6">
      <c r="A6573" s="596">
        <v>87759</v>
      </c>
      <c r="B6573" s="596" t="s">
        <v>7283</v>
      </c>
      <c r="C6573" s="596" t="s">
        <v>68</v>
      </c>
      <c r="D6573" s="596" t="s">
        <v>942</v>
      </c>
      <c r="E6573" s="597">
        <v>153.52000000000001</v>
      </c>
      <c r="F6573" s="591" t="s">
        <v>794</v>
      </c>
    </row>
    <row r="6574" spans="1:6">
      <c r="A6574" s="596">
        <v>87765</v>
      </c>
      <c r="B6574" s="596" t="s">
        <v>7284</v>
      </c>
      <c r="C6574" s="596" t="s">
        <v>68</v>
      </c>
      <c r="D6574" s="596" t="s">
        <v>942</v>
      </c>
      <c r="E6574" s="598">
        <v>57.24</v>
      </c>
      <c r="F6574" s="591" t="s">
        <v>794</v>
      </c>
    </row>
    <row r="6575" spans="1:6">
      <c r="A6575" s="596">
        <v>87767</v>
      </c>
      <c r="B6575" s="596" t="s">
        <v>7285</v>
      </c>
      <c r="C6575" s="596" t="s">
        <v>68</v>
      </c>
      <c r="D6575" s="596" t="s">
        <v>942</v>
      </c>
      <c r="E6575" s="597">
        <v>62.89</v>
      </c>
      <c r="F6575" s="591" t="s">
        <v>794</v>
      </c>
    </row>
    <row r="6576" spans="1:6">
      <c r="A6576" s="596">
        <v>87768</v>
      </c>
      <c r="B6576" s="596" t="s">
        <v>7286</v>
      </c>
      <c r="C6576" s="596" t="s">
        <v>68</v>
      </c>
      <c r="D6576" s="596" t="s">
        <v>942</v>
      </c>
      <c r="E6576" s="598">
        <v>174.02</v>
      </c>
      <c r="F6576" s="591" t="s">
        <v>794</v>
      </c>
    </row>
    <row r="6577" spans="1:6">
      <c r="A6577" s="596">
        <v>87769</v>
      </c>
      <c r="B6577" s="596" t="s">
        <v>7287</v>
      </c>
      <c r="C6577" s="596" t="s">
        <v>68</v>
      </c>
      <c r="D6577" s="596" t="s">
        <v>942</v>
      </c>
      <c r="E6577" s="598">
        <v>185.2</v>
      </c>
      <c r="F6577" s="591" t="s">
        <v>794</v>
      </c>
    </row>
    <row r="6578" spans="1:6">
      <c r="A6578" s="596">
        <v>88470</v>
      </c>
      <c r="B6578" s="596" t="s">
        <v>7288</v>
      </c>
      <c r="C6578" s="596" t="s">
        <v>68</v>
      </c>
      <c r="D6578" s="596" t="s">
        <v>942</v>
      </c>
      <c r="E6578" s="598">
        <v>34.92</v>
      </c>
      <c r="F6578" s="591" t="s">
        <v>794</v>
      </c>
    </row>
    <row r="6579" spans="1:6">
      <c r="A6579" s="596">
        <v>88471</v>
      </c>
      <c r="B6579" s="596" t="s">
        <v>7289</v>
      </c>
      <c r="C6579" s="596" t="s">
        <v>68</v>
      </c>
      <c r="D6579" s="596" t="s">
        <v>942</v>
      </c>
      <c r="E6579" s="598">
        <v>43.44</v>
      </c>
      <c r="F6579" s="591" t="s">
        <v>794</v>
      </c>
    </row>
    <row r="6580" spans="1:6">
      <c r="A6580" s="596">
        <v>88472</v>
      </c>
      <c r="B6580" s="596" t="s">
        <v>7290</v>
      </c>
      <c r="C6580" s="596" t="s">
        <v>68</v>
      </c>
      <c r="D6580" s="596" t="s">
        <v>942</v>
      </c>
      <c r="E6580" s="598">
        <v>50.24</v>
      </c>
      <c r="F6580" s="591" t="s">
        <v>794</v>
      </c>
    </row>
    <row r="6581" spans="1:6">
      <c r="A6581" s="596">
        <v>88476</v>
      </c>
      <c r="B6581" s="596" t="s">
        <v>7291</v>
      </c>
      <c r="C6581" s="596" t="s">
        <v>68</v>
      </c>
      <c r="D6581" s="596" t="s">
        <v>793</v>
      </c>
      <c r="E6581" s="598">
        <v>27.98</v>
      </c>
      <c r="F6581" s="591" t="s">
        <v>794</v>
      </c>
    </row>
    <row r="6582" spans="1:6">
      <c r="A6582" s="596">
        <v>88477</v>
      </c>
      <c r="B6582" s="596" t="s">
        <v>7292</v>
      </c>
      <c r="C6582" s="596" t="s">
        <v>68</v>
      </c>
      <c r="D6582" s="596" t="s">
        <v>793</v>
      </c>
      <c r="E6582" s="598">
        <v>38.5</v>
      </c>
      <c r="F6582" s="591" t="s">
        <v>794</v>
      </c>
    </row>
    <row r="6583" spans="1:6">
      <c r="A6583" s="596">
        <v>88478</v>
      </c>
      <c r="B6583" s="596" t="s">
        <v>7293</v>
      </c>
      <c r="C6583" s="596" t="s">
        <v>68</v>
      </c>
      <c r="D6583" s="596" t="s">
        <v>793</v>
      </c>
      <c r="E6583" s="598">
        <v>47.22</v>
      </c>
      <c r="F6583" s="591" t="s">
        <v>794</v>
      </c>
    </row>
    <row r="6584" spans="1:6">
      <c r="A6584" s="596">
        <v>90930</v>
      </c>
      <c r="B6584" s="596" t="s">
        <v>7294</v>
      </c>
      <c r="C6584" s="596" t="s">
        <v>68</v>
      </c>
      <c r="D6584" s="596" t="s">
        <v>793</v>
      </c>
      <c r="E6584" s="598">
        <v>80.900000000000006</v>
      </c>
      <c r="F6584" s="591" t="s">
        <v>794</v>
      </c>
    </row>
    <row r="6585" spans="1:6">
      <c r="A6585" s="596">
        <v>90932</v>
      </c>
      <c r="B6585" s="596" t="s">
        <v>7295</v>
      </c>
      <c r="C6585" s="596" t="s">
        <v>68</v>
      </c>
      <c r="D6585" s="596" t="s">
        <v>793</v>
      </c>
      <c r="E6585" s="598">
        <v>87.37</v>
      </c>
      <c r="F6585" s="591" t="s">
        <v>794</v>
      </c>
    </row>
    <row r="6586" spans="1:6">
      <c r="A6586" s="596">
        <v>90933</v>
      </c>
      <c r="B6586" s="596" t="s">
        <v>7296</v>
      </c>
      <c r="C6586" s="596" t="s">
        <v>68</v>
      </c>
      <c r="D6586" s="596" t="s">
        <v>793</v>
      </c>
      <c r="E6586" s="598">
        <v>214.64</v>
      </c>
      <c r="F6586" s="591" t="s">
        <v>794</v>
      </c>
    </row>
    <row r="6587" spans="1:6">
      <c r="A6587" s="596">
        <v>90934</v>
      </c>
      <c r="B6587" s="596" t="s">
        <v>7297</v>
      </c>
      <c r="C6587" s="596" t="s">
        <v>68</v>
      </c>
      <c r="D6587" s="596" t="s">
        <v>793</v>
      </c>
      <c r="E6587" s="598">
        <v>227.45</v>
      </c>
      <c r="F6587" s="591" t="s">
        <v>794</v>
      </c>
    </row>
    <row r="6588" spans="1:6">
      <c r="A6588" s="596">
        <v>90940</v>
      </c>
      <c r="B6588" s="596" t="s">
        <v>7298</v>
      </c>
      <c r="C6588" s="596" t="s">
        <v>68</v>
      </c>
      <c r="D6588" s="596" t="s">
        <v>793</v>
      </c>
      <c r="E6588" s="597">
        <v>86.22</v>
      </c>
      <c r="F6588" s="591" t="s">
        <v>794</v>
      </c>
    </row>
    <row r="6589" spans="1:6">
      <c r="A6589" s="596">
        <v>90942</v>
      </c>
      <c r="B6589" s="596" t="s">
        <v>7299</v>
      </c>
      <c r="C6589" s="596" t="s">
        <v>68</v>
      </c>
      <c r="D6589" s="596" t="s">
        <v>793</v>
      </c>
      <c r="E6589" s="598">
        <v>93.27</v>
      </c>
      <c r="F6589" s="591" t="s">
        <v>794</v>
      </c>
    </row>
    <row r="6590" spans="1:6">
      <c r="A6590" s="596">
        <v>90943</v>
      </c>
      <c r="B6590" s="596" t="s">
        <v>7300</v>
      </c>
      <c r="C6590" s="596" t="s">
        <v>68</v>
      </c>
      <c r="D6590" s="596" t="s">
        <v>793</v>
      </c>
      <c r="E6590" s="598">
        <v>231.85</v>
      </c>
      <c r="F6590" s="591" t="s">
        <v>794</v>
      </c>
    </row>
    <row r="6591" spans="1:6">
      <c r="A6591" s="596">
        <v>90944</v>
      </c>
      <c r="B6591" s="596" t="s">
        <v>7301</v>
      </c>
      <c r="C6591" s="596" t="s">
        <v>68</v>
      </c>
      <c r="D6591" s="596" t="s">
        <v>793</v>
      </c>
      <c r="E6591" s="598">
        <v>245.8</v>
      </c>
      <c r="F6591" s="591" t="s">
        <v>794</v>
      </c>
    </row>
    <row r="6592" spans="1:6">
      <c r="A6592" s="596">
        <v>90950</v>
      </c>
      <c r="B6592" s="596" t="s">
        <v>7302</v>
      </c>
      <c r="C6592" s="596" t="s">
        <v>68</v>
      </c>
      <c r="D6592" s="596" t="s">
        <v>793</v>
      </c>
      <c r="E6592" s="598">
        <v>95.93</v>
      </c>
      <c r="F6592" s="591" t="s">
        <v>794</v>
      </c>
    </row>
    <row r="6593" spans="1:6">
      <c r="A6593" s="596">
        <v>90952</v>
      </c>
      <c r="B6593" s="596" t="s">
        <v>7303</v>
      </c>
      <c r="C6593" s="596" t="s">
        <v>68</v>
      </c>
      <c r="D6593" s="596" t="s">
        <v>793</v>
      </c>
      <c r="E6593" s="598">
        <v>104.04</v>
      </c>
      <c r="F6593" s="591" t="s">
        <v>794</v>
      </c>
    </row>
    <row r="6594" spans="1:6">
      <c r="A6594" s="596">
        <v>90953</v>
      </c>
      <c r="B6594" s="596" t="s">
        <v>7304</v>
      </c>
      <c r="C6594" s="596" t="s">
        <v>68</v>
      </c>
      <c r="D6594" s="596" t="s">
        <v>793</v>
      </c>
      <c r="E6594" s="597">
        <v>263.38</v>
      </c>
      <c r="F6594" s="591" t="s">
        <v>794</v>
      </c>
    </row>
    <row r="6595" spans="1:6">
      <c r="A6595" s="596">
        <v>90954</v>
      </c>
      <c r="B6595" s="596" t="s">
        <v>7305</v>
      </c>
      <c r="C6595" s="596" t="s">
        <v>68</v>
      </c>
      <c r="D6595" s="596" t="s">
        <v>793</v>
      </c>
      <c r="E6595" s="598">
        <v>279.42</v>
      </c>
      <c r="F6595" s="591" t="s">
        <v>794</v>
      </c>
    </row>
    <row r="6596" spans="1:6">
      <c r="A6596" s="596">
        <v>102803</v>
      </c>
      <c r="B6596" s="596" t="s">
        <v>7306</v>
      </c>
      <c r="C6596" s="596" t="s">
        <v>68</v>
      </c>
      <c r="D6596" s="596" t="s">
        <v>1410</v>
      </c>
      <c r="E6596" s="597">
        <v>2.13</v>
      </c>
      <c r="F6596" s="591" t="s">
        <v>794</v>
      </c>
    </row>
    <row r="6597" spans="1:6">
      <c r="A6597" s="596">
        <v>101742</v>
      </c>
      <c r="B6597" s="596" t="s">
        <v>7307</v>
      </c>
      <c r="C6597" s="596" t="s">
        <v>67</v>
      </c>
      <c r="D6597" s="596" t="s">
        <v>942</v>
      </c>
      <c r="E6597" s="597">
        <v>60.15</v>
      </c>
      <c r="F6597" s="591" t="s">
        <v>794</v>
      </c>
    </row>
    <row r="6598" spans="1:6">
      <c r="A6598" s="596">
        <v>87878</v>
      </c>
      <c r="B6598" s="596" t="s">
        <v>7308</v>
      </c>
      <c r="C6598" s="596" t="s">
        <v>68</v>
      </c>
      <c r="D6598" s="596" t="s">
        <v>942</v>
      </c>
      <c r="E6598" s="597">
        <v>4.6900000000000004</v>
      </c>
      <c r="F6598" s="591" t="s">
        <v>794</v>
      </c>
    </row>
    <row r="6599" spans="1:6">
      <c r="A6599" s="596">
        <v>87879</v>
      </c>
      <c r="B6599" s="596" t="s">
        <v>7309</v>
      </c>
      <c r="C6599" s="596" t="s">
        <v>68</v>
      </c>
      <c r="D6599" s="596" t="s">
        <v>942</v>
      </c>
      <c r="E6599" s="597">
        <v>4.26</v>
      </c>
      <c r="F6599" s="591" t="s">
        <v>794</v>
      </c>
    </row>
    <row r="6600" spans="1:6">
      <c r="A6600" s="596">
        <v>87881</v>
      </c>
      <c r="B6600" s="596" t="s">
        <v>7310</v>
      </c>
      <c r="C6600" s="596" t="s">
        <v>68</v>
      </c>
      <c r="D6600" s="596" t="s">
        <v>793</v>
      </c>
      <c r="E6600" s="597">
        <v>6.09</v>
      </c>
      <c r="F6600" s="591" t="s">
        <v>794</v>
      </c>
    </row>
    <row r="6601" spans="1:6">
      <c r="A6601" s="596">
        <v>87882</v>
      </c>
      <c r="B6601" s="596" t="s">
        <v>7311</v>
      </c>
      <c r="C6601" s="596" t="s">
        <v>68</v>
      </c>
      <c r="D6601" s="596" t="s">
        <v>793</v>
      </c>
      <c r="E6601" s="597">
        <v>5.93</v>
      </c>
      <c r="F6601" s="591" t="s">
        <v>794</v>
      </c>
    </row>
    <row r="6602" spans="1:6">
      <c r="A6602" s="596">
        <v>87884</v>
      </c>
      <c r="B6602" s="596" t="s">
        <v>7312</v>
      </c>
      <c r="C6602" s="596" t="s">
        <v>68</v>
      </c>
      <c r="D6602" s="596" t="s">
        <v>942</v>
      </c>
      <c r="E6602" s="597">
        <v>13.37</v>
      </c>
      <c r="F6602" s="591" t="s">
        <v>794</v>
      </c>
    </row>
    <row r="6603" spans="1:6">
      <c r="A6603" s="596">
        <v>87885</v>
      </c>
      <c r="B6603" s="596" t="s">
        <v>7313</v>
      </c>
      <c r="C6603" s="596" t="s">
        <v>68</v>
      </c>
      <c r="D6603" s="596" t="s">
        <v>942</v>
      </c>
      <c r="E6603" s="597">
        <v>12.99</v>
      </c>
      <c r="F6603" s="591" t="s">
        <v>794</v>
      </c>
    </row>
    <row r="6604" spans="1:6">
      <c r="A6604" s="596">
        <v>87886</v>
      </c>
      <c r="B6604" s="596" t="s">
        <v>7314</v>
      </c>
      <c r="C6604" s="596" t="s">
        <v>68</v>
      </c>
      <c r="D6604" s="596" t="s">
        <v>942</v>
      </c>
      <c r="E6604" s="597">
        <v>21.46</v>
      </c>
      <c r="F6604" s="591" t="s">
        <v>794</v>
      </c>
    </row>
    <row r="6605" spans="1:6">
      <c r="A6605" s="596">
        <v>87887</v>
      </c>
      <c r="B6605" s="596" t="s">
        <v>7315</v>
      </c>
      <c r="C6605" s="596" t="s">
        <v>68</v>
      </c>
      <c r="D6605" s="596" t="s">
        <v>942</v>
      </c>
      <c r="E6605" s="597">
        <v>20.68</v>
      </c>
      <c r="F6605" s="591" t="s">
        <v>794</v>
      </c>
    </row>
    <row r="6606" spans="1:6">
      <c r="A6606" s="596">
        <v>87888</v>
      </c>
      <c r="B6606" s="596" t="s">
        <v>7316</v>
      </c>
      <c r="C6606" s="596" t="s">
        <v>68</v>
      </c>
      <c r="D6606" s="596" t="s">
        <v>793</v>
      </c>
      <c r="E6606" s="597">
        <v>7.46</v>
      </c>
      <c r="F6606" s="591" t="s">
        <v>794</v>
      </c>
    </row>
    <row r="6607" spans="1:6">
      <c r="A6607" s="596">
        <v>87889</v>
      </c>
      <c r="B6607" s="596" t="s">
        <v>7317</v>
      </c>
      <c r="C6607" s="596" t="s">
        <v>68</v>
      </c>
      <c r="D6607" s="596" t="s">
        <v>793</v>
      </c>
      <c r="E6607" s="597">
        <v>7.3</v>
      </c>
      <c r="F6607" s="591" t="s">
        <v>794</v>
      </c>
    </row>
    <row r="6608" spans="1:6">
      <c r="A6608" s="596">
        <v>87891</v>
      </c>
      <c r="B6608" s="596" t="s">
        <v>7318</v>
      </c>
      <c r="C6608" s="596" t="s">
        <v>68</v>
      </c>
      <c r="D6608" s="596" t="s">
        <v>942</v>
      </c>
      <c r="E6608" s="598">
        <v>14.74</v>
      </c>
      <c r="F6608" s="591" t="s">
        <v>794</v>
      </c>
    </row>
    <row r="6609" spans="1:6">
      <c r="A6609" s="596">
        <v>87892</v>
      </c>
      <c r="B6609" s="596" t="s">
        <v>7319</v>
      </c>
      <c r="C6609" s="596" t="s">
        <v>68</v>
      </c>
      <c r="D6609" s="596" t="s">
        <v>942</v>
      </c>
      <c r="E6609" s="598">
        <v>14.36</v>
      </c>
      <c r="F6609" s="591" t="s">
        <v>794</v>
      </c>
    </row>
    <row r="6610" spans="1:6">
      <c r="A6610" s="596">
        <v>87893</v>
      </c>
      <c r="B6610" s="596" t="s">
        <v>7320</v>
      </c>
      <c r="C6610" s="596" t="s">
        <v>68</v>
      </c>
      <c r="D6610" s="596" t="s">
        <v>942</v>
      </c>
      <c r="E6610" s="598">
        <v>6.71</v>
      </c>
      <c r="F6610" s="591" t="s">
        <v>794</v>
      </c>
    </row>
    <row r="6611" spans="1:6">
      <c r="A6611" s="596">
        <v>87894</v>
      </c>
      <c r="B6611" s="596" t="s">
        <v>7321</v>
      </c>
      <c r="C6611" s="596" t="s">
        <v>68</v>
      </c>
      <c r="D6611" s="596" t="s">
        <v>942</v>
      </c>
      <c r="E6611" s="598">
        <v>6.28</v>
      </c>
      <c r="F6611" s="591" t="s">
        <v>794</v>
      </c>
    </row>
    <row r="6612" spans="1:6">
      <c r="A6612" s="596">
        <v>87896</v>
      </c>
      <c r="B6612" s="596" t="s">
        <v>7322</v>
      </c>
      <c r="C6612" s="596" t="s">
        <v>68</v>
      </c>
      <c r="D6612" s="596" t="s">
        <v>793</v>
      </c>
      <c r="E6612" s="598">
        <v>5.39</v>
      </c>
      <c r="F6612" s="591" t="s">
        <v>794</v>
      </c>
    </row>
    <row r="6613" spans="1:6">
      <c r="A6613" s="596">
        <v>87897</v>
      </c>
      <c r="B6613" s="596" t="s">
        <v>7323</v>
      </c>
      <c r="C6613" s="596" t="s">
        <v>68</v>
      </c>
      <c r="D6613" s="596" t="s">
        <v>793</v>
      </c>
      <c r="E6613" s="598">
        <v>4.96</v>
      </c>
      <c r="F6613" s="591" t="s">
        <v>794</v>
      </c>
    </row>
    <row r="6614" spans="1:6">
      <c r="A6614" s="596">
        <v>87899</v>
      </c>
      <c r="B6614" s="596" t="s">
        <v>7324</v>
      </c>
      <c r="C6614" s="596" t="s">
        <v>68</v>
      </c>
      <c r="D6614" s="596" t="s">
        <v>793</v>
      </c>
      <c r="E6614" s="598">
        <v>8.0500000000000007</v>
      </c>
      <c r="F6614" s="591" t="s">
        <v>794</v>
      </c>
    </row>
    <row r="6615" spans="1:6">
      <c r="A6615" s="596">
        <v>87900</v>
      </c>
      <c r="B6615" s="596" t="s">
        <v>7325</v>
      </c>
      <c r="C6615" s="596" t="s">
        <v>68</v>
      </c>
      <c r="D6615" s="596" t="s">
        <v>793</v>
      </c>
      <c r="E6615" s="597">
        <v>7.89</v>
      </c>
      <c r="F6615" s="591" t="s">
        <v>794</v>
      </c>
    </row>
    <row r="6616" spans="1:6">
      <c r="A6616" s="596">
        <v>87902</v>
      </c>
      <c r="B6616" s="596" t="s">
        <v>7326</v>
      </c>
      <c r="C6616" s="596" t="s">
        <v>68</v>
      </c>
      <c r="D6616" s="596" t="s">
        <v>942</v>
      </c>
      <c r="E6616" s="598">
        <v>15.33</v>
      </c>
      <c r="F6616" s="591" t="s">
        <v>794</v>
      </c>
    </row>
    <row r="6617" spans="1:6">
      <c r="A6617" s="596">
        <v>87903</v>
      </c>
      <c r="B6617" s="596" t="s">
        <v>7327</v>
      </c>
      <c r="C6617" s="596" t="s">
        <v>68</v>
      </c>
      <c r="D6617" s="596" t="s">
        <v>942</v>
      </c>
      <c r="E6617" s="597">
        <v>14.95</v>
      </c>
      <c r="F6617" s="591" t="s">
        <v>794</v>
      </c>
    </row>
    <row r="6618" spans="1:6">
      <c r="A6618" s="596">
        <v>87904</v>
      </c>
      <c r="B6618" s="596" t="s">
        <v>7328</v>
      </c>
      <c r="C6618" s="596" t="s">
        <v>68</v>
      </c>
      <c r="D6618" s="596" t="s">
        <v>942</v>
      </c>
      <c r="E6618" s="598">
        <v>7.67</v>
      </c>
      <c r="F6618" s="591" t="s">
        <v>794</v>
      </c>
    </row>
    <row r="6619" spans="1:6">
      <c r="A6619" s="596">
        <v>87905</v>
      </c>
      <c r="B6619" s="596" t="s">
        <v>7329</v>
      </c>
      <c r="C6619" s="596" t="s">
        <v>68</v>
      </c>
      <c r="D6619" s="596" t="s">
        <v>942</v>
      </c>
      <c r="E6619" s="597">
        <v>7.24</v>
      </c>
      <c r="F6619" s="591" t="s">
        <v>794</v>
      </c>
    </row>
    <row r="6620" spans="1:6">
      <c r="A6620" s="596">
        <v>87907</v>
      </c>
      <c r="B6620" s="596" t="s">
        <v>7330</v>
      </c>
      <c r="C6620" s="596" t="s">
        <v>68</v>
      </c>
      <c r="D6620" s="596" t="s">
        <v>793</v>
      </c>
      <c r="E6620" s="598">
        <v>6.35</v>
      </c>
      <c r="F6620" s="591" t="s">
        <v>794</v>
      </c>
    </row>
    <row r="6621" spans="1:6">
      <c r="A6621" s="596">
        <v>87908</v>
      </c>
      <c r="B6621" s="596" t="s">
        <v>7331</v>
      </c>
      <c r="C6621" s="596" t="s">
        <v>68</v>
      </c>
      <c r="D6621" s="596" t="s">
        <v>793</v>
      </c>
      <c r="E6621" s="597">
        <v>5.92</v>
      </c>
      <c r="F6621" s="591" t="s">
        <v>794</v>
      </c>
    </row>
    <row r="6622" spans="1:6">
      <c r="A6622" s="596">
        <v>87910</v>
      </c>
      <c r="B6622" s="596" t="s">
        <v>7332</v>
      </c>
      <c r="C6622" s="596" t="s">
        <v>68</v>
      </c>
      <c r="D6622" s="596" t="s">
        <v>942</v>
      </c>
      <c r="E6622" s="598">
        <v>25.99</v>
      </c>
      <c r="F6622" s="591" t="s">
        <v>794</v>
      </c>
    </row>
    <row r="6623" spans="1:6">
      <c r="A6623" s="596">
        <v>87911</v>
      </c>
      <c r="B6623" s="596" t="s">
        <v>7333</v>
      </c>
      <c r="C6623" s="596" t="s">
        <v>68</v>
      </c>
      <c r="D6623" s="596" t="s">
        <v>942</v>
      </c>
      <c r="E6623" s="598">
        <v>25.21</v>
      </c>
      <c r="F6623" s="591" t="s">
        <v>794</v>
      </c>
    </row>
    <row r="6624" spans="1:6">
      <c r="A6624" s="596">
        <v>104410</v>
      </c>
      <c r="B6624" s="596" t="s">
        <v>7334</v>
      </c>
      <c r="C6624" s="596" t="s">
        <v>68</v>
      </c>
      <c r="D6624" s="596" t="s">
        <v>793</v>
      </c>
      <c r="E6624" s="598">
        <v>5.05</v>
      </c>
      <c r="F6624" s="591" t="s">
        <v>794</v>
      </c>
    </row>
    <row r="6625" spans="1:6">
      <c r="A6625" s="596">
        <v>104411</v>
      </c>
      <c r="B6625" s="596" t="s">
        <v>7335</v>
      </c>
      <c r="C6625" s="596" t="s">
        <v>68</v>
      </c>
      <c r="D6625" s="596" t="s">
        <v>793</v>
      </c>
      <c r="E6625" s="598">
        <v>5.05</v>
      </c>
      <c r="F6625" s="591" t="s">
        <v>794</v>
      </c>
    </row>
    <row r="6626" spans="1:6">
      <c r="A6626" s="596">
        <v>87411</v>
      </c>
      <c r="B6626" s="596" t="s">
        <v>7336</v>
      </c>
      <c r="C6626" s="596" t="s">
        <v>68</v>
      </c>
      <c r="D6626" s="596" t="s">
        <v>942</v>
      </c>
      <c r="E6626" s="598">
        <v>16.41</v>
      </c>
      <c r="F6626" s="591" t="s">
        <v>794</v>
      </c>
    </row>
    <row r="6627" spans="1:6">
      <c r="A6627" s="596">
        <v>87412</v>
      </c>
      <c r="B6627" s="596" t="s">
        <v>7337</v>
      </c>
      <c r="C6627" s="596" t="s">
        <v>68</v>
      </c>
      <c r="D6627" s="596" t="s">
        <v>942</v>
      </c>
      <c r="E6627" s="598">
        <v>23.07</v>
      </c>
      <c r="F6627" s="591" t="s">
        <v>794</v>
      </c>
    </row>
    <row r="6628" spans="1:6">
      <c r="A6628" s="596">
        <v>87413</v>
      </c>
      <c r="B6628" s="596" t="s">
        <v>7338</v>
      </c>
      <c r="C6628" s="596" t="s">
        <v>68</v>
      </c>
      <c r="D6628" s="596" t="s">
        <v>942</v>
      </c>
      <c r="E6628" s="598">
        <v>26.9</v>
      </c>
      <c r="F6628" s="591" t="s">
        <v>794</v>
      </c>
    </row>
    <row r="6629" spans="1:6">
      <c r="A6629" s="596">
        <v>87414</v>
      </c>
      <c r="B6629" s="596" t="s">
        <v>7339</v>
      </c>
      <c r="C6629" s="596" t="s">
        <v>68</v>
      </c>
      <c r="D6629" s="596" t="s">
        <v>942</v>
      </c>
      <c r="E6629" s="598">
        <v>26.67</v>
      </c>
      <c r="F6629" s="591" t="s">
        <v>794</v>
      </c>
    </row>
    <row r="6630" spans="1:6">
      <c r="A6630" s="596">
        <v>87415</v>
      </c>
      <c r="B6630" s="596" t="s">
        <v>7340</v>
      </c>
      <c r="C6630" s="596" t="s">
        <v>68</v>
      </c>
      <c r="D6630" s="596" t="s">
        <v>942</v>
      </c>
      <c r="E6630" s="598">
        <v>33.32</v>
      </c>
      <c r="F6630" s="591" t="s">
        <v>794</v>
      </c>
    </row>
    <row r="6631" spans="1:6">
      <c r="A6631" s="596">
        <v>87416</v>
      </c>
      <c r="B6631" s="596" t="s">
        <v>7341</v>
      </c>
      <c r="C6631" s="596" t="s">
        <v>68</v>
      </c>
      <c r="D6631" s="596" t="s">
        <v>942</v>
      </c>
      <c r="E6631" s="598">
        <v>37.15</v>
      </c>
      <c r="F6631" s="591" t="s">
        <v>794</v>
      </c>
    </row>
    <row r="6632" spans="1:6">
      <c r="A6632" s="596">
        <v>87418</v>
      </c>
      <c r="B6632" s="596" t="s">
        <v>7342</v>
      </c>
      <c r="C6632" s="596" t="s">
        <v>68</v>
      </c>
      <c r="D6632" s="596" t="s">
        <v>942</v>
      </c>
      <c r="E6632" s="598">
        <v>18.52</v>
      </c>
      <c r="F6632" s="591" t="s">
        <v>794</v>
      </c>
    </row>
    <row r="6633" spans="1:6">
      <c r="A6633" s="596">
        <v>87421</v>
      </c>
      <c r="B6633" s="596" t="s">
        <v>7343</v>
      </c>
      <c r="C6633" s="596" t="s">
        <v>68</v>
      </c>
      <c r="D6633" s="596" t="s">
        <v>942</v>
      </c>
      <c r="E6633" s="598">
        <v>29.08</v>
      </c>
      <c r="F6633" s="591" t="s">
        <v>794</v>
      </c>
    </row>
    <row r="6634" spans="1:6">
      <c r="A6634" s="596">
        <v>87424</v>
      </c>
      <c r="B6634" s="596" t="s">
        <v>7344</v>
      </c>
      <c r="C6634" s="596" t="s">
        <v>68</v>
      </c>
      <c r="D6634" s="596" t="s">
        <v>942</v>
      </c>
      <c r="E6634" s="598">
        <v>36.520000000000003</v>
      </c>
      <c r="F6634" s="591" t="s">
        <v>794</v>
      </c>
    </row>
    <row r="6635" spans="1:6">
      <c r="A6635" s="596">
        <v>87427</v>
      </c>
      <c r="B6635" s="596" t="s">
        <v>7345</v>
      </c>
      <c r="C6635" s="596" t="s">
        <v>68</v>
      </c>
      <c r="D6635" s="596" t="s">
        <v>942</v>
      </c>
      <c r="E6635" s="598">
        <v>43.87</v>
      </c>
      <c r="F6635" s="591" t="s">
        <v>794</v>
      </c>
    </row>
    <row r="6636" spans="1:6">
      <c r="A6636" s="596">
        <v>87430</v>
      </c>
      <c r="B6636" s="596" t="s">
        <v>7346</v>
      </c>
      <c r="C6636" s="596" t="s">
        <v>68</v>
      </c>
      <c r="D6636" s="596" t="s">
        <v>942</v>
      </c>
      <c r="E6636" s="597">
        <v>17.989999999999998</v>
      </c>
      <c r="F6636" s="591" t="s">
        <v>794</v>
      </c>
    </row>
    <row r="6637" spans="1:6">
      <c r="A6637" s="596">
        <v>87433</v>
      </c>
      <c r="B6637" s="596" t="s">
        <v>7347</v>
      </c>
      <c r="C6637" s="596" t="s">
        <v>68</v>
      </c>
      <c r="D6637" s="596" t="s">
        <v>942</v>
      </c>
      <c r="E6637" s="598">
        <v>26.92</v>
      </c>
      <c r="F6637" s="591" t="s">
        <v>794</v>
      </c>
    </row>
    <row r="6638" spans="1:6">
      <c r="A6638" s="596">
        <v>87436</v>
      </c>
      <c r="B6638" s="596" t="s">
        <v>7348</v>
      </c>
      <c r="C6638" s="596" t="s">
        <v>68</v>
      </c>
      <c r="D6638" s="596" t="s">
        <v>942</v>
      </c>
      <c r="E6638" s="598">
        <v>29.93</v>
      </c>
      <c r="F6638" s="591" t="s">
        <v>794</v>
      </c>
    </row>
    <row r="6639" spans="1:6">
      <c r="A6639" s="596">
        <v>87439</v>
      </c>
      <c r="B6639" s="596" t="s">
        <v>7349</v>
      </c>
      <c r="C6639" s="596" t="s">
        <v>68</v>
      </c>
      <c r="D6639" s="596" t="s">
        <v>942</v>
      </c>
      <c r="E6639" s="598">
        <v>37.049999999999997</v>
      </c>
      <c r="F6639" s="591" t="s">
        <v>794</v>
      </c>
    </row>
    <row r="6640" spans="1:6">
      <c r="A6640" s="596">
        <v>87527</v>
      </c>
      <c r="B6640" s="596" t="s">
        <v>7350</v>
      </c>
      <c r="C6640" s="596" t="s">
        <v>68</v>
      </c>
      <c r="D6640" s="596" t="s">
        <v>942</v>
      </c>
      <c r="E6640" s="598">
        <v>35.68</v>
      </c>
      <c r="F6640" s="591" t="s">
        <v>794</v>
      </c>
    </row>
    <row r="6641" spans="1:6">
      <c r="A6641" s="596">
        <v>87528</v>
      </c>
      <c r="B6641" s="596" t="s">
        <v>7351</v>
      </c>
      <c r="C6641" s="596" t="s">
        <v>68</v>
      </c>
      <c r="D6641" s="596" t="s">
        <v>942</v>
      </c>
      <c r="E6641" s="598">
        <v>39.090000000000003</v>
      </c>
      <c r="F6641" s="591" t="s">
        <v>794</v>
      </c>
    </row>
    <row r="6642" spans="1:6">
      <c r="A6642" s="596">
        <v>87529</v>
      </c>
      <c r="B6642" s="596" t="s">
        <v>7352</v>
      </c>
      <c r="C6642" s="596" t="s">
        <v>68</v>
      </c>
      <c r="D6642" s="596" t="s">
        <v>942</v>
      </c>
      <c r="E6642" s="597">
        <v>33.15</v>
      </c>
      <c r="F6642" s="591" t="s">
        <v>794</v>
      </c>
    </row>
    <row r="6643" spans="1:6">
      <c r="A6643" s="596">
        <v>87530</v>
      </c>
      <c r="B6643" s="596" t="s">
        <v>7353</v>
      </c>
      <c r="C6643" s="596" t="s">
        <v>68</v>
      </c>
      <c r="D6643" s="596" t="s">
        <v>942</v>
      </c>
      <c r="E6643" s="598">
        <v>36.56</v>
      </c>
      <c r="F6643" s="591" t="s">
        <v>794</v>
      </c>
    </row>
    <row r="6644" spans="1:6">
      <c r="A6644" s="596">
        <v>87531</v>
      </c>
      <c r="B6644" s="596" t="s">
        <v>7354</v>
      </c>
      <c r="C6644" s="596" t="s">
        <v>68</v>
      </c>
      <c r="D6644" s="596" t="s">
        <v>942</v>
      </c>
      <c r="E6644" s="598">
        <v>32.11</v>
      </c>
      <c r="F6644" s="591" t="s">
        <v>794</v>
      </c>
    </row>
    <row r="6645" spans="1:6">
      <c r="A6645" s="596">
        <v>87532</v>
      </c>
      <c r="B6645" s="596" t="s">
        <v>7355</v>
      </c>
      <c r="C6645" s="596" t="s">
        <v>68</v>
      </c>
      <c r="D6645" s="596" t="s">
        <v>942</v>
      </c>
      <c r="E6645" s="597">
        <v>35.520000000000003</v>
      </c>
      <c r="F6645" s="591" t="s">
        <v>794</v>
      </c>
    </row>
    <row r="6646" spans="1:6">
      <c r="A6646" s="596">
        <v>87535</v>
      </c>
      <c r="B6646" s="596" t="s">
        <v>7356</v>
      </c>
      <c r="C6646" s="596" t="s">
        <v>68</v>
      </c>
      <c r="D6646" s="596" t="s">
        <v>942</v>
      </c>
      <c r="E6646" s="597">
        <v>29.98</v>
      </c>
      <c r="F6646" s="591" t="s">
        <v>794</v>
      </c>
    </row>
    <row r="6647" spans="1:6">
      <c r="A6647" s="596">
        <v>87536</v>
      </c>
      <c r="B6647" s="596" t="s">
        <v>7357</v>
      </c>
      <c r="C6647" s="596" t="s">
        <v>68</v>
      </c>
      <c r="D6647" s="596" t="s">
        <v>942</v>
      </c>
      <c r="E6647" s="597">
        <v>33.39</v>
      </c>
      <c r="F6647" s="591" t="s">
        <v>794</v>
      </c>
    </row>
    <row r="6648" spans="1:6">
      <c r="A6648" s="596">
        <v>87539</v>
      </c>
      <c r="B6648" s="596" t="s">
        <v>7358</v>
      </c>
      <c r="C6648" s="596" t="s">
        <v>68</v>
      </c>
      <c r="D6648" s="596" t="s">
        <v>942</v>
      </c>
      <c r="E6648" s="597">
        <v>87.15</v>
      </c>
      <c r="F6648" s="591" t="s">
        <v>794</v>
      </c>
    </row>
    <row r="6649" spans="1:6">
      <c r="A6649" s="596">
        <v>87543</v>
      </c>
      <c r="B6649" s="596" t="s">
        <v>7359</v>
      </c>
      <c r="C6649" s="596" t="s">
        <v>68</v>
      </c>
      <c r="D6649" s="596" t="s">
        <v>942</v>
      </c>
      <c r="E6649" s="597">
        <v>31.92</v>
      </c>
      <c r="F6649" s="591" t="s">
        <v>794</v>
      </c>
    </row>
    <row r="6650" spans="1:6">
      <c r="A6650" s="596">
        <v>87545</v>
      </c>
      <c r="B6650" s="596" t="s">
        <v>7360</v>
      </c>
      <c r="C6650" s="596" t="s">
        <v>68</v>
      </c>
      <c r="D6650" s="596" t="s">
        <v>942</v>
      </c>
      <c r="E6650" s="597">
        <v>26.18</v>
      </c>
      <c r="F6650" s="591" t="s">
        <v>794</v>
      </c>
    </row>
    <row r="6651" spans="1:6">
      <c r="A6651" s="596">
        <v>87546</v>
      </c>
      <c r="B6651" s="596" t="s">
        <v>7361</v>
      </c>
      <c r="C6651" s="596" t="s">
        <v>68</v>
      </c>
      <c r="D6651" s="596" t="s">
        <v>942</v>
      </c>
      <c r="E6651" s="597">
        <v>28.35</v>
      </c>
      <c r="F6651" s="591" t="s">
        <v>794</v>
      </c>
    </row>
    <row r="6652" spans="1:6">
      <c r="A6652" s="596">
        <v>87547</v>
      </c>
      <c r="B6652" s="596" t="s">
        <v>7362</v>
      </c>
      <c r="C6652" s="596" t="s">
        <v>68</v>
      </c>
      <c r="D6652" s="596" t="s">
        <v>942</v>
      </c>
      <c r="E6652" s="597">
        <v>23.64</v>
      </c>
      <c r="F6652" s="591" t="s">
        <v>794</v>
      </c>
    </row>
    <row r="6653" spans="1:6">
      <c r="A6653" s="596">
        <v>87548</v>
      </c>
      <c r="B6653" s="596" t="s">
        <v>7363</v>
      </c>
      <c r="C6653" s="596" t="s">
        <v>68</v>
      </c>
      <c r="D6653" s="596" t="s">
        <v>942</v>
      </c>
      <c r="E6653" s="597">
        <v>25.81</v>
      </c>
      <c r="F6653" s="591" t="s">
        <v>794</v>
      </c>
    </row>
    <row r="6654" spans="1:6">
      <c r="A6654" s="596">
        <v>87549</v>
      </c>
      <c r="B6654" s="596" t="s">
        <v>7364</v>
      </c>
      <c r="C6654" s="596" t="s">
        <v>68</v>
      </c>
      <c r="D6654" s="596" t="s">
        <v>942</v>
      </c>
      <c r="E6654" s="597">
        <v>22.61</v>
      </c>
      <c r="F6654" s="591" t="s">
        <v>794</v>
      </c>
    </row>
    <row r="6655" spans="1:6">
      <c r="A6655" s="596">
        <v>87550</v>
      </c>
      <c r="B6655" s="596" t="s">
        <v>7365</v>
      </c>
      <c r="C6655" s="596" t="s">
        <v>68</v>
      </c>
      <c r="D6655" s="596" t="s">
        <v>942</v>
      </c>
      <c r="E6655" s="597">
        <v>24.78</v>
      </c>
      <c r="F6655" s="591" t="s">
        <v>794</v>
      </c>
    </row>
    <row r="6656" spans="1:6">
      <c r="A6656" s="596">
        <v>87553</v>
      </c>
      <c r="B6656" s="596" t="s">
        <v>7366</v>
      </c>
      <c r="C6656" s="596" t="s">
        <v>68</v>
      </c>
      <c r="D6656" s="596" t="s">
        <v>942</v>
      </c>
      <c r="E6656" s="597">
        <v>20.48</v>
      </c>
      <c r="F6656" s="591" t="s">
        <v>794</v>
      </c>
    </row>
    <row r="6657" spans="1:6">
      <c r="A6657" s="596">
        <v>87554</v>
      </c>
      <c r="B6657" s="596" t="s">
        <v>7367</v>
      </c>
      <c r="C6657" s="596" t="s">
        <v>68</v>
      </c>
      <c r="D6657" s="596" t="s">
        <v>942</v>
      </c>
      <c r="E6657" s="597">
        <v>22.65</v>
      </c>
      <c r="F6657" s="591" t="s">
        <v>794</v>
      </c>
    </row>
    <row r="6658" spans="1:6">
      <c r="A6658" s="596">
        <v>87557</v>
      </c>
      <c r="B6658" s="596" t="s">
        <v>7368</v>
      </c>
      <c r="C6658" s="596" t="s">
        <v>68</v>
      </c>
      <c r="D6658" s="596" t="s">
        <v>942</v>
      </c>
      <c r="E6658" s="597">
        <v>56.82</v>
      </c>
      <c r="F6658" s="591" t="s">
        <v>794</v>
      </c>
    </row>
    <row r="6659" spans="1:6">
      <c r="A6659" s="596">
        <v>87561</v>
      </c>
      <c r="B6659" s="596" t="s">
        <v>7369</v>
      </c>
      <c r="C6659" s="596" t="s">
        <v>68</v>
      </c>
      <c r="D6659" s="596" t="s">
        <v>942</v>
      </c>
      <c r="E6659" s="597">
        <v>56.36</v>
      </c>
      <c r="F6659" s="591" t="s">
        <v>794</v>
      </c>
    </row>
    <row r="6660" spans="1:6">
      <c r="A6660" s="596">
        <v>87775</v>
      </c>
      <c r="B6660" s="596" t="s">
        <v>7370</v>
      </c>
      <c r="C6660" s="596" t="s">
        <v>68</v>
      </c>
      <c r="D6660" s="596" t="s">
        <v>942</v>
      </c>
      <c r="E6660" s="597">
        <v>49.76</v>
      </c>
      <c r="F6660" s="591" t="s">
        <v>794</v>
      </c>
    </row>
    <row r="6661" spans="1:6">
      <c r="A6661" s="596">
        <v>87777</v>
      </c>
      <c r="B6661" s="596" t="s">
        <v>7371</v>
      </c>
      <c r="C6661" s="596" t="s">
        <v>68</v>
      </c>
      <c r="D6661" s="596" t="s">
        <v>942</v>
      </c>
      <c r="E6661" s="597">
        <v>53.28</v>
      </c>
      <c r="F6661" s="591" t="s">
        <v>794</v>
      </c>
    </row>
    <row r="6662" spans="1:6">
      <c r="A6662" s="596">
        <v>87778</v>
      </c>
      <c r="B6662" s="596" t="s">
        <v>7372</v>
      </c>
      <c r="C6662" s="596" t="s">
        <v>68</v>
      </c>
      <c r="D6662" s="596" t="s">
        <v>942</v>
      </c>
      <c r="E6662" s="597">
        <v>108.45</v>
      </c>
      <c r="F6662" s="591" t="s">
        <v>794</v>
      </c>
    </row>
    <row r="6663" spans="1:6">
      <c r="A6663" s="596">
        <v>87779</v>
      </c>
      <c r="B6663" s="596" t="s">
        <v>7373</v>
      </c>
      <c r="C6663" s="596" t="s">
        <v>68</v>
      </c>
      <c r="D6663" s="596" t="s">
        <v>942</v>
      </c>
      <c r="E6663" s="597">
        <v>63.93</v>
      </c>
      <c r="F6663" s="591" t="s">
        <v>794</v>
      </c>
    </row>
    <row r="6664" spans="1:6">
      <c r="A6664" s="596">
        <v>87781</v>
      </c>
      <c r="B6664" s="596" t="s">
        <v>7374</v>
      </c>
      <c r="C6664" s="596" t="s">
        <v>68</v>
      </c>
      <c r="D6664" s="596" t="s">
        <v>942</v>
      </c>
      <c r="E6664" s="597">
        <v>68.650000000000006</v>
      </c>
      <c r="F6664" s="591" t="s">
        <v>794</v>
      </c>
    </row>
    <row r="6665" spans="1:6">
      <c r="A6665" s="596">
        <v>87783</v>
      </c>
      <c r="B6665" s="596" t="s">
        <v>7375</v>
      </c>
      <c r="C6665" s="596" t="s">
        <v>68</v>
      </c>
      <c r="D6665" s="596" t="s">
        <v>942</v>
      </c>
      <c r="E6665" s="597">
        <v>142.84</v>
      </c>
      <c r="F6665" s="591" t="s">
        <v>794</v>
      </c>
    </row>
    <row r="6666" spans="1:6">
      <c r="A6666" s="596">
        <v>87784</v>
      </c>
      <c r="B6666" s="596" t="s">
        <v>7376</v>
      </c>
      <c r="C6666" s="596" t="s">
        <v>68</v>
      </c>
      <c r="D6666" s="596" t="s">
        <v>942</v>
      </c>
      <c r="E6666" s="597">
        <v>70.260000000000005</v>
      </c>
      <c r="F6666" s="591" t="s">
        <v>794</v>
      </c>
    </row>
    <row r="6667" spans="1:6">
      <c r="A6667" s="596">
        <v>87786</v>
      </c>
      <c r="B6667" s="596" t="s">
        <v>7377</v>
      </c>
      <c r="C6667" s="596" t="s">
        <v>68</v>
      </c>
      <c r="D6667" s="596" t="s">
        <v>942</v>
      </c>
      <c r="E6667" s="597">
        <v>76.180000000000007</v>
      </c>
      <c r="F6667" s="591" t="s">
        <v>794</v>
      </c>
    </row>
    <row r="6668" spans="1:6">
      <c r="A6668" s="596">
        <v>87787</v>
      </c>
      <c r="B6668" s="596" t="s">
        <v>7378</v>
      </c>
      <c r="C6668" s="596" t="s">
        <v>68</v>
      </c>
      <c r="D6668" s="596" t="s">
        <v>942</v>
      </c>
      <c r="E6668" s="597">
        <v>170.05</v>
      </c>
      <c r="F6668" s="591" t="s">
        <v>794</v>
      </c>
    </row>
    <row r="6669" spans="1:6">
      <c r="A6669" s="596">
        <v>87788</v>
      </c>
      <c r="B6669" s="596" t="s">
        <v>7379</v>
      </c>
      <c r="C6669" s="596" t="s">
        <v>68</v>
      </c>
      <c r="D6669" s="596" t="s">
        <v>942</v>
      </c>
      <c r="E6669" s="597">
        <v>82.32</v>
      </c>
      <c r="F6669" s="591" t="s">
        <v>794</v>
      </c>
    </row>
    <row r="6670" spans="1:6">
      <c r="A6670" s="596">
        <v>87791</v>
      </c>
      <c r="B6670" s="596" t="s">
        <v>7380</v>
      </c>
      <c r="C6670" s="596" t="s">
        <v>68</v>
      </c>
      <c r="D6670" s="596" t="s">
        <v>942</v>
      </c>
      <c r="E6670" s="597">
        <v>187.19</v>
      </c>
      <c r="F6670" s="591" t="s">
        <v>794</v>
      </c>
    </row>
    <row r="6671" spans="1:6">
      <c r="A6671" s="596">
        <v>87792</v>
      </c>
      <c r="B6671" s="596" t="s">
        <v>7381</v>
      </c>
      <c r="C6671" s="596" t="s">
        <v>68</v>
      </c>
      <c r="D6671" s="596" t="s">
        <v>942</v>
      </c>
      <c r="E6671" s="597">
        <v>37.79</v>
      </c>
      <c r="F6671" s="591" t="s">
        <v>794</v>
      </c>
    </row>
    <row r="6672" spans="1:6">
      <c r="A6672" s="596">
        <v>87794</v>
      </c>
      <c r="B6672" s="596" t="s">
        <v>7382</v>
      </c>
      <c r="C6672" s="596" t="s">
        <v>68</v>
      </c>
      <c r="D6672" s="596" t="s">
        <v>942</v>
      </c>
      <c r="E6672" s="597">
        <v>41.08</v>
      </c>
      <c r="F6672" s="591" t="s">
        <v>794</v>
      </c>
    </row>
    <row r="6673" spans="1:6">
      <c r="A6673" s="596">
        <v>87795</v>
      </c>
      <c r="B6673" s="596" t="s">
        <v>7383</v>
      </c>
      <c r="C6673" s="596" t="s">
        <v>68</v>
      </c>
      <c r="D6673" s="596" t="s">
        <v>942</v>
      </c>
      <c r="E6673" s="597">
        <v>93.42</v>
      </c>
      <c r="F6673" s="591" t="s">
        <v>794</v>
      </c>
    </row>
    <row r="6674" spans="1:6">
      <c r="A6674" s="596">
        <v>87797</v>
      </c>
      <c r="B6674" s="596" t="s">
        <v>7384</v>
      </c>
      <c r="C6674" s="596" t="s">
        <v>68</v>
      </c>
      <c r="D6674" s="596" t="s">
        <v>942</v>
      </c>
      <c r="E6674" s="597">
        <v>51.6</v>
      </c>
      <c r="F6674" s="591" t="s">
        <v>794</v>
      </c>
    </row>
    <row r="6675" spans="1:6">
      <c r="A6675" s="596">
        <v>87799</v>
      </c>
      <c r="B6675" s="596" t="s">
        <v>7385</v>
      </c>
      <c r="C6675" s="596" t="s">
        <v>68</v>
      </c>
      <c r="D6675" s="596" t="s">
        <v>942</v>
      </c>
      <c r="E6675" s="597">
        <v>56.01</v>
      </c>
      <c r="F6675" s="591" t="s">
        <v>794</v>
      </c>
    </row>
    <row r="6676" spans="1:6">
      <c r="A6676" s="596">
        <v>87800</v>
      </c>
      <c r="B6676" s="596" t="s">
        <v>7386</v>
      </c>
      <c r="C6676" s="596" t="s">
        <v>68</v>
      </c>
      <c r="D6676" s="596" t="s">
        <v>942</v>
      </c>
      <c r="E6676" s="597">
        <v>125.99</v>
      </c>
      <c r="F6676" s="591" t="s">
        <v>794</v>
      </c>
    </row>
    <row r="6677" spans="1:6">
      <c r="A6677" s="596">
        <v>87801</v>
      </c>
      <c r="B6677" s="596" t="s">
        <v>7387</v>
      </c>
      <c r="C6677" s="596" t="s">
        <v>68</v>
      </c>
      <c r="D6677" s="596" t="s">
        <v>942</v>
      </c>
      <c r="E6677" s="597">
        <v>57.52</v>
      </c>
      <c r="F6677" s="591" t="s">
        <v>794</v>
      </c>
    </row>
    <row r="6678" spans="1:6">
      <c r="A6678" s="596">
        <v>87803</v>
      </c>
      <c r="B6678" s="596" t="s">
        <v>7388</v>
      </c>
      <c r="C6678" s="596" t="s">
        <v>68</v>
      </c>
      <c r="D6678" s="596" t="s">
        <v>942</v>
      </c>
      <c r="E6678" s="597">
        <v>63.05</v>
      </c>
      <c r="F6678" s="591" t="s">
        <v>794</v>
      </c>
    </row>
    <row r="6679" spans="1:6">
      <c r="A6679" s="596">
        <v>87804</v>
      </c>
      <c r="B6679" s="596" t="s">
        <v>7389</v>
      </c>
      <c r="C6679" s="596" t="s">
        <v>68</v>
      </c>
      <c r="D6679" s="596" t="s">
        <v>942</v>
      </c>
      <c r="E6679" s="597">
        <v>151.41999999999999</v>
      </c>
      <c r="F6679" s="591" t="s">
        <v>794</v>
      </c>
    </row>
    <row r="6680" spans="1:6">
      <c r="A6680" s="596">
        <v>87805</v>
      </c>
      <c r="B6680" s="596" t="s">
        <v>7390</v>
      </c>
      <c r="C6680" s="596" t="s">
        <v>68</v>
      </c>
      <c r="D6680" s="596" t="s">
        <v>942</v>
      </c>
      <c r="E6680" s="597">
        <v>62.75</v>
      </c>
      <c r="F6680" s="591" t="s">
        <v>794</v>
      </c>
    </row>
    <row r="6681" spans="1:6">
      <c r="A6681" s="596">
        <v>87807</v>
      </c>
      <c r="B6681" s="596" t="s">
        <v>7391</v>
      </c>
      <c r="C6681" s="596" t="s">
        <v>68</v>
      </c>
      <c r="D6681" s="596" t="s">
        <v>942</v>
      </c>
      <c r="E6681" s="597">
        <v>68.83</v>
      </c>
      <c r="F6681" s="591" t="s">
        <v>794</v>
      </c>
    </row>
    <row r="6682" spans="1:6">
      <c r="A6682" s="596">
        <v>87808</v>
      </c>
      <c r="B6682" s="596" t="s">
        <v>7392</v>
      </c>
      <c r="C6682" s="596" t="s">
        <v>68</v>
      </c>
      <c r="D6682" s="596" t="s">
        <v>942</v>
      </c>
      <c r="E6682" s="597">
        <v>163.55000000000001</v>
      </c>
      <c r="F6682" s="591" t="s">
        <v>794</v>
      </c>
    </row>
    <row r="6683" spans="1:6">
      <c r="A6683" s="596">
        <v>87809</v>
      </c>
      <c r="B6683" s="596" t="s">
        <v>7393</v>
      </c>
      <c r="C6683" s="596" t="s">
        <v>68</v>
      </c>
      <c r="D6683" s="596" t="s">
        <v>942</v>
      </c>
      <c r="E6683" s="597">
        <v>67.53</v>
      </c>
      <c r="F6683" s="591" t="s">
        <v>794</v>
      </c>
    </row>
    <row r="6684" spans="1:6">
      <c r="A6684" s="596">
        <v>87811</v>
      </c>
      <c r="B6684" s="596" t="s">
        <v>7394</v>
      </c>
      <c r="C6684" s="596" t="s">
        <v>68</v>
      </c>
      <c r="D6684" s="596" t="s">
        <v>942</v>
      </c>
      <c r="E6684" s="597">
        <v>70.819999999999993</v>
      </c>
      <c r="F6684" s="591" t="s">
        <v>794</v>
      </c>
    </row>
    <row r="6685" spans="1:6">
      <c r="A6685" s="596">
        <v>87812</v>
      </c>
      <c r="B6685" s="596" t="s">
        <v>7395</v>
      </c>
      <c r="C6685" s="596" t="s">
        <v>68</v>
      </c>
      <c r="D6685" s="596" t="s">
        <v>942</v>
      </c>
      <c r="E6685" s="597">
        <v>120.1</v>
      </c>
      <c r="F6685" s="591" t="s">
        <v>794</v>
      </c>
    </row>
    <row r="6686" spans="1:6">
      <c r="A6686" s="596">
        <v>87813</v>
      </c>
      <c r="B6686" s="596" t="s">
        <v>7396</v>
      </c>
      <c r="C6686" s="596" t="s">
        <v>68</v>
      </c>
      <c r="D6686" s="596" t="s">
        <v>942</v>
      </c>
      <c r="E6686" s="597">
        <v>81.34</v>
      </c>
      <c r="F6686" s="591" t="s">
        <v>794</v>
      </c>
    </row>
    <row r="6687" spans="1:6">
      <c r="A6687" s="596">
        <v>87815</v>
      </c>
      <c r="B6687" s="596" t="s">
        <v>7397</v>
      </c>
      <c r="C6687" s="596" t="s">
        <v>68</v>
      </c>
      <c r="D6687" s="596" t="s">
        <v>942</v>
      </c>
      <c r="E6687" s="597">
        <v>85.75</v>
      </c>
      <c r="F6687" s="591" t="s">
        <v>794</v>
      </c>
    </row>
    <row r="6688" spans="1:6">
      <c r="A6688" s="596">
        <v>87816</v>
      </c>
      <c r="B6688" s="596" t="s">
        <v>7398</v>
      </c>
      <c r="C6688" s="596" t="s">
        <v>68</v>
      </c>
      <c r="D6688" s="596" t="s">
        <v>942</v>
      </c>
      <c r="E6688" s="597">
        <v>152.72</v>
      </c>
      <c r="F6688" s="591" t="s">
        <v>794</v>
      </c>
    </row>
    <row r="6689" spans="1:6">
      <c r="A6689" s="596">
        <v>87817</v>
      </c>
      <c r="B6689" s="596" t="s">
        <v>7399</v>
      </c>
      <c r="C6689" s="596" t="s">
        <v>68</v>
      </c>
      <c r="D6689" s="596" t="s">
        <v>942</v>
      </c>
      <c r="E6689" s="597">
        <v>87.26</v>
      </c>
      <c r="F6689" s="591" t="s">
        <v>794</v>
      </c>
    </row>
    <row r="6690" spans="1:6">
      <c r="A6690" s="596">
        <v>87819</v>
      </c>
      <c r="B6690" s="596" t="s">
        <v>7400</v>
      </c>
      <c r="C6690" s="596" t="s">
        <v>68</v>
      </c>
      <c r="D6690" s="596" t="s">
        <v>942</v>
      </c>
      <c r="E6690" s="597">
        <v>92.79</v>
      </c>
      <c r="F6690" s="591" t="s">
        <v>794</v>
      </c>
    </row>
    <row r="6691" spans="1:6">
      <c r="A6691" s="596">
        <v>87820</v>
      </c>
      <c r="B6691" s="596" t="s">
        <v>7401</v>
      </c>
      <c r="C6691" s="596" t="s">
        <v>68</v>
      </c>
      <c r="D6691" s="596" t="s">
        <v>942</v>
      </c>
      <c r="E6691" s="597">
        <v>178.15</v>
      </c>
      <c r="F6691" s="591" t="s">
        <v>794</v>
      </c>
    </row>
    <row r="6692" spans="1:6">
      <c r="A6692" s="596">
        <v>87821</v>
      </c>
      <c r="B6692" s="596" t="s">
        <v>7402</v>
      </c>
      <c r="C6692" s="596" t="s">
        <v>68</v>
      </c>
      <c r="D6692" s="596" t="s">
        <v>942</v>
      </c>
      <c r="E6692" s="597">
        <v>112.39</v>
      </c>
      <c r="F6692" s="591" t="s">
        <v>794</v>
      </c>
    </row>
    <row r="6693" spans="1:6">
      <c r="A6693" s="596">
        <v>87823</v>
      </c>
      <c r="B6693" s="596" t="s">
        <v>7403</v>
      </c>
      <c r="C6693" s="596" t="s">
        <v>68</v>
      </c>
      <c r="D6693" s="596" t="s">
        <v>942</v>
      </c>
      <c r="E6693" s="597">
        <v>118.47</v>
      </c>
      <c r="F6693" s="591" t="s">
        <v>794</v>
      </c>
    </row>
    <row r="6694" spans="1:6">
      <c r="A6694" s="596">
        <v>87824</v>
      </c>
      <c r="B6694" s="596" t="s">
        <v>7404</v>
      </c>
      <c r="C6694" s="596" t="s">
        <v>68</v>
      </c>
      <c r="D6694" s="596" t="s">
        <v>942</v>
      </c>
      <c r="E6694" s="598">
        <v>203.17</v>
      </c>
      <c r="F6694" s="591" t="s">
        <v>794</v>
      </c>
    </row>
    <row r="6695" spans="1:6">
      <c r="A6695" s="596">
        <v>87825</v>
      </c>
      <c r="B6695" s="596" t="s">
        <v>7405</v>
      </c>
      <c r="C6695" s="596" t="s">
        <v>68</v>
      </c>
      <c r="D6695" s="596" t="s">
        <v>942</v>
      </c>
      <c r="E6695" s="598">
        <v>64.040000000000006</v>
      </c>
      <c r="F6695" s="591" t="s">
        <v>794</v>
      </c>
    </row>
    <row r="6696" spans="1:6">
      <c r="A6696" s="596">
        <v>87827</v>
      </c>
      <c r="B6696" s="596" t="s">
        <v>7406</v>
      </c>
      <c r="C6696" s="596" t="s">
        <v>68</v>
      </c>
      <c r="D6696" s="596" t="s">
        <v>942</v>
      </c>
      <c r="E6696" s="598">
        <v>68.06</v>
      </c>
      <c r="F6696" s="591" t="s">
        <v>794</v>
      </c>
    </row>
    <row r="6697" spans="1:6">
      <c r="A6697" s="596">
        <v>87828</v>
      </c>
      <c r="B6697" s="596" t="s">
        <v>7407</v>
      </c>
      <c r="C6697" s="596" t="s">
        <v>68</v>
      </c>
      <c r="D6697" s="596" t="s">
        <v>942</v>
      </c>
      <c r="E6697" s="598">
        <v>130.25</v>
      </c>
      <c r="F6697" s="591" t="s">
        <v>794</v>
      </c>
    </row>
    <row r="6698" spans="1:6">
      <c r="A6698" s="596">
        <v>87829</v>
      </c>
      <c r="B6698" s="596" t="s">
        <v>7408</v>
      </c>
      <c r="C6698" s="596" t="s">
        <v>68</v>
      </c>
      <c r="D6698" s="596" t="s">
        <v>942</v>
      </c>
      <c r="E6698" s="598">
        <v>78</v>
      </c>
      <c r="F6698" s="591" t="s">
        <v>794</v>
      </c>
    </row>
    <row r="6699" spans="1:6">
      <c r="A6699" s="596">
        <v>87831</v>
      </c>
      <c r="B6699" s="596" t="s">
        <v>7409</v>
      </c>
      <c r="C6699" s="596" t="s">
        <v>68</v>
      </c>
      <c r="D6699" s="596" t="s">
        <v>942</v>
      </c>
      <c r="E6699" s="598">
        <v>83.39</v>
      </c>
      <c r="F6699" s="591" t="s">
        <v>794</v>
      </c>
    </row>
    <row r="6700" spans="1:6">
      <c r="A6700" s="596">
        <v>87832</v>
      </c>
      <c r="B6700" s="596" t="s">
        <v>7410</v>
      </c>
      <c r="C6700" s="596" t="s">
        <v>68</v>
      </c>
      <c r="D6700" s="596" t="s">
        <v>942</v>
      </c>
      <c r="E6700" s="598">
        <v>167.38</v>
      </c>
      <c r="F6700" s="591" t="s">
        <v>794</v>
      </c>
    </row>
    <row r="6701" spans="1:6">
      <c r="A6701" s="596">
        <v>87838</v>
      </c>
      <c r="B6701" s="596" t="s">
        <v>7411</v>
      </c>
      <c r="C6701" s="596" t="s">
        <v>68</v>
      </c>
      <c r="D6701" s="596" t="s">
        <v>942</v>
      </c>
      <c r="E6701" s="597">
        <v>271.79000000000002</v>
      </c>
      <c r="F6701" s="591" t="s">
        <v>794</v>
      </c>
    </row>
    <row r="6702" spans="1:6">
      <c r="A6702" s="596">
        <v>87839</v>
      </c>
      <c r="B6702" s="596" t="s">
        <v>7412</v>
      </c>
      <c r="C6702" s="596" t="s">
        <v>68</v>
      </c>
      <c r="D6702" s="596" t="s">
        <v>942</v>
      </c>
      <c r="E6702" s="597">
        <v>193.23</v>
      </c>
      <c r="F6702" s="591" t="s">
        <v>794</v>
      </c>
    </row>
    <row r="6703" spans="1:6">
      <c r="A6703" s="596">
        <v>87840</v>
      </c>
      <c r="B6703" s="596" t="s">
        <v>7413</v>
      </c>
      <c r="C6703" s="596" t="s">
        <v>68</v>
      </c>
      <c r="D6703" s="596" t="s">
        <v>942</v>
      </c>
      <c r="E6703" s="597">
        <v>265.44</v>
      </c>
      <c r="F6703" s="591" t="s">
        <v>794</v>
      </c>
    </row>
    <row r="6704" spans="1:6">
      <c r="A6704" s="596">
        <v>87841</v>
      </c>
      <c r="B6704" s="596" t="s">
        <v>7414</v>
      </c>
      <c r="C6704" s="596" t="s">
        <v>68</v>
      </c>
      <c r="D6704" s="596" t="s">
        <v>942</v>
      </c>
      <c r="E6704" s="597">
        <v>187.62</v>
      </c>
      <c r="F6704" s="591" t="s">
        <v>794</v>
      </c>
    </row>
    <row r="6705" spans="1:6">
      <c r="A6705" s="596">
        <v>87850</v>
      </c>
      <c r="B6705" s="596" t="s">
        <v>7415</v>
      </c>
      <c r="C6705" s="596" t="s">
        <v>68</v>
      </c>
      <c r="D6705" s="596" t="s">
        <v>793</v>
      </c>
      <c r="E6705" s="597">
        <v>293.02999999999997</v>
      </c>
      <c r="F6705" s="591" t="s">
        <v>794</v>
      </c>
    </row>
    <row r="6706" spans="1:6">
      <c r="A6706" s="596">
        <v>87851</v>
      </c>
      <c r="B6706" s="596" t="s">
        <v>7416</v>
      </c>
      <c r="C6706" s="596" t="s">
        <v>68</v>
      </c>
      <c r="D6706" s="596" t="s">
        <v>793</v>
      </c>
      <c r="E6706" s="597">
        <v>214.49</v>
      </c>
      <c r="F6706" s="591" t="s">
        <v>794</v>
      </c>
    </row>
    <row r="6707" spans="1:6">
      <c r="A6707" s="596">
        <v>87852</v>
      </c>
      <c r="B6707" s="596" t="s">
        <v>7417</v>
      </c>
      <c r="C6707" s="596" t="s">
        <v>68</v>
      </c>
      <c r="D6707" s="596" t="s">
        <v>793</v>
      </c>
      <c r="E6707" s="597">
        <v>286.44</v>
      </c>
      <c r="F6707" s="591" t="s">
        <v>794</v>
      </c>
    </row>
    <row r="6708" spans="1:6">
      <c r="A6708" s="596">
        <v>87853</v>
      </c>
      <c r="B6708" s="596" t="s">
        <v>7418</v>
      </c>
      <c r="C6708" s="596" t="s">
        <v>68</v>
      </c>
      <c r="D6708" s="596" t="s">
        <v>793</v>
      </c>
      <c r="E6708" s="597">
        <v>208.63</v>
      </c>
      <c r="F6708" s="591" t="s">
        <v>794</v>
      </c>
    </row>
    <row r="6709" spans="1:6">
      <c r="A6709" s="596">
        <v>90406</v>
      </c>
      <c r="B6709" s="596" t="s">
        <v>7419</v>
      </c>
      <c r="C6709" s="596" t="s">
        <v>68</v>
      </c>
      <c r="D6709" s="596" t="s">
        <v>942</v>
      </c>
      <c r="E6709" s="598">
        <v>38.770000000000003</v>
      </c>
      <c r="F6709" s="591" t="s">
        <v>794</v>
      </c>
    </row>
    <row r="6710" spans="1:6">
      <c r="A6710" s="596">
        <v>90408</v>
      </c>
      <c r="B6710" s="596" t="s">
        <v>7420</v>
      </c>
      <c r="C6710" s="596" t="s">
        <v>68</v>
      </c>
      <c r="D6710" s="596" t="s">
        <v>942</v>
      </c>
      <c r="E6710" s="598">
        <v>28.58</v>
      </c>
      <c r="F6710" s="591" t="s">
        <v>794</v>
      </c>
    </row>
    <row r="6711" spans="1:6">
      <c r="A6711" s="596">
        <v>104203</v>
      </c>
      <c r="B6711" s="596" t="s">
        <v>7421</v>
      </c>
      <c r="C6711" s="596" t="s">
        <v>68</v>
      </c>
      <c r="D6711" s="596" t="s">
        <v>793</v>
      </c>
      <c r="E6711" s="598">
        <v>54.54</v>
      </c>
      <c r="F6711" s="591" t="s">
        <v>794</v>
      </c>
    </row>
    <row r="6712" spans="1:6">
      <c r="A6712" s="596">
        <v>104204</v>
      </c>
      <c r="B6712" s="596" t="s">
        <v>7422</v>
      </c>
      <c r="C6712" s="596" t="s">
        <v>68</v>
      </c>
      <c r="D6712" s="596" t="s">
        <v>793</v>
      </c>
      <c r="E6712" s="598">
        <v>70.319999999999993</v>
      </c>
      <c r="F6712" s="591" t="s">
        <v>794</v>
      </c>
    </row>
    <row r="6713" spans="1:6">
      <c r="A6713" s="596">
        <v>104205</v>
      </c>
      <c r="B6713" s="596" t="s">
        <v>7423</v>
      </c>
      <c r="C6713" s="596" t="s">
        <v>68</v>
      </c>
      <c r="D6713" s="596" t="s">
        <v>793</v>
      </c>
      <c r="E6713" s="598">
        <v>77.36</v>
      </c>
      <c r="F6713" s="591" t="s">
        <v>794</v>
      </c>
    </row>
    <row r="6714" spans="1:6">
      <c r="A6714" s="596">
        <v>104206</v>
      </c>
      <c r="B6714" s="596" t="s">
        <v>7424</v>
      </c>
      <c r="C6714" s="596" t="s">
        <v>68</v>
      </c>
      <c r="D6714" s="596" t="s">
        <v>793</v>
      </c>
      <c r="E6714" s="598">
        <v>85.33</v>
      </c>
      <c r="F6714" s="591" t="s">
        <v>794</v>
      </c>
    </row>
    <row r="6715" spans="1:6">
      <c r="A6715" s="596">
        <v>104207</v>
      </c>
      <c r="B6715" s="596" t="s">
        <v>7425</v>
      </c>
      <c r="C6715" s="596" t="s">
        <v>68</v>
      </c>
      <c r="D6715" s="596" t="s">
        <v>793</v>
      </c>
      <c r="E6715" s="598">
        <v>41.39</v>
      </c>
      <c r="F6715" s="591" t="s">
        <v>794</v>
      </c>
    </row>
    <row r="6716" spans="1:6">
      <c r="A6716" s="596">
        <v>104208</v>
      </c>
      <c r="B6716" s="596" t="s">
        <v>7426</v>
      </c>
      <c r="C6716" s="596" t="s">
        <v>68</v>
      </c>
      <c r="D6716" s="596" t="s">
        <v>793</v>
      </c>
      <c r="E6716" s="598">
        <v>56.71</v>
      </c>
      <c r="F6716" s="591" t="s">
        <v>794</v>
      </c>
    </row>
    <row r="6717" spans="1:6">
      <c r="A6717" s="596">
        <v>104209</v>
      </c>
      <c r="B6717" s="596" t="s">
        <v>7427</v>
      </c>
      <c r="C6717" s="596" t="s">
        <v>68</v>
      </c>
      <c r="D6717" s="596" t="s">
        <v>793</v>
      </c>
      <c r="E6717" s="597">
        <v>63.34</v>
      </c>
      <c r="F6717" s="591" t="s">
        <v>794</v>
      </c>
    </row>
    <row r="6718" spans="1:6">
      <c r="A6718" s="596">
        <v>104210</v>
      </c>
      <c r="B6718" s="596" t="s">
        <v>7428</v>
      </c>
      <c r="C6718" s="596" t="s">
        <v>68</v>
      </c>
      <c r="D6718" s="596" t="s">
        <v>793</v>
      </c>
      <c r="E6718" s="597">
        <v>65.94</v>
      </c>
      <c r="F6718" s="591" t="s">
        <v>794</v>
      </c>
    </row>
    <row r="6719" spans="1:6">
      <c r="A6719" s="596">
        <v>104211</v>
      </c>
      <c r="B6719" s="596" t="s">
        <v>7429</v>
      </c>
      <c r="C6719" s="596" t="s">
        <v>68</v>
      </c>
      <c r="D6719" s="596" t="s">
        <v>793</v>
      </c>
      <c r="E6719" s="597">
        <v>74.69</v>
      </c>
      <c r="F6719" s="591" t="s">
        <v>794</v>
      </c>
    </row>
    <row r="6720" spans="1:6">
      <c r="A6720" s="596">
        <v>104212</v>
      </c>
      <c r="B6720" s="596" t="s">
        <v>7430</v>
      </c>
      <c r="C6720" s="596" t="s">
        <v>68</v>
      </c>
      <c r="D6720" s="596" t="s">
        <v>793</v>
      </c>
      <c r="E6720" s="597">
        <v>90.08</v>
      </c>
      <c r="F6720" s="591" t="s">
        <v>794</v>
      </c>
    </row>
    <row r="6721" spans="1:6">
      <c r="A6721" s="596">
        <v>104213</v>
      </c>
      <c r="B6721" s="596" t="s">
        <v>7431</v>
      </c>
      <c r="C6721" s="596" t="s">
        <v>68</v>
      </c>
      <c r="D6721" s="596" t="s">
        <v>793</v>
      </c>
      <c r="E6721" s="597">
        <v>96.7</v>
      </c>
      <c r="F6721" s="591" t="s">
        <v>794</v>
      </c>
    </row>
    <row r="6722" spans="1:6">
      <c r="A6722" s="596">
        <v>104214</v>
      </c>
      <c r="B6722" s="596" t="s">
        <v>7432</v>
      </c>
      <c r="C6722" s="596" t="s">
        <v>68</v>
      </c>
      <c r="D6722" s="596" t="s">
        <v>793</v>
      </c>
      <c r="E6722" s="597">
        <v>115.02</v>
      </c>
      <c r="F6722" s="591" t="s">
        <v>794</v>
      </c>
    </row>
    <row r="6723" spans="1:6">
      <c r="A6723" s="596">
        <v>104215</v>
      </c>
      <c r="B6723" s="596" t="s">
        <v>7433</v>
      </c>
      <c r="C6723" s="596" t="s">
        <v>68</v>
      </c>
      <c r="D6723" s="596" t="s">
        <v>793</v>
      </c>
      <c r="E6723" s="597">
        <v>70.510000000000005</v>
      </c>
      <c r="F6723" s="591" t="s">
        <v>794</v>
      </c>
    </row>
    <row r="6724" spans="1:6">
      <c r="A6724" s="596">
        <v>104216</v>
      </c>
      <c r="B6724" s="596" t="s">
        <v>7434</v>
      </c>
      <c r="C6724" s="596" t="s">
        <v>68</v>
      </c>
      <c r="D6724" s="596" t="s">
        <v>793</v>
      </c>
      <c r="E6724" s="597">
        <v>85.87</v>
      </c>
      <c r="F6724" s="591" t="s">
        <v>794</v>
      </c>
    </row>
    <row r="6725" spans="1:6">
      <c r="A6725" s="596">
        <v>104217</v>
      </c>
      <c r="B6725" s="596" t="s">
        <v>7435</v>
      </c>
      <c r="C6725" s="596" t="s">
        <v>68</v>
      </c>
      <c r="D6725" s="596" t="s">
        <v>942</v>
      </c>
      <c r="E6725" s="597">
        <v>46.54</v>
      </c>
      <c r="F6725" s="591" t="s">
        <v>794</v>
      </c>
    </row>
    <row r="6726" spans="1:6">
      <c r="A6726" s="596">
        <v>104218</v>
      </c>
      <c r="B6726" s="596" t="s">
        <v>7436</v>
      </c>
      <c r="C6726" s="596" t="s">
        <v>68</v>
      </c>
      <c r="D6726" s="596" t="s">
        <v>942</v>
      </c>
      <c r="E6726" s="597">
        <v>50.06</v>
      </c>
      <c r="F6726" s="591" t="s">
        <v>794</v>
      </c>
    </row>
    <row r="6727" spans="1:6">
      <c r="A6727" s="596">
        <v>104219</v>
      </c>
      <c r="B6727" s="596" t="s">
        <v>7437</v>
      </c>
      <c r="C6727" s="596" t="s">
        <v>68</v>
      </c>
      <c r="D6727" s="596" t="s">
        <v>942</v>
      </c>
      <c r="E6727" s="597">
        <v>105.56</v>
      </c>
      <c r="F6727" s="591" t="s">
        <v>794</v>
      </c>
    </row>
    <row r="6728" spans="1:6">
      <c r="A6728" s="596">
        <v>104220</v>
      </c>
      <c r="B6728" s="596" t="s">
        <v>7438</v>
      </c>
      <c r="C6728" s="596" t="s">
        <v>68</v>
      </c>
      <c r="D6728" s="596" t="s">
        <v>793</v>
      </c>
      <c r="E6728" s="597">
        <v>51.02</v>
      </c>
      <c r="F6728" s="591" t="s">
        <v>794</v>
      </c>
    </row>
    <row r="6729" spans="1:6">
      <c r="A6729" s="596">
        <v>104221</v>
      </c>
      <c r="B6729" s="596" t="s">
        <v>7439</v>
      </c>
      <c r="C6729" s="596" t="s">
        <v>68</v>
      </c>
      <c r="D6729" s="596" t="s">
        <v>942</v>
      </c>
      <c r="E6729" s="597">
        <v>59.8</v>
      </c>
      <c r="F6729" s="591" t="s">
        <v>794</v>
      </c>
    </row>
    <row r="6730" spans="1:6">
      <c r="A6730" s="596">
        <v>104222</v>
      </c>
      <c r="B6730" s="596" t="s">
        <v>7440</v>
      </c>
      <c r="C6730" s="596" t="s">
        <v>68</v>
      </c>
      <c r="D6730" s="596" t="s">
        <v>942</v>
      </c>
      <c r="E6730" s="597">
        <v>64.52</v>
      </c>
      <c r="F6730" s="591" t="s">
        <v>794</v>
      </c>
    </row>
    <row r="6731" spans="1:6">
      <c r="A6731" s="596">
        <v>104223</v>
      </c>
      <c r="B6731" s="596" t="s">
        <v>7441</v>
      </c>
      <c r="C6731" s="596" t="s">
        <v>68</v>
      </c>
      <c r="D6731" s="596" t="s">
        <v>942</v>
      </c>
      <c r="E6731" s="597">
        <v>139.08000000000001</v>
      </c>
      <c r="F6731" s="591" t="s">
        <v>794</v>
      </c>
    </row>
    <row r="6732" spans="1:6">
      <c r="A6732" s="596">
        <v>104224</v>
      </c>
      <c r="B6732" s="596" t="s">
        <v>7442</v>
      </c>
      <c r="C6732" s="596" t="s">
        <v>68</v>
      </c>
      <c r="D6732" s="596" t="s">
        <v>793</v>
      </c>
      <c r="E6732" s="597">
        <v>65.739999999999995</v>
      </c>
      <c r="F6732" s="591" t="s">
        <v>794</v>
      </c>
    </row>
    <row r="6733" spans="1:6">
      <c r="A6733" s="596">
        <v>104225</v>
      </c>
      <c r="B6733" s="596" t="s">
        <v>7443</v>
      </c>
      <c r="C6733" s="596" t="s">
        <v>68</v>
      </c>
      <c r="D6733" s="596" t="s">
        <v>942</v>
      </c>
      <c r="E6733" s="597">
        <v>66.13</v>
      </c>
      <c r="F6733" s="591" t="s">
        <v>794</v>
      </c>
    </row>
    <row r="6734" spans="1:6">
      <c r="A6734" s="596">
        <v>104226</v>
      </c>
      <c r="B6734" s="596" t="s">
        <v>7444</v>
      </c>
      <c r="C6734" s="596" t="s">
        <v>68</v>
      </c>
      <c r="D6734" s="596" t="s">
        <v>942</v>
      </c>
      <c r="E6734" s="597">
        <v>72.05</v>
      </c>
      <c r="F6734" s="591" t="s">
        <v>794</v>
      </c>
    </row>
    <row r="6735" spans="1:6">
      <c r="A6735" s="596">
        <v>104227</v>
      </c>
      <c r="B6735" s="596" t="s">
        <v>7445</v>
      </c>
      <c r="C6735" s="596" t="s">
        <v>68</v>
      </c>
      <c r="D6735" s="596" t="s">
        <v>942</v>
      </c>
      <c r="E6735" s="597">
        <v>166.29</v>
      </c>
      <c r="F6735" s="591" t="s">
        <v>794</v>
      </c>
    </row>
    <row r="6736" spans="1:6">
      <c r="A6736" s="596">
        <v>104228</v>
      </c>
      <c r="B6736" s="596" t="s">
        <v>7446</v>
      </c>
      <c r="C6736" s="596" t="s">
        <v>68</v>
      </c>
      <c r="D6736" s="596" t="s">
        <v>793</v>
      </c>
      <c r="E6736" s="597">
        <v>72.78</v>
      </c>
      <c r="F6736" s="591" t="s">
        <v>794</v>
      </c>
    </row>
    <row r="6737" spans="1:6">
      <c r="A6737" s="596">
        <v>104229</v>
      </c>
      <c r="B6737" s="596" t="s">
        <v>7447</v>
      </c>
      <c r="C6737" s="596" t="s">
        <v>68</v>
      </c>
      <c r="D6737" s="596" t="s">
        <v>942</v>
      </c>
      <c r="E6737" s="597">
        <v>77.2</v>
      </c>
      <c r="F6737" s="591" t="s">
        <v>794</v>
      </c>
    </row>
    <row r="6738" spans="1:6">
      <c r="A6738" s="596">
        <v>104230</v>
      </c>
      <c r="B6738" s="596" t="s">
        <v>7448</v>
      </c>
      <c r="C6738" s="596" t="s">
        <v>68</v>
      </c>
      <c r="D6738" s="596" t="s">
        <v>942</v>
      </c>
      <c r="E6738" s="597">
        <v>83.71</v>
      </c>
      <c r="F6738" s="591" t="s">
        <v>794</v>
      </c>
    </row>
    <row r="6739" spans="1:6">
      <c r="A6739" s="596">
        <v>104231</v>
      </c>
      <c r="B6739" s="596" t="s">
        <v>7449</v>
      </c>
      <c r="C6739" s="596" t="s">
        <v>68</v>
      </c>
      <c r="D6739" s="596" t="s">
        <v>942</v>
      </c>
      <c r="E6739" s="597">
        <v>183.07</v>
      </c>
      <c r="F6739" s="591" t="s">
        <v>794</v>
      </c>
    </row>
    <row r="6740" spans="1:6">
      <c r="A6740" s="596">
        <v>104232</v>
      </c>
      <c r="B6740" s="596" t="s">
        <v>7450</v>
      </c>
      <c r="C6740" s="596" t="s">
        <v>68</v>
      </c>
      <c r="D6740" s="596" t="s">
        <v>793</v>
      </c>
      <c r="E6740" s="597">
        <v>80.3</v>
      </c>
      <c r="F6740" s="591" t="s">
        <v>794</v>
      </c>
    </row>
    <row r="6741" spans="1:6">
      <c r="A6741" s="596">
        <v>104233</v>
      </c>
      <c r="B6741" s="596" t="s">
        <v>7451</v>
      </c>
      <c r="C6741" s="596" t="s">
        <v>68</v>
      </c>
      <c r="D6741" s="596" t="s">
        <v>942</v>
      </c>
      <c r="E6741" s="597">
        <v>35.89</v>
      </c>
      <c r="F6741" s="591" t="s">
        <v>794</v>
      </c>
    </row>
    <row r="6742" spans="1:6">
      <c r="A6742" s="596">
        <v>104234</v>
      </c>
      <c r="B6742" s="596" t="s">
        <v>7452</v>
      </c>
      <c r="C6742" s="596" t="s">
        <v>68</v>
      </c>
      <c r="D6742" s="596" t="s">
        <v>942</v>
      </c>
      <c r="E6742" s="598">
        <v>39.18</v>
      </c>
      <c r="F6742" s="591" t="s">
        <v>794</v>
      </c>
    </row>
    <row r="6743" spans="1:6">
      <c r="A6743" s="596">
        <v>104235</v>
      </c>
      <c r="B6743" s="596" t="s">
        <v>7453</v>
      </c>
      <c r="C6743" s="596" t="s">
        <v>68</v>
      </c>
      <c r="D6743" s="596" t="s">
        <v>942</v>
      </c>
      <c r="E6743" s="598">
        <v>91.65</v>
      </c>
      <c r="F6743" s="591" t="s">
        <v>794</v>
      </c>
    </row>
    <row r="6744" spans="1:6">
      <c r="A6744" s="596">
        <v>104236</v>
      </c>
      <c r="B6744" s="596" t="s">
        <v>7454</v>
      </c>
      <c r="C6744" s="596" t="s">
        <v>68</v>
      </c>
      <c r="D6744" s="596" t="s">
        <v>793</v>
      </c>
      <c r="E6744" s="598">
        <v>39.229999999999997</v>
      </c>
      <c r="F6744" s="591" t="s">
        <v>794</v>
      </c>
    </row>
    <row r="6745" spans="1:6">
      <c r="A6745" s="596">
        <v>104237</v>
      </c>
      <c r="B6745" s="596" t="s">
        <v>7455</v>
      </c>
      <c r="C6745" s="596" t="s">
        <v>68</v>
      </c>
      <c r="D6745" s="596" t="s">
        <v>942</v>
      </c>
      <c r="E6745" s="598">
        <v>48.78</v>
      </c>
      <c r="F6745" s="591" t="s">
        <v>794</v>
      </c>
    </row>
    <row r="6746" spans="1:6">
      <c r="A6746" s="596">
        <v>104238</v>
      </c>
      <c r="B6746" s="596" t="s">
        <v>7456</v>
      </c>
      <c r="C6746" s="596" t="s">
        <v>68</v>
      </c>
      <c r="D6746" s="596" t="s">
        <v>942</v>
      </c>
      <c r="E6746" s="598">
        <v>53.19</v>
      </c>
      <c r="F6746" s="591" t="s">
        <v>794</v>
      </c>
    </row>
    <row r="6747" spans="1:6">
      <c r="A6747" s="596">
        <v>104239</v>
      </c>
      <c r="B6747" s="596" t="s">
        <v>7457</v>
      </c>
      <c r="C6747" s="596" t="s">
        <v>68</v>
      </c>
      <c r="D6747" s="596" t="s">
        <v>942</v>
      </c>
      <c r="E6747" s="598">
        <v>123.43</v>
      </c>
      <c r="F6747" s="591" t="s">
        <v>794</v>
      </c>
    </row>
    <row r="6748" spans="1:6">
      <c r="A6748" s="596">
        <v>104240</v>
      </c>
      <c r="B6748" s="596" t="s">
        <v>7458</v>
      </c>
      <c r="C6748" s="596" t="s">
        <v>68</v>
      </c>
      <c r="D6748" s="596" t="s">
        <v>793</v>
      </c>
      <c r="E6748" s="598">
        <v>53.59</v>
      </c>
      <c r="F6748" s="591" t="s">
        <v>794</v>
      </c>
    </row>
    <row r="6749" spans="1:6">
      <c r="A6749" s="596">
        <v>104241</v>
      </c>
      <c r="B6749" s="596" t="s">
        <v>7459</v>
      </c>
      <c r="C6749" s="596" t="s">
        <v>68</v>
      </c>
      <c r="D6749" s="596" t="s">
        <v>942</v>
      </c>
      <c r="E6749" s="597">
        <v>54.7</v>
      </c>
      <c r="F6749" s="591" t="s">
        <v>794</v>
      </c>
    </row>
    <row r="6750" spans="1:6">
      <c r="A6750" s="596">
        <v>104242</v>
      </c>
      <c r="B6750" s="596" t="s">
        <v>7460</v>
      </c>
      <c r="C6750" s="596" t="s">
        <v>68</v>
      </c>
      <c r="D6750" s="596" t="s">
        <v>942</v>
      </c>
      <c r="E6750" s="597">
        <v>60.23</v>
      </c>
      <c r="F6750" s="591" t="s">
        <v>794</v>
      </c>
    </row>
    <row r="6751" spans="1:6">
      <c r="A6751" s="596">
        <v>104243</v>
      </c>
      <c r="B6751" s="596" t="s">
        <v>7461</v>
      </c>
      <c r="C6751" s="596" t="s">
        <v>68</v>
      </c>
      <c r="D6751" s="596" t="s">
        <v>942</v>
      </c>
      <c r="E6751" s="597">
        <v>148.86000000000001</v>
      </c>
      <c r="F6751" s="591" t="s">
        <v>794</v>
      </c>
    </row>
    <row r="6752" spans="1:6">
      <c r="A6752" s="596">
        <v>104244</v>
      </c>
      <c r="B6752" s="596" t="s">
        <v>7462</v>
      </c>
      <c r="C6752" s="596" t="s">
        <v>68</v>
      </c>
      <c r="D6752" s="596" t="s">
        <v>793</v>
      </c>
      <c r="E6752" s="597">
        <v>60.22</v>
      </c>
      <c r="F6752" s="591" t="s">
        <v>794</v>
      </c>
    </row>
    <row r="6753" spans="1:6">
      <c r="A6753" s="596">
        <v>104245</v>
      </c>
      <c r="B6753" s="596" t="s">
        <v>7463</v>
      </c>
      <c r="C6753" s="596" t="s">
        <v>68</v>
      </c>
      <c r="D6753" s="596" t="s">
        <v>942</v>
      </c>
      <c r="E6753" s="597">
        <v>59.65</v>
      </c>
      <c r="F6753" s="591" t="s">
        <v>794</v>
      </c>
    </row>
    <row r="6754" spans="1:6">
      <c r="A6754" s="596">
        <v>104246</v>
      </c>
      <c r="B6754" s="596" t="s">
        <v>7464</v>
      </c>
      <c r="C6754" s="596" t="s">
        <v>68</v>
      </c>
      <c r="D6754" s="596" t="s">
        <v>942</v>
      </c>
      <c r="E6754" s="597">
        <v>65.73</v>
      </c>
      <c r="F6754" s="591" t="s">
        <v>794</v>
      </c>
    </row>
    <row r="6755" spans="1:6">
      <c r="A6755" s="596">
        <v>104247</v>
      </c>
      <c r="B6755" s="596" t="s">
        <v>7465</v>
      </c>
      <c r="C6755" s="596" t="s">
        <v>68</v>
      </c>
      <c r="D6755" s="596" t="s">
        <v>942</v>
      </c>
      <c r="E6755" s="597">
        <v>161.07</v>
      </c>
      <c r="F6755" s="591" t="s">
        <v>794</v>
      </c>
    </row>
    <row r="6756" spans="1:6">
      <c r="A6756" s="596">
        <v>104248</v>
      </c>
      <c r="B6756" s="596" t="s">
        <v>7466</v>
      </c>
      <c r="C6756" s="596" t="s">
        <v>68</v>
      </c>
      <c r="D6756" s="596" t="s">
        <v>793</v>
      </c>
      <c r="E6756" s="597">
        <v>62.92</v>
      </c>
      <c r="F6756" s="591" t="s">
        <v>794</v>
      </c>
    </row>
    <row r="6757" spans="1:6">
      <c r="A6757" s="596">
        <v>104249</v>
      </c>
      <c r="B6757" s="596" t="s">
        <v>7467</v>
      </c>
      <c r="C6757" s="596" t="s">
        <v>68</v>
      </c>
      <c r="D6757" s="596" t="s">
        <v>942</v>
      </c>
      <c r="E6757" s="598">
        <v>61.75</v>
      </c>
      <c r="F6757" s="591" t="s">
        <v>794</v>
      </c>
    </row>
    <row r="6758" spans="1:6">
      <c r="A6758" s="596">
        <v>104250</v>
      </c>
      <c r="B6758" s="596" t="s">
        <v>7468</v>
      </c>
      <c r="C6758" s="596" t="s">
        <v>68</v>
      </c>
      <c r="D6758" s="596" t="s">
        <v>942</v>
      </c>
      <c r="E6758" s="598">
        <v>65.040000000000006</v>
      </c>
      <c r="F6758" s="591" t="s">
        <v>794</v>
      </c>
    </row>
    <row r="6759" spans="1:6">
      <c r="A6759" s="596">
        <v>104251</v>
      </c>
      <c r="B6759" s="596" t="s">
        <v>7469</v>
      </c>
      <c r="C6759" s="596" t="s">
        <v>68</v>
      </c>
      <c r="D6759" s="596" t="s">
        <v>942</v>
      </c>
      <c r="E6759" s="598">
        <v>114.9</v>
      </c>
      <c r="F6759" s="591" t="s">
        <v>794</v>
      </c>
    </row>
    <row r="6760" spans="1:6">
      <c r="A6760" s="596">
        <v>104252</v>
      </c>
      <c r="B6760" s="596" t="s">
        <v>7470</v>
      </c>
      <c r="C6760" s="596" t="s">
        <v>68</v>
      </c>
      <c r="D6760" s="596" t="s">
        <v>793</v>
      </c>
      <c r="E6760" s="598">
        <v>68.349999999999994</v>
      </c>
      <c r="F6760" s="591" t="s">
        <v>794</v>
      </c>
    </row>
    <row r="6761" spans="1:6">
      <c r="A6761" s="596">
        <v>104253</v>
      </c>
      <c r="B6761" s="596" t="s">
        <v>7471</v>
      </c>
      <c r="C6761" s="596" t="s">
        <v>68</v>
      </c>
      <c r="D6761" s="596" t="s">
        <v>942</v>
      </c>
      <c r="E6761" s="598">
        <v>74.650000000000006</v>
      </c>
      <c r="F6761" s="591" t="s">
        <v>794</v>
      </c>
    </row>
    <row r="6762" spans="1:6">
      <c r="A6762" s="596">
        <v>104254</v>
      </c>
      <c r="B6762" s="596" t="s">
        <v>7472</v>
      </c>
      <c r="C6762" s="596" t="s">
        <v>68</v>
      </c>
      <c r="D6762" s="596" t="s">
        <v>942</v>
      </c>
      <c r="E6762" s="598">
        <v>79.06</v>
      </c>
      <c r="F6762" s="591" t="s">
        <v>794</v>
      </c>
    </row>
    <row r="6763" spans="1:6">
      <c r="A6763" s="596">
        <v>104255</v>
      </c>
      <c r="B6763" s="596" t="s">
        <v>7473</v>
      </c>
      <c r="C6763" s="596" t="s">
        <v>68</v>
      </c>
      <c r="D6763" s="596" t="s">
        <v>942</v>
      </c>
      <c r="E6763" s="598">
        <v>146.69</v>
      </c>
      <c r="F6763" s="591" t="s">
        <v>794</v>
      </c>
    </row>
    <row r="6764" spans="1:6">
      <c r="A6764" s="596">
        <v>104256</v>
      </c>
      <c r="B6764" s="596" t="s">
        <v>7474</v>
      </c>
      <c r="C6764" s="596" t="s">
        <v>68</v>
      </c>
      <c r="D6764" s="596" t="s">
        <v>793</v>
      </c>
      <c r="E6764" s="598">
        <v>82.73</v>
      </c>
      <c r="F6764" s="591" t="s">
        <v>794</v>
      </c>
    </row>
    <row r="6765" spans="1:6">
      <c r="A6765" s="596">
        <v>104257</v>
      </c>
      <c r="B6765" s="596" t="s">
        <v>7475</v>
      </c>
      <c r="C6765" s="596" t="s">
        <v>68</v>
      </c>
      <c r="D6765" s="596" t="s">
        <v>942</v>
      </c>
      <c r="E6765" s="597">
        <v>80.569999999999993</v>
      </c>
      <c r="F6765" s="591" t="s">
        <v>794</v>
      </c>
    </row>
    <row r="6766" spans="1:6">
      <c r="A6766" s="596">
        <v>104258</v>
      </c>
      <c r="B6766" s="596" t="s">
        <v>7476</v>
      </c>
      <c r="C6766" s="596" t="s">
        <v>68</v>
      </c>
      <c r="D6766" s="596" t="s">
        <v>942</v>
      </c>
      <c r="E6766" s="597">
        <v>86.1</v>
      </c>
      <c r="F6766" s="591" t="s">
        <v>794</v>
      </c>
    </row>
    <row r="6767" spans="1:6">
      <c r="A6767" s="596">
        <v>104259</v>
      </c>
      <c r="B6767" s="596" t="s">
        <v>7477</v>
      </c>
      <c r="C6767" s="596" t="s">
        <v>68</v>
      </c>
      <c r="D6767" s="596" t="s">
        <v>942</v>
      </c>
      <c r="E6767" s="597">
        <v>172.12</v>
      </c>
      <c r="F6767" s="591" t="s">
        <v>794</v>
      </c>
    </row>
    <row r="6768" spans="1:6">
      <c r="A6768" s="596">
        <v>104260</v>
      </c>
      <c r="B6768" s="596" t="s">
        <v>7478</v>
      </c>
      <c r="C6768" s="596" t="s">
        <v>68</v>
      </c>
      <c r="D6768" s="596" t="s">
        <v>793</v>
      </c>
      <c r="E6768" s="597">
        <v>89.35</v>
      </c>
      <c r="F6768" s="591" t="s">
        <v>794</v>
      </c>
    </row>
    <row r="6769" spans="1:6">
      <c r="A6769" s="596">
        <v>104261</v>
      </c>
      <c r="B6769" s="596" t="s">
        <v>7479</v>
      </c>
      <c r="C6769" s="596" t="s">
        <v>68</v>
      </c>
      <c r="D6769" s="596" t="s">
        <v>942</v>
      </c>
      <c r="E6769" s="597">
        <v>103.26</v>
      </c>
      <c r="F6769" s="591" t="s">
        <v>794</v>
      </c>
    </row>
    <row r="6770" spans="1:6">
      <c r="A6770" s="596">
        <v>104262</v>
      </c>
      <c r="B6770" s="596" t="s">
        <v>7480</v>
      </c>
      <c r="C6770" s="596" t="s">
        <v>68</v>
      </c>
      <c r="D6770" s="596" t="s">
        <v>942</v>
      </c>
      <c r="E6770" s="597">
        <v>109.34</v>
      </c>
      <c r="F6770" s="591" t="s">
        <v>794</v>
      </c>
    </row>
    <row r="6771" spans="1:6">
      <c r="A6771" s="596">
        <v>104263</v>
      </c>
      <c r="B6771" s="596" t="s">
        <v>7481</v>
      </c>
      <c r="C6771" s="596" t="s">
        <v>68</v>
      </c>
      <c r="D6771" s="596" t="s">
        <v>942</v>
      </c>
      <c r="E6771" s="597">
        <v>195.74</v>
      </c>
      <c r="F6771" s="591" t="s">
        <v>794</v>
      </c>
    </row>
    <row r="6772" spans="1:6">
      <c r="A6772" s="596">
        <v>104264</v>
      </c>
      <c r="B6772" s="596" t="s">
        <v>7482</v>
      </c>
      <c r="C6772" s="596" t="s">
        <v>68</v>
      </c>
      <c r="D6772" s="596" t="s">
        <v>793</v>
      </c>
      <c r="E6772" s="597">
        <v>105.96</v>
      </c>
      <c r="F6772" s="591" t="s">
        <v>794</v>
      </c>
    </row>
    <row r="6773" spans="1:6">
      <c r="A6773" s="596">
        <v>104627</v>
      </c>
      <c r="B6773" s="596" t="s">
        <v>7483</v>
      </c>
      <c r="C6773" s="596" t="s">
        <v>68</v>
      </c>
      <c r="D6773" s="596" t="s">
        <v>942</v>
      </c>
      <c r="E6773" s="597">
        <v>18.510000000000002</v>
      </c>
      <c r="F6773" s="591" t="s">
        <v>794</v>
      </c>
    </row>
    <row r="6774" spans="1:6">
      <c r="A6774" s="596">
        <v>104628</v>
      </c>
      <c r="B6774" s="596" t="s">
        <v>7484</v>
      </c>
      <c r="C6774" s="596" t="s">
        <v>68</v>
      </c>
      <c r="D6774" s="596" t="s">
        <v>942</v>
      </c>
      <c r="E6774" s="597">
        <v>27.15</v>
      </c>
      <c r="F6774" s="591" t="s">
        <v>794</v>
      </c>
    </row>
    <row r="6775" spans="1:6">
      <c r="A6775" s="596">
        <v>104629</v>
      </c>
      <c r="B6775" s="596" t="s">
        <v>7485</v>
      </c>
      <c r="C6775" s="596" t="s">
        <v>68</v>
      </c>
      <c r="D6775" s="596" t="s">
        <v>942</v>
      </c>
      <c r="E6775" s="597">
        <v>32.119999999999997</v>
      </c>
      <c r="F6775" s="591" t="s">
        <v>794</v>
      </c>
    </row>
    <row r="6776" spans="1:6">
      <c r="A6776" s="596">
        <v>104630</v>
      </c>
      <c r="B6776" s="596" t="s">
        <v>7486</v>
      </c>
      <c r="C6776" s="596" t="s">
        <v>68</v>
      </c>
      <c r="D6776" s="596" t="s">
        <v>942</v>
      </c>
      <c r="E6776" s="597">
        <v>29.68</v>
      </c>
      <c r="F6776" s="591" t="s">
        <v>794</v>
      </c>
    </row>
    <row r="6777" spans="1:6">
      <c r="A6777" s="596">
        <v>104631</v>
      </c>
      <c r="B6777" s="596" t="s">
        <v>7487</v>
      </c>
      <c r="C6777" s="596" t="s">
        <v>68</v>
      </c>
      <c r="D6777" s="596" t="s">
        <v>942</v>
      </c>
      <c r="E6777" s="597">
        <v>38.31</v>
      </c>
      <c r="F6777" s="591" t="s">
        <v>794</v>
      </c>
    </row>
    <row r="6778" spans="1:6">
      <c r="A6778" s="596">
        <v>104632</v>
      </c>
      <c r="B6778" s="596" t="s">
        <v>7488</v>
      </c>
      <c r="C6778" s="596" t="s">
        <v>68</v>
      </c>
      <c r="D6778" s="596" t="s">
        <v>942</v>
      </c>
      <c r="E6778" s="597">
        <v>43.28</v>
      </c>
      <c r="F6778" s="591" t="s">
        <v>794</v>
      </c>
    </row>
    <row r="6779" spans="1:6">
      <c r="A6779" s="596">
        <v>104633</v>
      </c>
      <c r="B6779" s="596" t="s">
        <v>7489</v>
      </c>
      <c r="C6779" s="596" t="s">
        <v>68</v>
      </c>
      <c r="D6779" s="596" t="s">
        <v>942</v>
      </c>
      <c r="E6779" s="597">
        <v>24.32</v>
      </c>
      <c r="F6779" s="591" t="s">
        <v>794</v>
      </c>
    </row>
    <row r="6780" spans="1:6">
      <c r="A6780" s="596">
        <v>104634</v>
      </c>
      <c r="B6780" s="596" t="s">
        <v>7490</v>
      </c>
      <c r="C6780" s="596" t="s">
        <v>68</v>
      </c>
      <c r="D6780" s="596" t="s">
        <v>942</v>
      </c>
      <c r="E6780" s="597">
        <v>36.799999999999997</v>
      </c>
      <c r="F6780" s="591" t="s">
        <v>794</v>
      </c>
    </row>
    <row r="6781" spans="1:6">
      <c r="A6781" s="596">
        <v>104635</v>
      </c>
      <c r="B6781" s="596" t="s">
        <v>7491</v>
      </c>
      <c r="C6781" s="596" t="s">
        <v>68</v>
      </c>
      <c r="D6781" s="596" t="s">
        <v>942</v>
      </c>
      <c r="E6781" s="597">
        <v>48.82</v>
      </c>
      <c r="F6781" s="591" t="s">
        <v>794</v>
      </c>
    </row>
    <row r="6782" spans="1:6">
      <c r="A6782" s="596">
        <v>104636</v>
      </c>
      <c r="B6782" s="596" t="s">
        <v>7492</v>
      </c>
      <c r="C6782" s="596" t="s">
        <v>68</v>
      </c>
      <c r="D6782" s="596" t="s">
        <v>942</v>
      </c>
      <c r="E6782" s="597">
        <v>57.5</v>
      </c>
      <c r="F6782" s="591" t="s">
        <v>794</v>
      </c>
    </row>
    <row r="6783" spans="1:6">
      <c r="A6783" s="596">
        <v>104951</v>
      </c>
      <c r="B6783" s="596" t="s">
        <v>7493</v>
      </c>
      <c r="C6783" s="596" t="s">
        <v>68</v>
      </c>
      <c r="D6783" s="596" t="s">
        <v>942</v>
      </c>
      <c r="E6783" s="597">
        <v>30.52</v>
      </c>
      <c r="F6783" s="591" t="s">
        <v>794</v>
      </c>
    </row>
    <row r="6784" spans="1:6">
      <c r="A6784" s="596">
        <v>104952</v>
      </c>
      <c r="B6784" s="596" t="s">
        <v>7494</v>
      </c>
      <c r="C6784" s="596" t="s">
        <v>68</v>
      </c>
      <c r="D6784" s="596" t="s">
        <v>942</v>
      </c>
      <c r="E6784" s="597">
        <v>33.93</v>
      </c>
      <c r="F6784" s="591" t="s">
        <v>794</v>
      </c>
    </row>
    <row r="6785" spans="1:6">
      <c r="A6785" s="596">
        <v>104953</v>
      </c>
      <c r="B6785" s="596" t="s">
        <v>7495</v>
      </c>
      <c r="C6785" s="596" t="s">
        <v>68</v>
      </c>
      <c r="D6785" s="596" t="s">
        <v>942</v>
      </c>
      <c r="E6785" s="597">
        <v>85.9</v>
      </c>
      <c r="F6785" s="591" t="s">
        <v>794</v>
      </c>
    </row>
    <row r="6786" spans="1:6">
      <c r="A6786" s="596">
        <v>104954</v>
      </c>
      <c r="B6786" s="596" t="s">
        <v>7496</v>
      </c>
      <c r="C6786" s="596" t="s">
        <v>68</v>
      </c>
      <c r="D6786" s="596" t="s">
        <v>942</v>
      </c>
      <c r="E6786" s="597">
        <v>43.29</v>
      </c>
      <c r="F6786" s="591" t="s">
        <v>794</v>
      </c>
    </row>
    <row r="6787" spans="1:6">
      <c r="A6787" s="596">
        <v>104955</v>
      </c>
      <c r="B6787" s="596" t="s">
        <v>7497</v>
      </c>
      <c r="C6787" s="596" t="s">
        <v>68</v>
      </c>
      <c r="D6787" s="596" t="s">
        <v>942</v>
      </c>
      <c r="E6787" s="597">
        <v>37.4</v>
      </c>
      <c r="F6787" s="591" t="s">
        <v>794</v>
      </c>
    </row>
    <row r="6788" spans="1:6">
      <c r="A6788" s="596">
        <v>104956</v>
      </c>
      <c r="B6788" s="596" t="s">
        <v>7498</v>
      </c>
      <c r="C6788" s="596" t="s">
        <v>68</v>
      </c>
      <c r="D6788" s="596" t="s">
        <v>942</v>
      </c>
      <c r="E6788" s="597">
        <v>40.81</v>
      </c>
      <c r="F6788" s="591" t="s">
        <v>794</v>
      </c>
    </row>
    <row r="6789" spans="1:6">
      <c r="A6789" s="596">
        <v>104957</v>
      </c>
      <c r="B6789" s="596" t="s">
        <v>7499</v>
      </c>
      <c r="C6789" s="596" t="s">
        <v>68</v>
      </c>
      <c r="D6789" s="596" t="s">
        <v>942</v>
      </c>
      <c r="E6789" s="597">
        <v>36.58</v>
      </c>
      <c r="F6789" s="591" t="s">
        <v>794</v>
      </c>
    </row>
    <row r="6790" spans="1:6">
      <c r="A6790" s="596">
        <v>104958</v>
      </c>
      <c r="B6790" s="596" t="s">
        <v>7500</v>
      </c>
      <c r="C6790" s="596" t="s">
        <v>68</v>
      </c>
      <c r="D6790" s="596" t="s">
        <v>942</v>
      </c>
      <c r="E6790" s="597">
        <v>21.01</v>
      </c>
      <c r="F6790" s="591" t="s">
        <v>794</v>
      </c>
    </row>
    <row r="6791" spans="1:6">
      <c r="A6791" s="596">
        <v>104959</v>
      </c>
      <c r="B6791" s="596" t="s">
        <v>7501</v>
      </c>
      <c r="C6791" s="596" t="s">
        <v>68</v>
      </c>
      <c r="D6791" s="596" t="s">
        <v>942</v>
      </c>
      <c r="E6791" s="597">
        <v>23.18</v>
      </c>
      <c r="F6791" s="591" t="s">
        <v>794</v>
      </c>
    </row>
    <row r="6792" spans="1:6">
      <c r="A6792" s="596">
        <v>104960</v>
      </c>
      <c r="B6792" s="596" t="s">
        <v>7502</v>
      </c>
      <c r="C6792" s="596" t="s">
        <v>68</v>
      </c>
      <c r="D6792" s="596" t="s">
        <v>942</v>
      </c>
      <c r="E6792" s="598">
        <v>55.56</v>
      </c>
      <c r="F6792" s="591" t="s">
        <v>794</v>
      </c>
    </row>
    <row r="6793" spans="1:6">
      <c r="A6793" s="596">
        <v>104961</v>
      </c>
      <c r="B6793" s="596" t="s">
        <v>7503</v>
      </c>
      <c r="C6793" s="596" t="s">
        <v>68</v>
      </c>
      <c r="D6793" s="596" t="s">
        <v>942</v>
      </c>
      <c r="E6793" s="597">
        <v>45.41</v>
      </c>
      <c r="F6793" s="591" t="s">
        <v>794</v>
      </c>
    </row>
    <row r="6794" spans="1:6">
      <c r="A6794" s="596">
        <v>104962</v>
      </c>
      <c r="B6794" s="596" t="s">
        <v>7504</v>
      </c>
      <c r="C6794" s="596" t="s">
        <v>68</v>
      </c>
      <c r="D6794" s="596" t="s">
        <v>942</v>
      </c>
      <c r="E6794" s="597">
        <v>48.82</v>
      </c>
      <c r="F6794" s="591" t="s">
        <v>794</v>
      </c>
    </row>
    <row r="6795" spans="1:6">
      <c r="A6795" s="596">
        <v>104963</v>
      </c>
      <c r="B6795" s="596" t="s">
        <v>7505</v>
      </c>
      <c r="C6795" s="596" t="s">
        <v>68</v>
      </c>
      <c r="D6795" s="596" t="s">
        <v>942</v>
      </c>
      <c r="E6795" s="597">
        <v>41.48</v>
      </c>
      <c r="F6795" s="591" t="s">
        <v>794</v>
      </c>
    </row>
    <row r="6796" spans="1:6">
      <c r="A6796" s="596">
        <v>104964</v>
      </c>
      <c r="B6796" s="596" t="s">
        <v>7506</v>
      </c>
      <c r="C6796" s="596" t="s">
        <v>68</v>
      </c>
      <c r="D6796" s="596" t="s">
        <v>942</v>
      </c>
      <c r="E6796" s="597">
        <v>44.89</v>
      </c>
      <c r="F6796" s="591" t="s">
        <v>794</v>
      </c>
    </row>
    <row r="6797" spans="1:6">
      <c r="A6797" s="596">
        <v>104965</v>
      </c>
      <c r="B6797" s="596" t="s">
        <v>7507</v>
      </c>
      <c r="C6797" s="596" t="s">
        <v>68</v>
      </c>
      <c r="D6797" s="596" t="s">
        <v>942</v>
      </c>
      <c r="E6797" s="597">
        <v>39.880000000000003</v>
      </c>
      <c r="F6797" s="591" t="s">
        <v>794</v>
      </c>
    </row>
    <row r="6798" spans="1:6">
      <c r="A6798" s="596">
        <v>104966</v>
      </c>
      <c r="B6798" s="596" t="s">
        <v>7508</v>
      </c>
      <c r="C6798" s="596" t="s">
        <v>68</v>
      </c>
      <c r="D6798" s="596" t="s">
        <v>942</v>
      </c>
      <c r="E6798" s="597">
        <v>39.99</v>
      </c>
      <c r="F6798" s="591" t="s">
        <v>794</v>
      </c>
    </row>
    <row r="6799" spans="1:6">
      <c r="A6799" s="596">
        <v>104967</v>
      </c>
      <c r="B6799" s="596" t="s">
        <v>7509</v>
      </c>
      <c r="C6799" s="596" t="s">
        <v>68</v>
      </c>
      <c r="D6799" s="596" t="s">
        <v>942</v>
      </c>
      <c r="E6799" s="597">
        <v>34.26</v>
      </c>
      <c r="F6799" s="591" t="s">
        <v>794</v>
      </c>
    </row>
    <row r="6800" spans="1:6">
      <c r="A6800" s="596">
        <v>104968</v>
      </c>
      <c r="B6800" s="596" t="s">
        <v>7510</v>
      </c>
      <c r="C6800" s="596" t="s">
        <v>68</v>
      </c>
      <c r="D6800" s="596" t="s">
        <v>942</v>
      </c>
      <c r="E6800" s="597">
        <v>36.43</v>
      </c>
      <c r="F6800" s="591" t="s">
        <v>794</v>
      </c>
    </row>
    <row r="6801" spans="1:6">
      <c r="A6801" s="596">
        <v>104969</v>
      </c>
      <c r="B6801" s="596" t="s">
        <v>7511</v>
      </c>
      <c r="C6801" s="596" t="s">
        <v>68</v>
      </c>
      <c r="D6801" s="596" t="s">
        <v>942</v>
      </c>
      <c r="E6801" s="597">
        <v>30.33</v>
      </c>
      <c r="F6801" s="591" t="s">
        <v>794</v>
      </c>
    </row>
    <row r="6802" spans="1:6">
      <c r="A6802" s="596">
        <v>104970</v>
      </c>
      <c r="B6802" s="596" t="s">
        <v>7512</v>
      </c>
      <c r="C6802" s="596" t="s">
        <v>68</v>
      </c>
      <c r="D6802" s="596" t="s">
        <v>942</v>
      </c>
      <c r="E6802" s="597">
        <v>32.5</v>
      </c>
      <c r="F6802" s="591" t="s">
        <v>794</v>
      </c>
    </row>
    <row r="6803" spans="1:6">
      <c r="A6803" s="596">
        <v>104971</v>
      </c>
      <c r="B6803" s="596" t="s">
        <v>7513</v>
      </c>
      <c r="C6803" s="596" t="s">
        <v>68</v>
      </c>
      <c r="D6803" s="596" t="s">
        <v>942</v>
      </c>
      <c r="E6803" s="597">
        <v>28.73</v>
      </c>
      <c r="F6803" s="591" t="s">
        <v>794</v>
      </c>
    </row>
    <row r="6804" spans="1:6">
      <c r="A6804" s="596">
        <v>104972</v>
      </c>
      <c r="B6804" s="596" t="s">
        <v>7514</v>
      </c>
      <c r="C6804" s="596" t="s">
        <v>68</v>
      </c>
      <c r="D6804" s="596" t="s">
        <v>942</v>
      </c>
      <c r="E6804" s="597">
        <v>30.9</v>
      </c>
      <c r="F6804" s="591" t="s">
        <v>794</v>
      </c>
    </row>
    <row r="6805" spans="1:6">
      <c r="A6805" s="596">
        <v>104973</v>
      </c>
      <c r="B6805" s="596" t="s">
        <v>7515</v>
      </c>
      <c r="C6805" s="596" t="s">
        <v>68</v>
      </c>
      <c r="D6805" s="596" t="s">
        <v>942</v>
      </c>
      <c r="E6805" s="597">
        <v>26.26</v>
      </c>
      <c r="F6805" s="591" t="s">
        <v>794</v>
      </c>
    </row>
    <row r="6806" spans="1:6">
      <c r="A6806" s="596">
        <v>104974</v>
      </c>
      <c r="B6806" s="596" t="s">
        <v>7516</v>
      </c>
      <c r="C6806" s="596" t="s">
        <v>68</v>
      </c>
      <c r="D6806" s="596" t="s">
        <v>942</v>
      </c>
      <c r="E6806" s="597">
        <v>28.43</v>
      </c>
      <c r="F6806" s="591" t="s">
        <v>794</v>
      </c>
    </row>
    <row r="6807" spans="1:6">
      <c r="A6807" s="596">
        <v>104975</v>
      </c>
      <c r="B6807" s="596" t="s">
        <v>7517</v>
      </c>
      <c r="C6807" s="596" t="s">
        <v>68</v>
      </c>
      <c r="D6807" s="596" t="s">
        <v>942</v>
      </c>
      <c r="E6807" s="597">
        <v>25.43</v>
      </c>
      <c r="F6807" s="591" t="s">
        <v>794</v>
      </c>
    </row>
    <row r="6808" spans="1:6">
      <c r="A6808" s="596">
        <v>104976</v>
      </c>
      <c r="B6808" s="596" t="s">
        <v>7518</v>
      </c>
      <c r="C6808" s="596" t="s">
        <v>68</v>
      </c>
      <c r="D6808" s="596" t="s">
        <v>942</v>
      </c>
      <c r="E6808" s="598">
        <v>27.6</v>
      </c>
      <c r="F6808" s="591" t="s">
        <v>794</v>
      </c>
    </row>
    <row r="6809" spans="1:6">
      <c r="A6809" s="596">
        <v>104977</v>
      </c>
      <c r="B6809" s="596" t="s">
        <v>7519</v>
      </c>
      <c r="C6809" s="596" t="s">
        <v>68</v>
      </c>
      <c r="D6809" s="596" t="s">
        <v>942</v>
      </c>
      <c r="E6809" s="598">
        <v>43.35</v>
      </c>
      <c r="F6809" s="591" t="s">
        <v>794</v>
      </c>
    </row>
    <row r="6810" spans="1:6">
      <c r="A6810" s="596">
        <v>104978</v>
      </c>
      <c r="B6810" s="596" t="s">
        <v>7520</v>
      </c>
      <c r="C6810" s="596" t="s">
        <v>68</v>
      </c>
      <c r="D6810" s="596" t="s">
        <v>942</v>
      </c>
      <c r="E6810" s="597">
        <v>32.340000000000003</v>
      </c>
      <c r="F6810" s="591" t="s">
        <v>794</v>
      </c>
    </row>
    <row r="6811" spans="1:6">
      <c r="A6811" s="596">
        <v>105185</v>
      </c>
      <c r="B6811" s="596" t="s">
        <v>7521</v>
      </c>
      <c r="C6811" s="596" t="s">
        <v>68</v>
      </c>
      <c r="D6811" s="596" t="s">
        <v>793</v>
      </c>
      <c r="E6811" s="598">
        <v>290.56</v>
      </c>
      <c r="F6811" s="591" t="s">
        <v>794</v>
      </c>
    </row>
    <row r="6812" spans="1:6">
      <c r="A6812" s="596">
        <v>105186</v>
      </c>
      <c r="B6812" s="596" t="s">
        <v>7522</v>
      </c>
      <c r="C6812" s="596" t="s">
        <v>68</v>
      </c>
      <c r="D6812" s="596" t="s">
        <v>793</v>
      </c>
      <c r="E6812" s="598">
        <v>212.04</v>
      </c>
      <c r="F6812" s="591" t="s">
        <v>794</v>
      </c>
    </row>
    <row r="6813" spans="1:6">
      <c r="A6813" s="596">
        <v>105187</v>
      </c>
      <c r="B6813" s="596" t="s">
        <v>7523</v>
      </c>
      <c r="C6813" s="596" t="s">
        <v>68</v>
      </c>
      <c r="D6813" s="596" t="s">
        <v>793</v>
      </c>
      <c r="E6813" s="598">
        <v>284.54000000000002</v>
      </c>
      <c r="F6813" s="591" t="s">
        <v>794</v>
      </c>
    </row>
    <row r="6814" spans="1:6">
      <c r="A6814" s="596">
        <v>105188</v>
      </c>
      <c r="B6814" s="596" t="s">
        <v>7524</v>
      </c>
      <c r="C6814" s="596" t="s">
        <v>68</v>
      </c>
      <c r="D6814" s="596" t="s">
        <v>793</v>
      </c>
      <c r="E6814" s="597">
        <v>206.73</v>
      </c>
      <c r="F6814" s="591" t="s">
        <v>794</v>
      </c>
    </row>
    <row r="6815" spans="1:6">
      <c r="A6815" s="596">
        <v>87244</v>
      </c>
      <c r="B6815" s="596" t="s">
        <v>7525</v>
      </c>
      <c r="C6815" s="596" t="s">
        <v>68</v>
      </c>
      <c r="D6815" s="596" t="s">
        <v>942</v>
      </c>
      <c r="E6815" s="598">
        <v>328.91</v>
      </c>
      <c r="F6815" s="591" t="s">
        <v>794</v>
      </c>
    </row>
    <row r="6816" spans="1:6">
      <c r="A6816" s="596">
        <v>87245</v>
      </c>
      <c r="B6816" s="596" t="s">
        <v>7526</v>
      </c>
      <c r="C6816" s="596" t="s">
        <v>68</v>
      </c>
      <c r="D6816" s="596" t="s">
        <v>942</v>
      </c>
      <c r="E6816" s="597">
        <v>394.15</v>
      </c>
      <c r="F6816" s="591" t="s">
        <v>794</v>
      </c>
    </row>
    <row r="6817" spans="1:6">
      <c r="A6817" s="596">
        <v>87265</v>
      </c>
      <c r="B6817" s="596" t="s">
        <v>7527</v>
      </c>
      <c r="C6817" s="596" t="s">
        <v>68</v>
      </c>
      <c r="D6817" s="596" t="s">
        <v>942</v>
      </c>
      <c r="E6817" s="598">
        <v>65.180000000000007</v>
      </c>
      <c r="F6817" s="591" t="s">
        <v>794</v>
      </c>
    </row>
    <row r="6818" spans="1:6">
      <c r="A6818" s="596">
        <v>87267</v>
      </c>
      <c r="B6818" s="596" t="s">
        <v>7528</v>
      </c>
      <c r="C6818" s="596" t="s">
        <v>68</v>
      </c>
      <c r="D6818" s="596" t="s">
        <v>942</v>
      </c>
      <c r="E6818" s="597">
        <v>69.48</v>
      </c>
      <c r="F6818" s="591" t="s">
        <v>794</v>
      </c>
    </row>
    <row r="6819" spans="1:6">
      <c r="A6819" s="596">
        <v>87269</v>
      </c>
      <c r="B6819" s="596" t="s">
        <v>7529</v>
      </c>
      <c r="C6819" s="596" t="s">
        <v>68</v>
      </c>
      <c r="D6819" s="596" t="s">
        <v>942</v>
      </c>
      <c r="E6819" s="597">
        <v>68.09</v>
      </c>
      <c r="F6819" s="591" t="s">
        <v>794</v>
      </c>
    </row>
    <row r="6820" spans="1:6">
      <c r="A6820" s="596">
        <v>87271</v>
      </c>
      <c r="B6820" s="596" t="s">
        <v>7530</v>
      </c>
      <c r="C6820" s="596" t="s">
        <v>68</v>
      </c>
      <c r="D6820" s="596" t="s">
        <v>942</v>
      </c>
      <c r="E6820" s="597">
        <v>72.44</v>
      </c>
      <c r="F6820" s="591" t="s">
        <v>794</v>
      </c>
    </row>
    <row r="6821" spans="1:6">
      <c r="A6821" s="596">
        <v>87273</v>
      </c>
      <c r="B6821" s="596" t="s">
        <v>7531</v>
      </c>
      <c r="C6821" s="596" t="s">
        <v>68</v>
      </c>
      <c r="D6821" s="596" t="s">
        <v>942</v>
      </c>
      <c r="E6821" s="598">
        <v>71.56</v>
      </c>
      <c r="F6821" s="591" t="s">
        <v>794</v>
      </c>
    </row>
    <row r="6822" spans="1:6">
      <c r="A6822" s="596">
        <v>87275</v>
      </c>
      <c r="B6822" s="596" t="s">
        <v>7532</v>
      </c>
      <c r="C6822" s="596" t="s">
        <v>68</v>
      </c>
      <c r="D6822" s="596" t="s">
        <v>942</v>
      </c>
      <c r="E6822" s="598">
        <v>77.39</v>
      </c>
      <c r="F6822" s="591" t="s">
        <v>794</v>
      </c>
    </row>
    <row r="6823" spans="1:6">
      <c r="A6823" s="596">
        <v>88788</v>
      </c>
      <c r="B6823" s="596" t="s">
        <v>7533</v>
      </c>
      <c r="C6823" s="596" t="s">
        <v>68</v>
      </c>
      <c r="D6823" s="596" t="s">
        <v>942</v>
      </c>
      <c r="E6823" s="597">
        <v>434.8</v>
      </c>
      <c r="F6823" s="591" t="s">
        <v>794</v>
      </c>
    </row>
    <row r="6824" spans="1:6">
      <c r="A6824" s="596">
        <v>88789</v>
      </c>
      <c r="B6824" s="596" t="s">
        <v>7534</v>
      </c>
      <c r="C6824" s="596" t="s">
        <v>68</v>
      </c>
      <c r="D6824" s="596" t="s">
        <v>942</v>
      </c>
      <c r="E6824" s="598">
        <v>521.92999999999995</v>
      </c>
      <c r="F6824" s="591" t="s">
        <v>794</v>
      </c>
    </row>
    <row r="6825" spans="1:6">
      <c r="A6825" s="596">
        <v>104588</v>
      </c>
      <c r="B6825" s="596" t="s">
        <v>7535</v>
      </c>
      <c r="C6825" s="596" t="s">
        <v>68</v>
      </c>
      <c r="D6825" s="596" t="s">
        <v>942</v>
      </c>
      <c r="E6825" s="597">
        <v>269.37</v>
      </c>
      <c r="F6825" s="591" t="s">
        <v>794</v>
      </c>
    </row>
    <row r="6826" spans="1:6">
      <c r="A6826" s="596">
        <v>104589</v>
      </c>
      <c r="B6826" s="596" t="s">
        <v>7536</v>
      </c>
      <c r="C6826" s="596" t="s">
        <v>68</v>
      </c>
      <c r="D6826" s="596" t="s">
        <v>942</v>
      </c>
      <c r="E6826" s="598">
        <v>321.97000000000003</v>
      </c>
      <c r="F6826" s="591" t="s">
        <v>794</v>
      </c>
    </row>
    <row r="6827" spans="1:6">
      <c r="A6827" s="596">
        <v>104590</v>
      </c>
      <c r="B6827" s="596" t="s">
        <v>7537</v>
      </c>
      <c r="C6827" s="596" t="s">
        <v>68</v>
      </c>
      <c r="D6827" s="596" t="s">
        <v>942</v>
      </c>
      <c r="E6827" s="597">
        <v>291.70999999999998</v>
      </c>
      <c r="F6827" s="591" t="s">
        <v>794</v>
      </c>
    </row>
    <row r="6828" spans="1:6">
      <c r="A6828" s="596">
        <v>104591</v>
      </c>
      <c r="B6828" s="596" t="s">
        <v>7538</v>
      </c>
      <c r="C6828" s="596" t="s">
        <v>68</v>
      </c>
      <c r="D6828" s="596" t="s">
        <v>942</v>
      </c>
      <c r="E6828" s="597">
        <v>348.16</v>
      </c>
      <c r="F6828" s="591" t="s">
        <v>794</v>
      </c>
    </row>
    <row r="6829" spans="1:6">
      <c r="A6829" s="596">
        <v>104611</v>
      </c>
      <c r="B6829" s="596" t="s">
        <v>7539</v>
      </c>
      <c r="C6829" s="596" t="s">
        <v>68</v>
      </c>
      <c r="D6829" s="596" t="s">
        <v>942</v>
      </c>
      <c r="E6829" s="598">
        <v>103.75</v>
      </c>
      <c r="F6829" s="591" t="s">
        <v>794</v>
      </c>
    </row>
    <row r="6830" spans="1:6">
      <c r="A6830" s="596">
        <v>104612</v>
      </c>
      <c r="B6830" s="596" t="s">
        <v>7540</v>
      </c>
      <c r="C6830" s="596" t="s">
        <v>68</v>
      </c>
      <c r="D6830" s="596" t="s">
        <v>942</v>
      </c>
      <c r="E6830" s="597">
        <v>104.09</v>
      </c>
      <c r="F6830" s="591" t="s">
        <v>794</v>
      </c>
    </row>
    <row r="6831" spans="1:6">
      <c r="A6831" s="596">
        <v>104613</v>
      </c>
      <c r="B6831" s="596" t="s">
        <v>7541</v>
      </c>
      <c r="C6831" s="596" t="s">
        <v>68</v>
      </c>
      <c r="D6831" s="596" t="s">
        <v>942</v>
      </c>
      <c r="E6831" s="597">
        <v>68.16</v>
      </c>
      <c r="F6831" s="591" t="s">
        <v>794</v>
      </c>
    </row>
    <row r="6832" spans="1:6">
      <c r="A6832" s="596">
        <v>104614</v>
      </c>
      <c r="B6832" s="596" t="s">
        <v>7542</v>
      </c>
      <c r="C6832" s="596" t="s">
        <v>68</v>
      </c>
      <c r="D6832" s="596" t="s">
        <v>942</v>
      </c>
      <c r="E6832" s="597">
        <v>73.819999999999993</v>
      </c>
      <c r="F6832" s="591" t="s">
        <v>794</v>
      </c>
    </row>
    <row r="6833" spans="1:6">
      <c r="A6833" s="596">
        <v>104615</v>
      </c>
      <c r="B6833" s="596" t="s">
        <v>7543</v>
      </c>
      <c r="C6833" s="596" t="s">
        <v>68</v>
      </c>
      <c r="D6833" s="596" t="s">
        <v>942</v>
      </c>
      <c r="E6833" s="597">
        <v>330.37</v>
      </c>
      <c r="F6833" s="591" t="s">
        <v>794</v>
      </c>
    </row>
    <row r="6834" spans="1:6">
      <c r="A6834" s="596">
        <v>104616</v>
      </c>
      <c r="B6834" s="596" t="s">
        <v>7544</v>
      </c>
      <c r="C6834" s="596" t="s">
        <v>68</v>
      </c>
      <c r="D6834" s="596" t="s">
        <v>942</v>
      </c>
      <c r="E6834" s="597">
        <v>441.78</v>
      </c>
      <c r="F6834" s="591" t="s">
        <v>794</v>
      </c>
    </row>
    <row r="6835" spans="1:6">
      <c r="A6835" s="596">
        <v>104617</v>
      </c>
      <c r="B6835" s="596" t="s">
        <v>7545</v>
      </c>
      <c r="C6835" s="596" t="s">
        <v>68</v>
      </c>
      <c r="D6835" s="596" t="s">
        <v>942</v>
      </c>
      <c r="E6835" s="597">
        <v>338.88</v>
      </c>
      <c r="F6835" s="591" t="s">
        <v>794</v>
      </c>
    </row>
    <row r="6836" spans="1:6">
      <c r="A6836" s="596">
        <v>104618</v>
      </c>
      <c r="B6836" s="596" t="s">
        <v>7546</v>
      </c>
      <c r="C6836" s="596" t="s">
        <v>68</v>
      </c>
      <c r="D6836" s="596" t="s">
        <v>942</v>
      </c>
      <c r="E6836" s="597">
        <v>450.29</v>
      </c>
      <c r="F6836" s="591" t="s">
        <v>794</v>
      </c>
    </row>
    <row r="6837" spans="1:6">
      <c r="A6837" s="596">
        <v>104619</v>
      </c>
      <c r="B6837" s="596" t="s">
        <v>7547</v>
      </c>
      <c r="C6837" s="596" t="s">
        <v>67</v>
      </c>
      <c r="D6837" s="596" t="s">
        <v>942</v>
      </c>
      <c r="E6837" s="597">
        <v>15.91</v>
      </c>
      <c r="F6837" s="591" t="s">
        <v>794</v>
      </c>
    </row>
    <row r="6838" spans="1:6">
      <c r="A6838" s="596">
        <v>101965</v>
      </c>
      <c r="B6838" s="596" t="s">
        <v>7548</v>
      </c>
      <c r="C6838" s="596" t="s">
        <v>67</v>
      </c>
      <c r="D6838" s="596" t="s">
        <v>942</v>
      </c>
      <c r="E6838" s="597">
        <v>137.02000000000001</v>
      </c>
      <c r="F6838" s="591" t="s">
        <v>794</v>
      </c>
    </row>
    <row r="6839" spans="1:6">
      <c r="A6839" s="596">
        <v>101966</v>
      </c>
      <c r="B6839" s="596" t="s">
        <v>7549</v>
      </c>
      <c r="C6839" s="596" t="s">
        <v>67</v>
      </c>
      <c r="D6839" s="596" t="s">
        <v>942</v>
      </c>
      <c r="E6839" s="597">
        <v>180</v>
      </c>
      <c r="F6839" s="591" t="s">
        <v>794</v>
      </c>
    </row>
    <row r="6840" spans="1:6">
      <c r="A6840" s="596">
        <v>101979</v>
      </c>
      <c r="B6840" s="596" t="s">
        <v>7550</v>
      </c>
      <c r="C6840" s="596" t="s">
        <v>67</v>
      </c>
      <c r="D6840" s="596" t="s">
        <v>942</v>
      </c>
      <c r="E6840" s="597">
        <v>48.34</v>
      </c>
      <c r="F6840" s="591" t="s">
        <v>794</v>
      </c>
    </row>
    <row r="6841" spans="1:6">
      <c r="A6841" s="596">
        <v>96112</v>
      </c>
      <c r="B6841" s="596" t="s">
        <v>7551</v>
      </c>
      <c r="C6841" s="596" t="s">
        <v>68</v>
      </c>
      <c r="D6841" s="596" t="s">
        <v>793</v>
      </c>
      <c r="E6841" s="597">
        <v>122.28</v>
      </c>
      <c r="F6841" s="591" t="s">
        <v>794</v>
      </c>
    </row>
    <row r="6842" spans="1:6">
      <c r="A6842" s="596">
        <v>96122</v>
      </c>
      <c r="B6842" s="596" t="s">
        <v>7552</v>
      </c>
      <c r="C6842" s="596" t="s">
        <v>67</v>
      </c>
      <c r="D6842" s="596" t="s">
        <v>793</v>
      </c>
      <c r="E6842" s="598">
        <v>37.85</v>
      </c>
      <c r="F6842" s="591" t="s">
        <v>794</v>
      </c>
    </row>
    <row r="6843" spans="1:6">
      <c r="A6843" s="596">
        <v>104756</v>
      </c>
      <c r="B6843" s="596" t="s">
        <v>7553</v>
      </c>
      <c r="C6843" s="596" t="s">
        <v>68</v>
      </c>
      <c r="D6843" s="596" t="s">
        <v>793</v>
      </c>
      <c r="E6843" s="598">
        <v>163.5</v>
      </c>
      <c r="F6843" s="591" t="s">
        <v>794</v>
      </c>
    </row>
    <row r="6844" spans="1:6">
      <c r="A6844" s="596">
        <v>96109</v>
      </c>
      <c r="B6844" s="596" t="s">
        <v>7554</v>
      </c>
      <c r="C6844" s="596" t="s">
        <v>68</v>
      </c>
      <c r="D6844" s="596" t="s">
        <v>942</v>
      </c>
      <c r="E6844" s="597">
        <v>47.18</v>
      </c>
      <c r="F6844" s="591" t="s">
        <v>794</v>
      </c>
    </row>
    <row r="6845" spans="1:6">
      <c r="A6845" s="596">
        <v>96110</v>
      </c>
      <c r="B6845" s="596" t="s">
        <v>7555</v>
      </c>
      <c r="C6845" s="596" t="s">
        <v>68</v>
      </c>
      <c r="D6845" s="596" t="s">
        <v>942</v>
      </c>
      <c r="E6845" s="597">
        <v>72.81</v>
      </c>
      <c r="F6845" s="591" t="s">
        <v>794</v>
      </c>
    </row>
    <row r="6846" spans="1:6">
      <c r="A6846" s="596">
        <v>96113</v>
      </c>
      <c r="B6846" s="596" t="s">
        <v>7556</v>
      </c>
      <c r="C6846" s="596" t="s">
        <v>68</v>
      </c>
      <c r="D6846" s="596" t="s">
        <v>942</v>
      </c>
      <c r="E6846" s="597">
        <v>43.1</v>
      </c>
      <c r="F6846" s="591" t="s">
        <v>794</v>
      </c>
    </row>
    <row r="6847" spans="1:6">
      <c r="A6847" s="596">
        <v>96114</v>
      </c>
      <c r="B6847" s="596" t="s">
        <v>7557</v>
      </c>
      <c r="C6847" s="596" t="s">
        <v>68</v>
      </c>
      <c r="D6847" s="596" t="s">
        <v>942</v>
      </c>
      <c r="E6847" s="597">
        <v>73.95</v>
      </c>
      <c r="F6847" s="591" t="s">
        <v>794</v>
      </c>
    </row>
    <row r="6848" spans="1:6">
      <c r="A6848" s="596">
        <v>96120</v>
      </c>
      <c r="B6848" s="596" t="s">
        <v>7558</v>
      </c>
      <c r="C6848" s="596" t="s">
        <v>67</v>
      </c>
      <c r="D6848" s="596" t="s">
        <v>942</v>
      </c>
      <c r="E6848" s="597">
        <v>2.87</v>
      </c>
      <c r="F6848" s="591" t="s">
        <v>794</v>
      </c>
    </row>
    <row r="6849" spans="1:6">
      <c r="A6849" s="596">
        <v>96123</v>
      </c>
      <c r="B6849" s="596" t="s">
        <v>7559</v>
      </c>
      <c r="C6849" s="596" t="s">
        <v>67</v>
      </c>
      <c r="D6849" s="596" t="s">
        <v>942</v>
      </c>
      <c r="E6849" s="597">
        <v>26.4</v>
      </c>
      <c r="F6849" s="591" t="s">
        <v>794</v>
      </c>
    </row>
    <row r="6850" spans="1:6">
      <c r="A6850" s="596">
        <v>99054</v>
      </c>
      <c r="B6850" s="596" t="s">
        <v>7560</v>
      </c>
      <c r="C6850" s="596" t="s">
        <v>68</v>
      </c>
      <c r="D6850" s="596" t="s">
        <v>942</v>
      </c>
      <c r="E6850" s="597">
        <v>53.22</v>
      </c>
      <c r="F6850" s="591" t="s">
        <v>794</v>
      </c>
    </row>
    <row r="6851" spans="1:6">
      <c r="A6851" s="596">
        <v>96111</v>
      </c>
      <c r="B6851" s="596" t="s">
        <v>7561</v>
      </c>
      <c r="C6851" s="596" t="s">
        <v>68</v>
      </c>
      <c r="D6851" s="596" t="s">
        <v>942</v>
      </c>
      <c r="E6851" s="597">
        <v>56.81</v>
      </c>
      <c r="F6851" s="591" t="s">
        <v>794</v>
      </c>
    </row>
    <row r="6852" spans="1:6">
      <c r="A6852" s="596">
        <v>96116</v>
      </c>
      <c r="B6852" s="596" t="s">
        <v>7562</v>
      </c>
      <c r="C6852" s="596" t="s">
        <v>68</v>
      </c>
      <c r="D6852" s="596" t="s">
        <v>942</v>
      </c>
      <c r="E6852" s="597">
        <v>59.31</v>
      </c>
      <c r="F6852" s="591" t="s">
        <v>794</v>
      </c>
    </row>
    <row r="6853" spans="1:6">
      <c r="A6853" s="596">
        <v>96121</v>
      </c>
      <c r="B6853" s="596" t="s">
        <v>7563</v>
      </c>
      <c r="C6853" s="596" t="s">
        <v>67</v>
      </c>
      <c r="D6853" s="596" t="s">
        <v>942</v>
      </c>
      <c r="E6853" s="597">
        <v>10.58</v>
      </c>
      <c r="F6853" s="591" t="s">
        <v>794</v>
      </c>
    </row>
    <row r="6854" spans="1:6">
      <c r="A6854" s="596">
        <v>96485</v>
      </c>
      <c r="B6854" s="596" t="s">
        <v>7564</v>
      </c>
      <c r="C6854" s="596" t="s">
        <v>68</v>
      </c>
      <c r="D6854" s="596" t="s">
        <v>942</v>
      </c>
      <c r="E6854" s="597">
        <v>66.67</v>
      </c>
      <c r="F6854" s="591" t="s">
        <v>794</v>
      </c>
    </row>
    <row r="6855" spans="1:6">
      <c r="A6855" s="596">
        <v>96486</v>
      </c>
      <c r="B6855" s="596" t="s">
        <v>7565</v>
      </c>
      <c r="C6855" s="596" t="s">
        <v>68</v>
      </c>
      <c r="D6855" s="596" t="s">
        <v>942</v>
      </c>
      <c r="E6855" s="597">
        <v>69.17</v>
      </c>
      <c r="F6855" s="591" t="s">
        <v>794</v>
      </c>
    </row>
    <row r="6856" spans="1:6">
      <c r="A6856" s="596">
        <v>91515</v>
      </c>
      <c r="B6856" s="596" t="s">
        <v>7566</v>
      </c>
      <c r="C6856" s="596" t="s">
        <v>68</v>
      </c>
      <c r="D6856" s="596" t="s">
        <v>942</v>
      </c>
      <c r="E6856" s="597">
        <v>4.07</v>
      </c>
      <c r="F6856" s="591" t="s">
        <v>794</v>
      </c>
    </row>
    <row r="6857" spans="1:6">
      <c r="A6857" s="596">
        <v>91519</v>
      </c>
      <c r="B6857" s="596" t="s">
        <v>7567</v>
      </c>
      <c r="C6857" s="596" t="s">
        <v>68</v>
      </c>
      <c r="D6857" s="596" t="s">
        <v>942</v>
      </c>
      <c r="E6857" s="597">
        <v>1.79</v>
      </c>
      <c r="F6857" s="591" t="s">
        <v>794</v>
      </c>
    </row>
    <row r="6858" spans="1:6">
      <c r="A6858" s="596">
        <v>91520</v>
      </c>
      <c r="B6858" s="596" t="s">
        <v>7568</v>
      </c>
      <c r="C6858" s="596" t="s">
        <v>68</v>
      </c>
      <c r="D6858" s="596" t="s">
        <v>942</v>
      </c>
      <c r="E6858" s="597">
        <v>1.74</v>
      </c>
      <c r="F6858" s="591" t="s">
        <v>794</v>
      </c>
    </row>
    <row r="6859" spans="1:6">
      <c r="A6859" s="596">
        <v>91522</v>
      </c>
      <c r="B6859" s="596" t="s">
        <v>7569</v>
      </c>
      <c r="C6859" s="596" t="s">
        <v>68</v>
      </c>
      <c r="D6859" s="596" t="s">
        <v>942</v>
      </c>
      <c r="E6859" s="597">
        <v>2.87</v>
      </c>
      <c r="F6859" s="591" t="s">
        <v>794</v>
      </c>
    </row>
    <row r="6860" spans="1:6">
      <c r="A6860" s="596">
        <v>91525</v>
      </c>
      <c r="B6860" s="596" t="s">
        <v>7570</v>
      </c>
      <c r="C6860" s="596" t="s">
        <v>68</v>
      </c>
      <c r="D6860" s="596" t="s">
        <v>942</v>
      </c>
      <c r="E6860" s="597">
        <v>7.6</v>
      </c>
      <c r="F6860" s="591" t="s">
        <v>794</v>
      </c>
    </row>
    <row r="6861" spans="1:6">
      <c r="A6861" s="596">
        <v>104412</v>
      </c>
      <c r="B6861" s="596" t="s">
        <v>7571</v>
      </c>
      <c r="C6861" s="596" t="s">
        <v>68</v>
      </c>
      <c r="D6861" s="596" t="s">
        <v>942</v>
      </c>
      <c r="E6861" s="597">
        <v>2.58</v>
      </c>
      <c r="F6861" s="591" t="s">
        <v>794</v>
      </c>
    </row>
    <row r="6862" spans="1:6">
      <c r="A6862" s="596">
        <v>104413</v>
      </c>
      <c r="B6862" s="596" t="s">
        <v>7572</v>
      </c>
      <c r="C6862" s="596" t="s">
        <v>68</v>
      </c>
      <c r="D6862" s="596" t="s">
        <v>942</v>
      </c>
      <c r="E6862" s="597">
        <v>4.33</v>
      </c>
      <c r="F6862" s="591" t="s">
        <v>794</v>
      </c>
    </row>
    <row r="6863" spans="1:6">
      <c r="A6863" s="596">
        <v>104414</v>
      </c>
      <c r="B6863" s="596" t="s">
        <v>7573</v>
      </c>
      <c r="C6863" s="596" t="s">
        <v>68</v>
      </c>
      <c r="D6863" s="596" t="s">
        <v>942</v>
      </c>
      <c r="E6863" s="597">
        <v>6.92</v>
      </c>
      <c r="F6863" s="591" t="s">
        <v>794</v>
      </c>
    </row>
    <row r="6864" spans="1:6">
      <c r="A6864" s="596">
        <v>104415</v>
      </c>
      <c r="B6864" s="596" t="s">
        <v>7574</v>
      </c>
      <c r="C6864" s="596" t="s">
        <v>68</v>
      </c>
      <c r="D6864" s="596" t="s">
        <v>942</v>
      </c>
      <c r="E6864" s="597">
        <v>11.11</v>
      </c>
      <c r="F6864" s="591" t="s">
        <v>794</v>
      </c>
    </row>
    <row r="6865" spans="1:6">
      <c r="A6865" s="596">
        <v>104416</v>
      </c>
      <c r="B6865" s="596" t="s">
        <v>7575</v>
      </c>
      <c r="C6865" s="596" t="s">
        <v>68</v>
      </c>
      <c r="D6865" s="596" t="s">
        <v>942</v>
      </c>
      <c r="E6865" s="597">
        <v>1.46</v>
      </c>
      <c r="F6865" s="591" t="s">
        <v>794</v>
      </c>
    </row>
    <row r="6866" spans="1:6">
      <c r="A6866" s="596">
        <v>104417</v>
      </c>
      <c r="B6866" s="596" t="s">
        <v>7576</v>
      </c>
      <c r="C6866" s="596" t="s">
        <v>68</v>
      </c>
      <c r="D6866" s="596" t="s">
        <v>942</v>
      </c>
      <c r="E6866" s="597">
        <v>3.19</v>
      </c>
      <c r="F6866" s="591" t="s">
        <v>794</v>
      </c>
    </row>
    <row r="6867" spans="1:6">
      <c r="A6867" s="596">
        <v>104418</v>
      </c>
      <c r="B6867" s="596" t="s">
        <v>7577</v>
      </c>
      <c r="C6867" s="596" t="s">
        <v>68</v>
      </c>
      <c r="D6867" s="596" t="s">
        <v>942</v>
      </c>
      <c r="E6867" s="597">
        <v>2.29</v>
      </c>
      <c r="F6867" s="591" t="s">
        <v>794</v>
      </c>
    </row>
    <row r="6868" spans="1:6">
      <c r="A6868" s="596">
        <v>104419</v>
      </c>
      <c r="B6868" s="596" t="s">
        <v>7578</v>
      </c>
      <c r="C6868" s="596" t="s">
        <v>68</v>
      </c>
      <c r="D6868" s="596" t="s">
        <v>942</v>
      </c>
      <c r="E6868" s="597">
        <v>3.55</v>
      </c>
      <c r="F6868" s="591" t="s">
        <v>794</v>
      </c>
    </row>
    <row r="6869" spans="1:6">
      <c r="A6869" s="596">
        <v>104421</v>
      </c>
      <c r="B6869" s="596" t="s">
        <v>7579</v>
      </c>
      <c r="C6869" s="596" t="s">
        <v>68</v>
      </c>
      <c r="D6869" s="596" t="s">
        <v>942</v>
      </c>
      <c r="E6869" s="597">
        <v>15.47</v>
      </c>
      <c r="F6869" s="591" t="s">
        <v>794</v>
      </c>
    </row>
    <row r="6870" spans="1:6">
      <c r="A6870" s="596">
        <v>104422</v>
      </c>
      <c r="B6870" s="596" t="s">
        <v>7580</v>
      </c>
      <c r="C6870" s="596" t="s">
        <v>68</v>
      </c>
      <c r="D6870" s="596" t="s">
        <v>942</v>
      </c>
      <c r="E6870" s="597">
        <v>11.22</v>
      </c>
      <c r="F6870" s="591" t="s">
        <v>794</v>
      </c>
    </row>
    <row r="6871" spans="1:6">
      <c r="A6871" s="596">
        <v>104423</v>
      </c>
      <c r="B6871" s="596" t="s">
        <v>7581</v>
      </c>
      <c r="C6871" s="596" t="s">
        <v>68</v>
      </c>
      <c r="D6871" s="596" t="s">
        <v>942</v>
      </c>
      <c r="E6871" s="597">
        <v>14.21</v>
      </c>
      <c r="F6871" s="591" t="s">
        <v>794</v>
      </c>
    </row>
    <row r="6872" spans="1:6">
      <c r="A6872" s="596">
        <v>104425</v>
      </c>
      <c r="B6872" s="596" t="s">
        <v>7582</v>
      </c>
      <c r="C6872" s="596" t="s">
        <v>68</v>
      </c>
      <c r="D6872" s="596" t="s">
        <v>942</v>
      </c>
      <c r="E6872" s="597">
        <v>9.93</v>
      </c>
      <c r="F6872" s="591" t="s">
        <v>794</v>
      </c>
    </row>
    <row r="6873" spans="1:6">
      <c r="A6873" s="596">
        <v>105816</v>
      </c>
      <c r="B6873" s="596" t="s">
        <v>7583</v>
      </c>
      <c r="C6873" s="596" t="s">
        <v>68</v>
      </c>
      <c r="D6873" s="596" t="s">
        <v>942</v>
      </c>
      <c r="E6873" s="597">
        <v>10.55</v>
      </c>
      <c r="F6873" s="591" t="s">
        <v>794</v>
      </c>
    </row>
    <row r="6874" spans="1:6">
      <c r="A6874" s="596">
        <v>105817</v>
      </c>
      <c r="B6874" s="596" t="s">
        <v>7584</v>
      </c>
      <c r="C6874" s="596" t="s">
        <v>68</v>
      </c>
      <c r="D6874" s="596" t="s">
        <v>942</v>
      </c>
      <c r="E6874" s="598">
        <v>3.72</v>
      </c>
      <c r="F6874" s="591" t="s">
        <v>794</v>
      </c>
    </row>
    <row r="6875" spans="1:6">
      <c r="A6875" s="596">
        <v>105818</v>
      </c>
      <c r="B6875" s="596" t="s">
        <v>7585</v>
      </c>
      <c r="C6875" s="596" t="s">
        <v>68</v>
      </c>
      <c r="D6875" s="596" t="s">
        <v>942</v>
      </c>
      <c r="E6875" s="597">
        <v>11.23</v>
      </c>
      <c r="F6875" s="591" t="s">
        <v>794</v>
      </c>
    </row>
    <row r="6876" spans="1:6">
      <c r="A6876" s="596">
        <v>105819</v>
      </c>
      <c r="B6876" s="596" t="s">
        <v>7586</v>
      </c>
      <c r="C6876" s="596" t="s">
        <v>68</v>
      </c>
      <c r="D6876" s="596" t="s">
        <v>942</v>
      </c>
      <c r="E6876" s="597">
        <v>4.4000000000000004</v>
      </c>
      <c r="F6876" s="591" t="s">
        <v>794</v>
      </c>
    </row>
    <row r="6877" spans="1:6">
      <c r="A6877" s="596">
        <v>105820</v>
      </c>
      <c r="B6877" s="596" t="s">
        <v>7587</v>
      </c>
      <c r="C6877" s="596" t="s">
        <v>68</v>
      </c>
      <c r="D6877" s="596" t="s">
        <v>942</v>
      </c>
      <c r="E6877" s="597">
        <v>14.74</v>
      </c>
      <c r="F6877" s="591" t="s">
        <v>794</v>
      </c>
    </row>
    <row r="6878" spans="1:6">
      <c r="A6878" s="596">
        <v>105821</v>
      </c>
      <c r="B6878" s="596" t="s">
        <v>7588</v>
      </c>
      <c r="C6878" s="596" t="s">
        <v>68</v>
      </c>
      <c r="D6878" s="596" t="s">
        <v>942</v>
      </c>
      <c r="E6878" s="598">
        <v>7.91</v>
      </c>
      <c r="F6878" s="591" t="s">
        <v>794</v>
      </c>
    </row>
    <row r="6879" spans="1:6">
      <c r="A6879" s="596">
        <v>105822</v>
      </c>
      <c r="B6879" s="596" t="s">
        <v>7589</v>
      </c>
      <c r="C6879" s="596" t="s">
        <v>68</v>
      </c>
      <c r="D6879" s="596" t="s">
        <v>942</v>
      </c>
      <c r="E6879" s="597">
        <v>16.559999999999999</v>
      </c>
      <c r="F6879" s="591" t="s">
        <v>794</v>
      </c>
    </row>
    <row r="6880" spans="1:6">
      <c r="A6880" s="596">
        <v>105823</v>
      </c>
      <c r="B6880" s="596" t="s">
        <v>7590</v>
      </c>
      <c r="C6880" s="596" t="s">
        <v>68</v>
      </c>
      <c r="D6880" s="596" t="s">
        <v>942</v>
      </c>
      <c r="E6880" s="597">
        <v>9.73</v>
      </c>
      <c r="F6880" s="591" t="s">
        <v>794</v>
      </c>
    </row>
    <row r="6881" spans="1:6">
      <c r="A6881" s="596">
        <v>105824</v>
      </c>
      <c r="B6881" s="596" t="s">
        <v>7591</v>
      </c>
      <c r="C6881" s="596" t="s">
        <v>68</v>
      </c>
      <c r="D6881" s="596" t="s">
        <v>942</v>
      </c>
      <c r="E6881" s="597">
        <v>12.31</v>
      </c>
      <c r="F6881" s="591" t="s">
        <v>794</v>
      </c>
    </row>
    <row r="6882" spans="1:6">
      <c r="A6882" s="596">
        <v>105825</v>
      </c>
      <c r="B6882" s="596" t="s">
        <v>7592</v>
      </c>
      <c r="C6882" s="596" t="s">
        <v>68</v>
      </c>
      <c r="D6882" s="596" t="s">
        <v>942</v>
      </c>
      <c r="E6882" s="597">
        <v>5.48</v>
      </c>
      <c r="F6882" s="591" t="s">
        <v>794</v>
      </c>
    </row>
    <row r="6883" spans="1:6">
      <c r="A6883" s="596">
        <v>105826</v>
      </c>
      <c r="B6883" s="596" t="s">
        <v>7593</v>
      </c>
      <c r="C6883" s="596" t="s">
        <v>68</v>
      </c>
      <c r="D6883" s="596" t="s">
        <v>942</v>
      </c>
      <c r="E6883" s="597">
        <v>15.3</v>
      </c>
      <c r="F6883" s="591" t="s">
        <v>794</v>
      </c>
    </row>
    <row r="6884" spans="1:6">
      <c r="A6884" s="596">
        <v>105827</v>
      </c>
      <c r="B6884" s="596" t="s">
        <v>7594</v>
      </c>
      <c r="C6884" s="596" t="s">
        <v>68</v>
      </c>
      <c r="D6884" s="596" t="s">
        <v>942</v>
      </c>
      <c r="E6884" s="597">
        <v>8.4700000000000006</v>
      </c>
      <c r="F6884" s="591" t="s">
        <v>794</v>
      </c>
    </row>
    <row r="6885" spans="1:6">
      <c r="A6885" s="596">
        <v>105828</v>
      </c>
      <c r="B6885" s="596" t="s">
        <v>7595</v>
      </c>
      <c r="C6885" s="596" t="s">
        <v>68</v>
      </c>
      <c r="D6885" s="596" t="s">
        <v>942</v>
      </c>
      <c r="E6885" s="597">
        <v>11.02</v>
      </c>
      <c r="F6885" s="591" t="s">
        <v>794</v>
      </c>
    </row>
    <row r="6886" spans="1:6">
      <c r="A6886" s="596">
        <v>105829</v>
      </c>
      <c r="B6886" s="596" t="s">
        <v>7596</v>
      </c>
      <c r="C6886" s="596" t="s">
        <v>68</v>
      </c>
      <c r="D6886" s="596" t="s">
        <v>942</v>
      </c>
      <c r="E6886" s="597">
        <v>4.1900000000000004</v>
      </c>
      <c r="F6886" s="591" t="s">
        <v>794</v>
      </c>
    </row>
    <row r="6887" spans="1:6">
      <c r="A6887" s="596">
        <v>87280</v>
      </c>
      <c r="B6887" s="596" t="s">
        <v>7597</v>
      </c>
      <c r="C6887" s="596" t="s">
        <v>63</v>
      </c>
      <c r="D6887" s="596" t="s">
        <v>942</v>
      </c>
      <c r="E6887" s="597">
        <v>490.07</v>
      </c>
      <c r="F6887" s="591" t="s">
        <v>794</v>
      </c>
    </row>
    <row r="6888" spans="1:6">
      <c r="A6888" s="596">
        <v>87281</v>
      </c>
      <c r="B6888" s="596" t="s">
        <v>7598</v>
      </c>
      <c r="C6888" s="596" t="s">
        <v>63</v>
      </c>
      <c r="D6888" s="596" t="s">
        <v>942</v>
      </c>
      <c r="E6888" s="597">
        <v>487.46</v>
      </c>
      <c r="F6888" s="591" t="s">
        <v>794</v>
      </c>
    </row>
    <row r="6889" spans="1:6">
      <c r="A6889" s="596">
        <v>87283</v>
      </c>
      <c r="B6889" s="596" t="s">
        <v>7599</v>
      </c>
      <c r="C6889" s="596" t="s">
        <v>63</v>
      </c>
      <c r="D6889" s="596" t="s">
        <v>942</v>
      </c>
      <c r="E6889" s="597">
        <v>513.84</v>
      </c>
      <c r="F6889" s="591" t="s">
        <v>794</v>
      </c>
    </row>
    <row r="6890" spans="1:6">
      <c r="A6890" s="596">
        <v>87284</v>
      </c>
      <c r="B6890" s="596" t="s">
        <v>7600</v>
      </c>
      <c r="C6890" s="596" t="s">
        <v>63</v>
      </c>
      <c r="D6890" s="596" t="s">
        <v>942</v>
      </c>
      <c r="E6890" s="597">
        <v>509.52</v>
      </c>
      <c r="F6890" s="591" t="s">
        <v>794</v>
      </c>
    </row>
    <row r="6891" spans="1:6">
      <c r="A6891" s="596">
        <v>87286</v>
      </c>
      <c r="B6891" s="596" t="s">
        <v>7601</v>
      </c>
      <c r="C6891" s="596" t="s">
        <v>63</v>
      </c>
      <c r="D6891" s="596" t="s">
        <v>942</v>
      </c>
      <c r="E6891" s="597">
        <v>612.14</v>
      </c>
      <c r="F6891" s="591" t="s">
        <v>794</v>
      </c>
    </row>
    <row r="6892" spans="1:6">
      <c r="A6892" s="596">
        <v>87287</v>
      </c>
      <c r="B6892" s="596" t="s">
        <v>7602</v>
      </c>
      <c r="C6892" s="596" t="s">
        <v>63</v>
      </c>
      <c r="D6892" s="596" t="s">
        <v>942</v>
      </c>
      <c r="E6892" s="597">
        <v>601.80999999999995</v>
      </c>
      <c r="F6892" s="591" t="s">
        <v>794</v>
      </c>
    </row>
    <row r="6893" spans="1:6">
      <c r="A6893" s="596">
        <v>87289</v>
      </c>
      <c r="B6893" s="596" t="s">
        <v>7603</v>
      </c>
      <c r="C6893" s="596" t="s">
        <v>63</v>
      </c>
      <c r="D6893" s="596" t="s">
        <v>942</v>
      </c>
      <c r="E6893" s="597">
        <v>582.94000000000005</v>
      </c>
      <c r="F6893" s="591" t="s">
        <v>794</v>
      </c>
    </row>
    <row r="6894" spans="1:6">
      <c r="A6894" s="596">
        <v>87290</v>
      </c>
      <c r="B6894" s="596" t="s">
        <v>7604</v>
      </c>
      <c r="C6894" s="596" t="s">
        <v>63</v>
      </c>
      <c r="D6894" s="596" t="s">
        <v>942</v>
      </c>
      <c r="E6894" s="598">
        <v>577.82000000000005</v>
      </c>
      <c r="F6894" s="591" t="s">
        <v>794</v>
      </c>
    </row>
    <row r="6895" spans="1:6">
      <c r="A6895" s="596">
        <v>87292</v>
      </c>
      <c r="B6895" s="596" t="s">
        <v>7605</v>
      </c>
      <c r="C6895" s="596" t="s">
        <v>63</v>
      </c>
      <c r="D6895" s="596" t="s">
        <v>942</v>
      </c>
      <c r="E6895" s="598">
        <v>591.77</v>
      </c>
      <c r="F6895" s="591" t="s">
        <v>794</v>
      </c>
    </row>
    <row r="6896" spans="1:6">
      <c r="A6896" s="596">
        <v>87294</v>
      </c>
      <c r="B6896" s="596" t="s">
        <v>7606</v>
      </c>
      <c r="C6896" s="596" t="s">
        <v>63</v>
      </c>
      <c r="D6896" s="596" t="s">
        <v>942</v>
      </c>
      <c r="E6896" s="597">
        <v>565.92999999999995</v>
      </c>
      <c r="F6896" s="591" t="s">
        <v>794</v>
      </c>
    </row>
    <row r="6897" spans="1:6">
      <c r="A6897" s="596">
        <v>87295</v>
      </c>
      <c r="B6897" s="596" t="s">
        <v>7607</v>
      </c>
      <c r="C6897" s="596" t="s">
        <v>63</v>
      </c>
      <c r="D6897" s="596" t="s">
        <v>942</v>
      </c>
      <c r="E6897" s="598">
        <v>564.09</v>
      </c>
      <c r="F6897" s="591" t="s">
        <v>794</v>
      </c>
    </row>
    <row r="6898" spans="1:6">
      <c r="A6898" s="596">
        <v>87296</v>
      </c>
      <c r="B6898" s="596" t="s">
        <v>7608</v>
      </c>
      <c r="C6898" s="596" t="s">
        <v>63</v>
      </c>
      <c r="D6898" s="596" t="s">
        <v>942</v>
      </c>
      <c r="E6898" s="598">
        <v>544.52</v>
      </c>
      <c r="F6898" s="591" t="s">
        <v>794</v>
      </c>
    </row>
    <row r="6899" spans="1:6">
      <c r="A6899" s="596">
        <v>87298</v>
      </c>
      <c r="B6899" s="596" t="s">
        <v>7609</v>
      </c>
      <c r="C6899" s="596" t="s">
        <v>63</v>
      </c>
      <c r="D6899" s="596" t="s">
        <v>942</v>
      </c>
      <c r="E6899" s="598">
        <v>785.58</v>
      </c>
      <c r="F6899" s="591" t="s">
        <v>794</v>
      </c>
    </row>
    <row r="6900" spans="1:6">
      <c r="A6900" s="596">
        <v>87299</v>
      </c>
      <c r="B6900" s="596" t="s">
        <v>7610</v>
      </c>
      <c r="C6900" s="596" t="s">
        <v>63</v>
      </c>
      <c r="D6900" s="596" t="s">
        <v>942</v>
      </c>
      <c r="E6900" s="597">
        <v>503.63</v>
      </c>
      <c r="F6900" s="591" t="s">
        <v>794</v>
      </c>
    </row>
    <row r="6901" spans="1:6">
      <c r="A6901" s="596">
        <v>87301</v>
      </c>
      <c r="B6901" s="596" t="s">
        <v>7611</v>
      </c>
      <c r="C6901" s="596" t="s">
        <v>63</v>
      </c>
      <c r="D6901" s="596" t="s">
        <v>942</v>
      </c>
      <c r="E6901" s="598">
        <v>698.25</v>
      </c>
      <c r="F6901" s="591" t="s">
        <v>794</v>
      </c>
    </row>
    <row r="6902" spans="1:6">
      <c r="A6902" s="596">
        <v>87302</v>
      </c>
      <c r="B6902" s="596" t="s">
        <v>7612</v>
      </c>
      <c r="C6902" s="596" t="s">
        <v>63</v>
      </c>
      <c r="D6902" s="596" t="s">
        <v>942</v>
      </c>
      <c r="E6902" s="597">
        <v>693.7</v>
      </c>
      <c r="F6902" s="591" t="s">
        <v>794</v>
      </c>
    </row>
    <row r="6903" spans="1:6">
      <c r="A6903" s="596">
        <v>87304</v>
      </c>
      <c r="B6903" s="596" t="s">
        <v>7613</v>
      </c>
      <c r="C6903" s="596" t="s">
        <v>63</v>
      </c>
      <c r="D6903" s="596" t="s">
        <v>942</v>
      </c>
      <c r="E6903" s="598">
        <v>630.79</v>
      </c>
      <c r="F6903" s="591" t="s">
        <v>794</v>
      </c>
    </row>
    <row r="6904" spans="1:6">
      <c r="A6904" s="596">
        <v>87305</v>
      </c>
      <c r="B6904" s="596" t="s">
        <v>7614</v>
      </c>
      <c r="C6904" s="596" t="s">
        <v>63</v>
      </c>
      <c r="D6904" s="596" t="s">
        <v>942</v>
      </c>
      <c r="E6904" s="597">
        <v>634.89</v>
      </c>
      <c r="F6904" s="591" t="s">
        <v>794</v>
      </c>
    </row>
    <row r="6905" spans="1:6">
      <c r="A6905" s="596">
        <v>87307</v>
      </c>
      <c r="B6905" s="596" t="s">
        <v>7615</v>
      </c>
      <c r="C6905" s="596" t="s">
        <v>63</v>
      </c>
      <c r="D6905" s="596" t="s">
        <v>942</v>
      </c>
      <c r="E6905" s="597">
        <v>594.04</v>
      </c>
      <c r="F6905" s="591" t="s">
        <v>794</v>
      </c>
    </row>
    <row r="6906" spans="1:6">
      <c r="A6906" s="596">
        <v>87308</v>
      </c>
      <c r="B6906" s="596" t="s">
        <v>7616</v>
      </c>
      <c r="C6906" s="596" t="s">
        <v>63</v>
      </c>
      <c r="D6906" s="596" t="s">
        <v>942</v>
      </c>
      <c r="E6906" s="597">
        <v>587.48</v>
      </c>
      <c r="F6906" s="591" t="s">
        <v>794</v>
      </c>
    </row>
    <row r="6907" spans="1:6">
      <c r="A6907" s="596">
        <v>87310</v>
      </c>
      <c r="B6907" s="596" t="s">
        <v>7617</v>
      </c>
      <c r="C6907" s="596" t="s">
        <v>63</v>
      </c>
      <c r="D6907" s="596" t="s">
        <v>942</v>
      </c>
      <c r="E6907" s="598">
        <v>491.96</v>
      </c>
      <c r="F6907" s="591" t="s">
        <v>794</v>
      </c>
    </row>
    <row r="6908" spans="1:6">
      <c r="A6908" s="596">
        <v>87311</v>
      </c>
      <c r="B6908" s="596" t="s">
        <v>7618</v>
      </c>
      <c r="C6908" s="596" t="s">
        <v>63</v>
      </c>
      <c r="D6908" s="596" t="s">
        <v>942</v>
      </c>
      <c r="E6908" s="598">
        <v>485.42</v>
      </c>
      <c r="F6908" s="591" t="s">
        <v>794</v>
      </c>
    </row>
    <row r="6909" spans="1:6">
      <c r="A6909" s="596">
        <v>87313</v>
      </c>
      <c r="B6909" s="596" t="s">
        <v>7619</v>
      </c>
      <c r="C6909" s="596" t="s">
        <v>63</v>
      </c>
      <c r="D6909" s="596" t="s">
        <v>942</v>
      </c>
      <c r="E6909" s="597">
        <v>605.47</v>
      </c>
      <c r="F6909" s="591" t="s">
        <v>794</v>
      </c>
    </row>
    <row r="6910" spans="1:6">
      <c r="A6910" s="596">
        <v>87314</v>
      </c>
      <c r="B6910" s="596" t="s">
        <v>7620</v>
      </c>
      <c r="C6910" s="596" t="s">
        <v>63</v>
      </c>
      <c r="D6910" s="596" t="s">
        <v>942</v>
      </c>
      <c r="E6910" s="598">
        <v>601.22</v>
      </c>
      <c r="F6910" s="591" t="s">
        <v>794</v>
      </c>
    </row>
    <row r="6911" spans="1:6">
      <c r="A6911" s="596">
        <v>87316</v>
      </c>
      <c r="B6911" s="596" t="s">
        <v>7621</v>
      </c>
      <c r="C6911" s="596" t="s">
        <v>63</v>
      </c>
      <c r="D6911" s="596" t="s">
        <v>942</v>
      </c>
      <c r="E6911" s="597">
        <v>542.57000000000005</v>
      </c>
      <c r="F6911" s="591" t="s">
        <v>794</v>
      </c>
    </row>
    <row r="6912" spans="1:6">
      <c r="A6912" s="596">
        <v>87317</v>
      </c>
      <c r="B6912" s="596" t="s">
        <v>7622</v>
      </c>
      <c r="C6912" s="596" t="s">
        <v>63</v>
      </c>
      <c r="D6912" s="596" t="s">
        <v>942</v>
      </c>
      <c r="E6912" s="598">
        <v>532.73</v>
      </c>
      <c r="F6912" s="591" t="s">
        <v>794</v>
      </c>
    </row>
    <row r="6913" spans="1:6">
      <c r="A6913" s="596">
        <v>87319</v>
      </c>
      <c r="B6913" s="596" t="s">
        <v>7623</v>
      </c>
      <c r="C6913" s="596" t="s">
        <v>63</v>
      </c>
      <c r="D6913" s="596" t="s">
        <v>793</v>
      </c>
      <c r="E6913" s="598">
        <v>3159.59</v>
      </c>
      <c r="F6913" s="591" t="s">
        <v>794</v>
      </c>
    </row>
    <row r="6914" spans="1:6">
      <c r="A6914" s="596">
        <v>87320</v>
      </c>
      <c r="B6914" s="596" t="s">
        <v>7624</v>
      </c>
      <c r="C6914" s="596" t="s">
        <v>63</v>
      </c>
      <c r="D6914" s="596" t="s">
        <v>793</v>
      </c>
      <c r="E6914" s="598">
        <v>3167.41</v>
      </c>
      <c r="F6914" s="591" t="s">
        <v>794</v>
      </c>
    </row>
    <row r="6915" spans="1:6">
      <c r="A6915" s="596">
        <v>87322</v>
      </c>
      <c r="B6915" s="596" t="s">
        <v>7625</v>
      </c>
      <c r="C6915" s="596" t="s">
        <v>63</v>
      </c>
      <c r="D6915" s="596" t="s">
        <v>793</v>
      </c>
      <c r="E6915" s="598">
        <v>3281.5</v>
      </c>
      <c r="F6915" s="591" t="s">
        <v>794</v>
      </c>
    </row>
    <row r="6916" spans="1:6">
      <c r="A6916" s="596">
        <v>87323</v>
      </c>
      <c r="B6916" s="596" t="s">
        <v>7626</v>
      </c>
      <c r="C6916" s="596" t="s">
        <v>63</v>
      </c>
      <c r="D6916" s="596" t="s">
        <v>793</v>
      </c>
      <c r="E6916" s="598">
        <v>3283.77</v>
      </c>
      <c r="F6916" s="591" t="s">
        <v>794</v>
      </c>
    </row>
    <row r="6917" spans="1:6">
      <c r="A6917" s="596">
        <v>87325</v>
      </c>
      <c r="B6917" s="596" t="s">
        <v>7627</v>
      </c>
      <c r="C6917" s="596" t="s">
        <v>63</v>
      </c>
      <c r="D6917" s="596" t="s">
        <v>793</v>
      </c>
      <c r="E6917" s="598">
        <v>3193.29</v>
      </c>
      <c r="F6917" s="591" t="s">
        <v>794</v>
      </c>
    </row>
    <row r="6918" spans="1:6">
      <c r="A6918" s="596">
        <v>87326</v>
      </c>
      <c r="B6918" s="596" t="s">
        <v>7628</v>
      </c>
      <c r="C6918" s="596" t="s">
        <v>63</v>
      </c>
      <c r="D6918" s="596" t="s">
        <v>793</v>
      </c>
      <c r="E6918" s="598">
        <v>3205.28</v>
      </c>
      <c r="F6918" s="591" t="s">
        <v>794</v>
      </c>
    </row>
    <row r="6919" spans="1:6">
      <c r="A6919" s="596">
        <v>87327</v>
      </c>
      <c r="B6919" s="596" t="s">
        <v>7629</v>
      </c>
      <c r="C6919" s="596" t="s">
        <v>63</v>
      </c>
      <c r="D6919" s="596" t="s">
        <v>942</v>
      </c>
      <c r="E6919" s="597">
        <v>507.67</v>
      </c>
      <c r="F6919" s="591" t="s">
        <v>794</v>
      </c>
    </row>
    <row r="6920" spans="1:6">
      <c r="A6920" s="596">
        <v>87328</v>
      </c>
      <c r="B6920" s="596" t="s">
        <v>7630</v>
      </c>
      <c r="C6920" s="596" t="s">
        <v>63</v>
      </c>
      <c r="D6920" s="596" t="s">
        <v>942</v>
      </c>
      <c r="E6920" s="597">
        <v>461.38</v>
      </c>
      <c r="F6920" s="591" t="s">
        <v>794</v>
      </c>
    </row>
    <row r="6921" spans="1:6">
      <c r="A6921" s="596">
        <v>87329</v>
      </c>
      <c r="B6921" s="596" t="s">
        <v>7631</v>
      </c>
      <c r="C6921" s="596" t="s">
        <v>63</v>
      </c>
      <c r="D6921" s="596" t="s">
        <v>942</v>
      </c>
      <c r="E6921" s="597">
        <v>544.70000000000005</v>
      </c>
      <c r="F6921" s="591" t="s">
        <v>794</v>
      </c>
    </row>
    <row r="6922" spans="1:6">
      <c r="A6922" s="596">
        <v>87330</v>
      </c>
      <c r="B6922" s="596" t="s">
        <v>7632</v>
      </c>
      <c r="C6922" s="596" t="s">
        <v>63</v>
      </c>
      <c r="D6922" s="596" t="s">
        <v>942</v>
      </c>
      <c r="E6922" s="597">
        <v>491.93</v>
      </c>
      <c r="F6922" s="591" t="s">
        <v>794</v>
      </c>
    </row>
    <row r="6923" spans="1:6">
      <c r="A6923" s="596">
        <v>87331</v>
      </c>
      <c r="B6923" s="596" t="s">
        <v>7633</v>
      </c>
      <c r="C6923" s="596" t="s">
        <v>63</v>
      </c>
      <c r="D6923" s="596" t="s">
        <v>942</v>
      </c>
      <c r="E6923" s="597">
        <v>628.98</v>
      </c>
      <c r="F6923" s="591" t="s">
        <v>794</v>
      </c>
    </row>
    <row r="6924" spans="1:6">
      <c r="A6924" s="596">
        <v>87332</v>
      </c>
      <c r="B6924" s="596" t="s">
        <v>7634</v>
      </c>
      <c r="C6924" s="596" t="s">
        <v>63</v>
      </c>
      <c r="D6924" s="596" t="s">
        <v>942</v>
      </c>
      <c r="E6924" s="597">
        <v>581.1</v>
      </c>
      <c r="F6924" s="591" t="s">
        <v>794</v>
      </c>
    </row>
    <row r="6925" spans="1:6">
      <c r="A6925" s="596">
        <v>87333</v>
      </c>
      <c r="B6925" s="596" t="s">
        <v>7635</v>
      </c>
      <c r="C6925" s="596" t="s">
        <v>63</v>
      </c>
      <c r="D6925" s="596" t="s">
        <v>942</v>
      </c>
      <c r="E6925" s="597">
        <v>584.1</v>
      </c>
      <c r="F6925" s="591" t="s">
        <v>794</v>
      </c>
    </row>
    <row r="6926" spans="1:6">
      <c r="A6926" s="596">
        <v>87334</v>
      </c>
      <c r="B6926" s="596" t="s">
        <v>7636</v>
      </c>
      <c r="C6926" s="596" t="s">
        <v>63</v>
      </c>
      <c r="D6926" s="596" t="s">
        <v>942</v>
      </c>
      <c r="E6926" s="598">
        <v>555.25</v>
      </c>
      <c r="F6926" s="591" t="s">
        <v>794</v>
      </c>
    </row>
    <row r="6927" spans="1:6">
      <c r="A6927" s="596">
        <v>87335</v>
      </c>
      <c r="B6927" s="596" t="s">
        <v>7637</v>
      </c>
      <c r="C6927" s="596" t="s">
        <v>63</v>
      </c>
      <c r="D6927" s="596" t="s">
        <v>942</v>
      </c>
      <c r="E6927" s="597">
        <v>578.94000000000005</v>
      </c>
      <c r="F6927" s="591" t="s">
        <v>794</v>
      </c>
    </row>
    <row r="6928" spans="1:6">
      <c r="A6928" s="596">
        <v>87336</v>
      </c>
      <c r="B6928" s="596" t="s">
        <v>7638</v>
      </c>
      <c r="C6928" s="596" t="s">
        <v>63</v>
      </c>
      <c r="D6928" s="596" t="s">
        <v>942</v>
      </c>
      <c r="E6928" s="598">
        <v>567.85</v>
      </c>
      <c r="F6928" s="591" t="s">
        <v>794</v>
      </c>
    </row>
    <row r="6929" spans="1:6">
      <c r="A6929" s="596">
        <v>87337</v>
      </c>
      <c r="B6929" s="596" t="s">
        <v>7639</v>
      </c>
      <c r="C6929" s="596" t="s">
        <v>63</v>
      </c>
      <c r="D6929" s="596" t="s">
        <v>942</v>
      </c>
      <c r="E6929" s="598">
        <v>564.82000000000005</v>
      </c>
      <c r="F6929" s="591" t="s">
        <v>794</v>
      </c>
    </row>
    <row r="6930" spans="1:6">
      <c r="A6930" s="596">
        <v>87338</v>
      </c>
      <c r="B6930" s="596" t="s">
        <v>7640</v>
      </c>
      <c r="C6930" s="596" t="s">
        <v>63</v>
      </c>
      <c r="D6930" s="596" t="s">
        <v>942</v>
      </c>
      <c r="E6930" s="597">
        <v>539.66</v>
      </c>
      <c r="F6930" s="591" t="s">
        <v>794</v>
      </c>
    </row>
    <row r="6931" spans="1:6">
      <c r="A6931" s="596">
        <v>87339</v>
      </c>
      <c r="B6931" s="596" t="s">
        <v>7641</v>
      </c>
      <c r="C6931" s="596" t="s">
        <v>63</v>
      </c>
      <c r="D6931" s="596" t="s">
        <v>942</v>
      </c>
      <c r="E6931" s="597">
        <v>876.77</v>
      </c>
      <c r="F6931" s="591" t="s">
        <v>794</v>
      </c>
    </row>
    <row r="6932" spans="1:6">
      <c r="A6932" s="596">
        <v>87340</v>
      </c>
      <c r="B6932" s="596" t="s">
        <v>7642</v>
      </c>
      <c r="C6932" s="596" t="s">
        <v>63</v>
      </c>
      <c r="D6932" s="596" t="s">
        <v>942</v>
      </c>
      <c r="E6932" s="597">
        <v>778.74</v>
      </c>
      <c r="F6932" s="591" t="s">
        <v>794</v>
      </c>
    </row>
    <row r="6933" spans="1:6">
      <c r="A6933" s="596">
        <v>87341</v>
      </c>
      <c r="B6933" s="596" t="s">
        <v>7643</v>
      </c>
      <c r="C6933" s="596" t="s">
        <v>63</v>
      </c>
      <c r="D6933" s="596" t="s">
        <v>942</v>
      </c>
      <c r="E6933" s="597">
        <v>754.99</v>
      </c>
      <c r="F6933" s="591" t="s">
        <v>794</v>
      </c>
    </row>
    <row r="6934" spans="1:6">
      <c r="A6934" s="596">
        <v>87342</v>
      </c>
      <c r="B6934" s="596" t="s">
        <v>7644</v>
      </c>
      <c r="C6934" s="596" t="s">
        <v>63</v>
      </c>
      <c r="D6934" s="596" t="s">
        <v>942</v>
      </c>
      <c r="E6934" s="597">
        <v>750.9</v>
      </c>
      <c r="F6934" s="591" t="s">
        <v>794</v>
      </c>
    </row>
    <row r="6935" spans="1:6">
      <c r="A6935" s="596">
        <v>87343</v>
      </c>
      <c r="B6935" s="596" t="s">
        <v>7645</v>
      </c>
      <c r="C6935" s="596" t="s">
        <v>63</v>
      </c>
      <c r="D6935" s="596" t="s">
        <v>942</v>
      </c>
      <c r="E6935" s="597">
        <v>695.52</v>
      </c>
      <c r="F6935" s="591" t="s">
        <v>794</v>
      </c>
    </row>
    <row r="6936" spans="1:6">
      <c r="A6936" s="596">
        <v>87344</v>
      </c>
      <c r="B6936" s="596" t="s">
        <v>7646</v>
      </c>
      <c r="C6936" s="596" t="s">
        <v>63</v>
      </c>
      <c r="D6936" s="596" t="s">
        <v>942</v>
      </c>
      <c r="E6936" s="597">
        <v>666.48</v>
      </c>
      <c r="F6936" s="591" t="s">
        <v>794</v>
      </c>
    </row>
    <row r="6937" spans="1:6">
      <c r="A6937" s="596">
        <v>87345</v>
      </c>
      <c r="B6937" s="596" t="s">
        <v>7647</v>
      </c>
      <c r="C6937" s="596" t="s">
        <v>63</v>
      </c>
      <c r="D6937" s="596" t="s">
        <v>942</v>
      </c>
      <c r="E6937" s="597">
        <v>673.99</v>
      </c>
      <c r="F6937" s="591" t="s">
        <v>794</v>
      </c>
    </row>
    <row r="6938" spans="1:6">
      <c r="A6938" s="596">
        <v>87346</v>
      </c>
      <c r="B6938" s="596" t="s">
        <v>7648</v>
      </c>
      <c r="C6938" s="596" t="s">
        <v>63</v>
      </c>
      <c r="D6938" s="596" t="s">
        <v>942</v>
      </c>
      <c r="E6938" s="597">
        <v>628.66</v>
      </c>
      <c r="F6938" s="591" t="s">
        <v>794</v>
      </c>
    </row>
    <row r="6939" spans="1:6">
      <c r="A6939" s="596">
        <v>87347</v>
      </c>
      <c r="B6939" s="596" t="s">
        <v>7649</v>
      </c>
      <c r="C6939" s="596" t="s">
        <v>63</v>
      </c>
      <c r="D6939" s="596" t="s">
        <v>942</v>
      </c>
      <c r="E6939" s="597">
        <v>605.24</v>
      </c>
      <c r="F6939" s="591" t="s">
        <v>794</v>
      </c>
    </row>
    <row r="6940" spans="1:6">
      <c r="A6940" s="596">
        <v>87348</v>
      </c>
      <c r="B6940" s="596" t="s">
        <v>7650</v>
      </c>
      <c r="C6940" s="596" t="s">
        <v>63</v>
      </c>
      <c r="D6940" s="596" t="s">
        <v>942</v>
      </c>
      <c r="E6940" s="597">
        <v>617.24</v>
      </c>
      <c r="F6940" s="591" t="s">
        <v>794</v>
      </c>
    </row>
    <row r="6941" spans="1:6">
      <c r="A6941" s="596">
        <v>87349</v>
      </c>
      <c r="B6941" s="596" t="s">
        <v>7651</v>
      </c>
      <c r="C6941" s="596" t="s">
        <v>63</v>
      </c>
      <c r="D6941" s="596" t="s">
        <v>942</v>
      </c>
      <c r="E6941" s="597">
        <v>559.11</v>
      </c>
      <c r="F6941" s="591" t="s">
        <v>794</v>
      </c>
    </row>
    <row r="6942" spans="1:6">
      <c r="A6942" s="596">
        <v>87350</v>
      </c>
      <c r="B6942" s="596" t="s">
        <v>7652</v>
      </c>
      <c r="C6942" s="596" t="s">
        <v>63</v>
      </c>
      <c r="D6942" s="596" t="s">
        <v>942</v>
      </c>
      <c r="E6942" s="598">
        <v>526.84</v>
      </c>
      <c r="F6942" s="591" t="s">
        <v>794</v>
      </c>
    </row>
    <row r="6943" spans="1:6">
      <c r="A6943" s="596">
        <v>87351</v>
      </c>
      <c r="B6943" s="596" t="s">
        <v>7653</v>
      </c>
      <c r="C6943" s="596" t="s">
        <v>63</v>
      </c>
      <c r="D6943" s="596" t="s">
        <v>942</v>
      </c>
      <c r="E6943" s="598">
        <v>469.74</v>
      </c>
      <c r="F6943" s="591" t="s">
        <v>794</v>
      </c>
    </row>
    <row r="6944" spans="1:6">
      <c r="A6944" s="596">
        <v>87352</v>
      </c>
      <c r="B6944" s="596" t="s">
        <v>7654</v>
      </c>
      <c r="C6944" s="596" t="s">
        <v>63</v>
      </c>
      <c r="D6944" s="596" t="s">
        <v>942</v>
      </c>
      <c r="E6944" s="597">
        <v>667.33</v>
      </c>
      <c r="F6944" s="591" t="s">
        <v>794</v>
      </c>
    </row>
    <row r="6945" spans="1:6">
      <c r="A6945" s="596">
        <v>87353</v>
      </c>
      <c r="B6945" s="596" t="s">
        <v>7655</v>
      </c>
      <c r="C6945" s="596" t="s">
        <v>63</v>
      </c>
      <c r="D6945" s="596" t="s">
        <v>942</v>
      </c>
      <c r="E6945" s="598">
        <v>605.76</v>
      </c>
      <c r="F6945" s="591" t="s">
        <v>794</v>
      </c>
    </row>
    <row r="6946" spans="1:6">
      <c r="A6946" s="596">
        <v>87354</v>
      </c>
      <c r="B6946" s="596" t="s">
        <v>7656</v>
      </c>
      <c r="C6946" s="596" t="s">
        <v>63</v>
      </c>
      <c r="D6946" s="596" t="s">
        <v>942</v>
      </c>
      <c r="E6946" s="598">
        <v>580.24</v>
      </c>
      <c r="F6946" s="591" t="s">
        <v>794</v>
      </c>
    </row>
    <row r="6947" spans="1:6">
      <c r="A6947" s="596">
        <v>87355</v>
      </c>
      <c r="B6947" s="596" t="s">
        <v>7657</v>
      </c>
      <c r="C6947" s="596" t="s">
        <v>63</v>
      </c>
      <c r="D6947" s="596" t="s">
        <v>942</v>
      </c>
      <c r="E6947" s="598">
        <v>570.33000000000004</v>
      </c>
      <c r="F6947" s="591" t="s">
        <v>794</v>
      </c>
    </row>
    <row r="6948" spans="1:6">
      <c r="A6948" s="596">
        <v>87356</v>
      </c>
      <c r="B6948" s="596" t="s">
        <v>7658</v>
      </c>
      <c r="C6948" s="596" t="s">
        <v>63</v>
      </c>
      <c r="D6948" s="596" t="s">
        <v>942</v>
      </c>
      <c r="E6948" s="597">
        <v>529.79</v>
      </c>
      <c r="F6948" s="591" t="s">
        <v>794</v>
      </c>
    </row>
    <row r="6949" spans="1:6">
      <c r="A6949" s="596">
        <v>87357</v>
      </c>
      <c r="B6949" s="596" t="s">
        <v>7659</v>
      </c>
      <c r="C6949" s="596" t="s">
        <v>63</v>
      </c>
      <c r="D6949" s="596" t="s">
        <v>942</v>
      </c>
      <c r="E6949" s="598">
        <v>510.64</v>
      </c>
      <c r="F6949" s="591" t="s">
        <v>794</v>
      </c>
    </row>
    <row r="6950" spans="1:6">
      <c r="A6950" s="596">
        <v>87358</v>
      </c>
      <c r="B6950" s="596" t="s">
        <v>7660</v>
      </c>
      <c r="C6950" s="596" t="s">
        <v>63</v>
      </c>
      <c r="D6950" s="596" t="s">
        <v>793</v>
      </c>
      <c r="E6950" s="598">
        <v>3123.94</v>
      </c>
      <c r="F6950" s="591" t="s">
        <v>794</v>
      </c>
    </row>
    <row r="6951" spans="1:6">
      <c r="A6951" s="596">
        <v>87359</v>
      </c>
      <c r="B6951" s="596" t="s">
        <v>7661</v>
      </c>
      <c r="C6951" s="596" t="s">
        <v>63</v>
      </c>
      <c r="D6951" s="596" t="s">
        <v>793</v>
      </c>
      <c r="E6951" s="598">
        <v>3102.68</v>
      </c>
      <c r="F6951" s="591" t="s">
        <v>794</v>
      </c>
    </row>
    <row r="6952" spans="1:6">
      <c r="A6952" s="596">
        <v>87360</v>
      </c>
      <c r="B6952" s="596" t="s">
        <v>7662</v>
      </c>
      <c r="C6952" s="596" t="s">
        <v>63</v>
      </c>
      <c r="D6952" s="596" t="s">
        <v>793</v>
      </c>
      <c r="E6952" s="598">
        <v>3238.6</v>
      </c>
      <c r="F6952" s="591" t="s">
        <v>794</v>
      </c>
    </row>
    <row r="6953" spans="1:6">
      <c r="A6953" s="596">
        <v>87361</v>
      </c>
      <c r="B6953" s="596" t="s">
        <v>7663</v>
      </c>
      <c r="C6953" s="596" t="s">
        <v>63</v>
      </c>
      <c r="D6953" s="596" t="s">
        <v>793</v>
      </c>
      <c r="E6953" s="598">
        <v>3205.54</v>
      </c>
      <c r="F6953" s="591" t="s">
        <v>794</v>
      </c>
    </row>
    <row r="6954" spans="1:6">
      <c r="A6954" s="596">
        <v>87362</v>
      </c>
      <c r="B6954" s="596" t="s">
        <v>7664</v>
      </c>
      <c r="C6954" s="596" t="s">
        <v>63</v>
      </c>
      <c r="D6954" s="596" t="s">
        <v>793</v>
      </c>
      <c r="E6954" s="598">
        <v>3207.57</v>
      </c>
      <c r="F6954" s="591" t="s">
        <v>794</v>
      </c>
    </row>
    <row r="6955" spans="1:6">
      <c r="A6955" s="596">
        <v>87363</v>
      </c>
      <c r="B6955" s="596" t="s">
        <v>7665</v>
      </c>
      <c r="C6955" s="596" t="s">
        <v>63</v>
      </c>
      <c r="D6955" s="596" t="s">
        <v>793</v>
      </c>
      <c r="E6955" s="598">
        <v>3165.75</v>
      </c>
      <c r="F6955" s="591" t="s">
        <v>794</v>
      </c>
    </row>
    <row r="6956" spans="1:6">
      <c r="A6956" s="596">
        <v>87364</v>
      </c>
      <c r="B6956" s="596" t="s">
        <v>7666</v>
      </c>
      <c r="C6956" s="596" t="s">
        <v>63</v>
      </c>
      <c r="D6956" s="596" t="s">
        <v>793</v>
      </c>
      <c r="E6956" s="598">
        <v>3146.99</v>
      </c>
      <c r="F6956" s="591" t="s">
        <v>794</v>
      </c>
    </row>
    <row r="6957" spans="1:6">
      <c r="A6957" s="596">
        <v>87365</v>
      </c>
      <c r="B6957" s="596" t="s">
        <v>7667</v>
      </c>
      <c r="C6957" s="596" t="s">
        <v>63</v>
      </c>
      <c r="D6957" s="596" t="s">
        <v>942</v>
      </c>
      <c r="E6957" s="597">
        <v>596.64</v>
      </c>
      <c r="F6957" s="591" t="s">
        <v>794</v>
      </c>
    </row>
    <row r="6958" spans="1:6">
      <c r="A6958" s="596">
        <v>87366</v>
      </c>
      <c r="B6958" s="596" t="s">
        <v>7668</v>
      </c>
      <c r="C6958" s="596" t="s">
        <v>63</v>
      </c>
      <c r="D6958" s="596" t="s">
        <v>942</v>
      </c>
      <c r="E6958" s="598">
        <v>631.34</v>
      </c>
      <c r="F6958" s="591" t="s">
        <v>794</v>
      </c>
    </row>
    <row r="6959" spans="1:6">
      <c r="A6959" s="596">
        <v>87367</v>
      </c>
      <c r="B6959" s="596" t="s">
        <v>7669</v>
      </c>
      <c r="C6959" s="596" t="s">
        <v>63</v>
      </c>
      <c r="D6959" s="596" t="s">
        <v>942</v>
      </c>
      <c r="E6959" s="597">
        <v>719.32</v>
      </c>
      <c r="F6959" s="591" t="s">
        <v>794</v>
      </c>
    </row>
    <row r="6960" spans="1:6">
      <c r="A6960" s="596">
        <v>87368</v>
      </c>
      <c r="B6960" s="596" t="s">
        <v>7670</v>
      </c>
      <c r="C6960" s="596" t="s">
        <v>63</v>
      </c>
      <c r="D6960" s="596" t="s">
        <v>942</v>
      </c>
      <c r="E6960" s="598">
        <v>692.59</v>
      </c>
      <c r="F6960" s="591" t="s">
        <v>794</v>
      </c>
    </row>
    <row r="6961" spans="1:6">
      <c r="A6961" s="596">
        <v>87369</v>
      </c>
      <c r="B6961" s="596" t="s">
        <v>7671</v>
      </c>
      <c r="C6961" s="596" t="s">
        <v>63</v>
      </c>
      <c r="D6961" s="596" t="s">
        <v>942</v>
      </c>
      <c r="E6961" s="598">
        <v>703.86</v>
      </c>
      <c r="F6961" s="591" t="s">
        <v>794</v>
      </c>
    </row>
    <row r="6962" spans="1:6">
      <c r="A6962" s="596">
        <v>87370</v>
      </c>
      <c r="B6962" s="596" t="s">
        <v>7672</v>
      </c>
      <c r="C6962" s="596" t="s">
        <v>63</v>
      </c>
      <c r="D6962" s="596" t="s">
        <v>942</v>
      </c>
      <c r="E6962" s="597">
        <v>677.62</v>
      </c>
      <c r="F6962" s="591" t="s">
        <v>794</v>
      </c>
    </row>
    <row r="6963" spans="1:6">
      <c r="A6963" s="596">
        <v>87371</v>
      </c>
      <c r="B6963" s="596" t="s">
        <v>7673</v>
      </c>
      <c r="C6963" s="596" t="s">
        <v>63</v>
      </c>
      <c r="D6963" s="596" t="s">
        <v>942</v>
      </c>
      <c r="E6963" s="598">
        <v>657.58</v>
      </c>
      <c r="F6963" s="591" t="s">
        <v>794</v>
      </c>
    </row>
    <row r="6964" spans="1:6">
      <c r="A6964" s="596">
        <v>87372</v>
      </c>
      <c r="B6964" s="596" t="s">
        <v>7674</v>
      </c>
      <c r="C6964" s="596" t="s">
        <v>63</v>
      </c>
      <c r="D6964" s="596" t="s">
        <v>942</v>
      </c>
      <c r="E6964" s="597">
        <v>905.93</v>
      </c>
      <c r="F6964" s="591" t="s">
        <v>794</v>
      </c>
    </row>
    <row r="6965" spans="1:6">
      <c r="A6965" s="596">
        <v>87373</v>
      </c>
      <c r="B6965" s="596" t="s">
        <v>7675</v>
      </c>
      <c r="C6965" s="596" t="s">
        <v>63</v>
      </c>
      <c r="D6965" s="596" t="s">
        <v>942</v>
      </c>
      <c r="E6965" s="597">
        <v>804.9</v>
      </c>
      <c r="F6965" s="591" t="s">
        <v>794</v>
      </c>
    </row>
    <row r="6966" spans="1:6">
      <c r="A6966" s="596">
        <v>87374</v>
      </c>
      <c r="B6966" s="596" t="s">
        <v>7676</v>
      </c>
      <c r="C6966" s="596" t="s">
        <v>63</v>
      </c>
      <c r="D6966" s="596" t="s">
        <v>942</v>
      </c>
      <c r="E6966" s="597">
        <v>744.91</v>
      </c>
      <c r="F6966" s="591" t="s">
        <v>794</v>
      </c>
    </row>
    <row r="6967" spans="1:6">
      <c r="A6967" s="596">
        <v>87375</v>
      </c>
      <c r="B6967" s="596" t="s">
        <v>7677</v>
      </c>
      <c r="C6967" s="596" t="s">
        <v>63</v>
      </c>
      <c r="D6967" s="596" t="s">
        <v>942</v>
      </c>
      <c r="E6967" s="597">
        <v>705.33</v>
      </c>
      <c r="F6967" s="591" t="s">
        <v>794</v>
      </c>
    </row>
    <row r="6968" spans="1:6">
      <c r="A6968" s="596">
        <v>87376</v>
      </c>
      <c r="B6968" s="596" t="s">
        <v>7678</v>
      </c>
      <c r="C6968" s="596" t="s">
        <v>63</v>
      </c>
      <c r="D6968" s="596" t="s">
        <v>942</v>
      </c>
      <c r="E6968" s="597">
        <v>605.53</v>
      </c>
      <c r="F6968" s="591" t="s">
        <v>794</v>
      </c>
    </row>
    <row r="6969" spans="1:6">
      <c r="A6969" s="596">
        <v>87377</v>
      </c>
      <c r="B6969" s="596" t="s">
        <v>7679</v>
      </c>
      <c r="C6969" s="596" t="s">
        <v>63</v>
      </c>
      <c r="D6969" s="596" t="s">
        <v>942</v>
      </c>
      <c r="E6969" s="597">
        <v>723.15</v>
      </c>
      <c r="F6969" s="591" t="s">
        <v>794</v>
      </c>
    </row>
    <row r="6970" spans="1:6">
      <c r="A6970" s="596">
        <v>87378</v>
      </c>
      <c r="B6970" s="596" t="s">
        <v>7680</v>
      </c>
      <c r="C6970" s="596" t="s">
        <v>63</v>
      </c>
      <c r="D6970" s="596" t="s">
        <v>942</v>
      </c>
      <c r="E6970" s="597">
        <v>648.48</v>
      </c>
      <c r="F6970" s="591" t="s">
        <v>794</v>
      </c>
    </row>
    <row r="6971" spans="1:6">
      <c r="A6971" s="596">
        <v>87379</v>
      </c>
      <c r="B6971" s="596" t="s">
        <v>7681</v>
      </c>
      <c r="C6971" s="596" t="s">
        <v>63</v>
      </c>
      <c r="D6971" s="596" t="s">
        <v>793</v>
      </c>
      <c r="E6971" s="598">
        <v>3255.73</v>
      </c>
      <c r="F6971" s="591" t="s">
        <v>794</v>
      </c>
    </row>
    <row r="6972" spans="1:6">
      <c r="A6972" s="596">
        <v>87380</v>
      </c>
      <c r="B6972" s="596" t="s">
        <v>7682</v>
      </c>
      <c r="C6972" s="596" t="s">
        <v>63</v>
      </c>
      <c r="D6972" s="596" t="s">
        <v>793</v>
      </c>
      <c r="E6972" s="598">
        <v>3363.81</v>
      </c>
      <c r="F6972" s="591" t="s">
        <v>794</v>
      </c>
    </row>
    <row r="6973" spans="1:6">
      <c r="A6973" s="596">
        <v>87381</v>
      </c>
      <c r="B6973" s="596" t="s">
        <v>7683</v>
      </c>
      <c r="C6973" s="596" t="s">
        <v>63</v>
      </c>
      <c r="D6973" s="596" t="s">
        <v>793</v>
      </c>
      <c r="E6973" s="598">
        <v>3294.55</v>
      </c>
      <c r="F6973" s="591" t="s">
        <v>794</v>
      </c>
    </row>
    <row r="6974" spans="1:6">
      <c r="A6974" s="596">
        <v>87382</v>
      </c>
      <c r="B6974" s="596" t="s">
        <v>7684</v>
      </c>
      <c r="C6974" s="596" t="s">
        <v>63</v>
      </c>
      <c r="D6974" s="596" t="s">
        <v>942</v>
      </c>
      <c r="E6974" s="598">
        <v>2496.16</v>
      </c>
      <c r="F6974" s="591" t="s">
        <v>794</v>
      </c>
    </row>
    <row r="6975" spans="1:6">
      <c r="A6975" s="596">
        <v>87383</v>
      </c>
      <c r="B6975" s="596" t="s">
        <v>7685</v>
      </c>
      <c r="C6975" s="596" t="s">
        <v>63</v>
      </c>
      <c r="D6975" s="596" t="s">
        <v>942</v>
      </c>
      <c r="E6975" s="598">
        <v>2503.38</v>
      </c>
      <c r="F6975" s="591" t="s">
        <v>794</v>
      </c>
    </row>
    <row r="6976" spans="1:6">
      <c r="A6976" s="596">
        <v>87384</v>
      </c>
      <c r="B6976" s="596" t="s">
        <v>7686</v>
      </c>
      <c r="C6976" s="596" t="s">
        <v>63</v>
      </c>
      <c r="D6976" s="596" t="s">
        <v>942</v>
      </c>
      <c r="E6976" s="598">
        <v>2504.4699999999998</v>
      </c>
      <c r="F6976" s="591" t="s">
        <v>794</v>
      </c>
    </row>
    <row r="6977" spans="1:6">
      <c r="A6977" s="596">
        <v>87385</v>
      </c>
      <c r="B6977" s="596" t="s">
        <v>7687</v>
      </c>
      <c r="C6977" s="596" t="s">
        <v>63</v>
      </c>
      <c r="D6977" s="596" t="s">
        <v>942</v>
      </c>
      <c r="E6977" s="598">
        <v>2896.82</v>
      </c>
      <c r="F6977" s="591" t="s">
        <v>794</v>
      </c>
    </row>
    <row r="6978" spans="1:6">
      <c r="A6978" s="596">
        <v>87386</v>
      </c>
      <c r="B6978" s="596" t="s">
        <v>7688</v>
      </c>
      <c r="C6978" s="596" t="s">
        <v>63</v>
      </c>
      <c r="D6978" s="596" t="s">
        <v>942</v>
      </c>
      <c r="E6978" s="598">
        <v>2901.51</v>
      </c>
      <c r="F6978" s="591" t="s">
        <v>794</v>
      </c>
    </row>
    <row r="6979" spans="1:6">
      <c r="A6979" s="596">
        <v>87387</v>
      </c>
      <c r="B6979" s="596" t="s">
        <v>7689</v>
      </c>
      <c r="C6979" s="596" t="s">
        <v>63</v>
      </c>
      <c r="D6979" s="596" t="s">
        <v>942</v>
      </c>
      <c r="E6979" s="598">
        <v>2906.68</v>
      </c>
      <c r="F6979" s="591" t="s">
        <v>794</v>
      </c>
    </row>
    <row r="6980" spans="1:6">
      <c r="A6980" s="596">
        <v>87388</v>
      </c>
      <c r="B6980" s="596" t="s">
        <v>7690</v>
      </c>
      <c r="C6980" s="596" t="s">
        <v>63</v>
      </c>
      <c r="D6980" s="596" t="s">
        <v>942</v>
      </c>
      <c r="E6980" s="598">
        <v>7036.58</v>
      </c>
      <c r="F6980" s="591" t="s">
        <v>794</v>
      </c>
    </row>
    <row r="6981" spans="1:6">
      <c r="A6981" s="596">
        <v>87389</v>
      </c>
      <c r="B6981" s="596" t="s">
        <v>7691</v>
      </c>
      <c r="C6981" s="596" t="s">
        <v>63</v>
      </c>
      <c r="D6981" s="596" t="s">
        <v>942</v>
      </c>
      <c r="E6981" s="598">
        <v>7076.89</v>
      </c>
      <c r="F6981" s="591" t="s">
        <v>794</v>
      </c>
    </row>
    <row r="6982" spans="1:6">
      <c r="A6982" s="596">
        <v>87390</v>
      </c>
      <c r="B6982" s="596" t="s">
        <v>7692</v>
      </c>
      <c r="C6982" s="596" t="s">
        <v>63</v>
      </c>
      <c r="D6982" s="596" t="s">
        <v>942</v>
      </c>
      <c r="E6982" s="598">
        <v>7124.49</v>
      </c>
      <c r="F6982" s="591" t="s">
        <v>794</v>
      </c>
    </row>
    <row r="6983" spans="1:6">
      <c r="A6983" s="596">
        <v>87391</v>
      </c>
      <c r="B6983" s="596" t="s">
        <v>7693</v>
      </c>
      <c r="C6983" s="596" t="s">
        <v>63</v>
      </c>
      <c r="D6983" s="596" t="s">
        <v>942</v>
      </c>
      <c r="E6983" s="598">
        <v>7815.12</v>
      </c>
      <c r="F6983" s="591" t="s">
        <v>794</v>
      </c>
    </row>
    <row r="6984" spans="1:6">
      <c r="A6984" s="596">
        <v>87393</v>
      </c>
      <c r="B6984" s="596" t="s">
        <v>7694</v>
      </c>
      <c r="C6984" s="596" t="s">
        <v>63</v>
      </c>
      <c r="D6984" s="596" t="s">
        <v>942</v>
      </c>
      <c r="E6984" s="598">
        <v>7899.09</v>
      </c>
      <c r="F6984" s="591" t="s">
        <v>794</v>
      </c>
    </row>
    <row r="6985" spans="1:6">
      <c r="A6985" s="596">
        <v>87394</v>
      </c>
      <c r="B6985" s="596" t="s">
        <v>7695</v>
      </c>
      <c r="C6985" s="596" t="s">
        <v>63</v>
      </c>
      <c r="D6985" s="596" t="s">
        <v>942</v>
      </c>
      <c r="E6985" s="598">
        <v>7981.52</v>
      </c>
      <c r="F6985" s="591" t="s">
        <v>794</v>
      </c>
    </row>
    <row r="6986" spans="1:6">
      <c r="A6986" s="596">
        <v>87395</v>
      </c>
      <c r="B6986" s="596" t="s">
        <v>7696</v>
      </c>
      <c r="C6986" s="596" t="s">
        <v>63</v>
      </c>
      <c r="D6986" s="596" t="s">
        <v>942</v>
      </c>
      <c r="E6986" s="598">
        <v>4902.21</v>
      </c>
      <c r="F6986" s="591" t="s">
        <v>794</v>
      </c>
    </row>
    <row r="6987" spans="1:6">
      <c r="A6987" s="596">
        <v>87396</v>
      </c>
      <c r="B6987" s="596" t="s">
        <v>7697</v>
      </c>
      <c r="C6987" s="596" t="s">
        <v>63</v>
      </c>
      <c r="D6987" s="596" t="s">
        <v>942</v>
      </c>
      <c r="E6987" s="598">
        <v>4947.0600000000004</v>
      </c>
      <c r="F6987" s="591" t="s">
        <v>794</v>
      </c>
    </row>
    <row r="6988" spans="1:6">
      <c r="A6988" s="596">
        <v>87397</v>
      </c>
      <c r="B6988" s="596" t="s">
        <v>7698</v>
      </c>
      <c r="C6988" s="596" t="s">
        <v>63</v>
      </c>
      <c r="D6988" s="596" t="s">
        <v>942</v>
      </c>
      <c r="E6988" s="598">
        <v>4992.1099999999997</v>
      </c>
      <c r="F6988" s="591" t="s">
        <v>794</v>
      </c>
    </row>
    <row r="6989" spans="1:6">
      <c r="A6989" s="596">
        <v>87398</v>
      </c>
      <c r="B6989" s="596" t="s">
        <v>7699</v>
      </c>
      <c r="C6989" s="596" t="s">
        <v>63</v>
      </c>
      <c r="D6989" s="596" t="s">
        <v>942</v>
      </c>
      <c r="E6989" s="598">
        <v>2706.8</v>
      </c>
      <c r="F6989" s="591" t="s">
        <v>794</v>
      </c>
    </row>
    <row r="6990" spans="1:6">
      <c r="A6990" s="596">
        <v>87399</v>
      </c>
      <c r="B6990" s="596" t="s">
        <v>7700</v>
      </c>
      <c r="C6990" s="596" t="s">
        <v>63</v>
      </c>
      <c r="D6990" s="596" t="s">
        <v>942</v>
      </c>
      <c r="E6990" s="598">
        <v>3112.54</v>
      </c>
      <c r="F6990" s="591" t="s">
        <v>794</v>
      </c>
    </row>
    <row r="6991" spans="1:6">
      <c r="A6991" s="596">
        <v>87401</v>
      </c>
      <c r="B6991" s="596" t="s">
        <v>7701</v>
      </c>
      <c r="C6991" s="596" t="s">
        <v>63</v>
      </c>
      <c r="D6991" s="596" t="s">
        <v>942</v>
      </c>
      <c r="E6991" s="598">
        <v>8149.7</v>
      </c>
      <c r="F6991" s="591" t="s">
        <v>794</v>
      </c>
    </row>
    <row r="6992" spans="1:6">
      <c r="A6992" s="596">
        <v>87402</v>
      </c>
      <c r="B6992" s="596" t="s">
        <v>7702</v>
      </c>
      <c r="C6992" s="596" t="s">
        <v>63</v>
      </c>
      <c r="D6992" s="596" t="s">
        <v>942</v>
      </c>
      <c r="E6992" s="598">
        <v>5177.1499999999996</v>
      </c>
      <c r="F6992" s="591" t="s">
        <v>794</v>
      </c>
    </row>
    <row r="6993" spans="1:6">
      <c r="A6993" s="596">
        <v>87404</v>
      </c>
      <c r="B6993" s="596" t="s">
        <v>7703</v>
      </c>
      <c r="C6993" s="596" t="s">
        <v>63</v>
      </c>
      <c r="D6993" s="596" t="s">
        <v>942</v>
      </c>
      <c r="E6993" s="598">
        <v>7279.99</v>
      </c>
      <c r="F6993" s="591" t="s">
        <v>794</v>
      </c>
    </row>
    <row r="6994" spans="1:6">
      <c r="A6994" s="596">
        <v>87405</v>
      </c>
      <c r="B6994" s="596" t="s">
        <v>7704</v>
      </c>
      <c r="C6994" s="596" t="s">
        <v>63</v>
      </c>
      <c r="D6994" s="596" t="s">
        <v>942</v>
      </c>
      <c r="E6994" s="598">
        <v>7317.21</v>
      </c>
      <c r="F6994" s="591" t="s">
        <v>794</v>
      </c>
    </row>
    <row r="6995" spans="1:6">
      <c r="A6995" s="596">
        <v>87407</v>
      </c>
      <c r="B6995" s="596" t="s">
        <v>7705</v>
      </c>
      <c r="C6995" s="596" t="s">
        <v>63</v>
      </c>
      <c r="D6995" s="596" t="s">
        <v>942</v>
      </c>
      <c r="E6995" s="598">
        <v>2542.66</v>
      </c>
      <c r="F6995" s="591" t="s">
        <v>794</v>
      </c>
    </row>
    <row r="6996" spans="1:6">
      <c r="A6996" s="596">
        <v>87408</v>
      </c>
      <c r="B6996" s="596" t="s">
        <v>7706</v>
      </c>
      <c r="C6996" s="596" t="s">
        <v>63</v>
      </c>
      <c r="D6996" s="596" t="s">
        <v>942</v>
      </c>
      <c r="E6996" s="598">
        <v>2538.92</v>
      </c>
      <c r="F6996" s="591" t="s">
        <v>794</v>
      </c>
    </row>
    <row r="6997" spans="1:6">
      <c r="A6997" s="596">
        <v>87410</v>
      </c>
      <c r="B6997" s="596" t="s">
        <v>7707</v>
      </c>
      <c r="C6997" s="596" t="s">
        <v>63</v>
      </c>
      <c r="D6997" s="596" t="s">
        <v>942</v>
      </c>
      <c r="E6997" s="597">
        <v>971.95</v>
      </c>
      <c r="F6997" s="591" t="s">
        <v>794</v>
      </c>
    </row>
    <row r="6998" spans="1:6">
      <c r="A6998" s="596">
        <v>88626</v>
      </c>
      <c r="B6998" s="596" t="s">
        <v>7708</v>
      </c>
      <c r="C6998" s="596" t="s">
        <v>63</v>
      </c>
      <c r="D6998" s="596" t="s">
        <v>942</v>
      </c>
      <c r="E6998" s="597">
        <v>612.95000000000005</v>
      </c>
      <c r="F6998" s="591" t="s">
        <v>794</v>
      </c>
    </row>
    <row r="6999" spans="1:6">
      <c r="A6999" s="596">
        <v>88627</v>
      </c>
      <c r="B6999" s="596" t="s">
        <v>7709</v>
      </c>
      <c r="C6999" s="596" t="s">
        <v>63</v>
      </c>
      <c r="D6999" s="596" t="s">
        <v>942</v>
      </c>
      <c r="E6999" s="597">
        <v>702.63</v>
      </c>
      <c r="F6999" s="591" t="s">
        <v>794</v>
      </c>
    </row>
    <row r="7000" spans="1:6">
      <c r="A7000" s="596">
        <v>88628</v>
      </c>
      <c r="B7000" s="596" t="s">
        <v>7710</v>
      </c>
      <c r="C7000" s="596" t="s">
        <v>63</v>
      </c>
      <c r="D7000" s="596" t="s">
        <v>942</v>
      </c>
      <c r="E7000" s="597">
        <v>656.67</v>
      </c>
      <c r="F7000" s="591" t="s">
        <v>794</v>
      </c>
    </row>
    <row r="7001" spans="1:6">
      <c r="A7001" s="596">
        <v>88629</v>
      </c>
      <c r="B7001" s="596" t="s">
        <v>7711</v>
      </c>
      <c r="C7001" s="596" t="s">
        <v>63</v>
      </c>
      <c r="D7001" s="596" t="s">
        <v>942</v>
      </c>
      <c r="E7001" s="597">
        <v>750.25</v>
      </c>
      <c r="F7001" s="591" t="s">
        <v>794</v>
      </c>
    </row>
    <row r="7002" spans="1:6">
      <c r="A7002" s="596">
        <v>88630</v>
      </c>
      <c r="B7002" s="596" t="s">
        <v>7712</v>
      </c>
      <c r="C7002" s="596" t="s">
        <v>63</v>
      </c>
      <c r="D7002" s="596" t="s">
        <v>942</v>
      </c>
      <c r="E7002" s="597">
        <v>555.41999999999996</v>
      </c>
      <c r="F7002" s="591" t="s">
        <v>794</v>
      </c>
    </row>
    <row r="7003" spans="1:6">
      <c r="A7003" s="596">
        <v>88631</v>
      </c>
      <c r="B7003" s="596" t="s">
        <v>7713</v>
      </c>
      <c r="C7003" s="596" t="s">
        <v>63</v>
      </c>
      <c r="D7003" s="596" t="s">
        <v>942</v>
      </c>
      <c r="E7003" s="597">
        <v>667.69</v>
      </c>
      <c r="F7003" s="591" t="s">
        <v>794</v>
      </c>
    </row>
    <row r="7004" spans="1:6">
      <c r="A7004" s="596">
        <v>88715</v>
      </c>
      <c r="B7004" s="596" t="s">
        <v>7714</v>
      </c>
      <c r="C7004" s="596" t="s">
        <v>63</v>
      </c>
      <c r="D7004" s="596" t="s">
        <v>942</v>
      </c>
      <c r="E7004" s="597">
        <v>560.08000000000004</v>
      </c>
      <c r="F7004" s="591" t="s">
        <v>794</v>
      </c>
    </row>
    <row r="7005" spans="1:6">
      <c r="A7005" s="596">
        <v>100464</v>
      </c>
      <c r="B7005" s="596" t="s">
        <v>7715</v>
      </c>
      <c r="C7005" s="596" t="s">
        <v>63</v>
      </c>
      <c r="D7005" s="596" t="s">
        <v>942</v>
      </c>
      <c r="E7005" s="597">
        <v>630.36</v>
      </c>
      <c r="F7005" s="591" t="s">
        <v>794</v>
      </c>
    </row>
    <row r="7006" spans="1:6">
      <c r="A7006" s="596">
        <v>100465</v>
      </c>
      <c r="B7006" s="596" t="s">
        <v>7716</v>
      </c>
      <c r="C7006" s="596" t="s">
        <v>63</v>
      </c>
      <c r="D7006" s="596" t="s">
        <v>942</v>
      </c>
      <c r="E7006" s="597">
        <v>600.72</v>
      </c>
      <c r="F7006" s="591" t="s">
        <v>794</v>
      </c>
    </row>
    <row r="7007" spans="1:6">
      <c r="A7007" s="596">
        <v>100466</v>
      </c>
      <c r="B7007" s="596" t="s">
        <v>7717</v>
      </c>
      <c r="C7007" s="596" t="s">
        <v>63</v>
      </c>
      <c r="D7007" s="596" t="s">
        <v>942</v>
      </c>
      <c r="E7007" s="597">
        <v>586.85</v>
      </c>
      <c r="F7007" s="591" t="s">
        <v>794</v>
      </c>
    </row>
    <row r="7008" spans="1:6">
      <c r="A7008" s="596">
        <v>100468</v>
      </c>
      <c r="B7008" s="596" t="s">
        <v>7718</v>
      </c>
      <c r="C7008" s="596" t="s">
        <v>63</v>
      </c>
      <c r="D7008" s="596" t="s">
        <v>942</v>
      </c>
      <c r="E7008" s="598">
        <v>758.34</v>
      </c>
      <c r="F7008" s="591" t="s">
        <v>794</v>
      </c>
    </row>
    <row r="7009" spans="1:6">
      <c r="A7009" s="596">
        <v>100469</v>
      </c>
      <c r="B7009" s="596" t="s">
        <v>7719</v>
      </c>
      <c r="C7009" s="596" t="s">
        <v>63</v>
      </c>
      <c r="D7009" s="596" t="s">
        <v>942</v>
      </c>
      <c r="E7009" s="597">
        <v>645.66</v>
      </c>
      <c r="F7009" s="591" t="s">
        <v>794</v>
      </c>
    </row>
    <row r="7010" spans="1:6">
      <c r="A7010" s="596">
        <v>100470</v>
      </c>
      <c r="B7010" s="596" t="s">
        <v>7720</v>
      </c>
      <c r="C7010" s="596" t="s">
        <v>63</v>
      </c>
      <c r="D7010" s="596" t="s">
        <v>942</v>
      </c>
      <c r="E7010" s="597">
        <v>581.36</v>
      </c>
      <c r="F7010" s="591" t="s">
        <v>794</v>
      </c>
    </row>
    <row r="7011" spans="1:6">
      <c r="A7011" s="596">
        <v>100472</v>
      </c>
      <c r="B7011" s="596" t="s">
        <v>7721</v>
      </c>
      <c r="C7011" s="596" t="s">
        <v>63</v>
      </c>
      <c r="D7011" s="596" t="s">
        <v>942</v>
      </c>
      <c r="E7011" s="597">
        <v>612.83000000000004</v>
      </c>
      <c r="F7011" s="591" t="s">
        <v>794</v>
      </c>
    </row>
    <row r="7012" spans="1:6">
      <c r="A7012" s="596">
        <v>100473</v>
      </c>
      <c r="B7012" s="596" t="s">
        <v>7722</v>
      </c>
      <c r="C7012" s="596" t="s">
        <v>63</v>
      </c>
      <c r="D7012" s="596" t="s">
        <v>942</v>
      </c>
      <c r="E7012" s="597">
        <v>574.42999999999995</v>
      </c>
      <c r="F7012" s="591" t="s">
        <v>794</v>
      </c>
    </row>
    <row r="7013" spans="1:6">
      <c r="A7013" s="596">
        <v>100474</v>
      </c>
      <c r="B7013" s="596" t="s">
        <v>7723</v>
      </c>
      <c r="C7013" s="596" t="s">
        <v>63</v>
      </c>
      <c r="D7013" s="596" t="s">
        <v>942</v>
      </c>
      <c r="E7013" s="597">
        <v>559.28</v>
      </c>
      <c r="F7013" s="591" t="s">
        <v>794</v>
      </c>
    </row>
    <row r="7014" spans="1:6">
      <c r="A7014" s="596">
        <v>100475</v>
      </c>
      <c r="B7014" s="596" t="s">
        <v>7724</v>
      </c>
      <c r="C7014" s="596" t="s">
        <v>63</v>
      </c>
      <c r="D7014" s="596" t="s">
        <v>942</v>
      </c>
      <c r="E7014" s="597">
        <v>813.74</v>
      </c>
      <c r="F7014" s="591" t="s">
        <v>794</v>
      </c>
    </row>
    <row r="7015" spans="1:6">
      <c r="A7015" s="596">
        <v>100477</v>
      </c>
      <c r="B7015" s="596" t="s">
        <v>7725</v>
      </c>
      <c r="C7015" s="596" t="s">
        <v>63</v>
      </c>
      <c r="D7015" s="596" t="s">
        <v>942</v>
      </c>
      <c r="E7015" s="597">
        <v>857.12</v>
      </c>
      <c r="F7015" s="591" t="s">
        <v>794</v>
      </c>
    </row>
    <row r="7016" spans="1:6">
      <c r="A7016" s="596">
        <v>100478</v>
      </c>
      <c r="B7016" s="596" t="s">
        <v>7726</v>
      </c>
      <c r="C7016" s="596" t="s">
        <v>63</v>
      </c>
      <c r="D7016" s="596" t="s">
        <v>942</v>
      </c>
      <c r="E7016" s="597">
        <v>798.86</v>
      </c>
      <c r="F7016" s="591" t="s">
        <v>794</v>
      </c>
    </row>
    <row r="7017" spans="1:6">
      <c r="A7017" s="596">
        <v>100479</v>
      </c>
      <c r="B7017" s="596" t="s">
        <v>7727</v>
      </c>
      <c r="C7017" s="596" t="s">
        <v>63</v>
      </c>
      <c r="D7017" s="596" t="s">
        <v>942</v>
      </c>
      <c r="E7017" s="597">
        <v>787.64</v>
      </c>
      <c r="F7017" s="591" t="s">
        <v>794</v>
      </c>
    </row>
    <row r="7018" spans="1:6">
      <c r="A7018" s="596">
        <v>100480</v>
      </c>
      <c r="B7018" s="596" t="s">
        <v>7728</v>
      </c>
      <c r="C7018" s="596" t="s">
        <v>63</v>
      </c>
      <c r="D7018" s="596" t="s">
        <v>942</v>
      </c>
      <c r="E7018" s="597">
        <v>906.37</v>
      </c>
      <c r="F7018" s="591" t="s">
        <v>794</v>
      </c>
    </row>
    <row r="7019" spans="1:6">
      <c r="A7019" s="596">
        <v>100481</v>
      </c>
      <c r="B7019" s="596" t="s">
        <v>7729</v>
      </c>
      <c r="C7019" s="596" t="s">
        <v>63</v>
      </c>
      <c r="D7019" s="596" t="s">
        <v>942</v>
      </c>
      <c r="E7019" s="597">
        <v>700.98</v>
      </c>
      <c r="F7019" s="591" t="s">
        <v>794</v>
      </c>
    </row>
    <row r="7020" spans="1:6">
      <c r="A7020" s="596">
        <v>100483</v>
      </c>
      <c r="B7020" s="596" t="s">
        <v>7730</v>
      </c>
      <c r="C7020" s="596" t="s">
        <v>63</v>
      </c>
      <c r="D7020" s="596" t="s">
        <v>942</v>
      </c>
      <c r="E7020" s="597">
        <v>733.51</v>
      </c>
      <c r="F7020" s="591" t="s">
        <v>794</v>
      </c>
    </row>
    <row r="7021" spans="1:6">
      <c r="A7021" s="596">
        <v>100484</v>
      </c>
      <c r="B7021" s="596" t="s">
        <v>7731</v>
      </c>
      <c r="C7021" s="596" t="s">
        <v>63</v>
      </c>
      <c r="D7021" s="596" t="s">
        <v>942</v>
      </c>
      <c r="E7021" s="597">
        <v>696.29</v>
      </c>
      <c r="F7021" s="591" t="s">
        <v>794</v>
      </c>
    </row>
    <row r="7022" spans="1:6">
      <c r="A7022" s="596">
        <v>100485</v>
      </c>
      <c r="B7022" s="596" t="s">
        <v>7732</v>
      </c>
      <c r="C7022" s="596" t="s">
        <v>63</v>
      </c>
      <c r="D7022" s="596" t="s">
        <v>942</v>
      </c>
      <c r="E7022" s="597">
        <v>683.36</v>
      </c>
      <c r="F7022" s="591" t="s">
        <v>794</v>
      </c>
    </row>
    <row r="7023" spans="1:6">
      <c r="A7023" s="596">
        <v>100486</v>
      </c>
      <c r="B7023" s="596" t="s">
        <v>7733</v>
      </c>
      <c r="C7023" s="596" t="s">
        <v>63</v>
      </c>
      <c r="D7023" s="596" t="s">
        <v>942</v>
      </c>
      <c r="E7023" s="597">
        <v>799.8</v>
      </c>
      <c r="F7023" s="591" t="s">
        <v>794</v>
      </c>
    </row>
    <row r="7024" spans="1:6">
      <c r="A7024" s="596">
        <v>100487</v>
      </c>
      <c r="B7024" s="596" t="s">
        <v>7734</v>
      </c>
      <c r="C7024" s="596" t="s">
        <v>63</v>
      </c>
      <c r="D7024" s="596" t="s">
        <v>942</v>
      </c>
      <c r="E7024" s="597">
        <v>538.52</v>
      </c>
      <c r="F7024" s="591" t="s">
        <v>794</v>
      </c>
    </row>
    <row r="7025" spans="1:6">
      <c r="A7025" s="596">
        <v>100488</v>
      </c>
      <c r="B7025" s="596" t="s">
        <v>7735</v>
      </c>
      <c r="C7025" s="596" t="s">
        <v>63</v>
      </c>
      <c r="D7025" s="596" t="s">
        <v>942</v>
      </c>
      <c r="E7025" s="597">
        <v>608.82000000000005</v>
      </c>
      <c r="F7025" s="591" t="s">
        <v>794</v>
      </c>
    </row>
    <row r="7026" spans="1:6">
      <c r="A7026" s="596">
        <v>100489</v>
      </c>
      <c r="B7026" s="596" t="s">
        <v>7736</v>
      </c>
      <c r="C7026" s="596" t="s">
        <v>63</v>
      </c>
      <c r="D7026" s="596" t="s">
        <v>942</v>
      </c>
      <c r="E7026" s="597">
        <v>657.1</v>
      </c>
      <c r="F7026" s="591" t="s">
        <v>794</v>
      </c>
    </row>
    <row r="7027" spans="1:6">
      <c r="A7027" s="596">
        <v>100490</v>
      </c>
      <c r="B7027" s="596" t="s">
        <v>7737</v>
      </c>
      <c r="C7027" s="596" t="s">
        <v>63</v>
      </c>
      <c r="D7027" s="596" t="s">
        <v>942</v>
      </c>
      <c r="E7027" s="597">
        <v>577.29</v>
      </c>
      <c r="F7027" s="591" t="s">
        <v>794</v>
      </c>
    </row>
    <row r="7028" spans="1:6">
      <c r="A7028" s="596">
        <v>100491</v>
      </c>
      <c r="B7028" s="596" t="s">
        <v>7738</v>
      </c>
      <c r="C7028" s="596" t="s">
        <v>63</v>
      </c>
      <c r="D7028" s="596" t="s">
        <v>942</v>
      </c>
      <c r="E7028" s="597">
        <v>815.31</v>
      </c>
      <c r="F7028" s="591" t="s">
        <v>794</v>
      </c>
    </row>
    <row r="7029" spans="1:6">
      <c r="A7029" s="596">
        <v>100492</v>
      </c>
      <c r="B7029" s="596" t="s">
        <v>7739</v>
      </c>
      <c r="C7029" s="596" t="s">
        <v>63</v>
      </c>
      <c r="D7029" s="596" t="s">
        <v>942</v>
      </c>
      <c r="E7029" s="597">
        <v>703.28</v>
      </c>
      <c r="F7029" s="591" t="s">
        <v>794</v>
      </c>
    </row>
    <row r="7030" spans="1:6">
      <c r="A7030" s="596">
        <v>105515</v>
      </c>
      <c r="B7030" s="596" t="s">
        <v>7740</v>
      </c>
      <c r="C7030" s="596" t="s">
        <v>63</v>
      </c>
      <c r="D7030" s="596" t="s">
        <v>942</v>
      </c>
      <c r="E7030" s="597">
        <v>939.34</v>
      </c>
      <c r="F7030" s="591" t="s">
        <v>794</v>
      </c>
    </row>
    <row r="7031" spans="1:6">
      <c r="A7031" s="596">
        <v>92121</v>
      </c>
      <c r="B7031" s="596" t="s">
        <v>7741</v>
      </c>
      <c r="C7031" s="596" t="s">
        <v>63</v>
      </c>
      <c r="D7031" s="596" t="s">
        <v>942</v>
      </c>
      <c r="E7031" s="597">
        <v>26.98</v>
      </c>
      <c r="F7031" s="591" t="s">
        <v>794</v>
      </c>
    </row>
    <row r="7032" spans="1:6">
      <c r="A7032" s="596">
        <v>92122</v>
      </c>
      <c r="B7032" s="596" t="s">
        <v>7742</v>
      </c>
      <c r="C7032" s="596" t="s">
        <v>63</v>
      </c>
      <c r="D7032" s="596" t="s">
        <v>1410</v>
      </c>
      <c r="E7032" s="597">
        <v>43.97</v>
      </c>
      <c r="F7032" s="591" t="s">
        <v>794</v>
      </c>
    </row>
    <row r="7033" spans="1:6">
      <c r="A7033" s="596">
        <v>92123</v>
      </c>
      <c r="B7033" s="596" t="s">
        <v>7743</v>
      </c>
      <c r="C7033" s="596" t="s">
        <v>63</v>
      </c>
      <c r="D7033" s="596" t="s">
        <v>942</v>
      </c>
      <c r="E7033" s="598">
        <v>48.76</v>
      </c>
      <c r="F7033" s="591" t="s">
        <v>794</v>
      </c>
    </row>
    <row r="7034" spans="1:6">
      <c r="A7034" s="596">
        <v>100195</v>
      </c>
      <c r="B7034" s="596" t="s">
        <v>7744</v>
      </c>
      <c r="C7034" s="596" t="s">
        <v>7745</v>
      </c>
      <c r="D7034" s="596" t="s">
        <v>1410</v>
      </c>
      <c r="E7034" s="597">
        <v>0.67</v>
      </c>
      <c r="F7034" s="591" t="s">
        <v>794</v>
      </c>
    </row>
    <row r="7035" spans="1:6">
      <c r="A7035" s="596">
        <v>100196</v>
      </c>
      <c r="B7035" s="596" t="s">
        <v>7746</v>
      </c>
      <c r="C7035" s="596" t="s">
        <v>7745</v>
      </c>
      <c r="D7035" s="596" t="s">
        <v>1410</v>
      </c>
      <c r="E7035" s="597">
        <v>1.1200000000000001</v>
      </c>
      <c r="F7035" s="591" t="s">
        <v>794</v>
      </c>
    </row>
    <row r="7036" spans="1:6">
      <c r="A7036" s="596">
        <v>100197</v>
      </c>
      <c r="B7036" s="596" t="s">
        <v>7747</v>
      </c>
      <c r="C7036" s="596" t="s">
        <v>7745</v>
      </c>
      <c r="D7036" s="596" t="s">
        <v>1410</v>
      </c>
      <c r="E7036" s="597">
        <v>1.68</v>
      </c>
      <c r="F7036" s="591" t="s">
        <v>794</v>
      </c>
    </row>
    <row r="7037" spans="1:6">
      <c r="A7037" s="596">
        <v>100198</v>
      </c>
      <c r="B7037" s="596" t="s">
        <v>7748</v>
      </c>
      <c r="C7037" s="596" t="s">
        <v>7745</v>
      </c>
      <c r="D7037" s="596" t="s">
        <v>1410</v>
      </c>
      <c r="E7037" s="597">
        <v>0.23</v>
      </c>
      <c r="F7037" s="591" t="s">
        <v>794</v>
      </c>
    </row>
    <row r="7038" spans="1:6">
      <c r="A7038" s="596">
        <v>100199</v>
      </c>
      <c r="B7038" s="596" t="s">
        <v>7749</v>
      </c>
      <c r="C7038" s="596" t="s">
        <v>7745</v>
      </c>
      <c r="D7038" s="596" t="s">
        <v>1410</v>
      </c>
      <c r="E7038" s="597">
        <v>0.28000000000000003</v>
      </c>
      <c r="F7038" s="591" t="s">
        <v>794</v>
      </c>
    </row>
    <row r="7039" spans="1:6">
      <c r="A7039" s="596">
        <v>100200</v>
      </c>
      <c r="B7039" s="596" t="s">
        <v>7750</v>
      </c>
      <c r="C7039" s="596" t="s">
        <v>7745</v>
      </c>
      <c r="D7039" s="596" t="s">
        <v>1410</v>
      </c>
      <c r="E7039" s="597">
        <v>0.34</v>
      </c>
      <c r="F7039" s="591" t="s">
        <v>794</v>
      </c>
    </row>
    <row r="7040" spans="1:6">
      <c r="A7040" s="596">
        <v>100201</v>
      </c>
      <c r="B7040" s="596" t="s">
        <v>7751</v>
      </c>
      <c r="C7040" s="596" t="s">
        <v>7745</v>
      </c>
      <c r="D7040" s="596" t="s">
        <v>1410</v>
      </c>
      <c r="E7040" s="597">
        <v>0.68</v>
      </c>
      <c r="F7040" s="591" t="s">
        <v>794</v>
      </c>
    </row>
    <row r="7041" spans="1:6">
      <c r="A7041" s="596">
        <v>100202</v>
      </c>
      <c r="B7041" s="596" t="s">
        <v>7752</v>
      </c>
      <c r="C7041" s="596" t="s">
        <v>7745</v>
      </c>
      <c r="D7041" s="596" t="s">
        <v>1410</v>
      </c>
      <c r="E7041" s="597">
        <v>0.79</v>
      </c>
      <c r="F7041" s="591" t="s">
        <v>794</v>
      </c>
    </row>
    <row r="7042" spans="1:6">
      <c r="A7042" s="596">
        <v>100203</v>
      </c>
      <c r="B7042" s="596" t="s">
        <v>7753</v>
      </c>
      <c r="C7042" s="596" t="s">
        <v>7745</v>
      </c>
      <c r="D7042" s="596" t="s">
        <v>1410</v>
      </c>
      <c r="E7042" s="597">
        <v>0.94</v>
      </c>
      <c r="F7042" s="591" t="s">
        <v>794</v>
      </c>
    </row>
    <row r="7043" spans="1:6">
      <c r="A7043" s="596">
        <v>100204</v>
      </c>
      <c r="B7043" s="596" t="s">
        <v>7754</v>
      </c>
      <c r="C7043" s="596" t="s">
        <v>7745</v>
      </c>
      <c r="D7043" s="596" t="s">
        <v>793</v>
      </c>
      <c r="E7043" s="597">
        <v>0.11</v>
      </c>
      <c r="F7043" s="591" t="s">
        <v>794</v>
      </c>
    </row>
    <row r="7044" spans="1:6">
      <c r="A7044" s="596">
        <v>100205</v>
      </c>
      <c r="B7044" s="596" t="s">
        <v>7755</v>
      </c>
      <c r="C7044" s="596" t="s">
        <v>477</v>
      </c>
      <c r="D7044" s="596" t="s">
        <v>1410</v>
      </c>
      <c r="E7044" s="598">
        <v>1252.74</v>
      </c>
      <c r="F7044" s="591" t="s">
        <v>794</v>
      </c>
    </row>
    <row r="7045" spans="1:6">
      <c r="A7045" s="596">
        <v>100206</v>
      </c>
      <c r="B7045" s="596" t="s">
        <v>7756</v>
      </c>
      <c r="C7045" s="596" t="s">
        <v>477</v>
      </c>
      <c r="D7045" s="596" t="s">
        <v>1410</v>
      </c>
      <c r="E7045" s="597">
        <v>905.51</v>
      </c>
      <c r="F7045" s="591" t="s">
        <v>794</v>
      </c>
    </row>
    <row r="7046" spans="1:6">
      <c r="A7046" s="596">
        <v>100207</v>
      </c>
      <c r="B7046" s="596" t="s">
        <v>7757</v>
      </c>
      <c r="C7046" s="596" t="s">
        <v>477</v>
      </c>
      <c r="D7046" s="596" t="s">
        <v>793</v>
      </c>
      <c r="E7046" s="597">
        <v>468.81</v>
      </c>
      <c r="F7046" s="591" t="s">
        <v>794</v>
      </c>
    </row>
    <row r="7047" spans="1:6">
      <c r="A7047" s="596">
        <v>100208</v>
      </c>
      <c r="B7047" s="596" t="s">
        <v>7758</v>
      </c>
      <c r="C7047" s="596" t="s">
        <v>7759</v>
      </c>
      <c r="D7047" s="596" t="s">
        <v>1410</v>
      </c>
      <c r="E7047" s="597">
        <v>16.57</v>
      </c>
      <c r="F7047" s="591" t="s">
        <v>794</v>
      </c>
    </row>
    <row r="7048" spans="1:6">
      <c r="A7048" s="596">
        <v>100209</v>
      </c>
      <c r="B7048" s="596" t="s">
        <v>7760</v>
      </c>
      <c r="C7048" s="596" t="s">
        <v>7759</v>
      </c>
      <c r="D7048" s="596" t="s">
        <v>1410</v>
      </c>
      <c r="E7048" s="597">
        <v>8.2799999999999994</v>
      </c>
      <c r="F7048" s="591" t="s">
        <v>794</v>
      </c>
    </row>
    <row r="7049" spans="1:6">
      <c r="A7049" s="596">
        <v>100210</v>
      </c>
      <c r="B7049" s="596" t="s">
        <v>7761</v>
      </c>
      <c r="C7049" s="596" t="s">
        <v>7759</v>
      </c>
      <c r="D7049" s="596" t="s">
        <v>1410</v>
      </c>
      <c r="E7049" s="597">
        <v>15.26</v>
      </c>
      <c r="F7049" s="591" t="s">
        <v>794</v>
      </c>
    </row>
    <row r="7050" spans="1:6">
      <c r="A7050" s="596">
        <v>100211</v>
      </c>
      <c r="B7050" s="596" t="s">
        <v>7762</v>
      </c>
      <c r="C7050" s="596" t="s">
        <v>7759</v>
      </c>
      <c r="D7050" s="596" t="s">
        <v>1410</v>
      </c>
      <c r="E7050" s="597">
        <v>5.89</v>
      </c>
      <c r="F7050" s="591" t="s">
        <v>794</v>
      </c>
    </row>
    <row r="7051" spans="1:6">
      <c r="A7051" s="596">
        <v>100212</v>
      </c>
      <c r="B7051" s="596" t="s">
        <v>7763</v>
      </c>
      <c r="C7051" s="596" t="s">
        <v>7759</v>
      </c>
      <c r="D7051" s="596" t="s">
        <v>1410</v>
      </c>
      <c r="E7051" s="597">
        <v>6.5</v>
      </c>
      <c r="F7051" s="591" t="s">
        <v>794</v>
      </c>
    </row>
    <row r="7052" spans="1:6">
      <c r="A7052" s="596">
        <v>100213</v>
      </c>
      <c r="B7052" s="596" t="s">
        <v>7764</v>
      </c>
      <c r="C7052" s="596" t="s">
        <v>7759</v>
      </c>
      <c r="D7052" s="596" t="s">
        <v>1410</v>
      </c>
      <c r="E7052" s="597">
        <v>2.33</v>
      </c>
      <c r="F7052" s="591" t="s">
        <v>794</v>
      </c>
    </row>
    <row r="7053" spans="1:6">
      <c r="A7053" s="596">
        <v>100214</v>
      </c>
      <c r="B7053" s="596" t="s">
        <v>7765</v>
      </c>
      <c r="C7053" s="596" t="s">
        <v>7759</v>
      </c>
      <c r="D7053" s="596" t="s">
        <v>1410</v>
      </c>
      <c r="E7053" s="597">
        <v>3.58</v>
      </c>
      <c r="F7053" s="591" t="s">
        <v>794</v>
      </c>
    </row>
    <row r="7054" spans="1:6">
      <c r="A7054" s="596">
        <v>100215</v>
      </c>
      <c r="B7054" s="596" t="s">
        <v>7766</v>
      </c>
      <c r="C7054" s="596" t="s">
        <v>7759</v>
      </c>
      <c r="D7054" s="596" t="s">
        <v>1410</v>
      </c>
      <c r="E7054" s="597">
        <v>3.07</v>
      </c>
      <c r="F7054" s="591" t="s">
        <v>794</v>
      </c>
    </row>
    <row r="7055" spans="1:6">
      <c r="A7055" s="596">
        <v>100216</v>
      </c>
      <c r="B7055" s="596" t="s">
        <v>7767</v>
      </c>
      <c r="C7055" s="596" t="s">
        <v>7759</v>
      </c>
      <c r="D7055" s="596" t="s">
        <v>1410</v>
      </c>
      <c r="E7055" s="597">
        <v>0.82</v>
      </c>
      <c r="F7055" s="591" t="s">
        <v>794</v>
      </c>
    </row>
    <row r="7056" spans="1:6">
      <c r="A7056" s="596">
        <v>100217</v>
      </c>
      <c r="B7056" s="596" t="s">
        <v>7768</v>
      </c>
      <c r="C7056" s="596" t="s">
        <v>7759</v>
      </c>
      <c r="D7056" s="596" t="s">
        <v>793</v>
      </c>
      <c r="E7056" s="597">
        <v>3.17</v>
      </c>
      <c r="F7056" s="591" t="s">
        <v>794</v>
      </c>
    </row>
    <row r="7057" spans="1:6">
      <c r="A7057" s="596">
        <v>100218</v>
      </c>
      <c r="B7057" s="596" t="s">
        <v>7769</v>
      </c>
      <c r="C7057" s="596" t="s">
        <v>7759</v>
      </c>
      <c r="D7057" s="596" t="s">
        <v>793</v>
      </c>
      <c r="E7057" s="597">
        <v>2.1800000000000002</v>
      </c>
      <c r="F7057" s="591" t="s">
        <v>794</v>
      </c>
    </row>
    <row r="7058" spans="1:6">
      <c r="A7058" s="596">
        <v>100219</v>
      </c>
      <c r="B7058" s="596" t="s">
        <v>7770</v>
      </c>
      <c r="C7058" s="596" t="s">
        <v>7759</v>
      </c>
      <c r="D7058" s="596" t="s">
        <v>793</v>
      </c>
      <c r="E7058" s="597">
        <v>0.47</v>
      </c>
      <c r="F7058" s="591" t="s">
        <v>794</v>
      </c>
    </row>
    <row r="7059" spans="1:6">
      <c r="A7059" s="596">
        <v>100220</v>
      </c>
      <c r="B7059" s="596" t="s">
        <v>7771</v>
      </c>
      <c r="C7059" s="596" t="s">
        <v>7772</v>
      </c>
      <c r="D7059" s="596" t="s">
        <v>1410</v>
      </c>
      <c r="E7059" s="597">
        <v>23.8</v>
      </c>
      <c r="F7059" s="591" t="s">
        <v>794</v>
      </c>
    </row>
    <row r="7060" spans="1:6">
      <c r="A7060" s="596">
        <v>100221</v>
      </c>
      <c r="B7060" s="596" t="s">
        <v>7773</v>
      </c>
      <c r="C7060" s="596" t="s">
        <v>7772</v>
      </c>
      <c r="D7060" s="596" t="s">
        <v>1410</v>
      </c>
      <c r="E7060" s="597">
        <v>26.98</v>
      </c>
      <c r="F7060" s="591" t="s">
        <v>794</v>
      </c>
    </row>
    <row r="7061" spans="1:6">
      <c r="A7061" s="596">
        <v>100222</v>
      </c>
      <c r="B7061" s="596" t="s">
        <v>7774</v>
      </c>
      <c r="C7061" s="596" t="s">
        <v>7772</v>
      </c>
      <c r="D7061" s="596" t="s">
        <v>1410</v>
      </c>
      <c r="E7061" s="597">
        <v>10.220000000000001</v>
      </c>
      <c r="F7061" s="591" t="s">
        <v>794</v>
      </c>
    </row>
    <row r="7062" spans="1:6">
      <c r="A7062" s="596">
        <v>100223</v>
      </c>
      <c r="B7062" s="596" t="s">
        <v>7775</v>
      </c>
      <c r="C7062" s="596" t="s">
        <v>7772</v>
      </c>
      <c r="D7062" s="596" t="s">
        <v>1410</v>
      </c>
      <c r="E7062" s="597">
        <v>4.78</v>
      </c>
      <c r="F7062" s="591" t="s">
        <v>794</v>
      </c>
    </row>
    <row r="7063" spans="1:6">
      <c r="A7063" s="596">
        <v>100224</v>
      </c>
      <c r="B7063" s="596" t="s">
        <v>7776</v>
      </c>
      <c r="C7063" s="596" t="s">
        <v>7772</v>
      </c>
      <c r="D7063" s="596" t="s">
        <v>793</v>
      </c>
      <c r="E7063" s="597">
        <v>3.17</v>
      </c>
      <c r="F7063" s="591" t="s">
        <v>794</v>
      </c>
    </row>
    <row r="7064" spans="1:6">
      <c r="A7064" s="596">
        <v>100225</v>
      </c>
      <c r="B7064" s="596" t="s">
        <v>7777</v>
      </c>
      <c r="C7064" s="596" t="s">
        <v>7778</v>
      </c>
      <c r="D7064" s="596" t="s">
        <v>1410</v>
      </c>
      <c r="E7064" s="597">
        <v>1.87</v>
      </c>
      <c r="F7064" s="591" t="s">
        <v>794</v>
      </c>
    </row>
    <row r="7065" spans="1:6">
      <c r="A7065" s="596">
        <v>100226</v>
      </c>
      <c r="B7065" s="596" t="s">
        <v>7779</v>
      </c>
      <c r="C7065" s="596" t="s">
        <v>7778</v>
      </c>
      <c r="D7065" s="596" t="s">
        <v>1410</v>
      </c>
      <c r="E7065" s="597">
        <v>0.57999999999999996</v>
      </c>
      <c r="F7065" s="591" t="s">
        <v>794</v>
      </c>
    </row>
    <row r="7066" spans="1:6">
      <c r="A7066" s="596">
        <v>100227</v>
      </c>
      <c r="B7066" s="596" t="s">
        <v>7780</v>
      </c>
      <c r="C7066" s="596" t="s">
        <v>7778</v>
      </c>
      <c r="D7066" s="596" t="s">
        <v>1410</v>
      </c>
      <c r="E7066" s="597">
        <v>0.86</v>
      </c>
      <c r="F7066" s="591" t="s">
        <v>794</v>
      </c>
    </row>
    <row r="7067" spans="1:6">
      <c r="A7067" s="596">
        <v>100228</v>
      </c>
      <c r="B7067" s="596" t="s">
        <v>7781</v>
      </c>
      <c r="C7067" s="596" t="s">
        <v>7778</v>
      </c>
      <c r="D7067" s="596" t="s">
        <v>793</v>
      </c>
      <c r="E7067" s="597">
        <v>0.31</v>
      </c>
      <c r="F7067" s="591" t="s">
        <v>794</v>
      </c>
    </row>
    <row r="7068" spans="1:6">
      <c r="A7068" s="596">
        <v>100229</v>
      </c>
      <c r="B7068" s="596" t="s">
        <v>7782</v>
      </c>
      <c r="C7068" s="596" t="s">
        <v>76</v>
      </c>
      <c r="D7068" s="596" t="s">
        <v>1410</v>
      </c>
      <c r="E7068" s="597">
        <v>0.01</v>
      </c>
      <c r="F7068" s="591" t="s">
        <v>794</v>
      </c>
    </row>
    <row r="7069" spans="1:6">
      <c r="A7069" s="596">
        <v>100230</v>
      </c>
      <c r="B7069" s="596" t="s">
        <v>7783</v>
      </c>
      <c r="C7069" s="596" t="s">
        <v>76</v>
      </c>
      <c r="D7069" s="596" t="s">
        <v>1410</v>
      </c>
      <c r="E7069" s="597">
        <v>0.02</v>
      </c>
      <c r="F7069" s="591" t="s">
        <v>794</v>
      </c>
    </row>
    <row r="7070" spans="1:6">
      <c r="A7070" s="596">
        <v>100231</v>
      </c>
      <c r="B7070" s="596" t="s">
        <v>7784</v>
      </c>
      <c r="C7070" s="596" t="s">
        <v>76</v>
      </c>
      <c r="D7070" s="596" t="s">
        <v>1410</v>
      </c>
      <c r="E7070" s="597">
        <v>0.03</v>
      </c>
      <c r="F7070" s="591" t="s">
        <v>794</v>
      </c>
    </row>
    <row r="7071" spans="1:6">
      <c r="A7071" s="596">
        <v>100232</v>
      </c>
      <c r="B7071" s="596" t="s">
        <v>7785</v>
      </c>
      <c r="C7071" s="596" t="s">
        <v>123</v>
      </c>
      <c r="D7071" s="596" t="s">
        <v>1410</v>
      </c>
      <c r="E7071" s="598">
        <v>0.31</v>
      </c>
      <c r="F7071" s="591" t="s">
        <v>794</v>
      </c>
    </row>
    <row r="7072" spans="1:6">
      <c r="A7072" s="596">
        <v>100233</v>
      </c>
      <c r="B7072" s="596" t="s">
        <v>7786</v>
      </c>
      <c r="C7072" s="596" t="s">
        <v>123</v>
      </c>
      <c r="D7072" s="596" t="s">
        <v>1410</v>
      </c>
      <c r="E7072" s="597">
        <v>0.15</v>
      </c>
      <c r="F7072" s="591" t="s">
        <v>794</v>
      </c>
    </row>
    <row r="7073" spans="1:6">
      <c r="A7073" s="596">
        <v>100234</v>
      </c>
      <c r="B7073" s="596" t="s">
        <v>7787</v>
      </c>
      <c r="C7073" s="596" t="s">
        <v>68</v>
      </c>
      <c r="D7073" s="596" t="s">
        <v>1410</v>
      </c>
      <c r="E7073" s="597">
        <v>0.47</v>
      </c>
      <c r="F7073" s="591" t="s">
        <v>794</v>
      </c>
    </row>
    <row r="7074" spans="1:6">
      <c r="A7074" s="596">
        <v>100235</v>
      </c>
      <c r="B7074" s="596" t="s">
        <v>7788</v>
      </c>
      <c r="C7074" s="596" t="s">
        <v>7789</v>
      </c>
      <c r="D7074" s="596" t="s">
        <v>1410</v>
      </c>
      <c r="E7074" s="597">
        <v>0.03</v>
      </c>
      <c r="F7074" s="591" t="s">
        <v>794</v>
      </c>
    </row>
    <row r="7075" spans="1:6">
      <c r="A7075" s="596">
        <v>100236</v>
      </c>
      <c r="B7075" s="596" t="s">
        <v>7790</v>
      </c>
      <c r="C7075" s="596" t="s">
        <v>7791</v>
      </c>
      <c r="D7075" s="596" t="s">
        <v>1410</v>
      </c>
      <c r="E7075" s="597">
        <v>2.37</v>
      </c>
      <c r="F7075" s="591" t="s">
        <v>794</v>
      </c>
    </row>
    <row r="7076" spans="1:6">
      <c r="A7076" s="596">
        <v>100237</v>
      </c>
      <c r="B7076" s="596" t="s">
        <v>7792</v>
      </c>
      <c r="C7076" s="596" t="s">
        <v>7791</v>
      </c>
      <c r="D7076" s="596" t="s">
        <v>1410</v>
      </c>
      <c r="E7076" s="597">
        <v>2.84</v>
      </c>
      <c r="F7076" s="591" t="s">
        <v>794</v>
      </c>
    </row>
    <row r="7077" spans="1:6">
      <c r="A7077" s="596">
        <v>100238</v>
      </c>
      <c r="B7077" s="596" t="s">
        <v>7793</v>
      </c>
      <c r="C7077" s="596" t="s">
        <v>7791</v>
      </c>
      <c r="D7077" s="596" t="s">
        <v>1410</v>
      </c>
      <c r="E7077" s="597">
        <v>4.55</v>
      </c>
      <c r="F7077" s="591" t="s">
        <v>794</v>
      </c>
    </row>
    <row r="7078" spans="1:6">
      <c r="A7078" s="596">
        <v>100239</v>
      </c>
      <c r="B7078" s="596" t="s">
        <v>7794</v>
      </c>
      <c r="C7078" s="596" t="s">
        <v>7791</v>
      </c>
      <c r="D7078" s="596" t="s">
        <v>1410</v>
      </c>
      <c r="E7078" s="597">
        <v>5.69</v>
      </c>
      <c r="F7078" s="591" t="s">
        <v>794</v>
      </c>
    </row>
    <row r="7079" spans="1:6">
      <c r="A7079" s="596">
        <v>100240</v>
      </c>
      <c r="B7079" s="596" t="s">
        <v>7795</v>
      </c>
      <c r="C7079" s="596" t="s">
        <v>7791</v>
      </c>
      <c r="D7079" s="596" t="s">
        <v>1410</v>
      </c>
      <c r="E7079" s="597">
        <v>3.41</v>
      </c>
      <c r="F7079" s="591" t="s">
        <v>794</v>
      </c>
    </row>
    <row r="7080" spans="1:6">
      <c r="A7080" s="596">
        <v>100241</v>
      </c>
      <c r="B7080" s="596" t="s">
        <v>7796</v>
      </c>
      <c r="C7080" s="596" t="s">
        <v>7791</v>
      </c>
      <c r="D7080" s="596" t="s">
        <v>1410</v>
      </c>
      <c r="E7080" s="597">
        <v>5.69</v>
      </c>
      <c r="F7080" s="591" t="s">
        <v>794</v>
      </c>
    </row>
    <row r="7081" spans="1:6">
      <c r="A7081" s="596">
        <v>100242</v>
      </c>
      <c r="B7081" s="596" t="s">
        <v>7797</v>
      </c>
      <c r="C7081" s="596" t="s">
        <v>7791</v>
      </c>
      <c r="D7081" s="596" t="s">
        <v>1410</v>
      </c>
      <c r="E7081" s="597">
        <v>16.829999999999998</v>
      </c>
      <c r="F7081" s="591" t="s">
        <v>794</v>
      </c>
    </row>
    <row r="7082" spans="1:6">
      <c r="A7082" s="596">
        <v>100243</v>
      </c>
      <c r="B7082" s="596" t="s">
        <v>7798</v>
      </c>
      <c r="C7082" s="596" t="s">
        <v>7791</v>
      </c>
      <c r="D7082" s="596" t="s">
        <v>1410</v>
      </c>
      <c r="E7082" s="597">
        <v>2.73</v>
      </c>
      <c r="F7082" s="591" t="s">
        <v>794</v>
      </c>
    </row>
    <row r="7083" spans="1:6">
      <c r="A7083" s="596">
        <v>100244</v>
      </c>
      <c r="B7083" s="596" t="s">
        <v>7799</v>
      </c>
      <c r="C7083" s="596" t="s">
        <v>7791</v>
      </c>
      <c r="D7083" s="596" t="s">
        <v>1410</v>
      </c>
      <c r="E7083" s="597">
        <v>3.41</v>
      </c>
      <c r="F7083" s="591" t="s">
        <v>794</v>
      </c>
    </row>
    <row r="7084" spans="1:6">
      <c r="A7084" s="596">
        <v>100245</v>
      </c>
      <c r="B7084" s="596" t="s">
        <v>7800</v>
      </c>
      <c r="C7084" s="596" t="s">
        <v>7791</v>
      </c>
      <c r="D7084" s="596" t="s">
        <v>1410</v>
      </c>
      <c r="E7084" s="597">
        <v>6.83</v>
      </c>
      <c r="F7084" s="591" t="s">
        <v>794</v>
      </c>
    </row>
    <row r="7085" spans="1:6">
      <c r="A7085" s="596">
        <v>100246</v>
      </c>
      <c r="B7085" s="596" t="s">
        <v>7801</v>
      </c>
      <c r="C7085" s="596" t="s">
        <v>7791</v>
      </c>
      <c r="D7085" s="596" t="s">
        <v>1410</v>
      </c>
      <c r="E7085" s="597">
        <v>2.27</v>
      </c>
      <c r="F7085" s="591" t="s">
        <v>794</v>
      </c>
    </row>
    <row r="7086" spans="1:6">
      <c r="A7086" s="596">
        <v>100247</v>
      </c>
      <c r="B7086" s="596" t="s">
        <v>7802</v>
      </c>
      <c r="C7086" s="596" t="s">
        <v>7791</v>
      </c>
      <c r="D7086" s="596" t="s">
        <v>1410</v>
      </c>
      <c r="E7086" s="597">
        <v>2.84</v>
      </c>
      <c r="F7086" s="591" t="s">
        <v>794</v>
      </c>
    </row>
    <row r="7087" spans="1:6">
      <c r="A7087" s="596">
        <v>100248</v>
      </c>
      <c r="B7087" s="596" t="s">
        <v>7803</v>
      </c>
      <c r="C7087" s="596" t="s">
        <v>7791</v>
      </c>
      <c r="D7087" s="596" t="s">
        <v>1410</v>
      </c>
      <c r="E7087" s="597">
        <v>11.22</v>
      </c>
      <c r="F7087" s="591" t="s">
        <v>794</v>
      </c>
    </row>
    <row r="7088" spans="1:6">
      <c r="A7088" s="596">
        <v>100249</v>
      </c>
      <c r="B7088" s="596" t="s">
        <v>7804</v>
      </c>
      <c r="C7088" s="596" t="s">
        <v>7791</v>
      </c>
      <c r="D7088" s="596" t="s">
        <v>1410</v>
      </c>
      <c r="E7088" s="597">
        <v>2.27</v>
      </c>
      <c r="F7088" s="591" t="s">
        <v>794</v>
      </c>
    </row>
    <row r="7089" spans="1:6">
      <c r="A7089" s="596">
        <v>100250</v>
      </c>
      <c r="B7089" s="596" t="s">
        <v>7805</v>
      </c>
      <c r="C7089" s="596" t="s">
        <v>7791</v>
      </c>
      <c r="D7089" s="596" t="s">
        <v>1410</v>
      </c>
      <c r="E7089" s="597">
        <v>3.79</v>
      </c>
      <c r="F7089" s="591" t="s">
        <v>794</v>
      </c>
    </row>
    <row r="7090" spans="1:6">
      <c r="A7090" s="596">
        <v>100251</v>
      </c>
      <c r="B7090" s="596" t="s">
        <v>7806</v>
      </c>
      <c r="C7090" s="596" t="s">
        <v>7791</v>
      </c>
      <c r="D7090" s="596" t="s">
        <v>1410</v>
      </c>
      <c r="E7090" s="597">
        <v>11.22</v>
      </c>
      <c r="F7090" s="591" t="s">
        <v>794</v>
      </c>
    </row>
    <row r="7091" spans="1:6">
      <c r="A7091" s="596">
        <v>100252</v>
      </c>
      <c r="B7091" s="596" t="s">
        <v>7807</v>
      </c>
      <c r="C7091" s="596" t="s">
        <v>7791</v>
      </c>
      <c r="D7091" s="596" t="s">
        <v>1410</v>
      </c>
      <c r="E7091" s="597">
        <v>16.829999999999998</v>
      </c>
      <c r="F7091" s="591" t="s">
        <v>794</v>
      </c>
    </row>
    <row r="7092" spans="1:6">
      <c r="A7092" s="596">
        <v>100253</v>
      </c>
      <c r="B7092" s="596" t="s">
        <v>7808</v>
      </c>
      <c r="C7092" s="596" t="s">
        <v>7791</v>
      </c>
      <c r="D7092" s="596" t="s">
        <v>1410</v>
      </c>
      <c r="E7092" s="597">
        <v>22.44</v>
      </c>
      <c r="F7092" s="591" t="s">
        <v>794</v>
      </c>
    </row>
    <row r="7093" spans="1:6">
      <c r="A7093" s="596">
        <v>100254</v>
      </c>
      <c r="B7093" s="596" t="s">
        <v>7809</v>
      </c>
      <c r="C7093" s="596" t="s">
        <v>7791</v>
      </c>
      <c r="D7093" s="596" t="s">
        <v>1410</v>
      </c>
      <c r="E7093" s="597">
        <v>33.659999999999997</v>
      </c>
      <c r="F7093" s="591" t="s">
        <v>794</v>
      </c>
    </row>
    <row r="7094" spans="1:6">
      <c r="A7094" s="596">
        <v>100255</v>
      </c>
      <c r="B7094" s="596" t="s">
        <v>7810</v>
      </c>
      <c r="C7094" s="596" t="s">
        <v>7791</v>
      </c>
      <c r="D7094" s="596" t="s">
        <v>1410</v>
      </c>
      <c r="E7094" s="597">
        <v>11.39</v>
      </c>
      <c r="F7094" s="591" t="s">
        <v>794</v>
      </c>
    </row>
    <row r="7095" spans="1:6">
      <c r="A7095" s="596">
        <v>100256</v>
      </c>
      <c r="B7095" s="596" t="s">
        <v>7811</v>
      </c>
      <c r="C7095" s="596" t="s">
        <v>7791</v>
      </c>
      <c r="D7095" s="596" t="s">
        <v>1410</v>
      </c>
      <c r="E7095" s="597">
        <v>7.59</v>
      </c>
      <c r="F7095" s="591" t="s">
        <v>794</v>
      </c>
    </row>
    <row r="7096" spans="1:6">
      <c r="A7096" s="596">
        <v>100257</v>
      </c>
      <c r="B7096" s="596" t="s">
        <v>7812</v>
      </c>
      <c r="C7096" s="596" t="s">
        <v>7791</v>
      </c>
      <c r="D7096" s="596" t="s">
        <v>1410</v>
      </c>
      <c r="E7096" s="597">
        <v>4.55</v>
      </c>
      <c r="F7096" s="591" t="s">
        <v>794</v>
      </c>
    </row>
    <row r="7097" spans="1:6">
      <c r="A7097" s="596">
        <v>100258</v>
      </c>
      <c r="B7097" s="596" t="s">
        <v>7813</v>
      </c>
      <c r="C7097" s="596" t="s">
        <v>7791</v>
      </c>
      <c r="D7097" s="596" t="s">
        <v>1410</v>
      </c>
      <c r="E7097" s="597">
        <v>11.39</v>
      </c>
      <c r="F7097" s="591" t="s">
        <v>794</v>
      </c>
    </row>
    <row r="7098" spans="1:6">
      <c r="A7098" s="596">
        <v>100259</v>
      </c>
      <c r="B7098" s="596" t="s">
        <v>7814</v>
      </c>
      <c r="C7098" s="596" t="s">
        <v>7791</v>
      </c>
      <c r="D7098" s="596" t="s">
        <v>1410</v>
      </c>
      <c r="E7098" s="597">
        <v>22.44</v>
      </c>
      <c r="F7098" s="591" t="s">
        <v>794</v>
      </c>
    </row>
    <row r="7099" spans="1:6">
      <c r="A7099" s="596">
        <v>100260</v>
      </c>
      <c r="B7099" s="596" t="s">
        <v>7815</v>
      </c>
      <c r="C7099" s="596" t="s">
        <v>7745</v>
      </c>
      <c r="D7099" s="596" t="s">
        <v>1410</v>
      </c>
      <c r="E7099" s="597">
        <v>7.39</v>
      </c>
      <c r="F7099" s="591" t="s">
        <v>794</v>
      </c>
    </row>
    <row r="7100" spans="1:6">
      <c r="A7100" s="596">
        <v>100261</v>
      </c>
      <c r="B7100" s="596" t="s">
        <v>7816</v>
      </c>
      <c r="C7100" s="596" t="s">
        <v>7745</v>
      </c>
      <c r="D7100" s="596" t="s">
        <v>1410</v>
      </c>
      <c r="E7100" s="597">
        <v>4.6399999999999997</v>
      </c>
      <c r="F7100" s="591" t="s">
        <v>794</v>
      </c>
    </row>
    <row r="7101" spans="1:6">
      <c r="A7101" s="596">
        <v>100262</v>
      </c>
      <c r="B7101" s="596" t="s">
        <v>7817</v>
      </c>
      <c r="C7101" s="596" t="s">
        <v>7745</v>
      </c>
      <c r="D7101" s="596" t="s">
        <v>1410</v>
      </c>
      <c r="E7101" s="597">
        <v>2.88</v>
      </c>
      <c r="F7101" s="591" t="s">
        <v>794</v>
      </c>
    </row>
    <row r="7102" spans="1:6">
      <c r="A7102" s="596">
        <v>100263</v>
      </c>
      <c r="B7102" s="596" t="s">
        <v>7818</v>
      </c>
      <c r="C7102" s="596" t="s">
        <v>7745</v>
      </c>
      <c r="D7102" s="596" t="s">
        <v>1410</v>
      </c>
      <c r="E7102" s="597">
        <v>1.84</v>
      </c>
      <c r="F7102" s="591" t="s">
        <v>794</v>
      </c>
    </row>
    <row r="7103" spans="1:6">
      <c r="A7103" s="596">
        <v>100264</v>
      </c>
      <c r="B7103" s="596" t="s">
        <v>7819</v>
      </c>
      <c r="C7103" s="596" t="s">
        <v>7772</v>
      </c>
      <c r="D7103" s="596" t="s">
        <v>1410</v>
      </c>
      <c r="E7103" s="597">
        <v>33.6</v>
      </c>
      <c r="F7103" s="591" t="s">
        <v>794</v>
      </c>
    </row>
    <row r="7104" spans="1:6">
      <c r="A7104" s="596">
        <v>100265</v>
      </c>
      <c r="B7104" s="596" t="s">
        <v>7820</v>
      </c>
      <c r="C7104" s="596" t="s">
        <v>68</v>
      </c>
      <c r="D7104" s="596" t="s">
        <v>1410</v>
      </c>
      <c r="E7104" s="597">
        <v>0.7</v>
      </c>
      <c r="F7104" s="591" t="s">
        <v>794</v>
      </c>
    </row>
    <row r="7105" spans="1:6">
      <c r="A7105" s="596">
        <v>100266</v>
      </c>
      <c r="B7105" s="596" t="s">
        <v>7821</v>
      </c>
      <c r="C7105" s="596" t="s">
        <v>7759</v>
      </c>
      <c r="D7105" s="596" t="s">
        <v>1410</v>
      </c>
      <c r="E7105" s="597">
        <v>71.42</v>
      </c>
      <c r="F7105" s="591" t="s">
        <v>794</v>
      </c>
    </row>
    <row r="7106" spans="1:6">
      <c r="A7106" s="596">
        <v>100267</v>
      </c>
      <c r="B7106" s="596" t="s">
        <v>7822</v>
      </c>
      <c r="C7106" s="596" t="s">
        <v>123</v>
      </c>
      <c r="D7106" s="596" t="s">
        <v>1410</v>
      </c>
      <c r="E7106" s="597">
        <v>1.41</v>
      </c>
      <c r="F7106" s="591" t="s">
        <v>794</v>
      </c>
    </row>
    <row r="7107" spans="1:6">
      <c r="A7107" s="596">
        <v>100268</v>
      </c>
      <c r="B7107" s="596" t="s">
        <v>7823</v>
      </c>
      <c r="C7107" s="596" t="s">
        <v>7759</v>
      </c>
      <c r="D7107" s="596" t="s">
        <v>1410</v>
      </c>
      <c r="E7107" s="597">
        <v>71.42</v>
      </c>
      <c r="F7107" s="591" t="s">
        <v>794</v>
      </c>
    </row>
    <row r="7108" spans="1:6">
      <c r="A7108" s="596">
        <v>100269</v>
      </c>
      <c r="B7108" s="596" t="s">
        <v>7824</v>
      </c>
      <c r="C7108" s="596" t="s">
        <v>123</v>
      </c>
      <c r="D7108" s="596" t="s">
        <v>1410</v>
      </c>
      <c r="E7108" s="597">
        <v>1.41</v>
      </c>
      <c r="F7108" s="591" t="s">
        <v>794</v>
      </c>
    </row>
    <row r="7109" spans="1:6">
      <c r="A7109" s="596">
        <v>100270</v>
      </c>
      <c r="B7109" s="596" t="s">
        <v>7825</v>
      </c>
      <c r="C7109" s="596" t="s">
        <v>7759</v>
      </c>
      <c r="D7109" s="596" t="s">
        <v>1410</v>
      </c>
      <c r="E7109" s="598">
        <v>53.54</v>
      </c>
      <c r="F7109" s="591" t="s">
        <v>794</v>
      </c>
    </row>
    <row r="7110" spans="1:6">
      <c r="A7110" s="596">
        <v>100271</v>
      </c>
      <c r="B7110" s="596" t="s">
        <v>7826</v>
      </c>
      <c r="C7110" s="596" t="s">
        <v>7772</v>
      </c>
      <c r="D7110" s="596" t="s">
        <v>1410</v>
      </c>
      <c r="E7110" s="597">
        <v>53.57</v>
      </c>
      <c r="F7110" s="591" t="s">
        <v>794</v>
      </c>
    </row>
    <row r="7111" spans="1:6">
      <c r="A7111" s="596">
        <v>100272</v>
      </c>
      <c r="B7111" s="596" t="s">
        <v>7827</v>
      </c>
      <c r="C7111" s="596" t="s">
        <v>68</v>
      </c>
      <c r="D7111" s="596" t="s">
        <v>1410</v>
      </c>
      <c r="E7111" s="597">
        <v>1.06</v>
      </c>
      <c r="F7111" s="591" t="s">
        <v>794</v>
      </c>
    </row>
    <row r="7112" spans="1:6">
      <c r="A7112" s="596">
        <v>100273</v>
      </c>
      <c r="B7112" s="596" t="s">
        <v>7828</v>
      </c>
      <c r="C7112" s="596" t="s">
        <v>7745</v>
      </c>
      <c r="D7112" s="596" t="s">
        <v>1410</v>
      </c>
      <c r="E7112" s="597">
        <v>2.79</v>
      </c>
      <c r="F7112" s="591" t="s">
        <v>794</v>
      </c>
    </row>
    <row r="7113" spans="1:6">
      <c r="A7113" s="596">
        <v>100274</v>
      </c>
      <c r="B7113" s="596" t="s">
        <v>7829</v>
      </c>
      <c r="C7113" s="596" t="s">
        <v>7772</v>
      </c>
      <c r="D7113" s="596" t="s">
        <v>1410</v>
      </c>
      <c r="E7113" s="597">
        <v>23.82</v>
      </c>
      <c r="F7113" s="591" t="s">
        <v>794</v>
      </c>
    </row>
    <row r="7114" spans="1:6">
      <c r="A7114" s="596">
        <v>100275</v>
      </c>
      <c r="B7114" s="596" t="s">
        <v>7830</v>
      </c>
      <c r="C7114" s="596" t="s">
        <v>7772</v>
      </c>
      <c r="D7114" s="596" t="s">
        <v>1410</v>
      </c>
      <c r="E7114" s="597">
        <v>15.4</v>
      </c>
      <c r="F7114" s="591" t="s">
        <v>794</v>
      </c>
    </row>
    <row r="7115" spans="1:6">
      <c r="A7115" s="596">
        <v>100276</v>
      </c>
      <c r="B7115" s="596" t="s">
        <v>7831</v>
      </c>
      <c r="C7115" s="596" t="s">
        <v>7772</v>
      </c>
      <c r="D7115" s="596" t="s">
        <v>1410</v>
      </c>
      <c r="E7115" s="597">
        <v>28.1</v>
      </c>
      <c r="F7115" s="591" t="s">
        <v>794</v>
      </c>
    </row>
    <row r="7116" spans="1:6">
      <c r="A7116" s="596">
        <v>100277</v>
      </c>
      <c r="B7116" s="596" t="s">
        <v>7832</v>
      </c>
      <c r="C7116" s="596" t="s">
        <v>7772</v>
      </c>
      <c r="D7116" s="596" t="s">
        <v>793</v>
      </c>
      <c r="E7116" s="597">
        <v>2.0299999999999998</v>
      </c>
      <c r="F7116" s="591" t="s">
        <v>794</v>
      </c>
    </row>
    <row r="7117" spans="1:6">
      <c r="A7117" s="596">
        <v>100278</v>
      </c>
      <c r="B7117" s="596" t="s">
        <v>7833</v>
      </c>
      <c r="C7117" s="596" t="s">
        <v>7759</v>
      </c>
      <c r="D7117" s="596" t="s">
        <v>1410</v>
      </c>
      <c r="E7117" s="597">
        <v>34.17</v>
      </c>
      <c r="F7117" s="591" t="s">
        <v>794</v>
      </c>
    </row>
    <row r="7118" spans="1:6">
      <c r="A7118" s="596">
        <v>100279</v>
      </c>
      <c r="B7118" s="596" t="s">
        <v>7834</v>
      </c>
      <c r="C7118" s="596" t="s">
        <v>123</v>
      </c>
      <c r="D7118" s="596" t="s">
        <v>1410</v>
      </c>
      <c r="E7118" s="597">
        <v>0.66</v>
      </c>
      <c r="F7118" s="591" t="s">
        <v>794</v>
      </c>
    </row>
    <row r="7119" spans="1:6">
      <c r="A7119" s="596">
        <v>100280</v>
      </c>
      <c r="B7119" s="596" t="s">
        <v>7835</v>
      </c>
      <c r="C7119" s="596" t="s">
        <v>7759</v>
      </c>
      <c r="D7119" s="596" t="s">
        <v>1410</v>
      </c>
      <c r="E7119" s="597">
        <v>15.69</v>
      </c>
      <c r="F7119" s="591" t="s">
        <v>794</v>
      </c>
    </row>
    <row r="7120" spans="1:6">
      <c r="A7120" s="596">
        <v>100281</v>
      </c>
      <c r="B7120" s="596" t="s">
        <v>7836</v>
      </c>
      <c r="C7120" s="596" t="s">
        <v>7759</v>
      </c>
      <c r="D7120" s="596" t="s">
        <v>793</v>
      </c>
      <c r="E7120" s="597">
        <v>3.89</v>
      </c>
      <c r="F7120" s="591" t="s">
        <v>794</v>
      </c>
    </row>
    <row r="7121" spans="1:6">
      <c r="A7121" s="596">
        <v>100282</v>
      </c>
      <c r="B7121" s="596" t="s">
        <v>7837</v>
      </c>
      <c r="C7121" s="596" t="s">
        <v>7772</v>
      </c>
      <c r="D7121" s="596" t="s">
        <v>1410</v>
      </c>
      <c r="E7121" s="597">
        <v>133.82</v>
      </c>
      <c r="F7121" s="591" t="s">
        <v>794</v>
      </c>
    </row>
    <row r="7122" spans="1:6">
      <c r="A7122" s="596">
        <v>100283</v>
      </c>
      <c r="B7122" s="596" t="s">
        <v>7838</v>
      </c>
      <c r="C7122" s="596" t="s">
        <v>7772</v>
      </c>
      <c r="D7122" s="596" t="s">
        <v>1410</v>
      </c>
      <c r="E7122" s="597">
        <v>21.61</v>
      </c>
      <c r="F7122" s="591" t="s">
        <v>794</v>
      </c>
    </row>
    <row r="7123" spans="1:6">
      <c r="A7123" s="596">
        <v>100284</v>
      </c>
      <c r="B7123" s="596" t="s">
        <v>7839</v>
      </c>
      <c r="C7123" s="596" t="s">
        <v>7772</v>
      </c>
      <c r="D7123" s="596" t="s">
        <v>793</v>
      </c>
      <c r="E7123" s="597">
        <v>11.37</v>
      </c>
      <c r="F7123" s="591" t="s">
        <v>794</v>
      </c>
    </row>
    <row r="7124" spans="1:6">
      <c r="A7124" s="596">
        <v>100285</v>
      </c>
      <c r="B7124" s="596" t="s">
        <v>7840</v>
      </c>
      <c r="C7124" s="596" t="s">
        <v>7791</v>
      </c>
      <c r="D7124" s="596" t="s">
        <v>1410</v>
      </c>
      <c r="E7124" s="598">
        <v>35.950000000000003</v>
      </c>
      <c r="F7124" s="591" t="s">
        <v>794</v>
      </c>
    </row>
    <row r="7125" spans="1:6">
      <c r="A7125" s="596">
        <v>100286</v>
      </c>
      <c r="B7125" s="596" t="s">
        <v>7841</v>
      </c>
      <c r="C7125" s="596" t="s">
        <v>7791</v>
      </c>
      <c r="D7125" s="596" t="s">
        <v>1410</v>
      </c>
      <c r="E7125" s="598">
        <v>11.71</v>
      </c>
      <c r="F7125" s="591" t="s">
        <v>794</v>
      </c>
    </row>
    <row r="7126" spans="1:6">
      <c r="A7126" s="596">
        <v>100287</v>
      </c>
      <c r="B7126" s="596" t="s">
        <v>7842</v>
      </c>
      <c r="C7126" s="596" t="s">
        <v>7791</v>
      </c>
      <c r="D7126" s="596" t="s">
        <v>1410</v>
      </c>
      <c r="E7126" s="598">
        <v>11.22</v>
      </c>
      <c r="F7126" s="591" t="s">
        <v>794</v>
      </c>
    </row>
    <row r="7127" spans="1:6">
      <c r="A7127" s="596">
        <v>99802</v>
      </c>
      <c r="B7127" s="596" t="s">
        <v>7843</v>
      </c>
      <c r="C7127" s="596" t="s">
        <v>68</v>
      </c>
      <c r="D7127" s="596" t="s">
        <v>1410</v>
      </c>
      <c r="E7127" s="598">
        <v>0.45</v>
      </c>
      <c r="F7127" s="591" t="s">
        <v>794</v>
      </c>
    </row>
    <row r="7128" spans="1:6">
      <c r="A7128" s="596">
        <v>99803</v>
      </c>
      <c r="B7128" s="596" t="s">
        <v>467</v>
      </c>
      <c r="C7128" s="596" t="s">
        <v>68</v>
      </c>
      <c r="D7128" s="596" t="s">
        <v>1410</v>
      </c>
      <c r="E7128" s="597">
        <v>1.77</v>
      </c>
      <c r="F7128" s="591" t="s">
        <v>794</v>
      </c>
    </row>
    <row r="7129" spans="1:6">
      <c r="A7129" s="596">
        <v>99804</v>
      </c>
      <c r="B7129" s="596" t="s">
        <v>7844</v>
      </c>
      <c r="C7129" s="596" t="s">
        <v>68</v>
      </c>
      <c r="D7129" s="596" t="s">
        <v>942</v>
      </c>
      <c r="E7129" s="597">
        <v>4.6100000000000003</v>
      </c>
      <c r="F7129" s="591" t="s">
        <v>794</v>
      </c>
    </row>
    <row r="7130" spans="1:6">
      <c r="A7130" s="596">
        <v>99805</v>
      </c>
      <c r="B7130" s="596" t="s">
        <v>7845</v>
      </c>
      <c r="C7130" s="596" t="s">
        <v>68</v>
      </c>
      <c r="D7130" s="596" t="s">
        <v>942</v>
      </c>
      <c r="E7130" s="597">
        <v>9.7200000000000006</v>
      </c>
      <c r="F7130" s="591" t="s">
        <v>794</v>
      </c>
    </row>
    <row r="7131" spans="1:6">
      <c r="A7131" s="596">
        <v>99806</v>
      </c>
      <c r="B7131" s="596" t="s">
        <v>7846</v>
      </c>
      <c r="C7131" s="596" t="s">
        <v>68</v>
      </c>
      <c r="D7131" s="596" t="s">
        <v>1410</v>
      </c>
      <c r="E7131" s="597">
        <v>0.73</v>
      </c>
      <c r="F7131" s="591" t="s">
        <v>794</v>
      </c>
    </row>
    <row r="7132" spans="1:6">
      <c r="A7132" s="596">
        <v>99807</v>
      </c>
      <c r="B7132" s="596" t="s">
        <v>7847</v>
      </c>
      <c r="C7132" s="596" t="s">
        <v>68</v>
      </c>
      <c r="D7132" s="596" t="s">
        <v>942</v>
      </c>
      <c r="E7132" s="597">
        <v>1.4</v>
      </c>
      <c r="F7132" s="591" t="s">
        <v>794</v>
      </c>
    </row>
    <row r="7133" spans="1:6">
      <c r="A7133" s="596">
        <v>99808</v>
      </c>
      <c r="B7133" s="596" t="s">
        <v>7848</v>
      </c>
      <c r="C7133" s="596" t="s">
        <v>68</v>
      </c>
      <c r="D7133" s="596" t="s">
        <v>942</v>
      </c>
      <c r="E7133" s="597">
        <v>3.48</v>
      </c>
      <c r="F7133" s="591" t="s">
        <v>794</v>
      </c>
    </row>
    <row r="7134" spans="1:6">
      <c r="A7134" s="596">
        <v>99809</v>
      </c>
      <c r="B7134" s="596" t="s">
        <v>7849</v>
      </c>
      <c r="C7134" s="596" t="s">
        <v>68</v>
      </c>
      <c r="D7134" s="596" t="s">
        <v>1410</v>
      </c>
      <c r="E7134" s="597">
        <v>5.0599999999999996</v>
      </c>
      <c r="F7134" s="591" t="s">
        <v>794</v>
      </c>
    </row>
    <row r="7135" spans="1:6">
      <c r="A7135" s="596">
        <v>99810</v>
      </c>
      <c r="B7135" s="596" t="s">
        <v>7850</v>
      </c>
      <c r="C7135" s="596" t="s">
        <v>68</v>
      </c>
      <c r="D7135" s="596" t="s">
        <v>942</v>
      </c>
      <c r="E7135" s="597">
        <v>6.3</v>
      </c>
      <c r="F7135" s="591" t="s">
        <v>794</v>
      </c>
    </row>
    <row r="7136" spans="1:6">
      <c r="A7136" s="596">
        <v>99811</v>
      </c>
      <c r="B7136" s="596" t="s">
        <v>7851</v>
      </c>
      <c r="C7136" s="596" t="s">
        <v>68</v>
      </c>
      <c r="D7136" s="596" t="s">
        <v>1410</v>
      </c>
      <c r="E7136" s="597">
        <v>3.02</v>
      </c>
      <c r="F7136" s="591" t="s">
        <v>794</v>
      </c>
    </row>
    <row r="7137" spans="1:6">
      <c r="A7137" s="596">
        <v>99812</v>
      </c>
      <c r="B7137" s="596" t="s">
        <v>7852</v>
      </c>
      <c r="C7137" s="596" t="s">
        <v>68</v>
      </c>
      <c r="D7137" s="596" t="s">
        <v>1410</v>
      </c>
      <c r="E7137" s="597">
        <v>0.97</v>
      </c>
      <c r="F7137" s="591" t="s">
        <v>794</v>
      </c>
    </row>
    <row r="7138" spans="1:6">
      <c r="A7138" s="596">
        <v>99813</v>
      </c>
      <c r="B7138" s="596" t="s">
        <v>7853</v>
      </c>
      <c r="C7138" s="596" t="s">
        <v>68</v>
      </c>
      <c r="D7138" s="596" t="s">
        <v>942</v>
      </c>
      <c r="E7138" s="597">
        <v>0.84</v>
      </c>
      <c r="F7138" s="591" t="s">
        <v>794</v>
      </c>
    </row>
    <row r="7139" spans="1:6">
      <c r="A7139" s="596">
        <v>99814</v>
      </c>
      <c r="B7139" s="596" t="s">
        <v>7854</v>
      </c>
      <c r="C7139" s="596" t="s">
        <v>68</v>
      </c>
      <c r="D7139" s="596" t="s">
        <v>942</v>
      </c>
      <c r="E7139" s="597">
        <v>1.7</v>
      </c>
      <c r="F7139" s="591" t="s">
        <v>794</v>
      </c>
    </row>
    <row r="7140" spans="1:6">
      <c r="A7140" s="596">
        <v>99815</v>
      </c>
      <c r="B7140" s="596" t="s">
        <v>7855</v>
      </c>
      <c r="C7140" s="596" t="s">
        <v>123</v>
      </c>
      <c r="D7140" s="596" t="s">
        <v>942</v>
      </c>
      <c r="E7140" s="597">
        <v>7.87</v>
      </c>
      <c r="F7140" s="591" t="s">
        <v>794</v>
      </c>
    </row>
    <row r="7141" spans="1:6">
      <c r="A7141" s="596">
        <v>99816</v>
      </c>
      <c r="B7141" s="596" t="s">
        <v>7856</v>
      </c>
      <c r="C7141" s="596" t="s">
        <v>123</v>
      </c>
      <c r="D7141" s="596" t="s">
        <v>942</v>
      </c>
      <c r="E7141" s="598">
        <v>8.33</v>
      </c>
      <c r="F7141" s="591" t="s">
        <v>794</v>
      </c>
    </row>
    <row r="7142" spans="1:6">
      <c r="A7142" s="596">
        <v>99817</v>
      </c>
      <c r="B7142" s="596" t="s">
        <v>7857</v>
      </c>
      <c r="C7142" s="596" t="s">
        <v>123</v>
      </c>
      <c r="D7142" s="596" t="s">
        <v>942</v>
      </c>
      <c r="E7142" s="598">
        <v>5.14</v>
      </c>
      <c r="F7142" s="591" t="s">
        <v>794</v>
      </c>
    </row>
    <row r="7143" spans="1:6">
      <c r="A7143" s="596">
        <v>99818</v>
      </c>
      <c r="B7143" s="596" t="s">
        <v>7858</v>
      </c>
      <c r="C7143" s="596" t="s">
        <v>123</v>
      </c>
      <c r="D7143" s="596" t="s">
        <v>942</v>
      </c>
      <c r="E7143" s="598">
        <v>5.14</v>
      </c>
      <c r="F7143" s="591" t="s">
        <v>794</v>
      </c>
    </row>
    <row r="7144" spans="1:6">
      <c r="A7144" s="596">
        <v>99819</v>
      </c>
      <c r="B7144" s="596" t="s">
        <v>7859</v>
      </c>
      <c r="C7144" s="596" t="s">
        <v>68</v>
      </c>
      <c r="D7144" s="596" t="s">
        <v>942</v>
      </c>
      <c r="E7144" s="598">
        <v>14.44</v>
      </c>
      <c r="F7144" s="591" t="s">
        <v>794</v>
      </c>
    </row>
    <row r="7145" spans="1:6">
      <c r="A7145" s="596">
        <v>99820</v>
      </c>
      <c r="B7145" s="596" t="s">
        <v>7860</v>
      </c>
      <c r="C7145" s="596" t="s">
        <v>68</v>
      </c>
      <c r="D7145" s="596" t="s">
        <v>942</v>
      </c>
      <c r="E7145" s="598">
        <v>1.77</v>
      </c>
      <c r="F7145" s="591" t="s">
        <v>794</v>
      </c>
    </row>
    <row r="7146" spans="1:6">
      <c r="A7146" s="596">
        <v>99821</v>
      </c>
      <c r="B7146" s="596" t="s">
        <v>7861</v>
      </c>
      <c r="C7146" s="596" t="s">
        <v>68</v>
      </c>
      <c r="D7146" s="596" t="s">
        <v>942</v>
      </c>
      <c r="E7146" s="597">
        <v>2.77</v>
      </c>
      <c r="F7146" s="591" t="s">
        <v>794</v>
      </c>
    </row>
    <row r="7147" spans="1:6">
      <c r="A7147" s="596">
        <v>99822</v>
      </c>
      <c r="B7147" s="596" t="s">
        <v>7862</v>
      </c>
      <c r="C7147" s="596" t="s">
        <v>68</v>
      </c>
      <c r="D7147" s="596" t="s">
        <v>1410</v>
      </c>
      <c r="E7147" s="597">
        <v>0.86</v>
      </c>
      <c r="F7147" s="591" t="s">
        <v>794</v>
      </c>
    </row>
    <row r="7148" spans="1:6">
      <c r="A7148" s="596">
        <v>99823</v>
      </c>
      <c r="B7148" s="596" t="s">
        <v>7863</v>
      </c>
      <c r="C7148" s="596" t="s">
        <v>68</v>
      </c>
      <c r="D7148" s="596" t="s">
        <v>942</v>
      </c>
      <c r="E7148" s="597">
        <v>2.06</v>
      </c>
      <c r="F7148" s="591" t="s">
        <v>794</v>
      </c>
    </row>
    <row r="7149" spans="1:6">
      <c r="A7149" s="596">
        <v>99824</v>
      </c>
      <c r="B7149" s="596" t="s">
        <v>7864</v>
      </c>
      <c r="C7149" s="596" t="s">
        <v>68</v>
      </c>
      <c r="D7149" s="596" t="s">
        <v>942</v>
      </c>
      <c r="E7149" s="597">
        <v>2.2400000000000002</v>
      </c>
      <c r="F7149" s="591" t="s">
        <v>794</v>
      </c>
    </row>
    <row r="7150" spans="1:6">
      <c r="A7150" s="596">
        <v>99825</v>
      </c>
      <c r="B7150" s="596" t="s">
        <v>7865</v>
      </c>
      <c r="C7150" s="596" t="s">
        <v>68</v>
      </c>
      <c r="D7150" s="596" t="s">
        <v>942</v>
      </c>
      <c r="E7150" s="597">
        <v>3.21</v>
      </c>
      <c r="F7150" s="591" t="s">
        <v>794</v>
      </c>
    </row>
    <row r="7151" spans="1:6">
      <c r="A7151" s="596">
        <v>99826</v>
      </c>
      <c r="B7151" s="596" t="s">
        <v>7866</v>
      </c>
      <c r="C7151" s="596" t="s">
        <v>68</v>
      </c>
      <c r="D7151" s="596" t="s">
        <v>1410</v>
      </c>
      <c r="E7151" s="597">
        <v>1.32</v>
      </c>
      <c r="F7151" s="591" t="s">
        <v>794</v>
      </c>
    </row>
    <row r="7152" spans="1:6">
      <c r="A7152" s="596">
        <v>97013</v>
      </c>
      <c r="B7152" s="596" t="s">
        <v>7867</v>
      </c>
      <c r="C7152" s="596" t="s">
        <v>67</v>
      </c>
      <c r="D7152" s="596" t="s">
        <v>942</v>
      </c>
      <c r="E7152" s="597">
        <v>87.91</v>
      </c>
      <c r="F7152" s="591" t="s">
        <v>794</v>
      </c>
    </row>
    <row r="7153" spans="1:6">
      <c r="A7153" s="596">
        <v>97014</v>
      </c>
      <c r="B7153" s="596" t="s">
        <v>7868</v>
      </c>
      <c r="C7153" s="596" t="s">
        <v>67</v>
      </c>
      <c r="D7153" s="596" t="s">
        <v>942</v>
      </c>
      <c r="E7153" s="597">
        <v>64.05</v>
      </c>
      <c r="F7153" s="591" t="s">
        <v>794</v>
      </c>
    </row>
    <row r="7154" spans="1:6">
      <c r="A7154" s="596">
        <v>97015</v>
      </c>
      <c r="B7154" s="596" t="s">
        <v>7869</v>
      </c>
      <c r="C7154" s="596" t="s">
        <v>67</v>
      </c>
      <c r="D7154" s="596" t="s">
        <v>942</v>
      </c>
      <c r="E7154" s="597">
        <v>52.14</v>
      </c>
      <c r="F7154" s="591" t="s">
        <v>794</v>
      </c>
    </row>
    <row r="7155" spans="1:6">
      <c r="A7155" s="596">
        <v>97016</v>
      </c>
      <c r="B7155" s="596" t="s">
        <v>7870</v>
      </c>
      <c r="C7155" s="596" t="s">
        <v>67</v>
      </c>
      <c r="D7155" s="596" t="s">
        <v>942</v>
      </c>
      <c r="E7155" s="597">
        <v>53.24</v>
      </c>
      <c r="F7155" s="591" t="s">
        <v>794</v>
      </c>
    </row>
    <row r="7156" spans="1:6">
      <c r="A7156" s="596">
        <v>97017</v>
      </c>
      <c r="B7156" s="596" t="s">
        <v>7871</v>
      </c>
      <c r="C7156" s="596" t="s">
        <v>67</v>
      </c>
      <c r="D7156" s="596" t="s">
        <v>942</v>
      </c>
      <c r="E7156" s="597">
        <v>39.54</v>
      </c>
      <c r="F7156" s="591" t="s">
        <v>794</v>
      </c>
    </row>
    <row r="7157" spans="1:6">
      <c r="A7157" s="596">
        <v>97018</v>
      </c>
      <c r="B7157" s="596" t="s">
        <v>7872</v>
      </c>
      <c r="C7157" s="596" t="s">
        <v>67</v>
      </c>
      <c r="D7157" s="596" t="s">
        <v>942</v>
      </c>
      <c r="E7157" s="598">
        <v>32.770000000000003</v>
      </c>
      <c r="F7157" s="591" t="s">
        <v>794</v>
      </c>
    </row>
    <row r="7158" spans="1:6">
      <c r="A7158" s="596">
        <v>97031</v>
      </c>
      <c r="B7158" s="596" t="s">
        <v>7873</v>
      </c>
      <c r="C7158" s="596" t="s">
        <v>67</v>
      </c>
      <c r="D7158" s="596" t="s">
        <v>942</v>
      </c>
      <c r="E7158" s="597">
        <v>90.37</v>
      </c>
      <c r="F7158" s="591" t="s">
        <v>794</v>
      </c>
    </row>
    <row r="7159" spans="1:6">
      <c r="A7159" s="596">
        <v>97032</v>
      </c>
      <c r="B7159" s="596" t="s">
        <v>7874</v>
      </c>
      <c r="C7159" s="596" t="s">
        <v>67</v>
      </c>
      <c r="D7159" s="596" t="s">
        <v>942</v>
      </c>
      <c r="E7159" s="597">
        <v>53.94</v>
      </c>
      <c r="F7159" s="591" t="s">
        <v>794</v>
      </c>
    </row>
    <row r="7160" spans="1:6">
      <c r="A7160" s="596">
        <v>97033</v>
      </c>
      <c r="B7160" s="596" t="s">
        <v>7875</v>
      </c>
      <c r="C7160" s="596" t="s">
        <v>67</v>
      </c>
      <c r="D7160" s="596" t="s">
        <v>942</v>
      </c>
      <c r="E7160" s="597">
        <v>77.39</v>
      </c>
      <c r="F7160" s="591" t="s">
        <v>794</v>
      </c>
    </row>
    <row r="7161" spans="1:6">
      <c r="A7161" s="596">
        <v>97034</v>
      </c>
      <c r="B7161" s="596" t="s">
        <v>7876</v>
      </c>
      <c r="C7161" s="596" t="s">
        <v>67</v>
      </c>
      <c r="D7161" s="596" t="s">
        <v>942</v>
      </c>
      <c r="E7161" s="597">
        <v>49.41</v>
      </c>
      <c r="F7161" s="591" t="s">
        <v>794</v>
      </c>
    </row>
    <row r="7162" spans="1:6">
      <c r="A7162" s="596">
        <v>97039</v>
      </c>
      <c r="B7162" s="596" t="s">
        <v>7877</v>
      </c>
      <c r="C7162" s="596" t="s">
        <v>68</v>
      </c>
      <c r="D7162" s="596" t="s">
        <v>942</v>
      </c>
      <c r="E7162" s="597">
        <v>99.44</v>
      </c>
      <c r="F7162" s="591" t="s">
        <v>794</v>
      </c>
    </row>
    <row r="7163" spans="1:6">
      <c r="A7163" s="596">
        <v>97040</v>
      </c>
      <c r="B7163" s="596" t="s">
        <v>7878</v>
      </c>
      <c r="C7163" s="596" t="s">
        <v>68</v>
      </c>
      <c r="D7163" s="596" t="s">
        <v>942</v>
      </c>
      <c r="E7163" s="597">
        <v>17.63</v>
      </c>
      <c r="F7163" s="591" t="s">
        <v>794</v>
      </c>
    </row>
    <row r="7164" spans="1:6">
      <c r="A7164" s="596">
        <v>97041</v>
      </c>
      <c r="B7164" s="596" t="s">
        <v>7879</v>
      </c>
      <c r="C7164" s="596" t="s">
        <v>68</v>
      </c>
      <c r="D7164" s="596" t="s">
        <v>942</v>
      </c>
      <c r="E7164" s="597">
        <v>182.28</v>
      </c>
      <c r="F7164" s="591" t="s">
        <v>794</v>
      </c>
    </row>
    <row r="7165" spans="1:6">
      <c r="A7165" s="596">
        <v>97046</v>
      </c>
      <c r="B7165" s="596" t="s">
        <v>7880</v>
      </c>
      <c r="C7165" s="596" t="s">
        <v>68</v>
      </c>
      <c r="D7165" s="596" t="s">
        <v>793</v>
      </c>
      <c r="E7165" s="597">
        <v>0.32</v>
      </c>
      <c r="F7165" s="591" t="s">
        <v>794</v>
      </c>
    </row>
    <row r="7166" spans="1:6">
      <c r="A7166" s="596">
        <v>97047</v>
      </c>
      <c r="B7166" s="596" t="s">
        <v>7881</v>
      </c>
      <c r="C7166" s="596" t="s">
        <v>68</v>
      </c>
      <c r="D7166" s="596" t="s">
        <v>793</v>
      </c>
      <c r="E7166" s="597">
        <v>0.12</v>
      </c>
      <c r="F7166" s="591" t="s">
        <v>794</v>
      </c>
    </row>
    <row r="7167" spans="1:6">
      <c r="A7167" s="596">
        <v>97048</v>
      </c>
      <c r="B7167" s="596" t="s">
        <v>7882</v>
      </c>
      <c r="C7167" s="596" t="s">
        <v>68</v>
      </c>
      <c r="D7167" s="596" t="s">
        <v>793</v>
      </c>
      <c r="E7167" s="597">
        <v>0.09</v>
      </c>
      <c r="F7167" s="591" t="s">
        <v>794</v>
      </c>
    </row>
    <row r="7168" spans="1:6">
      <c r="A7168" s="596">
        <v>97054</v>
      </c>
      <c r="B7168" s="596" t="s">
        <v>7883</v>
      </c>
      <c r="C7168" s="596" t="s">
        <v>123</v>
      </c>
      <c r="D7168" s="596" t="s">
        <v>942</v>
      </c>
      <c r="E7168" s="597">
        <v>28.82</v>
      </c>
      <c r="F7168" s="591" t="s">
        <v>794</v>
      </c>
    </row>
    <row r="7169" spans="1:6">
      <c r="A7169" s="596">
        <v>97062</v>
      </c>
      <c r="B7169" s="596" t="s">
        <v>7884</v>
      </c>
      <c r="C7169" s="596" t="s">
        <v>68</v>
      </c>
      <c r="D7169" s="596" t="s">
        <v>942</v>
      </c>
      <c r="E7169" s="597">
        <v>6.51</v>
      </c>
      <c r="F7169" s="591" t="s">
        <v>794</v>
      </c>
    </row>
    <row r="7170" spans="1:6">
      <c r="A7170" s="596">
        <v>97063</v>
      </c>
      <c r="B7170" s="596" t="s">
        <v>7885</v>
      </c>
      <c r="C7170" s="596" t="s">
        <v>68</v>
      </c>
      <c r="D7170" s="596" t="s">
        <v>942</v>
      </c>
      <c r="E7170" s="597">
        <v>14.92</v>
      </c>
      <c r="F7170" s="591" t="s">
        <v>794</v>
      </c>
    </row>
    <row r="7171" spans="1:6">
      <c r="A7171" s="596">
        <v>97064</v>
      </c>
      <c r="B7171" s="596" t="s">
        <v>7886</v>
      </c>
      <c r="C7171" s="596" t="s">
        <v>67</v>
      </c>
      <c r="D7171" s="596" t="s">
        <v>942</v>
      </c>
      <c r="E7171" s="597">
        <v>20.93</v>
      </c>
      <c r="F7171" s="591" t="s">
        <v>794</v>
      </c>
    </row>
    <row r="7172" spans="1:6">
      <c r="A7172" s="596">
        <v>97065</v>
      </c>
      <c r="B7172" s="596" t="s">
        <v>7887</v>
      </c>
      <c r="C7172" s="596" t="s">
        <v>63</v>
      </c>
      <c r="D7172" s="596" t="s">
        <v>942</v>
      </c>
      <c r="E7172" s="597">
        <v>10.039999999999999</v>
      </c>
      <c r="F7172" s="591" t="s">
        <v>794</v>
      </c>
    </row>
    <row r="7173" spans="1:6">
      <c r="A7173" s="596">
        <v>97066</v>
      </c>
      <c r="B7173" s="596" t="s">
        <v>7888</v>
      </c>
      <c r="C7173" s="596" t="s">
        <v>68</v>
      </c>
      <c r="D7173" s="596" t="s">
        <v>793</v>
      </c>
      <c r="E7173" s="597">
        <v>352.93</v>
      </c>
      <c r="F7173" s="591" t="s">
        <v>794</v>
      </c>
    </row>
    <row r="7174" spans="1:6">
      <c r="A7174" s="596">
        <v>97067</v>
      </c>
      <c r="B7174" s="596" t="s">
        <v>7889</v>
      </c>
      <c r="C7174" s="596" t="s">
        <v>67</v>
      </c>
      <c r="D7174" s="596" t="s">
        <v>942</v>
      </c>
      <c r="E7174" s="597">
        <v>544.51</v>
      </c>
      <c r="F7174" s="591" t="s">
        <v>794</v>
      </c>
    </row>
    <row r="7175" spans="1:6">
      <c r="A7175" s="596">
        <v>104989</v>
      </c>
      <c r="B7175" s="596" t="s">
        <v>7890</v>
      </c>
      <c r="C7175" s="596" t="s">
        <v>123</v>
      </c>
      <c r="D7175" s="596" t="s">
        <v>942</v>
      </c>
      <c r="E7175" s="597">
        <v>33.97</v>
      </c>
      <c r="F7175" s="591" t="s">
        <v>794</v>
      </c>
    </row>
    <row r="7176" spans="1:6">
      <c r="A7176" s="596">
        <v>104990</v>
      </c>
      <c r="B7176" s="596" t="s">
        <v>7891</v>
      </c>
      <c r="C7176" s="596" t="s">
        <v>67</v>
      </c>
      <c r="D7176" s="596" t="s">
        <v>942</v>
      </c>
      <c r="E7176" s="597">
        <v>9.9700000000000006</v>
      </c>
      <c r="F7176" s="591" t="s">
        <v>794</v>
      </c>
    </row>
    <row r="7177" spans="1:6">
      <c r="A7177" s="596">
        <v>105103</v>
      </c>
      <c r="B7177" s="596" t="s">
        <v>7892</v>
      </c>
      <c r="C7177" s="596" t="s">
        <v>67</v>
      </c>
      <c r="D7177" s="596" t="s">
        <v>942</v>
      </c>
      <c r="E7177" s="597">
        <v>59.43</v>
      </c>
      <c r="F7177" s="591" t="s">
        <v>794</v>
      </c>
    </row>
    <row r="7178" spans="1:6">
      <c r="A7178" s="596">
        <v>105104</v>
      </c>
      <c r="B7178" s="596" t="s">
        <v>7893</v>
      </c>
      <c r="C7178" s="596" t="s">
        <v>123</v>
      </c>
      <c r="D7178" s="596" t="s">
        <v>793</v>
      </c>
      <c r="E7178" s="598">
        <v>3865.26</v>
      </c>
      <c r="F7178" s="591" t="s">
        <v>794</v>
      </c>
    </row>
    <row r="7179" spans="1:6">
      <c r="A7179" s="596">
        <v>105105</v>
      </c>
      <c r="B7179" s="596" t="s">
        <v>7894</v>
      </c>
      <c r="C7179" s="596" t="s">
        <v>67</v>
      </c>
      <c r="D7179" s="596" t="s">
        <v>942</v>
      </c>
      <c r="E7179" s="597">
        <v>41.73</v>
      </c>
      <c r="F7179" s="591" t="s">
        <v>794</v>
      </c>
    </row>
    <row r="7180" spans="1:6">
      <c r="A7180" s="596">
        <v>105106</v>
      </c>
      <c r="B7180" s="596" t="s">
        <v>7895</v>
      </c>
      <c r="C7180" s="596" t="s">
        <v>123</v>
      </c>
      <c r="D7180" s="596" t="s">
        <v>942</v>
      </c>
      <c r="E7180" s="598">
        <v>1353</v>
      </c>
      <c r="F7180" s="591" t="s">
        <v>794</v>
      </c>
    </row>
    <row r="7181" spans="1:6">
      <c r="A7181" s="596">
        <v>105107</v>
      </c>
      <c r="B7181" s="596" t="s">
        <v>7896</v>
      </c>
      <c r="C7181" s="596" t="s">
        <v>123</v>
      </c>
      <c r="D7181" s="596" t="s">
        <v>942</v>
      </c>
      <c r="E7181" s="598">
        <v>1997.84</v>
      </c>
      <c r="F7181" s="591" t="s">
        <v>794</v>
      </c>
    </row>
    <row r="7182" spans="1:6">
      <c r="A7182" s="596">
        <v>105110</v>
      </c>
      <c r="B7182" s="596" t="s">
        <v>7897</v>
      </c>
      <c r="C7182" s="596" t="s">
        <v>67</v>
      </c>
      <c r="D7182" s="596" t="s">
        <v>942</v>
      </c>
      <c r="E7182" s="597">
        <v>131.83000000000001</v>
      </c>
      <c r="F7182" s="591" t="s">
        <v>794</v>
      </c>
    </row>
    <row r="7183" spans="1:6">
      <c r="A7183" s="596">
        <v>105111</v>
      </c>
      <c r="B7183" s="596" t="s">
        <v>7898</v>
      </c>
      <c r="C7183" s="596" t="s">
        <v>123</v>
      </c>
      <c r="D7183" s="596" t="s">
        <v>793</v>
      </c>
      <c r="E7183" s="598">
        <v>15500.08</v>
      </c>
      <c r="F7183" s="591" t="s">
        <v>794</v>
      </c>
    </row>
    <row r="7184" spans="1:6">
      <c r="A7184" s="596">
        <v>105112</v>
      </c>
      <c r="B7184" s="596" t="s">
        <v>7899</v>
      </c>
      <c r="C7184" s="596" t="s">
        <v>67</v>
      </c>
      <c r="D7184" s="596" t="s">
        <v>942</v>
      </c>
      <c r="E7184" s="597">
        <v>110.06</v>
      </c>
      <c r="F7184" s="591" t="s">
        <v>794</v>
      </c>
    </row>
    <row r="7185" spans="1:6">
      <c r="A7185" s="596">
        <v>97621</v>
      </c>
      <c r="B7185" s="596" t="s">
        <v>7900</v>
      </c>
      <c r="C7185" s="596" t="s">
        <v>63</v>
      </c>
      <c r="D7185" s="596" t="s">
        <v>1410</v>
      </c>
      <c r="E7185" s="597">
        <v>99.28</v>
      </c>
      <c r="F7185" s="591" t="s">
        <v>794</v>
      </c>
    </row>
    <row r="7186" spans="1:6">
      <c r="A7186" s="596">
        <v>97622</v>
      </c>
      <c r="B7186" s="596" t="s">
        <v>7901</v>
      </c>
      <c r="C7186" s="596" t="s">
        <v>63</v>
      </c>
      <c r="D7186" s="596" t="s">
        <v>1410</v>
      </c>
      <c r="E7186" s="597">
        <v>48.38</v>
      </c>
      <c r="F7186" s="591" t="s">
        <v>794</v>
      </c>
    </row>
    <row r="7187" spans="1:6">
      <c r="A7187" s="596">
        <v>97623</v>
      </c>
      <c r="B7187" s="596" t="s">
        <v>7902</v>
      </c>
      <c r="C7187" s="596" t="s">
        <v>63</v>
      </c>
      <c r="D7187" s="596" t="s">
        <v>1410</v>
      </c>
      <c r="E7187" s="597">
        <v>148.22999999999999</v>
      </c>
      <c r="F7187" s="591" t="s">
        <v>794</v>
      </c>
    </row>
    <row r="7188" spans="1:6">
      <c r="A7188" s="596">
        <v>97624</v>
      </c>
      <c r="B7188" s="596" t="s">
        <v>7903</v>
      </c>
      <c r="C7188" s="596" t="s">
        <v>63</v>
      </c>
      <c r="D7188" s="596" t="s">
        <v>1410</v>
      </c>
      <c r="E7188" s="598">
        <v>90.98</v>
      </c>
      <c r="F7188" s="591" t="s">
        <v>794</v>
      </c>
    </row>
    <row r="7189" spans="1:6">
      <c r="A7189" s="596">
        <v>97625</v>
      </c>
      <c r="B7189" s="596" t="s">
        <v>7904</v>
      </c>
      <c r="C7189" s="596" t="s">
        <v>63</v>
      </c>
      <c r="D7189" s="596" t="s">
        <v>793</v>
      </c>
      <c r="E7189" s="598">
        <v>47.72</v>
      </c>
      <c r="F7189" s="591" t="s">
        <v>794</v>
      </c>
    </row>
    <row r="7190" spans="1:6">
      <c r="A7190" s="596">
        <v>97626</v>
      </c>
      <c r="B7190" s="596" t="s">
        <v>7905</v>
      </c>
      <c r="C7190" s="596" t="s">
        <v>63</v>
      </c>
      <c r="D7190" s="596" t="s">
        <v>1410</v>
      </c>
      <c r="E7190" s="597">
        <v>486.3</v>
      </c>
      <c r="F7190" s="591" t="s">
        <v>794</v>
      </c>
    </row>
    <row r="7191" spans="1:6">
      <c r="A7191" s="596">
        <v>97627</v>
      </c>
      <c r="B7191" s="596" t="s">
        <v>7906</v>
      </c>
      <c r="C7191" s="596" t="s">
        <v>63</v>
      </c>
      <c r="D7191" s="596" t="s">
        <v>942</v>
      </c>
      <c r="E7191" s="597">
        <v>141.69</v>
      </c>
      <c r="F7191" s="591" t="s">
        <v>794</v>
      </c>
    </row>
    <row r="7192" spans="1:6">
      <c r="A7192" s="596">
        <v>97628</v>
      </c>
      <c r="B7192" s="596" t="s">
        <v>7907</v>
      </c>
      <c r="C7192" s="596" t="s">
        <v>63</v>
      </c>
      <c r="D7192" s="596" t="s">
        <v>1410</v>
      </c>
      <c r="E7192" s="597">
        <v>226.49</v>
      </c>
      <c r="F7192" s="591" t="s">
        <v>794</v>
      </c>
    </row>
    <row r="7193" spans="1:6">
      <c r="A7193" s="596">
        <v>97629</v>
      </c>
      <c r="B7193" s="596" t="s">
        <v>7908</v>
      </c>
      <c r="C7193" s="596" t="s">
        <v>63</v>
      </c>
      <c r="D7193" s="596" t="s">
        <v>942</v>
      </c>
      <c r="E7193" s="597">
        <v>65.989999999999995</v>
      </c>
      <c r="F7193" s="591" t="s">
        <v>794</v>
      </c>
    </row>
    <row r="7194" spans="1:6">
      <c r="A7194" s="596">
        <v>97631</v>
      </c>
      <c r="B7194" s="596" t="s">
        <v>7909</v>
      </c>
      <c r="C7194" s="596" t="s">
        <v>68</v>
      </c>
      <c r="D7194" s="596" t="s">
        <v>1410</v>
      </c>
      <c r="E7194" s="597">
        <v>9.74</v>
      </c>
      <c r="F7194" s="591" t="s">
        <v>794</v>
      </c>
    </row>
    <row r="7195" spans="1:6">
      <c r="A7195" s="596">
        <v>97632</v>
      </c>
      <c r="B7195" s="596" t="s">
        <v>7910</v>
      </c>
      <c r="C7195" s="596" t="s">
        <v>67</v>
      </c>
      <c r="D7195" s="596" t="s">
        <v>942</v>
      </c>
      <c r="E7195" s="598">
        <v>2.2200000000000002</v>
      </c>
      <c r="F7195" s="591" t="s">
        <v>794</v>
      </c>
    </row>
    <row r="7196" spans="1:6">
      <c r="A7196" s="596">
        <v>97633</v>
      </c>
      <c r="B7196" s="596" t="s">
        <v>7911</v>
      </c>
      <c r="C7196" s="596" t="s">
        <v>68</v>
      </c>
      <c r="D7196" s="596" t="s">
        <v>942</v>
      </c>
      <c r="E7196" s="597">
        <v>19.440000000000001</v>
      </c>
      <c r="F7196" s="591" t="s">
        <v>794</v>
      </c>
    </row>
    <row r="7197" spans="1:6">
      <c r="A7197" s="596">
        <v>97634</v>
      </c>
      <c r="B7197" s="596" t="s">
        <v>7912</v>
      </c>
      <c r="C7197" s="596" t="s">
        <v>68</v>
      </c>
      <c r="D7197" s="596" t="s">
        <v>942</v>
      </c>
      <c r="E7197" s="597">
        <v>5.45</v>
      </c>
      <c r="F7197" s="591" t="s">
        <v>794</v>
      </c>
    </row>
    <row r="7198" spans="1:6">
      <c r="A7198" s="596">
        <v>97635</v>
      </c>
      <c r="B7198" s="596" t="s">
        <v>7913</v>
      </c>
      <c r="C7198" s="596" t="s">
        <v>68</v>
      </c>
      <c r="D7198" s="596" t="s">
        <v>942</v>
      </c>
      <c r="E7198" s="597">
        <v>14.02</v>
      </c>
      <c r="F7198" s="591" t="s">
        <v>794</v>
      </c>
    </row>
    <row r="7199" spans="1:6">
      <c r="A7199" s="596">
        <v>97636</v>
      </c>
      <c r="B7199" s="596" t="s">
        <v>7914</v>
      </c>
      <c r="C7199" s="596" t="s">
        <v>68</v>
      </c>
      <c r="D7199" s="596" t="s">
        <v>793</v>
      </c>
      <c r="E7199" s="597">
        <v>20.12</v>
      </c>
      <c r="F7199" s="591" t="s">
        <v>794</v>
      </c>
    </row>
    <row r="7200" spans="1:6">
      <c r="A7200" s="596">
        <v>97637</v>
      </c>
      <c r="B7200" s="596" t="s">
        <v>7915</v>
      </c>
      <c r="C7200" s="596" t="s">
        <v>68</v>
      </c>
      <c r="D7200" s="596" t="s">
        <v>942</v>
      </c>
      <c r="E7200" s="597">
        <v>2.41</v>
      </c>
      <c r="F7200" s="591" t="s">
        <v>794</v>
      </c>
    </row>
    <row r="7201" spans="1:6">
      <c r="A7201" s="596">
        <v>97638</v>
      </c>
      <c r="B7201" s="596" t="s">
        <v>7916</v>
      </c>
      <c r="C7201" s="596" t="s">
        <v>68</v>
      </c>
      <c r="D7201" s="596" t="s">
        <v>942</v>
      </c>
      <c r="E7201" s="598">
        <v>7.02</v>
      </c>
      <c r="F7201" s="591" t="s">
        <v>794</v>
      </c>
    </row>
    <row r="7202" spans="1:6">
      <c r="A7202" s="596">
        <v>97639</v>
      </c>
      <c r="B7202" s="596" t="s">
        <v>7917</v>
      </c>
      <c r="C7202" s="596" t="s">
        <v>68</v>
      </c>
      <c r="D7202" s="596" t="s">
        <v>1410</v>
      </c>
      <c r="E7202" s="597">
        <v>17.55</v>
      </c>
      <c r="F7202" s="591" t="s">
        <v>794</v>
      </c>
    </row>
    <row r="7203" spans="1:6">
      <c r="A7203" s="596">
        <v>97640</v>
      </c>
      <c r="B7203" s="596" t="s">
        <v>7918</v>
      </c>
      <c r="C7203" s="596" t="s">
        <v>68</v>
      </c>
      <c r="D7203" s="596" t="s">
        <v>942</v>
      </c>
      <c r="E7203" s="597">
        <v>1.63</v>
      </c>
      <c r="F7203" s="591" t="s">
        <v>794</v>
      </c>
    </row>
    <row r="7204" spans="1:6">
      <c r="A7204" s="596">
        <v>97641</v>
      </c>
      <c r="B7204" s="596" t="s">
        <v>7919</v>
      </c>
      <c r="C7204" s="596" t="s">
        <v>68</v>
      </c>
      <c r="D7204" s="596" t="s">
        <v>942</v>
      </c>
      <c r="E7204" s="597">
        <v>2.4700000000000002</v>
      </c>
      <c r="F7204" s="591" t="s">
        <v>794</v>
      </c>
    </row>
    <row r="7205" spans="1:6">
      <c r="A7205" s="596">
        <v>97642</v>
      </c>
      <c r="B7205" s="596" t="s">
        <v>7920</v>
      </c>
      <c r="C7205" s="596" t="s">
        <v>68</v>
      </c>
      <c r="D7205" s="596" t="s">
        <v>942</v>
      </c>
      <c r="E7205" s="598">
        <v>2.35</v>
      </c>
      <c r="F7205" s="591" t="s">
        <v>794</v>
      </c>
    </row>
    <row r="7206" spans="1:6">
      <c r="A7206" s="596">
        <v>97643</v>
      </c>
      <c r="B7206" s="596" t="s">
        <v>7921</v>
      </c>
      <c r="C7206" s="596" t="s">
        <v>68</v>
      </c>
      <c r="D7206" s="596" t="s">
        <v>1410</v>
      </c>
      <c r="E7206" s="597">
        <v>21.51</v>
      </c>
      <c r="F7206" s="591" t="s">
        <v>794</v>
      </c>
    </row>
    <row r="7207" spans="1:6">
      <c r="A7207" s="596">
        <v>97644</v>
      </c>
      <c r="B7207" s="596" t="s">
        <v>7922</v>
      </c>
      <c r="C7207" s="596" t="s">
        <v>68</v>
      </c>
      <c r="D7207" s="596" t="s">
        <v>1410</v>
      </c>
      <c r="E7207" s="597">
        <v>8.1199999999999992</v>
      </c>
      <c r="F7207" s="591" t="s">
        <v>794</v>
      </c>
    </row>
    <row r="7208" spans="1:6">
      <c r="A7208" s="596">
        <v>97645</v>
      </c>
      <c r="B7208" s="596" t="s">
        <v>7923</v>
      </c>
      <c r="C7208" s="596" t="s">
        <v>68</v>
      </c>
      <c r="D7208" s="596" t="s">
        <v>1410</v>
      </c>
      <c r="E7208" s="597">
        <v>20.99</v>
      </c>
      <c r="F7208" s="591" t="s">
        <v>794</v>
      </c>
    </row>
    <row r="7209" spans="1:6">
      <c r="A7209" s="596">
        <v>97647</v>
      </c>
      <c r="B7209" s="596" t="s">
        <v>7924</v>
      </c>
      <c r="C7209" s="596" t="s">
        <v>68</v>
      </c>
      <c r="D7209" s="596" t="s">
        <v>942</v>
      </c>
      <c r="E7209" s="598">
        <v>3.02</v>
      </c>
      <c r="F7209" s="591" t="s">
        <v>794</v>
      </c>
    </row>
    <row r="7210" spans="1:6">
      <c r="A7210" s="596">
        <v>97648</v>
      </c>
      <c r="B7210" s="596" t="s">
        <v>7925</v>
      </c>
      <c r="C7210" s="596" t="s">
        <v>68</v>
      </c>
      <c r="D7210" s="596" t="s">
        <v>942</v>
      </c>
      <c r="E7210" s="598">
        <v>1.73</v>
      </c>
      <c r="F7210" s="591" t="s">
        <v>794</v>
      </c>
    </row>
    <row r="7211" spans="1:6">
      <c r="A7211" s="596">
        <v>97649</v>
      </c>
      <c r="B7211" s="596" t="s">
        <v>7926</v>
      </c>
      <c r="C7211" s="596" t="s">
        <v>68</v>
      </c>
      <c r="D7211" s="596" t="s">
        <v>793</v>
      </c>
      <c r="E7211" s="598">
        <v>3.93</v>
      </c>
      <c r="F7211" s="591" t="s">
        <v>794</v>
      </c>
    </row>
    <row r="7212" spans="1:6">
      <c r="A7212" s="596">
        <v>97650</v>
      </c>
      <c r="B7212" s="596" t="s">
        <v>7927</v>
      </c>
      <c r="C7212" s="596" t="s">
        <v>68</v>
      </c>
      <c r="D7212" s="596" t="s">
        <v>942</v>
      </c>
      <c r="E7212" s="598">
        <v>6.52</v>
      </c>
      <c r="F7212" s="591" t="s">
        <v>794</v>
      </c>
    </row>
    <row r="7213" spans="1:6">
      <c r="A7213" s="596">
        <v>97651</v>
      </c>
      <c r="B7213" s="596" t="s">
        <v>7928</v>
      </c>
      <c r="C7213" s="596" t="s">
        <v>123</v>
      </c>
      <c r="D7213" s="596" t="s">
        <v>942</v>
      </c>
      <c r="E7213" s="597">
        <v>71.069999999999993</v>
      </c>
      <c r="F7213" s="591" t="s">
        <v>794</v>
      </c>
    </row>
    <row r="7214" spans="1:6">
      <c r="A7214" s="596">
        <v>97652</v>
      </c>
      <c r="B7214" s="596" t="s">
        <v>7929</v>
      </c>
      <c r="C7214" s="596" t="s">
        <v>123</v>
      </c>
      <c r="D7214" s="596" t="s">
        <v>942</v>
      </c>
      <c r="E7214" s="598">
        <v>161.12</v>
      </c>
      <c r="F7214" s="591" t="s">
        <v>794</v>
      </c>
    </row>
    <row r="7215" spans="1:6">
      <c r="A7215" s="596">
        <v>97653</v>
      </c>
      <c r="B7215" s="596" t="s">
        <v>7930</v>
      </c>
      <c r="C7215" s="596" t="s">
        <v>123</v>
      </c>
      <c r="D7215" s="596" t="s">
        <v>793</v>
      </c>
      <c r="E7215" s="597">
        <v>135.18</v>
      </c>
      <c r="F7215" s="591" t="s">
        <v>794</v>
      </c>
    </row>
    <row r="7216" spans="1:6">
      <c r="A7216" s="596">
        <v>97654</v>
      </c>
      <c r="B7216" s="596" t="s">
        <v>7931</v>
      </c>
      <c r="C7216" s="596" t="s">
        <v>123</v>
      </c>
      <c r="D7216" s="596" t="s">
        <v>793</v>
      </c>
      <c r="E7216" s="597">
        <v>164.65</v>
      </c>
      <c r="F7216" s="591" t="s">
        <v>794</v>
      </c>
    </row>
    <row r="7217" spans="1:6">
      <c r="A7217" s="596">
        <v>97655</v>
      </c>
      <c r="B7217" s="596" t="s">
        <v>7932</v>
      </c>
      <c r="C7217" s="596" t="s">
        <v>68</v>
      </c>
      <c r="D7217" s="596" t="s">
        <v>942</v>
      </c>
      <c r="E7217" s="597">
        <v>40</v>
      </c>
      <c r="F7217" s="591" t="s">
        <v>794</v>
      </c>
    </row>
    <row r="7218" spans="1:6">
      <c r="A7218" s="596">
        <v>97656</v>
      </c>
      <c r="B7218" s="596" t="s">
        <v>7933</v>
      </c>
      <c r="C7218" s="596" t="s">
        <v>123</v>
      </c>
      <c r="D7218" s="596" t="s">
        <v>942</v>
      </c>
      <c r="E7218" s="597">
        <v>353.52</v>
      </c>
      <c r="F7218" s="591" t="s">
        <v>794</v>
      </c>
    </row>
    <row r="7219" spans="1:6">
      <c r="A7219" s="596">
        <v>97657</v>
      </c>
      <c r="B7219" s="596" t="s">
        <v>7934</v>
      </c>
      <c r="C7219" s="596" t="s">
        <v>123</v>
      </c>
      <c r="D7219" s="596" t="s">
        <v>942</v>
      </c>
      <c r="E7219" s="597">
        <v>700.7</v>
      </c>
      <c r="F7219" s="591" t="s">
        <v>794</v>
      </c>
    </row>
    <row r="7220" spans="1:6">
      <c r="A7220" s="596">
        <v>97658</v>
      </c>
      <c r="B7220" s="596" t="s">
        <v>7935</v>
      </c>
      <c r="C7220" s="596" t="s">
        <v>123</v>
      </c>
      <c r="D7220" s="596" t="s">
        <v>793</v>
      </c>
      <c r="E7220" s="597">
        <v>219.49</v>
      </c>
      <c r="F7220" s="591" t="s">
        <v>794</v>
      </c>
    </row>
    <row r="7221" spans="1:6">
      <c r="A7221" s="596">
        <v>97659</v>
      </c>
      <c r="B7221" s="596" t="s">
        <v>7936</v>
      </c>
      <c r="C7221" s="596" t="s">
        <v>123</v>
      </c>
      <c r="D7221" s="596" t="s">
        <v>793</v>
      </c>
      <c r="E7221" s="597">
        <v>306.22000000000003</v>
      </c>
      <c r="F7221" s="591" t="s">
        <v>794</v>
      </c>
    </row>
    <row r="7222" spans="1:6">
      <c r="A7222" s="596">
        <v>97660</v>
      </c>
      <c r="B7222" s="596" t="s">
        <v>7937</v>
      </c>
      <c r="C7222" s="596" t="s">
        <v>123</v>
      </c>
      <c r="D7222" s="596" t="s">
        <v>1410</v>
      </c>
      <c r="E7222" s="597">
        <v>0.56999999999999995</v>
      </c>
      <c r="F7222" s="591" t="s">
        <v>794</v>
      </c>
    </row>
    <row r="7223" spans="1:6">
      <c r="A7223" s="596">
        <v>97661</v>
      </c>
      <c r="B7223" s="596" t="s">
        <v>7938</v>
      </c>
      <c r="C7223" s="596" t="s">
        <v>67</v>
      </c>
      <c r="D7223" s="596" t="s">
        <v>1410</v>
      </c>
      <c r="E7223" s="597">
        <v>0.61</v>
      </c>
      <c r="F7223" s="591" t="s">
        <v>794</v>
      </c>
    </row>
    <row r="7224" spans="1:6">
      <c r="A7224" s="596">
        <v>97662</v>
      </c>
      <c r="B7224" s="596" t="s">
        <v>7939</v>
      </c>
      <c r="C7224" s="596" t="s">
        <v>67</v>
      </c>
      <c r="D7224" s="596" t="s">
        <v>1410</v>
      </c>
      <c r="E7224" s="597">
        <v>0.43</v>
      </c>
      <c r="F7224" s="591" t="s">
        <v>794</v>
      </c>
    </row>
    <row r="7225" spans="1:6">
      <c r="A7225" s="596">
        <v>97663</v>
      </c>
      <c r="B7225" s="596" t="s">
        <v>7940</v>
      </c>
      <c r="C7225" s="596" t="s">
        <v>123</v>
      </c>
      <c r="D7225" s="596" t="s">
        <v>1410</v>
      </c>
      <c r="E7225" s="597">
        <v>10.81</v>
      </c>
      <c r="F7225" s="591" t="s">
        <v>794</v>
      </c>
    </row>
    <row r="7226" spans="1:6">
      <c r="A7226" s="596">
        <v>97664</v>
      </c>
      <c r="B7226" s="596" t="s">
        <v>7941</v>
      </c>
      <c r="C7226" s="596" t="s">
        <v>123</v>
      </c>
      <c r="D7226" s="596" t="s">
        <v>1410</v>
      </c>
      <c r="E7226" s="598">
        <v>1.34</v>
      </c>
      <c r="F7226" s="591" t="s">
        <v>794</v>
      </c>
    </row>
    <row r="7227" spans="1:6">
      <c r="A7227" s="596">
        <v>97665</v>
      </c>
      <c r="B7227" s="596" t="s">
        <v>7942</v>
      </c>
      <c r="C7227" s="596" t="s">
        <v>123</v>
      </c>
      <c r="D7227" s="596" t="s">
        <v>1410</v>
      </c>
      <c r="E7227" s="598">
        <v>1.54</v>
      </c>
      <c r="F7227" s="591" t="s">
        <v>794</v>
      </c>
    </row>
    <row r="7228" spans="1:6">
      <c r="A7228" s="596">
        <v>97666</v>
      </c>
      <c r="B7228" s="596" t="s">
        <v>7943</v>
      </c>
      <c r="C7228" s="596" t="s">
        <v>123</v>
      </c>
      <c r="D7228" s="596" t="s">
        <v>1410</v>
      </c>
      <c r="E7228" s="598">
        <v>7.87</v>
      </c>
      <c r="F7228" s="591" t="s">
        <v>794</v>
      </c>
    </row>
    <row r="7229" spans="1:6">
      <c r="A7229" s="596">
        <v>104789</v>
      </c>
      <c r="B7229" s="596" t="s">
        <v>7944</v>
      </c>
      <c r="C7229" s="596" t="s">
        <v>63</v>
      </c>
      <c r="D7229" s="596" t="s">
        <v>1410</v>
      </c>
      <c r="E7229" s="598">
        <v>170.3</v>
      </c>
      <c r="F7229" s="591" t="s">
        <v>794</v>
      </c>
    </row>
    <row r="7230" spans="1:6">
      <c r="A7230" s="596">
        <v>104790</v>
      </c>
      <c r="B7230" s="596" t="s">
        <v>7945</v>
      </c>
      <c r="C7230" s="596" t="s">
        <v>63</v>
      </c>
      <c r="D7230" s="596" t="s">
        <v>793</v>
      </c>
      <c r="E7230" s="598">
        <v>97.75</v>
      </c>
      <c r="F7230" s="591" t="s">
        <v>794</v>
      </c>
    </row>
    <row r="7231" spans="1:6">
      <c r="A7231" s="596">
        <v>104791</v>
      </c>
      <c r="B7231" s="596" t="s">
        <v>7946</v>
      </c>
      <c r="C7231" s="596" t="s">
        <v>68</v>
      </c>
      <c r="D7231" s="596" t="s">
        <v>942</v>
      </c>
      <c r="E7231" s="598">
        <v>4.82</v>
      </c>
      <c r="F7231" s="591" t="s">
        <v>794</v>
      </c>
    </row>
    <row r="7232" spans="1:6">
      <c r="A7232" s="596">
        <v>104792</v>
      </c>
      <c r="B7232" s="596" t="s">
        <v>7947</v>
      </c>
      <c r="C7232" s="596" t="s">
        <v>67</v>
      </c>
      <c r="D7232" s="596" t="s">
        <v>1410</v>
      </c>
      <c r="E7232" s="597">
        <v>0.33</v>
      </c>
      <c r="F7232" s="591" t="s">
        <v>794</v>
      </c>
    </row>
    <row r="7233" spans="1:6">
      <c r="A7233" s="596">
        <v>104793</v>
      </c>
      <c r="B7233" s="596" t="s">
        <v>7948</v>
      </c>
      <c r="C7233" s="596" t="s">
        <v>67</v>
      </c>
      <c r="D7233" s="596" t="s">
        <v>1410</v>
      </c>
      <c r="E7233" s="597">
        <v>0.46</v>
      </c>
      <c r="F7233" s="591" t="s">
        <v>794</v>
      </c>
    </row>
    <row r="7234" spans="1:6">
      <c r="A7234" s="596">
        <v>104794</v>
      </c>
      <c r="B7234" s="596" t="s">
        <v>7949</v>
      </c>
      <c r="C7234" s="596" t="s">
        <v>67</v>
      </c>
      <c r="D7234" s="596" t="s">
        <v>1410</v>
      </c>
      <c r="E7234" s="597">
        <v>0.83</v>
      </c>
      <c r="F7234" s="591" t="s">
        <v>794</v>
      </c>
    </row>
    <row r="7235" spans="1:6">
      <c r="A7235" s="596">
        <v>104795</v>
      </c>
      <c r="B7235" s="596" t="s">
        <v>7950</v>
      </c>
      <c r="C7235" s="596" t="s">
        <v>67</v>
      </c>
      <c r="D7235" s="596" t="s">
        <v>1410</v>
      </c>
      <c r="E7235" s="597">
        <v>1.1499999999999999</v>
      </c>
      <c r="F7235" s="591" t="s">
        <v>794</v>
      </c>
    </row>
    <row r="7236" spans="1:6">
      <c r="A7236" s="596">
        <v>104796</v>
      </c>
      <c r="B7236" s="596" t="s">
        <v>7951</v>
      </c>
      <c r="C7236" s="596" t="s">
        <v>67</v>
      </c>
      <c r="D7236" s="596" t="s">
        <v>793</v>
      </c>
      <c r="E7236" s="597">
        <v>12.22</v>
      </c>
      <c r="F7236" s="591" t="s">
        <v>794</v>
      </c>
    </row>
    <row r="7237" spans="1:6">
      <c r="A7237" s="596">
        <v>104797</v>
      </c>
      <c r="B7237" s="596" t="s">
        <v>7952</v>
      </c>
      <c r="C7237" s="596" t="s">
        <v>67</v>
      </c>
      <c r="D7237" s="596" t="s">
        <v>793</v>
      </c>
      <c r="E7237" s="597">
        <v>15.27</v>
      </c>
      <c r="F7237" s="591" t="s">
        <v>794</v>
      </c>
    </row>
    <row r="7238" spans="1:6">
      <c r="A7238" s="596">
        <v>104798</v>
      </c>
      <c r="B7238" s="596" t="s">
        <v>7953</v>
      </c>
      <c r="C7238" s="596" t="s">
        <v>123</v>
      </c>
      <c r="D7238" s="596" t="s">
        <v>942</v>
      </c>
      <c r="E7238" s="597">
        <v>11.55</v>
      </c>
      <c r="F7238" s="591" t="s">
        <v>794</v>
      </c>
    </row>
    <row r="7239" spans="1:6">
      <c r="A7239" s="596">
        <v>104799</v>
      </c>
      <c r="B7239" s="596" t="s">
        <v>7954</v>
      </c>
      <c r="C7239" s="596" t="s">
        <v>68</v>
      </c>
      <c r="D7239" s="596" t="s">
        <v>942</v>
      </c>
      <c r="E7239" s="597">
        <v>9.07</v>
      </c>
      <c r="F7239" s="591" t="s">
        <v>794</v>
      </c>
    </row>
    <row r="7240" spans="1:6">
      <c r="A7240" s="596">
        <v>104800</v>
      </c>
      <c r="B7240" s="596" t="s">
        <v>7955</v>
      </c>
      <c r="C7240" s="596" t="s">
        <v>67</v>
      </c>
      <c r="D7240" s="596" t="s">
        <v>1410</v>
      </c>
      <c r="E7240" s="597">
        <v>7.9</v>
      </c>
      <c r="F7240" s="591" t="s">
        <v>794</v>
      </c>
    </row>
    <row r="7241" spans="1:6">
      <c r="A7241" s="596">
        <v>104801</v>
      </c>
      <c r="B7241" s="596" t="s">
        <v>7956</v>
      </c>
      <c r="C7241" s="596" t="s">
        <v>68</v>
      </c>
      <c r="D7241" s="596" t="s">
        <v>942</v>
      </c>
      <c r="E7241" s="597">
        <v>12.01</v>
      </c>
      <c r="F7241" s="591" t="s">
        <v>794</v>
      </c>
    </row>
    <row r="7242" spans="1:6">
      <c r="A7242" s="596">
        <v>104802</v>
      </c>
      <c r="B7242" s="596" t="s">
        <v>7957</v>
      </c>
      <c r="C7242" s="596" t="s">
        <v>68</v>
      </c>
      <c r="D7242" s="596" t="s">
        <v>942</v>
      </c>
      <c r="E7242" s="597">
        <v>7.98</v>
      </c>
      <c r="F7242" s="591" t="s">
        <v>794</v>
      </c>
    </row>
    <row r="7243" spans="1:6">
      <c r="A7243" s="596">
        <v>104803</v>
      </c>
      <c r="B7243" s="596" t="s">
        <v>7958</v>
      </c>
      <c r="C7243" s="596" t="s">
        <v>67</v>
      </c>
      <c r="D7243" s="596" t="s">
        <v>942</v>
      </c>
      <c r="E7243" s="598">
        <v>3.88</v>
      </c>
      <c r="F7243" s="591" t="s">
        <v>794</v>
      </c>
    </row>
    <row r="7244" spans="1:6">
      <c r="A7244" s="596">
        <v>95967</v>
      </c>
      <c r="B7244" s="596" t="s">
        <v>7959</v>
      </c>
      <c r="C7244" s="596" t="s">
        <v>64</v>
      </c>
      <c r="D7244" s="596" t="s">
        <v>942</v>
      </c>
      <c r="E7244" s="597">
        <v>133.62</v>
      </c>
      <c r="F7244" s="591" t="s">
        <v>794</v>
      </c>
    </row>
    <row r="7245" spans="1:6">
      <c r="A7245" s="596">
        <v>99059</v>
      </c>
      <c r="B7245" s="596" t="s">
        <v>7960</v>
      </c>
      <c r="C7245" s="596" t="s">
        <v>67</v>
      </c>
      <c r="D7245" s="596" t="s">
        <v>942</v>
      </c>
      <c r="E7245" s="597">
        <v>57.17</v>
      </c>
      <c r="F7245" s="591" t="s">
        <v>794</v>
      </c>
    </row>
    <row r="7246" spans="1:6">
      <c r="A7246" s="596">
        <v>99060</v>
      </c>
      <c r="B7246" s="596" t="s">
        <v>7961</v>
      </c>
      <c r="C7246" s="596" t="s">
        <v>123</v>
      </c>
      <c r="D7246" s="596" t="s">
        <v>942</v>
      </c>
      <c r="E7246" s="597">
        <v>162.96</v>
      </c>
      <c r="F7246" s="591" t="s">
        <v>794</v>
      </c>
    </row>
    <row r="7247" spans="1:6">
      <c r="A7247" s="596">
        <v>99061</v>
      </c>
      <c r="B7247" s="596" t="s">
        <v>7962</v>
      </c>
      <c r="C7247" s="596" t="s">
        <v>123</v>
      </c>
      <c r="D7247" s="596" t="s">
        <v>942</v>
      </c>
      <c r="E7247" s="597">
        <v>101.83</v>
      </c>
      <c r="F7247" s="591" t="s">
        <v>794</v>
      </c>
    </row>
    <row r="7248" spans="1:6">
      <c r="A7248" s="596">
        <v>99062</v>
      </c>
      <c r="B7248" s="596" t="s">
        <v>7963</v>
      </c>
      <c r="C7248" s="596" t="s">
        <v>123</v>
      </c>
      <c r="D7248" s="596" t="s">
        <v>942</v>
      </c>
      <c r="E7248" s="597">
        <v>1.69</v>
      </c>
      <c r="F7248" s="591" t="s">
        <v>794</v>
      </c>
    </row>
    <row r="7249" spans="1:6">
      <c r="A7249" s="596">
        <v>99063</v>
      </c>
      <c r="B7249" s="596" t="s">
        <v>7964</v>
      </c>
      <c r="C7249" s="596" t="s">
        <v>67</v>
      </c>
      <c r="D7249" s="596" t="s">
        <v>793</v>
      </c>
      <c r="E7249" s="597">
        <v>7.82</v>
      </c>
      <c r="F7249" s="591" t="s">
        <v>794</v>
      </c>
    </row>
    <row r="7250" spans="1:6">
      <c r="A7250" s="596">
        <v>105007</v>
      </c>
      <c r="B7250" s="596" t="s">
        <v>7965</v>
      </c>
      <c r="C7250" s="596" t="s">
        <v>123</v>
      </c>
      <c r="D7250" s="596" t="s">
        <v>942</v>
      </c>
      <c r="E7250" s="597">
        <v>30.99</v>
      </c>
      <c r="F7250" s="591" t="s">
        <v>794</v>
      </c>
    </row>
    <row r="7251" spans="1:6">
      <c r="A7251" s="596">
        <v>105009</v>
      </c>
      <c r="B7251" s="596" t="s">
        <v>7966</v>
      </c>
      <c r="C7251" s="596" t="s">
        <v>67</v>
      </c>
      <c r="D7251" s="596" t="s">
        <v>942</v>
      </c>
      <c r="E7251" s="597">
        <v>69.260000000000005</v>
      </c>
      <c r="F7251" s="591" t="s">
        <v>794</v>
      </c>
    </row>
    <row r="7252" spans="1:6">
      <c r="A7252" s="596">
        <v>105011</v>
      </c>
      <c r="B7252" s="596" t="s">
        <v>7967</v>
      </c>
      <c r="C7252" s="596" t="s">
        <v>67</v>
      </c>
      <c r="D7252" s="596" t="s">
        <v>942</v>
      </c>
      <c r="E7252" s="597">
        <v>0.49</v>
      </c>
      <c r="F7252" s="591" t="s">
        <v>794</v>
      </c>
    </row>
    <row r="7253" spans="1:6">
      <c r="A7253" s="596">
        <v>93588</v>
      </c>
      <c r="B7253" s="596" t="s">
        <v>7968</v>
      </c>
      <c r="C7253" s="596" t="s">
        <v>477</v>
      </c>
      <c r="D7253" s="596" t="s">
        <v>793</v>
      </c>
      <c r="E7253" s="597">
        <v>3.2</v>
      </c>
      <c r="F7253" s="591" t="s">
        <v>794</v>
      </c>
    </row>
    <row r="7254" spans="1:6">
      <c r="A7254" s="596">
        <v>93589</v>
      </c>
      <c r="B7254" s="596" t="s">
        <v>7969</v>
      </c>
      <c r="C7254" s="596" t="s">
        <v>477</v>
      </c>
      <c r="D7254" s="596" t="s">
        <v>793</v>
      </c>
      <c r="E7254" s="597">
        <v>2.74</v>
      </c>
      <c r="F7254" s="591" t="s">
        <v>794</v>
      </c>
    </row>
    <row r="7255" spans="1:6">
      <c r="A7255" s="596">
        <v>93590</v>
      </c>
      <c r="B7255" s="596" t="s">
        <v>7970</v>
      </c>
      <c r="C7255" s="596" t="s">
        <v>477</v>
      </c>
      <c r="D7255" s="596" t="s">
        <v>793</v>
      </c>
      <c r="E7255" s="597">
        <v>1</v>
      </c>
      <c r="F7255" s="591" t="s">
        <v>794</v>
      </c>
    </row>
    <row r="7256" spans="1:6">
      <c r="A7256" s="596">
        <v>93591</v>
      </c>
      <c r="B7256" s="596" t="s">
        <v>7971</v>
      </c>
      <c r="C7256" s="596" t="s">
        <v>477</v>
      </c>
      <c r="D7256" s="596" t="s">
        <v>793</v>
      </c>
      <c r="E7256" s="597">
        <v>2.84</v>
      </c>
      <c r="F7256" s="591" t="s">
        <v>794</v>
      </c>
    </row>
    <row r="7257" spans="1:6">
      <c r="A7257" s="596">
        <v>93592</v>
      </c>
      <c r="B7257" s="596" t="s">
        <v>7972</v>
      </c>
      <c r="C7257" s="596" t="s">
        <v>477</v>
      </c>
      <c r="D7257" s="596" t="s">
        <v>793</v>
      </c>
      <c r="E7257" s="597">
        <v>2.46</v>
      </c>
      <c r="F7257" s="591" t="s">
        <v>794</v>
      </c>
    </row>
    <row r="7258" spans="1:6">
      <c r="A7258" s="596">
        <v>93593</v>
      </c>
      <c r="B7258" s="596" t="s">
        <v>7973</v>
      </c>
      <c r="C7258" s="596" t="s">
        <v>477</v>
      </c>
      <c r="D7258" s="596" t="s">
        <v>793</v>
      </c>
      <c r="E7258" s="598">
        <v>0.89</v>
      </c>
      <c r="F7258" s="591" t="s">
        <v>794</v>
      </c>
    </row>
    <row r="7259" spans="1:6">
      <c r="A7259" s="596">
        <v>93594</v>
      </c>
      <c r="B7259" s="596" t="s">
        <v>7974</v>
      </c>
      <c r="C7259" s="596" t="s">
        <v>6676</v>
      </c>
      <c r="D7259" s="596" t="s">
        <v>793</v>
      </c>
      <c r="E7259" s="598">
        <v>2.13</v>
      </c>
      <c r="F7259" s="591" t="s">
        <v>794</v>
      </c>
    </row>
    <row r="7260" spans="1:6">
      <c r="A7260" s="596">
        <v>93595</v>
      </c>
      <c r="B7260" s="596" t="s">
        <v>7975</v>
      </c>
      <c r="C7260" s="596" t="s">
        <v>6676</v>
      </c>
      <c r="D7260" s="596" t="s">
        <v>793</v>
      </c>
      <c r="E7260" s="598">
        <v>1.86</v>
      </c>
      <c r="F7260" s="591" t="s">
        <v>794</v>
      </c>
    </row>
    <row r="7261" spans="1:6">
      <c r="A7261" s="596">
        <v>93596</v>
      </c>
      <c r="B7261" s="596" t="s">
        <v>7976</v>
      </c>
      <c r="C7261" s="596" t="s">
        <v>6676</v>
      </c>
      <c r="D7261" s="596" t="s">
        <v>793</v>
      </c>
      <c r="E7261" s="597">
        <v>0.67</v>
      </c>
      <c r="F7261" s="591" t="s">
        <v>794</v>
      </c>
    </row>
    <row r="7262" spans="1:6">
      <c r="A7262" s="596">
        <v>93597</v>
      </c>
      <c r="B7262" s="596" t="s">
        <v>7977</v>
      </c>
      <c r="C7262" s="596" t="s">
        <v>6676</v>
      </c>
      <c r="D7262" s="596" t="s">
        <v>793</v>
      </c>
      <c r="E7262" s="597">
        <v>1.88</v>
      </c>
      <c r="F7262" s="591" t="s">
        <v>794</v>
      </c>
    </row>
    <row r="7263" spans="1:6">
      <c r="A7263" s="596">
        <v>93598</v>
      </c>
      <c r="B7263" s="596" t="s">
        <v>7978</v>
      </c>
      <c r="C7263" s="596" t="s">
        <v>6676</v>
      </c>
      <c r="D7263" s="596" t="s">
        <v>793</v>
      </c>
      <c r="E7263" s="597">
        <v>1.62</v>
      </c>
      <c r="F7263" s="591" t="s">
        <v>794</v>
      </c>
    </row>
    <row r="7264" spans="1:6">
      <c r="A7264" s="596">
        <v>93599</v>
      </c>
      <c r="B7264" s="596" t="s">
        <v>7979</v>
      </c>
      <c r="C7264" s="596" t="s">
        <v>6676</v>
      </c>
      <c r="D7264" s="596" t="s">
        <v>793</v>
      </c>
      <c r="E7264" s="597">
        <v>0.6</v>
      </c>
      <c r="F7264" s="591" t="s">
        <v>794</v>
      </c>
    </row>
    <row r="7265" spans="1:6">
      <c r="A7265" s="596">
        <v>95425</v>
      </c>
      <c r="B7265" s="596" t="s">
        <v>7980</v>
      </c>
      <c r="C7265" s="596" t="s">
        <v>477</v>
      </c>
      <c r="D7265" s="596" t="s">
        <v>793</v>
      </c>
      <c r="E7265" s="597">
        <v>2.42</v>
      </c>
      <c r="F7265" s="591" t="s">
        <v>794</v>
      </c>
    </row>
    <row r="7266" spans="1:6">
      <c r="A7266" s="596">
        <v>95426</v>
      </c>
      <c r="B7266" s="596" t="s">
        <v>7981</v>
      </c>
      <c r="C7266" s="596" t="s">
        <v>477</v>
      </c>
      <c r="D7266" s="596" t="s">
        <v>793</v>
      </c>
      <c r="E7266" s="597">
        <v>2.08</v>
      </c>
      <c r="F7266" s="591" t="s">
        <v>794</v>
      </c>
    </row>
    <row r="7267" spans="1:6">
      <c r="A7267" s="596">
        <v>95427</v>
      </c>
      <c r="B7267" s="596" t="s">
        <v>7982</v>
      </c>
      <c r="C7267" s="596" t="s">
        <v>477</v>
      </c>
      <c r="D7267" s="596" t="s">
        <v>793</v>
      </c>
      <c r="E7267" s="597">
        <v>0.78</v>
      </c>
      <c r="F7267" s="591" t="s">
        <v>794</v>
      </c>
    </row>
    <row r="7268" spans="1:6">
      <c r="A7268" s="596">
        <v>95428</v>
      </c>
      <c r="B7268" s="596" t="s">
        <v>7983</v>
      </c>
      <c r="C7268" s="596" t="s">
        <v>6676</v>
      </c>
      <c r="D7268" s="596" t="s">
        <v>793</v>
      </c>
      <c r="E7268" s="597">
        <v>1.62</v>
      </c>
      <c r="F7268" s="591" t="s">
        <v>794</v>
      </c>
    </row>
    <row r="7269" spans="1:6">
      <c r="A7269" s="596">
        <v>95429</v>
      </c>
      <c r="B7269" s="596" t="s">
        <v>7984</v>
      </c>
      <c r="C7269" s="596" t="s">
        <v>6676</v>
      </c>
      <c r="D7269" s="596" t="s">
        <v>793</v>
      </c>
      <c r="E7269" s="597">
        <v>1.4</v>
      </c>
      <c r="F7269" s="591" t="s">
        <v>794</v>
      </c>
    </row>
    <row r="7270" spans="1:6">
      <c r="A7270" s="596">
        <v>95430</v>
      </c>
      <c r="B7270" s="596" t="s">
        <v>7985</v>
      </c>
      <c r="C7270" s="596" t="s">
        <v>6676</v>
      </c>
      <c r="D7270" s="596" t="s">
        <v>793</v>
      </c>
      <c r="E7270" s="597">
        <v>0.49</v>
      </c>
      <c r="F7270" s="591" t="s">
        <v>794</v>
      </c>
    </row>
    <row r="7271" spans="1:6">
      <c r="A7271" s="596">
        <v>95875</v>
      </c>
      <c r="B7271" s="596" t="s">
        <v>7986</v>
      </c>
      <c r="C7271" s="596" t="s">
        <v>477</v>
      </c>
      <c r="D7271" s="596" t="s">
        <v>793</v>
      </c>
      <c r="E7271" s="597">
        <v>2.5299999999999998</v>
      </c>
      <c r="F7271" s="591" t="s">
        <v>794</v>
      </c>
    </row>
    <row r="7272" spans="1:6">
      <c r="A7272" s="596">
        <v>95876</v>
      </c>
      <c r="B7272" s="596" t="s">
        <v>476</v>
      </c>
      <c r="C7272" s="596" t="s">
        <v>477</v>
      </c>
      <c r="D7272" s="596" t="s">
        <v>793</v>
      </c>
      <c r="E7272" s="597">
        <v>2.23</v>
      </c>
      <c r="F7272" s="591" t="s">
        <v>794</v>
      </c>
    </row>
    <row r="7273" spans="1:6">
      <c r="A7273" s="596">
        <v>95877</v>
      </c>
      <c r="B7273" s="596" t="s">
        <v>7987</v>
      </c>
      <c r="C7273" s="596" t="s">
        <v>477</v>
      </c>
      <c r="D7273" s="596" t="s">
        <v>793</v>
      </c>
      <c r="E7273" s="597">
        <v>1.91</v>
      </c>
      <c r="F7273" s="591" t="s">
        <v>794</v>
      </c>
    </row>
    <row r="7274" spans="1:6">
      <c r="A7274" s="596">
        <v>95878</v>
      </c>
      <c r="B7274" s="596" t="s">
        <v>7988</v>
      </c>
      <c r="C7274" s="596" t="s">
        <v>6676</v>
      </c>
      <c r="D7274" s="596" t="s">
        <v>793</v>
      </c>
      <c r="E7274" s="598">
        <v>1.7</v>
      </c>
      <c r="F7274" s="591" t="s">
        <v>794</v>
      </c>
    </row>
    <row r="7275" spans="1:6">
      <c r="A7275" s="596">
        <v>95879</v>
      </c>
      <c r="B7275" s="596" t="s">
        <v>7989</v>
      </c>
      <c r="C7275" s="596" t="s">
        <v>6676</v>
      </c>
      <c r="D7275" s="596" t="s">
        <v>793</v>
      </c>
      <c r="E7275" s="598">
        <v>1.51</v>
      </c>
      <c r="F7275" s="591" t="s">
        <v>794</v>
      </c>
    </row>
    <row r="7276" spans="1:6">
      <c r="A7276" s="596">
        <v>95880</v>
      </c>
      <c r="B7276" s="596" t="s">
        <v>7990</v>
      </c>
      <c r="C7276" s="596" t="s">
        <v>6676</v>
      </c>
      <c r="D7276" s="596" t="s">
        <v>793</v>
      </c>
      <c r="E7276" s="598">
        <v>1.29</v>
      </c>
      <c r="F7276" s="591" t="s">
        <v>794</v>
      </c>
    </row>
    <row r="7277" spans="1:6">
      <c r="A7277" s="596">
        <v>97912</v>
      </c>
      <c r="B7277" s="596" t="s">
        <v>7991</v>
      </c>
      <c r="C7277" s="596" t="s">
        <v>477</v>
      </c>
      <c r="D7277" s="596" t="s">
        <v>793</v>
      </c>
      <c r="E7277" s="598">
        <v>3.81</v>
      </c>
      <c r="F7277" s="591" t="s">
        <v>794</v>
      </c>
    </row>
    <row r="7278" spans="1:6">
      <c r="A7278" s="596">
        <v>97913</v>
      </c>
      <c r="B7278" s="596" t="s">
        <v>7992</v>
      </c>
      <c r="C7278" s="596" t="s">
        <v>477</v>
      </c>
      <c r="D7278" s="596" t="s">
        <v>793</v>
      </c>
      <c r="E7278" s="598">
        <v>3.3</v>
      </c>
      <c r="F7278" s="591" t="s">
        <v>794</v>
      </c>
    </row>
    <row r="7279" spans="1:6">
      <c r="A7279" s="596">
        <v>97914</v>
      </c>
      <c r="B7279" s="596" t="s">
        <v>7993</v>
      </c>
      <c r="C7279" s="596" t="s">
        <v>477</v>
      </c>
      <c r="D7279" s="596" t="s">
        <v>793</v>
      </c>
      <c r="E7279" s="598">
        <v>3.02</v>
      </c>
      <c r="F7279" s="591" t="s">
        <v>794</v>
      </c>
    </row>
    <row r="7280" spans="1:6">
      <c r="A7280" s="596">
        <v>97915</v>
      </c>
      <c r="B7280" s="596" t="s">
        <v>7994</v>
      </c>
      <c r="C7280" s="596" t="s">
        <v>477</v>
      </c>
      <c r="D7280" s="596" t="s">
        <v>793</v>
      </c>
      <c r="E7280" s="597">
        <v>1.21</v>
      </c>
      <c r="F7280" s="591" t="s">
        <v>794</v>
      </c>
    </row>
    <row r="7281" spans="1:6">
      <c r="A7281" s="596">
        <v>100937</v>
      </c>
      <c r="B7281" s="596" t="s">
        <v>475</v>
      </c>
      <c r="C7281" s="596" t="s">
        <v>477</v>
      </c>
      <c r="D7281" s="596" t="s">
        <v>793</v>
      </c>
      <c r="E7281" s="597">
        <v>9.08</v>
      </c>
      <c r="F7281" s="591" t="s">
        <v>794</v>
      </c>
    </row>
    <row r="7282" spans="1:6">
      <c r="A7282" s="596">
        <v>100938</v>
      </c>
      <c r="B7282" s="596" t="s">
        <v>7995</v>
      </c>
      <c r="C7282" s="596" t="s">
        <v>477</v>
      </c>
      <c r="D7282" s="596" t="s">
        <v>793</v>
      </c>
      <c r="E7282" s="597">
        <v>7.63</v>
      </c>
      <c r="F7282" s="591" t="s">
        <v>794</v>
      </c>
    </row>
    <row r="7283" spans="1:6">
      <c r="A7283" s="596">
        <v>100939</v>
      </c>
      <c r="B7283" s="596" t="s">
        <v>7996</v>
      </c>
      <c r="C7283" s="596" t="s">
        <v>477</v>
      </c>
      <c r="D7283" s="596" t="s">
        <v>793</v>
      </c>
      <c r="E7283" s="597">
        <v>6.79</v>
      </c>
      <c r="F7283" s="591" t="s">
        <v>794</v>
      </c>
    </row>
    <row r="7284" spans="1:6">
      <c r="A7284" s="596">
        <v>100940</v>
      </c>
      <c r="B7284" s="596" t="s">
        <v>7997</v>
      </c>
      <c r="C7284" s="596" t="s">
        <v>477</v>
      </c>
      <c r="D7284" s="596" t="s">
        <v>793</v>
      </c>
      <c r="E7284" s="597">
        <v>5.8</v>
      </c>
      <c r="F7284" s="591" t="s">
        <v>794</v>
      </c>
    </row>
    <row r="7285" spans="1:6">
      <c r="A7285" s="596">
        <v>100941</v>
      </c>
      <c r="B7285" s="596" t="s">
        <v>7998</v>
      </c>
      <c r="C7285" s="596" t="s">
        <v>6676</v>
      </c>
      <c r="D7285" s="596" t="s">
        <v>793</v>
      </c>
      <c r="E7285" s="597">
        <v>6.05</v>
      </c>
      <c r="F7285" s="591" t="s">
        <v>794</v>
      </c>
    </row>
    <row r="7286" spans="1:6">
      <c r="A7286" s="596">
        <v>100942</v>
      </c>
      <c r="B7286" s="596" t="s">
        <v>7999</v>
      </c>
      <c r="C7286" s="596" t="s">
        <v>6676</v>
      </c>
      <c r="D7286" s="596" t="s">
        <v>793</v>
      </c>
      <c r="E7286" s="597">
        <v>5.09</v>
      </c>
      <c r="F7286" s="591" t="s">
        <v>794</v>
      </c>
    </row>
    <row r="7287" spans="1:6">
      <c r="A7287" s="596">
        <v>100943</v>
      </c>
      <c r="B7287" s="596" t="s">
        <v>8000</v>
      </c>
      <c r="C7287" s="596" t="s">
        <v>6676</v>
      </c>
      <c r="D7287" s="596" t="s">
        <v>793</v>
      </c>
      <c r="E7287" s="598">
        <v>4.51</v>
      </c>
      <c r="F7287" s="591" t="s">
        <v>794</v>
      </c>
    </row>
    <row r="7288" spans="1:6">
      <c r="A7288" s="596">
        <v>100944</v>
      </c>
      <c r="B7288" s="596" t="s">
        <v>8001</v>
      </c>
      <c r="C7288" s="596" t="s">
        <v>6676</v>
      </c>
      <c r="D7288" s="596" t="s">
        <v>793</v>
      </c>
      <c r="E7288" s="598">
        <v>3.88</v>
      </c>
      <c r="F7288" s="591" t="s">
        <v>794</v>
      </c>
    </row>
    <row r="7289" spans="1:6">
      <c r="A7289" s="596">
        <v>100945</v>
      </c>
      <c r="B7289" s="596" t="s">
        <v>8002</v>
      </c>
      <c r="C7289" s="596" t="s">
        <v>6676</v>
      </c>
      <c r="D7289" s="596" t="s">
        <v>793</v>
      </c>
      <c r="E7289" s="598">
        <v>2.88</v>
      </c>
      <c r="F7289" s="591" t="s">
        <v>794</v>
      </c>
    </row>
    <row r="7290" spans="1:6">
      <c r="A7290" s="596">
        <v>100946</v>
      </c>
      <c r="B7290" s="596" t="s">
        <v>8003</v>
      </c>
      <c r="C7290" s="596" t="s">
        <v>6676</v>
      </c>
      <c r="D7290" s="596" t="s">
        <v>793</v>
      </c>
      <c r="E7290" s="598">
        <v>2.48</v>
      </c>
      <c r="F7290" s="591" t="s">
        <v>794</v>
      </c>
    </row>
    <row r="7291" spans="1:6">
      <c r="A7291" s="596">
        <v>100947</v>
      </c>
      <c r="B7291" s="596" t="s">
        <v>8004</v>
      </c>
      <c r="C7291" s="596" t="s">
        <v>6676</v>
      </c>
      <c r="D7291" s="596" t="s">
        <v>793</v>
      </c>
      <c r="E7291" s="597">
        <v>2.29</v>
      </c>
      <c r="F7291" s="591" t="s">
        <v>794</v>
      </c>
    </row>
    <row r="7292" spans="1:6">
      <c r="A7292" s="596">
        <v>100948</v>
      </c>
      <c r="B7292" s="596" t="s">
        <v>8005</v>
      </c>
      <c r="C7292" s="596" t="s">
        <v>6676</v>
      </c>
      <c r="D7292" s="596" t="s">
        <v>793</v>
      </c>
      <c r="E7292" s="597">
        <v>0.9</v>
      </c>
      <c r="F7292" s="591" t="s">
        <v>794</v>
      </c>
    </row>
    <row r="7293" spans="1:6">
      <c r="A7293" s="596">
        <v>100949</v>
      </c>
      <c r="B7293" s="596" t="s">
        <v>8006</v>
      </c>
      <c r="C7293" s="596" t="s">
        <v>6676</v>
      </c>
      <c r="D7293" s="596" t="s">
        <v>793</v>
      </c>
      <c r="E7293" s="597">
        <v>6.85</v>
      </c>
      <c r="F7293" s="591" t="s">
        <v>794</v>
      </c>
    </row>
    <row r="7294" spans="1:6">
      <c r="A7294" s="596">
        <v>100950</v>
      </c>
      <c r="B7294" s="596" t="s">
        <v>8007</v>
      </c>
      <c r="C7294" s="596" t="s">
        <v>6676</v>
      </c>
      <c r="D7294" s="596" t="s">
        <v>793</v>
      </c>
      <c r="E7294" s="597">
        <v>3.68</v>
      </c>
      <c r="F7294" s="591" t="s">
        <v>794</v>
      </c>
    </row>
    <row r="7295" spans="1:6">
      <c r="A7295" s="596">
        <v>100951</v>
      </c>
      <c r="B7295" s="596" t="s">
        <v>8008</v>
      </c>
      <c r="C7295" s="596" t="s">
        <v>6676</v>
      </c>
      <c r="D7295" s="596" t="s">
        <v>793</v>
      </c>
      <c r="E7295" s="598">
        <v>3.17</v>
      </c>
      <c r="F7295" s="591" t="s">
        <v>794</v>
      </c>
    </row>
    <row r="7296" spans="1:6">
      <c r="A7296" s="596">
        <v>100952</v>
      </c>
      <c r="B7296" s="596" t="s">
        <v>8009</v>
      </c>
      <c r="C7296" s="596" t="s">
        <v>6676</v>
      </c>
      <c r="D7296" s="596" t="s">
        <v>793</v>
      </c>
      <c r="E7296" s="597">
        <v>2.92</v>
      </c>
      <c r="F7296" s="591" t="s">
        <v>794</v>
      </c>
    </row>
    <row r="7297" spans="1:6">
      <c r="A7297" s="596">
        <v>100953</v>
      </c>
      <c r="B7297" s="596" t="s">
        <v>8010</v>
      </c>
      <c r="C7297" s="596" t="s">
        <v>6676</v>
      </c>
      <c r="D7297" s="596" t="s">
        <v>793</v>
      </c>
      <c r="E7297" s="597">
        <v>1.1599999999999999</v>
      </c>
      <c r="F7297" s="591" t="s">
        <v>794</v>
      </c>
    </row>
    <row r="7298" spans="1:6">
      <c r="A7298" s="596">
        <v>100954</v>
      </c>
      <c r="B7298" s="596" t="s">
        <v>8011</v>
      </c>
      <c r="C7298" s="596" t="s">
        <v>6676</v>
      </c>
      <c r="D7298" s="596" t="s">
        <v>793</v>
      </c>
      <c r="E7298" s="597">
        <v>8.74</v>
      </c>
      <c r="F7298" s="591" t="s">
        <v>794</v>
      </c>
    </row>
    <row r="7299" spans="1:6">
      <c r="A7299" s="596">
        <v>100955</v>
      </c>
      <c r="B7299" s="596" t="s">
        <v>8012</v>
      </c>
      <c r="C7299" s="596" t="s">
        <v>477</v>
      </c>
      <c r="D7299" s="596" t="s">
        <v>793</v>
      </c>
      <c r="E7299" s="597">
        <v>5.03</v>
      </c>
      <c r="F7299" s="591" t="s">
        <v>794</v>
      </c>
    </row>
    <row r="7300" spans="1:6">
      <c r="A7300" s="596">
        <v>100956</v>
      </c>
      <c r="B7300" s="596" t="s">
        <v>8013</v>
      </c>
      <c r="C7300" s="596" t="s">
        <v>477</v>
      </c>
      <c r="D7300" s="596" t="s">
        <v>793</v>
      </c>
      <c r="E7300" s="598">
        <v>4.37</v>
      </c>
      <c r="F7300" s="591" t="s">
        <v>794</v>
      </c>
    </row>
    <row r="7301" spans="1:6">
      <c r="A7301" s="596">
        <v>100957</v>
      </c>
      <c r="B7301" s="596" t="s">
        <v>8014</v>
      </c>
      <c r="C7301" s="596" t="s">
        <v>477</v>
      </c>
      <c r="D7301" s="596" t="s">
        <v>793</v>
      </c>
      <c r="E7301" s="597">
        <v>4</v>
      </c>
      <c r="F7301" s="591" t="s">
        <v>794</v>
      </c>
    </row>
    <row r="7302" spans="1:6">
      <c r="A7302" s="596">
        <v>100958</v>
      </c>
      <c r="B7302" s="596" t="s">
        <v>8015</v>
      </c>
      <c r="C7302" s="596" t="s">
        <v>477</v>
      </c>
      <c r="D7302" s="596" t="s">
        <v>793</v>
      </c>
      <c r="E7302" s="598">
        <v>1.6</v>
      </c>
      <c r="F7302" s="591" t="s">
        <v>794</v>
      </c>
    </row>
    <row r="7303" spans="1:6">
      <c r="A7303" s="596">
        <v>100959</v>
      </c>
      <c r="B7303" s="596" t="s">
        <v>8016</v>
      </c>
      <c r="C7303" s="596" t="s">
        <v>477</v>
      </c>
      <c r="D7303" s="596" t="s">
        <v>793</v>
      </c>
      <c r="E7303" s="597">
        <v>11.99</v>
      </c>
      <c r="F7303" s="591" t="s">
        <v>794</v>
      </c>
    </row>
    <row r="7304" spans="1:6">
      <c r="A7304" s="596">
        <v>100960</v>
      </c>
      <c r="B7304" s="596" t="s">
        <v>8017</v>
      </c>
      <c r="C7304" s="596" t="s">
        <v>477</v>
      </c>
      <c r="D7304" s="596" t="s">
        <v>793</v>
      </c>
      <c r="E7304" s="597">
        <v>3.73</v>
      </c>
      <c r="F7304" s="591" t="s">
        <v>794</v>
      </c>
    </row>
    <row r="7305" spans="1:6">
      <c r="A7305" s="596">
        <v>100961</v>
      </c>
      <c r="B7305" s="596" t="s">
        <v>8018</v>
      </c>
      <c r="C7305" s="596" t="s">
        <v>477</v>
      </c>
      <c r="D7305" s="596" t="s">
        <v>793</v>
      </c>
      <c r="E7305" s="597">
        <v>3.23</v>
      </c>
      <c r="F7305" s="591" t="s">
        <v>794</v>
      </c>
    </row>
    <row r="7306" spans="1:6">
      <c r="A7306" s="596">
        <v>100962</v>
      </c>
      <c r="B7306" s="596" t="s">
        <v>8019</v>
      </c>
      <c r="C7306" s="596" t="s">
        <v>477</v>
      </c>
      <c r="D7306" s="596" t="s">
        <v>793</v>
      </c>
      <c r="E7306" s="597">
        <v>2.95</v>
      </c>
      <c r="F7306" s="591" t="s">
        <v>794</v>
      </c>
    </row>
    <row r="7307" spans="1:6">
      <c r="A7307" s="596">
        <v>100963</v>
      </c>
      <c r="B7307" s="596" t="s">
        <v>8020</v>
      </c>
      <c r="C7307" s="596" t="s">
        <v>477</v>
      </c>
      <c r="D7307" s="596" t="s">
        <v>793</v>
      </c>
      <c r="E7307" s="597">
        <v>1.17</v>
      </c>
      <c r="F7307" s="591" t="s">
        <v>794</v>
      </c>
    </row>
    <row r="7308" spans="1:6">
      <c r="A7308" s="596">
        <v>100964</v>
      </c>
      <c r="B7308" s="596" t="s">
        <v>8021</v>
      </c>
      <c r="C7308" s="596" t="s">
        <v>477</v>
      </c>
      <c r="D7308" s="596" t="s">
        <v>793</v>
      </c>
      <c r="E7308" s="597">
        <v>8.9600000000000009</v>
      </c>
      <c r="F7308" s="591" t="s">
        <v>794</v>
      </c>
    </row>
    <row r="7309" spans="1:6">
      <c r="A7309" s="596">
        <v>100973</v>
      </c>
      <c r="B7309" s="596" t="s">
        <v>8022</v>
      </c>
      <c r="C7309" s="596" t="s">
        <v>63</v>
      </c>
      <c r="D7309" s="596" t="s">
        <v>793</v>
      </c>
      <c r="E7309" s="597">
        <v>8.6999999999999993</v>
      </c>
      <c r="F7309" s="591" t="s">
        <v>794</v>
      </c>
    </row>
    <row r="7310" spans="1:6">
      <c r="A7310" s="596">
        <v>100974</v>
      </c>
      <c r="B7310" s="596" t="s">
        <v>8023</v>
      </c>
      <c r="C7310" s="596" t="s">
        <v>63</v>
      </c>
      <c r="D7310" s="596" t="s">
        <v>793</v>
      </c>
      <c r="E7310" s="597">
        <v>8.4499999999999993</v>
      </c>
      <c r="F7310" s="591" t="s">
        <v>794</v>
      </c>
    </row>
    <row r="7311" spans="1:6">
      <c r="A7311" s="596">
        <v>100975</v>
      </c>
      <c r="B7311" s="596" t="s">
        <v>8024</v>
      </c>
      <c r="C7311" s="596" t="s">
        <v>63</v>
      </c>
      <c r="D7311" s="596" t="s">
        <v>793</v>
      </c>
      <c r="E7311" s="598">
        <v>8.6300000000000008</v>
      </c>
      <c r="F7311" s="591" t="s">
        <v>794</v>
      </c>
    </row>
    <row r="7312" spans="1:6">
      <c r="A7312" s="596">
        <v>100965</v>
      </c>
      <c r="B7312" s="596" t="s">
        <v>8025</v>
      </c>
      <c r="C7312" s="596" t="s">
        <v>6676</v>
      </c>
      <c r="D7312" s="596" t="s">
        <v>793</v>
      </c>
      <c r="E7312" s="597">
        <v>1.84</v>
      </c>
      <c r="F7312" s="591" t="s">
        <v>794</v>
      </c>
    </row>
    <row r="7313" spans="1:6">
      <c r="A7313" s="596">
        <v>100966</v>
      </c>
      <c r="B7313" s="596" t="s">
        <v>8026</v>
      </c>
      <c r="C7313" s="596" t="s">
        <v>6676</v>
      </c>
      <c r="D7313" s="596" t="s">
        <v>793</v>
      </c>
      <c r="E7313" s="598">
        <v>1.58</v>
      </c>
      <c r="F7313" s="591" t="s">
        <v>794</v>
      </c>
    </row>
    <row r="7314" spans="1:6">
      <c r="A7314" s="596">
        <v>100969</v>
      </c>
      <c r="B7314" s="596" t="s">
        <v>8027</v>
      </c>
      <c r="C7314" s="596" t="s">
        <v>6676</v>
      </c>
      <c r="D7314" s="596" t="s">
        <v>793</v>
      </c>
      <c r="E7314" s="597">
        <v>2.42</v>
      </c>
      <c r="F7314" s="591" t="s">
        <v>794</v>
      </c>
    </row>
    <row r="7315" spans="1:6">
      <c r="A7315" s="596">
        <v>100970</v>
      </c>
      <c r="B7315" s="596" t="s">
        <v>8028</v>
      </c>
      <c r="C7315" s="596" t="s">
        <v>6676</v>
      </c>
      <c r="D7315" s="596" t="s">
        <v>793</v>
      </c>
      <c r="E7315" s="598">
        <v>2.0499999999999998</v>
      </c>
      <c r="F7315" s="591" t="s">
        <v>794</v>
      </c>
    </row>
    <row r="7316" spans="1:6">
      <c r="A7316" s="596">
        <v>102330</v>
      </c>
      <c r="B7316" s="596" t="s">
        <v>8029</v>
      </c>
      <c r="C7316" s="596" t="s">
        <v>6676</v>
      </c>
      <c r="D7316" s="596" t="s">
        <v>793</v>
      </c>
      <c r="E7316" s="597">
        <v>1.47</v>
      </c>
      <c r="F7316" s="591" t="s">
        <v>794</v>
      </c>
    </row>
    <row r="7317" spans="1:6">
      <c r="A7317" s="596">
        <v>102331</v>
      </c>
      <c r="B7317" s="596" t="s">
        <v>8030</v>
      </c>
      <c r="C7317" s="596" t="s">
        <v>6676</v>
      </c>
      <c r="D7317" s="596" t="s">
        <v>793</v>
      </c>
      <c r="E7317" s="597">
        <v>0.56999999999999995</v>
      </c>
      <c r="F7317" s="591" t="s">
        <v>794</v>
      </c>
    </row>
    <row r="7318" spans="1:6">
      <c r="A7318" s="596">
        <v>102332</v>
      </c>
      <c r="B7318" s="596" t="s">
        <v>8031</v>
      </c>
      <c r="C7318" s="596" t="s">
        <v>6676</v>
      </c>
      <c r="D7318" s="596" t="s">
        <v>793</v>
      </c>
      <c r="E7318" s="597">
        <v>1.91</v>
      </c>
      <c r="F7318" s="591" t="s">
        <v>794</v>
      </c>
    </row>
    <row r="7319" spans="1:6">
      <c r="A7319" s="596">
        <v>102333</v>
      </c>
      <c r="B7319" s="596" t="s">
        <v>8032</v>
      </c>
      <c r="C7319" s="596" t="s">
        <v>6676</v>
      </c>
      <c r="D7319" s="596" t="s">
        <v>793</v>
      </c>
      <c r="E7319" s="597">
        <v>0.76</v>
      </c>
      <c r="F7319" s="591" t="s">
        <v>794</v>
      </c>
    </row>
    <row r="7320" spans="1:6">
      <c r="A7320" s="596">
        <v>101019</v>
      </c>
      <c r="B7320" s="596" t="s">
        <v>8033</v>
      </c>
      <c r="C7320" s="596" t="s">
        <v>103</v>
      </c>
      <c r="D7320" s="596" t="s">
        <v>793</v>
      </c>
      <c r="E7320" s="597">
        <v>558.44000000000005</v>
      </c>
      <c r="F7320" s="591" t="s">
        <v>794</v>
      </c>
    </row>
    <row r="7321" spans="1:6">
      <c r="A7321" s="596">
        <v>101479</v>
      </c>
      <c r="B7321" s="596" t="s">
        <v>8034</v>
      </c>
      <c r="C7321" s="596" t="s">
        <v>103</v>
      </c>
      <c r="D7321" s="596" t="s">
        <v>793</v>
      </c>
      <c r="E7321" s="597">
        <v>162.71</v>
      </c>
      <c r="F7321" s="591" t="s">
        <v>794</v>
      </c>
    </row>
    <row r="7322" spans="1:6">
      <c r="A7322" s="596">
        <v>102568</v>
      </c>
      <c r="B7322" s="596" t="s">
        <v>8035</v>
      </c>
      <c r="C7322" s="596" t="s">
        <v>103</v>
      </c>
      <c r="D7322" s="596" t="s">
        <v>793</v>
      </c>
      <c r="E7322" s="598">
        <v>277.17</v>
      </c>
      <c r="F7322" s="591" t="s">
        <v>794</v>
      </c>
    </row>
    <row r="7323" spans="1:6">
      <c r="A7323" s="596">
        <v>100976</v>
      </c>
      <c r="B7323" s="596" t="s">
        <v>8036</v>
      </c>
      <c r="C7323" s="596" t="s">
        <v>63</v>
      </c>
      <c r="D7323" s="596" t="s">
        <v>793</v>
      </c>
      <c r="E7323" s="598">
        <v>8.4700000000000006</v>
      </c>
      <c r="F7323" s="591" t="s">
        <v>794</v>
      </c>
    </row>
    <row r="7324" spans="1:6">
      <c r="A7324" s="596">
        <v>100977</v>
      </c>
      <c r="B7324" s="596" t="s">
        <v>8037</v>
      </c>
      <c r="C7324" s="596" t="s">
        <v>63</v>
      </c>
      <c r="D7324" s="596" t="s">
        <v>793</v>
      </c>
      <c r="E7324" s="597">
        <v>7.65</v>
      </c>
      <c r="F7324" s="591" t="s">
        <v>794</v>
      </c>
    </row>
    <row r="7325" spans="1:6">
      <c r="A7325" s="596">
        <v>100978</v>
      </c>
      <c r="B7325" s="596" t="s">
        <v>8038</v>
      </c>
      <c r="C7325" s="596" t="s">
        <v>63</v>
      </c>
      <c r="D7325" s="596" t="s">
        <v>793</v>
      </c>
      <c r="E7325" s="597">
        <v>6.97</v>
      </c>
      <c r="F7325" s="591" t="s">
        <v>794</v>
      </c>
    </row>
    <row r="7326" spans="1:6">
      <c r="A7326" s="596">
        <v>100979</v>
      </c>
      <c r="B7326" s="596" t="s">
        <v>8039</v>
      </c>
      <c r="C7326" s="596" t="s">
        <v>63</v>
      </c>
      <c r="D7326" s="596" t="s">
        <v>793</v>
      </c>
      <c r="E7326" s="597">
        <v>6.76</v>
      </c>
      <c r="F7326" s="591" t="s">
        <v>794</v>
      </c>
    </row>
    <row r="7327" spans="1:6">
      <c r="A7327" s="596">
        <v>100980</v>
      </c>
      <c r="B7327" s="596" t="s">
        <v>8040</v>
      </c>
      <c r="C7327" s="596" t="s">
        <v>63</v>
      </c>
      <c r="D7327" s="596" t="s">
        <v>793</v>
      </c>
      <c r="E7327" s="597">
        <v>6.42</v>
      </c>
      <c r="F7327" s="591" t="s">
        <v>794</v>
      </c>
    </row>
    <row r="7328" spans="1:6">
      <c r="A7328" s="596">
        <v>100981</v>
      </c>
      <c r="B7328" s="596" t="s">
        <v>8041</v>
      </c>
      <c r="C7328" s="596" t="s">
        <v>63</v>
      </c>
      <c r="D7328" s="596" t="s">
        <v>793</v>
      </c>
      <c r="E7328" s="597">
        <v>9.2899999999999991</v>
      </c>
      <c r="F7328" s="591" t="s">
        <v>794</v>
      </c>
    </row>
    <row r="7329" spans="1:6">
      <c r="A7329" s="596">
        <v>100982</v>
      </c>
      <c r="B7329" s="596" t="s">
        <v>8042</v>
      </c>
      <c r="C7329" s="596" t="s">
        <v>63</v>
      </c>
      <c r="D7329" s="596" t="s">
        <v>793</v>
      </c>
      <c r="E7329" s="597">
        <v>8.9700000000000006</v>
      </c>
      <c r="F7329" s="591" t="s">
        <v>794</v>
      </c>
    </row>
    <row r="7330" spans="1:6">
      <c r="A7330" s="596">
        <v>100983</v>
      </c>
      <c r="B7330" s="596" t="s">
        <v>8043</v>
      </c>
      <c r="C7330" s="596" t="s">
        <v>63</v>
      </c>
      <c r="D7330" s="596" t="s">
        <v>793</v>
      </c>
      <c r="E7330" s="597">
        <v>9.1199999999999992</v>
      </c>
      <c r="F7330" s="591" t="s">
        <v>794</v>
      </c>
    </row>
    <row r="7331" spans="1:6">
      <c r="A7331" s="596">
        <v>100984</v>
      </c>
      <c r="B7331" s="596" t="s">
        <v>8044</v>
      </c>
      <c r="C7331" s="596" t="s">
        <v>63</v>
      </c>
      <c r="D7331" s="596" t="s">
        <v>793</v>
      </c>
      <c r="E7331" s="597">
        <v>8.9499999999999993</v>
      </c>
      <c r="F7331" s="591" t="s">
        <v>794</v>
      </c>
    </row>
    <row r="7332" spans="1:6">
      <c r="A7332" s="596">
        <v>100985</v>
      </c>
      <c r="B7332" s="596" t="s">
        <v>8045</v>
      </c>
      <c r="C7332" s="596" t="s">
        <v>63</v>
      </c>
      <c r="D7332" s="596" t="s">
        <v>793</v>
      </c>
      <c r="E7332" s="597">
        <v>7.65</v>
      </c>
      <c r="F7332" s="591" t="s">
        <v>794</v>
      </c>
    </row>
    <row r="7333" spans="1:6">
      <c r="A7333" s="596">
        <v>100986</v>
      </c>
      <c r="B7333" s="596" t="s">
        <v>8046</v>
      </c>
      <c r="C7333" s="596" t="s">
        <v>63</v>
      </c>
      <c r="D7333" s="596" t="s">
        <v>793</v>
      </c>
      <c r="E7333" s="597">
        <v>9.24</v>
      </c>
      <c r="F7333" s="591" t="s">
        <v>794</v>
      </c>
    </row>
    <row r="7334" spans="1:6">
      <c r="A7334" s="596">
        <v>100987</v>
      </c>
      <c r="B7334" s="596" t="s">
        <v>8047</v>
      </c>
      <c r="C7334" s="596" t="s">
        <v>63</v>
      </c>
      <c r="D7334" s="596" t="s">
        <v>793</v>
      </c>
      <c r="E7334" s="597">
        <v>10.77</v>
      </c>
      <c r="F7334" s="591" t="s">
        <v>794</v>
      </c>
    </row>
    <row r="7335" spans="1:6">
      <c r="A7335" s="596">
        <v>100988</v>
      </c>
      <c r="B7335" s="596" t="s">
        <v>8048</v>
      </c>
      <c r="C7335" s="596" t="s">
        <v>63</v>
      </c>
      <c r="D7335" s="596" t="s">
        <v>793</v>
      </c>
      <c r="E7335" s="598">
        <v>11.41</v>
      </c>
      <c r="F7335" s="591" t="s">
        <v>794</v>
      </c>
    </row>
    <row r="7336" spans="1:6">
      <c r="A7336" s="596">
        <v>100989</v>
      </c>
      <c r="B7336" s="596" t="s">
        <v>8049</v>
      </c>
      <c r="C7336" s="596" t="s">
        <v>103</v>
      </c>
      <c r="D7336" s="596" t="s">
        <v>793</v>
      </c>
      <c r="E7336" s="597">
        <v>5.8</v>
      </c>
      <c r="F7336" s="591" t="s">
        <v>794</v>
      </c>
    </row>
    <row r="7337" spans="1:6">
      <c r="A7337" s="596">
        <v>100990</v>
      </c>
      <c r="B7337" s="596" t="s">
        <v>8050</v>
      </c>
      <c r="C7337" s="596" t="s">
        <v>103</v>
      </c>
      <c r="D7337" s="596" t="s">
        <v>793</v>
      </c>
      <c r="E7337" s="597">
        <v>5.63</v>
      </c>
      <c r="F7337" s="591" t="s">
        <v>794</v>
      </c>
    </row>
    <row r="7338" spans="1:6">
      <c r="A7338" s="596">
        <v>100991</v>
      </c>
      <c r="B7338" s="596" t="s">
        <v>8051</v>
      </c>
      <c r="C7338" s="596" t="s">
        <v>103</v>
      </c>
      <c r="D7338" s="596" t="s">
        <v>793</v>
      </c>
      <c r="E7338" s="597">
        <v>5.77</v>
      </c>
      <c r="F7338" s="591" t="s">
        <v>794</v>
      </c>
    </row>
    <row r="7339" spans="1:6">
      <c r="A7339" s="596">
        <v>100992</v>
      </c>
      <c r="B7339" s="596" t="s">
        <v>8052</v>
      </c>
      <c r="C7339" s="596" t="s">
        <v>103</v>
      </c>
      <c r="D7339" s="596" t="s">
        <v>793</v>
      </c>
      <c r="E7339" s="597">
        <v>5.64</v>
      </c>
      <c r="F7339" s="591" t="s">
        <v>794</v>
      </c>
    </row>
    <row r="7340" spans="1:6">
      <c r="A7340" s="596">
        <v>100993</v>
      </c>
      <c r="B7340" s="596" t="s">
        <v>8053</v>
      </c>
      <c r="C7340" s="596" t="s">
        <v>103</v>
      </c>
      <c r="D7340" s="596" t="s">
        <v>793</v>
      </c>
      <c r="E7340" s="597">
        <v>5.0999999999999996</v>
      </c>
      <c r="F7340" s="591" t="s">
        <v>794</v>
      </c>
    </row>
    <row r="7341" spans="1:6">
      <c r="A7341" s="596">
        <v>100994</v>
      </c>
      <c r="B7341" s="596" t="s">
        <v>8054</v>
      </c>
      <c r="C7341" s="596" t="s">
        <v>103</v>
      </c>
      <c r="D7341" s="596" t="s">
        <v>793</v>
      </c>
      <c r="E7341" s="598">
        <v>4.62</v>
      </c>
      <c r="F7341" s="591" t="s">
        <v>794</v>
      </c>
    </row>
    <row r="7342" spans="1:6">
      <c r="A7342" s="596">
        <v>100995</v>
      </c>
      <c r="B7342" s="596" t="s">
        <v>8055</v>
      </c>
      <c r="C7342" s="596" t="s">
        <v>103</v>
      </c>
      <c r="D7342" s="596" t="s">
        <v>793</v>
      </c>
      <c r="E7342" s="598">
        <v>4.53</v>
      </c>
      <c r="F7342" s="591" t="s">
        <v>794</v>
      </c>
    </row>
    <row r="7343" spans="1:6">
      <c r="A7343" s="596">
        <v>100996</v>
      </c>
      <c r="B7343" s="596" t="s">
        <v>8056</v>
      </c>
      <c r="C7343" s="596" t="s">
        <v>103</v>
      </c>
      <c r="D7343" s="596" t="s">
        <v>793</v>
      </c>
      <c r="E7343" s="598">
        <v>4.2699999999999996</v>
      </c>
      <c r="F7343" s="591" t="s">
        <v>794</v>
      </c>
    </row>
    <row r="7344" spans="1:6">
      <c r="A7344" s="596">
        <v>100997</v>
      </c>
      <c r="B7344" s="596" t="s">
        <v>8057</v>
      </c>
      <c r="C7344" s="596" t="s">
        <v>103</v>
      </c>
      <c r="D7344" s="596" t="s">
        <v>793</v>
      </c>
      <c r="E7344" s="597">
        <v>6.19</v>
      </c>
      <c r="F7344" s="591" t="s">
        <v>794</v>
      </c>
    </row>
    <row r="7345" spans="1:6">
      <c r="A7345" s="596">
        <v>100998</v>
      </c>
      <c r="B7345" s="596" t="s">
        <v>8058</v>
      </c>
      <c r="C7345" s="596" t="s">
        <v>103</v>
      </c>
      <c r="D7345" s="596" t="s">
        <v>793</v>
      </c>
      <c r="E7345" s="598">
        <v>5.98</v>
      </c>
      <c r="F7345" s="591" t="s">
        <v>794</v>
      </c>
    </row>
    <row r="7346" spans="1:6">
      <c r="A7346" s="596">
        <v>100999</v>
      </c>
      <c r="B7346" s="596" t="s">
        <v>8059</v>
      </c>
      <c r="C7346" s="596" t="s">
        <v>103</v>
      </c>
      <c r="D7346" s="596" t="s">
        <v>793</v>
      </c>
      <c r="E7346" s="598">
        <v>6.1</v>
      </c>
      <c r="F7346" s="591" t="s">
        <v>794</v>
      </c>
    </row>
    <row r="7347" spans="1:6">
      <c r="A7347" s="596">
        <v>101000</v>
      </c>
      <c r="B7347" s="596" t="s">
        <v>8060</v>
      </c>
      <c r="C7347" s="596" t="s">
        <v>103</v>
      </c>
      <c r="D7347" s="596" t="s">
        <v>793</v>
      </c>
      <c r="E7347" s="598">
        <v>5.96</v>
      </c>
      <c r="F7347" s="591" t="s">
        <v>794</v>
      </c>
    </row>
    <row r="7348" spans="1:6">
      <c r="A7348" s="596">
        <v>101001</v>
      </c>
      <c r="B7348" s="596" t="s">
        <v>8061</v>
      </c>
      <c r="C7348" s="596" t="s">
        <v>103</v>
      </c>
      <c r="D7348" s="596" t="s">
        <v>793</v>
      </c>
      <c r="E7348" s="598">
        <v>5.0999999999999996</v>
      </c>
      <c r="F7348" s="591" t="s">
        <v>794</v>
      </c>
    </row>
    <row r="7349" spans="1:6">
      <c r="A7349" s="596">
        <v>101002</v>
      </c>
      <c r="B7349" s="596" t="s">
        <v>8062</v>
      </c>
      <c r="C7349" s="596" t="s">
        <v>103</v>
      </c>
      <c r="D7349" s="596" t="s">
        <v>793</v>
      </c>
      <c r="E7349" s="598">
        <v>6.16</v>
      </c>
      <c r="F7349" s="591" t="s">
        <v>794</v>
      </c>
    </row>
    <row r="7350" spans="1:6">
      <c r="A7350" s="596">
        <v>101003</v>
      </c>
      <c r="B7350" s="596" t="s">
        <v>8063</v>
      </c>
      <c r="C7350" s="596" t="s">
        <v>103</v>
      </c>
      <c r="D7350" s="596" t="s">
        <v>793</v>
      </c>
      <c r="E7350" s="598">
        <v>7.17</v>
      </c>
      <c r="F7350" s="591" t="s">
        <v>794</v>
      </c>
    </row>
    <row r="7351" spans="1:6">
      <c r="A7351" s="596">
        <v>101004</v>
      </c>
      <c r="B7351" s="596" t="s">
        <v>8064</v>
      </c>
      <c r="C7351" s="596" t="s">
        <v>103</v>
      </c>
      <c r="D7351" s="596" t="s">
        <v>793</v>
      </c>
      <c r="E7351" s="598">
        <v>7.61</v>
      </c>
      <c r="F7351" s="591" t="s">
        <v>794</v>
      </c>
    </row>
    <row r="7352" spans="1:6">
      <c r="A7352" s="596">
        <v>101005</v>
      </c>
      <c r="B7352" s="596" t="s">
        <v>8065</v>
      </c>
      <c r="C7352" s="596" t="s">
        <v>63</v>
      </c>
      <c r="D7352" s="596" t="s">
        <v>793</v>
      </c>
      <c r="E7352" s="598">
        <v>19.13</v>
      </c>
      <c r="F7352" s="591" t="s">
        <v>794</v>
      </c>
    </row>
    <row r="7353" spans="1:6">
      <c r="A7353" s="596">
        <v>101006</v>
      </c>
      <c r="B7353" s="596" t="s">
        <v>8066</v>
      </c>
      <c r="C7353" s="596" t="s">
        <v>63</v>
      </c>
      <c r="D7353" s="596" t="s">
        <v>793</v>
      </c>
      <c r="E7353" s="598">
        <v>21.26</v>
      </c>
      <c r="F7353" s="591" t="s">
        <v>794</v>
      </c>
    </row>
    <row r="7354" spans="1:6">
      <c r="A7354" s="596">
        <v>101007</v>
      </c>
      <c r="B7354" s="596" t="s">
        <v>8067</v>
      </c>
      <c r="C7354" s="596" t="s">
        <v>63</v>
      </c>
      <c r="D7354" s="596" t="s">
        <v>793</v>
      </c>
      <c r="E7354" s="598">
        <v>5.54</v>
      </c>
      <c r="F7354" s="591" t="s">
        <v>794</v>
      </c>
    </row>
    <row r="7355" spans="1:6">
      <c r="A7355" s="596">
        <v>101008</v>
      </c>
      <c r="B7355" s="596" t="s">
        <v>8068</v>
      </c>
      <c r="C7355" s="596" t="s">
        <v>63</v>
      </c>
      <c r="D7355" s="596" t="s">
        <v>793</v>
      </c>
      <c r="E7355" s="597">
        <v>5.62</v>
      </c>
      <c r="F7355" s="591" t="s">
        <v>794</v>
      </c>
    </row>
    <row r="7356" spans="1:6">
      <c r="A7356" s="596">
        <v>101009</v>
      </c>
      <c r="B7356" s="596" t="s">
        <v>8069</v>
      </c>
      <c r="C7356" s="596" t="s">
        <v>103</v>
      </c>
      <c r="D7356" s="596" t="s">
        <v>793</v>
      </c>
      <c r="E7356" s="597">
        <v>44.31</v>
      </c>
      <c r="F7356" s="591" t="s">
        <v>794</v>
      </c>
    </row>
    <row r="7357" spans="1:6">
      <c r="A7357" s="596">
        <v>101010</v>
      </c>
      <c r="B7357" s="596" t="s">
        <v>8070</v>
      </c>
      <c r="C7357" s="596" t="s">
        <v>103</v>
      </c>
      <c r="D7357" s="596" t="s">
        <v>793</v>
      </c>
      <c r="E7357" s="597">
        <v>27.9</v>
      </c>
      <c r="F7357" s="591" t="s">
        <v>794</v>
      </c>
    </row>
    <row r="7358" spans="1:6">
      <c r="A7358" s="596">
        <v>101013</v>
      </c>
      <c r="B7358" s="596" t="s">
        <v>8071</v>
      </c>
      <c r="C7358" s="596" t="s">
        <v>103</v>
      </c>
      <c r="D7358" s="596" t="s">
        <v>793</v>
      </c>
      <c r="E7358" s="597">
        <v>45.13</v>
      </c>
      <c r="F7358" s="591" t="s">
        <v>794</v>
      </c>
    </row>
    <row r="7359" spans="1:6">
      <c r="A7359" s="596">
        <v>101014</v>
      </c>
      <c r="B7359" s="596" t="s">
        <v>8072</v>
      </c>
      <c r="C7359" s="596" t="s">
        <v>103</v>
      </c>
      <c r="D7359" s="596" t="s">
        <v>793</v>
      </c>
      <c r="E7359" s="597">
        <v>41.35</v>
      </c>
      <c r="F7359" s="591" t="s">
        <v>794</v>
      </c>
    </row>
    <row r="7360" spans="1:6">
      <c r="A7360" s="596">
        <v>101015</v>
      </c>
      <c r="B7360" s="596" t="s">
        <v>8073</v>
      </c>
      <c r="C7360" s="596" t="s">
        <v>103</v>
      </c>
      <c r="D7360" s="596" t="s">
        <v>793</v>
      </c>
      <c r="E7360" s="597">
        <v>33.97</v>
      </c>
      <c r="F7360" s="591" t="s">
        <v>794</v>
      </c>
    </row>
    <row r="7361" spans="1:6">
      <c r="A7361" s="596">
        <v>101016</v>
      </c>
      <c r="B7361" s="596" t="s">
        <v>8074</v>
      </c>
      <c r="C7361" s="596" t="s">
        <v>103</v>
      </c>
      <c r="D7361" s="596" t="s">
        <v>793</v>
      </c>
      <c r="E7361" s="597">
        <v>39.33</v>
      </c>
      <c r="F7361" s="591" t="s">
        <v>794</v>
      </c>
    </row>
    <row r="7362" spans="1:6">
      <c r="A7362" s="596">
        <v>101017</v>
      </c>
      <c r="B7362" s="596" t="s">
        <v>8075</v>
      </c>
      <c r="C7362" s="596" t="s">
        <v>103</v>
      </c>
      <c r="D7362" s="596" t="s">
        <v>793</v>
      </c>
      <c r="E7362" s="597">
        <v>29.81</v>
      </c>
      <c r="F7362" s="591" t="s">
        <v>794</v>
      </c>
    </row>
    <row r="7363" spans="1:6">
      <c r="A7363" s="596">
        <v>101018</v>
      </c>
      <c r="B7363" s="596" t="s">
        <v>8076</v>
      </c>
      <c r="C7363" s="596" t="s">
        <v>103</v>
      </c>
      <c r="D7363" s="596" t="s">
        <v>793</v>
      </c>
      <c r="E7363" s="598">
        <v>24.48</v>
      </c>
      <c r="F7363" s="591" t="s">
        <v>794</v>
      </c>
    </row>
    <row r="7364" spans="1:6">
      <c r="A7364" s="596">
        <v>101463</v>
      </c>
      <c r="B7364" s="596" t="s">
        <v>8077</v>
      </c>
      <c r="C7364" s="596" t="s">
        <v>103</v>
      </c>
      <c r="D7364" s="596" t="s">
        <v>793</v>
      </c>
      <c r="E7364" s="597">
        <v>45.27</v>
      </c>
      <c r="F7364" s="591" t="s">
        <v>794</v>
      </c>
    </row>
    <row r="7365" spans="1:6">
      <c r="A7365" s="596">
        <v>101464</v>
      </c>
      <c r="B7365" s="596" t="s">
        <v>8078</v>
      </c>
      <c r="C7365" s="596" t="s">
        <v>103</v>
      </c>
      <c r="D7365" s="596" t="s">
        <v>793</v>
      </c>
      <c r="E7365" s="597">
        <v>34.770000000000003</v>
      </c>
      <c r="F7365" s="591" t="s">
        <v>794</v>
      </c>
    </row>
    <row r="7366" spans="1:6">
      <c r="A7366" s="596">
        <v>101465</v>
      </c>
      <c r="B7366" s="596" t="s">
        <v>8079</v>
      </c>
      <c r="C7366" s="596" t="s">
        <v>103</v>
      </c>
      <c r="D7366" s="596" t="s">
        <v>793</v>
      </c>
      <c r="E7366" s="598">
        <v>26.58</v>
      </c>
      <c r="F7366" s="591" t="s">
        <v>794</v>
      </c>
    </row>
    <row r="7367" spans="1:6">
      <c r="A7367" s="596">
        <v>101466</v>
      </c>
      <c r="B7367" s="596" t="s">
        <v>8080</v>
      </c>
      <c r="C7367" s="596" t="s">
        <v>103</v>
      </c>
      <c r="D7367" s="596" t="s">
        <v>793</v>
      </c>
      <c r="E7367" s="597">
        <v>21.62</v>
      </c>
      <c r="F7367" s="591" t="s">
        <v>794</v>
      </c>
    </row>
    <row r="7368" spans="1:6">
      <c r="A7368" s="596">
        <v>101467</v>
      </c>
      <c r="B7368" s="596" t="s">
        <v>8081</v>
      </c>
      <c r="C7368" s="596" t="s">
        <v>103</v>
      </c>
      <c r="D7368" s="596" t="s">
        <v>793</v>
      </c>
      <c r="E7368" s="597">
        <v>18.100000000000001</v>
      </c>
      <c r="F7368" s="591" t="s">
        <v>794</v>
      </c>
    </row>
    <row r="7369" spans="1:6">
      <c r="A7369" s="596">
        <v>101468</v>
      </c>
      <c r="B7369" s="596" t="s">
        <v>8082</v>
      </c>
      <c r="C7369" s="596" t="s">
        <v>103</v>
      </c>
      <c r="D7369" s="596" t="s">
        <v>793</v>
      </c>
      <c r="E7369" s="598">
        <v>16.55</v>
      </c>
      <c r="F7369" s="591" t="s">
        <v>794</v>
      </c>
    </row>
    <row r="7370" spans="1:6">
      <c r="A7370" s="596">
        <v>101469</v>
      </c>
      <c r="B7370" s="596" t="s">
        <v>8083</v>
      </c>
      <c r="C7370" s="596" t="s">
        <v>103</v>
      </c>
      <c r="D7370" s="596" t="s">
        <v>793</v>
      </c>
      <c r="E7370" s="598">
        <v>37.04</v>
      </c>
      <c r="F7370" s="591" t="s">
        <v>794</v>
      </c>
    </row>
    <row r="7371" spans="1:6">
      <c r="A7371" s="596">
        <v>101470</v>
      </c>
      <c r="B7371" s="596" t="s">
        <v>8084</v>
      </c>
      <c r="C7371" s="596" t="s">
        <v>103</v>
      </c>
      <c r="D7371" s="596" t="s">
        <v>793</v>
      </c>
      <c r="E7371" s="598">
        <v>29.41</v>
      </c>
      <c r="F7371" s="591" t="s">
        <v>794</v>
      </c>
    </row>
    <row r="7372" spans="1:6">
      <c r="A7372" s="596">
        <v>101471</v>
      </c>
      <c r="B7372" s="596" t="s">
        <v>8085</v>
      </c>
      <c r="C7372" s="596" t="s">
        <v>103</v>
      </c>
      <c r="D7372" s="596" t="s">
        <v>793</v>
      </c>
      <c r="E7372" s="597">
        <v>25.23</v>
      </c>
      <c r="F7372" s="591" t="s">
        <v>794</v>
      </c>
    </row>
    <row r="7373" spans="1:6">
      <c r="A7373" s="596">
        <v>101472</v>
      </c>
      <c r="B7373" s="596" t="s">
        <v>8086</v>
      </c>
      <c r="C7373" s="596" t="s">
        <v>103</v>
      </c>
      <c r="D7373" s="596" t="s">
        <v>793</v>
      </c>
      <c r="E7373" s="597">
        <v>19.64</v>
      </c>
      <c r="F7373" s="591" t="s">
        <v>794</v>
      </c>
    </row>
    <row r="7374" spans="1:6">
      <c r="A7374" s="596">
        <v>101473</v>
      </c>
      <c r="B7374" s="596" t="s">
        <v>8087</v>
      </c>
      <c r="C7374" s="596" t="s">
        <v>103</v>
      </c>
      <c r="D7374" s="596" t="s">
        <v>793</v>
      </c>
      <c r="E7374" s="598">
        <v>28.27</v>
      </c>
      <c r="F7374" s="591" t="s">
        <v>794</v>
      </c>
    </row>
    <row r="7375" spans="1:6">
      <c r="A7375" s="596">
        <v>101474</v>
      </c>
      <c r="B7375" s="596" t="s">
        <v>8088</v>
      </c>
      <c r="C7375" s="596" t="s">
        <v>103</v>
      </c>
      <c r="D7375" s="596" t="s">
        <v>793</v>
      </c>
      <c r="E7375" s="598">
        <v>20.22</v>
      </c>
      <c r="F7375" s="591" t="s">
        <v>794</v>
      </c>
    </row>
    <row r="7376" spans="1:6">
      <c r="A7376" s="596">
        <v>101475</v>
      </c>
      <c r="B7376" s="596" t="s">
        <v>8089</v>
      </c>
      <c r="C7376" s="596" t="s">
        <v>103</v>
      </c>
      <c r="D7376" s="596" t="s">
        <v>793</v>
      </c>
      <c r="E7376" s="597">
        <v>17.940000000000001</v>
      </c>
      <c r="F7376" s="591" t="s">
        <v>794</v>
      </c>
    </row>
    <row r="7377" spans="1:6">
      <c r="A7377" s="596">
        <v>101476</v>
      </c>
      <c r="B7377" s="596" t="s">
        <v>8090</v>
      </c>
      <c r="C7377" s="596" t="s">
        <v>103</v>
      </c>
      <c r="D7377" s="596" t="s">
        <v>793</v>
      </c>
      <c r="E7377" s="597">
        <v>16</v>
      </c>
      <c r="F7377" s="591" t="s">
        <v>794</v>
      </c>
    </row>
    <row r="7378" spans="1:6">
      <c r="A7378" s="596">
        <v>101477</v>
      </c>
      <c r="B7378" s="596" t="s">
        <v>8091</v>
      </c>
      <c r="C7378" s="596" t="s">
        <v>103</v>
      </c>
      <c r="D7378" s="596" t="s">
        <v>793</v>
      </c>
      <c r="E7378" s="597">
        <v>13.11</v>
      </c>
      <c r="F7378" s="591" t="s">
        <v>794</v>
      </c>
    </row>
    <row r="7379" spans="1:6">
      <c r="A7379" s="596">
        <v>101478</v>
      </c>
      <c r="B7379" s="596" t="s">
        <v>8092</v>
      </c>
      <c r="C7379" s="596" t="s">
        <v>103</v>
      </c>
      <c r="D7379" s="596" t="s">
        <v>793</v>
      </c>
      <c r="E7379" s="597">
        <v>11.15</v>
      </c>
      <c r="F7379" s="591" t="s">
        <v>794</v>
      </c>
    </row>
    <row r="7380" spans="1:6">
      <c r="A7380" s="596">
        <v>101480</v>
      </c>
      <c r="B7380" s="596" t="s">
        <v>8093</v>
      </c>
      <c r="C7380" s="596" t="s">
        <v>103</v>
      </c>
      <c r="D7380" s="596" t="s">
        <v>793</v>
      </c>
      <c r="E7380" s="597">
        <v>66.25</v>
      </c>
      <c r="F7380" s="591" t="s">
        <v>794</v>
      </c>
    </row>
    <row r="7381" spans="1:6">
      <c r="A7381" s="596">
        <v>101481</v>
      </c>
      <c r="B7381" s="596" t="s">
        <v>8094</v>
      </c>
      <c r="C7381" s="596" t="s">
        <v>103</v>
      </c>
      <c r="D7381" s="596" t="s">
        <v>793</v>
      </c>
      <c r="E7381" s="598">
        <v>47.85</v>
      </c>
      <c r="F7381" s="591" t="s">
        <v>794</v>
      </c>
    </row>
    <row r="7382" spans="1:6">
      <c r="A7382" s="596">
        <v>101482</v>
      </c>
      <c r="B7382" s="596" t="s">
        <v>8095</v>
      </c>
      <c r="C7382" s="596" t="s">
        <v>103</v>
      </c>
      <c r="D7382" s="596" t="s">
        <v>793</v>
      </c>
      <c r="E7382" s="597">
        <v>35.770000000000003</v>
      </c>
      <c r="F7382" s="591" t="s">
        <v>794</v>
      </c>
    </row>
    <row r="7383" spans="1:6">
      <c r="A7383" s="596">
        <v>101483</v>
      </c>
      <c r="B7383" s="596" t="s">
        <v>8096</v>
      </c>
      <c r="C7383" s="596" t="s">
        <v>103</v>
      </c>
      <c r="D7383" s="596" t="s">
        <v>793</v>
      </c>
      <c r="E7383" s="598">
        <v>37.119999999999997</v>
      </c>
      <c r="F7383" s="591" t="s">
        <v>794</v>
      </c>
    </row>
    <row r="7384" spans="1:6">
      <c r="A7384" s="596">
        <v>101484</v>
      </c>
      <c r="B7384" s="596" t="s">
        <v>8097</v>
      </c>
      <c r="C7384" s="596" t="s">
        <v>103</v>
      </c>
      <c r="D7384" s="596" t="s">
        <v>793</v>
      </c>
      <c r="E7384" s="597">
        <v>192.39</v>
      </c>
      <c r="F7384" s="591" t="s">
        <v>794</v>
      </c>
    </row>
    <row r="7385" spans="1:6">
      <c r="A7385" s="596">
        <v>101485</v>
      </c>
      <c r="B7385" s="596" t="s">
        <v>8098</v>
      </c>
      <c r="C7385" s="596" t="s">
        <v>103</v>
      </c>
      <c r="D7385" s="596" t="s">
        <v>793</v>
      </c>
      <c r="E7385" s="597">
        <v>147.68</v>
      </c>
      <c r="F7385" s="591" t="s">
        <v>794</v>
      </c>
    </row>
    <row r="7386" spans="1:6">
      <c r="A7386" s="596">
        <v>101486</v>
      </c>
      <c r="B7386" s="596" t="s">
        <v>8099</v>
      </c>
      <c r="C7386" s="596" t="s">
        <v>103</v>
      </c>
      <c r="D7386" s="596" t="s">
        <v>793</v>
      </c>
      <c r="E7386" s="597">
        <v>133.04</v>
      </c>
      <c r="F7386" s="591" t="s">
        <v>794</v>
      </c>
    </row>
    <row r="7387" spans="1:6">
      <c r="A7387" s="596">
        <v>101487</v>
      </c>
      <c r="B7387" s="596" t="s">
        <v>8100</v>
      </c>
      <c r="C7387" s="596" t="s">
        <v>103</v>
      </c>
      <c r="D7387" s="596" t="s">
        <v>793</v>
      </c>
      <c r="E7387" s="597">
        <v>97.4</v>
      </c>
      <c r="F7387" s="591" t="s">
        <v>794</v>
      </c>
    </row>
    <row r="7388" spans="1:6">
      <c r="A7388" s="596">
        <v>101488</v>
      </c>
      <c r="B7388" s="596" t="s">
        <v>8101</v>
      </c>
      <c r="C7388" s="596" t="s">
        <v>103</v>
      </c>
      <c r="D7388" s="596" t="s">
        <v>793</v>
      </c>
      <c r="E7388" s="597">
        <v>84.29</v>
      </c>
      <c r="F7388" s="591" t="s">
        <v>794</v>
      </c>
    </row>
    <row r="7389" spans="1:6">
      <c r="A7389" s="596">
        <v>101188</v>
      </c>
      <c r="B7389" s="596" t="s">
        <v>8102</v>
      </c>
      <c r="C7389" s="596" t="s">
        <v>67</v>
      </c>
      <c r="D7389" s="596" t="s">
        <v>942</v>
      </c>
      <c r="E7389" s="597">
        <v>5.33</v>
      </c>
      <c r="F7389" s="591" t="s">
        <v>794</v>
      </c>
    </row>
    <row r="7390" spans="1:6">
      <c r="A7390" s="596">
        <v>101189</v>
      </c>
      <c r="B7390" s="596" t="s">
        <v>8103</v>
      </c>
      <c r="C7390" s="596" t="s">
        <v>67</v>
      </c>
      <c r="D7390" s="596" t="s">
        <v>942</v>
      </c>
      <c r="E7390" s="597">
        <v>74.11</v>
      </c>
      <c r="F7390" s="591" t="s">
        <v>794</v>
      </c>
    </row>
    <row r="7391" spans="1:6">
      <c r="A7391" s="596">
        <v>101190</v>
      </c>
      <c r="B7391" s="596" t="s">
        <v>8104</v>
      </c>
      <c r="C7391" s="596" t="s">
        <v>67</v>
      </c>
      <c r="D7391" s="596" t="s">
        <v>942</v>
      </c>
      <c r="E7391" s="597">
        <v>73.41</v>
      </c>
      <c r="F7391" s="591" t="s">
        <v>794</v>
      </c>
    </row>
    <row r="7392" spans="1:6">
      <c r="A7392" s="596">
        <v>101191</v>
      </c>
      <c r="B7392" s="596" t="s">
        <v>8105</v>
      </c>
      <c r="C7392" s="596" t="s">
        <v>67</v>
      </c>
      <c r="D7392" s="596" t="s">
        <v>942</v>
      </c>
      <c r="E7392" s="598">
        <v>73.760000000000005</v>
      </c>
      <c r="F7392" s="591" t="s">
        <v>794</v>
      </c>
    </row>
    <row r="7393" spans="1:6">
      <c r="A7393" s="596">
        <v>101192</v>
      </c>
      <c r="B7393" s="596" t="s">
        <v>8106</v>
      </c>
      <c r="C7393" s="596" t="s">
        <v>67</v>
      </c>
      <c r="D7393" s="596" t="s">
        <v>942</v>
      </c>
      <c r="E7393" s="597">
        <v>72.260000000000005</v>
      </c>
      <c r="F7393" s="591" t="s">
        <v>794</v>
      </c>
    </row>
    <row r="7394" spans="1:6">
      <c r="A7394" s="596">
        <v>101193</v>
      </c>
      <c r="B7394" s="596" t="s">
        <v>8107</v>
      </c>
      <c r="C7394" s="596" t="s">
        <v>67</v>
      </c>
      <c r="D7394" s="596" t="s">
        <v>942</v>
      </c>
      <c r="E7394" s="598">
        <v>65.81</v>
      </c>
      <c r="F7394" s="591" t="s">
        <v>794</v>
      </c>
    </row>
    <row r="7395" spans="1:6">
      <c r="A7395" s="596">
        <v>101194</v>
      </c>
      <c r="B7395" s="596" t="s">
        <v>8108</v>
      </c>
      <c r="C7395" s="596" t="s">
        <v>67</v>
      </c>
      <c r="D7395" s="596" t="s">
        <v>942</v>
      </c>
      <c r="E7395" s="598">
        <v>66.16</v>
      </c>
      <c r="F7395" s="591" t="s">
        <v>794</v>
      </c>
    </row>
    <row r="7396" spans="1:6">
      <c r="A7396" s="596">
        <v>101197</v>
      </c>
      <c r="B7396" s="596" t="s">
        <v>8109</v>
      </c>
      <c r="C7396" s="596" t="s">
        <v>67</v>
      </c>
      <c r="D7396" s="596" t="s">
        <v>942</v>
      </c>
      <c r="E7396" s="598">
        <v>135.38999999999999</v>
      </c>
      <c r="F7396" s="591" t="s">
        <v>794</v>
      </c>
    </row>
    <row r="7397" spans="1:6">
      <c r="A7397" s="596">
        <v>101198</v>
      </c>
      <c r="B7397" s="596" t="s">
        <v>8110</v>
      </c>
      <c r="C7397" s="596" t="s">
        <v>67</v>
      </c>
      <c r="D7397" s="596" t="s">
        <v>942</v>
      </c>
      <c r="E7397" s="597">
        <v>95.19</v>
      </c>
      <c r="F7397" s="591" t="s">
        <v>794</v>
      </c>
    </row>
    <row r="7398" spans="1:6">
      <c r="A7398" s="596">
        <v>101199</v>
      </c>
      <c r="B7398" s="596" t="s">
        <v>8111</v>
      </c>
      <c r="C7398" s="596" t="s">
        <v>67</v>
      </c>
      <c r="D7398" s="596" t="s">
        <v>942</v>
      </c>
      <c r="E7398" s="597">
        <v>96.06</v>
      </c>
      <c r="F7398" s="591" t="s">
        <v>794</v>
      </c>
    </row>
    <row r="7399" spans="1:6">
      <c r="A7399" s="596">
        <v>101200</v>
      </c>
      <c r="B7399" s="596" t="s">
        <v>8112</v>
      </c>
      <c r="C7399" s="596" t="s">
        <v>67</v>
      </c>
      <c r="D7399" s="596" t="s">
        <v>942</v>
      </c>
      <c r="E7399" s="597">
        <v>48.85</v>
      </c>
      <c r="F7399" s="591" t="s">
        <v>794</v>
      </c>
    </row>
    <row r="7400" spans="1:6">
      <c r="A7400" s="596">
        <v>101201</v>
      </c>
      <c r="B7400" s="596" t="s">
        <v>8113</v>
      </c>
      <c r="C7400" s="596" t="s">
        <v>67</v>
      </c>
      <c r="D7400" s="596" t="s">
        <v>942</v>
      </c>
      <c r="E7400" s="597">
        <v>60.64</v>
      </c>
      <c r="F7400" s="591" t="s">
        <v>794</v>
      </c>
    </row>
    <row r="7401" spans="1:6">
      <c r="A7401" s="596">
        <v>101202</v>
      </c>
      <c r="B7401" s="596" t="s">
        <v>8114</v>
      </c>
      <c r="C7401" s="596" t="s">
        <v>67</v>
      </c>
      <c r="D7401" s="596" t="s">
        <v>942</v>
      </c>
      <c r="E7401" s="597">
        <v>38.96</v>
      </c>
      <c r="F7401" s="591" t="s">
        <v>794</v>
      </c>
    </row>
    <row r="7402" spans="1:6">
      <c r="A7402" s="596">
        <v>101203</v>
      </c>
      <c r="B7402" s="596" t="s">
        <v>8115</v>
      </c>
      <c r="C7402" s="596" t="s">
        <v>67</v>
      </c>
      <c r="D7402" s="596" t="s">
        <v>942</v>
      </c>
      <c r="E7402" s="597">
        <v>38.08</v>
      </c>
      <c r="F7402" s="591" t="s">
        <v>794</v>
      </c>
    </row>
    <row r="7403" spans="1:6">
      <c r="A7403" s="596">
        <v>101204</v>
      </c>
      <c r="B7403" s="596" t="s">
        <v>8116</v>
      </c>
      <c r="C7403" s="596" t="s">
        <v>67</v>
      </c>
      <c r="D7403" s="596" t="s">
        <v>942</v>
      </c>
      <c r="E7403" s="597">
        <v>38.43</v>
      </c>
      <c r="F7403" s="591" t="s">
        <v>794</v>
      </c>
    </row>
    <row r="7404" spans="1:6">
      <c r="A7404" s="596">
        <v>101205</v>
      </c>
      <c r="B7404" s="596" t="s">
        <v>8117</v>
      </c>
      <c r="C7404" s="596" t="s">
        <v>67</v>
      </c>
      <c r="D7404" s="596" t="s">
        <v>942</v>
      </c>
      <c r="E7404" s="597">
        <v>38.96</v>
      </c>
      <c r="F7404" s="591" t="s">
        <v>794</v>
      </c>
    </row>
    <row r="7405" spans="1:6">
      <c r="A7405" s="596">
        <v>102362</v>
      </c>
      <c r="B7405" s="596" t="s">
        <v>8118</v>
      </c>
      <c r="C7405" s="596" t="s">
        <v>68</v>
      </c>
      <c r="D7405" s="596" t="s">
        <v>793</v>
      </c>
      <c r="E7405" s="597">
        <v>155.16999999999999</v>
      </c>
      <c r="F7405" s="591" t="s">
        <v>794</v>
      </c>
    </row>
    <row r="7406" spans="1:6">
      <c r="A7406" s="596">
        <v>102363</v>
      </c>
      <c r="B7406" s="596" t="s">
        <v>8119</v>
      </c>
      <c r="C7406" s="596" t="s">
        <v>68</v>
      </c>
      <c r="D7406" s="596" t="s">
        <v>793</v>
      </c>
      <c r="E7406" s="597">
        <v>166.88</v>
      </c>
      <c r="F7406" s="591" t="s">
        <v>794</v>
      </c>
    </row>
    <row r="7407" spans="1:6">
      <c r="A7407" s="596">
        <v>102364</v>
      </c>
      <c r="B7407" s="596" t="s">
        <v>8120</v>
      </c>
      <c r="C7407" s="596" t="s">
        <v>68</v>
      </c>
      <c r="D7407" s="596" t="s">
        <v>793</v>
      </c>
      <c r="E7407" s="597">
        <v>188.22</v>
      </c>
      <c r="F7407" s="591" t="s">
        <v>794</v>
      </c>
    </row>
    <row r="7408" spans="1:6">
      <c r="A7408" s="596">
        <v>98509</v>
      </c>
      <c r="B7408" s="596" t="s">
        <v>8121</v>
      </c>
      <c r="C7408" s="596" t="s">
        <v>123</v>
      </c>
      <c r="D7408" s="596" t="s">
        <v>942</v>
      </c>
      <c r="E7408" s="597">
        <v>81.36</v>
      </c>
      <c r="F7408" s="591" t="s">
        <v>794</v>
      </c>
    </row>
    <row r="7409" spans="1:6">
      <c r="A7409" s="596">
        <v>98510</v>
      </c>
      <c r="B7409" s="596" t="s">
        <v>8122</v>
      </c>
      <c r="C7409" s="596" t="s">
        <v>123</v>
      </c>
      <c r="D7409" s="596" t="s">
        <v>942</v>
      </c>
      <c r="E7409" s="597">
        <v>119.11</v>
      </c>
      <c r="F7409" s="591" t="s">
        <v>794</v>
      </c>
    </row>
    <row r="7410" spans="1:6">
      <c r="A7410" s="596">
        <v>98511</v>
      </c>
      <c r="B7410" s="596" t="s">
        <v>8123</v>
      </c>
      <c r="C7410" s="596" t="s">
        <v>123</v>
      </c>
      <c r="D7410" s="596" t="s">
        <v>942</v>
      </c>
      <c r="E7410" s="597">
        <v>223.34</v>
      </c>
      <c r="F7410" s="591" t="s">
        <v>794</v>
      </c>
    </row>
    <row r="7411" spans="1:6">
      <c r="A7411" s="596">
        <v>98516</v>
      </c>
      <c r="B7411" s="596" t="s">
        <v>8124</v>
      </c>
      <c r="C7411" s="596" t="s">
        <v>123</v>
      </c>
      <c r="D7411" s="596" t="s">
        <v>793</v>
      </c>
      <c r="E7411" s="597">
        <v>377.53</v>
      </c>
      <c r="F7411" s="591" t="s">
        <v>794</v>
      </c>
    </row>
    <row r="7412" spans="1:6">
      <c r="A7412" s="596">
        <v>98519</v>
      </c>
      <c r="B7412" s="596" t="s">
        <v>8125</v>
      </c>
      <c r="C7412" s="596" t="s">
        <v>68</v>
      </c>
      <c r="D7412" s="596" t="s">
        <v>942</v>
      </c>
      <c r="E7412" s="597">
        <v>3.09</v>
      </c>
      <c r="F7412" s="591" t="s">
        <v>794</v>
      </c>
    </row>
    <row r="7413" spans="1:6">
      <c r="A7413" s="596">
        <v>98520</v>
      </c>
      <c r="B7413" s="596" t="s">
        <v>8126</v>
      </c>
      <c r="C7413" s="596" t="s">
        <v>68</v>
      </c>
      <c r="D7413" s="596" t="s">
        <v>942</v>
      </c>
      <c r="E7413" s="597">
        <v>4.67</v>
      </c>
      <c r="F7413" s="591" t="s">
        <v>794</v>
      </c>
    </row>
    <row r="7414" spans="1:6">
      <c r="A7414" s="596">
        <v>98521</v>
      </c>
      <c r="B7414" s="596" t="s">
        <v>8127</v>
      </c>
      <c r="C7414" s="596" t="s">
        <v>68</v>
      </c>
      <c r="D7414" s="596" t="s">
        <v>942</v>
      </c>
      <c r="E7414" s="597">
        <v>0.31</v>
      </c>
      <c r="F7414" s="591" t="s">
        <v>794</v>
      </c>
    </row>
    <row r="7415" spans="1:6">
      <c r="A7415" s="596">
        <v>98522</v>
      </c>
      <c r="B7415" s="596" t="s">
        <v>8128</v>
      </c>
      <c r="C7415" s="596" t="s">
        <v>67</v>
      </c>
      <c r="D7415" s="596" t="s">
        <v>793</v>
      </c>
      <c r="E7415" s="597">
        <v>156.66999999999999</v>
      </c>
      <c r="F7415" s="591" t="s">
        <v>794</v>
      </c>
    </row>
    <row r="7416" spans="1:6">
      <c r="A7416" s="596">
        <v>98524</v>
      </c>
      <c r="B7416" s="596" t="s">
        <v>8129</v>
      </c>
      <c r="C7416" s="596" t="s">
        <v>68</v>
      </c>
      <c r="D7416" s="596" t="s">
        <v>1410</v>
      </c>
      <c r="E7416" s="597">
        <v>3.91</v>
      </c>
      <c r="F7416" s="591" t="s">
        <v>794</v>
      </c>
    </row>
    <row r="7417" spans="1:6">
      <c r="A7417" s="596">
        <v>105521</v>
      </c>
      <c r="B7417" s="596" t="s">
        <v>8130</v>
      </c>
      <c r="C7417" s="596" t="s">
        <v>68</v>
      </c>
      <c r="D7417" s="596" t="s">
        <v>942</v>
      </c>
      <c r="E7417" s="598">
        <v>3.05</v>
      </c>
      <c r="F7417" s="591" t="s">
        <v>794</v>
      </c>
    </row>
    <row r="7418" spans="1:6">
      <c r="A7418" s="596">
        <v>98503</v>
      </c>
      <c r="B7418" s="596" t="s">
        <v>8131</v>
      </c>
      <c r="C7418" s="596" t="s">
        <v>68</v>
      </c>
      <c r="D7418" s="596" t="s">
        <v>942</v>
      </c>
      <c r="E7418" s="598">
        <v>20.350000000000001</v>
      </c>
      <c r="F7418" s="591" t="s">
        <v>794</v>
      </c>
    </row>
    <row r="7419" spans="1:6">
      <c r="A7419" s="596">
        <v>98504</v>
      </c>
      <c r="B7419" s="596" t="s">
        <v>8132</v>
      </c>
      <c r="C7419" s="596" t="s">
        <v>68</v>
      </c>
      <c r="D7419" s="596" t="s">
        <v>942</v>
      </c>
      <c r="E7419" s="598">
        <v>14.48</v>
      </c>
      <c r="F7419" s="591" t="s">
        <v>794</v>
      </c>
    </row>
    <row r="7420" spans="1:6">
      <c r="A7420" s="596">
        <v>98505</v>
      </c>
      <c r="B7420" s="596" t="s">
        <v>8133</v>
      </c>
      <c r="C7420" s="596" t="s">
        <v>68</v>
      </c>
      <c r="D7420" s="596" t="s">
        <v>942</v>
      </c>
      <c r="E7420" s="597">
        <v>118.1</v>
      </c>
      <c r="F7420" s="591" t="s">
        <v>794</v>
      </c>
    </row>
    <row r="7421" spans="1:6">
      <c r="A7421" s="596">
        <v>103946</v>
      </c>
      <c r="B7421" s="596" t="s">
        <v>8134</v>
      </c>
      <c r="C7421" s="596" t="s">
        <v>68</v>
      </c>
      <c r="D7421" s="596" t="s">
        <v>942</v>
      </c>
      <c r="E7421" s="597">
        <v>19.059999999999999</v>
      </c>
      <c r="F7421" s="591" t="s">
        <v>794</v>
      </c>
    </row>
    <row r="7422" spans="1:6">
      <c r="A7422" s="596">
        <v>105000</v>
      </c>
      <c r="B7422" s="596" t="s">
        <v>8135</v>
      </c>
      <c r="C7422" s="596" t="s">
        <v>67</v>
      </c>
      <c r="D7422" s="596" t="s">
        <v>793</v>
      </c>
      <c r="E7422" s="598">
        <v>1334.97</v>
      </c>
      <c r="F7422" s="591" t="s">
        <v>794</v>
      </c>
    </row>
    <row r="7423" spans="1:6">
      <c r="A7423" s="596">
        <v>105001</v>
      </c>
      <c r="B7423" s="596" t="s">
        <v>8136</v>
      </c>
      <c r="C7423" s="596" t="s">
        <v>67</v>
      </c>
      <c r="D7423" s="596" t="s">
        <v>793</v>
      </c>
      <c r="E7423" s="598">
        <v>1376.35</v>
      </c>
      <c r="F7423" s="591" t="s">
        <v>794</v>
      </c>
    </row>
    <row r="7424" spans="1:6">
      <c r="A7424" s="596">
        <v>105002</v>
      </c>
      <c r="B7424" s="596" t="s">
        <v>8137</v>
      </c>
      <c r="C7424" s="596" t="s">
        <v>123</v>
      </c>
      <c r="D7424" s="596" t="s">
        <v>942</v>
      </c>
      <c r="E7424" s="598">
        <v>754.76</v>
      </c>
      <c r="F7424" s="591" t="s">
        <v>794</v>
      </c>
    </row>
    <row r="7425" spans="1:6">
      <c r="A7425" s="596">
        <v>105003</v>
      </c>
      <c r="B7425" s="596" t="s">
        <v>8138</v>
      </c>
      <c r="C7425" s="596" t="s">
        <v>123</v>
      </c>
      <c r="D7425" s="596" t="s">
        <v>793</v>
      </c>
      <c r="E7425" s="598">
        <v>1135.82</v>
      </c>
      <c r="F7425" s="591" t="s">
        <v>794</v>
      </c>
    </row>
    <row r="7426" spans="1:6">
      <c r="A7426" s="596">
        <v>105004</v>
      </c>
      <c r="B7426" s="596" t="s">
        <v>8139</v>
      </c>
      <c r="C7426" s="596" t="s">
        <v>68</v>
      </c>
      <c r="D7426" s="596" t="s">
        <v>942</v>
      </c>
      <c r="E7426" s="598">
        <v>127.81</v>
      </c>
      <c r="F7426" s="591" t="s">
        <v>794</v>
      </c>
    </row>
    <row r="7427" spans="1:6">
      <c r="A7427" s="596">
        <v>105005</v>
      </c>
      <c r="B7427" s="596" t="s">
        <v>8140</v>
      </c>
      <c r="C7427" s="596" t="s">
        <v>68</v>
      </c>
      <c r="D7427" s="596" t="s">
        <v>793</v>
      </c>
      <c r="E7427" s="598">
        <v>198.36</v>
      </c>
      <c r="F7427" s="591" t="s">
        <v>794</v>
      </c>
    </row>
    <row r="7428" spans="1:6">
      <c r="A7428" s="596">
        <v>103185</v>
      </c>
      <c r="B7428" s="596" t="s">
        <v>8141</v>
      </c>
      <c r="C7428" s="596" t="s">
        <v>123</v>
      </c>
      <c r="D7428" s="596" t="s">
        <v>793</v>
      </c>
      <c r="E7428" s="598">
        <v>6132.78</v>
      </c>
      <c r="F7428" s="591" t="s">
        <v>794</v>
      </c>
    </row>
    <row r="7429" spans="1:6">
      <c r="A7429" s="596">
        <v>103186</v>
      </c>
      <c r="B7429" s="596" t="s">
        <v>8142</v>
      </c>
      <c r="C7429" s="596" t="s">
        <v>123</v>
      </c>
      <c r="D7429" s="596" t="s">
        <v>793</v>
      </c>
      <c r="E7429" s="598">
        <v>6478.33</v>
      </c>
      <c r="F7429" s="591" t="s">
        <v>794</v>
      </c>
    </row>
    <row r="7430" spans="1:6">
      <c r="A7430" s="596">
        <v>103187</v>
      </c>
      <c r="B7430" s="596" t="s">
        <v>8143</v>
      </c>
      <c r="C7430" s="596" t="s">
        <v>123</v>
      </c>
      <c r="D7430" s="596" t="s">
        <v>793</v>
      </c>
      <c r="E7430" s="598">
        <v>4862.84</v>
      </c>
      <c r="F7430" s="591" t="s">
        <v>794</v>
      </c>
    </row>
    <row r="7431" spans="1:6">
      <c r="A7431" s="596">
        <v>103188</v>
      </c>
      <c r="B7431" s="596" t="s">
        <v>8144</v>
      </c>
      <c r="C7431" s="596" t="s">
        <v>123</v>
      </c>
      <c r="D7431" s="596" t="s">
        <v>793</v>
      </c>
      <c r="E7431" s="598">
        <v>5232.04</v>
      </c>
      <c r="F7431" s="591" t="s">
        <v>794</v>
      </c>
    </row>
    <row r="7432" spans="1:6">
      <c r="A7432" s="596">
        <v>103189</v>
      </c>
      <c r="B7432" s="596" t="s">
        <v>8145</v>
      </c>
      <c r="C7432" s="596" t="s">
        <v>123</v>
      </c>
      <c r="D7432" s="596" t="s">
        <v>793</v>
      </c>
      <c r="E7432" s="598">
        <v>2620.41</v>
      </c>
      <c r="F7432" s="591" t="s">
        <v>794</v>
      </c>
    </row>
    <row r="7433" spans="1:6">
      <c r="A7433" s="596">
        <v>103190</v>
      </c>
      <c r="B7433" s="596" t="s">
        <v>8146</v>
      </c>
      <c r="C7433" s="596" t="s">
        <v>123</v>
      </c>
      <c r="D7433" s="596" t="s">
        <v>793</v>
      </c>
      <c r="E7433" s="598">
        <v>4083.22</v>
      </c>
      <c r="F7433" s="591" t="s">
        <v>794</v>
      </c>
    </row>
    <row r="7434" spans="1:6">
      <c r="A7434" s="596">
        <v>103191</v>
      </c>
      <c r="B7434" s="596" t="s">
        <v>8147</v>
      </c>
      <c r="C7434" s="596" t="s">
        <v>123</v>
      </c>
      <c r="D7434" s="596" t="s">
        <v>793</v>
      </c>
      <c r="E7434" s="598">
        <v>2382.9299999999998</v>
      </c>
      <c r="F7434" s="591" t="s">
        <v>794</v>
      </c>
    </row>
    <row r="7435" spans="1:6">
      <c r="A7435" s="596">
        <v>103192</v>
      </c>
      <c r="B7435" s="596" t="s">
        <v>8148</v>
      </c>
      <c r="C7435" s="596" t="s">
        <v>123</v>
      </c>
      <c r="D7435" s="596" t="s">
        <v>793</v>
      </c>
      <c r="E7435" s="598">
        <v>2536.5700000000002</v>
      </c>
      <c r="F7435" s="591" t="s">
        <v>794</v>
      </c>
    </row>
    <row r="7436" spans="1:6">
      <c r="A7436" s="596">
        <v>103193</v>
      </c>
      <c r="B7436" s="596" t="s">
        <v>8149</v>
      </c>
      <c r="C7436" s="596" t="s">
        <v>123</v>
      </c>
      <c r="D7436" s="596" t="s">
        <v>793</v>
      </c>
      <c r="E7436" s="598">
        <v>1955.3</v>
      </c>
      <c r="F7436" s="591" t="s">
        <v>794</v>
      </c>
    </row>
    <row r="7437" spans="1:6">
      <c r="A7437" s="596">
        <v>103194</v>
      </c>
      <c r="B7437" s="596" t="s">
        <v>8150</v>
      </c>
      <c r="C7437" s="596" t="s">
        <v>123</v>
      </c>
      <c r="D7437" s="596" t="s">
        <v>793</v>
      </c>
      <c r="E7437" s="598">
        <v>2813.27</v>
      </c>
      <c r="F7437" s="591" t="s">
        <v>794</v>
      </c>
    </row>
    <row r="7438" spans="1:6">
      <c r="A7438" s="596">
        <v>103195</v>
      </c>
      <c r="B7438" s="596" t="s">
        <v>8151</v>
      </c>
      <c r="C7438" s="596" t="s">
        <v>123</v>
      </c>
      <c r="D7438" s="596" t="s">
        <v>793</v>
      </c>
      <c r="E7438" s="598">
        <v>2194.15</v>
      </c>
      <c r="F7438" s="591" t="s">
        <v>794</v>
      </c>
    </row>
    <row r="7439" spans="1:6">
      <c r="A7439" s="596">
        <v>103205</v>
      </c>
      <c r="B7439" s="596" t="s">
        <v>8152</v>
      </c>
      <c r="C7439" s="596" t="s">
        <v>123</v>
      </c>
      <c r="D7439" s="596" t="s">
        <v>793</v>
      </c>
      <c r="E7439" s="598">
        <v>4087.59</v>
      </c>
      <c r="F7439" s="591" t="s">
        <v>794</v>
      </c>
    </row>
    <row r="7440" spans="1:6">
      <c r="A7440" s="596">
        <v>103206</v>
      </c>
      <c r="B7440" s="596" t="s">
        <v>8153</v>
      </c>
      <c r="C7440" s="596" t="s">
        <v>123</v>
      </c>
      <c r="D7440" s="596" t="s">
        <v>793</v>
      </c>
      <c r="E7440" s="598">
        <v>2387.3000000000002</v>
      </c>
      <c r="F7440" s="591" t="s">
        <v>794</v>
      </c>
    </row>
    <row r="7441" spans="1:6">
      <c r="A7441" s="596">
        <v>103207</v>
      </c>
      <c r="B7441" s="596" t="s">
        <v>8154</v>
      </c>
      <c r="C7441" s="596" t="s">
        <v>123</v>
      </c>
      <c r="D7441" s="596" t="s">
        <v>793</v>
      </c>
      <c r="E7441" s="598">
        <v>2540.94</v>
      </c>
      <c r="F7441" s="591" t="s">
        <v>794</v>
      </c>
    </row>
    <row r="7442" spans="1:6">
      <c r="A7442" s="596">
        <v>103208</v>
      </c>
      <c r="B7442" s="596" t="s">
        <v>8155</v>
      </c>
      <c r="C7442" s="596" t="s">
        <v>123</v>
      </c>
      <c r="D7442" s="596" t="s">
        <v>793</v>
      </c>
      <c r="E7442" s="598">
        <v>1959.67</v>
      </c>
      <c r="F7442" s="591" t="s">
        <v>794</v>
      </c>
    </row>
    <row r="7443" spans="1:6">
      <c r="A7443" s="596">
        <v>103209</v>
      </c>
      <c r="B7443" s="596" t="s">
        <v>8156</v>
      </c>
      <c r="C7443" s="596" t="s">
        <v>123</v>
      </c>
      <c r="D7443" s="596" t="s">
        <v>793</v>
      </c>
      <c r="E7443" s="598">
        <v>2817.64</v>
      </c>
      <c r="F7443" s="591" t="s">
        <v>794</v>
      </c>
    </row>
    <row r="7444" spans="1:6">
      <c r="A7444" s="596">
        <v>103210</v>
      </c>
      <c r="B7444" s="596" t="s">
        <v>8157</v>
      </c>
      <c r="C7444" s="596" t="s">
        <v>123</v>
      </c>
      <c r="D7444" s="596" t="s">
        <v>793</v>
      </c>
      <c r="E7444" s="598">
        <v>2279.54</v>
      </c>
      <c r="F7444" s="591" t="s">
        <v>794</v>
      </c>
    </row>
    <row r="7445" spans="1:6">
      <c r="A7445" s="596">
        <v>103304</v>
      </c>
      <c r="B7445" s="596" t="s">
        <v>8158</v>
      </c>
      <c r="C7445" s="596" t="s">
        <v>123</v>
      </c>
      <c r="D7445" s="596" t="s">
        <v>793</v>
      </c>
      <c r="E7445" s="598">
        <v>1241.94</v>
      </c>
      <c r="F7445" s="591" t="s">
        <v>794</v>
      </c>
    </row>
    <row r="7446" spans="1:6">
      <c r="A7446" s="596">
        <v>103307</v>
      </c>
      <c r="B7446" s="596" t="s">
        <v>8159</v>
      </c>
      <c r="C7446" s="596" t="s">
        <v>123</v>
      </c>
      <c r="D7446" s="596" t="s">
        <v>793</v>
      </c>
      <c r="E7446" s="598">
        <v>1326.99</v>
      </c>
      <c r="F7446" s="591" t="s">
        <v>794</v>
      </c>
    </row>
    <row r="7447" spans="1:6">
      <c r="A7447" s="596">
        <v>103310</v>
      </c>
      <c r="B7447" s="596" t="s">
        <v>8160</v>
      </c>
      <c r="C7447" s="596" t="s">
        <v>123</v>
      </c>
      <c r="D7447" s="596" t="s">
        <v>793</v>
      </c>
      <c r="E7447" s="598">
        <v>1284.6099999999999</v>
      </c>
      <c r="F7447" s="591" t="s">
        <v>794</v>
      </c>
    </row>
    <row r="7448" spans="1:6">
      <c r="A7448" s="596">
        <v>103314</v>
      </c>
      <c r="B7448" s="596" t="s">
        <v>8161</v>
      </c>
      <c r="C7448" s="596" t="s">
        <v>68</v>
      </c>
      <c r="D7448" s="596" t="s">
        <v>942</v>
      </c>
      <c r="E7448" s="597">
        <v>233.16</v>
      </c>
      <c r="F7448" s="591" t="s">
        <v>794</v>
      </c>
    </row>
    <row r="7449" spans="1:6">
      <c r="A7449" s="596">
        <v>103315</v>
      </c>
      <c r="B7449" s="596" t="s">
        <v>8162</v>
      </c>
      <c r="C7449" s="596" t="s">
        <v>68</v>
      </c>
      <c r="D7449" s="596" t="s">
        <v>942</v>
      </c>
      <c r="E7449" s="597">
        <v>225.94</v>
      </c>
      <c r="F7449" s="591" t="s">
        <v>794</v>
      </c>
    </row>
    <row r="7450" spans="1:6">
      <c r="A7450" s="596">
        <v>103769</v>
      </c>
      <c r="B7450" s="596" t="s">
        <v>8163</v>
      </c>
      <c r="C7450" s="596" t="s">
        <v>123</v>
      </c>
      <c r="D7450" s="596" t="s">
        <v>942</v>
      </c>
      <c r="E7450" s="598">
        <v>4819.38</v>
      </c>
      <c r="F7450" s="591" t="s">
        <v>794</v>
      </c>
    </row>
    <row r="7451" spans="1:6">
      <c r="A7451" s="596">
        <v>98525</v>
      </c>
      <c r="B7451" s="596" t="s">
        <v>8164</v>
      </c>
      <c r="C7451" s="596" t="s">
        <v>68</v>
      </c>
      <c r="D7451" s="596" t="s">
        <v>793</v>
      </c>
      <c r="E7451" s="597">
        <v>0.59</v>
      </c>
      <c r="F7451" s="591" t="s">
        <v>794</v>
      </c>
    </row>
    <row r="7452" spans="1:6">
      <c r="A7452" s="596">
        <v>98526</v>
      </c>
      <c r="B7452" s="596" t="s">
        <v>8165</v>
      </c>
      <c r="C7452" s="596" t="s">
        <v>123</v>
      </c>
      <c r="D7452" s="596" t="s">
        <v>793</v>
      </c>
      <c r="E7452" s="597">
        <v>110.66</v>
      </c>
      <c r="F7452" s="591" t="s">
        <v>794</v>
      </c>
    </row>
    <row r="7453" spans="1:6">
      <c r="A7453" s="596">
        <v>98527</v>
      </c>
      <c r="B7453" s="596" t="s">
        <v>8166</v>
      </c>
      <c r="C7453" s="596" t="s">
        <v>123</v>
      </c>
      <c r="D7453" s="596" t="s">
        <v>793</v>
      </c>
      <c r="E7453" s="597">
        <v>183.67</v>
      </c>
      <c r="F7453" s="591" t="s">
        <v>794</v>
      </c>
    </row>
    <row r="7454" spans="1:6">
      <c r="A7454" s="596">
        <v>98528</v>
      </c>
      <c r="B7454" s="596" t="s">
        <v>8167</v>
      </c>
      <c r="C7454" s="596" t="s">
        <v>123</v>
      </c>
      <c r="D7454" s="596" t="s">
        <v>793</v>
      </c>
      <c r="E7454" s="597">
        <v>242.07</v>
      </c>
      <c r="F7454" s="591" t="s">
        <v>794</v>
      </c>
    </row>
    <row r="7455" spans="1:6">
      <c r="A7455" s="596">
        <v>98529</v>
      </c>
      <c r="B7455" s="596" t="s">
        <v>8168</v>
      </c>
      <c r="C7455" s="596" t="s">
        <v>123</v>
      </c>
      <c r="D7455" s="596" t="s">
        <v>942</v>
      </c>
      <c r="E7455" s="598">
        <v>61.72</v>
      </c>
      <c r="F7455" s="591" t="s">
        <v>794</v>
      </c>
    </row>
    <row r="7456" spans="1:6">
      <c r="A7456" s="596">
        <v>98530</v>
      </c>
      <c r="B7456" s="596" t="s">
        <v>8169</v>
      </c>
      <c r="C7456" s="596" t="s">
        <v>123</v>
      </c>
      <c r="D7456" s="596" t="s">
        <v>942</v>
      </c>
      <c r="E7456" s="598">
        <v>121.13</v>
      </c>
      <c r="F7456" s="591" t="s">
        <v>794</v>
      </c>
    </row>
    <row r="7457" spans="1:6">
      <c r="A7457" s="596">
        <v>98531</v>
      </c>
      <c r="B7457" s="596" t="s">
        <v>8170</v>
      </c>
      <c r="C7457" s="596" t="s">
        <v>123</v>
      </c>
      <c r="D7457" s="596" t="s">
        <v>793</v>
      </c>
      <c r="E7457" s="597">
        <v>337.74</v>
      </c>
      <c r="F7457" s="591" t="s">
        <v>794</v>
      </c>
    </row>
    <row r="7458" spans="1:6">
      <c r="A7458" s="596">
        <v>98532</v>
      </c>
      <c r="B7458" s="596" t="s">
        <v>8171</v>
      </c>
      <c r="C7458" s="596" t="s">
        <v>123</v>
      </c>
      <c r="D7458" s="596" t="s">
        <v>793</v>
      </c>
      <c r="E7458" s="597">
        <v>29.14</v>
      </c>
      <c r="F7458" s="591" t="s">
        <v>794</v>
      </c>
    </row>
    <row r="7459" spans="1:6">
      <c r="A7459" s="596">
        <v>98533</v>
      </c>
      <c r="B7459" s="596" t="s">
        <v>8172</v>
      </c>
      <c r="C7459" s="596" t="s">
        <v>123</v>
      </c>
      <c r="D7459" s="596" t="s">
        <v>793</v>
      </c>
      <c r="E7459" s="597">
        <v>107.31</v>
      </c>
      <c r="F7459" s="591" t="s">
        <v>794</v>
      </c>
    </row>
    <row r="7460" spans="1:6">
      <c r="A7460" s="596">
        <v>98534</v>
      </c>
      <c r="B7460" s="596" t="s">
        <v>8173</v>
      </c>
      <c r="C7460" s="596" t="s">
        <v>123</v>
      </c>
      <c r="D7460" s="596" t="s">
        <v>793</v>
      </c>
      <c r="E7460" s="597">
        <v>297.55</v>
      </c>
      <c r="F7460" s="591" t="s">
        <v>794</v>
      </c>
    </row>
    <row r="7461" spans="1:6">
      <c r="A7461" s="596">
        <v>98535</v>
      </c>
      <c r="B7461" s="596" t="s">
        <v>8174</v>
      </c>
      <c r="C7461" s="596" t="s">
        <v>123</v>
      </c>
      <c r="D7461" s="596" t="s">
        <v>793</v>
      </c>
      <c r="E7461" s="597">
        <v>616.59</v>
      </c>
      <c r="F7461" s="591" t="s">
        <v>794</v>
      </c>
    </row>
    <row r="7462" spans="1:6">
      <c r="A7462" s="596">
        <v>88238</v>
      </c>
      <c r="B7462" s="596" t="s">
        <v>8175</v>
      </c>
      <c r="C7462" s="596" t="s">
        <v>64</v>
      </c>
      <c r="D7462" s="596" t="s">
        <v>942</v>
      </c>
      <c r="E7462" s="597">
        <v>19.38</v>
      </c>
      <c r="F7462" s="591" t="s">
        <v>8176</v>
      </c>
    </row>
    <row r="7463" spans="1:6">
      <c r="A7463" s="596">
        <v>88239</v>
      </c>
      <c r="B7463" s="596" t="s">
        <v>8177</v>
      </c>
      <c r="C7463" s="596" t="s">
        <v>64</v>
      </c>
      <c r="D7463" s="596" t="s">
        <v>942</v>
      </c>
      <c r="E7463" s="597">
        <v>19.29</v>
      </c>
      <c r="F7463" s="591" t="s">
        <v>8176</v>
      </c>
    </row>
    <row r="7464" spans="1:6">
      <c r="A7464" s="596">
        <v>88240</v>
      </c>
      <c r="B7464" s="596" t="s">
        <v>8178</v>
      </c>
      <c r="C7464" s="596" t="s">
        <v>64</v>
      </c>
      <c r="D7464" s="596" t="s">
        <v>942</v>
      </c>
      <c r="E7464" s="597">
        <v>18.190000000000001</v>
      </c>
      <c r="F7464" s="591" t="s">
        <v>8176</v>
      </c>
    </row>
    <row r="7465" spans="1:6">
      <c r="A7465" s="596">
        <v>88241</v>
      </c>
      <c r="B7465" s="596" t="s">
        <v>8179</v>
      </c>
      <c r="C7465" s="596" t="s">
        <v>64</v>
      </c>
      <c r="D7465" s="596" t="s">
        <v>942</v>
      </c>
      <c r="E7465" s="597">
        <v>19.23</v>
      </c>
      <c r="F7465" s="591" t="s">
        <v>8176</v>
      </c>
    </row>
    <row r="7466" spans="1:6">
      <c r="A7466" s="596">
        <v>88242</v>
      </c>
      <c r="B7466" s="596" t="s">
        <v>8180</v>
      </c>
      <c r="C7466" s="596" t="s">
        <v>64</v>
      </c>
      <c r="D7466" s="596" t="s">
        <v>942</v>
      </c>
      <c r="E7466" s="597">
        <v>19.43</v>
      </c>
      <c r="F7466" s="591" t="s">
        <v>8176</v>
      </c>
    </row>
    <row r="7467" spans="1:6">
      <c r="A7467" s="596">
        <v>88243</v>
      </c>
      <c r="B7467" s="596" t="s">
        <v>8181</v>
      </c>
      <c r="C7467" s="596" t="s">
        <v>64</v>
      </c>
      <c r="D7467" s="596" t="s">
        <v>942</v>
      </c>
      <c r="E7467" s="597">
        <v>19.11</v>
      </c>
      <c r="F7467" s="591" t="s">
        <v>8176</v>
      </c>
    </row>
    <row r="7468" spans="1:6">
      <c r="A7468" s="596">
        <v>88245</v>
      </c>
      <c r="B7468" s="596" t="s">
        <v>81</v>
      </c>
      <c r="C7468" s="596" t="s">
        <v>64</v>
      </c>
      <c r="D7468" s="596" t="s">
        <v>942</v>
      </c>
      <c r="E7468" s="597">
        <v>22.76</v>
      </c>
      <c r="F7468" s="591" t="s">
        <v>8176</v>
      </c>
    </row>
    <row r="7469" spans="1:6">
      <c r="A7469" s="596">
        <v>88246</v>
      </c>
      <c r="B7469" s="596" t="s">
        <v>8182</v>
      </c>
      <c r="C7469" s="596" t="s">
        <v>64</v>
      </c>
      <c r="D7469" s="596" t="s">
        <v>942</v>
      </c>
      <c r="E7469" s="597">
        <v>12.97</v>
      </c>
      <c r="F7469" s="591" t="s">
        <v>8176</v>
      </c>
    </row>
    <row r="7470" spans="1:6">
      <c r="A7470" s="596">
        <v>88247</v>
      </c>
      <c r="B7470" s="596" t="s">
        <v>8183</v>
      </c>
      <c r="C7470" s="596" t="s">
        <v>64</v>
      </c>
      <c r="D7470" s="596" t="s">
        <v>942</v>
      </c>
      <c r="E7470" s="598">
        <v>19.78</v>
      </c>
      <c r="F7470" s="591" t="s">
        <v>8176</v>
      </c>
    </row>
    <row r="7471" spans="1:6">
      <c r="A7471" s="596">
        <v>88248</v>
      </c>
      <c r="B7471" s="596" t="s">
        <v>8184</v>
      </c>
      <c r="C7471" s="596" t="s">
        <v>64</v>
      </c>
      <c r="D7471" s="596" t="s">
        <v>942</v>
      </c>
      <c r="E7471" s="598">
        <v>18.79</v>
      </c>
      <c r="F7471" s="591" t="s">
        <v>8176</v>
      </c>
    </row>
    <row r="7472" spans="1:6">
      <c r="A7472" s="596">
        <v>88249</v>
      </c>
      <c r="B7472" s="596" t="s">
        <v>8185</v>
      </c>
      <c r="C7472" s="596" t="s">
        <v>64</v>
      </c>
      <c r="D7472" s="596" t="s">
        <v>942</v>
      </c>
      <c r="E7472" s="598">
        <v>23.91</v>
      </c>
      <c r="F7472" s="591" t="s">
        <v>8176</v>
      </c>
    </row>
    <row r="7473" spans="1:6">
      <c r="A7473" s="596">
        <v>88250</v>
      </c>
      <c r="B7473" s="596" t="s">
        <v>8186</v>
      </c>
      <c r="C7473" s="596" t="s">
        <v>64</v>
      </c>
      <c r="D7473" s="596" t="s">
        <v>942</v>
      </c>
      <c r="E7473" s="598">
        <v>18.190000000000001</v>
      </c>
      <c r="F7473" s="591" t="s">
        <v>8176</v>
      </c>
    </row>
    <row r="7474" spans="1:6">
      <c r="A7474" s="596">
        <v>88251</v>
      </c>
      <c r="B7474" s="596" t="s">
        <v>8187</v>
      </c>
      <c r="C7474" s="596" t="s">
        <v>64</v>
      </c>
      <c r="D7474" s="596" t="s">
        <v>942</v>
      </c>
      <c r="E7474" s="598">
        <v>19.38</v>
      </c>
      <c r="F7474" s="591" t="s">
        <v>8176</v>
      </c>
    </row>
    <row r="7475" spans="1:6">
      <c r="A7475" s="596">
        <v>88252</v>
      </c>
      <c r="B7475" s="596" t="s">
        <v>8188</v>
      </c>
      <c r="C7475" s="596" t="s">
        <v>64</v>
      </c>
      <c r="D7475" s="596" t="s">
        <v>942</v>
      </c>
      <c r="E7475" s="598">
        <v>18.190000000000001</v>
      </c>
      <c r="F7475" s="591" t="s">
        <v>8176</v>
      </c>
    </row>
    <row r="7476" spans="1:6">
      <c r="A7476" s="596">
        <v>88253</v>
      </c>
      <c r="B7476" s="596" t="s">
        <v>87</v>
      </c>
      <c r="C7476" s="596" t="s">
        <v>64</v>
      </c>
      <c r="D7476" s="596" t="s">
        <v>942</v>
      </c>
      <c r="E7476" s="598">
        <v>9.9499999999999993</v>
      </c>
      <c r="F7476" s="591" t="s">
        <v>8176</v>
      </c>
    </row>
    <row r="7477" spans="1:6">
      <c r="A7477" s="596">
        <v>88255</v>
      </c>
      <c r="B7477" s="596" t="s">
        <v>8189</v>
      </c>
      <c r="C7477" s="596" t="s">
        <v>64</v>
      </c>
      <c r="D7477" s="596" t="s">
        <v>942</v>
      </c>
      <c r="E7477" s="598">
        <v>23.92</v>
      </c>
      <c r="F7477" s="591" t="s">
        <v>8176</v>
      </c>
    </row>
    <row r="7478" spans="1:6">
      <c r="A7478" s="596">
        <v>88256</v>
      </c>
      <c r="B7478" s="596" t="s">
        <v>8190</v>
      </c>
      <c r="C7478" s="596" t="s">
        <v>64</v>
      </c>
      <c r="D7478" s="596" t="s">
        <v>942</v>
      </c>
      <c r="E7478" s="598">
        <v>22.83</v>
      </c>
      <c r="F7478" s="591" t="s">
        <v>8176</v>
      </c>
    </row>
    <row r="7479" spans="1:6">
      <c r="A7479" s="596">
        <v>88257</v>
      </c>
      <c r="B7479" s="596" t="s">
        <v>8191</v>
      </c>
      <c r="C7479" s="596" t="s">
        <v>64</v>
      </c>
      <c r="D7479" s="596" t="s">
        <v>942</v>
      </c>
      <c r="E7479" s="598">
        <v>16.62</v>
      </c>
      <c r="F7479" s="591" t="s">
        <v>8176</v>
      </c>
    </row>
    <row r="7480" spans="1:6">
      <c r="A7480" s="596">
        <v>88260</v>
      </c>
      <c r="B7480" s="596" t="s">
        <v>8192</v>
      </c>
      <c r="C7480" s="596" t="s">
        <v>64</v>
      </c>
      <c r="D7480" s="596" t="s">
        <v>942</v>
      </c>
      <c r="E7480" s="598">
        <v>21.1</v>
      </c>
      <c r="F7480" s="591" t="s">
        <v>8176</v>
      </c>
    </row>
    <row r="7481" spans="1:6">
      <c r="A7481" s="596">
        <v>88261</v>
      </c>
      <c r="B7481" s="596" t="s">
        <v>8193</v>
      </c>
      <c r="C7481" s="596" t="s">
        <v>64</v>
      </c>
      <c r="D7481" s="596" t="s">
        <v>942</v>
      </c>
      <c r="E7481" s="598">
        <v>21.66</v>
      </c>
      <c r="F7481" s="591" t="s">
        <v>8176</v>
      </c>
    </row>
    <row r="7482" spans="1:6">
      <c r="A7482" s="596">
        <v>88262</v>
      </c>
      <c r="B7482" s="596" t="s">
        <v>65</v>
      </c>
      <c r="C7482" s="596" t="s">
        <v>64</v>
      </c>
      <c r="D7482" s="596" t="s">
        <v>1410</v>
      </c>
      <c r="E7482" s="598">
        <v>22.62</v>
      </c>
      <c r="F7482" s="591" t="s">
        <v>8176</v>
      </c>
    </row>
    <row r="7483" spans="1:6">
      <c r="A7483" s="596">
        <v>88263</v>
      </c>
      <c r="B7483" s="596" t="s">
        <v>8194</v>
      </c>
      <c r="C7483" s="596" t="s">
        <v>64</v>
      </c>
      <c r="D7483" s="596" t="s">
        <v>942</v>
      </c>
      <c r="E7483" s="598">
        <v>18.93</v>
      </c>
      <c r="F7483" s="591" t="s">
        <v>8176</v>
      </c>
    </row>
    <row r="7484" spans="1:6">
      <c r="A7484" s="596">
        <v>88264</v>
      </c>
      <c r="B7484" s="596" t="s">
        <v>8195</v>
      </c>
      <c r="C7484" s="596" t="s">
        <v>64</v>
      </c>
      <c r="D7484" s="596" t="s">
        <v>1410</v>
      </c>
      <c r="E7484" s="597">
        <v>23.88</v>
      </c>
      <c r="F7484" s="591" t="s">
        <v>8176</v>
      </c>
    </row>
    <row r="7485" spans="1:6">
      <c r="A7485" s="596">
        <v>88266</v>
      </c>
      <c r="B7485" s="596" t="s">
        <v>8196</v>
      </c>
      <c r="C7485" s="596" t="s">
        <v>64</v>
      </c>
      <c r="D7485" s="596" t="s">
        <v>942</v>
      </c>
      <c r="E7485" s="597">
        <v>29.24</v>
      </c>
      <c r="F7485" s="591" t="s">
        <v>8176</v>
      </c>
    </row>
    <row r="7486" spans="1:6">
      <c r="A7486" s="596">
        <v>88267</v>
      </c>
      <c r="B7486" s="596" t="s">
        <v>8197</v>
      </c>
      <c r="C7486" s="596" t="s">
        <v>64</v>
      </c>
      <c r="D7486" s="596" t="s">
        <v>1410</v>
      </c>
      <c r="E7486" s="597">
        <v>22.8</v>
      </c>
      <c r="F7486" s="591" t="s">
        <v>8176</v>
      </c>
    </row>
    <row r="7487" spans="1:6">
      <c r="A7487" s="596">
        <v>88269</v>
      </c>
      <c r="B7487" s="596" t="s">
        <v>8198</v>
      </c>
      <c r="C7487" s="596" t="s">
        <v>64</v>
      </c>
      <c r="D7487" s="596" t="s">
        <v>942</v>
      </c>
      <c r="E7487" s="597">
        <v>21.98</v>
      </c>
      <c r="F7487" s="591" t="s">
        <v>8176</v>
      </c>
    </row>
    <row r="7488" spans="1:6">
      <c r="A7488" s="596">
        <v>88270</v>
      </c>
      <c r="B7488" s="596" t="s">
        <v>8199</v>
      </c>
      <c r="C7488" s="596" t="s">
        <v>64</v>
      </c>
      <c r="D7488" s="596" t="s">
        <v>942</v>
      </c>
      <c r="E7488" s="597">
        <v>20.8</v>
      </c>
      <c r="F7488" s="591" t="s">
        <v>8176</v>
      </c>
    </row>
    <row r="7489" spans="1:6">
      <c r="A7489" s="596">
        <v>88272</v>
      </c>
      <c r="B7489" s="596" t="s">
        <v>8200</v>
      </c>
      <c r="C7489" s="596" t="s">
        <v>64</v>
      </c>
      <c r="D7489" s="596" t="s">
        <v>942</v>
      </c>
      <c r="E7489" s="597">
        <v>23.39</v>
      </c>
      <c r="F7489" s="591" t="s">
        <v>8176</v>
      </c>
    </row>
    <row r="7490" spans="1:6">
      <c r="A7490" s="596">
        <v>88273</v>
      </c>
      <c r="B7490" s="596" t="s">
        <v>8201</v>
      </c>
      <c r="C7490" s="596" t="s">
        <v>64</v>
      </c>
      <c r="D7490" s="596" t="s">
        <v>942</v>
      </c>
      <c r="E7490" s="597">
        <v>21.39</v>
      </c>
      <c r="F7490" s="591" t="s">
        <v>8176</v>
      </c>
    </row>
    <row r="7491" spans="1:6">
      <c r="A7491" s="596">
        <v>88274</v>
      </c>
      <c r="B7491" s="596" t="s">
        <v>8202</v>
      </c>
      <c r="C7491" s="596" t="s">
        <v>64</v>
      </c>
      <c r="D7491" s="596" t="s">
        <v>942</v>
      </c>
      <c r="E7491" s="598">
        <v>22.83</v>
      </c>
      <c r="F7491" s="591" t="s">
        <v>8176</v>
      </c>
    </row>
    <row r="7492" spans="1:6">
      <c r="A7492" s="596">
        <v>88275</v>
      </c>
      <c r="B7492" s="596" t="s">
        <v>8203</v>
      </c>
      <c r="C7492" s="596" t="s">
        <v>64</v>
      </c>
      <c r="D7492" s="596" t="s">
        <v>942</v>
      </c>
      <c r="E7492" s="598">
        <v>26.96</v>
      </c>
      <c r="F7492" s="591" t="s">
        <v>8176</v>
      </c>
    </row>
    <row r="7493" spans="1:6">
      <c r="A7493" s="596">
        <v>88277</v>
      </c>
      <c r="B7493" s="596" t="s">
        <v>8204</v>
      </c>
      <c r="C7493" s="596" t="s">
        <v>64</v>
      </c>
      <c r="D7493" s="596" t="s">
        <v>942</v>
      </c>
      <c r="E7493" s="598">
        <v>14.35</v>
      </c>
      <c r="F7493" s="591" t="s">
        <v>8176</v>
      </c>
    </row>
    <row r="7494" spans="1:6">
      <c r="A7494" s="596">
        <v>88278</v>
      </c>
      <c r="B7494" s="596" t="s">
        <v>8205</v>
      </c>
      <c r="C7494" s="596" t="s">
        <v>64</v>
      </c>
      <c r="D7494" s="596" t="s">
        <v>942</v>
      </c>
      <c r="E7494" s="597">
        <v>20.04</v>
      </c>
      <c r="F7494" s="591" t="s">
        <v>8176</v>
      </c>
    </row>
    <row r="7495" spans="1:6">
      <c r="A7495" s="596">
        <v>88279</v>
      </c>
      <c r="B7495" s="596" t="s">
        <v>8206</v>
      </c>
      <c r="C7495" s="596" t="s">
        <v>64</v>
      </c>
      <c r="D7495" s="596" t="s">
        <v>942</v>
      </c>
      <c r="E7495" s="598">
        <v>17.489999999999998</v>
      </c>
      <c r="F7495" s="591" t="s">
        <v>8176</v>
      </c>
    </row>
    <row r="7496" spans="1:6">
      <c r="A7496" s="596">
        <v>88281</v>
      </c>
      <c r="B7496" s="596" t="s">
        <v>8207</v>
      </c>
      <c r="C7496" s="596" t="s">
        <v>64</v>
      </c>
      <c r="D7496" s="596" t="s">
        <v>793</v>
      </c>
      <c r="E7496" s="597">
        <v>28.84</v>
      </c>
      <c r="F7496" s="591" t="s">
        <v>8176</v>
      </c>
    </row>
    <row r="7497" spans="1:6">
      <c r="A7497" s="596">
        <v>88282</v>
      </c>
      <c r="B7497" s="596" t="s">
        <v>8208</v>
      </c>
      <c r="C7497" s="596" t="s">
        <v>64</v>
      </c>
      <c r="D7497" s="596" t="s">
        <v>793</v>
      </c>
      <c r="E7497" s="597">
        <v>27.91</v>
      </c>
      <c r="F7497" s="591" t="s">
        <v>8176</v>
      </c>
    </row>
    <row r="7498" spans="1:6">
      <c r="A7498" s="596">
        <v>88283</v>
      </c>
      <c r="B7498" s="596" t="s">
        <v>8209</v>
      </c>
      <c r="C7498" s="596" t="s">
        <v>64</v>
      </c>
      <c r="D7498" s="596" t="s">
        <v>793</v>
      </c>
      <c r="E7498" s="597">
        <v>33.700000000000003</v>
      </c>
      <c r="F7498" s="591" t="s">
        <v>8176</v>
      </c>
    </row>
    <row r="7499" spans="1:6">
      <c r="A7499" s="596">
        <v>88284</v>
      </c>
      <c r="B7499" s="596" t="s">
        <v>8210</v>
      </c>
      <c r="C7499" s="596" t="s">
        <v>64</v>
      </c>
      <c r="D7499" s="596" t="s">
        <v>793</v>
      </c>
      <c r="E7499" s="597">
        <v>23.94</v>
      </c>
      <c r="F7499" s="591" t="s">
        <v>8176</v>
      </c>
    </row>
    <row r="7500" spans="1:6">
      <c r="A7500" s="596">
        <v>88286</v>
      </c>
      <c r="B7500" s="596" t="s">
        <v>8211</v>
      </c>
      <c r="C7500" s="596" t="s">
        <v>64</v>
      </c>
      <c r="D7500" s="596" t="s">
        <v>793</v>
      </c>
      <c r="E7500" s="597">
        <v>31.24</v>
      </c>
      <c r="F7500" s="591" t="s">
        <v>8176</v>
      </c>
    </row>
    <row r="7501" spans="1:6">
      <c r="A7501" s="596">
        <v>88288</v>
      </c>
      <c r="B7501" s="596" t="s">
        <v>88</v>
      </c>
      <c r="C7501" s="596" t="s">
        <v>64</v>
      </c>
      <c r="D7501" s="596" t="s">
        <v>942</v>
      </c>
      <c r="E7501" s="597">
        <v>16.14</v>
      </c>
      <c r="F7501" s="591" t="s">
        <v>8176</v>
      </c>
    </row>
    <row r="7502" spans="1:6">
      <c r="A7502" s="596">
        <v>88291</v>
      </c>
      <c r="B7502" s="596" t="s">
        <v>8212</v>
      </c>
      <c r="C7502" s="596" t="s">
        <v>64</v>
      </c>
      <c r="D7502" s="596" t="s">
        <v>942</v>
      </c>
      <c r="E7502" s="597">
        <v>19.12</v>
      </c>
      <c r="F7502" s="591" t="s">
        <v>8176</v>
      </c>
    </row>
    <row r="7503" spans="1:6">
      <c r="A7503" s="596">
        <v>88292</v>
      </c>
      <c r="B7503" s="596" t="s">
        <v>8213</v>
      </c>
      <c r="C7503" s="596" t="s">
        <v>64</v>
      </c>
      <c r="D7503" s="596" t="s">
        <v>942</v>
      </c>
      <c r="E7503" s="598">
        <v>18.97</v>
      </c>
      <c r="F7503" s="591" t="s">
        <v>8176</v>
      </c>
    </row>
    <row r="7504" spans="1:6">
      <c r="A7504" s="596">
        <v>88293</v>
      </c>
      <c r="B7504" s="596" t="s">
        <v>8214</v>
      </c>
      <c r="C7504" s="596" t="s">
        <v>64</v>
      </c>
      <c r="D7504" s="596" t="s">
        <v>942</v>
      </c>
      <c r="E7504" s="598">
        <v>19.12</v>
      </c>
      <c r="F7504" s="591" t="s">
        <v>8176</v>
      </c>
    </row>
    <row r="7505" spans="1:6">
      <c r="A7505" s="596">
        <v>88294</v>
      </c>
      <c r="B7505" s="596" t="s">
        <v>8215</v>
      </c>
      <c r="C7505" s="596" t="s">
        <v>64</v>
      </c>
      <c r="D7505" s="596" t="s">
        <v>1410</v>
      </c>
      <c r="E7505" s="597">
        <v>21.57</v>
      </c>
      <c r="F7505" s="591" t="s">
        <v>8176</v>
      </c>
    </row>
    <row r="7506" spans="1:6">
      <c r="A7506" s="596">
        <v>88295</v>
      </c>
      <c r="B7506" s="596" t="s">
        <v>8216</v>
      </c>
      <c r="C7506" s="596" t="s">
        <v>64</v>
      </c>
      <c r="D7506" s="596" t="s">
        <v>942</v>
      </c>
      <c r="E7506" s="597">
        <v>18.78</v>
      </c>
      <c r="F7506" s="591" t="s">
        <v>8176</v>
      </c>
    </row>
    <row r="7507" spans="1:6">
      <c r="A7507" s="596">
        <v>88296</v>
      </c>
      <c r="B7507" s="596" t="s">
        <v>8217</v>
      </c>
      <c r="C7507" s="596" t="s">
        <v>64</v>
      </c>
      <c r="D7507" s="596" t="s">
        <v>942</v>
      </c>
      <c r="E7507" s="597">
        <v>22.32</v>
      </c>
      <c r="F7507" s="591" t="s">
        <v>8176</v>
      </c>
    </row>
    <row r="7508" spans="1:6">
      <c r="A7508" s="596">
        <v>88297</v>
      </c>
      <c r="B7508" s="596" t="s">
        <v>8218</v>
      </c>
      <c r="C7508" s="596" t="s">
        <v>64</v>
      </c>
      <c r="D7508" s="596" t="s">
        <v>942</v>
      </c>
      <c r="E7508" s="597">
        <v>19.399999999999999</v>
      </c>
      <c r="F7508" s="591" t="s">
        <v>8176</v>
      </c>
    </row>
    <row r="7509" spans="1:6">
      <c r="A7509" s="596">
        <v>88298</v>
      </c>
      <c r="B7509" s="596" t="s">
        <v>8219</v>
      </c>
      <c r="C7509" s="596" t="s">
        <v>64</v>
      </c>
      <c r="D7509" s="596" t="s">
        <v>942</v>
      </c>
      <c r="E7509" s="597">
        <v>17.14</v>
      </c>
      <c r="F7509" s="591" t="s">
        <v>8176</v>
      </c>
    </row>
    <row r="7510" spans="1:6">
      <c r="A7510" s="596">
        <v>88299</v>
      </c>
      <c r="B7510" s="596" t="s">
        <v>8220</v>
      </c>
      <c r="C7510" s="596" t="s">
        <v>64</v>
      </c>
      <c r="D7510" s="596" t="s">
        <v>942</v>
      </c>
      <c r="E7510" s="597">
        <v>25.55</v>
      </c>
      <c r="F7510" s="591" t="s">
        <v>8176</v>
      </c>
    </row>
    <row r="7511" spans="1:6">
      <c r="A7511" s="596">
        <v>88300</v>
      </c>
      <c r="B7511" s="596" t="s">
        <v>8221</v>
      </c>
      <c r="C7511" s="596" t="s">
        <v>64</v>
      </c>
      <c r="D7511" s="596" t="s">
        <v>942</v>
      </c>
      <c r="E7511" s="597">
        <v>25.55</v>
      </c>
      <c r="F7511" s="591" t="s">
        <v>8176</v>
      </c>
    </row>
    <row r="7512" spans="1:6">
      <c r="A7512" s="596">
        <v>88301</v>
      </c>
      <c r="B7512" s="596" t="s">
        <v>8222</v>
      </c>
      <c r="C7512" s="596" t="s">
        <v>64</v>
      </c>
      <c r="D7512" s="596" t="s">
        <v>942</v>
      </c>
      <c r="E7512" s="597">
        <v>19.12</v>
      </c>
      <c r="F7512" s="591" t="s">
        <v>8176</v>
      </c>
    </row>
    <row r="7513" spans="1:6">
      <c r="A7513" s="596">
        <v>88302</v>
      </c>
      <c r="B7513" s="596" t="s">
        <v>8223</v>
      </c>
      <c r="C7513" s="596" t="s">
        <v>64</v>
      </c>
      <c r="D7513" s="596" t="s">
        <v>942</v>
      </c>
      <c r="E7513" s="597">
        <v>19.12</v>
      </c>
      <c r="F7513" s="591" t="s">
        <v>8176</v>
      </c>
    </row>
    <row r="7514" spans="1:6">
      <c r="A7514" s="596">
        <v>88303</v>
      </c>
      <c r="B7514" s="596" t="s">
        <v>8224</v>
      </c>
      <c r="C7514" s="596" t="s">
        <v>64</v>
      </c>
      <c r="D7514" s="596" t="s">
        <v>942</v>
      </c>
      <c r="E7514" s="597">
        <v>18.97</v>
      </c>
      <c r="F7514" s="591" t="s">
        <v>8176</v>
      </c>
    </row>
    <row r="7515" spans="1:6">
      <c r="A7515" s="596">
        <v>88304</v>
      </c>
      <c r="B7515" s="596" t="s">
        <v>8225</v>
      </c>
      <c r="C7515" s="596" t="s">
        <v>64</v>
      </c>
      <c r="D7515" s="596" t="s">
        <v>942</v>
      </c>
      <c r="E7515" s="597">
        <v>25.55</v>
      </c>
      <c r="F7515" s="591" t="s">
        <v>8176</v>
      </c>
    </row>
    <row r="7516" spans="1:6">
      <c r="A7516" s="596">
        <v>88306</v>
      </c>
      <c r="B7516" s="596" t="s">
        <v>8226</v>
      </c>
      <c r="C7516" s="596" t="s">
        <v>64</v>
      </c>
      <c r="D7516" s="596" t="s">
        <v>942</v>
      </c>
      <c r="E7516" s="597">
        <v>16.850000000000001</v>
      </c>
      <c r="F7516" s="591" t="s">
        <v>8176</v>
      </c>
    </row>
    <row r="7517" spans="1:6">
      <c r="A7517" s="596">
        <v>88307</v>
      </c>
      <c r="B7517" s="596" t="s">
        <v>8227</v>
      </c>
      <c r="C7517" s="596" t="s">
        <v>64</v>
      </c>
      <c r="D7517" s="596" t="s">
        <v>942</v>
      </c>
      <c r="E7517" s="597">
        <v>18.510000000000002</v>
      </c>
      <c r="F7517" s="591" t="s">
        <v>8176</v>
      </c>
    </row>
    <row r="7518" spans="1:6">
      <c r="A7518" s="596">
        <v>88308</v>
      </c>
      <c r="B7518" s="596" t="s">
        <v>8228</v>
      </c>
      <c r="C7518" s="596" t="s">
        <v>64</v>
      </c>
      <c r="D7518" s="596" t="s">
        <v>942</v>
      </c>
      <c r="E7518" s="597">
        <v>22.83</v>
      </c>
      <c r="F7518" s="591" t="s">
        <v>8176</v>
      </c>
    </row>
    <row r="7519" spans="1:6">
      <c r="A7519" s="596">
        <v>88309</v>
      </c>
      <c r="B7519" s="596" t="s">
        <v>82</v>
      </c>
      <c r="C7519" s="596" t="s">
        <v>64</v>
      </c>
      <c r="D7519" s="596" t="s">
        <v>1410</v>
      </c>
      <c r="E7519" s="597">
        <v>22.95</v>
      </c>
      <c r="F7519" s="591" t="s">
        <v>8176</v>
      </c>
    </row>
    <row r="7520" spans="1:6">
      <c r="A7520" s="596">
        <v>88310</v>
      </c>
      <c r="B7520" s="596" t="s">
        <v>8229</v>
      </c>
      <c r="C7520" s="596" t="s">
        <v>64</v>
      </c>
      <c r="D7520" s="596" t="s">
        <v>1410</v>
      </c>
      <c r="E7520" s="597">
        <v>24.47</v>
      </c>
      <c r="F7520" s="591" t="s">
        <v>8176</v>
      </c>
    </row>
    <row r="7521" spans="1:6">
      <c r="A7521" s="596">
        <v>88311</v>
      </c>
      <c r="B7521" s="596" t="s">
        <v>8230</v>
      </c>
      <c r="C7521" s="596" t="s">
        <v>64</v>
      </c>
      <c r="D7521" s="596" t="s">
        <v>942</v>
      </c>
      <c r="E7521" s="598">
        <v>23.95</v>
      </c>
      <c r="F7521" s="591" t="s">
        <v>8176</v>
      </c>
    </row>
    <row r="7522" spans="1:6">
      <c r="A7522" s="596">
        <v>88312</v>
      </c>
      <c r="B7522" s="596" t="s">
        <v>8231</v>
      </c>
      <c r="C7522" s="596" t="s">
        <v>64</v>
      </c>
      <c r="D7522" s="596" t="s">
        <v>942</v>
      </c>
      <c r="E7522" s="597">
        <v>24.47</v>
      </c>
      <c r="F7522" s="591" t="s">
        <v>8176</v>
      </c>
    </row>
    <row r="7523" spans="1:6">
      <c r="A7523" s="596">
        <v>88313</v>
      </c>
      <c r="B7523" s="596" t="s">
        <v>8232</v>
      </c>
      <c r="C7523" s="596" t="s">
        <v>64</v>
      </c>
      <c r="D7523" s="596" t="s">
        <v>942</v>
      </c>
      <c r="E7523" s="597">
        <v>18.690000000000001</v>
      </c>
      <c r="F7523" s="591" t="s">
        <v>8176</v>
      </c>
    </row>
    <row r="7524" spans="1:6">
      <c r="A7524" s="596">
        <v>88314</v>
      </c>
      <c r="B7524" s="596" t="s">
        <v>97</v>
      </c>
      <c r="C7524" s="596" t="s">
        <v>64</v>
      </c>
      <c r="D7524" s="596" t="s">
        <v>942</v>
      </c>
      <c r="E7524" s="597">
        <v>19.8</v>
      </c>
      <c r="F7524" s="591" t="s">
        <v>8176</v>
      </c>
    </row>
    <row r="7525" spans="1:6">
      <c r="A7525" s="596">
        <v>88315</v>
      </c>
      <c r="B7525" s="596" t="s">
        <v>8233</v>
      </c>
      <c r="C7525" s="596" t="s">
        <v>64</v>
      </c>
      <c r="D7525" s="596" t="s">
        <v>942</v>
      </c>
      <c r="E7525" s="597">
        <v>22.76</v>
      </c>
      <c r="F7525" s="591" t="s">
        <v>8176</v>
      </c>
    </row>
    <row r="7526" spans="1:6">
      <c r="A7526" s="596">
        <v>88316</v>
      </c>
      <c r="B7526" s="596" t="s">
        <v>66</v>
      </c>
      <c r="C7526" s="596" t="s">
        <v>64</v>
      </c>
      <c r="D7526" s="596" t="s">
        <v>1410</v>
      </c>
      <c r="E7526" s="597">
        <v>18.34</v>
      </c>
      <c r="F7526" s="591" t="s">
        <v>8176</v>
      </c>
    </row>
    <row r="7527" spans="1:6">
      <c r="A7527" s="596">
        <v>88317</v>
      </c>
      <c r="B7527" s="596" t="s">
        <v>8234</v>
      </c>
      <c r="C7527" s="596" t="s">
        <v>64</v>
      </c>
      <c r="D7527" s="596" t="s">
        <v>1410</v>
      </c>
      <c r="E7527" s="597">
        <v>23.72</v>
      </c>
      <c r="F7527" s="591" t="s">
        <v>8176</v>
      </c>
    </row>
    <row r="7528" spans="1:6">
      <c r="A7528" s="596">
        <v>88318</v>
      </c>
      <c r="B7528" s="596" t="s">
        <v>8235</v>
      </c>
      <c r="C7528" s="596" t="s">
        <v>64</v>
      </c>
      <c r="D7528" s="596" t="s">
        <v>942</v>
      </c>
      <c r="E7528" s="597">
        <v>26.76</v>
      </c>
      <c r="F7528" s="591" t="s">
        <v>8176</v>
      </c>
    </row>
    <row r="7529" spans="1:6">
      <c r="A7529" s="596">
        <v>88321</v>
      </c>
      <c r="B7529" s="596" t="s">
        <v>8236</v>
      </c>
      <c r="C7529" s="596" t="s">
        <v>64</v>
      </c>
      <c r="D7529" s="596" t="s">
        <v>942</v>
      </c>
      <c r="E7529" s="597">
        <v>26.07</v>
      </c>
      <c r="F7529" s="591" t="s">
        <v>8176</v>
      </c>
    </row>
    <row r="7530" spans="1:6">
      <c r="A7530" s="596">
        <v>88322</v>
      </c>
      <c r="B7530" s="596" t="s">
        <v>8237</v>
      </c>
      <c r="C7530" s="596" t="s">
        <v>64</v>
      </c>
      <c r="D7530" s="596" t="s">
        <v>942</v>
      </c>
      <c r="E7530" s="597">
        <v>20.68</v>
      </c>
      <c r="F7530" s="591" t="s">
        <v>8176</v>
      </c>
    </row>
    <row r="7531" spans="1:6">
      <c r="A7531" s="596">
        <v>88323</v>
      </c>
      <c r="B7531" s="596" t="s">
        <v>8238</v>
      </c>
      <c r="C7531" s="596" t="s">
        <v>64</v>
      </c>
      <c r="D7531" s="596" t="s">
        <v>942</v>
      </c>
      <c r="E7531" s="597">
        <v>22.4</v>
      </c>
      <c r="F7531" s="591" t="s">
        <v>8176</v>
      </c>
    </row>
    <row r="7532" spans="1:6">
      <c r="A7532" s="596">
        <v>88324</v>
      </c>
      <c r="B7532" s="596" t="s">
        <v>8239</v>
      </c>
      <c r="C7532" s="596" t="s">
        <v>64</v>
      </c>
      <c r="D7532" s="596" t="s">
        <v>942</v>
      </c>
      <c r="E7532" s="597">
        <v>19.399999999999999</v>
      </c>
      <c r="F7532" s="591" t="s">
        <v>8176</v>
      </c>
    </row>
    <row r="7533" spans="1:6">
      <c r="A7533" s="596">
        <v>88325</v>
      </c>
      <c r="B7533" s="596" t="s">
        <v>8240</v>
      </c>
      <c r="C7533" s="596" t="s">
        <v>64</v>
      </c>
      <c r="D7533" s="596" t="s">
        <v>942</v>
      </c>
      <c r="E7533" s="597">
        <v>20.420000000000002</v>
      </c>
      <c r="F7533" s="591" t="s">
        <v>8176</v>
      </c>
    </row>
    <row r="7534" spans="1:6">
      <c r="A7534" s="596">
        <v>88377</v>
      </c>
      <c r="B7534" s="596" t="s">
        <v>8241</v>
      </c>
      <c r="C7534" s="596" t="s">
        <v>64</v>
      </c>
      <c r="D7534" s="596" t="s">
        <v>942</v>
      </c>
      <c r="E7534" s="597">
        <v>17.57</v>
      </c>
      <c r="F7534" s="591" t="s">
        <v>8176</v>
      </c>
    </row>
    <row r="7535" spans="1:6">
      <c r="A7535" s="596">
        <v>88441</v>
      </c>
      <c r="B7535" s="596" t="s">
        <v>8242</v>
      </c>
      <c r="C7535" s="596" t="s">
        <v>64</v>
      </c>
      <c r="D7535" s="596" t="s">
        <v>942</v>
      </c>
      <c r="E7535" s="597">
        <v>19.03</v>
      </c>
      <c r="F7535" s="591" t="s">
        <v>8176</v>
      </c>
    </row>
    <row r="7536" spans="1:6">
      <c r="A7536" s="596">
        <v>90766</v>
      </c>
      <c r="B7536" s="596" t="s">
        <v>8243</v>
      </c>
      <c r="C7536" s="596" t="s">
        <v>64</v>
      </c>
      <c r="D7536" s="596" t="s">
        <v>1410</v>
      </c>
      <c r="E7536" s="597">
        <v>19.52</v>
      </c>
      <c r="F7536" s="591" t="s">
        <v>8176</v>
      </c>
    </row>
    <row r="7537" spans="1:6">
      <c r="A7537" s="596">
        <v>90767</v>
      </c>
      <c r="B7537" s="596" t="s">
        <v>8244</v>
      </c>
      <c r="C7537" s="596" t="s">
        <v>64</v>
      </c>
      <c r="D7537" s="596" t="s">
        <v>942</v>
      </c>
      <c r="E7537" s="597">
        <v>20.399999999999999</v>
      </c>
      <c r="F7537" s="591" t="s">
        <v>8176</v>
      </c>
    </row>
    <row r="7538" spans="1:6">
      <c r="A7538" s="596">
        <v>90768</v>
      </c>
      <c r="B7538" s="596" t="s">
        <v>8245</v>
      </c>
      <c r="C7538" s="596" t="s">
        <v>64</v>
      </c>
      <c r="D7538" s="596" t="s">
        <v>942</v>
      </c>
      <c r="E7538" s="597">
        <v>99.23</v>
      </c>
      <c r="F7538" s="591" t="s">
        <v>8176</v>
      </c>
    </row>
    <row r="7539" spans="1:6">
      <c r="A7539" s="596">
        <v>90769</v>
      </c>
      <c r="B7539" s="596" t="s">
        <v>8246</v>
      </c>
      <c r="C7539" s="596" t="s">
        <v>64</v>
      </c>
      <c r="D7539" s="596" t="s">
        <v>942</v>
      </c>
      <c r="E7539" s="597">
        <v>104.99</v>
      </c>
      <c r="F7539" s="591" t="s">
        <v>8176</v>
      </c>
    </row>
    <row r="7540" spans="1:6">
      <c r="A7540" s="596">
        <v>90770</v>
      </c>
      <c r="B7540" s="596" t="s">
        <v>8247</v>
      </c>
      <c r="C7540" s="596" t="s">
        <v>64</v>
      </c>
      <c r="D7540" s="596" t="s">
        <v>942</v>
      </c>
      <c r="E7540" s="597">
        <v>109.93</v>
      </c>
      <c r="F7540" s="591" t="s">
        <v>8176</v>
      </c>
    </row>
    <row r="7541" spans="1:6">
      <c r="A7541" s="596">
        <v>90772</v>
      </c>
      <c r="B7541" s="596" t="s">
        <v>8248</v>
      </c>
      <c r="C7541" s="596" t="s">
        <v>64</v>
      </c>
      <c r="D7541" s="596" t="s">
        <v>942</v>
      </c>
      <c r="E7541" s="597">
        <v>15.66</v>
      </c>
      <c r="F7541" s="591" t="s">
        <v>8176</v>
      </c>
    </row>
    <row r="7542" spans="1:6">
      <c r="A7542" s="596">
        <v>90775</v>
      </c>
      <c r="B7542" s="596" t="s">
        <v>8249</v>
      </c>
      <c r="C7542" s="596" t="s">
        <v>64</v>
      </c>
      <c r="D7542" s="596" t="s">
        <v>942</v>
      </c>
      <c r="E7542" s="597">
        <v>19.86</v>
      </c>
      <c r="F7542" s="591" t="s">
        <v>8176</v>
      </c>
    </row>
    <row r="7543" spans="1:6">
      <c r="A7543" s="596">
        <v>90776</v>
      </c>
      <c r="B7543" s="596" t="s">
        <v>78</v>
      </c>
      <c r="C7543" s="596" t="s">
        <v>64</v>
      </c>
      <c r="D7543" s="596" t="s">
        <v>1410</v>
      </c>
      <c r="E7543" s="597">
        <v>26.28</v>
      </c>
      <c r="F7543" s="591" t="s">
        <v>8176</v>
      </c>
    </row>
    <row r="7544" spans="1:6">
      <c r="A7544" s="596">
        <v>90777</v>
      </c>
      <c r="B7544" s="596" t="s">
        <v>8250</v>
      </c>
      <c r="C7544" s="596" t="s">
        <v>64</v>
      </c>
      <c r="D7544" s="596" t="s">
        <v>1410</v>
      </c>
      <c r="E7544" s="598">
        <v>101.78</v>
      </c>
      <c r="F7544" s="591" t="s">
        <v>8176</v>
      </c>
    </row>
    <row r="7545" spans="1:6">
      <c r="A7545" s="596">
        <v>90778</v>
      </c>
      <c r="B7545" s="596" t="s">
        <v>8251</v>
      </c>
      <c r="C7545" s="596" t="s">
        <v>64</v>
      </c>
      <c r="D7545" s="596" t="s">
        <v>942</v>
      </c>
      <c r="E7545" s="598">
        <v>107.34</v>
      </c>
      <c r="F7545" s="591" t="s">
        <v>8176</v>
      </c>
    </row>
    <row r="7546" spans="1:6">
      <c r="A7546" s="596">
        <v>90779</v>
      </c>
      <c r="B7546" s="596" t="s">
        <v>8252</v>
      </c>
      <c r="C7546" s="596" t="s">
        <v>64</v>
      </c>
      <c r="D7546" s="596" t="s">
        <v>942</v>
      </c>
      <c r="E7546" s="598">
        <v>127.6</v>
      </c>
      <c r="F7546" s="591" t="s">
        <v>8176</v>
      </c>
    </row>
    <row r="7547" spans="1:6">
      <c r="A7547" s="596">
        <v>90780</v>
      </c>
      <c r="B7547" s="596" t="s">
        <v>8253</v>
      </c>
      <c r="C7547" s="596" t="s">
        <v>64</v>
      </c>
      <c r="D7547" s="596" t="s">
        <v>942</v>
      </c>
      <c r="E7547" s="598">
        <v>53.55</v>
      </c>
      <c r="F7547" s="591" t="s">
        <v>8176</v>
      </c>
    </row>
    <row r="7548" spans="1:6">
      <c r="A7548" s="596">
        <v>90781</v>
      </c>
      <c r="B7548" s="596" t="s">
        <v>8254</v>
      </c>
      <c r="C7548" s="596" t="s">
        <v>64</v>
      </c>
      <c r="D7548" s="596" t="s">
        <v>1410</v>
      </c>
      <c r="E7548" s="598">
        <v>19.510000000000002</v>
      </c>
      <c r="F7548" s="591" t="s">
        <v>8176</v>
      </c>
    </row>
    <row r="7549" spans="1:6">
      <c r="A7549" s="596">
        <v>93558</v>
      </c>
      <c r="B7549" s="596" t="s">
        <v>8255</v>
      </c>
      <c r="C7549" s="596" t="s">
        <v>8256</v>
      </c>
      <c r="D7549" s="596" t="s">
        <v>793</v>
      </c>
      <c r="E7549" s="598">
        <v>4950.53</v>
      </c>
      <c r="F7549" s="591" t="s">
        <v>8176</v>
      </c>
    </row>
    <row r="7550" spans="1:6">
      <c r="A7550" s="596">
        <v>93561</v>
      </c>
      <c r="B7550" s="596" t="s">
        <v>8249</v>
      </c>
      <c r="C7550" s="596" t="s">
        <v>8256</v>
      </c>
      <c r="D7550" s="596" t="s">
        <v>942</v>
      </c>
      <c r="E7550" s="598">
        <v>3513.78</v>
      </c>
      <c r="F7550" s="591" t="s">
        <v>8176</v>
      </c>
    </row>
    <row r="7551" spans="1:6">
      <c r="A7551" s="596">
        <v>93563</v>
      </c>
      <c r="B7551" s="596" t="s">
        <v>8243</v>
      </c>
      <c r="C7551" s="596" t="s">
        <v>8256</v>
      </c>
      <c r="D7551" s="596" t="s">
        <v>942</v>
      </c>
      <c r="E7551" s="598">
        <v>3451.73</v>
      </c>
      <c r="F7551" s="591" t="s">
        <v>8176</v>
      </c>
    </row>
    <row r="7552" spans="1:6">
      <c r="A7552" s="596">
        <v>93564</v>
      </c>
      <c r="B7552" s="596" t="s">
        <v>8244</v>
      </c>
      <c r="C7552" s="596" t="s">
        <v>8256</v>
      </c>
      <c r="D7552" s="596" t="s">
        <v>942</v>
      </c>
      <c r="E7552" s="598">
        <v>3594.17</v>
      </c>
      <c r="F7552" s="591" t="s">
        <v>8176</v>
      </c>
    </row>
    <row r="7553" spans="1:6">
      <c r="A7553" s="596">
        <v>93565</v>
      </c>
      <c r="B7553" s="596" t="s">
        <v>8250</v>
      </c>
      <c r="C7553" s="596" t="s">
        <v>8256</v>
      </c>
      <c r="D7553" s="596" t="s">
        <v>942</v>
      </c>
      <c r="E7553" s="598">
        <v>17836.14</v>
      </c>
      <c r="F7553" s="591" t="s">
        <v>8176</v>
      </c>
    </row>
    <row r="7554" spans="1:6">
      <c r="A7554" s="596">
        <v>93566</v>
      </c>
      <c r="B7554" s="596" t="s">
        <v>8248</v>
      </c>
      <c r="C7554" s="596" t="s">
        <v>8256</v>
      </c>
      <c r="D7554" s="596" t="s">
        <v>942</v>
      </c>
      <c r="E7554" s="598">
        <v>2778.33</v>
      </c>
      <c r="F7554" s="591" t="s">
        <v>8176</v>
      </c>
    </row>
    <row r="7555" spans="1:6">
      <c r="A7555" s="596">
        <v>93567</v>
      </c>
      <c r="B7555" s="596" t="s">
        <v>8251</v>
      </c>
      <c r="C7555" s="596" t="s">
        <v>8256</v>
      </c>
      <c r="D7555" s="596" t="s">
        <v>942</v>
      </c>
      <c r="E7555" s="598">
        <v>18808.580000000002</v>
      </c>
      <c r="F7555" s="591" t="s">
        <v>8176</v>
      </c>
    </row>
    <row r="7556" spans="1:6">
      <c r="A7556" s="596">
        <v>93568</v>
      </c>
      <c r="B7556" s="596" t="s">
        <v>8252</v>
      </c>
      <c r="C7556" s="596" t="s">
        <v>8256</v>
      </c>
      <c r="D7556" s="596" t="s">
        <v>942</v>
      </c>
      <c r="E7556" s="598">
        <v>22353.55</v>
      </c>
      <c r="F7556" s="591" t="s">
        <v>8176</v>
      </c>
    </row>
    <row r="7557" spans="1:6">
      <c r="A7557" s="596">
        <v>93569</v>
      </c>
      <c r="B7557" s="596" t="s">
        <v>8257</v>
      </c>
      <c r="C7557" s="596" t="s">
        <v>8256</v>
      </c>
      <c r="D7557" s="596" t="s">
        <v>942</v>
      </c>
      <c r="E7557" s="598">
        <v>17420.13</v>
      </c>
      <c r="F7557" s="591" t="s">
        <v>8176</v>
      </c>
    </row>
    <row r="7558" spans="1:6">
      <c r="A7558" s="596">
        <v>93570</v>
      </c>
      <c r="B7558" s="596" t="s">
        <v>8258</v>
      </c>
      <c r="C7558" s="596" t="s">
        <v>8256</v>
      </c>
      <c r="D7558" s="596" t="s">
        <v>942</v>
      </c>
      <c r="E7558" s="598">
        <v>18431.09</v>
      </c>
      <c r="F7558" s="591" t="s">
        <v>8176</v>
      </c>
    </row>
    <row r="7559" spans="1:6">
      <c r="A7559" s="596">
        <v>93571</v>
      </c>
      <c r="B7559" s="596" t="s">
        <v>8259</v>
      </c>
      <c r="C7559" s="596" t="s">
        <v>8256</v>
      </c>
      <c r="D7559" s="596" t="s">
        <v>942</v>
      </c>
      <c r="E7559" s="598">
        <v>19297.060000000001</v>
      </c>
      <c r="F7559" s="591" t="s">
        <v>8176</v>
      </c>
    </row>
    <row r="7560" spans="1:6">
      <c r="A7560" s="596">
        <v>93572</v>
      </c>
      <c r="B7560" s="596" t="s">
        <v>8260</v>
      </c>
      <c r="C7560" s="596" t="s">
        <v>8256</v>
      </c>
      <c r="D7560" s="596" t="s">
        <v>942</v>
      </c>
      <c r="E7560" s="598">
        <v>4627.59</v>
      </c>
      <c r="F7560" s="591" t="s">
        <v>8176</v>
      </c>
    </row>
    <row r="7561" spans="1:6">
      <c r="A7561" s="596">
        <v>94295</v>
      </c>
      <c r="B7561" s="596" t="s">
        <v>8253</v>
      </c>
      <c r="C7561" s="596" t="s">
        <v>8256</v>
      </c>
      <c r="D7561" s="596" t="s">
        <v>942</v>
      </c>
      <c r="E7561" s="598">
        <v>9391.9699999999993</v>
      </c>
      <c r="F7561" s="591" t="s">
        <v>8176</v>
      </c>
    </row>
    <row r="7562" spans="1:6">
      <c r="A7562" s="596">
        <v>94296</v>
      </c>
      <c r="B7562" s="596" t="s">
        <v>8254</v>
      </c>
      <c r="C7562" s="596" t="s">
        <v>8256</v>
      </c>
      <c r="D7562" s="596" t="s">
        <v>942</v>
      </c>
      <c r="E7562" s="598">
        <v>3446.91</v>
      </c>
      <c r="F7562" s="591" t="s">
        <v>8176</v>
      </c>
    </row>
    <row r="7563" spans="1:6">
      <c r="A7563" s="596">
        <v>95308</v>
      </c>
      <c r="B7563" s="596" t="s">
        <v>8261</v>
      </c>
      <c r="C7563" s="596" t="s">
        <v>64</v>
      </c>
      <c r="D7563" s="596" t="s">
        <v>942</v>
      </c>
      <c r="E7563" s="598">
        <v>0.18</v>
      </c>
      <c r="F7563" s="591" t="s">
        <v>8176</v>
      </c>
    </row>
    <row r="7564" spans="1:6">
      <c r="A7564" s="596">
        <v>95309</v>
      </c>
      <c r="B7564" s="596" t="s">
        <v>8262</v>
      </c>
      <c r="C7564" s="596" t="s">
        <v>64</v>
      </c>
      <c r="D7564" s="596" t="s">
        <v>942</v>
      </c>
      <c r="E7564" s="598">
        <v>0.23</v>
      </c>
      <c r="F7564" s="591" t="s">
        <v>8176</v>
      </c>
    </row>
    <row r="7565" spans="1:6">
      <c r="A7565" s="596">
        <v>95310</v>
      </c>
      <c r="B7565" s="596" t="s">
        <v>8263</v>
      </c>
      <c r="C7565" s="596" t="s">
        <v>64</v>
      </c>
      <c r="D7565" s="596" t="s">
        <v>942</v>
      </c>
      <c r="E7565" s="598">
        <v>0.18</v>
      </c>
      <c r="F7565" s="591" t="s">
        <v>8176</v>
      </c>
    </row>
    <row r="7566" spans="1:6">
      <c r="A7566" s="596">
        <v>95311</v>
      </c>
      <c r="B7566" s="596" t="s">
        <v>8264</v>
      </c>
      <c r="C7566" s="596" t="s">
        <v>64</v>
      </c>
      <c r="D7566" s="596" t="s">
        <v>942</v>
      </c>
      <c r="E7566" s="597">
        <v>0.18</v>
      </c>
      <c r="F7566" s="591" t="s">
        <v>8176</v>
      </c>
    </row>
    <row r="7567" spans="1:6">
      <c r="A7567" s="596">
        <v>95312</v>
      </c>
      <c r="B7567" s="596" t="s">
        <v>8265</v>
      </c>
      <c r="C7567" s="596" t="s">
        <v>64</v>
      </c>
      <c r="D7567" s="596" t="s">
        <v>942</v>
      </c>
      <c r="E7567" s="597">
        <v>0.23</v>
      </c>
      <c r="F7567" s="591" t="s">
        <v>8176</v>
      </c>
    </row>
    <row r="7568" spans="1:6">
      <c r="A7568" s="596">
        <v>95313</v>
      </c>
      <c r="B7568" s="596" t="s">
        <v>8266</v>
      </c>
      <c r="C7568" s="596" t="s">
        <v>64</v>
      </c>
      <c r="D7568" s="596" t="s">
        <v>942</v>
      </c>
      <c r="E7568" s="597">
        <v>0.18</v>
      </c>
      <c r="F7568" s="591" t="s">
        <v>8176</v>
      </c>
    </row>
    <row r="7569" spans="1:6">
      <c r="A7569" s="596">
        <v>95314</v>
      </c>
      <c r="B7569" s="596" t="s">
        <v>8267</v>
      </c>
      <c r="C7569" s="596" t="s">
        <v>64</v>
      </c>
      <c r="D7569" s="596" t="s">
        <v>942</v>
      </c>
      <c r="E7569" s="597">
        <v>0.22</v>
      </c>
      <c r="F7569" s="591" t="s">
        <v>8176</v>
      </c>
    </row>
    <row r="7570" spans="1:6">
      <c r="A7570" s="596">
        <v>95315</v>
      </c>
      <c r="B7570" s="596" t="s">
        <v>8268</v>
      </c>
      <c r="C7570" s="596" t="s">
        <v>64</v>
      </c>
      <c r="D7570" s="596" t="s">
        <v>942</v>
      </c>
      <c r="E7570" s="597">
        <v>0.14000000000000001</v>
      </c>
      <c r="F7570" s="591" t="s">
        <v>8176</v>
      </c>
    </row>
    <row r="7571" spans="1:6">
      <c r="A7571" s="596">
        <v>95316</v>
      </c>
      <c r="B7571" s="596" t="s">
        <v>8269</v>
      </c>
      <c r="C7571" s="596" t="s">
        <v>64</v>
      </c>
      <c r="D7571" s="596" t="s">
        <v>942</v>
      </c>
      <c r="E7571" s="597">
        <v>0.59</v>
      </c>
      <c r="F7571" s="591" t="s">
        <v>8176</v>
      </c>
    </row>
    <row r="7572" spans="1:6">
      <c r="A7572" s="596">
        <v>95317</v>
      </c>
      <c r="B7572" s="596" t="s">
        <v>8270</v>
      </c>
      <c r="C7572" s="596" t="s">
        <v>64</v>
      </c>
      <c r="D7572" s="596" t="s">
        <v>942</v>
      </c>
      <c r="E7572" s="598">
        <v>0.28000000000000003</v>
      </c>
      <c r="F7572" s="591" t="s">
        <v>8176</v>
      </c>
    </row>
    <row r="7573" spans="1:6">
      <c r="A7573" s="596">
        <v>95318</v>
      </c>
      <c r="B7573" s="596" t="s">
        <v>8271</v>
      </c>
      <c r="C7573" s="596" t="s">
        <v>64</v>
      </c>
      <c r="D7573" s="596" t="s">
        <v>942</v>
      </c>
      <c r="E7573" s="598">
        <v>0.2</v>
      </c>
      <c r="F7573" s="591" t="s">
        <v>8176</v>
      </c>
    </row>
    <row r="7574" spans="1:6">
      <c r="A7574" s="596">
        <v>95319</v>
      </c>
      <c r="B7574" s="596" t="s">
        <v>8272</v>
      </c>
      <c r="C7574" s="596" t="s">
        <v>64</v>
      </c>
      <c r="D7574" s="596" t="s">
        <v>942</v>
      </c>
      <c r="E7574" s="598">
        <v>0.18</v>
      </c>
      <c r="F7574" s="591" t="s">
        <v>8176</v>
      </c>
    </row>
    <row r="7575" spans="1:6">
      <c r="A7575" s="596">
        <v>95320</v>
      </c>
      <c r="B7575" s="596" t="s">
        <v>8273</v>
      </c>
      <c r="C7575" s="596" t="s">
        <v>64</v>
      </c>
      <c r="D7575" s="596" t="s">
        <v>942</v>
      </c>
      <c r="E7575" s="597">
        <v>0.18</v>
      </c>
      <c r="F7575" s="591" t="s">
        <v>8176</v>
      </c>
    </row>
    <row r="7576" spans="1:6">
      <c r="A7576" s="596">
        <v>95321</v>
      </c>
      <c r="B7576" s="596" t="s">
        <v>8274</v>
      </c>
      <c r="C7576" s="596" t="s">
        <v>64</v>
      </c>
      <c r="D7576" s="596" t="s">
        <v>942</v>
      </c>
      <c r="E7576" s="597">
        <v>0.16</v>
      </c>
      <c r="F7576" s="591" t="s">
        <v>8176</v>
      </c>
    </row>
    <row r="7577" spans="1:6">
      <c r="A7577" s="596">
        <v>95322</v>
      </c>
      <c r="B7577" s="596" t="s">
        <v>8275</v>
      </c>
      <c r="C7577" s="596" t="s">
        <v>64</v>
      </c>
      <c r="D7577" s="596" t="s">
        <v>942</v>
      </c>
      <c r="E7577" s="598">
        <v>7.0000000000000007E-2</v>
      </c>
      <c r="F7577" s="591" t="s">
        <v>8176</v>
      </c>
    </row>
    <row r="7578" spans="1:6">
      <c r="A7578" s="596">
        <v>95323</v>
      </c>
      <c r="B7578" s="596" t="s">
        <v>8276</v>
      </c>
      <c r="C7578" s="596" t="s">
        <v>64</v>
      </c>
      <c r="D7578" s="596" t="s">
        <v>942</v>
      </c>
      <c r="E7578" s="598">
        <v>0.2</v>
      </c>
      <c r="F7578" s="591" t="s">
        <v>8176</v>
      </c>
    </row>
    <row r="7579" spans="1:6">
      <c r="A7579" s="596">
        <v>95324</v>
      </c>
      <c r="B7579" s="596" t="s">
        <v>8277</v>
      </c>
      <c r="C7579" s="596" t="s">
        <v>64</v>
      </c>
      <c r="D7579" s="596" t="s">
        <v>942</v>
      </c>
      <c r="E7579" s="597">
        <v>0.28999999999999998</v>
      </c>
      <c r="F7579" s="591" t="s">
        <v>8176</v>
      </c>
    </row>
    <row r="7580" spans="1:6">
      <c r="A7580" s="596">
        <v>95325</v>
      </c>
      <c r="B7580" s="596" t="s">
        <v>8278</v>
      </c>
      <c r="C7580" s="596" t="s">
        <v>64</v>
      </c>
      <c r="D7580" s="596" t="s">
        <v>942</v>
      </c>
      <c r="E7580" s="597">
        <v>0.25</v>
      </c>
      <c r="F7580" s="591" t="s">
        <v>8176</v>
      </c>
    </row>
    <row r="7581" spans="1:6">
      <c r="A7581" s="596">
        <v>95328</v>
      </c>
      <c r="B7581" s="596" t="s">
        <v>8279</v>
      </c>
      <c r="C7581" s="596" t="s">
        <v>64</v>
      </c>
      <c r="D7581" s="596" t="s">
        <v>942</v>
      </c>
      <c r="E7581" s="597">
        <v>0.2</v>
      </c>
      <c r="F7581" s="591" t="s">
        <v>8176</v>
      </c>
    </row>
    <row r="7582" spans="1:6">
      <c r="A7582" s="596">
        <v>95329</v>
      </c>
      <c r="B7582" s="596" t="s">
        <v>8280</v>
      </c>
      <c r="C7582" s="596" t="s">
        <v>64</v>
      </c>
      <c r="D7582" s="596" t="s">
        <v>942</v>
      </c>
      <c r="E7582" s="597">
        <v>0.27</v>
      </c>
      <c r="F7582" s="591" t="s">
        <v>8176</v>
      </c>
    </row>
    <row r="7583" spans="1:6">
      <c r="A7583" s="596">
        <v>95330</v>
      </c>
      <c r="B7583" s="596" t="s">
        <v>8281</v>
      </c>
      <c r="C7583" s="596" t="s">
        <v>64</v>
      </c>
      <c r="D7583" s="596" t="s">
        <v>1410</v>
      </c>
      <c r="E7583" s="597">
        <v>0.22</v>
      </c>
      <c r="F7583" s="591" t="s">
        <v>8176</v>
      </c>
    </row>
    <row r="7584" spans="1:6">
      <c r="A7584" s="596">
        <v>95331</v>
      </c>
      <c r="B7584" s="596" t="s">
        <v>8282</v>
      </c>
      <c r="C7584" s="596" t="s">
        <v>64</v>
      </c>
      <c r="D7584" s="596" t="s">
        <v>942</v>
      </c>
      <c r="E7584" s="597">
        <v>0.19</v>
      </c>
      <c r="F7584" s="591" t="s">
        <v>8176</v>
      </c>
    </row>
    <row r="7585" spans="1:6">
      <c r="A7585" s="596">
        <v>95332</v>
      </c>
      <c r="B7585" s="596" t="s">
        <v>8283</v>
      </c>
      <c r="C7585" s="596" t="s">
        <v>64</v>
      </c>
      <c r="D7585" s="596" t="s">
        <v>1410</v>
      </c>
      <c r="E7585" s="597">
        <v>0.76</v>
      </c>
      <c r="F7585" s="591" t="s">
        <v>8176</v>
      </c>
    </row>
    <row r="7586" spans="1:6">
      <c r="A7586" s="596">
        <v>95334</v>
      </c>
      <c r="B7586" s="596" t="s">
        <v>8284</v>
      </c>
      <c r="C7586" s="596" t="s">
        <v>64</v>
      </c>
      <c r="D7586" s="596" t="s">
        <v>942</v>
      </c>
      <c r="E7586" s="597">
        <v>0.82</v>
      </c>
      <c r="F7586" s="591" t="s">
        <v>8176</v>
      </c>
    </row>
    <row r="7587" spans="1:6">
      <c r="A7587" s="596">
        <v>95335</v>
      </c>
      <c r="B7587" s="596" t="s">
        <v>8285</v>
      </c>
      <c r="C7587" s="596" t="s">
        <v>64</v>
      </c>
      <c r="D7587" s="596" t="s">
        <v>1410</v>
      </c>
      <c r="E7587" s="597">
        <v>0.36</v>
      </c>
      <c r="F7587" s="591" t="s">
        <v>8176</v>
      </c>
    </row>
    <row r="7588" spans="1:6">
      <c r="A7588" s="596">
        <v>95337</v>
      </c>
      <c r="B7588" s="596" t="s">
        <v>8286</v>
      </c>
      <c r="C7588" s="596" t="s">
        <v>64</v>
      </c>
      <c r="D7588" s="596" t="s">
        <v>942</v>
      </c>
      <c r="E7588" s="597">
        <v>0.21</v>
      </c>
      <c r="F7588" s="591" t="s">
        <v>8176</v>
      </c>
    </row>
    <row r="7589" spans="1:6">
      <c r="A7589" s="596">
        <v>95338</v>
      </c>
      <c r="B7589" s="596" t="s">
        <v>8287</v>
      </c>
      <c r="C7589" s="596" t="s">
        <v>64</v>
      </c>
      <c r="D7589" s="596" t="s">
        <v>942</v>
      </c>
      <c r="E7589" s="597">
        <v>0.36</v>
      </c>
      <c r="F7589" s="591" t="s">
        <v>8176</v>
      </c>
    </row>
    <row r="7590" spans="1:6">
      <c r="A7590" s="596">
        <v>95339</v>
      </c>
      <c r="B7590" s="596" t="s">
        <v>8288</v>
      </c>
      <c r="C7590" s="596" t="s">
        <v>64</v>
      </c>
      <c r="D7590" s="596" t="s">
        <v>942</v>
      </c>
      <c r="E7590" s="597">
        <v>0.34</v>
      </c>
      <c r="F7590" s="591" t="s">
        <v>8176</v>
      </c>
    </row>
    <row r="7591" spans="1:6">
      <c r="A7591" s="596">
        <v>95340</v>
      </c>
      <c r="B7591" s="596" t="s">
        <v>8289</v>
      </c>
      <c r="C7591" s="596" t="s">
        <v>64</v>
      </c>
      <c r="D7591" s="596" t="s">
        <v>942</v>
      </c>
      <c r="E7591" s="597">
        <v>0.27</v>
      </c>
      <c r="F7591" s="591" t="s">
        <v>8176</v>
      </c>
    </row>
    <row r="7592" spans="1:6">
      <c r="A7592" s="596">
        <v>95341</v>
      </c>
      <c r="B7592" s="596" t="s">
        <v>8290</v>
      </c>
      <c r="C7592" s="596" t="s">
        <v>64</v>
      </c>
      <c r="D7592" s="596" t="s">
        <v>942</v>
      </c>
      <c r="E7592" s="597">
        <v>0.28999999999999998</v>
      </c>
      <c r="F7592" s="591" t="s">
        <v>8176</v>
      </c>
    </row>
    <row r="7593" spans="1:6">
      <c r="A7593" s="596">
        <v>95342</v>
      </c>
      <c r="B7593" s="596" t="s">
        <v>8291</v>
      </c>
      <c r="C7593" s="596" t="s">
        <v>64</v>
      </c>
      <c r="D7593" s="596" t="s">
        <v>942</v>
      </c>
      <c r="E7593" s="597">
        <v>0.21</v>
      </c>
      <c r="F7593" s="591" t="s">
        <v>8176</v>
      </c>
    </row>
    <row r="7594" spans="1:6">
      <c r="A7594" s="596">
        <v>95343</v>
      </c>
      <c r="B7594" s="596" t="s">
        <v>8292</v>
      </c>
      <c r="C7594" s="596" t="s">
        <v>64</v>
      </c>
      <c r="D7594" s="596" t="s">
        <v>942</v>
      </c>
      <c r="E7594" s="597">
        <v>0.17</v>
      </c>
      <c r="F7594" s="591" t="s">
        <v>8176</v>
      </c>
    </row>
    <row r="7595" spans="1:6">
      <c r="A7595" s="596">
        <v>95344</v>
      </c>
      <c r="B7595" s="596" t="s">
        <v>8293</v>
      </c>
      <c r="C7595" s="596" t="s">
        <v>64</v>
      </c>
      <c r="D7595" s="596" t="s">
        <v>942</v>
      </c>
      <c r="E7595" s="597">
        <v>0.2</v>
      </c>
      <c r="F7595" s="591" t="s">
        <v>8176</v>
      </c>
    </row>
    <row r="7596" spans="1:6">
      <c r="A7596" s="596">
        <v>95345</v>
      </c>
      <c r="B7596" s="596" t="s">
        <v>8294</v>
      </c>
      <c r="C7596" s="596" t="s">
        <v>64</v>
      </c>
      <c r="D7596" s="596" t="s">
        <v>942</v>
      </c>
      <c r="E7596" s="597">
        <v>0.41</v>
      </c>
      <c r="F7596" s="591" t="s">
        <v>8176</v>
      </c>
    </row>
    <row r="7597" spans="1:6">
      <c r="A7597" s="596">
        <v>95346</v>
      </c>
      <c r="B7597" s="596" t="s">
        <v>8295</v>
      </c>
      <c r="C7597" s="596" t="s">
        <v>64</v>
      </c>
      <c r="D7597" s="596" t="s">
        <v>793</v>
      </c>
      <c r="E7597" s="597">
        <v>0.14000000000000001</v>
      </c>
      <c r="F7597" s="591" t="s">
        <v>8176</v>
      </c>
    </row>
    <row r="7598" spans="1:6">
      <c r="A7598" s="596">
        <v>95347</v>
      </c>
      <c r="B7598" s="596" t="s">
        <v>8296</v>
      </c>
      <c r="C7598" s="596" t="s">
        <v>64</v>
      </c>
      <c r="D7598" s="596" t="s">
        <v>793</v>
      </c>
      <c r="E7598" s="598">
        <v>0.13</v>
      </c>
      <c r="F7598" s="591" t="s">
        <v>8176</v>
      </c>
    </row>
    <row r="7599" spans="1:6">
      <c r="A7599" s="596">
        <v>95348</v>
      </c>
      <c r="B7599" s="596" t="s">
        <v>8297</v>
      </c>
      <c r="C7599" s="596" t="s">
        <v>64</v>
      </c>
      <c r="D7599" s="596" t="s">
        <v>793</v>
      </c>
      <c r="E7599" s="597">
        <v>0.17</v>
      </c>
      <c r="F7599" s="591" t="s">
        <v>8176</v>
      </c>
    </row>
    <row r="7600" spans="1:6">
      <c r="A7600" s="596">
        <v>95349</v>
      </c>
      <c r="B7600" s="596" t="s">
        <v>8298</v>
      </c>
      <c r="C7600" s="596" t="s">
        <v>64</v>
      </c>
      <c r="D7600" s="596" t="s">
        <v>793</v>
      </c>
      <c r="E7600" s="598">
        <v>0.11</v>
      </c>
      <c r="F7600" s="591" t="s">
        <v>8176</v>
      </c>
    </row>
    <row r="7601" spans="1:6">
      <c r="A7601" s="596">
        <v>95351</v>
      </c>
      <c r="B7601" s="596" t="s">
        <v>8299</v>
      </c>
      <c r="C7601" s="596" t="s">
        <v>64</v>
      </c>
      <c r="D7601" s="596" t="s">
        <v>793</v>
      </c>
      <c r="E7601" s="597">
        <v>0.5</v>
      </c>
      <c r="F7601" s="591" t="s">
        <v>8176</v>
      </c>
    </row>
    <row r="7602" spans="1:6">
      <c r="A7602" s="596">
        <v>95352</v>
      </c>
      <c r="B7602" s="596" t="s">
        <v>8300</v>
      </c>
      <c r="C7602" s="596" t="s">
        <v>64</v>
      </c>
      <c r="D7602" s="596" t="s">
        <v>942</v>
      </c>
      <c r="E7602" s="597">
        <v>0.13</v>
      </c>
      <c r="F7602" s="591" t="s">
        <v>8176</v>
      </c>
    </row>
    <row r="7603" spans="1:6">
      <c r="A7603" s="596">
        <v>95354</v>
      </c>
      <c r="B7603" s="596" t="s">
        <v>8301</v>
      </c>
      <c r="C7603" s="596" t="s">
        <v>64</v>
      </c>
      <c r="D7603" s="596" t="s">
        <v>942</v>
      </c>
      <c r="E7603" s="597">
        <v>0.14000000000000001</v>
      </c>
      <c r="F7603" s="591" t="s">
        <v>8176</v>
      </c>
    </row>
    <row r="7604" spans="1:6">
      <c r="A7604" s="596">
        <v>95355</v>
      </c>
      <c r="B7604" s="596" t="s">
        <v>8302</v>
      </c>
      <c r="C7604" s="596" t="s">
        <v>64</v>
      </c>
      <c r="D7604" s="596" t="s">
        <v>942</v>
      </c>
      <c r="E7604" s="597">
        <v>0.14000000000000001</v>
      </c>
      <c r="F7604" s="591" t="s">
        <v>8176</v>
      </c>
    </row>
    <row r="7605" spans="1:6">
      <c r="A7605" s="596">
        <v>95356</v>
      </c>
      <c r="B7605" s="596" t="s">
        <v>8303</v>
      </c>
      <c r="C7605" s="596" t="s">
        <v>64</v>
      </c>
      <c r="D7605" s="596" t="s">
        <v>942</v>
      </c>
      <c r="E7605" s="597">
        <v>0.14000000000000001</v>
      </c>
      <c r="F7605" s="591" t="s">
        <v>8176</v>
      </c>
    </row>
    <row r="7606" spans="1:6">
      <c r="A7606" s="596">
        <v>95357</v>
      </c>
      <c r="B7606" s="596" t="s">
        <v>8304</v>
      </c>
      <c r="C7606" s="596" t="s">
        <v>64</v>
      </c>
      <c r="D7606" s="596" t="s">
        <v>1410</v>
      </c>
      <c r="E7606" s="598">
        <v>0.22</v>
      </c>
      <c r="F7606" s="591" t="s">
        <v>8176</v>
      </c>
    </row>
    <row r="7607" spans="1:6">
      <c r="A7607" s="596">
        <v>95358</v>
      </c>
      <c r="B7607" s="596" t="s">
        <v>8305</v>
      </c>
      <c r="C7607" s="596" t="s">
        <v>64</v>
      </c>
      <c r="D7607" s="596" t="s">
        <v>942</v>
      </c>
      <c r="E7607" s="598">
        <v>0.27</v>
      </c>
      <c r="F7607" s="591" t="s">
        <v>8176</v>
      </c>
    </row>
    <row r="7608" spans="1:6">
      <c r="A7608" s="596">
        <v>95359</v>
      </c>
      <c r="B7608" s="596" t="s">
        <v>8306</v>
      </c>
      <c r="C7608" s="596" t="s">
        <v>64</v>
      </c>
      <c r="D7608" s="596" t="s">
        <v>942</v>
      </c>
      <c r="E7608" s="597">
        <v>0.33</v>
      </c>
      <c r="F7608" s="591" t="s">
        <v>8176</v>
      </c>
    </row>
    <row r="7609" spans="1:6">
      <c r="A7609" s="596">
        <v>95360</v>
      </c>
      <c r="B7609" s="596" t="s">
        <v>8307</v>
      </c>
      <c r="C7609" s="596" t="s">
        <v>64</v>
      </c>
      <c r="D7609" s="596" t="s">
        <v>942</v>
      </c>
      <c r="E7609" s="597">
        <v>0.19</v>
      </c>
      <c r="F7609" s="591" t="s">
        <v>8176</v>
      </c>
    </row>
    <row r="7610" spans="1:6">
      <c r="A7610" s="596">
        <v>95361</v>
      </c>
      <c r="B7610" s="596" t="s">
        <v>8308</v>
      </c>
      <c r="C7610" s="596" t="s">
        <v>64</v>
      </c>
      <c r="D7610" s="596" t="s">
        <v>942</v>
      </c>
      <c r="E7610" s="597">
        <v>0.12</v>
      </c>
      <c r="F7610" s="591" t="s">
        <v>8176</v>
      </c>
    </row>
    <row r="7611" spans="1:6">
      <c r="A7611" s="596">
        <v>95362</v>
      </c>
      <c r="B7611" s="596" t="s">
        <v>8309</v>
      </c>
      <c r="C7611" s="596" t="s">
        <v>64</v>
      </c>
      <c r="D7611" s="596" t="s">
        <v>942</v>
      </c>
      <c r="E7611" s="597">
        <v>0.2</v>
      </c>
      <c r="F7611" s="591" t="s">
        <v>8176</v>
      </c>
    </row>
    <row r="7612" spans="1:6">
      <c r="A7612" s="596">
        <v>95363</v>
      </c>
      <c r="B7612" s="596" t="s">
        <v>8310</v>
      </c>
      <c r="C7612" s="596" t="s">
        <v>64</v>
      </c>
      <c r="D7612" s="596" t="s">
        <v>942</v>
      </c>
      <c r="E7612" s="597">
        <v>0.2</v>
      </c>
      <c r="F7612" s="591" t="s">
        <v>8176</v>
      </c>
    </row>
    <row r="7613" spans="1:6">
      <c r="A7613" s="596">
        <v>95364</v>
      </c>
      <c r="B7613" s="596" t="s">
        <v>8311</v>
      </c>
      <c r="C7613" s="596" t="s">
        <v>64</v>
      </c>
      <c r="D7613" s="596" t="s">
        <v>942</v>
      </c>
      <c r="E7613" s="597">
        <v>0.14000000000000001</v>
      </c>
      <c r="F7613" s="591" t="s">
        <v>8176</v>
      </c>
    </row>
    <row r="7614" spans="1:6">
      <c r="A7614" s="596">
        <v>95365</v>
      </c>
      <c r="B7614" s="596" t="s">
        <v>8312</v>
      </c>
      <c r="C7614" s="596" t="s">
        <v>64</v>
      </c>
      <c r="D7614" s="596" t="s">
        <v>942</v>
      </c>
      <c r="E7614" s="597">
        <v>0.14000000000000001</v>
      </c>
      <c r="F7614" s="591" t="s">
        <v>8176</v>
      </c>
    </row>
    <row r="7615" spans="1:6">
      <c r="A7615" s="596">
        <v>95366</v>
      </c>
      <c r="B7615" s="596" t="s">
        <v>8313</v>
      </c>
      <c r="C7615" s="596" t="s">
        <v>64</v>
      </c>
      <c r="D7615" s="596" t="s">
        <v>942</v>
      </c>
      <c r="E7615" s="597">
        <v>0.14000000000000001</v>
      </c>
      <c r="F7615" s="591" t="s">
        <v>8176</v>
      </c>
    </row>
    <row r="7616" spans="1:6">
      <c r="A7616" s="596">
        <v>95367</v>
      </c>
      <c r="B7616" s="596" t="s">
        <v>8314</v>
      </c>
      <c r="C7616" s="596" t="s">
        <v>64</v>
      </c>
      <c r="D7616" s="596" t="s">
        <v>942</v>
      </c>
      <c r="E7616" s="597">
        <v>0.2</v>
      </c>
      <c r="F7616" s="591" t="s">
        <v>8176</v>
      </c>
    </row>
    <row r="7617" spans="1:6">
      <c r="A7617" s="596">
        <v>95368</v>
      </c>
      <c r="B7617" s="596" t="s">
        <v>8315</v>
      </c>
      <c r="C7617" s="596" t="s">
        <v>64</v>
      </c>
      <c r="D7617" s="596" t="s">
        <v>942</v>
      </c>
      <c r="E7617" s="597">
        <v>0.16</v>
      </c>
      <c r="F7617" s="591" t="s">
        <v>8176</v>
      </c>
    </row>
    <row r="7618" spans="1:6">
      <c r="A7618" s="596">
        <v>95369</v>
      </c>
      <c r="B7618" s="596" t="s">
        <v>8316</v>
      </c>
      <c r="C7618" s="596" t="s">
        <v>64</v>
      </c>
      <c r="D7618" s="596" t="s">
        <v>942</v>
      </c>
      <c r="E7618" s="597">
        <v>0.13</v>
      </c>
      <c r="F7618" s="591" t="s">
        <v>8176</v>
      </c>
    </row>
    <row r="7619" spans="1:6">
      <c r="A7619" s="596">
        <v>95370</v>
      </c>
      <c r="B7619" s="596" t="s">
        <v>8317</v>
      </c>
      <c r="C7619" s="596" t="s">
        <v>64</v>
      </c>
      <c r="D7619" s="596" t="s">
        <v>942</v>
      </c>
      <c r="E7619" s="597">
        <v>0.28999999999999998</v>
      </c>
      <c r="F7619" s="591" t="s">
        <v>8176</v>
      </c>
    </row>
    <row r="7620" spans="1:6">
      <c r="A7620" s="596">
        <v>95371</v>
      </c>
      <c r="B7620" s="596" t="s">
        <v>8318</v>
      </c>
      <c r="C7620" s="596" t="s">
        <v>64</v>
      </c>
      <c r="D7620" s="596" t="s">
        <v>1410</v>
      </c>
      <c r="E7620" s="598">
        <v>0.41</v>
      </c>
      <c r="F7620" s="591" t="s">
        <v>8176</v>
      </c>
    </row>
    <row r="7621" spans="1:6">
      <c r="A7621" s="596">
        <v>95372</v>
      </c>
      <c r="B7621" s="596" t="s">
        <v>8319</v>
      </c>
      <c r="C7621" s="596" t="s">
        <v>64</v>
      </c>
      <c r="D7621" s="596" t="s">
        <v>1410</v>
      </c>
      <c r="E7621" s="598">
        <v>0.28999999999999998</v>
      </c>
      <c r="F7621" s="591" t="s">
        <v>8176</v>
      </c>
    </row>
    <row r="7622" spans="1:6">
      <c r="A7622" s="596">
        <v>95373</v>
      </c>
      <c r="B7622" s="596" t="s">
        <v>8320</v>
      </c>
      <c r="C7622" s="596" t="s">
        <v>64</v>
      </c>
      <c r="D7622" s="596" t="s">
        <v>942</v>
      </c>
      <c r="E7622" s="598">
        <v>0.28000000000000003</v>
      </c>
      <c r="F7622" s="591" t="s">
        <v>8176</v>
      </c>
    </row>
    <row r="7623" spans="1:6">
      <c r="A7623" s="596">
        <v>95374</v>
      </c>
      <c r="B7623" s="596" t="s">
        <v>8321</v>
      </c>
      <c r="C7623" s="596" t="s">
        <v>64</v>
      </c>
      <c r="D7623" s="596" t="s">
        <v>942</v>
      </c>
      <c r="E7623" s="597">
        <v>0.28999999999999998</v>
      </c>
      <c r="F7623" s="591" t="s">
        <v>8176</v>
      </c>
    </row>
    <row r="7624" spans="1:6">
      <c r="A7624" s="596">
        <v>95375</v>
      </c>
      <c r="B7624" s="596" t="s">
        <v>8322</v>
      </c>
      <c r="C7624" s="596" t="s">
        <v>64</v>
      </c>
      <c r="D7624" s="596" t="s">
        <v>942</v>
      </c>
      <c r="E7624" s="597">
        <v>0.34</v>
      </c>
      <c r="F7624" s="591" t="s">
        <v>8176</v>
      </c>
    </row>
    <row r="7625" spans="1:6">
      <c r="A7625" s="596">
        <v>95376</v>
      </c>
      <c r="B7625" s="596" t="s">
        <v>8323</v>
      </c>
      <c r="C7625" s="596" t="s">
        <v>64</v>
      </c>
      <c r="D7625" s="596" t="s">
        <v>942</v>
      </c>
      <c r="E7625" s="598">
        <v>0.09</v>
      </c>
      <c r="F7625" s="591" t="s">
        <v>8176</v>
      </c>
    </row>
    <row r="7626" spans="1:6">
      <c r="A7626" s="596">
        <v>95377</v>
      </c>
      <c r="B7626" s="596" t="s">
        <v>8324</v>
      </c>
      <c r="C7626" s="596" t="s">
        <v>64</v>
      </c>
      <c r="D7626" s="596" t="s">
        <v>942</v>
      </c>
      <c r="E7626" s="598">
        <v>0.22</v>
      </c>
      <c r="F7626" s="591" t="s">
        <v>8176</v>
      </c>
    </row>
    <row r="7627" spans="1:6">
      <c r="A7627" s="596">
        <v>95378</v>
      </c>
      <c r="B7627" s="596" t="s">
        <v>8325</v>
      </c>
      <c r="C7627" s="596" t="s">
        <v>64</v>
      </c>
      <c r="D7627" s="596" t="s">
        <v>1410</v>
      </c>
      <c r="E7627" s="598">
        <v>0.31</v>
      </c>
      <c r="F7627" s="591" t="s">
        <v>8176</v>
      </c>
    </row>
    <row r="7628" spans="1:6">
      <c r="A7628" s="596">
        <v>95379</v>
      </c>
      <c r="B7628" s="596" t="s">
        <v>8326</v>
      </c>
      <c r="C7628" s="596" t="s">
        <v>64</v>
      </c>
      <c r="D7628" s="596" t="s">
        <v>1410</v>
      </c>
      <c r="E7628" s="598">
        <v>0.22</v>
      </c>
      <c r="F7628" s="591" t="s">
        <v>8176</v>
      </c>
    </row>
    <row r="7629" spans="1:6">
      <c r="A7629" s="596">
        <v>95380</v>
      </c>
      <c r="B7629" s="596" t="s">
        <v>8327</v>
      </c>
      <c r="C7629" s="596" t="s">
        <v>64</v>
      </c>
      <c r="D7629" s="596" t="s">
        <v>942</v>
      </c>
      <c r="E7629" s="598">
        <v>0.26</v>
      </c>
      <c r="F7629" s="591" t="s">
        <v>8176</v>
      </c>
    </row>
    <row r="7630" spans="1:6">
      <c r="A7630" s="596">
        <v>95383</v>
      </c>
      <c r="B7630" s="596" t="s">
        <v>8328</v>
      </c>
      <c r="C7630" s="596" t="s">
        <v>64</v>
      </c>
      <c r="D7630" s="596" t="s">
        <v>942</v>
      </c>
      <c r="E7630" s="598">
        <v>0.22</v>
      </c>
      <c r="F7630" s="591" t="s">
        <v>8176</v>
      </c>
    </row>
    <row r="7631" spans="1:6">
      <c r="A7631" s="596">
        <v>95384</v>
      </c>
      <c r="B7631" s="596" t="s">
        <v>8329</v>
      </c>
      <c r="C7631" s="596" t="s">
        <v>64</v>
      </c>
      <c r="D7631" s="596" t="s">
        <v>942</v>
      </c>
      <c r="E7631" s="597">
        <v>0.24</v>
      </c>
      <c r="F7631" s="591" t="s">
        <v>8176</v>
      </c>
    </row>
    <row r="7632" spans="1:6">
      <c r="A7632" s="596">
        <v>95385</v>
      </c>
      <c r="B7632" s="596" t="s">
        <v>8330</v>
      </c>
      <c r="C7632" s="596" t="s">
        <v>64</v>
      </c>
      <c r="D7632" s="596" t="s">
        <v>942</v>
      </c>
      <c r="E7632" s="597">
        <v>0.22</v>
      </c>
      <c r="F7632" s="591" t="s">
        <v>8176</v>
      </c>
    </row>
    <row r="7633" spans="1:6">
      <c r="A7633" s="596">
        <v>95386</v>
      </c>
      <c r="B7633" s="596" t="s">
        <v>8331</v>
      </c>
      <c r="C7633" s="596" t="s">
        <v>64</v>
      </c>
      <c r="D7633" s="596" t="s">
        <v>942</v>
      </c>
      <c r="E7633" s="597">
        <v>0.19</v>
      </c>
      <c r="F7633" s="591" t="s">
        <v>8176</v>
      </c>
    </row>
    <row r="7634" spans="1:6">
      <c r="A7634" s="596">
        <v>95387</v>
      </c>
      <c r="B7634" s="596" t="s">
        <v>8332</v>
      </c>
      <c r="C7634" s="596" t="s">
        <v>64</v>
      </c>
      <c r="D7634" s="596" t="s">
        <v>942</v>
      </c>
      <c r="E7634" s="597">
        <v>0.25</v>
      </c>
      <c r="F7634" s="591" t="s">
        <v>8176</v>
      </c>
    </row>
    <row r="7635" spans="1:6">
      <c r="A7635" s="596">
        <v>95389</v>
      </c>
      <c r="B7635" s="596" t="s">
        <v>8333</v>
      </c>
      <c r="C7635" s="596" t="s">
        <v>64</v>
      </c>
      <c r="D7635" s="596" t="s">
        <v>942</v>
      </c>
      <c r="E7635" s="598">
        <v>0.12</v>
      </c>
      <c r="F7635" s="591" t="s">
        <v>8176</v>
      </c>
    </row>
    <row r="7636" spans="1:6">
      <c r="A7636" s="596">
        <v>95390</v>
      </c>
      <c r="B7636" s="596" t="s">
        <v>8334</v>
      </c>
      <c r="C7636" s="596" t="s">
        <v>64</v>
      </c>
      <c r="D7636" s="596" t="s">
        <v>942</v>
      </c>
      <c r="E7636" s="598">
        <v>7.0000000000000007E-2</v>
      </c>
      <c r="F7636" s="591" t="s">
        <v>8176</v>
      </c>
    </row>
    <row r="7637" spans="1:6">
      <c r="A7637" s="596">
        <v>95392</v>
      </c>
      <c r="B7637" s="596" t="s">
        <v>8335</v>
      </c>
      <c r="C7637" s="596" t="s">
        <v>64</v>
      </c>
      <c r="D7637" s="596" t="s">
        <v>1410</v>
      </c>
      <c r="E7637" s="598">
        <v>0.1</v>
      </c>
      <c r="F7637" s="591" t="s">
        <v>8176</v>
      </c>
    </row>
    <row r="7638" spans="1:6">
      <c r="A7638" s="596">
        <v>95393</v>
      </c>
      <c r="B7638" s="596" t="s">
        <v>8336</v>
      </c>
      <c r="C7638" s="596" t="s">
        <v>64</v>
      </c>
      <c r="D7638" s="596" t="s">
        <v>942</v>
      </c>
      <c r="E7638" s="598">
        <v>0.43</v>
      </c>
      <c r="F7638" s="591" t="s">
        <v>8176</v>
      </c>
    </row>
    <row r="7639" spans="1:6">
      <c r="A7639" s="596">
        <v>95394</v>
      </c>
      <c r="B7639" s="596" t="s">
        <v>8337</v>
      </c>
      <c r="C7639" s="596" t="s">
        <v>64</v>
      </c>
      <c r="D7639" s="596" t="s">
        <v>942</v>
      </c>
      <c r="E7639" s="598">
        <v>0.92</v>
      </c>
      <c r="F7639" s="591" t="s">
        <v>8176</v>
      </c>
    </row>
    <row r="7640" spans="1:6">
      <c r="A7640" s="596">
        <v>95395</v>
      </c>
      <c r="B7640" s="596" t="s">
        <v>8338</v>
      </c>
      <c r="C7640" s="596" t="s">
        <v>64</v>
      </c>
      <c r="D7640" s="596" t="s">
        <v>942</v>
      </c>
      <c r="E7640" s="598">
        <v>0.97</v>
      </c>
      <c r="F7640" s="591" t="s">
        <v>8176</v>
      </c>
    </row>
    <row r="7641" spans="1:6">
      <c r="A7641" s="596">
        <v>95396</v>
      </c>
      <c r="B7641" s="596" t="s">
        <v>8339</v>
      </c>
      <c r="C7641" s="596" t="s">
        <v>64</v>
      </c>
      <c r="D7641" s="596" t="s">
        <v>942</v>
      </c>
      <c r="E7641" s="598">
        <v>1.02</v>
      </c>
      <c r="F7641" s="591" t="s">
        <v>8176</v>
      </c>
    </row>
    <row r="7642" spans="1:6">
      <c r="A7642" s="596">
        <v>95398</v>
      </c>
      <c r="B7642" s="596" t="s">
        <v>8340</v>
      </c>
      <c r="C7642" s="596" t="s">
        <v>64</v>
      </c>
      <c r="D7642" s="596" t="s">
        <v>942</v>
      </c>
      <c r="E7642" s="598">
        <v>7.0000000000000007E-2</v>
      </c>
      <c r="F7642" s="591" t="s">
        <v>8176</v>
      </c>
    </row>
    <row r="7643" spans="1:6">
      <c r="A7643" s="596">
        <v>95400</v>
      </c>
      <c r="B7643" s="596" t="s">
        <v>8341</v>
      </c>
      <c r="C7643" s="596" t="s">
        <v>64</v>
      </c>
      <c r="D7643" s="596" t="s">
        <v>942</v>
      </c>
      <c r="E7643" s="598">
        <v>0.1</v>
      </c>
      <c r="F7643" s="591" t="s">
        <v>8176</v>
      </c>
    </row>
    <row r="7644" spans="1:6">
      <c r="A7644" s="596">
        <v>95401</v>
      </c>
      <c r="B7644" s="596" t="s">
        <v>8342</v>
      </c>
      <c r="C7644" s="596" t="s">
        <v>64</v>
      </c>
      <c r="D7644" s="596" t="s">
        <v>1410</v>
      </c>
      <c r="E7644" s="598">
        <v>0.56000000000000005</v>
      </c>
      <c r="F7644" s="591" t="s">
        <v>8176</v>
      </c>
    </row>
    <row r="7645" spans="1:6">
      <c r="A7645" s="596">
        <v>95402</v>
      </c>
      <c r="B7645" s="596" t="s">
        <v>8343</v>
      </c>
      <c r="C7645" s="596" t="s">
        <v>64</v>
      </c>
      <c r="D7645" s="596" t="s">
        <v>1410</v>
      </c>
      <c r="E7645" s="598">
        <v>1.66</v>
      </c>
      <c r="F7645" s="591" t="s">
        <v>8176</v>
      </c>
    </row>
    <row r="7646" spans="1:6">
      <c r="A7646" s="596">
        <v>95403</v>
      </c>
      <c r="B7646" s="596" t="s">
        <v>8344</v>
      </c>
      <c r="C7646" s="596" t="s">
        <v>64</v>
      </c>
      <c r="D7646" s="596" t="s">
        <v>942</v>
      </c>
      <c r="E7646" s="598">
        <v>1.75</v>
      </c>
      <c r="F7646" s="591" t="s">
        <v>8176</v>
      </c>
    </row>
    <row r="7647" spans="1:6">
      <c r="A7647" s="596">
        <v>95404</v>
      </c>
      <c r="B7647" s="596" t="s">
        <v>8345</v>
      </c>
      <c r="C7647" s="596" t="s">
        <v>64</v>
      </c>
      <c r="D7647" s="596" t="s">
        <v>942</v>
      </c>
      <c r="E7647" s="598">
        <v>2.09</v>
      </c>
      <c r="F7647" s="591" t="s">
        <v>8176</v>
      </c>
    </row>
    <row r="7648" spans="1:6">
      <c r="A7648" s="596">
        <v>95405</v>
      </c>
      <c r="B7648" s="596" t="s">
        <v>8346</v>
      </c>
      <c r="C7648" s="596" t="s">
        <v>64</v>
      </c>
      <c r="D7648" s="596" t="s">
        <v>942</v>
      </c>
      <c r="E7648" s="598">
        <v>1.21</v>
      </c>
      <c r="F7648" s="591" t="s">
        <v>8176</v>
      </c>
    </row>
    <row r="7649" spans="1:6">
      <c r="A7649" s="596">
        <v>95406</v>
      </c>
      <c r="B7649" s="596" t="s">
        <v>8347</v>
      </c>
      <c r="C7649" s="596" t="s">
        <v>64</v>
      </c>
      <c r="D7649" s="596" t="s">
        <v>1410</v>
      </c>
      <c r="E7649" s="598">
        <v>0.16</v>
      </c>
      <c r="F7649" s="591" t="s">
        <v>8176</v>
      </c>
    </row>
    <row r="7650" spans="1:6">
      <c r="A7650" s="596">
        <v>95408</v>
      </c>
      <c r="B7650" s="596" t="s">
        <v>8348</v>
      </c>
      <c r="C7650" s="596" t="s">
        <v>8256</v>
      </c>
      <c r="D7650" s="596" t="s">
        <v>793</v>
      </c>
      <c r="E7650" s="598">
        <v>18.170000000000002</v>
      </c>
      <c r="F7650" s="591" t="s">
        <v>8176</v>
      </c>
    </row>
    <row r="7651" spans="1:6">
      <c r="A7651" s="596">
        <v>95411</v>
      </c>
      <c r="B7651" s="596" t="s">
        <v>8349</v>
      </c>
      <c r="C7651" s="596" t="s">
        <v>8256</v>
      </c>
      <c r="D7651" s="596" t="s">
        <v>942</v>
      </c>
      <c r="E7651" s="598">
        <v>13.55</v>
      </c>
      <c r="F7651" s="591" t="s">
        <v>8176</v>
      </c>
    </row>
    <row r="7652" spans="1:6">
      <c r="A7652" s="596">
        <v>95413</v>
      </c>
      <c r="B7652" s="596" t="s">
        <v>8350</v>
      </c>
      <c r="C7652" s="596" t="s">
        <v>8256</v>
      </c>
      <c r="D7652" s="596" t="s">
        <v>942</v>
      </c>
      <c r="E7652" s="598">
        <v>13.22</v>
      </c>
      <c r="F7652" s="591" t="s">
        <v>8176</v>
      </c>
    </row>
    <row r="7653" spans="1:6">
      <c r="A7653" s="596">
        <v>95414</v>
      </c>
      <c r="B7653" s="596" t="s">
        <v>8351</v>
      </c>
      <c r="C7653" s="596" t="s">
        <v>8256</v>
      </c>
      <c r="D7653" s="596" t="s">
        <v>942</v>
      </c>
      <c r="E7653" s="598">
        <v>56.95</v>
      </c>
      <c r="F7653" s="591" t="s">
        <v>8176</v>
      </c>
    </row>
    <row r="7654" spans="1:6">
      <c r="A7654" s="596">
        <v>95415</v>
      </c>
      <c r="B7654" s="596" t="s">
        <v>8352</v>
      </c>
      <c r="C7654" s="596" t="s">
        <v>8256</v>
      </c>
      <c r="D7654" s="596" t="s">
        <v>942</v>
      </c>
      <c r="E7654" s="598">
        <v>218.8</v>
      </c>
      <c r="F7654" s="591" t="s">
        <v>8176</v>
      </c>
    </row>
    <row r="7655" spans="1:6">
      <c r="A7655" s="596">
        <v>95416</v>
      </c>
      <c r="B7655" s="596" t="s">
        <v>8353</v>
      </c>
      <c r="C7655" s="596" t="s">
        <v>8256</v>
      </c>
      <c r="D7655" s="596" t="s">
        <v>942</v>
      </c>
      <c r="E7655" s="597">
        <v>10.29</v>
      </c>
      <c r="F7655" s="591" t="s">
        <v>8176</v>
      </c>
    </row>
    <row r="7656" spans="1:6">
      <c r="A7656" s="596">
        <v>95417</v>
      </c>
      <c r="B7656" s="596" t="s">
        <v>8354</v>
      </c>
      <c r="C7656" s="596" t="s">
        <v>8256</v>
      </c>
      <c r="D7656" s="596" t="s">
        <v>942</v>
      </c>
      <c r="E7656" s="597">
        <v>231.01</v>
      </c>
      <c r="F7656" s="591" t="s">
        <v>8176</v>
      </c>
    </row>
    <row r="7657" spans="1:6">
      <c r="A7657" s="596">
        <v>95418</v>
      </c>
      <c r="B7657" s="596" t="s">
        <v>8355</v>
      </c>
      <c r="C7657" s="596" t="s">
        <v>8256</v>
      </c>
      <c r="D7657" s="596" t="s">
        <v>942</v>
      </c>
      <c r="E7657" s="598">
        <v>275.5</v>
      </c>
      <c r="F7657" s="591" t="s">
        <v>8176</v>
      </c>
    </row>
    <row r="7658" spans="1:6">
      <c r="A7658" s="596">
        <v>95419</v>
      </c>
      <c r="B7658" s="596" t="s">
        <v>8356</v>
      </c>
      <c r="C7658" s="596" t="s">
        <v>8256</v>
      </c>
      <c r="D7658" s="596" t="s">
        <v>942</v>
      </c>
      <c r="E7658" s="598">
        <v>120.98</v>
      </c>
      <c r="F7658" s="591" t="s">
        <v>8176</v>
      </c>
    </row>
    <row r="7659" spans="1:6">
      <c r="A7659" s="596">
        <v>95420</v>
      </c>
      <c r="B7659" s="596" t="s">
        <v>8357</v>
      </c>
      <c r="C7659" s="596" t="s">
        <v>8256</v>
      </c>
      <c r="D7659" s="596" t="s">
        <v>942</v>
      </c>
      <c r="E7659" s="597">
        <v>128.16999999999999</v>
      </c>
      <c r="F7659" s="591" t="s">
        <v>8176</v>
      </c>
    </row>
    <row r="7660" spans="1:6">
      <c r="A7660" s="596">
        <v>95421</v>
      </c>
      <c r="B7660" s="596" t="s">
        <v>8358</v>
      </c>
      <c r="C7660" s="596" t="s">
        <v>8256</v>
      </c>
      <c r="D7660" s="596" t="s">
        <v>942</v>
      </c>
      <c r="E7660" s="597">
        <v>134.32</v>
      </c>
      <c r="F7660" s="591" t="s">
        <v>8176</v>
      </c>
    </row>
    <row r="7661" spans="1:6">
      <c r="A7661" s="596">
        <v>95422</v>
      </c>
      <c r="B7661" s="596" t="s">
        <v>8359</v>
      </c>
      <c r="C7661" s="596" t="s">
        <v>8256</v>
      </c>
      <c r="D7661" s="596" t="s">
        <v>942</v>
      </c>
      <c r="E7661" s="598">
        <v>73.760000000000005</v>
      </c>
      <c r="F7661" s="591" t="s">
        <v>8176</v>
      </c>
    </row>
    <row r="7662" spans="1:6">
      <c r="A7662" s="596">
        <v>95423</v>
      </c>
      <c r="B7662" s="596" t="s">
        <v>8360</v>
      </c>
      <c r="C7662" s="596" t="s">
        <v>8256</v>
      </c>
      <c r="D7662" s="596" t="s">
        <v>942</v>
      </c>
      <c r="E7662" s="598">
        <v>159.19</v>
      </c>
      <c r="F7662" s="591" t="s">
        <v>8176</v>
      </c>
    </row>
    <row r="7663" spans="1:6">
      <c r="A7663" s="596">
        <v>95424</v>
      </c>
      <c r="B7663" s="596" t="s">
        <v>8361</v>
      </c>
      <c r="C7663" s="596" t="s">
        <v>8256</v>
      </c>
      <c r="D7663" s="596" t="s">
        <v>942</v>
      </c>
      <c r="E7663" s="598">
        <v>21.62</v>
      </c>
      <c r="F7663" s="591" t="s">
        <v>8176</v>
      </c>
    </row>
    <row r="7664" spans="1:6">
      <c r="A7664" s="596">
        <v>100288</v>
      </c>
      <c r="B7664" s="596" t="s">
        <v>8362</v>
      </c>
      <c r="C7664" s="596" t="s">
        <v>64</v>
      </c>
      <c r="D7664" s="596" t="s">
        <v>942</v>
      </c>
      <c r="E7664" s="598">
        <v>7.0000000000000007E-2</v>
      </c>
      <c r="F7664" s="591" t="s">
        <v>8176</v>
      </c>
    </row>
    <row r="7665" spans="1:6">
      <c r="A7665" s="596">
        <v>100289</v>
      </c>
      <c r="B7665" s="596" t="s">
        <v>8363</v>
      </c>
      <c r="C7665" s="596" t="s">
        <v>64</v>
      </c>
      <c r="D7665" s="596" t="s">
        <v>942</v>
      </c>
      <c r="E7665" s="598">
        <v>18.57</v>
      </c>
      <c r="F7665" s="591" t="s">
        <v>8176</v>
      </c>
    </row>
    <row r="7666" spans="1:6">
      <c r="A7666" s="596">
        <v>100291</v>
      </c>
      <c r="B7666" s="596" t="s">
        <v>8364</v>
      </c>
      <c r="C7666" s="596" t="s">
        <v>64</v>
      </c>
      <c r="D7666" s="596" t="s">
        <v>942</v>
      </c>
      <c r="E7666" s="598">
        <v>0.28999999999999998</v>
      </c>
      <c r="F7666" s="591" t="s">
        <v>8176</v>
      </c>
    </row>
    <row r="7667" spans="1:6">
      <c r="A7667" s="596">
        <v>100293</v>
      </c>
      <c r="B7667" s="596" t="s">
        <v>8365</v>
      </c>
      <c r="C7667" s="596" t="s">
        <v>64</v>
      </c>
      <c r="D7667" s="596" t="s">
        <v>942</v>
      </c>
      <c r="E7667" s="598">
        <v>0.21</v>
      </c>
      <c r="F7667" s="591" t="s">
        <v>8176</v>
      </c>
    </row>
    <row r="7668" spans="1:6">
      <c r="A7668" s="596">
        <v>100295</v>
      </c>
      <c r="B7668" s="596" t="s">
        <v>8366</v>
      </c>
      <c r="C7668" s="596" t="s">
        <v>64</v>
      </c>
      <c r="D7668" s="596" t="s">
        <v>942</v>
      </c>
      <c r="E7668" s="598">
        <v>0.53</v>
      </c>
      <c r="F7668" s="591" t="s">
        <v>8176</v>
      </c>
    </row>
    <row r="7669" spans="1:6">
      <c r="A7669" s="596">
        <v>100298</v>
      </c>
      <c r="B7669" s="596" t="s">
        <v>8367</v>
      </c>
      <c r="C7669" s="596" t="s">
        <v>64</v>
      </c>
      <c r="D7669" s="596" t="s">
        <v>942</v>
      </c>
      <c r="E7669" s="598">
        <v>0.6</v>
      </c>
      <c r="F7669" s="591" t="s">
        <v>8176</v>
      </c>
    </row>
    <row r="7670" spans="1:6">
      <c r="A7670" s="596">
        <v>100299</v>
      </c>
      <c r="B7670" s="596" t="s">
        <v>8368</v>
      </c>
      <c r="C7670" s="596" t="s">
        <v>64</v>
      </c>
      <c r="D7670" s="596" t="s">
        <v>942</v>
      </c>
      <c r="E7670" s="598">
        <v>0.48</v>
      </c>
      <c r="F7670" s="591" t="s">
        <v>8176</v>
      </c>
    </row>
    <row r="7671" spans="1:6">
      <c r="A7671" s="596">
        <v>100301</v>
      </c>
      <c r="B7671" s="596" t="s">
        <v>8369</v>
      </c>
      <c r="C7671" s="596" t="s">
        <v>64</v>
      </c>
      <c r="D7671" s="596" t="s">
        <v>942</v>
      </c>
      <c r="E7671" s="598">
        <v>24.47</v>
      </c>
      <c r="F7671" s="591" t="s">
        <v>8176</v>
      </c>
    </row>
    <row r="7672" spans="1:6">
      <c r="A7672" s="596">
        <v>100303</v>
      </c>
      <c r="B7672" s="596" t="s">
        <v>8370</v>
      </c>
      <c r="C7672" s="596" t="s">
        <v>64</v>
      </c>
      <c r="D7672" s="596" t="s">
        <v>942</v>
      </c>
      <c r="E7672" s="598">
        <v>18.350000000000001</v>
      </c>
      <c r="F7672" s="591" t="s">
        <v>8176</v>
      </c>
    </row>
    <row r="7673" spans="1:6">
      <c r="A7673" s="596">
        <v>100307</v>
      </c>
      <c r="B7673" s="596" t="s">
        <v>8371</v>
      </c>
      <c r="C7673" s="596" t="s">
        <v>64</v>
      </c>
      <c r="D7673" s="596" t="s">
        <v>942</v>
      </c>
      <c r="E7673" s="598">
        <v>20.92</v>
      </c>
      <c r="F7673" s="591" t="s">
        <v>8176</v>
      </c>
    </row>
    <row r="7674" spans="1:6">
      <c r="A7674" s="596">
        <v>100308</v>
      </c>
      <c r="B7674" s="596" t="s">
        <v>8372</v>
      </c>
      <c r="C7674" s="596" t="s">
        <v>64</v>
      </c>
      <c r="D7674" s="596" t="s">
        <v>942</v>
      </c>
      <c r="E7674" s="598">
        <v>24.87</v>
      </c>
      <c r="F7674" s="591" t="s">
        <v>8176</v>
      </c>
    </row>
    <row r="7675" spans="1:6">
      <c r="A7675" s="596">
        <v>100309</v>
      </c>
      <c r="B7675" s="596" t="s">
        <v>8373</v>
      </c>
      <c r="C7675" s="596" t="s">
        <v>64</v>
      </c>
      <c r="D7675" s="596" t="s">
        <v>942</v>
      </c>
      <c r="E7675" s="598">
        <v>26.1</v>
      </c>
      <c r="F7675" s="591" t="s">
        <v>8176</v>
      </c>
    </row>
    <row r="7676" spans="1:6">
      <c r="A7676" s="596">
        <v>100315</v>
      </c>
      <c r="B7676" s="596" t="s">
        <v>8374</v>
      </c>
      <c r="C7676" s="596" t="s">
        <v>8256</v>
      </c>
      <c r="D7676" s="596" t="s">
        <v>942</v>
      </c>
      <c r="E7676" s="598">
        <v>63.69</v>
      </c>
      <c r="F7676" s="591" t="s">
        <v>8176</v>
      </c>
    </row>
    <row r="7677" spans="1:6">
      <c r="A7677" s="596">
        <v>100321</v>
      </c>
      <c r="B7677" s="596" t="s">
        <v>8373</v>
      </c>
      <c r="C7677" s="596" t="s">
        <v>8256</v>
      </c>
      <c r="D7677" s="596" t="s">
        <v>942</v>
      </c>
      <c r="E7677" s="598">
        <v>4594.04</v>
      </c>
      <c r="F7677" s="591" t="s">
        <v>8176</v>
      </c>
    </row>
    <row r="7678" spans="1:6">
      <c r="A7678" s="596">
        <v>100533</v>
      </c>
      <c r="B7678" s="596" t="s">
        <v>8375</v>
      </c>
      <c r="C7678" s="596" t="s">
        <v>64</v>
      </c>
      <c r="D7678" s="596" t="s">
        <v>942</v>
      </c>
      <c r="E7678" s="598">
        <v>16.02</v>
      </c>
      <c r="F7678" s="591" t="s">
        <v>8176</v>
      </c>
    </row>
    <row r="7679" spans="1:6">
      <c r="A7679" s="596">
        <v>100534</v>
      </c>
      <c r="B7679" s="596" t="s">
        <v>8375</v>
      </c>
      <c r="C7679" s="596" t="s">
        <v>8256</v>
      </c>
      <c r="D7679" s="596" t="s">
        <v>942</v>
      </c>
      <c r="E7679" s="598">
        <v>2841.61</v>
      </c>
      <c r="F7679" s="591" t="s">
        <v>8176</v>
      </c>
    </row>
    <row r="7680" spans="1:6">
      <c r="A7680" s="596">
        <v>100535</v>
      </c>
      <c r="B7680" s="596" t="s">
        <v>8376</v>
      </c>
      <c r="C7680" s="596" t="s">
        <v>64</v>
      </c>
      <c r="D7680" s="596" t="s">
        <v>942</v>
      </c>
      <c r="E7680" s="597">
        <v>0.28000000000000003</v>
      </c>
      <c r="F7680" s="591" t="s">
        <v>8176</v>
      </c>
    </row>
    <row r="7681" spans="1:6">
      <c r="A7681" s="596">
        <v>100536</v>
      </c>
      <c r="B7681" s="596" t="s">
        <v>8377</v>
      </c>
      <c r="C7681" s="596" t="s">
        <v>8256</v>
      </c>
      <c r="D7681" s="596" t="s">
        <v>942</v>
      </c>
      <c r="E7681" s="598">
        <v>36.96</v>
      </c>
      <c r="F7681" s="591" t="s">
        <v>8176</v>
      </c>
    </row>
    <row r="7682" spans="1:6">
      <c r="A7682" s="596">
        <v>101286</v>
      </c>
      <c r="B7682" s="596" t="s">
        <v>8378</v>
      </c>
      <c r="C7682" s="596" t="s">
        <v>8256</v>
      </c>
      <c r="D7682" s="596" t="s">
        <v>942</v>
      </c>
      <c r="E7682" s="597">
        <v>24.19</v>
      </c>
      <c r="F7682" s="591" t="s">
        <v>8176</v>
      </c>
    </row>
    <row r="7683" spans="1:6">
      <c r="A7683" s="596">
        <v>101287</v>
      </c>
      <c r="B7683" s="596" t="s">
        <v>8379</v>
      </c>
      <c r="C7683" s="596" t="s">
        <v>8256</v>
      </c>
      <c r="D7683" s="596" t="s">
        <v>942</v>
      </c>
      <c r="E7683" s="597">
        <v>78.239999999999995</v>
      </c>
      <c r="F7683" s="591" t="s">
        <v>8176</v>
      </c>
    </row>
    <row r="7684" spans="1:6">
      <c r="A7684" s="596">
        <v>101288</v>
      </c>
      <c r="B7684" s="596" t="s">
        <v>8380</v>
      </c>
      <c r="C7684" s="596" t="s">
        <v>8256</v>
      </c>
      <c r="D7684" s="596" t="s">
        <v>942</v>
      </c>
      <c r="E7684" s="598">
        <v>24.19</v>
      </c>
      <c r="F7684" s="591" t="s">
        <v>8176</v>
      </c>
    </row>
    <row r="7685" spans="1:6">
      <c r="A7685" s="596">
        <v>101289</v>
      </c>
      <c r="B7685" s="596" t="s">
        <v>8381</v>
      </c>
      <c r="C7685" s="596" t="s">
        <v>8256</v>
      </c>
      <c r="D7685" s="596" t="s">
        <v>942</v>
      </c>
      <c r="E7685" s="598">
        <v>23.94</v>
      </c>
      <c r="F7685" s="591" t="s">
        <v>8176</v>
      </c>
    </row>
    <row r="7686" spans="1:6">
      <c r="A7686" s="596">
        <v>101290</v>
      </c>
      <c r="B7686" s="596" t="s">
        <v>8382</v>
      </c>
      <c r="C7686" s="596" t="s">
        <v>8256</v>
      </c>
      <c r="D7686" s="596" t="s">
        <v>942</v>
      </c>
      <c r="E7686" s="598">
        <v>38.4</v>
      </c>
      <c r="F7686" s="591" t="s">
        <v>8176</v>
      </c>
    </row>
    <row r="7687" spans="1:6">
      <c r="A7687" s="596">
        <v>101291</v>
      </c>
      <c r="B7687" s="596" t="s">
        <v>8383</v>
      </c>
      <c r="C7687" s="596" t="s">
        <v>8256</v>
      </c>
      <c r="D7687" s="596" t="s">
        <v>942</v>
      </c>
      <c r="E7687" s="598">
        <v>24.19</v>
      </c>
      <c r="F7687" s="591" t="s">
        <v>8176</v>
      </c>
    </row>
    <row r="7688" spans="1:6">
      <c r="A7688" s="596">
        <v>101292</v>
      </c>
      <c r="B7688" s="596" t="s">
        <v>8384</v>
      </c>
      <c r="C7688" s="596" t="s">
        <v>8256</v>
      </c>
      <c r="D7688" s="596" t="s">
        <v>942</v>
      </c>
      <c r="E7688" s="598">
        <v>23.94</v>
      </c>
      <c r="F7688" s="591" t="s">
        <v>8176</v>
      </c>
    </row>
    <row r="7689" spans="1:6">
      <c r="A7689" s="596">
        <v>101293</v>
      </c>
      <c r="B7689" s="596" t="s">
        <v>8385</v>
      </c>
      <c r="C7689" s="596" t="s">
        <v>8256</v>
      </c>
      <c r="D7689" s="596" t="s">
        <v>942</v>
      </c>
      <c r="E7689" s="598">
        <v>30.02</v>
      </c>
      <c r="F7689" s="591" t="s">
        <v>8176</v>
      </c>
    </row>
    <row r="7690" spans="1:6">
      <c r="A7690" s="596">
        <v>101294</v>
      </c>
      <c r="B7690" s="596" t="s">
        <v>8386</v>
      </c>
      <c r="C7690" s="596" t="s">
        <v>8256</v>
      </c>
      <c r="D7690" s="596" t="s">
        <v>942</v>
      </c>
      <c r="E7690" s="597">
        <v>19.399999999999999</v>
      </c>
      <c r="F7690" s="591" t="s">
        <v>8176</v>
      </c>
    </row>
    <row r="7691" spans="1:6">
      <c r="A7691" s="596">
        <v>101295</v>
      </c>
      <c r="B7691" s="596" t="s">
        <v>8387</v>
      </c>
      <c r="C7691" s="596" t="s">
        <v>8256</v>
      </c>
      <c r="D7691" s="596" t="s">
        <v>942</v>
      </c>
      <c r="E7691" s="598">
        <v>28.56</v>
      </c>
      <c r="F7691" s="591" t="s">
        <v>8176</v>
      </c>
    </row>
    <row r="7692" spans="1:6">
      <c r="A7692" s="596">
        <v>101296</v>
      </c>
      <c r="B7692" s="596" t="s">
        <v>8388</v>
      </c>
      <c r="C7692" s="596" t="s">
        <v>8256</v>
      </c>
      <c r="D7692" s="596" t="s">
        <v>942</v>
      </c>
      <c r="E7692" s="598">
        <v>37.700000000000003</v>
      </c>
      <c r="F7692" s="591" t="s">
        <v>8176</v>
      </c>
    </row>
    <row r="7693" spans="1:6">
      <c r="A7693" s="596">
        <v>101297</v>
      </c>
      <c r="B7693" s="596" t="s">
        <v>8389</v>
      </c>
      <c r="C7693" s="596" t="s">
        <v>8256</v>
      </c>
      <c r="D7693" s="596" t="s">
        <v>942</v>
      </c>
      <c r="E7693" s="598">
        <v>27.03</v>
      </c>
      <c r="F7693" s="591" t="s">
        <v>8176</v>
      </c>
    </row>
    <row r="7694" spans="1:6">
      <c r="A7694" s="596">
        <v>101298</v>
      </c>
      <c r="B7694" s="596" t="s">
        <v>8390</v>
      </c>
      <c r="C7694" s="596" t="s">
        <v>8256</v>
      </c>
      <c r="D7694" s="596" t="s">
        <v>942</v>
      </c>
      <c r="E7694" s="597">
        <v>24.19</v>
      </c>
      <c r="F7694" s="591" t="s">
        <v>8176</v>
      </c>
    </row>
    <row r="7695" spans="1:6">
      <c r="A7695" s="596">
        <v>101299</v>
      </c>
      <c r="B7695" s="596" t="s">
        <v>8391</v>
      </c>
      <c r="C7695" s="596" t="s">
        <v>8256</v>
      </c>
      <c r="D7695" s="596" t="s">
        <v>942</v>
      </c>
      <c r="E7695" s="597">
        <v>30.94</v>
      </c>
      <c r="F7695" s="591" t="s">
        <v>8176</v>
      </c>
    </row>
    <row r="7696" spans="1:6">
      <c r="A7696" s="596">
        <v>101300</v>
      </c>
      <c r="B7696" s="596" t="s">
        <v>8392</v>
      </c>
      <c r="C7696" s="596" t="s">
        <v>8256</v>
      </c>
      <c r="D7696" s="596" t="s">
        <v>942</v>
      </c>
      <c r="E7696" s="597">
        <v>22.36</v>
      </c>
      <c r="F7696" s="591" t="s">
        <v>8176</v>
      </c>
    </row>
    <row r="7697" spans="1:6">
      <c r="A7697" s="596">
        <v>101301</v>
      </c>
      <c r="B7697" s="596" t="s">
        <v>8393</v>
      </c>
      <c r="C7697" s="596" t="s">
        <v>8256</v>
      </c>
      <c r="D7697" s="596" t="s">
        <v>942</v>
      </c>
      <c r="E7697" s="598">
        <v>9.73</v>
      </c>
      <c r="F7697" s="591" t="s">
        <v>8176</v>
      </c>
    </row>
    <row r="7698" spans="1:6">
      <c r="A7698" s="596">
        <v>101302</v>
      </c>
      <c r="B7698" s="596" t="s">
        <v>8394</v>
      </c>
      <c r="C7698" s="596" t="s">
        <v>8256</v>
      </c>
      <c r="D7698" s="596" t="s">
        <v>942</v>
      </c>
      <c r="E7698" s="598">
        <v>27.18</v>
      </c>
      <c r="F7698" s="591" t="s">
        <v>8176</v>
      </c>
    </row>
    <row r="7699" spans="1:6">
      <c r="A7699" s="596">
        <v>101303</v>
      </c>
      <c r="B7699" s="596" t="s">
        <v>8395</v>
      </c>
      <c r="C7699" s="596" t="s">
        <v>8256</v>
      </c>
      <c r="D7699" s="596" t="s">
        <v>942</v>
      </c>
      <c r="E7699" s="597">
        <v>70.349999999999994</v>
      </c>
      <c r="F7699" s="591" t="s">
        <v>8176</v>
      </c>
    </row>
    <row r="7700" spans="1:6">
      <c r="A7700" s="596">
        <v>101304</v>
      </c>
      <c r="B7700" s="596" t="s">
        <v>8396</v>
      </c>
      <c r="C7700" s="596" t="s">
        <v>8256</v>
      </c>
      <c r="D7700" s="596" t="s">
        <v>942</v>
      </c>
      <c r="E7700" s="597">
        <v>38.380000000000003</v>
      </c>
      <c r="F7700" s="591" t="s">
        <v>8176</v>
      </c>
    </row>
    <row r="7701" spans="1:6">
      <c r="A7701" s="596">
        <v>101305</v>
      </c>
      <c r="B7701" s="596" t="s">
        <v>8397</v>
      </c>
      <c r="C7701" s="596" t="s">
        <v>8256</v>
      </c>
      <c r="D7701" s="596" t="s">
        <v>942</v>
      </c>
      <c r="E7701" s="597">
        <v>33.25</v>
      </c>
      <c r="F7701" s="591" t="s">
        <v>8176</v>
      </c>
    </row>
    <row r="7702" spans="1:6">
      <c r="A7702" s="596">
        <v>101307</v>
      </c>
      <c r="B7702" s="596" t="s">
        <v>8398</v>
      </c>
      <c r="C7702" s="596" t="s">
        <v>8256</v>
      </c>
      <c r="D7702" s="596" t="s">
        <v>942</v>
      </c>
      <c r="E7702" s="597">
        <v>27.19</v>
      </c>
      <c r="F7702" s="591" t="s">
        <v>8176</v>
      </c>
    </row>
    <row r="7703" spans="1:6">
      <c r="A7703" s="596">
        <v>101308</v>
      </c>
      <c r="B7703" s="596" t="s">
        <v>8399</v>
      </c>
      <c r="C7703" s="596" t="s">
        <v>8256</v>
      </c>
      <c r="D7703" s="596" t="s">
        <v>942</v>
      </c>
      <c r="E7703" s="598">
        <v>27.38</v>
      </c>
      <c r="F7703" s="591" t="s">
        <v>8176</v>
      </c>
    </row>
    <row r="7704" spans="1:6">
      <c r="A7704" s="596">
        <v>101309</v>
      </c>
      <c r="B7704" s="596" t="s">
        <v>8400</v>
      </c>
      <c r="C7704" s="596" t="s">
        <v>8256</v>
      </c>
      <c r="D7704" s="596" t="s">
        <v>942</v>
      </c>
      <c r="E7704" s="597">
        <v>30.94</v>
      </c>
      <c r="F7704" s="591" t="s">
        <v>8176</v>
      </c>
    </row>
    <row r="7705" spans="1:6">
      <c r="A7705" s="596">
        <v>101310</v>
      </c>
      <c r="B7705" s="596" t="s">
        <v>8401</v>
      </c>
      <c r="C7705" s="596" t="s">
        <v>8256</v>
      </c>
      <c r="D7705" s="596" t="s">
        <v>942</v>
      </c>
      <c r="E7705" s="598">
        <v>36.14</v>
      </c>
      <c r="F7705" s="591" t="s">
        <v>8176</v>
      </c>
    </row>
    <row r="7706" spans="1:6">
      <c r="A7706" s="596">
        <v>101311</v>
      </c>
      <c r="B7706" s="596" t="s">
        <v>8402</v>
      </c>
      <c r="C7706" s="596" t="s">
        <v>8256</v>
      </c>
      <c r="D7706" s="596" t="s">
        <v>942</v>
      </c>
      <c r="E7706" s="598">
        <v>30.02</v>
      </c>
      <c r="F7706" s="591" t="s">
        <v>8176</v>
      </c>
    </row>
    <row r="7707" spans="1:6">
      <c r="A7707" s="596">
        <v>101312</v>
      </c>
      <c r="B7707" s="596" t="s">
        <v>8403</v>
      </c>
      <c r="C7707" s="596" t="s">
        <v>8256</v>
      </c>
      <c r="D7707" s="596" t="s">
        <v>942</v>
      </c>
      <c r="E7707" s="598">
        <v>25.5</v>
      </c>
      <c r="F7707" s="591" t="s">
        <v>8176</v>
      </c>
    </row>
    <row r="7708" spans="1:6">
      <c r="A7708" s="596">
        <v>101313</v>
      </c>
      <c r="B7708" s="596" t="s">
        <v>8404</v>
      </c>
      <c r="C7708" s="596" t="s">
        <v>8256</v>
      </c>
      <c r="D7708" s="596" t="s">
        <v>942</v>
      </c>
      <c r="E7708" s="597">
        <v>100.41</v>
      </c>
      <c r="F7708" s="591" t="s">
        <v>8176</v>
      </c>
    </row>
    <row r="7709" spans="1:6">
      <c r="A7709" s="596">
        <v>101315</v>
      </c>
      <c r="B7709" s="596" t="s">
        <v>8405</v>
      </c>
      <c r="C7709" s="596" t="s">
        <v>8256</v>
      </c>
      <c r="D7709" s="596" t="s">
        <v>942</v>
      </c>
      <c r="E7709" s="597">
        <v>107.84</v>
      </c>
      <c r="F7709" s="591" t="s">
        <v>8176</v>
      </c>
    </row>
    <row r="7710" spans="1:6">
      <c r="A7710" s="596">
        <v>101316</v>
      </c>
      <c r="B7710" s="596" t="s">
        <v>8406</v>
      </c>
      <c r="C7710" s="596" t="s">
        <v>8256</v>
      </c>
      <c r="D7710" s="596" t="s">
        <v>942</v>
      </c>
      <c r="E7710" s="597">
        <v>48.39</v>
      </c>
      <c r="F7710" s="591" t="s">
        <v>8176</v>
      </c>
    </row>
    <row r="7711" spans="1:6">
      <c r="A7711" s="596">
        <v>101320</v>
      </c>
      <c r="B7711" s="596" t="s">
        <v>8407</v>
      </c>
      <c r="C7711" s="596" t="s">
        <v>8256</v>
      </c>
      <c r="D7711" s="596" t="s">
        <v>942</v>
      </c>
      <c r="E7711" s="597">
        <v>14.78</v>
      </c>
      <c r="F7711" s="591" t="s">
        <v>8176</v>
      </c>
    </row>
    <row r="7712" spans="1:6">
      <c r="A7712" s="596">
        <v>101322</v>
      </c>
      <c r="B7712" s="596" t="s">
        <v>8408</v>
      </c>
      <c r="C7712" s="596" t="s">
        <v>8256</v>
      </c>
      <c r="D7712" s="596" t="s">
        <v>942</v>
      </c>
      <c r="E7712" s="597">
        <v>28.69</v>
      </c>
      <c r="F7712" s="591" t="s">
        <v>8176</v>
      </c>
    </row>
    <row r="7713" spans="1:6">
      <c r="A7713" s="596">
        <v>101323</v>
      </c>
      <c r="B7713" s="596" t="s">
        <v>8409</v>
      </c>
      <c r="C7713" s="596" t="s">
        <v>8256</v>
      </c>
      <c r="D7713" s="596" t="s">
        <v>942</v>
      </c>
      <c r="E7713" s="597">
        <v>48.42</v>
      </c>
      <c r="F7713" s="591" t="s">
        <v>8176</v>
      </c>
    </row>
    <row r="7714" spans="1:6">
      <c r="A7714" s="596">
        <v>101324</v>
      </c>
      <c r="B7714" s="596" t="s">
        <v>8410</v>
      </c>
      <c r="C7714" s="596" t="s">
        <v>8256</v>
      </c>
      <c r="D7714" s="596" t="s">
        <v>793</v>
      </c>
      <c r="E7714" s="597">
        <v>18.88</v>
      </c>
      <c r="F7714" s="591" t="s">
        <v>8176</v>
      </c>
    </row>
    <row r="7715" spans="1:6">
      <c r="A7715" s="596">
        <v>101325</v>
      </c>
      <c r="B7715" s="596" t="s">
        <v>8411</v>
      </c>
      <c r="C7715" s="596" t="s">
        <v>8256</v>
      </c>
      <c r="D7715" s="596" t="s">
        <v>942</v>
      </c>
      <c r="E7715" s="597">
        <v>22.38</v>
      </c>
      <c r="F7715" s="591" t="s">
        <v>8176</v>
      </c>
    </row>
    <row r="7716" spans="1:6">
      <c r="A7716" s="596">
        <v>101326</v>
      </c>
      <c r="B7716" s="596" t="s">
        <v>8412</v>
      </c>
      <c r="C7716" s="596" t="s">
        <v>8256</v>
      </c>
      <c r="D7716" s="596" t="s">
        <v>942</v>
      </c>
      <c r="E7716" s="598">
        <v>10.48</v>
      </c>
      <c r="F7716" s="591" t="s">
        <v>8176</v>
      </c>
    </row>
    <row r="7717" spans="1:6">
      <c r="A7717" s="596">
        <v>101328</v>
      </c>
      <c r="B7717" s="596" t="s">
        <v>8413</v>
      </c>
      <c r="C7717" s="596" t="s">
        <v>8256</v>
      </c>
      <c r="D7717" s="596" t="s">
        <v>793</v>
      </c>
      <c r="E7717" s="598">
        <v>22.6</v>
      </c>
      <c r="F7717" s="591" t="s">
        <v>8176</v>
      </c>
    </row>
    <row r="7718" spans="1:6">
      <c r="A7718" s="596">
        <v>101329</v>
      </c>
      <c r="B7718" s="596" t="s">
        <v>8414</v>
      </c>
      <c r="C7718" s="596" t="s">
        <v>8256</v>
      </c>
      <c r="D7718" s="596" t="s">
        <v>942</v>
      </c>
      <c r="E7718" s="598">
        <v>45.6</v>
      </c>
      <c r="F7718" s="591" t="s">
        <v>8176</v>
      </c>
    </row>
    <row r="7719" spans="1:6">
      <c r="A7719" s="596">
        <v>101330</v>
      </c>
      <c r="B7719" s="596" t="s">
        <v>8415</v>
      </c>
      <c r="C7719" s="596" t="s">
        <v>8256</v>
      </c>
      <c r="D7719" s="596" t="s">
        <v>942</v>
      </c>
      <c r="E7719" s="598">
        <v>35.57</v>
      </c>
      <c r="F7719" s="591" t="s">
        <v>8176</v>
      </c>
    </row>
    <row r="7720" spans="1:6">
      <c r="A7720" s="596">
        <v>101331</v>
      </c>
      <c r="B7720" s="596" t="s">
        <v>8416</v>
      </c>
      <c r="C7720" s="596" t="s">
        <v>8256</v>
      </c>
      <c r="D7720" s="596" t="s">
        <v>942</v>
      </c>
      <c r="E7720" s="598">
        <v>38.380000000000003</v>
      </c>
      <c r="F7720" s="591" t="s">
        <v>8176</v>
      </c>
    </row>
    <row r="7721" spans="1:6">
      <c r="A7721" s="596">
        <v>101332</v>
      </c>
      <c r="B7721" s="596" t="s">
        <v>8417</v>
      </c>
      <c r="C7721" s="596" t="s">
        <v>8256</v>
      </c>
      <c r="D7721" s="596" t="s">
        <v>793</v>
      </c>
      <c r="E7721" s="598">
        <v>15.14</v>
      </c>
      <c r="F7721" s="591" t="s">
        <v>8176</v>
      </c>
    </row>
    <row r="7722" spans="1:6">
      <c r="A7722" s="596">
        <v>101333</v>
      </c>
      <c r="B7722" s="596" t="s">
        <v>8418</v>
      </c>
      <c r="C7722" s="596" t="s">
        <v>8256</v>
      </c>
      <c r="D7722" s="596" t="s">
        <v>942</v>
      </c>
      <c r="E7722" s="598">
        <v>28.42</v>
      </c>
      <c r="F7722" s="591" t="s">
        <v>8176</v>
      </c>
    </row>
    <row r="7723" spans="1:6">
      <c r="A7723" s="596">
        <v>101334</v>
      </c>
      <c r="B7723" s="596" t="s">
        <v>8419</v>
      </c>
      <c r="C7723" s="596" t="s">
        <v>8256</v>
      </c>
      <c r="D7723" s="596" t="s">
        <v>942</v>
      </c>
      <c r="E7723" s="598">
        <v>79.25</v>
      </c>
      <c r="F7723" s="591" t="s">
        <v>8176</v>
      </c>
    </row>
    <row r="7724" spans="1:6">
      <c r="A7724" s="596">
        <v>101336</v>
      </c>
      <c r="B7724" s="596" t="s">
        <v>8420</v>
      </c>
      <c r="C7724" s="596" t="s">
        <v>8256</v>
      </c>
      <c r="D7724" s="596" t="s">
        <v>793</v>
      </c>
      <c r="E7724" s="598">
        <v>65.88</v>
      </c>
      <c r="F7724" s="591" t="s">
        <v>8176</v>
      </c>
    </row>
    <row r="7725" spans="1:6">
      <c r="A7725" s="596">
        <v>101337</v>
      </c>
      <c r="B7725" s="596" t="s">
        <v>8421</v>
      </c>
      <c r="C7725" s="596" t="s">
        <v>8256</v>
      </c>
      <c r="D7725" s="596" t="s">
        <v>942</v>
      </c>
      <c r="E7725" s="598">
        <v>17.43</v>
      </c>
      <c r="F7725" s="591" t="s">
        <v>8176</v>
      </c>
    </row>
    <row r="7726" spans="1:6">
      <c r="A7726" s="596">
        <v>101338</v>
      </c>
      <c r="B7726" s="596" t="s">
        <v>8422</v>
      </c>
      <c r="C7726" s="596" t="s">
        <v>8256</v>
      </c>
      <c r="D7726" s="596" t="s">
        <v>942</v>
      </c>
      <c r="E7726" s="598">
        <v>17.91</v>
      </c>
      <c r="F7726" s="591" t="s">
        <v>8176</v>
      </c>
    </row>
    <row r="7727" spans="1:6">
      <c r="A7727" s="596">
        <v>101339</v>
      </c>
      <c r="B7727" s="596" t="s">
        <v>8423</v>
      </c>
      <c r="C7727" s="596" t="s">
        <v>8256</v>
      </c>
      <c r="D7727" s="596" t="s">
        <v>942</v>
      </c>
      <c r="E7727" s="598">
        <v>18.649999999999999</v>
      </c>
      <c r="F7727" s="591" t="s">
        <v>8176</v>
      </c>
    </row>
    <row r="7728" spans="1:6">
      <c r="A7728" s="596">
        <v>101340</v>
      </c>
      <c r="B7728" s="596" t="s">
        <v>8424</v>
      </c>
      <c r="C7728" s="596" t="s">
        <v>8256</v>
      </c>
      <c r="D7728" s="596" t="s">
        <v>942</v>
      </c>
      <c r="E7728" s="598">
        <v>16.739999999999998</v>
      </c>
      <c r="F7728" s="591" t="s">
        <v>8176</v>
      </c>
    </row>
    <row r="7729" spans="1:6">
      <c r="A7729" s="596">
        <v>101341</v>
      </c>
      <c r="B7729" s="596" t="s">
        <v>8425</v>
      </c>
      <c r="C7729" s="596" t="s">
        <v>8256</v>
      </c>
      <c r="D7729" s="596" t="s">
        <v>942</v>
      </c>
      <c r="E7729" s="598">
        <v>18.47</v>
      </c>
      <c r="F7729" s="591" t="s">
        <v>8176</v>
      </c>
    </row>
    <row r="7730" spans="1:6">
      <c r="A7730" s="596">
        <v>101342</v>
      </c>
      <c r="B7730" s="596" t="s">
        <v>8426</v>
      </c>
      <c r="C7730" s="596" t="s">
        <v>8256</v>
      </c>
      <c r="D7730" s="596" t="s">
        <v>942</v>
      </c>
      <c r="E7730" s="598">
        <v>18.649999999999999</v>
      </c>
      <c r="F7730" s="591" t="s">
        <v>8176</v>
      </c>
    </row>
    <row r="7731" spans="1:6">
      <c r="A7731" s="596">
        <v>101343</v>
      </c>
      <c r="B7731" s="596" t="s">
        <v>8427</v>
      </c>
      <c r="C7731" s="596" t="s">
        <v>8256</v>
      </c>
      <c r="D7731" s="596" t="s">
        <v>942</v>
      </c>
      <c r="E7731" s="598">
        <v>30.02</v>
      </c>
      <c r="F7731" s="591" t="s">
        <v>8176</v>
      </c>
    </row>
    <row r="7732" spans="1:6">
      <c r="A7732" s="596">
        <v>101344</v>
      </c>
      <c r="B7732" s="596" t="s">
        <v>8428</v>
      </c>
      <c r="C7732" s="596" t="s">
        <v>8256</v>
      </c>
      <c r="D7732" s="596" t="s">
        <v>942</v>
      </c>
      <c r="E7732" s="598">
        <v>35.57</v>
      </c>
      <c r="F7732" s="591" t="s">
        <v>8176</v>
      </c>
    </row>
    <row r="7733" spans="1:6">
      <c r="A7733" s="596">
        <v>101345</v>
      </c>
      <c r="B7733" s="596" t="s">
        <v>8429</v>
      </c>
      <c r="C7733" s="596" t="s">
        <v>8256</v>
      </c>
      <c r="D7733" s="596" t="s">
        <v>942</v>
      </c>
      <c r="E7733" s="598">
        <v>44.18</v>
      </c>
      <c r="F7733" s="591" t="s">
        <v>8176</v>
      </c>
    </row>
    <row r="7734" spans="1:6">
      <c r="A7734" s="596">
        <v>101346</v>
      </c>
      <c r="B7734" s="596" t="s">
        <v>8430</v>
      </c>
      <c r="C7734" s="596" t="s">
        <v>8256</v>
      </c>
      <c r="D7734" s="596" t="s">
        <v>942</v>
      </c>
      <c r="E7734" s="598">
        <v>21.89</v>
      </c>
      <c r="F7734" s="591" t="s">
        <v>8176</v>
      </c>
    </row>
    <row r="7735" spans="1:6">
      <c r="A7735" s="596">
        <v>101347</v>
      </c>
      <c r="B7735" s="596" t="s">
        <v>8431</v>
      </c>
      <c r="C7735" s="596" t="s">
        <v>8256</v>
      </c>
      <c r="D7735" s="596" t="s">
        <v>942</v>
      </c>
      <c r="E7735" s="598">
        <v>26.31</v>
      </c>
      <c r="F7735" s="591" t="s">
        <v>8176</v>
      </c>
    </row>
    <row r="7736" spans="1:6">
      <c r="A7736" s="596">
        <v>101348</v>
      </c>
      <c r="B7736" s="596" t="s">
        <v>8432</v>
      </c>
      <c r="C7736" s="596" t="s">
        <v>8256</v>
      </c>
      <c r="D7736" s="596" t="s">
        <v>942</v>
      </c>
      <c r="E7736" s="598">
        <v>16.18</v>
      </c>
      <c r="F7736" s="591" t="s">
        <v>8176</v>
      </c>
    </row>
    <row r="7737" spans="1:6">
      <c r="A7737" s="596">
        <v>101349</v>
      </c>
      <c r="B7737" s="596" t="s">
        <v>8433</v>
      </c>
      <c r="C7737" s="596" t="s">
        <v>8256</v>
      </c>
      <c r="D7737" s="596" t="s">
        <v>942</v>
      </c>
      <c r="E7737" s="597">
        <v>26.66</v>
      </c>
      <c r="F7737" s="591" t="s">
        <v>8176</v>
      </c>
    </row>
    <row r="7738" spans="1:6">
      <c r="A7738" s="596">
        <v>101350</v>
      </c>
      <c r="B7738" s="596" t="s">
        <v>8434</v>
      </c>
      <c r="C7738" s="596" t="s">
        <v>8256</v>
      </c>
      <c r="D7738" s="596" t="s">
        <v>942</v>
      </c>
      <c r="E7738" s="597">
        <v>26.66</v>
      </c>
      <c r="F7738" s="591" t="s">
        <v>8176</v>
      </c>
    </row>
    <row r="7739" spans="1:6">
      <c r="A7739" s="596">
        <v>101351</v>
      </c>
      <c r="B7739" s="596" t="s">
        <v>8435</v>
      </c>
      <c r="C7739" s="596" t="s">
        <v>8256</v>
      </c>
      <c r="D7739" s="596" t="s">
        <v>942</v>
      </c>
      <c r="E7739" s="597">
        <v>18.649999999999999</v>
      </c>
      <c r="F7739" s="591" t="s">
        <v>8176</v>
      </c>
    </row>
    <row r="7740" spans="1:6">
      <c r="A7740" s="596">
        <v>101352</v>
      </c>
      <c r="B7740" s="596" t="s">
        <v>8436</v>
      </c>
      <c r="C7740" s="596" t="s">
        <v>8256</v>
      </c>
      <c r="D7740" s="596" t="s">
        <v>942</v>
      </c>
      <c r="E7740" s="597">
        <v>18.649999999999999</v>
      </c>
      <c r="F7740" s="591" t="s">
        <v>8176</v>
      </c>
    </row>
    <row r="7741" spans="1:6">
      <c r="A7741" s="596">
        <v>101353</v>
      </c>
      <c r="B7741" s="596" t="s">
        <v>8437</v>
      </c>
      <c r="C7741" s="596" t="s">
        <v>8256</v>
      </c>
      <c r="D7741" s="596" t="s">
        <v>942</v>
      </c>
      <c r="E7741" s="597">
        <v>18.47</v>
      </c>
      <c r="F7741" s="591" t="s">
        <v>8176</v>
      </c>
    </row>
    <row r="7742" spans="1:6">
      <c r="A7742" s="596">
        <v>101355</v>
      </c>
      <c r="B7742" s="596" t="s">
        <v>8438</v>
      </c>
      <c r="C7742" s="596" t="s">
        <v>8256</v>
      </c>
      <c r="D7742" s="596" t="s">
        <v>942</v>
      </c>
      <c r="E7742" s="598">
        <v>26.66</v>
      </c>
      <c r="F7742" s="591" t="s">
        <v>8176</v>
      </c>
    </row>
    <row r="7743" spans="1:6">
      <c r="A7743" s="596">
        <v>101356</v>
      </c>
      <c r="B7743" s="596" t="s">
        <v>8439</v>
      </c>
      <c r="C7743" s="596" t="s">
        <v>8256</v>
      </c>
      <c r="D7743" s="596" t="s">
        <v>942</v>
      </c>
      <c r="E7743" s="598">
        <v>38.380000000000003</v>
      </c>
      <c r="F7743" s="591" t="s">
        <v>8176</v>
      </c>
    </row>
    <row r="7744" spans="1:6">
      <c r="A7744" s="596">
        <v>101357</v>
      </c>
      <c r="B7744" s="596" t="s">
        <v>8440</v>
      </c>
      <c r="C7744" s="596" t="s">
        <v>8256</v>
      </c>
      <c r="D7744" s="596" t="s">
        <v>942</v>
      </c>
      <c r="E7744" s="598">
        <v>55.14</v>
      </c>
      <c r="F7744" s="591" t="s">
        <v>8176</v>
      </c>
    </row>
    <row r="7745" spans="1:6">
      <c r="A7745" s="596">
        <v>101358</v>
      </c>
      <c r="B7745" s="596" t="s">
        <v>8441</v>
      </c>
      <c r="C7745" s="596" t="s">
        <v>8256</v>
      </c>
      <c r="D7745" s="596" t="s">
        <v>942</v>
      </c>
      <c r="E7745" s="598">
        <v>38.380000000000003</v>
      </c>
      <c r="F7745" s="591" t="s">
        <v>8176</v>
      </c>
    </row>
    <row r="7746" spans="1:6">
      <c r="A7746" s="596">
        <v>101359</v>
      </c>
      <c r="B7746" s="596" t="s">
        <v>8442</v>
      </c>
      <c r="C7746" s="596" t="s">
        <v>8256</v>
      </c>
      <c r="D7746" s="596" t="s">
        <v>942</v>
      </c>
      <c r="E7746" s="598">
        <v>37.270000000000003</v>
      </c>
      <c r="F7746" s="591" t="s">
        <v>8176</v>
      </c>
    </row>
    <row r="7747" spans="1:6">
      <c r="A7747" s="596">
        <v>101360</v>
      </c>
      <c r="B7747" s="596" t="s">
        <v>8443</v>
      </c>
      <c r="C7747" s="596" t="s">
        <v>8256</v>
      </c>
      <c r="D7747" s="596" t="s">
        <v>942</v>
      </c>
      <c r="E7747" s="598">
        <v>38.380000000000003</v>
      </c>
      <c r="F7747" s="591" t="s">
        <v>8176</v>
      </c>
    </row>
    <row r="7748" spans="1:6">
      <c r="A7748" s="596">
        <v>101361</v>
      </c>
      <c r="B7748" s="596" t="s">
        <v>8444</v>
      </c>
      <c r="C7748" s="596" t="s">
        <v>8256</v>
      </c>
      <c r="D7748" s="596" t="s">
        <v>942</v>
      </c>
      <c r="E7748" s="598">
        <v>45.58</v>
      </c>
      <c r="F7748" s="591" t="s">
        <v>8176</v>
      </c>
    </row>
    <row r="7749" spans="1:6">
      <c r="A7749" s="596">
        <v>101363</v>
      </c>
      <c r="B7749" s="596" t="s">
        <v>8445</v>
      </c>
      <c r="C7749" s="596" t="s">
        <v>8256</v>
      </c>
      <c r="D7749" s="596" t="s">
        <v>942</v>
      </c>
      <c r="E7749" s="598">
        <v>30.02</v>
      </c>
      <c r="F7749" s="591" t="s">
        <v>8176</v>
      </c>
    </row>
    <row r="7750" spans="1:6">
      <c r="A7750" s="596">
        <v>101364</v>
      </c>
      <c r="B7750" s="596" t="s">
        <v>8446</v>
      </c>
      <c r="C7750" s="596" t="s">
        <v>8256</v>
      </c>
      <c r="D7750" s="596" t="s">
        <v>942</v>
      </c>
      <c r="E7750" s="598">
        <v>41.08</v>
      </c>
      <c r="F7750" s="591" t="s">
        <v>8176</v>
      </c>
    </row>
    <row r="7751" spans="1:6">
      <c r="A7751" s="596">
        <v>101365</v>
      </c>
      <c r="B7751" s="596" t="s">
        <v>8447</v>
      </c>
      <c r="C7751" s="596" t="s">
        <v>8256</v>
      </c>
      <c r="D7751" s="596" t="s">
        <v>942</v>
      </c>
      <c r="E7751" s="598">
        <v>30.02</v>
      </c>
      <c r="F7751" s="591" t="s">
        <v>8176</v>
      </c>
    </row>
    <row r="7752" spans="1:6">
      <c r="A7752" s="596">
        <v>101366</v>
      </c>
      <c r="B7752" s="596" t="s">
        <v>8448</v>
      </c>
      <c r="C7752" s="596" t="s">
        <v>8256</v>
      </c>
      <c r="D7752" s="596" t="s">
        <v>942</v>
      </c>
      <c r="E7752" s="598">
        <v>35.270000000000003</v>
      </c>
      <c r="F7752" s="591" t="s">
        <v>8176</v>
      </c>
    </row>
    <row r="7753" spans="1:6">
      <c r="A7753" s="596">
        <v>101368</v>
      </c>
      <c r="B7753" s="596" t="s">
        <v>8449</v>
      </c>
      <c r="C7753" s="596" t="s">
        <v>8256</v>
      </c>
      <c r="D7753" s="596" t="s">
        <v>942</v>
      </c>
      <c r="E7753" s="598">
        <v>29.73</v>
      </c>
      <c r="F7753" s="591" t="s">
        <v>8176</v>
      </c>
    </row>
    <row r="7754" spans="1:6">
      <c r="A7754" s="596">
        <v>101369</v>
      </c>
      <c r="B7754" s="596" t="s">
        <v>8450</v>
      </c>
      <c r="C7754" s="596" t="s">
        <v>8256</v>
      </c>
      <c r="D7754" s="596" t="s">
        <v>942</v>
      </c>
      <c r="E7754" s="597">
        <v>31.78</v>
      </c>
      <c r="F7754" s="591" t="s">
        <v>8176</v>
      </c>
    </row>
    <row r="7755" spans="1:6">
      <c r="A7755" s="596">
        <v>101370</v>
      </c>
      <c r="B7755" s="596" t="s">
        <v>8451</v>
      </c>
      <c r="C7755" s="596" t="s">
        <v>8256</v>
      </c>
      <c r="D7755" s="596" t="s">
        <v>942</v>
      </c>
      <c r="E7755" s="598">
        <v>29.66</v>
      </c>
      <c r="F7755" s="591" t="s">
        <v>8176</v>
      </c>
    </row>
    <row r="7756" spans="1:6">
      <c r="A7756" s="596">
        <v>101371</v>
      </c>
      <c r="B7756" s="596" t="s">
        <v>8452</v>
      </c>
      <c r="C7756" s="596" t="s">
        <v>8256</v>
      </c>
      <c r="D7756" s="596" t="s">
        <v>942</v>
      </c>
      <c r="E7756" s="598">
        <v>33.090000000000003</v>
      </c>
      <c r="F7756" s="591" t="s">
        <v>8176</v>
      </c>
    </row>
    <row r="7757" spans="1:6">
      <c r="A7757" s="596">
        <v>101372</v>
      </c>
      <c r="B7757" s="596" t="s">
        <v>8453</v>
      </c>
      <c r="C7757" s="596" t="s">
        <v>8256</v>
      </c>
      <c r="D7757" s="596" t="s">
        <v>942</v>
      </c>
      <c r="E7757" s="597">
        <v>10.220000000000001</v>
      </c>
      <c r="F7757" s="591" t="s">
        <v>8176</v>
      </c>
    </row>
    <row r="7758" spans="1:6">
      <c r="A7758" s="596">
        <v>101374</v>
      </c>
      <c r="B7758" s="596" t="s">
        <v>8175</v>
      </c>
      <c r="C7758" s="596" t="s">
        <v>8256</v>
      </c>
      <c r="D7758" s="596" t="s">
        <v>942</v>
      </c>
      <c r="E7758" s="598">
        <v>3466.56</v>
      </c>
      <c r="F7758" s="591" t="s">
        <v>8176</v>
      </c>
    </row>
    <row r="7759" spans="1:6">
      <c r="A7759" s="596">
        <v>101375</v>
      </c>
      <c r="B7759" s="596" t="s">
        <v>8454</v>
      </c>
      <c r="C7759" s="596" t="s">
        <v>8256</v>
      </c>
      <c r="D7759" s="596" t="s">
        <v>942</v>
      </c>
      <c r="E7759" s="598">
        <v>3518.19</v>
      </c>
      <c r="F7759" s="591" t="s">
        <v>8176</v>
      </c>
    </row>
    <row r="7760" spans="1:6">
      <c r="A7760" s="596">
        <v>101376</v>
      </c>
      <c r="B7760" s="596" t="s">
        <v>8455</v>
      </c>
      <c r="C7760" s="596" t="s">
        <v>8256</v>
      </c>
      <c r="D7760" s="596" t="s">
        <v>942</v>
      </c>
      <c r="E7760" s="598">
        <v>3240.98</v>
      </c>
      <c r="F7760" s="591" t="s">
        <v>8176</v>
      </c>
    </row>
    <row r="7761" spans="1:6">
      <c r="A7761" s="596">
        <v>101377</v>
      </c>
      <c r="B7761" s="596" t="s">
        <v>8179</v>
      </c>
      <c r="C7761" s="596" t="s">
        <v>8256</v>
      </c>
      <c r="D7761" s="596" t="s">
        <v>942</v>
      </c>
      <c r="E7761" s="598">
        <v>3441.12</v>
      </c>
      <c r="F7761" s="591" t="s">
        <v>8176</v>
      </c>
    </row>
    <row r="7762" spans="1:6">
      <c r="A7762" s="596">
        <v>101378</v>
      </c>
      <c r="B7762" s="596" t="s">
        <v>8369</v>
      </c>
      <c r="C7762" s="596" t="s">
        <v>8256</v>
      </c>
      <c r="D7762" s="596" t="s">
        <v>942</v>
      </c>
      <c r="E7762" s="598">
        <v>4376.03</v>
      </c>
      <c r="F7762" s="591" t="s">
        <v>8176</v>
      </c>
    </row>
    <row r="7763" spans="1:6">
      <c r="A7763" s="596">
        <v>101379</v>
      </c>
      <c r="B7763" s="596" t="s">
        <v>8456</v>
      </c>
      <c r="C7763" s="596" t="s">
        <v>8256</v>
      </c>
      <c r="D7763" s="596" t="s">
        <v>942</v>
      </c>
      <c r="E7763" s="598">
        <v>3466.56</v>
      </c>
      <c r="F7763" s="591" t="s">
        <v>8176</v>
      </c>
    </row>
    <row r="7764" spans="1:6">
      <c r="A7764" s="596">
        <v>101380</v>
      </c>
      <c r="B7764" s="596" t="s">
        <v>8181</v>
      </c>
      <c r="C7764" s="596" t="s">
        <v>8256</v>
      </c>
      <c r="D7764" s="596" t="s">
        <v>942</v>
      </c>
      <c r="E7764" s="598">
        <v>3417.52</v>
      </c>
      <c r="F7764" s="591" t="s">
        <v>8176</v>
      </c>
    </row>
    <row r="7765" spans="1:6">
      <c r="A7765" s="596">
        <v>101381</v>
      </c>
      <c r="B7765" s="596" t="s">
        <v>81</v>
      </c>
      <c r="C7765" s="596" t="s">
        <v>8256</v>
      </c>
      <c r="D7765" s="596" t="s">
        <v>942</v>
      </c>
      <c r="E7765" s="598">
        <v>4058.15</v>
      </c>
      <c r="F7765" s="591" t="s">
        <v>8176</v>
      </c>
    </row>
    <row r="7766" spans="1:6">
      <c r="A7766" s="596">
        <v>101382</v>
      </c>
      <c r="B7766" s="596" t="s">
        <v>8457</v>
      </c>
      <c r="C7766" s="596" t="s">
        <v>8256</v>
      </c>
      <c r="D7766" s="596" t="s">
        <v>942</v>
      </c>
      <c r="E7766" s="598">
        <v>2328.5500000000002</v>
      </c>
      <c r="F7766" s="591" t="s">
        <v>8176</v>
      </c>
    </row>
    <row r="7767" spans="1:6">
      <c r="A7767" s="596">
        <v>101383</v>
      </c>
      <c r="B7767" s="596" t="s">
        <v>8370</v>
      </c>
      <c r="C7767" s="596" t="s">
        <v>8256</v>
      </c>
      <c r="D7767" s="596" t="s">
        <v>942</v>
      </c>
      <c r="E7767" s="598">
        <v>3283.67</v>
      </c>
      <c r="F7767" s="591" t="s">
        <v>8176</v>
      </c>
    </row>
    <row r="7768" spans="1:6">
      <c r="A7768" s="596">
        <v>101384</v>
      </c>
      <c r="B7768" s="596" t="s">
        <v>8184</v>
      </c>
      <c r="C7768" s="596" t="s">
        <v>8256</v>
      </c>
      <c r="D7768" s="596" t="s">
        <v>942</v>
      </c>
      <c r="E7768" s="598">
        <v>3349.99</v>
      </c>
      <c r="F7768" s="591" t="s">
        <v>8176</v>
      </c>
    </row>
    <row r="7769" spans="1:6">
      <c r="A7769" s="596">
        <v>101385</v>
      </c>
      <c r="B7769" s="596" t="s">
        <v>8458</v>
      </c>
      <c r="C7769" s="596" t="s">
        <v>8256</v>
      </c>
      <c r="D7769" s="596" t="s">
        <v>942</v>
      </c>
      <c r="E7769" s="598">
        <v>4220.59</v>
      </c>
      <c r="F7769" s="591" t="s">
        <v>8176</v>
      </c>
    </row>
    <row r="7770" spans="1:6">
      <c r="A7770" s="596">
        <v>101386</v>
      </c>
      <c r="B7770" s="596" t="s">
        <v>8186</v>
      </c>
      <c r="C7770" s="596" t="s">
        <v>8256</v>
      </c>
      <c r="D7770" s="596" t="s">
        <v>942</v>
      </c>
      <c r="E7770" s="598">
        <v>3240.98</v>
      </c>
      <c r="F7770" s="591" t="s">
        <v>8176</v>
      </c>
    </row>
    <row r="7771" spans="1:6">
      <c r="A7771" s="596">
        <v>101387</v>
      </c>
      <c r="B7771" s="596" t="s">
        <v>8459</v>
      </c>
      <c r="C7771" s="596" t="s">
        <v>8256</v>
      </c>
      <c r="D7771" s="596" t="s">
        <v>942</v>
      </c>
      <c r="E7771" s="598">
        <v>3473.31</v>
      </c>
      <c r="F7771" s="591" t="s">
        <v>8176</v>
      </c>
    </row>
    <row r="7772" spans="1:6">
      <c r="A7772" s="596">
        <v>101388</v>
      </c>
      <c r="B7772" s="596" t="s">
        <v>8188</v>
      </c>
      <c r="C7772" s="596" t="s">
        <v>8256</v>
      </c>
      <c r="D7772" s="596" t="s">
        <v>942</v>
      </c>
      <c r="E7772" s="598">
        <v>3256.85</v>
      </c>
      <c r="F7772" s="591" t="s">
        <v>8176</v>
      </c>
    </row>
    <row r="7773" spans="1:6">
      <c r="A7773" s="596">
        <v>101389</v>
      </c>
      <c r="B7773" s="596" t="s">
        <v>87</v>
      </c>
      <c r="C7773" s="596" t="s">
        <v>8256</v>
      </c>
      <c r="D7773" s="596" t="s">
        <v>942</v>
      </c>
      <c r="E7773" s="598">
        <v>1774</v>
      </c>
      <c r="F7773" s="591" t="s">
        <v>8176</v>
      </c>
    </row>
    <row r="7774" spans="1:6">
      <c r="A7774" s="596">
        <v>101390</v>
      </c>
      <c r="B7774" s="596" t="s">
        <v>8460</v>
      </c>
      <c r="C7774" s="596" t="s">
        <v>8256</v>
      </c>
      <c r="D7774" s="596" t="s">
        <v>942</v>
      </c>
      <c r="E7774" s="598">
        <v>4225.5200000000004</v>
      </c>
      <c r="F7774" s="591" t="s">
        <v>8176</v>
      </c>
    </row>
    <row r="7775" spans="1:6">
      <c r="A7775" s="596">
        <v>101391</v>
      </c>
      <c r="B7775" s="596" t="s">
        <v>8461</v>
      </c>
      <c r="C7775" s="596" t="s">
        <v>8256</v>
      </c>
      <c r="D7775" s="596" t="s">
        <v>942</v>
      </c>
      <c r="E7775" s="598">
        <v>4066.51</v>
      </c>
      <c r="F7775" s="591" t="s">
        <v>8176</v>
      </c>
    </row>
    <row r="7776" spans="1:6">
      <c r="A7776" s="596">
        <v>101392</v>
      </c>
      <c r="B7776" s="596" t="s">
        <v>8462</v>
      </c>
      <c r="C7776" s="596" t="s">
        <v>8256</v>
      </c>
      <c r="D7776" s="596" t="s">
        <v>942</v>
      </c>
      <c r="E7776" s="598">
        <v>2962.72</v>
      </c>
      <c r="F7776" s="591" t="s">
        <v>8176</v>
      </c>
    </row>
    <row r="7777" spans="1:6">
      <c r="A7777" s="596">
        <v>101394</v>
      </c>
      <c r="B7777" s="596" t="s">
        <v>8192</v>
      </c>
      <c r="C7777" s="596" t="s">
        <v>8256</v>
      </c>
      <c r="D7777" s="596" t="s">
        <v>942</v>
      </c>
      <c r="E7777" s="598">
        <v>3770.63</v>
      </c>
      <c r="F7777" s="591" t="s">
        <v>8176</v>
      </c>
    </row>
    <row r="7778" spans="1:6">
      <c r="A7778" s="596">
        <v>101395</v>
      </c>
      <c r="B7778" s="596" t="s">
        <v>8463</v>
      </c>
      <c r="C7778" s="596" t="s">
        <v>8256</v>
      </c>
      <c r="D7778" s="596" t="s">
        <v>942</v>
      </c>
      <c r="E7778" s="598">
        <v>3446.98</v>
      </c>
      <c r="F7778" s="591" t="s">
        <v>8176</v>
      </c>
    </row>
    <row r="7779" spans="1:6">
      <c r="A7779" s="596">
        <v>101396</v>
      </c>
      <c r="B7779" s="596" t="s">
        <v>8464</v>
      </c>
      <c r="C7779" s="596" t="s">
        <v>8256</v>
      </c>
      <c r="D7779" s="596" t="s">
        <v>942</v>
      </c>
      <c r="E7779" s="598">
        <v>3861.71</v>
      </c>
      <c r="F7779" s="591" t="s">
        <v>8176</v>
      </c>
    </row>
    <row r="7780" spans="1:6">
      <c r="A7780" s="596">
        <v>101397</v>
      </c>
      <c r="B7780" s="596" t="s">
        <v>65</v>
      </c>
      <c r="C7780" s="596" t="s">
        <v>8256</v>
      </c>
      <c r="D7780" s="596" t="s">
        <v>942</v>
      </c>
      <c r="E7780" s="598">
        <v>4031.82</v>
      </c>
      <c r="F7780" s="591" t="s">
        <v>8176</v>
      </c>
    </row>
    <row r="7781" spans="1:6">
      <c r="A7781" s="596">
        <v>101398</v>
      </c>
      <c r="B7781" s="596" t="s">
        <v>8465</v>
      </c>
      <c r="C7781" s="596" t="s">
        <v>8256</v>
      </c>
      <c r="D7781" s="596" t="s">
        <v>942</v>
      </c>
      <c r="E7781" s="598">
        <v>3373.4</v>
      </c>
      <c r="F7781" s="591" t="s">
        <v>8176</v>
      </c>
    </row>
    <row r="7782" spans="1:6">
      <c r="A7782" s="596">
        <v>101399</v>
      </c>
      <c r="B7782" s="596" t="s">
        <v>8195</v>
      </c>
      <c r="C7782" s="596" t="s">
        <v>8256</v>
      </c>
      <c r="D7782" s="596" t="s">
        <v>942</v>
      </c>
      <c r="E7782" s="598">
        <v>4230.2700000000004</v>
      </c>
      <c r="F7782" s="591" t="s">
        <v>8176</v>
      </c>
    </row>
    <row r="7783" spans="1:6">
      <c r="A7783" s="596">
        <v>101401</v>
      </c>
      <c r="B7783" s="596" t="s">
        <v>8196</v>
      </c>
      <c r="C7783" s="596" t="s">
        <v>8256</v>
      </c>
      <c r="D7783" s="596" t="s">
        <v>942</v>
      </c>
      <c r="E7783" s="598">
        <v>5169.32</v>
      </c>
      <c r="F7783" s="591" t="s">
        <v>8176</v>
      </c>
    </row>
    <row r="7784" spans="1:6">
      <c r="A7784" s="596">
        <v>101402</v>
      </c>
      <c r="B7784" s="596" t="s">
        <v>8197</v>
      </c>
      <c r="C7784" s="596" t="s">
        <v>8256</v>
      </c>
      <c r="D7784" s="596" t="s">
        <v>942</v>
      </c>
      <c r="E7784" s="598">
        <v>4050.59</v>
      </c>
      <c r="F7784" s="591" t="s">
        <v>8176</v>
      </c>
    </row>
    <row r="7785" spans="1:6">
      <c r="A7785" s="596">
        <v>101407</v>
      </c>
      <c r="B7785" s="596" t="s">
        <v>8198</v>
      </c>
      <c r="C7785" s="596" t="s">
        <v>8256</v>
      </c>
      <c r="D7785" s="596" t="s">
        <v>942</v>
      </c>
      <c r="E7785" s="598">
        <v>3923.44</v>
      </c>
      <c r="F7785" s="591" t="s">
        <v>8176</v>
      </c>
    </row>
    <row r="7786" spans="1:6">
      <c r="A7786" s="596">
        <v>101408</v>
      </c>
      <c r="B7786" s="596" t="s">
        <v>8199</v>
      </c>
      <c r="C7786" s="596" t="s">
        <v>8256</v>
      </c>
      <c r="D7786" s="596" t="s">
        <v>942</v>
      </c>
      <c r="E7786" s="598">
        <v>3708.21</v>
      </c>
      <c r="F7786" s="591" t="s">
        <v>8176</v>
      </c>
    </row>
    <row r="7787" spans="1:6">
      <c r="A7787" s="596">
        <v>101409</v>
      </c>
      <c r="B7787" s="596" t="s">
        <v>8466</v>
      </c>
      <c r="C7787" s="596" t="s">
        <v>8256</v>
      </c>
      <c r="D7787" s="596" t="s">
        <v>942</v>
      </c>
      <c r="E7787" s="598">
        <v>2565.87</v>
      </c>
      <c r="F7787" s="591" t="s">
        <v>8176</v>
      </c>
    </row>
    <row r="7788" spans="1:6">
      <c r="A7788" s="596">
        <v>101410</v>
      </c>
      <c r="B7788" s="596" t="s">
        <v>8242</v>
      </c>
      <c r="C7788" s="596" t="s">
        <v>8256</v>
      </c>
      <c r="D7788" s="596" t="s">
        <v>942</v>
      </c>
      <c r="E7788" s="598">
        <v>3412.93</v>
      </c>
      <c r="F7788" s="591" t="s">
        <v>8176</v>
      </c>
    </row>
    <row r="7789" spans="1:6">
      <c r="A7789" s="596">
        <v>101412</v>
      </c>
      <c r="B7789" s="596" t="s">
        <v>8467</v>
      </c>
      <c r="C7789" s="596" t="s">
        <v>8256</v>
      </c>
      <c r="D7789" s="596" t="s">
        <v>942</v>
      </c>
      <c r="E7789" s="598">
        <v>4179.3500000000004</v>
      </c>
      <c r="F7789" s="591" t="s">
        <v>8176</v>
      </c>
    </row>
    <row r="7790" spans="1:6">
      <c r="A7790" s="596">
        <v>101413</v>
      </c>
      <c r="B7790" s="596" t="s">
        <v>8201</v>
      </c>
      <c r="C7790" s="596" t="s">
        <v>8256</v>
      </c>
      <c r="D7790" s="596" t="s">
        <v>942</v>
      </c>
      <c r="E7790" s="598">
        <v>3816.26</v>
      </c>
      <c r="F7790" s="591" t="s">
        <v>8176</v>
      </c>
    </row>
    <row r="7791" spans="1:6">
      <c r="A7791" s="596">
        <v>101414</v>
      </c>
      <c r="B7791" s="596" t="s">
        <v>8468</v>
      </c>
      <c r="C7791" s="596" t="s">
        <v>8256</v>
      </c>
      <c r="D7791" s="596" t="s">
        <v>942</v>
      </c>
      <c r="E7791" s="598">
        <v>4066.51</v>
      </c>
      <c r="F7791" s="591" t="s">
        <v>8176</v>
      </c>
    </row>
    <row r="7792" spans="1:6">
      <c r="A7792" s="596">
        <v>101415</v>
      </c>
      <c r="B7792" s="596" t="s">
        <v>8469</v>
      </c>
      <c r="C7792" s="596" t="s">
        <v>8256</v>
      </c>
      <c r="D7792" s="596" t="s">
        <v>942</v>
      </c>
      <c r="E7792" s="598">
        <v>4781.3999999999996</v>
      </c>
      <c r="F7792" s="591" t="s">
        <v>8176</v>
      </c>
    </row>
    <row r="7793" spans="1:6">
      <c r="A7793" s="596">
        <v>101416</v>
      </c>
      <c r="B7793" s="596" t="s">
        <v>8372</v>
      </c>
      <c r="C7793" s="596" t="s">
        <v>8256</v>
      </c>
      <c r="D7793" s="596" t="s">
        <v>942</v>
      </c>
      <c r="E7793" s="598">
        <v>4412.13</v>
      </c>
      <c r="F7793" s="591" t="s">
        <v>8176</v>
      </c>
    </row>
    <row r="7794" spans="1:6">
      <c r="A7794" s="596">
        <v>101417</v>
      </c>
      <c r="B7794" s="596" t="s">
        <v>8470</v>
      </c>
      <c r="C7794" s="596" t="s">
        <v>8256</v>
      </c>
      <c r="D7794" s="596" t="s">
        <v>942</v>
      </c>
      <c r="E7794" s="598">
        <v>3721.87</v>
      </c>
      <c r="F7794" s="591" t="s">
        <v>8176</v>
      </c>
    </row>
    <row r="7795" spans="1:6">
      <c r="A7795" s="596">
        <v>101418</v>
      </c>
      <c r="B7795" s="596" t="s">
        <v>8471</v>
      </c>
      <c r="C7795" s="596" t="s">
        <v>8256</v>
      </c>
      <c r="D7795" s="596" t="s">
        <v>942</v>
      </c>
      <c r="E7795" s="598">
        <v>3565.12</v>
      </c>
      <c r="F7795" s="591" t="s">
        <v>8176</v>
      </c>
    </row>
    <row r="7796" spans="1:6">
      <c r="A7796" s="596">
        <v>101419</v>
      </c>
      <c r="B7796" s="596" t="s">
        <v>8472</v>
      </c>
      <c r="C7796" s="596" t="s">
        <v>8256</v>
      </c>
      <c r="D7796" s="596" t="s">
        <v>942</v>
      </c>
      <c r="E7796" s="598">
        <v>3085.01</v>
      </c>
      <c r="F7796" s="591" t="s">
        <v>8176</v>
      </c>
    </row>
    <row r="7797" spans="1:6">
      <c r="A7797" s="596">
        <v>101420</v>
      </c>
      <c r="B7797" s="596" t="s">
        <v>8473</v>
      </c>
      <c r="C7797" s="596" t="s">
        <v>8256</v>
      </c>
      <c r="D7797" s="596" t="s">
        <v>793</v>
      </c>
      <c r="E7797" s="598">
        <v>5113.9399999999996</v>
      </c>
      <c r="F7797" s="591" t="s">
        <v>8176</v>
      </c>
    </row>
    <row r="7798" spans="1:6">
      <c r="A7798" s="596">
        <v>101421</v>
      </c>
      <c r="B7798" s="596" t="s">
        <v>8474</v>
      </c>
      <c r="C7798" s="596" t="s">
        <v>8256</v>
      </c>
      <c r="D7798" s="596" t="s">
        <v>793</v>
      </c>
      <c r="E7798" s="598">
        <v>5966.83</v>
      </c>
      <c r="F7798" s="591" t="s">
        <v>8176</v>
      </c>
    </row>
    <row r="7799" spans="1:6">
      <c r="A7799" s="596">
        <v>101422</v>
      </c>
      <c r="B7799" s="596" t="s">
        <v>8475</v>
      </c>
      <c r="C7799" s="596" t="s">
        <v>8256</v>
      </c>
      <c r="D7799" s="596" t="s">
        <v>793</v>
      </c>
      <c r="E7799" s="598">
        <v>4254.34</v>
      </c>
      <c r="F7799" s="591" t="s">
        <v>8176</v>
      </c>
    </row>
    <row r="7800" spans="1:6">
      <c r="A7800" s="596">
        <v>101424</v>
      </c>
      <c r="B7800" s="596" t="s">
        <v>8476</v>
      </c>
      <c r="C7800" s="596" t="s">
        <v>8256</v>
      </c>
      <c r="D7800" s="596" t="s">
        <v>793</v>
      </c>
      <c r="E7800" s="598">
        <v>5520.69</v>
      </c>
      <c r="F7800" s="591" t="s">
        <v>8176</v>
      </c>
    </row>
    <row r="7801" spans="1:6">
      <c r="A7801" s="596">
        <v>101425</v>
      </c>
      <c r="B7801" s="596" t="s">
        <v>8477</v>
      </c>
      <c r="C7801" s="596" t="s">
        <v>8256</v>
      </c>
      <c r="D7801" s="596" t="s">
        <v>942</v>
      </c>
      <c r="E7801" s="598">
        <v>2856.96</v>
      </c>
      <c r="F7801" s="591" t="s">
        <v>8176</v>
      </c>
    </row>
    <row r="7802" spans="1:6">
      <c r="A7802" s="596">
        <v>101426</v>
      </c>
      <c r="B7802" s="596" t="s">
        <v>8478</v>
      </c>
      <c r="C7802" s="596" t="s">
        <v>8256</v>
      </c>
      <c r="D7802" s="596" t="s">
        <v>942</v>
      </c>
      <c r="E7802" s="598">
        <v>3302.42</v>
      </c>
      <c r="F7802" s="591" t="s">
        <v>8176</v>
      </c>
    </row>
    <row r="7803" spans="1:6">
      <c r="A7803" s="596">
        <v>101427</v>
      </c>
      <c r="B7803" s="596" t="s">
        <v>8212</v>
      </c>
      <c r="C7803" s="596" t="s">
        <v>8256</v>
      </c>
      <c r="D7803" s="596" t="s">
        <v>942</v>
      </c>
      <c r="E7803" s="598">
        <v>3407.06</v>
      </c>
      <c r="F7803" s="591" t="s">
        <v>8176</v>
      </c>
    </row>
    <row r="7804" spans="1:6">
      <c r="A7804" s="596">
        <v>101428</v>
      </c>
      <c r="B7804" s="596" t="s">
        <v>8479</v>
      </c>
      <c r="C7804" s="596" t="s">
        <v>8256</v>
      </c>
      <c r="D7804" s="596" t="s">
        <v>942</v>
      </c>
      <c r="E7804" s="598">
        <v>3137.26</v>
      </c>
      <c r="F7804" s="591" t="s">
        <v>8176</v>
      </c>
    </row>
    <row r="7805" spans="1:6">
      <c r="A7805" s="596">
        <v>101429</v>
      </c>
      <c r="B7805" s="596" t="s">
        <v>8480</v>
      </c>
      <c r="C7805" s="596" t="s">
        <v>8256</v>
      </c>
      <c r="D7805" s="596" t="s">
        <v>942</v>
      </c>
      <c r="E7805" s="598">
        <v>3381.73</v>
      </c>
      <c r="F7805" s="591" t="s">
        <v>8176</v>
      </c>
    </row>
    <row r="7806" spans="1:6">
      <c r="A7806" s="596">
        <v>101430</v>
      </c>
      <c r="B7806" s="596" t="s">
        <v>8481</v>
      </c>
      <c r="C7806" s="596" t="s">
        <v>8256</v>
      </c>
      <c r="D7806" s="596" t="s">
        <v>942</v>
      </c>
      <c r="E7806" s="598">
        <v>3407.06</v>
      </c>
      <c r="F7806" s="591" t="s">
        <v>8176</v>
      </c>
    </row>
    <row r="7807" spans="1:6">
      <c r="A7807" s="596">
        <v>101431</v>
      </c>
      <c r="B7807" s="596" t="s">
        <v>8215</v>
      </c>
      <c r="C7807" s="596" t="s">
        <v>8256</v>
      </c>
      <c r="D7807" s="596" t="s">
        <v>942</v>
      </c>
      <c r="E7807" s="598">
        <v>3832.57</v>
      </c>
      <c r="F7807" s="591" t="s">
        <v>8176</v>
      </c>
    </row>
    <row r="7808" spans="1:6">
      <c r="A7808" s="596">
        <v>101432</v>
      </c>
      <c r="B7808" s="596" t="s">
        <v>8482</v>
      </c>
      <c r="C7808" s="596" t="s">
        <v>8256</v>
      </c>
      <c r="D7808" s="596" t="s">
        <v>942</v>
      </c>
      <c r="E7808" s="598">
        <v>3341.2</v>
      </c>
      <c r="F7808" s="591" t="s">
        <v>8176</v>
      </c>
    </row>
    <row r="7809" spans="1:6">
      <c r="A7809" s="596">
        <v>101433</v>
      </c>
      <c r="B7809" s="596" t="s">
        <v>8217</v>
      </c>
      <c r="C7809" s="596" t="s">
        <v>8256</v>
      </c>
      <c r="D7809" s="596" t="s">
        <v>942</v>
      </c>
      <c r="E7809" s="598">
        <v>3960.54</v>
      </c>
      <c r="F7809" s="591" t="s">
        <v>8176</v>
      </c>
    </row>
    <row r="7810" spans="1:6">
      <c r="A7810" s="596">
        <v>101434</v>
      </c>
      <c r="B7810" s="596" t="s">
        <v>8483</v>
      </c>
      <c r="C7810" s="596" t="s">
        <v>8256</v>
      </c>
      <c r="D7810" s="596" t="s">
        <v>942</v>
      </c>
      <c r="E7810" s="598">
        <v>3007.32</v>
      </c>
      <c r="F7810" s="591" t="s">
        <v>8176</v>
      </c>
    </row>
    <row r="7811" spans="1:6">
      <c r="A7811" s="596">
        <v>101435</v>
      </c>
      <c r="B7811" s="596" t="s">
        <v>8484</v>
      </c>
      <c r="C7811" s="596" t="s">
        <v>8256</v>
      </c>
      <c r="D7811" s="596" t="s">
        <v>942</v>
      </c>
      <c r="E7811" s="598">
        <v>3455.75</v>
      </c>
      <c r="F7811" s="591" t="s">
        <v>8176</v>
      </c>
    </row>
    <row r="7812" spans="1:6">
      <c r="A7812" s="596">
        <v>101436</v>
      </c>
      <c r="B7812" s="596" t="s">
        <v>8219</v>
      </c>
      <c r="C7812" s="596" t="s">
        <v>8256</v>
      </c>
      <c r="D7812" s="596" t="s">
        <v>942</v>
      </c>
      <c r="E7812" s="598">
        <v>3058.68</v>
      </c>
      <c r="F7812" s="591" t="s">
        <v>8176</v>
      </c>
    </row>
    <row r="7813" spans="1:6">
      <c r="A7813" s="596">
        <v>101437</v>
      </c>
      <c r="B7813" s="596" t="s">
        <v>8485</v>
      </c>
      <c r="C7813" s="596" t="s">
        <v>8256</v>
      </c>
      <c r="D7813" s="596" t="s">
        <v>942</v>
      </c>
      <c r="E7813" s="598">
        <v>4533.03</v>
      </c>
      <c r="F7813" s="591" t="s">
        <v>8176</v>
      </c>
    </row>
    <row r="7814" spans="1:6">
      <c r="A7814" s="596">
        <v>101438</v>
      </c>
      <c r="B7814" s="596" t="s">
        <v>8221</v>
      </c>
      <c r="C7814" s="596" t="s">
        <v>8256</v>
      </c>
      <c r="D7814" s="596" t="s">
        <v>942</v>
      </c>
      <c r="E7814" s="598">
        <v>4533.03</v>
      </c>
      <c r="F7814" s="591" t="s">
        <v>8176</v>
      </c>
    </row>
    <row r="7815" spans="1:6">
      <c r="A7815" s="596">
        <v>101439</v>
      </c>
      <c r="B7815" s="596" t="s">
        <v>8222</v>
      </c>
      <c r="C7815" s="596" t="s">
        <v>8256</v>
      </c>
      <c r="D7815" s="596" t="s">
        <v>942</v>
      </c>
      <c r="E7815" s="598">
        <v>3407.06</v>
      </c>
      <c r="F7815" s="591" t="s">
        <v>8176</v>
      </c>
    </row>
    <row r="7816" spans="1:6">
      <c r="A7816" s="596">
        <v>101440</v>
      </c>
      <c r="B7816" s="596" t="s">
        <v>8486</v>
      </c>
      <c r="C7816" s="596" t="s">
        <v>8256</v>
      </c>
      <c r="D7816" s="596" t="s">
        <v>942</v>
      </c>
      <c r="E7816" s="598">
        <v>3407.06</v>
      </c>
      <c r="F7816" s="591" t="s">
        <v>8176</v>
      </c>
    </row>
    <row r="7817" spans="1:6">
      <c r="A7817" s="596">
        <v>101441</v>
      </c>
      <c r="B7817" s="596" t="s">
        <v>8224</v>
      </c>
      <c r="C7817" s="596" t="s">
        <v>8256</v>
      </c>
      <c r="D7817" s="596" t="s">
        <v>942</v>
      </c>
      <c r="E7817" s="598">
        <v>3381.73</v>
      </c>
      <c r="F7817" s="591" t="s">
        <v>8176</v>
      </c>
    </row>
    <row r="7818" spans="1:6">
      <c r="A7818" s="596">
        <v>101443</v>
      </c>
      <c r="B7818" s="596" t="s">
        <v>8225</v>
      </c>
      <c r="C7818" s="596" t="s">
        <v>8256</v>
      </c>
      <c r="D7818" s="596" t="s">
        <v>942</v>
      </c>
      <c r="E7818" s="598">
        <v>4533.03</v>
      </c>
      <c r="F7818" s="591" t="s">
        <v>8176</v>
      </c>
    </row>
    <row r="7819" spans="1:6">
      <c r="A7819" s="596">
        <v>101444</v>
      </c>
      <c r="B7819" s="596" t="s">
        <v>8228</v>
      </c>
      <c r="C7819" s="596" t="s">
        <v>8256</v>
      </c>
      <c r="D7819" s="596" t="s">
        <v>942</v>
      </c>
      <c r="E7819" s="598">
        <v>4066.51</v>
      </c>
      <c r="F7819" s="591" t="s">
        <v>8176</v>
      </c>
    </row>
    <row r="7820" spans="1:6">
      <c r="A7820" s="596">
        <v>101445</v>
      </c>
      <c r="B7820" s="596" t="s">
        <v>82</v>
      </c>
      <c r="C7820" s="596" t="s">
        <v>8256</v>
      </c>
      <c r="D7820" s="596" t="s">
        <v>942</v>
      </c>
      <c r="E7820" s="598">
        <v>4083.27</v>
      </c>
      <c r="F7820" s="591" t="s">
        <v>8176</v>
      </c>
    </row>
    <row r="7821" spans="1:6">
      <c r="A7821" s="596">
        <v>101446</v>
      </c>
      <c r="B7821" s="596" t="s">
        <v>8229</v>
      </c>
      <c r="C7821" s="596" t="s">
        <v>8256</v>
      </c>
      <c r="D7821" s="596" t="s">
        <v>942</v>
      </c>
      <c r="E7821" s="598">
        <v>4374.67</v>
      </c>
      <c r="F7821" s="591" t="s">
        <v>8176</v>
      </c>
    </row>
    <row r="7822" spans="1:6">
      <c r="A7822" s="596">
        <v>101447</v>
      </c>
      <c r="B7822" s="596" t="s">
        <v>8230</v>
      </c>
      <c r="C7822" s="596" t="s">
        <v>8256</v>
      </c>
      <c r="D7822" s="596" t="s">
        <v>942</v>
      </c>
      <c r="E7822" s="598">
        <v>4286.17</v>
      </c>
      <c r="F7822" s="591" t="s">
        <v>8176</v>
      </c>
    </row>
    <row r="7823" spans="1:6">
      <c r="A7823" s="596">
        <v>101448</v>
      </c>
      <c r="B7823" s="596" t="s">
        <v>8231</v>
      </c>
      <c r="C7823" s="596" t="s">
        <v>8256</v>
      </c>
      <c r="D7823" s="596" t="s">
        <v>942</v>
      </c>
      <c r="E7823" s="598">
        <v>4374.67</v>
      </c>
      <c r="F7823" s="591" t="s">
        <v>8176</v>
      </c>
    </row>
    <row r="7824" spans="1:6">
      <c r="A7824" s="596">
        <v>101449</v>
      </c>
      <c r="B7824" s="596" t="s">
        <v>8487</v>
      </c>
      <c r="C7824" s="596" t="s">
        <v>8256</v>
      </c>
      <c r="D7824" s="596" t="s">
        <v>942</v>
      </c>
      <c r="E7824" s="598">
        <v>3324.21</v>
      </c>
      <c r="F7824" s="591" t="s">
        <v>8176</v>
      </c>
    </row>
    <row r="7825" spans="1:6">
      <c r="A7825" s="596">
        <v>101451</v>
      </c>
      <c r="B7825" s="596" t="s">
        <v>8233</v>
      </c>
      <c r="C7825" s="596" t="s">
        <v>8256</v>
      </c>
      <c r="D7825" s="596" t="s">
        <v>942</v>
      </c>
      <c r="E7825" s="598">
        <v>4058.15</v>
      </c>
      <c r="F7825" s="591" t="s">
        <v>8176</v>
      </c>
    </row>
    <row r="7826" spans="1:6">
      <c r="A7826" s="596">
        <v>101452</v>
      </c>
      <c r="B7826" s="596" t="s">
        <v>8488</v>
      </c>
      <c r="C7826" s="596" t="s">
        <v>8256</v>
      </c>
      <c r="D7826" s="596" t="s">
        <v>942</v>
      </c>
      <c r="E7826" s="598">
        <v>3275.57</v>
      </c>
      <c r="F7826" s="591" t="s">
        <v>8176</v>
      </c>
    </row>
    <row r="7827" spans="1:6">
      <c r="A7827" s="596">
        <v>101453</v>
      </c>
      <c r="B7827" s="596" t="s">
        <v>8234</v>
      </c>
      <c r="C7827" s="596" t="s">
        <v>8256</v>
      </c>
      <c r="D7827" s="596" t="s">
        <v>942</v>
      </c>
      <c r="E7827" s="598">
        <v>4239.7700000000004</v>
      </c>
      <c r="F7827" s="591" t="s">
        <v>8176</v>
      </c>
    </row>
    <row r="7828" spans="1:6">
      <c r="A7828" s="596">
        <v>101454</v>
      </c>
      <c r="B7828" s="596" t="s">
        <v>8489</v>
      </c>
      <c r="C7828" s="596" t="s">
        <v>8256</v>
      </c>
      <c r="D7828" s="596" t="s">
        <v>942</v>
      </c>
      <c r="E7828" s="598">
        <v>4773.9399999999996</v>
      </c>
      <c r="F7828" s="591" t="s">
        <v>8176</v>
      </c>
    </row>
    <row r="7829" spans="1:6">
      <c r="A7829" s="596">
        <v>101456</v>
      </c>
      <c r="B7829" s="596" t="s">
        <v>8490</v>
      </c>
      <c r="C7829" s="596" t="s">
        <v>8256</v>
      </c>
      <c r="D7829" s="596" t="s">
        <v>942</v>
      </c>
      <c r="E7829" s="598">
        <v>4600.8100000000004</v>
      </c>
      <c r="F7829" s="591" t="s">
        <v>8176</v>
      </c>
    </row>
    <row r="7830" spans="1:6">
      <c r="A7830" s="596">
        <v>101457</v>
      </c>
      <c r="B7830" s="596" t="s">
        <v>8491</v>
      </c>
      <c r="C7830" s="596" t="s">
        <v>8256</v>
      </c>
      <c r="D7830" s="596" t="s">
        <v>942</v>
      </c>
      <c r="E7830" s="598">
        <v>4011.95</v>
      </c>
      <c r="F7830" s="591" t="s">
        <v>8176</v>
      </c>
    </row>
    <row r="7831" spans="1:6">
      <c r="A7831" s="596">
        <v>101458</v>
      </c>
      <c r="B7831" s="596" t="s">
        <v>8492</v>
      </c>
      <c r="C7831" s="596" t="s">
        <v>8256</v>
      </c>
      <c r="D7831" s="596" t="s">
        <v>942</v>
      </c>
      <c r="E7831" s="598">
        <v>3995.56</v>
      </c>
      <c r="F7831" s="591" t="s">
        <v>8176</v>
      </c>
    </row>
    <row r="7832" spans="1:6">
      <c r="A7832" s="596">
        <v>101459</v>
      </c>
      <c r="B7832" s="596" t="s">
        <v>8240</v>
      </c>
      <c r="C7832" s="596" t="s">
        <v>8256</v>
      </c>
      <c r="D7832" s="596" t="s">
        <v>942</v>
      </c>
      <c r="E7832" s="598">
        <v>3645.27</v>
      </c>
      <c r="F7832" s="591" t="s">
        <v>8176</v>
      </c>
    </row>
    <row r="7833" spans="1:6">
      <c r="A7833" s="596">
        <v>101460</v>
      </c>
      <c r="B7833" s="596" t="s">
        <v>8363</v>
      </c>
      <c r="C7833" s="596" t="s">
        <v>8256</v>
      </c>
      <c r="D7833" s="596" t="s">
        <v>942</v>
      </c>
      <c r="E7833" s="598">
        <v>3329.48</v>
      </c>
      <c r="F7833" s="591" t="s">
        <v>8176</v>
      </c>
    </row>
    <row r="7834" spans="1:6">
      <c r="A7834" s="596">
        <v>11270</v>
      </c>
      <c r="B7834" s="596" t="s">
        <v>8493</v>
      </c>
      <c r="C7834" s="596" t="s">
        <v>8494</v>
      </c>
      <c r="D7834" s="596" t="s">
        <v>8495</v>
      </c>
      <c r="E7834" s="598">
        <v>2.66</v>
      </c>
    </row>
    <row r="7835" spans="1:6">
      <c r="A7835" s="596">
        <v>412</v>
      </c>
      <c r="B7835" s="596" t="s">
        <v>8496</v>
      </c>
      <c r="C7835" s="596" t="s">
        <v>8494</v>
      </c>
      <c r="D7835" s="596" t="s">
        <v>8495</v>
      </c>
      <c r="E7835" s="597">
        <v>1.64</v>
      </c>
    </row>
    <row r="7836" spans="1:6">
      <c r="A7836" s="596">
        <v>414</v>
      </c>
      <c r="B7836" s="596" t="s">
        <v>8497</v>
      </c>
      <c r="C7836" s="596" t="s">
        <v>8494</v>
      </c>
      <c r="D7836" s="596" t="s">
        <v>8495</v>
      </c>
      <c r="E7836" s="597">
        <v>0.1</v>
      </c>
    </row>
    <row r="7837" spans="1:6">
      <c r="A7837" s="596">
        <v>410</v>
      </c>
      <c r="B7837" s="596" t="s">
        <v>8498</v>
      </c>
      <c r="C7837" s="596" t="s">
        <v>8494</v>
      </c>
      <c r="D7837" s="596" t="s">
        <v>8495</v>
      </c>
      <c r="E7837" s="597">
        <v>0.25</v>
      </c>
    </row>
    <row r="7838" spans="1:6">
      <c r="A7838" s="596">
        <v>411</v>
      </c>
      <c r="B7838" s="596" t="s">
        <v>8499</v>
      </c>
      <c r="C7838" s="596" t="s">
        <v>8494</v>
      </c>
      <c r="D7838" s="596" t="s">
        <v>8500</v>
      </c>
      <c r="E7838" s="597">
        <v>0.32</v>
      </c>
    </row>
    <row r="7839" spans="1:6">
      <c r="A7839" s="596">
        <v>408</v>
      </c>
      <c r="B7839" s="596" t="s">
        <v>8501</v>
      </c>
      <c r="C7839" s="596" t="s">
        <v>8494</v>
      </c>
      <c r="D7839" s="596" t="s">
        <v>8495</v>
      </c>
      <c r="E7839" s="597">
        <v>1.58</v>
      </c>
    </row>
    <row r="7840" spans="1:6">
      <c r="A7840" s="596">
        <v>39131</v>
      </c>
      <c r="B7840" s="596" t="s">
        <v>8502</v>
      </c>
      <c r="C7840" s="596" t="s">
        <v>8494</v>
      </c>
      <c r="D7840" s="596" t="s">
        <v>8495</v>
      </c>
      <c r="E7840" s="598">
        <v>4.18</v>
      </c>
    </row>
    <row r="7841" spans="1:5">
      <c r="A7841" s="596">
        <v>394</v>
      </c>
      <c r="B7841" s="596" t="s">
        <v>8503</v>
      </c>
      <c r="C7841" s="596" t="s">
        <v>8494</v>
      </c>
      <c r="D7841" s="596" t="s">
        <v>8495</v>
      </c>
      <c r="E7841" s="597">
        <v>4.2300000000000004</v>
      </c>
    </row>
    <row r="7842" spans="1:5">
      <c r="A7842" s="596">
        <v>39130</v>
      </c>
      <c r="B7842" s="596" t="s">
        <v>8504</v>
      </c>
      <c r="C7842" s="596" t="s">
        <v>8494</v>
      </c>
      <c r="D7842" s="596" t="s">
        <v>8495</v>
      </c>
      <c r="E7842" s="597">
        <v>3.82</v>
      </c>
    </row>
    <row r="7843" spans="1:5">
      <c r="A7843" s="596">
        <v>395</v>
      </c>
      <c r="B7843" s="596" t="s">
        <v>8505</v>
      </c>
      <c r="C7843" s="596" t="s">
        <v>8494</v>
      </c>
      <c r="D7843" s="596" t="s">
        <v>8495</v>
      </c>
      <c r="E7843" s="597">
        <v>4.08</v>
      </c>
    </row>
    <row r="7844" spans="1:5">
      <c r="A7844" s="596">
        <v>39127</v>
      </c>
      <c r="B7844" s="596" t="s">
        <v>8506</v>
      </c>
      <c r="C7844" s="596" t="s">
        <v>8494</v>
      </c>
      <c r="D7844" s="596" t="s">
        <v>8495</v>
      </c>
      <c r="E7844" s="597">
        <v>2.0099999999999998</v>
      </c>
    </row>
    <row r="7845" spans="1:5">
      <c r="A7845" s="596">
        <v>392</v>
      </c>
      <c r="B7845" s="596" t="s">
        <v>8507</v>
      </c>
      <c r="C7845" s="596" t="s">
        <v>8494</v>
      </c>
      <c r="D7845" s="596" t="s">
        <v>8495</v>
      </c>
      <c r="E7845" s="597">
        <v>2.06</v>
      </c>
    </row>
    <row r="7846" spans="1:5">
      <c r="A7846" s="596">
        <v>39129</v>
      </c>
      <c r="B7846" s="596" t="s">
        <v>8508</v>
      </c>
      <c r="C7846" s="596" t="s">
        <v>8494</v>
      </c>
      <c r="D7846" s="596" t="s">
        <v>8495</v>
      </c>
      <c r="E7846" s="597">
        <v>2.35</v>
      </c>
    </row>
    <row r="7847" spans="1:5">
      <c r="A7847" s="596">
        <v>393</v>
      </c>
      <c r="B7847" s="596" t="s">
        <v>8509</v>
      </c>
      <c r="C7847" s="596" t="s">
        <v>8494</v>
      </c>
      <c r="D7847" s="596" t="s">
        <v>8500</v>
      </c>
      <c r="E7847" s="597">
        <v>2.46</v>
      </c>
    </row>
    <row r="7848" spans="1:5">
      <c r="A7848" s="596">
        <v>39133</v>
      </c>
      <c r="B7848" s="596" t="s">
        <v>8510</v>
      </c>
      <c r="C7848" s="596" t="s">
        <v>8494</v>
      </c>
      <c r="D7848" s="596" t="s">
        <v>8495</v>
      </c>
      <c r="E7848" s="597">
        <v>5.49</v>
      </c>
    </row>
    <row r="7849" spans="1:5">
      <c r="A7849" s="596">
        <v>397</v>
      </c>
      <c r="B7849" s="596" t="s">
        <v>8511</v>
      </c>
      <c r="C7849" s="596" t="s">
        <v>8494</v>
      </c>
      <c r="D7849" s="596" t="s">
        <v>8495</v>
      </c>
      <c r="E7849" s="597">
        <v>6.07</v>
      </c>
    </row>
    <row r="7850" spans="1:5">
      <c r="A7850" s="596">
        <v>39132</v>
      </c>
      <c r="B7850" s="596" t="s">
        <v>8512</v>
      </c>
      <c r="C7850" s="596" t="s">
        <v>8494</v>
      </c>
      <c r="D7850" s="596" t="s">
        <v>8495</v>
      </c>
      <c r="E7850" s="597">
        <v>4.3899999999999997</v>
      </c>
    </row>
    <row r="7851" spans="1:5">
      <c r="A7851" s="596">
        <v>396</v>
      </c>
      <c r="B7851" s="596" t="s">
        <v>8513</v>
      </c>
      <c r="C7851" s="596" t="s">
        <v>8494</v>
      </c>
      <c r="D7851" s="596" t="s">
        <v>8495</v>
      </c>
      <c r="E7851" s="597">
        <v>4.71</v>
      </c>
    </row>
    <row r="7852" spans="1:5">
      <c r="A7852" s="596">
        <v>39135</v>
      </c>
      <c r="B7852" s="596" t="s">
        <v>8514</v>
      </c>
      <c r="C7852" s="596" t="s">
        <v>8494</v>
      </c>
      <c r="D7852" s="596" t="s">
        <v>8495</v>
      </c>
      <c r="E7852" s="597">
        <v>8.7899999999999991</v>
      </c>
    </row>
    <row r="7853" spans="1:5">
      <c r="A7853" s="596">
        <v>39128</v>
      </c>
      <c r="B7853" s="596" t="s">
        <v>8515</v>
      </c>
      <c r="C7853" s="596" t="s">
        <v>8494</v>
      </c>
      <c r="D7853" s="596" t="s">
        <v>8495</v>
      </c>
      <c r="E7853" s="597">
        <v>2.19</v>
      </c>
    </row>
    <row r="7854" spans="1:5">
      <c r="A7854" s="596">
        <v>400</v>
      </c>
      <c r="B7854" s="596" t="s">
        <v>8516</v>
      </c>
      <c r="C7854" s="596" t="s">
        <v>8494</v>
      </c>
      <c r="D7854" s="596" t="s">
        <v>8495</v>
      </c>
      <c r="E7854" s="597">
        <v>2.14</v>
      </c>
    </row>
    <row r="7855" spans="1:5">
      <c r="A7855" s="596">
        <v>39125</v>
      </c>
      <c r="B7855" s="596" t="s">
        <v>8517</v>
      </c>
      <c r="C7855" s="596" t="s">
        <v>8494</v>
      </c>
      <c r="D7855" s="596" t="s">
        <v>8495</v>
      </c>
      <c r="E7855" s="597">
        <v>2.19</v>
      </c>
    </row>
    <row r="7856" spans="1:5">
      <c r="A7856" s="596">
        <v>39134</v>
      </c>
      <c r="B7856" s="596" t="s">
        <v>8518</v>
      </c>
      <c r="C7856" s="596" t="s">
        <v>8494</v>
      </c>
      <c r="D7856" s="596" t="s">
        <v>8495</v>
      </c>
      <c r="E7856" s="597">
        <v>7.32</v>
      </c>
    </row>
    <row r="7857" spans="1:5">
      <c r="A7857" s="596">
        <v>398</v>
      </c>
      <c r="B7857" s="596" t="s">
        <v>8519</v>
      </c>
      <c r="C7857" s="596" t="s">
        <v>8494</v>
      </c>
      <c r="D7857" s="596" t="s">
        <v>8495</v>
      </c>
      <c r="E7857" s="598">
        <v>6.75</v>
      </c>
    </row>
    <row r="7858" spans="1:5">
      <c r="A7858" s="596">
        <v>39126</v>
      </c>
      <c r="B7858" s="596" t="s">
        <v>8520</v>
      </c>
      <c r="C7858" s="596" t="s">
        <v>8494</v>
      </c>
      <c r="D7858" s="596" t="s">
        <v>8495</v>
      </c>
      <c r="E7858" s="597">
        <v>9.89</v>
      </c>
    </row>
    <row r="7859" spans="1:5">
      <c r="A7859" s="596">
        <v>399</v>
      </c>
      <c r="B7859" s="596" t="s">
        <v>8521</v>
      </c>
      <c r="C7859" s="596" t="s">
        <v>8494</v>
      </c>
      <c r="D7859" s="596" t="s">
        <v>8495</v>
      </c>
      <c r="E7859" s="597">
        <v>8.7100000000000009</v>
      </c>
    </row>
    <row r="7860" spans="1:5">
      <c r="A7860" s="596">
        <v>39158</v>
      </c>
      <c r="B7860" s="596" t="s">
        <v>8522</v>
      </c>
      <c r="C7860" s="596" t="s">
        <v>8494</v>
      </c>
      <c r="D7860" s="596" t="s">
        <v>8495</v>
      </c>
      <c r="E7860" s="597">
        <v>23.39</v>
      </c>
    </row>
    <row r="7861" spans="1:5">
      <c r="A7861" s="596">
        <v>39141</v>
      </c>
      <c r="B7861" s="596" t="s">
        <v>8523</v>
      </c>
      <c r="C7861" s="596" t="s">
        <v>8494</v>
      </c>
      <c r="D7861" s="596" t="s">
        <v>8495</v>
      </c>
      <c r="E7861" s="597">
        <v>1.7</v>
      </c>
    </row>
    <row r="7862" spans="1:5">
      <c r="A7862" s="596">
        <v>39140</v>
      </c>
      <c r="B7862" s="596" t="s">
        <v>8524</v>
      </c>
      <c r="C7862" s="596" t="s">
        <v>8494</v>
      </c>
      <c r="D7862" s="596" t="s">
        <v>8495</v>
      </c>
      <c r="E7862" s="597">
        <v>1.54</v>
      </c>
    </row>
    <row r="7863" spans="1:5">
      <c r="A7863" s="596">
        <v>39137</v>
      </c>
      <c r="B7863" s="596" t="s">
        <v>8525</v>
      </c>
      <c r="C7863" s="596" t="s">
        <v>8494</v>
      </c>
      <c r="D7863" s="596" t="s">
        <v>8495</v>
      </c>
      <c r="E7863" s="597">
        <v>0.88</v>
      </c>
    </row>
    <row r="7864" spans="1:5">
      <c r="A7864" s="596">
        <v>39139</v>
      </c>
      <c r="B7864" s="596" t="s">
        <v>8526</v>
      </c>
      <c r="C7864" s="596" t="s">
        <v>8494</v>
      </c>
      <c r="D7864" s="596" t="s">
        <v>8495</v>
      </c>
      <c r="E7864" s="597">
        <v>1.28</v>
      </c>
    </row>
    <row r="7865" spans="1:5">
      <c r="A7865" s="596">
        <v>39143</v>
      </c>
      <c r="B7865" s="596" t="s">
        <v>8527</v>
      </c>
      <c r="C7865" s="596" t="s">
        <v>8494</v>
      </c>
      <c r="D7865" s="596" t="s">
        <v>8495</v>
      </c>
      <c r="E7865" s="597">
        <v>3.5</v>
      </c>
    </row>
    <row r="7866" spans="1:5">
      <c r="A7866" s="596">
        <v>39142</v>
      </c>
      <c r="B7866" s="596" t="s">
        <v>8528</v>
      </c>
      <c r="C7866" s="596" t="s">
        <v>8494</v>
      </c>
      <c r="D7866" s="596" t="s">
        <v>8495</v>
      </c>
      <c r="E7866" s="597">
        <v>2.5099999999999998</v>
      </c>
    </row>
    <row r="7867" spans="1:5">
      <c r="A7867" s="596">
        <v>39138</v>
      </c>
      <c r="B7867" s="596" t="s">
        <v>8529</v>
      </c>
      <c r="C7867" s="596" t="s">
        <v>8494</v>
      </c>
      <c r="D7867" s="596" t="s">
        <v>8495</v>
      </c>
      <c r="E7867" s="597">
        <v>0.94</v>
      </c>
    </row>
    <row r="7868" spans="1:5">
      <c r="A7868" s="596">
        <v>39136</v>
      </c>
      <c r="B7868" s="596" t="s">
        <v>8530</v>
      </c>
      <c r="C7868" s="596" t="s">
        <v>8494</v>
      </c>
      <c r="D7868" s="596" t="s">
        <v>8495</v>
      </c>
      <c r="E7868" s="598">
        <v>0.62</v>
      </c>
    </row>
    <row r="7869" spans="1:5">
      <c r="A7869" s="596">
        <v>39144</v>
      </c>
      <c r="B7869" s="596" t="s">
        <v>8531</v>
      </c>
      <c r="C7869" s="596" t="s">
        <v>8494</v>
      </c>
      <c r="D7869" s="596" t="s">
        <v>8495</v>
      </c>
      <c r="E7869" s="597">
        <v>4.08</v>
      </c>
    </row>
    <row r="7870" spans="1:5">
      <c r="A7870" s="596">
        <v>39145</v>
      </c>
      <c r="B7870" s="596" t="s">
        <v>8532</v>
      </c>
      <c r="C7870" s="596" t="s">
        <v>8494</v>
      </c>
      <c r="D7870" s="596" t="s">
        <v>8495</v>
      </c>
      <c r="E7870" s="598">
        <v>6.72</v>
      </c>
    </row>
    <row r="7871" spans="1:5">
      <c r="A7871" s="596">
        <v>12615</v>
      </c>
      <c r="B7871" s="596" t="s">
        <v>8533</v>
      </c>
      <c r="C7871" s="596" t="s">
        <v>8494</v>
      </c>
      <c r="D7871" s="596" t="s">
        <v>8495</v>
      </c>
      <c r="E7871" s="597">
        <v>12.58</v>
      </c>
    </row>
    <row r="7872" spans="1:5">
      <c r="A7872" s="596">
        <v>11927</v>
      </c>
      <c r="B7872" s="596" t="s">
        <v>8534</v>
      </c>
      <c r="C7872" s="596" t="s">
        <v>8494</v>
      </c>
      <c r="D7872" s="596" t="s">
        <v>8495</v>
      </c>
      <c r="E7872" s="597">
        <v>7.95</v>
      </c>
    </row>
    <row r="7873" spans="1:5">
      <c r="A7873" s="596">
        <v>11928</v>
      </c>
      <c r="B7873" s="596" t="s">
        <v>8535</v>
      </c>
      <c r="C7873" s="596" t="s">
        <v>8494</v>
      </c>
      <c r="D7873" s="596" t="s">
        <v>8495</v>
      </c>
      <c r="E7873" s="597">
        <v>9.11</v>
      </c>
    </row>
    <row r="7874" spans="1:5">
      <c r="A7874" s="596">
        <v>11929</v>
      </c>
      <c r="B7874" s="596" t="s">
        <v>8536</v>
      </c>
      <c r="C7874" s="596" t="s">
        <v>8494</v>
      </c>
      <c r="D7874" s="596" t="s">
        <v>8495</v>
      </c>
      <c r="E7874" s="597">
        <v>14.09</v>
      </c>
    </row>
    <row r="7875" spans="1:5">
      <c r="A7875" s="596">
        <v>36801</v>
      </c>
      <c r="B7875" s="596" t="s">
        <v>8537</v>
      </c>
      <c r="C7875" s="596" t="s">
        <v>8494</v>
      </c>
      <c r="D7875" s="596" t="s">
        <v>8495</v>
      </c>
      <c r="E7875" s="597">
        <v>38.17</v>
      </c>
    </row>
    <row r="7876" spans="1:5">
      <c r="A7876" s="596">
        <v>36246</v>
      </c>
      <c r="B7876" s="596" t="s">
        <v>8538</v>
      </c>
      <c r="C7876" s="596" t="s">
        <v>8539</v>
      </c>
      <c r="D7876" s="596" t="s">
        <v>8495</v>
      </c>
      <c r="E7876" s="598">
        <v>4.0599999999999996</v>
      </c>
    </row>
    <row r="7877" spans="1:5">
      <c r="A7877" s="596">
        <v>37600</v>
      </c>
      <c r="B7877" s="596" t="s">
        <v>8540</v>
      </c>
      <c r="C7877" s="596" t="s">
        <v>8494</v>
      </c>
      <c r="D7877" s="596" t="s">
        <v>8541</v>
      </c>
      <c r="E7877" s="598">
        <v>99.44</v>
      </c>
    </row>
    <row r="7878" spans="1:5">
      <c r="A7878" s="596">
        <v>37599</v>
      </c>
      <c r="B7878" s="596" t="s">
        <v>8542</v>
      </c>
      <c r="C7878" s="596" t="s">
        <v>8494</v>
      </c>
      <c r="D7878" s="596" t="s">
        <v>8541</v>
      </c>
      <c r="E7878" s="598">
        <v>92.56</v>
      </c>
    </row>
    <row r="7879" spans="1:5">
      <c r="A7879" s="596">
        <v>1</v>
      </c>
      <c r="B7879" s="596" t="s">
        <v>8543</v>
      </c>
      <c r="C7879" s="596" t="s">
        <v>124</v>
      </c>
      <c r="D7879" s="596" t="s">
        <v>8500</v>
      </c>
      <c r="E7879" s="598">
        <v>130</v>
      </c>
    </row>
    <row r="7880" spans="1:5">
      <c r="A7880" s="596">
        <v>3</v>
      </c>
      <c r="B7880" s="596" t="s">
        <v>8544</v>
      </c>
      <c r="C7880" s="596" t="s">
        <v>8545</v>
      </c>
      <c r="D7880" s="596" t="s">
        <v>8495</v>
      </c>
      <c r="E7880" s="597">
        <v>15.58</v>
      </c>
    </row>
    <row r="7881" spans="1:5">
      <c r="A7881" s="596">
        <v>43054</v>
      </c>
      <c r="B7881" s="596" t="s">
        <v>8546</v>
      </c>
      <c r="C7881" s="596" t="s">
        <v>124</v>
      </c>
      <c r="D7881" s="596" t="s">
        <v>8495</v>
      </c>
      <c r="E7881" s="598">
        <v>9.7899999999999991</v>
      </c>
    </row>
    <row r="7882" spans="1:5">
      <c r="A7882" s="596">
        <v>42402</v>
      </c>
      <c r="B7882" s="596" t="s">
        <v>8547</v>
      </c>
      <c r="C7882" s="596" t="s">
        <v>124</v>
      </c>
      <c r="D7882" s="596" t="s">
        <v>8495</v>
      </c>
      <c r="E7882" s="598">
        <v>9.35</v>
      </c>
    </row>
    <row r="7883" spans="1:5">
      <c r="A7883" s="596">
        <v>42403</v>
      </c>
      <c r="B7883" s="596" t="s">
        <v>8548</v>
      </c>
      <c r="C7883" s="596" t="s">
        <v>124</v>
      </c>
      <c r="D7883" s="596" t="s">
        <v>8495</v>
      </c>
      <c r="E7883" s="597">
        <v>12</v>
      </c>
    </row>
    <row r="7884" spans="1:5">
      <c r="A7884" s="596">
        <v>42404</v>
      </c>
      <c r="B7884" s="596" t="s">
        <v>8549</v>
      </c>
      <c r="C7884" s="596" t="s">
        <v>124</v>
      </c>
      <c r="D7884" s="596" t="s">
        <v>8495</v>
      </c>
      <c r="E7884" s="597">
        <v>11.93</v>
      </c>
    </row>
    <row r="7885" spans="1:5">
      <c r="A7885" s="596">
        <v>42405</v>
      </c>
      <c r="B7885" s="596" t="s">
        <v>8550</v>
      </c>
      <c r="C7885" s="596" t="s">
        <v>124</v>
      </c>
      <c r="D7885" s="596" t="s">
        <v>8495</v>
      </c>
      <c r="E7885" s="597">
        <v>12.71</v>
      </c>
    </row>
    <row r="7886" spans="1:5">
      <c r="A7886" s="596">
        <v>34341</v>
      </c>
      <c r="B7886" s="596" t="s">
        <v>8551</v>
      </c>
      <c r="C7886" s="596" t="s">
        <v>124</v>
      </c>
      <c r="D7886" s="596" t="s">
        <v>8495</v>
      </c>
      <c r="E7886" s="597">
        <v>11.03</v>
      </c>
    </row>
    <row r="7887" spans="1:5">
      <c r="A7887" s="596">
        <v>43053</v>
      </c>
      <c r="B7887" s="596" t="s">
        <v>8552</v>
      </c>
      <c r="C7887" s="596" t="s">
        <v>124</v>
      </c>
      <c r="D7887" s="596" t="s">
        <v>8495</v>
      </c>
      <c r="E7887" s="597">
        <v>8.74</v>
      </c>
    </row>
    <row r="7888" spans="1:5">
      <c r="A7888" s="596">
        <v>43058</v>
      </c>
      <c r="B7888" s="596" t="s">
        <v>8553</v>
      </c>
      <c r="C7888" s="596" t="s">
        <v>124</v>
      </c>
      <c r="D7888" s="596" t="s">
        <v>8495</v>
      </c>
      <c r="E7888" s="598">
        <v>9.06</v>
      </c>
    </row>
    <row r="7889" spans="1:5">
      <c r="A7889" s="596">
        <v>34</v>
      </c>
      <c r="B7889" s="596" t="s">
        <v>8554</v>
      </c>
      <c r="C7889" s="596" t="s">
        <v>124</v>
      </c>
      <c r="D7889" s="596" t="s">
        <v>8495</v>
      </c>
      <c r="E7889" s="597">
        <v>9.11</v>
      </c>
    </row>
    <row r="7890" spans="1:5">
      <c r="A7890" s="596">
        <v>43055</v>
      </c>
      <c r="B7890" s="596" t="s">
        <v>8555</v>
      </c>
      <c r="C7890" s="596" t="s">
        <v>124</v>
      </c>
      <c r="D7890" s="596" t="s">
        <v>8500</v>
      </c>
      <c r="E7890" s="597">
        <v>7.89</v>
      </c>
    </row>
    <row r="7891" spans="1:5">
      <c r="A7891" s="596">
        <v>43056</v>
      </c>
      <c r="B7891" s="596" t="s">
        <v>8556</v>
      </c>
      <c r="C7891" s="596" t="s">
        <v>124</v>
      </c>
      <c r="D7891" s="596" t="s">
        <v>8495</v>
      </c>
      <c r="E7891" s="597">
        <v>9.1</v>
      </c>
    </row>
    <row r="7892" spans="1:5">
      <c r="A7892" s="596">
        <v>43057</v>
      </c>
      <c r="B7892" s="596" t="s">
        <v>8557</v>
      </c>
      <c r="C7892" s="596" t="s">
        <v>124</v>
      </c>
      <c r="D7892" s="596" t="s">
        <v>8495</v>
      </c>
      <c r="E7892" s="597">
        <v>10</v>
      </c>
    </row>
    <row r="7893" spans="1:5">
      <c r="A7893" s="596">
        <v>34449</v>
      </c>
      <c r="B7893" s="596" t="s">
        <v>8558</v>
      </c>
      <c r="C7893" s="596" t="s">
        <v>124</v>
      </c>
      <c r="D7893" s="596" t="s">
        <v>8495</v>
      </c>
      <c r="E7893" s="597">
        <v>10.69</v>
      </c>
    </row>
    <row r="7894" spans="1:5">
      <c r="A7894" s="596">
        <v>32</v>
      </c>
      <c r="B7894" s="596" t="s">
        <v>8559</v>
      </c>
      <c r="C7894" s="596" t="s">
        <v>124</v>
      </c>
      <c r="D7894" s="596" t="s">
        <v>8495</v>
      </c>
      <c r="E7894" s="597">
        <v>9.61</v>
      </c>
    </row>
    <row r="7895" spans="1:5">
      <c r="A7895" s="596">
        <v>33</v>
      </c>
      <c r="B7895" s="596" t="s">
        <v>8560</v>
      </c>
      <c r="C7895" s="596" t="s">
        <v>124</v>
      </c>
      <c r="D7895" s="596" t="s">
        <v>8495</v>
      </c>
      <c r="E7895" s="597">
        <v>9.66</v>
      </c>
    </row>
    <row r="7896" spans="1:5">
      <c r="A7896" s="596">
        <v>43061</v>
      </c>
      <c r="B7896" s="596" t="s">
        <v>8561</v>
      </c>
      <c r="C7896" s="596" t="s">
        <v>124</v>
      </c>
      <c r="D7896" s="596" t="s">
        <v>8495</v>
      </c>
      <c r="E7896" s="597">
        <v>9.0299999999999994</v>
      </c>
    </row>
    <row r="7897" spans="1:5">
      <c r="A7897" s="596">
        <v>43059</v>
      </c>
      <c r="B7897" s="596" t="s">
        <v>8562</v>
      </c>
      <c r="C7897" s="596" t="s">
        <v>124</v>
      </c>
      <c r="D7897" s="596" t="s">
        <v>8495</v>
      </c>
      <c r="E7897" s="597">
        <v>8.6199999999999992</v>
      </c>
    </row>
    <row r="7898" spans="1:5">
      <c r="A7898" s="596">
        <v>43062</v>
      </c>
      <c r="B7898" s="596" t="s">
        <v>8563</v>
      </c>
      <c r="C7898" s="596" t="s">
        <v>124</v>
      </c>
      <c r="D7898" s="596" t="s">
        <v>8495</v>
      </c>
      <c r="E7898" s="597">
        <v>9.5500000000000007</v>
      </c>
    </row>
    <row r="7899" spans="1:5">
      <c r="A7899" s="596">
        <v>43060</v>
      </c>
      <c r="B7899" s="596" t="s">
        <v>8564</v>
      </c>
      <c r="C7899" s="596" t="s">
        <v>124</v>
      </c>
      <c r="D7899" s="596" t="s">
        <v>8495</v>
      </c>
      <c r="E7899" s="597">
        <v>7.51</v>
      </c>
    </row>
    <row r="7900" spans="1:5">
      <c r="A7900" s="596">
        <v>40410</v>
      </c>
      <c r="B7900" s="596" t="s">
        <v>8565</v>
      </c>
      <c r="C7900" s="596" t="s">
        <v>8494</v>
      </c>
      <c r="D7900" s="596" t="s">
        <v>8541</v>
      </c>
      <c r="E7900" s="597">
        <v>22.27</v>
      </c>
    </row>
    <row r="7901" spans="1:5">
      <c r="A7901" s="596">
        <v>40411</v>
      </c>
      <c r="B7901" s="596" t="s">
        <v>8566</v>
      </c>
      <c r="C7901" s="596" t="s">
        <v>8494</v>
      </c>
      <c r="D7901" s="596" t="s">
        <v>8541</v>
      </c>
      <c r="E7901" s="597">
        <v>24.17</v>
      </c>
    </row>
    <row r="7902" spans="1:5">
      <c r="A7902" s="596">
        <v>40412</v>
      </c>
      <c r="B7902" s="596" t="s">
        <v>8567</v>
      </c>
      <c r="C7902" s="596" t="s">
        <v>8494</v>
      </c>
      <c r="D7902" s="596" t="s">
        <v>8541</v>
      </c>
      <c r="E7902" s="597">
        <v>27.12</v>
      </c>
    </row>
    <row r="7903" spans="1:5">
      <c r="A7903" s="596">
        <v>44254</v>
      </c>
      <c r="B7903" s="596" t="s">
        <v>8568</v>
      </c>
      <c r="C7903" s="596" t="s">
        <v>8494</v>
      </c>
      <c r="D7903" s="596" t="s">
        <v>8495</v>
      </c>
      <c r="E7903" s="597">
        <v>30.04</v>
      </c>
    </row>
    <row r="7904" spans="1:5">
      <c r="A7904" s="596">
        <v>44255</v>
      </c>
      <c r="B7904" s="596" t="s">
        <v>8569</v>
      </c>
      <c r="C7904" s="596" t="s">
        <v>8494</v>
      </c>
      <c r="D7904" s="596" t="s">
        <v>8495</v>
      </c>
      <c r="E7904" s="598">
        <v>33.29</v>
      </c>
    </row>
    <row r="7905" spans="1:5">
      <c r="A7905" s="596">
        <v>44256</v>
      </c>
      <c r="B7905" s="596" t="s">
        <v>8570</v>
      </c>
      <c r="C7905" s="596" t="s">
        <v>8494</v>
      </c>
      <c r="D7905" s="596" t="s">
        <v>8495</v>
      </c>
      <c r="E7905" s="598">
        <v>37.6</v>
      </c>
    </row>
    <row r="7906" spans="1:5">
      <c r="A7906" s="596">
        <v>44257</v>
      </c>
      <c r="B7906" s="596" t="s">
        <v>8571</v>
      </c>
      <c r="C7906" s="596" t="s">
        <v>8494</v>
      </c>
      <c r="D7906" s="596" t="s">
        <v>8495</v>
      </c>
      <c r="E7906" s="597">
        <v>59.49</v>
      </c>
    </row>
    <row r="7907" spans="1:5">
      <c r="A7907" s="596">
        <v>44258</v>
      </c>
      <c r="B7907" s="596" t="s">
        <v>8572</v>
      </c>
      <c r="C7907" s="596" t="s">
        <v>8494</v>
      </c>
      <c r="D7907" s="596" t="s">
        <v>8495</v>
      </c>
      <c r="E7907" s="597">
        <v>67.989999999999995</v>
      </c>
    </row>
    <row r="7908" spans="1:5">
      <c r="A7908" s="596">
        <v>44259</v>
      </c>
      <c r="B7908" s="596" t="s">
        <v>8573</v>
      </c>
      <c r="C7908" s="596" t="s">
        <v>8494</v>
      </c>
      <c r="D7908" s="596" t="s">
        <v>8495</v>
      </c>
      <c r="E7908" s="597">
        <v>93.33</v>
      </c>
    </row>
    <row r="7909" spans="1:5">
      <c r="A7909" s="596">
        <v>37997</v>
      </c>
      <c r="B7909" s="596" t="s">
        <v>8574</v>
      </c>
      <c r="C7909" s="596" t="s">
        <v>8494</v>
      </c>
      <c r="D7909" s="596" t="s">
        <v>8495</v>
      </c>
      <c r="E7909" s="597">
        <v>17.899999999999999</v>
      </c>
    </row>
    <row r="7910" spans="1:5">
      <c r="A7910" s="596">
        <v>37998</v>
      </c>
      <c r="B7910" s="596" t="s">
        <v>8575</v>
      </c>
      <c r="C7910" s="596" t="s">
        <v>8494</v>
      </c>
      <c r="D7910" s="596" t="s">
        <v>8495</v>
      </c>
      <c r="E7910" s="597">
        <v>23.96</v>
      </c>
    </row>
    <row r="7911" spans="1:5">
      <c r="A7911" s="596">
        <v>55</v>
      </c>
      <c r="B7911" s="596" t="s">
        <v>8576</v>
      </c>
      <c r="C7911" s="596" t="s">
        <v>8494</v>
      </c>
      <c r="D7911" s="596" t="s">
        <v>8541</v>
      </c>
      <c r="E7911" s="597">
        <v>4.17</v>
      </c>
    </row>
    <row r="7912" spans="1:5">
      <c r="A7912" s="596">
        <v>61</v>
      </c>
      <c r="B7912" s="596" t="s">
        <v>8577</v>
      </c>
      <c r="C7912" s="596" t="s">
        <v>8494</v>
      </c>
      <c r="D7912" s="596" t="s">
        <v>8541</v>
      </c>
      <c r="E7912" s="597">
        <v>3.94</v>
      </c>
    </row>
    <row r="7913" spans="1:5">
      <c r="A7913" s="596">
        <v>62</v>
      </c>
      <c r="B7913" s="596" t="s">
        <v>8578</v>
      </c>
      <c r="C7913" s="596" t="s">
        <v>8494</v>
      </c>
      <c r="D7913" s="596" t="s">
        <v>8541</v>
      </c>
      <c r="E7913" s="597">
        <v>8.17</v>
      </c>
    </row>
    <row r="7914" spans="1:5">
      <c r="A7914" s="596">
        <v>10899</v>
      </c>
      <c r="B7914" s="596" t="s">
        <v>8579</v>
      </c>
      <c r="C7914" s="596" t="s">
        <v>8494</v>
      </c>
      <c r="D7914" s="596" t="s">
        <v>8495</v>
      </c>
      <c r="E7914" s="597">
        <v>70.069999999999993</v>
      </c>
    </row>
    <row r="7915" spans="1:5">
      <c r="A7915" s="596">
        <v>10900</v>
      </c>
      <c r="B7915" s="596" t="s">
        <v>8580</v>
      </c>
      <c r="C7915" s="596" t="s">
        <v>8494</v>
      </c>
      <c r="D7915" s="596" t="s">
        <v>8495</v>
      </c>
      <c r="E7915" s="597">
        <v>54.83</v>
      </c>
    </row>
    <row r="7916" spans="1:5">
      <c r="A7916" s="596">
        <v>47</v>
      </c>
      <c r="B7916" s="596" t="s">
        <v>8581</v>
      </c>
      <c r="C7916" s="596" t="s">
        <v>8494</v>
      </c>
      <c r="D7916" s="596" t="s">
        <v>8495</v>
      </c>
      <c r="E7916" s="597">
        <v>68.510000000000005</v>
      </c>
    </row>
    <row r="7917" spans="1:5">
      <c r="A7917" s="596">
        <v>48</v>
      </c>
      <c r="B7917" s="596" t="s">
        <v>8582</v>
      </c>
      <c r="C7917" s="596" t="s">
        <v>8494</v>
      </c>
      <c r="D7917" s="596" t="s">
        <v>8495</v>
      </c>
      <c r="E7917" s="597">
        <v>17.87</v>
      </c>
    </row>
    <row r="7918" spans="1:5">
      <c r="A7918" s="596">
        <v>46</v>
      </c>
      <c r="B7918" s="596" t="s">
        <v>8583</v>
      </c>
      <c r="C7918" s="596" t="s">
        <v>8494</v>
      </c>
      <c r="D7918" s="596" t="s">
        <v>8495</v>
      </c>
      <c r="E7918" s="597">
        <v>40.07</v>
      </c>
    </row>
    <row r="7919" spans="1:5">
      <c r="A7919" s="596">
        <v>52</v>
      </c>
      <c r="B7919" s="596" t="s">
        <v>8584</v>
      </c>
      <c r="C7919" s="596" t="s">
        <v>8494</v>
      </c>
      <c r="D7919" s="596" t="s">
        <v>8495</v>
      </c>
      <c r="E7919" s="597">
        <v>13.57</v>
      </c>
    </row>
    <row r="7920" spans="1:5">
      <c r="A7920" s="596">
        <v>43</v>
      </c>
      <c r="B7920" s="596" t="s">
        <v>8585</v>
      </c>
      <c r="C7920" s="596" t="s">
        <v>8494</v>
      </c>
      <c r="D7920" s="596" t="s">
        <v>8495</v>
      </c>
      <c r="E7920" s="597">
        <v>45.82</v>
      </c>
    </row>
    <row r="7921" spans="1:5">
      <c r="A7921" s="596">
        <v>103</v>
      </c>
      <c r="B7921" s="596" t="s">
        <v>8586</v>
      </c>
      <c r="C7921" s="596" t="s">
        <v>8494</v>
      </c>
      <c r="D7921" s="596" t="s">
        <v>8495</v>
      </c>
      <c r="E7921" s="597">
        <v>39.89</v>
      </c>
    </row>
    <row r="7922" spans="1:5">
      <c r="A7922" s="596">
        <v>107</v>
      </c>
      <c r="B7922" s="596" t="s">
        <v>8587</v>
      </c>
      <c r="C7922" s="596" t="s">
        <v>8494</v>
      </c>
      <c r="D7922" s="596" t="s">
        <v>8495</v>
      </c>
      <c r="E7922" s="597">
        <v>0.75</v>
      </c>
    </row>
    <row r="7923" spans="1:5">
      <c r="A7923" s="596">
        <v>65</v>
      </c>
      <c r="B7923" s="596" t="s">
        <v>8588</v>
      </c>
      <c r="C7923" s="596" t="s">
        <v>8494</v>
      </c>
      <c r="D7923" s="596" t="s">
        <v>8495</v>
      </c>
      <c r="E7923" s="597">
        <v>0.82</v>
      </c>
    </row>
    <row r="7924" spans="1:5">
      <c r="A7924" s="596">
        <v>108</v>
      </c>
      <c r="B7924" s="596" t="s">
        <v>8589</v>
      </c>
      <c r="C7924" s="596" t="s">
        <v>8494</v>
      </c>
      <c r="D7924" s="596" t="s">
        <v>8495</v>
      </c>
      <c r="E7924" s="597">
        <v>1.65</v>
      </c>
    </row>
    <row r="7925" spans="1:5">
      <c r="A7925" s="596">
        <v>110</v>
      </c>
      <c r="B7925" s="596" t="s">
        <v>8590</v>
      </c>
      <c r="C7925" s="596" t="s">
        <v>8494</v>
      </c>
      <c r="D7925" s="596" t="s">
        <v>8495</v>
      </c>
      <c r="E7925" s="597">
        <v>5.74</v>
      </c>
    </row>
    <row r="7926" spans="1:5">
      <c r="A7926" s="596">
        <v>109</v>
      </c>
      <c r="B7926" s="596" t="s">
        <v>8591</v>
      </c>
      <c r="C7926" s="596" t="s">
        <v>8494</v>
      </c>
      <c r="D7926" s="596" t="s">
        <v>8495</v>
      </c>
      <c r="E7926" s="597">
        <v>3.42</v>
      </c>
    </row>
    <row r="7927" spans="1:5">
      <c r="A7927" s="596">
        <v>111</v>
      </c>
      <c r="B7927" s="596" t="s">
        <v>8592</v>
      </c>
      <c r="C7927" s="596" t="s">
        <v>8494</v>
      </c>
      <c r="D7927" s="596" t="s">
        <v>8495</v>
      </c>
      <c r="E7927" s="597">
        <v>7.76</v>
      </c>
    </row>
    <row r="7928" spans="1:5">
      <c r="A7928" s="596">
        <v>112</v>
      </c>
      <c r="B7928" s="596" t="s">
        <v>8593</v>
      </c>
      <c r="C7928" s="596" t="s">
        <v>8494</v>
      </c>
      <c r="D7928" s="596" t="s">
        <v>8495</v>
      </c>
      <c r="E7928" s="597">
        <v>4.1100000000000003</v>
      </c>
    </row>
    <row r="7929" spans="1:5">
      <c r="A7929" s="596">
        <v>113</v>
      </c>
      <c r="B7929" s="596" t="s">
        <v>8594</v>
      </c>
      <c r="C7929" s="596" t="s">
        <v>8494</v>
      </c>
      <c r="D7929" s="596" t="s">
        <v>8495</v>
      </c>
      <c r="E7929" s="597">
        <v>10.3</v>
      </c>
    </row>
    <row r="7930" spans="1:5">
      <c r="A7930" s="596">
        <v>104</v>
      </c>
      <c r="B7930" s="596" t="s">
        <v>8595</v>
      </c>
      <c r="C7930" s="596" t="s">
        <v>8494</v>
      </c>
      <c r="D7930" s="596" t="s">
        <v>8495</v>
      </c>
      <c r="E7930" s="597">
        <v>17.93</v>
      </c>
    </row>
    <row r="7931" spans="1:5">
      <c r="A7931" s="596">
        <v>102</v>
      </c>
      <c r="B7931" s="596" t="s">
        <v>8596</v>
      </c>
      <c r="C7931" s="596" t="s">
        <v>8494</v>
      </c>
      <c r="D7931" s="596" t="s">
        <v>8495</v>
      </c>
      <c r="E7931" s="597">
        <v>24.72</v>
      </c>
    </row>
    <row r="7932" spans="1:5">
      <c r="A7932" s="596">
        <v>95</v>
      </c>
      <c r="B7932" s="596" t="s">
        <v>8597</v>
      </c>
      <c r="C7932" s="596" t="s">
        <v>8494</v>
      </c>
      <c r="D7932" s="596" t="s">
        <v>8495</v>
      </c>
      <c r="E7932" s="597">
        <v>10.44</v>
      </c>
    </row>
    <row r="7933" spans="1:5">
      <c r="A7933" s="596">
        <v>96</v>
      </c>
      <c r="B7933" s="596" t="s">
        <v>8598</v>
      </c>
      <c r="C7933" s="596" t="s">
        <v>8494</v>
      </c>
      <c r="D7933" s="596" t="s">
        <v>8495</v>
      </c>
      <c r="E7933" s="597">
        <v>11.36</v>
      </c>
    </row>
    <row r="7934" spans="1:5">
      <c r="A7934" s="596">
        <v>97</v>
      </c>
      <c r="B7934" s="596" t="s">
        <v>8599</v>
      </c>
      <c r="C7934" s="596" t="s">
        <v>8494</v>
      </c>
      <c r="D7934" s="596" t="s">
        <v>8495</v>
      </c>
      <c r="E7934" s="597">
        <v>17.09</v>
      </c>
    </row>
    <row r="7935" spans="1:5">
      <c r="A7935" s="596">
        <v>98</v>
      </c>
      <c r="B7935" s="596" t="s">
        <v>8600</v>
      </c>
      <c r="C7935" s="596" t="s">
        <v>8494</v>
      </c>
      <c r="D7935" s="596" t="s">
        <v>8495</v>
      </c>
      <c r="E7935" s="597">
        <v>25.59</v>
      </c>
    </row>
    <row r="7936" spans="1:5">
      <c r="A7936" s="596">
        <v>99</v>
      </c>
      <c r="B7936" s="596" t="s">
        <v>8601</v>
      </c>
      <c r="C7936" s="596" t="s">
        <v>8494</v>
      </c>
      <c r="D7936" s="596" t="s">
        <v>8495</v>
      </c>
      <c r="E7936" s="597">
        <v>24.18</v>
      </c>
    </row>
    <row r="7937" spans="1:5">
      <c r="A7937" s="596">
        <v>60</v>
      </c>
      <c r="B7937" s="596" t="s">
        <v>8602</v>
      </c>
      <c r="C7937" s="596" t="s">
        <v>8494</v>
      </c>
      <c r="D7937" s="596" t="s">
        <v>8541</v>
      </c>
      <c r="E7937" s="597">
        <v>5.41</v>
      </c>
    </row>
    <row r="7938" spans="1:5">
      <c r="A7938" s="596">
        <v>72</v>
      </c>
      <c r="B7938" s="596" t="s">
        <v>8603</v>
      </c>
      <c r="C7938" s="596" t="s">
        <v>8494</v>
      </c>
      <c r="D7938" s="596" t="s">
        <v>8495</v>
      </c>
      <c r="E7938" s="597">
        <v>46.38</v>
      </c>
    </row>
    <row r="7939" spans="1:5">
      <c r="A7939" s="596">
        <v>67</v>
      </c>
      <c r="B7939" s="596" t="s">
        <v>8604</v>
      </c>
      <c r="C7939" s="596" t="s">
        <v>8494</v>
      </c>
      <c r="D7939" s="596" t="s">
        <v>8495</v>
      </c>
      <c r="E7939" s="597">
        <v>14.99</v>
      </c>
    </row>
    <row r="7940" spans="1:5">
      <c r="A7940" s="596">
        <v>71</v>
      </c>
      <c r="B7940" s="596" t="s">
        <v>8605</v>
      </c>
      <c r="C7940" s="596" t="s">
        <v>8494</v>
      </c>
      <c r="D7940" s="596" t="s">
        <v>8495</v>
      </c>
      <c r="E7940" s="598">
        <v>28.64</v>
      </c>
    </row>
    <row r="7941" spans="1:5">
      <c r="A7941" s="596">
        <v>73</v>
      </c>
      <c r="B7941" s="596" t="s">
        <v>8606</v>
      </c>
      <c r="C7941" s="596" t="s">
        <v>8494</v>
      </c>
      <c r="D7941" s="596" t="s">
        <v>8495</v>
      </c>
      <c r="E7941" s="598">
        <v>14.35</v>
      </c>
    </row>
    <row r="7942" spans="1:5">
      <c r="A7942" s="596">
        <v>100</v>
      </c>
      <c r="B7942" s="596" t="s">
        <v>8607</v>
      </c>
      <c r="C7942" s="596" t="s">
        <v>8494</v>
      </c>
      <c r="D7942" s="596" t="s">
        <v>8495</v>
      </c>
      <c r="E7942" s="598">
        <v>42.25</v>
      </c>
    </row>
    <row r="7943" spans="1:5">
      <c r="A7943" s="596">
        <v>75</v>
      </c>
      <c r="B7943" s="596" t="s">
        <v>8608</v>
      </c>
      <c r="C7943" s="596" t="s">
        <v>8494</v>
      </c>
      <c r="D7943" s="596" t="s">
        <v>8495</v>
      </c>
      <c r="E7943" s="598">
        <v>246.35</v>
      </c>
    </row>
    <row r="7944" spans="1:5">
      <c r="A7944" s="596">
        <v>83</v>
      </c>
      <c r="B7944" s="596" t="s">
        <v>8609</v>
      </c>
      <c r="C7944" s="596" t="s">
        <v>8494</v>
      </c>
      <c r="D7944" s="596" t="s">
        <v>8495</v>
      </c>
      <c r="E7944" s="598">
        <v>196.95</v>
      </c>
    </row>
    <row r="7945" spans="1:5">
      <c r="A7945" s="596">
        <v>74</v>
      </c>
      <c r="B7945" s="596" t="s">
        <v>8610</v>
      </c>
      <c r="C7945" s="596" t="s">
        <v>8494</v>
      </c>
      <c r="D7945" s="596" t="s">
        <v>8495</v>
      </c>
      <c r="E7945" s="598">
        <v>281.58</v>
      </c>
    </row>
    <row r="7946" spans="1:5">
      <c r="A7946" s="596">
        <v>106</v>
      </c>
      <c r="B7946" s="596" t="s">
        <v>8611</v>
      </c>
      <c r="C7946" s="596" t="s">
        <v>8494</v>
      </c>
      <c r="D7946" s="596" t="s">
        <v>8495</v>
      </c>
      <c r="E7946" s="597">
        <v>356.07</v>
      </c>
    </row>
    <row r="7947" spans="1:5">
      <c r="A7947" s="596">
        <v>88</v>
      </c>
      <c r="B7947" s="596" t="s">
        <v>8612</v>
      </c>
      <c r="C7947" s="596" t="s">
        <v>8494</v>
      </c>
      <c r="D7947" s="596" t="s">
        <v>8495</v>
      </c>
      <c r="E7947" s="597">
        <v>10.01</v>
      </c>
    </row>
    <row r="7948" spans="1:5">
      <c r="A7948" s="596">
        <v>82</v>
      </c>
      <c r="B7948" s="596" t="s">
        <v>8613</v>
      </c>
      <c r="C7948" s="596" t="s">
        <v>8494</v>
      </c>
      <c r="D7948" s="596" t="s">
        <v>8495</v>
      </c>
      <c r="E7948" s="597">
        <v>187.38</v>
      </c>
    </row>
    <row r="7949" spans="1:5">
      <c r="A7949" s="596">
        <v>105</v>
      </c>
      <c r="B7949" s="596" t="s">
        <v>8614</v>
      </c>
      <c r="C7949" s="596" t="s">
        <v>8494</v>
      </c>
      <c r="D7949" s="596" t="s">
        <v>8495</v>
      </c>
      <c r="E7949" s="597">
        <v>265.51</v>
      </c>
    </row>
    <row r="7950" spans="1:5">
      <c r="A7950" s="596">
        <v>39719</v>
      </c>
      <c r="B7950" s="596" t="s">
        <v>8615</v>
      </c>
      <c r="C7950" s="596" t="s">
        <v>8545</v>
      </c>
      <c r="D7950" s="596" t="s">
        <v>8495</v>
      </c>
      <c r="E7950" s="597">
        <v>200.15</v>
      </c>
    </row>
    <row r="7951" spans="1:5">
      <c r="A7951" s="596">
        <v>3410</v>
      </c>
      <c r="B7951" s="596" t="s">
        <v>8616</v>
      </c>
      <c r="C7951" s="596" t="s">
        <v>124</v>
      </c>
      <c r="D7951" s="596" t="s">
        <v>8495</v>
      </c>
      <c r="E7951" s="597">
        <v>45.02</v>
      </c>
    </row>
    <row r="7952" spans="1:5">
      <c r="A7952" s="596">
        <v>4791</v>
      </c>
      <c r="B7952" s="596" t="s">
        <v>8617</v>
      </c>
      <c r="C7952" s="596" t="s">
        <v>124</v>
      </c>
      <c r="D7952" s="596" t="s">
        <v>8495</v>
      </c>
      <c r="E7952" s="597">
        <v>27.31</v>
      </c>
    </row>
    <row r="7953" spans="1:5">
      <c r="A7953" s="596">
        <v>157</v>
      </c>
      <c r="B7953" s="596" t="s">
        <v>8618</v>
      </c>
      <c r="C7953" s="596" t="s">
        <v>124</v>
      </c>
      <c r="D7953" s="596" t="s">
        <v>8495</v>
      </c>
      <c r="E7953" s="597">
        <v>157.99</v>
      </c>
    </row>
    <row r="7954" spans="1:5">
      <c r="A7954" s="596">
        <v>156</v>
      </c>
      <c r="B7954" s="596" t="s">
        <v>8619</v>
      </c>
      <c r="C7954" s="596" t="s">
        <v>124</v>
      </c>
      <c r="D7954" s="596" t="s">
        <v>8495</v>
      </c>
      <c r="E7954" s="597">
        <v>56.25</v>
      </c>
    </row>
    <row r="7955" spans="1:5">
      <c r="A7955" s="596">
        <v>131</v>
      </c>
      <c r="B7955" s="596" t="s">
        <v>8620</v>
      </c>
      <c r="C7955" s="596" t="s">
        <v>124</v>
      </c>
      <c r="D7955" s="596" t="s">
        <v>8495</v>
      </c>
      <c r="E7955" s="597">
        <v>48.11</v>
      </c>
    </row>
    <row r="7956" spans="1:5">
      <c r="A7956" s="596">
        <v>21114</v>
      </c>
      <c r="B7956" s="596" t="s">
        <v>8621</v>
      </c>
      <c r="C7956" s="596" t="s">
        <v>8494</v>
      </c>
      <c r="D7956" s="596" t="s">
        <v>8495</v>
      </c>
      <c r="E7956" s="597">
        <v>39.450000000000003</v>
      </c>
    </row>
    <row r="7957" spans="1:5">
      <c r="A7957" s="596">
        <v>119</v>
      </c>
      <c r="B7957" s="596" t="s">
        <v>8622</v>
      </c>
      <c r="C7957" s="596" t="s">
        <v>8494</v>
      </c>
      <c r="D7957" s="596" t="s">
        <v>8500</v>
      </c>
      <c r="E7957" s="597">
        <v>10</v>
      </c>
    </row>
    <row r="7958" spans="1:5">
      <c r="A7958" s="596">
        <v>122</v>
      </c>
      <c r="B7958" s="596" t="s">
        <v>8623</v>
      </c>
      <c r="C7958" s="596" t="s">
        <v>8494</v>
      </c>
      <c r="D7958" s="596" t="s">
        <v>8495</v>
      </c>
      <c r="E7958" s="597">
        <v>76.94</v>
      </c>
    </row>
    <row r="7959" spans="1:5">
      <c r="A7959" s="596">
        <v>20080</v>
      </c>
      <c r="B7959" s="596" t="s">
        <v>8624</v>
      </c>
      <c r="C7959" s="596" t="s">
        <v>8494</v>
      </c>
      <c r="D7959" s="596" t="s">
        <v>8495</v>
      </c>
      <c r="E7959" s="597">
        <v>25.11</v>
      </c>
    </row>
    <row r="7960" spans="1:5">
      <c r="A7960" s="596">
        <v>124</v>
      </c>
      <c r="B7960" s="596" t="s">
        <v>8625</v>
      </c>
      <c r="C7960" s="596" t="s">
        <v>8545</v>
      </c>
      <c r="D7960" s="596" t="s">
        <v>8495</v>
      </c>
      <c r="E7960" s="598">
        <v>18.55</v>
      </c>
    </row>
    <row r="7961" spans="1:5">
      <c r="A7961" s="596">
        <v>7334</v>
      </c>
      <c r="B7961" s="596" t="s">
        <v>8626</v>
      </c>
      <c r="C7961" s="596" t="s">
        <v>8545</v>
      </c>
      <c r="D7961" s="596" t="s">
        <v>8541</v>
      </c>
      <c r="E7961" s="597">
        <v>14.55</v>
      </c>
    </row>
    <row r="7962" spans="1:5">
      <c r="A7962" s="596">
        <v>45146</v>
      </c>
      <c r="B7962" s="596" t="s">
        <v>8627</v>
      </c>
      <c r="C7962" s="596" t="s">
        <v>124</v>
      </c>
      <c r="D7962" s="596" t="s">
        <v>8495</v>
      </c>
      <c r="E7962" s="597">
        <v>35.57</v>
      </c>
    </row>
    <row r="7963" spans="1:5">
      <c r="A7963" s="596">
        <v>123</v>
      </c>
      <c r="B7963" s="596" t="s">
        <v>8628</v>
      </c>
      <c r="C7963" s="596" t="s">
        <v>8545</v>
      </c>
      <c r="D7963" s="596" t="s">
        <v>8500</v>
      </c>
      <c r="E7963" s="597">
        <v>7.59</v>
      </c>
    </row>
    <row r="7964" spans="1:5">
      <c r="A7964" s="596">
        <v>127</v>
      </c>
      <c r="B7964" s="596" t="s">
        <v>8629</v>
      </c>
      <c r="C7964" s="596" t="s">
        <v>8545</v>
      </c>
      <c r="D7964" s="596" t="s">
        <v>8495</v>
      </c>
      <c r="E7964" s="597">
        <v>18.12</v>
      </c>
    </row>
    <row r="7965" spans="1:5">
      <c r="A7965" s="596">
        <v>133</v>
      </c>
      <c r="B7965" s="596" t="s">
        <v>8630</v>
      </c>
      <c r="C7965" s="596" t="s">
        <v>8545</v>
      </c>
      <c r="D7965" s="596" t="s">
        <v>8495</v>
      </c>
      <c r="E7965" s="597">
        <v>7.52</v>
      </c>
    </row>
    <row r="7966" spans="1:5">
      <c r="A7966" s="596">
        <v>43617</v>
      </c>
      <c r="B7966" s="596" t="s">
        <v>8631</v>
      </c>
      <c r="C7966" s="596" t="s">
        <v>8545</v>
      </c>
      <c r="D7966" s="596" t="s">
        <v>8495</v>
      </c>
      <c r="E7966" s="597">
        <v>8.41</v>
      </c>
    </row>
    <row r="7967" spans="1:5">
      <c r="A7967" s="596">
        <v>132</v>
      </c>
      <c r="B7967" s="596" t="s">
        <v>8632</v>
      </c>
      <c r="C7967" s="596" t="s">
        <v>8545</v>
      </c>
      <c r="D7967" s="596" t="s">
        <v>8495</v>
      </c>
      <c r="E7967" s="597">
        <v>7.8</v>
      </c>
    </row>
    <row r="7968" spans="1:5">
      <c r="A7968" s="596">
        <v>43618</v>
      </c>
      <c r="B7968" s="596" t="s">
        <v>8633</v>
      </c>
      <c r="C7968" s="596" t="s">
        <v>124</v>
      </c>
      <c r="D7968" s="596" t="s">
        <v>8495</v>
      </c>
      <c r="E7968" s="597">
        <v>19.64</v>
      </c>
    </row>
    <row r="7969" spans="1:5">
      <c r="A7969" s="596">
        <v>37476</v>
      </c>
      <c r="B7969" s="596" t="s">
        <v>8634</v>
      </c>
      <c r="C7969" s="596" t="s">
        <v>8494</v>
      </c>
      <c r="D7969" s="596" t="s">
        <v>8541</v>
      </c>
      <c r="E7969" s="598">
        <v>4059.83</v>
      </c>
    </row>
    <row r="7970" spans="1:5">
      <c r="A7970" s="596">
        <v>37478</v>
      </c>
      <c r="B7970" s="596" t="s">
        <v>8635</v>
      </c>
      <c r="C7970" s="596" t="s">
        <v>8494</v>
      </c>
      <c r="D7970" s="596" t="s">
        <v>8541</v>
      </c>
      <c r="E7970" s="598">
        <v>5085.04</v>
      </c>
    </row>
    <row r="7971" spans="1:5">
      <c r="A7971" s="596">
        <v>37477</v>
      </c>
      <c r="B7971" s="596" t="s">
        <v>8636</v>
      </c>
      <c r="C7971" s="596" t="s">
        <v>8494</v>
      </c>
      <c r="D7971" s="596" t="s">
        <v>8541</v>
      </c>
      <c r="E7971" s="598">
        <v>6889.41</v>
      </c>
    </row>
    <row r="7972" spans="1:5">
      <c r="A7972" s="596">
        <v>37479</v>
      </c>
      <c r="B7972" s="596" t="s">
        <v>8637</v>
      </c>
      <c r="C7972" s="596" t="s">
        <v>8494</v>
      </c>
      <c r="D7972" s="596" t="s">
        <v>8541</v>
      </c>
      <c r="E7972" s="598">
        <v>8170.92</v>
      </c>
    </row>
    <row r="7973" spans="1:5">
      <c r="A7973" s="596">
        <v>4319</v>
      </c>
      <c r="B7973" s="596" t="s">
        <v>8638</v>
      </c>
      <c r="C7973" s="596" t="s">
        <v>8494</v>
      </c>
      <c r="D7973" s="596" t="s">
        <v>8495</v>
      </c>
      <c r="E7973" s="597">
        <v>1.54</v>
      </c>
    </row>
    <row r="7974" spans="1:5">
      <c r="A7974" s="596">
        <v>42409</v>
      </c>
      <c r="B7974" s="596" t="s">
        <v>8639</v>
      </c>
      <c r="C7974" s="596" t="s">
        <v>124</v>
      </c>
      <c r="D7974" s="596" t="s">
        <v>8495</v>
      </c>
      <c r="E7974" s="597">
        <v>12.37</v>
      </c>
    </row>
    <row r="7975" spans="1:5">
      <c r="A7975" s="596">
        <v>40553</v>
      </c>
      <c r="B7975" s="596" t="s">
        <v>8640</v>
      </c>
      <c r="C7975" s="596" t="s">
        <v>8641</v>
      </c>
      <c r="D7975" s="596" t="s">
        <v>8541</v>
      </c>
      <c r="E7975" s="597">
        <v>60</v>
      </c>
    </row>
    <row r="7976" spans="1:5">
      <c r="A7976" s="596">
        <v>6114</v>
      </c>
      <c r="B7976" s="596" t="s">
        <v>8642</v>
      </c>
      <c r="C7976" s="596" t="s">
        <v>8643</v>
      </c>
      <c r="D7976" s="596" t="s">
        <v>8495</v>
      </c>
      <c r="E7976" s="597">
        <v>13.85</v>
      </c>
    </row>
    <row r="7977" spans="1:5">
      <c r="A7977" s="596">
        <v>40912</v>
      </c>
      <c r="B7977" s="596" t="s">
        <v>8644</v>
      </c>
      <c r="C7977" s="596" t="s">
        <v>8645</v>
      </c>
      <c r="D7977" s="596" t="s">
        <v>8495</v>
      </c>
      <c r="E7977" s="598">
        <v>2434.4299999999998</v>
      </c>
    </row>
    <row r="7978" spans="1:5">
      <c r="A7978" s="596">
        <v>247</v>
      </c>
      <c r="B7978" s="596" t="s">
        <v>8646</v>
      </c>
      <c r="C7978" s="596" t="s">
        <v>8643</v>
      </c>
      <c r="D7978" s="596" t="s">
        <v>8495</v>
      </c>
      <c r="E7978" s="597">
        <v>13.85</v>
      </c>
    </row>
    <row r="7979" spans="1:5">
      <c r="A7979" s="596">
        <v>40919</v>
      </c>
      <c r="B7979" s="596" t="s">
        <v>8647</v>
      </c>
      <c r="C7979" s="596" t="s">
        <v>8645</v>
      </c>
      <c r="D7979" s="596" t="s">
        <v>8495</v>
      </c>
      <c r="E7979" s="598">
        <v>2434.4299999999998</v>
      </c>
    </row>
    <row r="7980" spans="1:5">
      <c r="A7980" s="596">
        <v>44499</v>
      </c>
      <c r="B7980" s="596" t="s">
        <v>8648</v>
      </c>
      <c r="C7980" s="596" t="s">
        <v>8643</v>
      </c>
      <c r="D7980" s="596" t="s">
        <v>8495</v>
      </c>
      <c r="E7980" s="597">
        <v>13.85</v>
      </c>
    </row>
    <row r="7981" spans="1:5">
      <c r="A7981" s="596">
        <v>40984</v>
      </c>
      <c r="B7981" s="596" t="s">
        <v>8649</v>
      </c>
      <c r="C7981" s="596" t="s">
        <v>8645</v>
      </c>
      <c r="D7981" s="596" t="s">
        <v>8495</v>
      </c>
      <c r="E7981" s="598">
        <v>2434.4299999999998</v>
      </c>
    </row>
    <row r="7982" spans="1:5">
      <c r="A7982" s="596">
        <v>248</v>
      </c>
      <c r="B7982" s="596" t="s">
        <v>8650</v>
      </c>
      <c r="C7982" s="596" t="s">
        <v>8643</v>
      </c>
      <c r="D7982" s="596" t="s">
        <v>8495</v>
      </c>
      <c r="E7982" s="598">
        <v>13.7</v>
      </c>
    </row>
    <row r="7983" spans="1:5">
      <c r="A7983" s="596">
        <v>41086</v>
      </c>
      <c r="B7983" s="596" t="s">
        <v>8651</v>
      </c>
      <c r="C7983" s="596" t="s">
        <v>8645</v>
      </c>
      <c r="D7983" s="596" t="s">
        <v>8495</v>
      </c>
      <c r="E7983" s="598">
        <v>2409.2399999999998</v>
      </c>
    </row>
    <row r="7984" spans="1:5">
      <c r="A7984" s="596">
        <v>34466</v>
      </c>
      <c r="B7984" s="596" t="s">
        <v>8652</v>
      </c>
      <c r="C7984" s="596" t="s">
        <v>8643</v>
      </c>
      <c r="D7984" s="596" t="s">
        <v>8495</v>
      </c>
      <c r="E7984" s="597">
        <v>17.190000000000001</v>
      </c>
    </row>
    <row r="7985" spans="1:5">
      <c r="A7985" s="596">
        <v>41083</v>
      </c>
      <c r="B7985" s="596" t="s">
        <v>8653</v>
      </c>
      <c r="C7985" s="596" t="s">
        <v>8645</v>
      </c>
      <c r="D7985" s="596" t="s">
        <v>8495</v>
      </c>
      <c r="E7985" s="598">
        <v>3021.53</v>
      </c>
    </row>
    <row r="7986" spans="1:5">
      <c r="A7986" s="596">
        <v>252</v>
      </c>
      <c r="B7986" s="596" t="s">
        <v>8654</v>
      </c>
      <c r="C7986" s="596" t="s">
        <v>8643</v>
      </c>
      <c r="D7986" s="596" t="s">
        <v>8495</v>
      </c>
      <c r="E7986" s="597">
        <v>13.85</v>
      </c>
    </row>
    <row r="7987" spans="1:5">
      <c r="A7987" s="596">
        <v>40909</v>
      </c>
      <c r="B7987" s="596" t="s">
        <v>8655</v>
      </c>
      <c r="C7987" s="596" t="s">
        <v>8645</v>
      </c>
      <c r="D7987" s="596" t="s">
        <v>8495</v>
      </c>
      <c r="E7987" s="598">
        <v>2434.4299999999998</v>
      </c>
    </row>
    <row r="7988" spans="1:5">
      <c r="A7988" s="596">
        <v>242</v>
      </c>
      <c r="B7988" s="596" t="s">
        <v>8656</v>
      </c>
      <c r="C7988" s="596" t="s">
        <v>8643</v>
      </c>
      <c r="D7988" s="596" t="s">
        <v>8495</v>
      </c>
      <c r="E7988" s="597">
        <v>13.7</v>
      </c>
    </row>
    <row r="7989" spans="1:5">
      <c r="A7989" s="596">
        <v>41085</v>
      </c>
      <c r="B7989" s="596" t="s">
        <v>8657</v>
      </c>
      <c r="C7989" s="596" t="s">
        <v>8645</v>
      </c>
      <c r="D7989" s="596" t="s">
        <v>8495</v>
      </c>
      <c r="E7989" s="598">
        <v>2409.2399999999998</v>
      </c>
    </row>
    <row r="7990" spans="1:5">
      <c r="A7990" s="596">
        <v>427</v>
      </c>
      <c r="B7990" s="596" t="s">
        <v>8658</v>
      </c>
      <c r="C7990" s="596" t="s">
        <v>8494</v>
      </c>
      <c r="D7990" s="596" t="s">
        <v>8495</v>
      </c>
      <c r="E7990" s="597">
        <v>10.32</v>
      </c>
    </row>
    <row r="7991" spans="1:5">
      <c r="A7991" s="596">
        <v>417</v>
      </c>
      <c r="B7991" s="596" t="s">
        <v>8659</v>
      </c>
      <c r="C7991" s="596" t="s">
        <v>8494</v>
      </c>
      <c r="D7991" s="596" t="s">
        <v>8495</v>
      </c>
      <c r="E7991" s="597">
        <v>4.8600000000000003</v>
      </c>
    </row>
    <row r="7992" spans="1:5">
      <c r="A7992" s="596">
        <v>11273</v>
      </c>
      <c r="B7992" s="596" t="s">
        <v>8660</v>
      </c>
      <c r="C7992" s="596" t="s">
        <v>8494</v>
      </c>
      <c r="D7992" s="596" t="s">
        <v>8495</v>
      </c>
      <c r="E7992" s="597">
        <v>15.1</v>
      </c>
    </row>
    <row r="7993" spans="1:5">
      <c r="A7993" s="596">
        <v>11272</v>
      </c>
      <c r="B7993" s="596" t="s">
        <v>8661</v>
      </c>
      <c r="C7993" s="596" t="s">
        <v>8494</v>
      </c>
      <c r="D7993" s="596" t="s">
        <v>8495</v>
      </c>
      <c r="E7993" s="597">
        <v>9.11</v>
      </c>
    </row>
    <row r="7994" spans="1:5">
      <c r="A7994" s="596">
        <v>11275</v>
      </c>
      <c r="B7994" s="596" t="s">
        <v>8662</v>
      </c>
      <c r="C7994" s="596" t="s">
        <v>8494</v>
      </c>
      <c r="D7994" s="596" t="s">
        <v>8495</v>
      </c>
      <c r="E7994" s="597">
        <v>3.65</v>
      </c>
    </row>
    <row r="7995" spans="1:5">
      <c r="A7995" s="596">
        <v>11274</v>
      </c>
      <c r="B7995" s="596" t="s">
        <v>8663</v>
      </c>
      <c r="C7995" s="596" t="s">
        <v>8494</v>
      </c>
      <c r="D7995" s="596" t="s">
        <v>8495</v>
      </c>
      <c r="E7995" s="597">
        <v>2.79</v>
      </c>
    </row>
    <row r="7996" spans="1:5">
      <c r="A7996" s="596">
        <v>38470</v>
      </c>
      <c r="B7996" s="596" t="s">
        <v>8664</v>
      </c>
      <c r="C7996" s="596" t="s">
        <v>8494</v>
      </c>
      <c r="D7996" s="596" t="s">
        <v>8500</v>
      </c>
      <c r="E7996" s="597">
        <v>46.99</v>
      </c>
    </row>
    <row r="7997" spans="1:5">
      <c r="A7997" s="596">
        <v>38547</v>
      </c>
      <c r="B7997" s="596" t="s">
        <v>8665</v>
      </c>
      <c r="C7997" s="596" t="s">
        <v>8494</v>
      </c>
      <c r="D7997" s="596" t="s">
        <v>8495</v>
      </c>
      <c r="E7997" s="597">
        <v>128.22999999999999</v>
      </c>
    </row>
    <row r="7998" spans="1:5">
      <c r="A7998" s="596">
        <v>38469</v>
      </c>
      <c r="B7998" s="596" t="s">
        <v>8666</v>
      </c>
      <c r="C7998" s="596" t="s">
        <v>8494</v>
      </c>
      <c r="D7998" s="596" t="s">
        <v>8495</v>
      </c>
      <c r="E7998" s="597">
        <v>137.88</v>
      </c>
    </row>
    <row r="7999" spans="1:5">
      <c r="A7999" s="596">
        <v>38467</v>
      </c>
      <c r="B7999" s="596" t="s">
        <v>8667</v>
      </c>
      <c r="C7999" s="596" t="s">
        <v>8494</v>
      </c>
      <c r="D7999" s="596" t="s">
        <v>8495</v>
      </c>
      <c r="E7999" s="597">
        <v>77.58</v>
      </c>
    </row>
    <row r="8000" spans="1:5">
      <c r="A8000" s="596">
        <v>38468</v>
      </c>
      <c r="B8000" s="596" t="s">
        <v>8668</v>
      </c>
      <c r="C8000" s="596" t="s">
        <v>8494</v>
      </c>
      <c r="D8000" s="596" t="s">
        <v>8495</v>
      </c>
      <c r="E8000" s="597">
        <v>85.37</v>
      </c>
    </row>
    <row r="8001" spans="1:5">
      <c r="A8001" s="596">
        <v>38471</v>
      </c>
      <c r="B8001" s="596" t="s">
        <v>8669</v>
      </c>
      <c r="C8001" s="596" t="s">
        <v>8494</v>
      </c>
      <c r="D8001" s="596" t="s">
        <v>8495</v>
      </c>
      <c r="E8001" s="597">
        <v>110.86</v>
      </c>
    </row>
    <row r="8002" spans="1:5">
      <c r="A8002" s="596">
        <v>37370</v>
      </c>
      <c r="B8002" s="596" t="s">
        <v>8670</v>
      </c>
      <c r="C8002" s="596" t="s">
        <v>8643</v>
      </c>
      <c r="D8002" s="596" t="s">
        <v>8500</v>
      </c>
      <c r="E8002" s="598">
        <v>1.0900000000000001</v>
      </c>
    </row>
    <row r="8003" spans="1:5">
      <c r="A8003" s="596">
        <v>40862</v>
      </c>
      <c r="B8003" s="596" t="s">
        <v>8671</v>
      </c>
      <c r="C8003" s="596" t="s">
        <v>8645</v>
      </c>
      <c r="D8003" s="596" t="s">
        <v>8500</v>
      </c>
      <c r="E8003" s="598">
        <v>205.81</v>
      </c>
    </row>
    <row r="8004" spans="1:5">
      <c r="A8004" s="596">
        <v>10658</v>
      </c>
      <c r="B8004" s="596" t="s">
        <v>8672</v>
      </c>
      <c r="C8004" s="596" t="s">
        <v>8494</v>
      </c>
      <c r="D8004" s="596" t="s">
        <v>8541</v>
      </c>
      <c r="E8004" s="598">
        <v>8337.56</v>
      </c>
    </row>
    <row r="8005" spans="1:5">
      <c r="A8005" s="596">
        <v>253</v>
      </c>
      <c r="B8005" s="596" t="s">
        <v>8673</v>
      </c>
      <c r="C8005" s="596" t="s">
        <v>8643</v>
      </c>
      <c r="D8005" s="596" t="s">
        <v>8500</v>
      </c>
      <c r="E8005" s="598">
        <v>17.190000000000001</v>
      </c>
    </row>
    <row r="8006" spans="1:5">
      <c r="A8006" s="596">
        <v>40809</v>
      </c>
      <c r="B8006" s="596" t="s">
        <v>8674</v>
      </c>
      <c r="C8006" s="596" t="s">
        <v>8645</v>
      </c>
      <c r="D8006" s="596" t="s">
        <v>8495</v>
      </c>
      <c r="E8006" s="598">
        <v>3020.19</v>
      </c>
    </row>
    <row r="8007" spans="1:5">
      <c r="A8007" s="596">
        <v>42428</v>
      </c>
      <c r="B8007" s="596" t="s">
        <v>8675</v>
      </c>
      <c r="C8007" s="596" t="s">
        <v>8494</v>
      </c>
      <c r="D8007" s="596" t="s">
        <v>8541</v>
      </c>
      <c r="E8007" s="598">
        <v>2271</v>
      </c>
    </row>
    <row r="8008" spans="1:5">
      <c r="A8008" s="596">
        <v>301</v>
      </c>
      <c r="B8008" s="596" t="s">
        <v>8676</v>
      </c>
      <c r="C8008" s="596" t="s">
        <v>8494</v>
      </c>
      <c r="D8008" s="596" t="s">
        <v>8500</v>
      </c>
      <c r="E8008" s="597">
        <v>3.25</v>
      </c>
    </row>
    <row r="8009" spans="1:5">
      <c r="A8009" s="596">
        <v>296</v>
      </c>
      <c r="B8009" s="596" t="s">
        <v>8677</v>
      </c>
      <c r="C8009" s="596" t="s">
        <v>8494</v>
      </c>
      <c r="D8009" s="596" t="s">
        <v>8495</v>
      </c>
      <c r="E8009" s="597">
        <v>1.83</v>
      </c>
    </row>
    <row r="8010" spans="1:5">
      <c r="A8010" s="596">
        <v>297</v>
      </c>
      <c r="B8010" s="596" t="s">
        <v>8678</v>
      </c>
      <c r="C8010" s="596" t="s">
        <v>8494</v>
      </c>
      <c r="D8010" s="596" t="s">
        <v>8495</v>
      </c>
      <c r="E8010" s="598">
        <v>2.7</v>
      </c>
    </row>
    <row r="8011" spans="1:5">
      <c r="A8011" s="596">
        <v>299</v>
      </c>
      <c r="B8011" s="596" t="s">
        <v>8679</v>
      </c>
      <c r="C8011" s="596" t="s">
        <v>8494</v>
      </c>
      <c r="D8011" s="596" t="s">
        <v>8495</v>
      </c>
      <c r="E8011" s="598">
        <v>3.81</v>
      </c>
    </row>
    <row r="8012" spans="1:5">
      <c r="A8012" s="596">
        <v>300</v>
      </c>
      <c r="B8012" s="596" t="s">
        <v>8680</v>
      </c>
      <c r="C8012" s="596" t="s">
        <v>8494</v>
      </c>
      <c r="D8012" s="596" t="s">
        <v>8495</v>
      </c>
      <c r="E8012" s="598">
        <v>13.19</v>
      </c>
    </row>
    <row r="8013" spans="1:5">
      <c r="A8013" s="596">
        <v>20085</v>
      </c>
      <c r="B8013" s="596" t="s">
        <v>8681</v>
      </c>
      <c r="C8013" s="596" t="s">
        <v>8494</v>
      </c>
      <c r="D8013" s="596" t="s">
        <v>8495</v>
      </c>
      <c r="E8013" s="597">
        <v>2.41</v>
      </c>
    </row>
    <row r="8014" spans="1:5">
      <c r="A8014" s="596">
        <v>298</v>
      </c>
      <c r="B8014" s="596" t="s">
        <v>8682</v>
      </c>
      <c r="C8014" s="596" t="s">
        <v>8494</v>
      </c>
      <c r="D8014" s="596" t="s">
        <v>8495</v>
      </c>
      <c r="E8014" s="597">
        <v>2.93</v>
      </c>
    </row>
    <row r="8015" spans="1:5">
      <c r="A8015" s="596">
        <v>311</v>
      </c>
      <c r="B8015" s="596" t="s">
        <v>8683</v>
      </c>
      <c r="C8015" s="596" t="s">
        <v>8494</v>
      </c>
      <c r="D8015" s="596" t="s">
        <v>8495</v>
      </c>
      <c r="E8015" s="598">
        <v>10.88</v>
      </c>
    </row>
    <row r="8016" spans="1:5">
      <c r="A8016" s="596">
        <v>318</v>
      </c>
      <c r="B8016" s="596" t="s">
        <v>8684</v>
      </c>
      <c r="C8016" s="596" t="s">
        <v>8494</v>
      </c>
      <c r="D8016" s="596" t="s">
        <v>8495</v>
      </c>
      <c r="E8016" s="597">
        <v>21.91</v>
      </c>
    </row>
    <row r="8017" spans="1:5">
      <c r="A8017" s="596">
        <v>319</v>
      </c>
      <c r="B8017" s="596" t="s">
        <v>8685</v>
      </c>
      <c r="C8017" s="596" t="s">
        <v>8494</v>
      </c>
      <c r="D8017" s="596" t="s">
        <v>8495</v>
      </c>
      <c r="E8017" s="597">
        <v>34.35</v>
      </c>
    </row>
    <row r="8018" spans="1:5">
      <c r="A8018" s="596">
        <v>303</v>
      </c>
      <c r="B8018" s="596" t="s">
        <v>8686</v>
      </c>
      <c r="C8018" s="596" t="s">
        <v>8494</v>
      </c>
      <c r="D8018" s="596" t="s">
        <v>8495</v>
      </c>
      <c r="E8018" s="598">
        <v>3.6</v>
      </c>
    </row>
    <row r="8019" spans="1:5">
      <c r="A8019" s="596">
        <v>305</v>
      </c>
      <c r="B8019" s="596" t="s">
        <v>8687</v>
      </c>
      <c r="C8019" s="596" t="s">
        <v>8494</v>
      </c>
      <c r="D8019" s="596" t="s">
        <v>8495</v>
      </c>
      <c r="E8019" s="598">
        <v>11.32</v>
      </c>
    </row>
    <row r="8020" spans="1:5">
      <c r="A8020" s="596">
        <v>306</v>
      </c>
      <c r="B8020" s="596" t="s">
        <v>8688</v>
      </c>
      <c r="C8020" s="596" t="s">
        <v>8494</v>
      </c>
      <c r="D8020" s="596" t="s">
        <v>8495</v>
      </c>
      <c r="E8020" s="598">
        <v>17.170000000000002</v>
      </c>
    </row>
    <row r="8021" spans="1:5">
      <c r="A8021" s="596">
        <v>307</v>
      </c>
      <c r="B8021" s="596" t="s">
        <v>8689</v>
      </c>
      <c r="C8021" s="596" t="s">
        <v>8494</v>
      </c>
      <c r="D8021" s="596" t="s">
        <v>8495</v>
      </c>
      <c r="E8021" s="598">
        <v>43.4</v>
      </c>
    </row>
    <row r="8022" spans="1:5">
      <c r="A8022" s="596">
        <v>309</v>
      </c>
      <c r="B8022" s="596" t="s">
        <v>8690</v>
      </c>
      <c r="C8022" s="596" t="s">
        <v>8494</v>
      </c>
      <c r="D8022" s="596" t="s">
        <v>8495</v>
      </c>
      <c r="E8022" s="598">
        <v>71.09</v>
      </c>
    </row>
    <row r="8023" spans="1:5">
      <c r="A8023" s="596">
        <v>310</v>
      </c>
      <c r="B8023" s="596" t="s">
        <v>8691</v>
      </c>
      <c r="C8023" s="596" t="s">
        <v>8494</v>
      </c>
      <c r="D8023" s="596" t="s">
        <v>8495</v>
      </c>
      <c r="E8023" s="598">
        <v>98.53</v>
      </c>
    </row>
    <row r="8024" spans="1:5">
      <c r="A8024" s="596">
        <v>328</v>
      </c>
      <c r="B8024" s="596" t="s">
        <v>8692</v>
      </c>
      <c r="C8024" s="596" t="s">
        <v>8494</v>
      </c>
      <c r="D8024" s="596" t="s">
        <v>8495</v>
      </c>
      <c r="E8024" s="597">
        <v>8.61</v>
      </c>
    </row>
    <row r="8025" spans="1:5">
      <c r="A8025" s="596">
        <v>325</v>
      </c>
      <c r="B8025" s="596" t="s">
        <v>8693</v>
      </c>
      <c r="C8025" s="596" t="s">
        <v>8494</v>
      </c>
      <c r="D8025" s="596" t="s">
        <v>8495</v>
      </c>
      <c r="E8025" s="597">
        <v>2.54</v>
      </c>
    </row>
    <row r="8026" spans="1:5">
      <c r="A8026" s="596">
        <v>20326</v>
      </c>
      <c r="B8026" s="596" t="s">
        <v>8694</v>
      </c>
      <c r="C8026" s="596" t="s">
        <v>8494</v>
      </c>
      <c r="D8026" s="596" t="s">
        <v>8495</v>
      </c>
      <c r="E8026" s="597">
        <v>4.6500000000000004</v>
      </c>
    </row>
    <row r="8027" spans="1:5">
      <c r="A8027" s="596">
        <v>329</v>
      </c>
      <c r="B8027" s="596" t="s">
        <v>8695</v>
      </c>
      <c r="C8027" s="596" t="s">
        <v>8494</v>
      </c>
      <c r="D8027" s="596" t="s">
        <v>8495</v>
      </c>
      <c r="E8027" s="598">
        <v>7.2</v>
      </c>
    </row>
    <row r="8028" spans="1:5">
      <c r="A8028" s="596">
        <v>308</v>
      </c>
      <c r="B8028" s="596" t="s">
        <v>8696</v>
      </c>
      <c r="C8028" s="596" t="s">
        <v>8494</v>
      </c>
      <c r="D8028" s="596" t="s">
        <v>8495</v>
      </c>
      <c r="E8028" s="597">
        <v>96.85</v>
      </c>
    </row>
    <row r="8029" spans="1:5">
      <c r="A8029" s="596">
        <v>39642</v>
      </c>
      <c r="B8029" s="596" t="s">
        <v>8697</v>
      </c>
      <c r="C8029" s="596" t="s">
        <v>8494</v>
      </c>
      <c r="D8029" s="596" t="s">
        <v>8495</v>
      </c>
      <c r="E8029" s="597">
        <v>3.19</v>
      </c>
    </row>
    <row r="8030" spans="1:5">
      <c r="A8030" s="596">
        <v>39641</v>
      </c>
      <c r="B8030" s="596" t="s">
        <v>8698</v>
      </c>
      <c r="C8030" s="596" t="s">
        <v>8494</v>
      </c>
      <c r="D8030" s="596" t="s">
        <v>8495</v>
      </c>
      <c r="E8030" s="598">
        <v>2.8</v>
      </c>
    </row>
    <row r="8031" spans="1:5">
      <c r="A8031" s="596">
        <v>39643</v>
      </c>
      <c r="B8031" s="596" t="s">
        <v>8699</v>
      </c>
      <c r="C8031" s="596" t="s">
        <v>8494</v>
      </c>
      <c r="D8031" s="596" t="s">
        <v>8495</v>
      </c>
      <c r="E8031" s="598">
        <v>3.75</v>
      </c>
    </row>
    <row r="8032" spans="1:5">
      <c r="A8032" s="596">
        <v>39644</v>
      </c>
      <c r="B8032" s="596" t="s">
        <v>8700</v>
      </c>
      <c r="C8032" s="596" t="s">
        <v>8494</v>
      </c>
      <c r="D8032" s="596" t="s">
        <v>8495</v>
      </c>
      <c r="E8032" s="597">
        <v>5.81</v>
      </c>
    </row>
    <row r="8033" spans="1:5">
      <c r="A8033" s="596">
        <v>39645</v>
      </c>
      <c r="B8033" s="596" t="s">
        <v>8701</v>
      </c>
      <c r="C8033" s="596" t="s">
        <v>8494</v>
      </c>
      <c r="D8033" s="596" t="s">
        <v>8495</v>
      </c>
      <c r="E8033" s="597">
        <v>6.37</v>
      </c>
    </row>
    <row r="8034" spans="1:5">
      <c r="A8034" s="596">
        <v>41610</v>
      </c>
      <c r="B8034" s="596" t="s">
        <v>8702</v>
      </c>
      <c r="C8034" s="596" t="s">
        <v>8494</v>
      </c>
      <c r="D8034" s="596" t="s">
        <v>8541</v>
      </c>
      <c r="E8034" s="597">
        <v>753.2</v>
      </c>
    </row>
    <row r="8035" spans="1:5">
      <c r="A8035" s="596">
        <v>41611</v>
      </c>
      <c r="B8035" s="596" t="s">
        <v>8703</v>
      </c>
      <c r="C8035" s="596" t="s">
        <v>8494</v>
      </c>
      <c r="D8035" s="596" t="s">
        <v>8541</v>
      </c>
      <c r="E8035" s="598">
        <v>1187.19</v>
      </c>
    </row>
    <row r="8036" spans="1:5">
      <c r="A8036" s="596">
        <v>41612</v>
      </c>
      <c r="B8036" s="596" t="s">
        <v>8704</v>
      </c>
      <c r="C8036" s="596" t="s">
        <v>8494</v>
      </c>
      <c r="D8036" s="596" t="s">
        <v>8541</v>
      </c>
      <c r="E8036" s="598">
        <v>1666.99</v>
      </c>
    </row>
    <row r="8037" spans="1:5">
      <c r="A8037" s="596">
        <v>41637</v>
      </c>
      <c r="B8037" s="596" t="s">
        <v>8705</v>
      </c>
      <c r="C8037" s="596" t="s">
        <v>8494</v>
      </c>
      <c r="D8037" s="596" t="s">
        <v>8541</v>
      </c>
      <c r="E8037" s="597">
        <v>155.83000000000001</v>
      </c>
    </row>
    <row r="8038" spans="1:5">
      <c r="A8038" s="596">
        <v>41638</v>
      </c>
      <c r="B8038" s="596" t="s">
        <v>8706</v>
      </c>
      <c r="C8038" s="596" t="s">
        <v>8494</v>
      </c>
      <c r="D8038" s="596" t="s">
        <v>8541</v>
      </c>
      <c r="E8038" s="597">
        <v>202.99</v>
      </c>
    </row>
    <row r="8039" spans="1:5">
      <c r="A8039" s="596">
        <v>41639</v>
      </c>
      <c r="B8039" s="596" t="s">
        <v>8707</v>
      </c>
      <c r="C8039" s="596" t="s">
        <v>8494</v>
      </c>
      <c r="D8039" s="596" t="s">
        <v>8541</v>
      </c>
      <c r="E8039" s="597">
        <v>491.07</v>
      </c>
    </row>
    <row r="8040" spans="1:5">
      <c r="A8040" s="596">
        <v>11789</v>
      </c>
      <c r="B8040" s="596" t="s">
        <v>8708</v>
      </c>
      <c r="C8040" s="596" t="s">
        <v>8494</v>
      </c>
      <c r="D8040" s="596" t="s">
        <v>8495</v>
      </c>
      <c r="E8040" s="597">
        <v>1.38</v>
      </c>
    </row>
    <row r="8041" spans="1:5">
      <c r="A8041" s="596">
        <v>20975</v>
      </c>
      <c r="B8041" s="596" t="s">
        <v>8709</v>
      </c>
      <c r="C8041" s="596" t="s">
        <v>8494</v>
      </c>
      <c r="D8041" s="596" t="s">
        <v>8495</v>
      </c>
      <c r="E8041" s="597">
        <v>10.99</v>
      </c>
    </row>
    <row r="8042" spans="1:5">
      <c r="A8042" s="596">
        <v>20976</v>
      </c>
      <c r="B8042" s="596" t="s">
        <v>8710</v>
      </c>
      <c r="C8042" s="596" t="s">
        <v>8494</v>
      </c>
      <c r="D8042" s="596" t="s">
        <v>8495</v>
      </c>
      <c r="E8042" s="597">
        <v>16.600000000000001</v>
      </c>
    </row>
    <row r="8043" spans="1:5">
      <c r="A8043" s="596">
        <v>40340</v>
      </c>
      <c r="B8043" s="596" t="s">
        <v>8711</v>
      </c>
      <c r="C8043" s="596" t="s">
        <v>8494</v>
      </c>
      <c r="D8043" s="596" t="s">
        <v>8495</v>
      </c>
      <c r="E8043" s="597">
        <v>23.91</v>
      </c>
    </row>
    <row r="8044" spans="1:5">
      <c r="A8044" s="596">
        <v>40341</v>
      </c>
      <c r="B8044" s="596" t="s">
        <v>8712</v>
      </c>
      <c r="C8044" s="596" t="s">
        <v>8494</v>
      </c>
      <c r="D8044" s="596" t="s">
        <v>8495</v>
      </c>
      <c r="E8044" s="597">
        <v>28.53</v>
      </c>
    </row>
    <row r="8045" spans="1:5">
      <c r="A8045" s="596">
        <v>40342</v>
      </c>
      <c r="B8045" s="596" t="s">
        <v>8713</v>
      </c>
      <c r="C8045" s="596" t="s">
        <v>8494</v>
      </c>
      <c r="D8045" s="596" t="s">
        <v>8495</v>
      </c>
      <c r="E8045" s="597">
        <v>34.03</v>
      </c>
    </row>
    <row r="8046" spans="1:5">
      <c r="A8046" s="596">
        <v>40343</v>
      </c>
      <c r="B8046" s="596" t="s">
        <v>8714</v>
      </c>
      <c r="C8046" s="596" t="s">
        <v>8494</v>
      </c>
      <c r="D8046" s="596" t="s">
        <v>8495</v>
      </c>
      <c r="E8046" s="597">
        <v>40.36</v>
      </c>
    </row>
    <row r="8047" spans="1:5">
      <c r="A8047" s="596">
        <v>40344</v>
      </c>
      <c r="B8047" s="596" t="s">
        <v>8715</v>
      </c>
      <c r="C8047" s="596" t="s">
        <v>8494</v>
      </c>
      <c r="D8047" s="596" t="s">
        <v>8495</v>
      </c>
      <c r="E8047" s="598">
        <v>55.02</v>
      </c>
    </row>
    <row r="8048" spans="1:5">
      <c r="A8048" s="596">
        <v>40345</v>
      </c>
      <c r="B8048" s="596" t="s">
        <v>8716</v>
      </c>
      <c r="C8048" s="596" t="s">
        <v>8494</v>
      </c>
      <c r="D8048" s="596" t="s">
        <v>8495</v>
      </c>
      <c r="E8048" s="597">
        <v>67.8</v>
      </c>
    </row>
    <row r="8049" spans="1:5">
      <c r="A8049" s="596">
        <v>40346</v>
      </c>
      <c r="B8049" s="596" t="s">
        <v>8717</v>
      </c>
      <c r="C8049" s="596" t="s">
        <v>8494</v>
      </c>
      <c r="D8049" s="596" t="s">
        <v>8495</v>
      </c>
      <c r="E8049" s="597">
        <v>78.650000000000006</v>
      </c>
    </row>
    <row r="8050" spans="1:5">
      <c r="A8050" s="596">
        <v>40347</v>
      </c>
      <c r="B8050" s="596" t="s">
        <v>8718</v>
      </c>
      <c r="C8050" s="596" t="s">
        <v>8494</v>
      </c>
      <c r="D8050" s="596" t="s">
        <v>8495</v>
      </c>
      <c r="E8050" s="597">
        <v>98.81</v>
      </c>
    </row>
    <row r="8051" spans="1:5">
      <c r="A8051" s="596">
        <v>6138</v>
      </c>
      <c r="B8051" s="596" t="s">
        <v>8719</v>
      </c>
      <c r="C8051" s="596" t="s">
        <v>8494</v>
      </c>
      <c r="D8051" s="596" t="s">
        <v>8495</v>
      </c>
      <c r="E8051" s="597">
        <v>11.06</v>
      </c>
    </row>
    <row r="8052" spans="1:5">
      <c r="A8052" s="596">
        <v>43424</v>
      </c>
      <c r="B8052" s="596" t="s">
        <v>8720</v>
      </c>
      <c r="C8052" s="596" t="s">
        <v>8494</v>
      </c>
      <c r="D8052" s="596" t="s">
        <v>8541</v>
      </c>
      <c r="E8052" s="597">
        <v>631.04999999999995</v>
      </c>
    </row>
    <row r="8053" spans="1:5">
      <c r="A8053" s="596">
        <v>43426</v>
      </c>
      <c r="B8053" s="596" t="s">
        <v>8721</v>
      </c>
      <c r="C8053" s="596" t="s">
        <v>8494</v>
      </c>
      <c r="D8053" s="596" t="s">
        <v>8541</v>
      </c>
      <c r="E8053" s="598">
        <v>2176.52</v>
      </c>
    </row>
    <row r="8054" spans="1:5">
      <c r="A8054" s="596">
        <v>12565</v>
      </c>
      <c r="B8054" s="596" t="s">
        <v>8722</v>
      </c>
      <c r="C8054" s="596" t="s">
        <v>8494</v>
      </c>
      <c r="D8054" s="596" t="s">
        <v>8541</v>
      </c>
      <c r="E8054" s="597">
        <v>763.27</v>
      </c>
    </row>
    <row r="8055" spans="1:5">
      <c r="A8055" s="596">
        <v>12567</v>
      </c>
      <c r="B8055" s="596" t="s">
        <v>8723</v>
      </c>
      <c r="C8055" s="596" t="s">
        <v>8494</v>
      </c>
      <c r="D8055" s="596" t="s">
        <v>8541</v>
      </c>
      <c r="E8055" s="598">
        <v>1025.21</v>
      </c>
    </row>
    <row r="8056" spans="1:5">
      <c r="A8056" s="596">
        <v>12568</v>
      </c>
      <c r="B8056" s="596" t="s">
        <v>8724</v>
      </c>
      <c r="C8056" s="596" t="s">
        <v>8494</v>
      </c>
      <c r="D8056" s="596" t="s">
        <v>8541</v>
      </c>
      <c r="E8056" s="598">
        <v>1435.29</v>
      </c>
    </row>
    <row r="8057" spans="1:5">
      <c r="A8057" s="596">
        <v>43441</v>
      </c>
      <c r="B8057" s="596" t="s">
        <v>8725</v>
      </c>
      <c r="C8057" s="596" t="s">
        <v>8494</v>
      </c>
      <c r="D8057" s="596" t="s">
        <v>8541</v>
      </c>
      <c r="E8057" s="597">
        <v>184.53</v>
      </c>
    </row>
    <row r="8058" spans="1:5">
      <c r="A8058" s="596">
        <v>43423</v>
      </c>
      <c r="B8058" s="596" t="s">
        <v>8726</v>
      </c>
      <c r="C8058" s="596" t="s">
        <v>8494</v>
      </c>
      <c r="D8058" s="596" t="s">
        <v>8541</v>
      </c>
      <c r="E8058" s="597">
        <v>86.11</v>
      </c>
    </row>
    <row r="8059" spans="1:5">
      <c r="A8059" s="596">
        <v>12532</v>
      </c>
      <c r="B8059" s="596" t="s">
        <v>8727</v>
      </c>
      <c r="C8059" s="596" t="s">
        <v>8494</v>
      </c>
      <c r="D8059" s="596" t="s">
        <v>8541</v>
      </c>
      <c r="E8059" s="597">
        <v>132.81</v>
      </c>
    </row>
    <row r="8060" spans="1:5">
      <c r="A8060" s="596">
        <v>43444</v>
      </c>
      <c r="B8060" s="596" t="s">
        <v>8728</v>
      </c>
      <c r="C8060" s="596" t="s">
        <v>8494</v>
      </c>
      <c r="D8060" s="596" t="s">
        <v>8541</v>
      </c>
      <c r="E8060" s="597">
        <v>445.96</v>
      </c>
    </row>
    <row r="8061" spans="1:5">
      <c r="A8061" s="596">
        <v>12551</v>
      </c>
      <c r="B8061" s="596" t="s">
        <v>8729</v>
      </c>
      <c r="C8061" s="596" t="s">
        <v>8494</v>
      </c>
      <c r="D8061" s="596" t="s">
        <v>8541</v>
      </c>
      <c r="E8061" s="597">
        <v>318.18</v>
      </c>
    </row>
    <row r="8062" spans="1:5">
      <c r="A8062" s="596">
        <v>43442</v>
      </c>
      <c r="B8062" s="596" t="s">
        <v>8730</v>
      </c>
      <c r="C8062" s="596" t="s">
        <v>8494</v>
      </c>
      <c r="D8062" s="596" t="s">
        <v>8541</v>
      </c>
      <c r="E8062" s="598">
        <v>246.05</v>
      </c>
    </row>
    <row r="8063" spans="1:5">
      <c r="A8063" s="596">
        <v>43443</v>
      </c>
      <c r="B8063" s="596" t="s">
        <v>8731</v>
      </c>
      <c r="C8063" s="596" t="s">
        <v>8494</v>
      </c>
      <c r="D8063" s="596" t="s">
        <v>8541</v>
      </c>
      <c r="E8063" s="598">
        <v>322.94</v>
      </c>
    </row>
    <row r="8064" spans="1:5">
      <c r="A8064" s="596">
        <v>12544</v>
      </c>
      <c r="B8064" s="596" t="s">
        <v>8732</v>
      </c>
      <c r="C8064" s="596" t="s">
        <v>8494</v>
      </c>
      <c r="D8064" s="596" t="s">
        <v>8541</v>
      </c>
      <c r="E8064" s="598">
        <v>174.28</v>
      </c>
    </row>
    <row r="8065" spans="1:5">
      <c r="A8065" s="596">
        <v>12547</v>
      </c>
      <c r="B8065" s="596" t="s">
        <v>8733</v>
      </c>
      <c r="C8065" s="596" t="s">
        <v>8494</v>
      </c>
      <c r="D8065" s="596" t="s">
        <v>8541</v>
      </c>
      <c r="E8065" s="598">
        <v>234.4</v>
      </c>
    </row>
    <row r="8066" spans="1:5">
      <c r="A8066" s="596">
        <v>43445</v>
      </c>
      <c r="B8066" s="596" t="s">
        <v>8734</v>
      </c>
      <c r="C8066" s="596" t="s">
        <v>8494</v>
      </c>
      <c r="D8066" s="596" t="s">
        <v>8541</v>
      </c>
      <c r="E8066" s="598">
        <v>615.12</v>
      </c>
    </row>
    <row r="8067" spans="1:5">
      <c r="A8067" s="596">
        <v>12563</v>
      </c>
      <c r="B8067" s="596" t="s">
        <v>8735</v>
      </c>
      <c r="C8067" s="596" t="s">
        <v>8494</v>
      </c>
      <c r="D8067" s="596" t="s">
        <v>8541</v>
      </c>
      <c r="E8067" s="598">
        <v>440.1</v>
      </c>
    </row>
    <row r="8068" spans="1:5">
      <c r="A8068" s="596">
        <v>43425</v>
      </c>
      <c r="B8068" s="596" t="s">
        <v>8736</v>
      </c>
      <c r="C8068" s="596" t="s">
        <v>8494</v>
      </c>
      <c r="D8068" s="596" t="s">
        <v>8541</v>
      </c>
      <c r="E8068" s="598">
        <v>276.8</v>
      </c>
    </row>
    <row r="8069" spans="1:5">
      <c r="A8069" s="596">
        <v>43446</v>
      </c>
      <c r="B8069" s="596" t="s">
        <v>8737</v>
      </c>
      <c r="C8069" s="596" t="s">
        <v>8494</v>
      </c>
      <c r="D8069" s="596" t="s">
        <v>8541</v>
      </c>
      <c r="E8069" s="598">
        <v>584.36</v>
      </c>
    </row>
    <row r="8070" spans="1:5">
      <c r="A8070" s="596">
        <v>43447</v>
      </c>
      <c r="B8070" s="596" t="s">
        <v>8738</v>
      </c>
      <c r="C8070" s="596" t="s">
        <v>8494</v>
      </c>
      <c r="D8070" s="596" t="s">
        <v>8541</v>
      </c>
      <c r="E8070" s="598">
        <v>717.64</v>
      </c>
    </row>
    <row r="8071" spans="1:5">
      <c r="A8071" s="596">
        <v>43448</v>
      </c>
      <c r="B8071" s="596" t="s">
        <v>8739</v>
      </c>
      <c r="C8071" s="596" t="s">
        <v>8494</v>
      </c>
      <c r="D8071" s="596" t="s">
        <v>8541</v>
      </c>
      <c r="E8071" s="598">
        <v>1004.7</v>
      </c>
    </row>
    <row r="8072" spans="1:5">
      <c r="A8072" s="596">
        <v>13761</v>
      </c>
      <c r="B8072" s="596" t="s">
        <v>8740</v>
      </c>
      <c r="C8072" s="596" t="s">
        <v>8494</v>
      </c>
      <c r="D8072" s="596" t="s">
        <v>8495</v>
      </c>
      <c r="E8072" s="598">
        <v>3629.72</v>
      </c>
    </row>
    <row r="8073" spans="1:5">
      <c r="A8073" s="596">
        <v>4814</v>
      </c>
      <c r="B8073" s="596" t="s">
        <v>8741</v>
      </c>
      <c r="C8073" s="596" t="s">
        <v>8494</v>
      </c>
      <c r="D8073" s="596" t="s">
        <v>8495</v>
      </c>
      <c r="E8073" s="597">
        <v>44.11</v>
      </c>
    </row>
    <row r="8074" spans="1:5">
      <c r="A8074" s="596">
        <v>44473</v>
      </c>
      <c r="B8074" s="596" t="s">
        <v>8742</v>
      </c>
      <c r="C8074" s="596" t="s">
        <v>8494</v>
      </c>
      <c r="D8074" s="596" t="s">
        <v>8541</v>
      </c>
      <c r="E8074" s="598">
        <v>2428.08</v>
      </c>
    </row>
    <row r="8075" spans="1:5">
      <c r="A8075" s="596">
        <v>6122</v>
      </c>
      <c r="B8075" s="596" t="s">
        <v>8743</v>
      </c>
      <c r="C8075" s="596" t="s">
        <v>8643</v>
      </c>
      <c r="D8075" s="596" t="s">
        <v>8495</v>
      </c>
      <c r="E8075" s="598">
        <v>17.739999999999998</v>
      </c>
    </row>
    <row r="8076" spans="1:5">
      <c r="A8076" s="596">
        <v>40810</v>
      </c>
      <c r="B8076" s="596" t="s">
        <v>8744</v>
      </c>
      <c r="C8076" s="596" t="s">
        <v>8645</v>
      </c>
      <c r="D8076" s="596" t="s">
        <v>8495</v>
      </c>
      <c r="E8076" s="598">
        <v>3118.9</v>
      </c>
    </row>
    <row r="8077" spans="1:5">
      <c r="A8077" s="596">
        <v>21100</v>
      </c>
      <c r="B8077" s="596" t="s">
        <v>8745</v>
      </c>
      <c r="C8077" s="596" t="s">
        <v>8494</v>
      </c>
      <c r="D8077" s="596" t="s">
        <v>8541</v>
      </c>
      <c r="E8077" s="598">
        <v>3845.1</v>
      </c>
    </row>
    <row r="8078" spans="1:5">
      <c r="A8078" s="596">
        <v>11811</v>
      </c>
      <c r="B8078" s="596" t="s">
        <v>8746</v>
      </c>
      <c r="C8078" s="596" t="s">
        <v>8494</v>
      </c>
      <c r="D8078" s="596" t="s">
        <v>8541</v>
      </c>
      <c r="E8078" s="598">
        <v>5550.48</v>
      </c>
    </row>
    <row r="8079" spans="1:5">
      <c r="A8079" s="596">
        <v>11816</v>
      </c>
      <c r="B8079" s="596" t="s">
        <v>8747</v>
      </c>
      <c r="C8079" s="596" t="s">
        <v>8494</v>
      </c>
      <c r="D8079" s="596" t="s">
        <v>8541</v>
      </c>
      <c r="E8079" s="598">
        <v>4100</v>
      </c>
    </row>
    <row r="8080" spans="1:5">
      <c r="A8080" s="596">
        <v>11814</v>
      </c>
      <c r="B8080" s="596" t="s">
        <v>8748</v>
      </c>
      <c r="C8080" s="596" t="s">
        <v>8494</v>
      </c>
      <c r="D8080" s="596" t="s">
        <v>8541</v>
      </c>
      <c r="E8080" s="598">
        <v>8924.67</v>
      </c>
    </row>
    <row r="8081" spans="1:5">
      <c r="A8081" s="596">
        <v>14186</v>
      </c>
      <c r="B8081" s="596" t="s">
        <v>8749</v>
      </c>
      <c r="C8081" s="596" t="s">
        <v>8494</v>
      </c>
      <c r="D8081" s="596" t="s">
        <v>8541</v>
      </c>
      <c r="E8081" s="598">
        <v>11206.13</v>
      </c>
    </row>
    <row r="8082" spans="1:5">
      <c r="A8082" s="596">
        <v>14185</v>
      </c>
      <c r="B8082" s="596" t="s">
        <v>8750</v>
      </c>
      <c r="C8082" s="596" t="s">
        <v>8494</v>
      </c>
      <c r="D8082" s="596" t="s">
        <v>8541</v>
      </c>
      <c r="E8082" s="598">
        <v>14516.3</v>
      </c>
    </row>
    <row r="8083" spans="1:5">
      <c r="A8083" s="596">
        <v>44498</v>
      </c>
      <c r="B8083" s="596" t="s">
        <v>8751</v>
      </c>
      <c r="C8083" s="596" t="s">
        <v>8494</v>
      </c>
      <c r="D8083" s="596" t="s">
        <v>8541</v>
      </c>
      <c r="E8083" s="598">
        <v>318204.48</v>
      </c>
    </row>
    <row r="8084" spans="1:5">
      <c r="A8084" s="596">
        <v>34469</v>
      </c>
      <c r="B8084" s="596" t="s">
        <v>8752</v>
      </c>
      <c r="C8084" s="596" t="s">
        <v>8494</v>
      </c>
      <c r="D8084" s="596" t="s">
        <v>8541</v>
      </c>
      <c r="E8084" s="598">
        <v>11310.87</v>
      </c>
    </row>
    <row r="8085" spans="1:5">
      <c r="A8085" s="596">
        <v>34476</v>
      </c>
      <c r="B8085" s="596" t="s">
        <v>8753</v>
      </c>
      <c r="C8085" s="596" t="s">
        <v>8494</v>
      </c>
      <c r="D8085" s="596" t="s">
        <v>8541</v>
      </c>
      <c r="E8085" s="598">
        <v>5899.09</v>
      </c>
    </row>
    <row r="8086" spans="1:5">
      <c r="A8086" s="596">
        <v>34477</v>
      </c>
      <c r="B8086" s="596" t="s">
        <v>8754</v>
      </c>
      <c r="C8086" s="596" t="s">
        <v>8494</v>
      </c>
      <c r="D8086" s="596" t="s">
        <v>8541</v>
      </c>
      <c r="E8086" s="598">
        <v>7829.24</v>
      </c>
    </row>
    <row r="8087" spans="1:5">
      <c r="A8087" s="596">
        <v>34482</v>
      </c>
      <c r="B8087" s="596" t="s">
        <v>8755</v>
      </c>
      <c r="C8087" s="596" t="s">
        <v>8494</v>
      </c>
      <c r="D8087" s="596" t="s">
        <v>8541</v>
      </c>
      <c r="E8087" s="598">
        <v>7312.08</v>
      </c>
    </row>
    <row r="8088" spans="1:5">
      <c r="A8088" s="596">
        <v>34472</v>
      </c>
      <c r="B8088" s="596" t="s">
        <v>8756</v>
      </c>
      <c r="C8088" s="596" t="s">
        <v>8494</v>
      </c>
      <c r="D8088" s="596" t="s">
        <v>8541</v>
      </c>
      <c r="E8088" s="598">
        <v>3480</v>
      </c>
    </row>
    <row r="8089" spans="1:5">
      <c r="A8089" s="596">
        <v>42425</v>
      </c>
      <c r="B8089" s="596" t="s">
        <v>8757</v>
      </c>
      <c r="C8089" s="596" t="s">
        <v>8494</v>
      </c>
      <c r="D8089" s="596" t="s">
        <v>8495</v>
      </c>
      <c r="E8089" s="598">
        <v>3314.17</v>
      </c>
    </row>
    <row r="8090" spans="1:5">
      <c r="A8090" s="596">
        <v>42422</v>
      </c>
      <c r="B8090" s="596" t="s">
        <v>8758</v>
      </c>
      <c r="C8090" s="596" t="s">
        <v>8494</v>
      </c>
      <c r="D8090" s="596" t="s">
        <v>8500</v>
      </c>
      <c r="E8090" s="598">
        <v>4920</v>
      </c>
    </row>
    <row r="8091" spans="1:5">
      <c r="A8091" s="596">
        <v>43184</v>
      </c>
      <c r="B8091" s="596" t="s">
        <v>8759</v>
      </c>
      <c r="C8091" s="596" t="s">
        <v>8494</v>
      </c>
      <c r="D8091" s="596" t="s">
        <v>8495</v>
      </c>
      <c r="E8091" s="598">
        <v>6799.91</v>
      </c>
    </row>
    <row r="8092" spans="1:5">
      <c r="A8092" s="596">
        <v>42424</v>
      </c>
      <c r="B8092" s="596" t="s">
        <v>8760</v>
      </c>
      <c r="C8092" s="596" t="s">
        <v>8494</v>
      </c>
      <c r="D8092" s="596" t="s">
        <v>8495</v>
      </c>
      <c r="E8092" s="598">
        <v>2959.84</v>
      </c>
    </row>
    <row r="8093" spans="1:5">
      <c r="A8093" s="596">
        <v>42421</v>
      </c>
      <c r="B8093" s="596" t="s">
        <v>8761</v>
      </c>
      <c r="C8093" s="596" t="s">
        <v>8494</v>
      </c>
      <c r="D8093" s="596" t="s">
        <v>8495</v>
      </c>
      <c r="E8093" s="598">
        <v>26949.06</v>
      </c>
    </row>
    <row r="8094" spans="1:5">
      <c r="A8094" s="596">
        <v>42416</v>
      </c>
      <c r="B8094" s="596" t="s">
        <v>8762</v>
      </c>
      <c r="C8094" s="596" t="s">
        <v>8494</v>
      </c>
      <c r="D8094" s="596" t="s">
        <v>8495</v>
      </c>
      <c r="E8094" s="598">
        <v>12759.55</v>
      </c>
    </row>
    <row r="8095" spans="1:5">
      <c r="A8095" s="596">
        <v>42417</v>
      </c>
      <c r="B8095" s="596" t="s">
        <v>8763</v>
      </c>
      <c r="C8095" s="596" t="s">
        <v>8494</v>
      </c>
      <c r="D8095" s="596" t="s">
        <v>8495</v>
      </c>
      <c r="E8095" s="598">
        <v>14304.5</v>
      </c>
    </row>
    <row r="8096" spans="1:5">
      <c r="A8096" s="596">
        <v>42419</v>
      </c>
      <c r="B8096" s="596" t="s">
        <v>8764</v>
      </c>
      <c r="C8096" s="596" t="s">
        <v>8494</v>
      </c>
      <c r="D8096" s="596" t="s">
        <v>8495</v>
      </c>
      <c r="E8096" s="598">
        <v>16161.05</v>
      </c>
    </row>
    <row r="8097" spans="1:5">
      <c r="A8097" s="596">
        <v>42420</v>
      </c>
      <c r="B8097" s="596" t="s">
        <v>8765</v>
      </c>
      <c r="C8097" s="596" t="s">
        <v>8494</v>
      </c>
      <c r="D8097" s="596" t="s">
        <v>8495</v>
      </c>
      <c r="E8097" s="598">
        <v>22212.16</v>
      </c>
    </row>
    <row r="8098" spans="1:5">
      <c r="A8098" s="596">
        <v>43195</v>
      </c>
      <c r="B8098" s="596" t="s">
        <v>8766</v>
      </c>
      <c r="C8098" s="596" t="s">
        <v>8494</v>
      </c>
      <c r="D8098" s="596" t="s">
        <v>8495</v>
      </c>
      <c r="E8098" s="598">
        <v>7821.22</v>
      </c>
    </row>
    <row r="8099" spans="1:5">
      <c r="A8099" s="596">
        <v>43196</v>
      </c>
      <c r="B8099" s="596" t="s">
        <v>8767</v>
      </c>
      <c r="C8099" s="596" t="s">
        <v>8494</v>
      </c>
      <c r="D8099" s="596" t="s">
        <v>8495</v>
      </c>
      <c r="E8099" s="598">
        <v>9693.2800000000007</v>
      </c>
    </row>
    <row r="8100" spans="1:5">
      <c r="A8100" s="596">
        <v>43198</v>
      </c>
      <c r="B8100" s="596" t="s">
        <v>8768</v>
      </c>
      <c r="C8100" s="596" t="s">
        <v>8494</v>
      </c>
      <c r="D8100" s="596" t="s">
        <v>8495</v>
      </c>
      <c r="E8100" s="598">
        <v>14403.98</v>
      </c>
    </row>
    <row r="8101" spans="1:5">
      <c r="A8101" s="596">
        <v>43199</v>
      </c>
      <c r="B8101" s="596" t="s">
        <v>8769</v>
      </c>
      <c r="C8101" s="596" t="s">
        <v>8494</v>
      </c>
      <c r="D8101" s="596" t="s">
        <v>8495</v>
      </c>
      <c r="E8101" s="598">
        <v>14931.79</v>
      </c>
    </row>
    <row r="8102" spans="1:5">
      <c r="A8102" s="596">
        <v>43200</v>
      </c>
      <c r="B8102" s="596" t="s">
        <v>8770</v>
      </c>
      <c r="C8102" s="596" t="s">
        <v>8494</v>
      </c>
      <c r="D8102" s="596" t="s">
        <v>8495</v>
      </c>
      <c r="E8102" s="598">
        <v>17135.32</v>
      </c>
    </row>
    <row r="8103" spans="1:5">
      <c r="A8103" s="596">
        <v>39556</v>
      </c>
      <c r="B8103" s="596" t="s">
        <v>8771</v>
      </c>
      <c r="C8103" s="596" t="s">
        <v>8494</v>
      </c>
      <c r="D8103" s="596" t="s">
        <v>8495</v>
      </c>
      <c r="E8103" s="598">
        <v>9358.81</v>
      </c>
    </row>
    <row r="8104" spans="1:5">
      <c r="A8104" s="596">
        <v>39557</v>
      </c>
      <c r="B8104" s="596" t="s">
        <v>8772</v>
      </c>
      <c r="C8104" s="596" t="s">
        <v>8494</v>
      </c>
      <c r="D8104" s="596" t="s">
        <v>8495</v>
      </c>
      <c r="E8104" s="598">
        <v>10077.39</v>
      </c>
    </row>
    <row r="8105" spans="1:5">
      <c r="A8105" s="596">
        <v>39559</v>
      </c>
      <c r="B8105" s="596" t="s">
        <v>8773</v>
      </c>
      <c r="C8105" s="596" t="s">
        <v>8494</v>
      </c>
      <c r="D8105" s="596" t="s">
        <v>8495</v>
      </c>
      <c r="E8105" s="598">
        <v>14892.44</v>
      </c>
    </row>
    <row r="8106" spans="1:5">
      <c r="A8106" s="596">
        <v>39560</v>
      </c>
      <c r="B8106" s="596" t="s">
        <v>8774</v>
      </c>
      <c r="C8106" s="596" t="s">
        <v>8494</v>
      </c>
      <c r="D8106" s="596" t="s">
        <v>8495</v>
      </c>
      <c r="E8106" s="598">
        <v>17229.099999999999</v>
      </c>
    </row>
    <row r="8107" spans="1:5">
      <c r="A8107" s="596">
        <v>39561</v>
      </c>
      <c r="B8107" s="596" t="s">
        <v>8775</v>
      </c>
      <c r="C8107" s="596" t="s">
        <v>8494</v>
      </c>
      <c r="D8107" s="596" t="s">
        <v>8495</v>
      </c>
      <c r="E8107" s="598">
        <v>18023.84</v>
      </c>
    </row>
    <row r="8108" spans="1:5">
      <c r="A8108" s="596">
        <v>43190</v>
      </c>
      <c r="B8108" s="596" t="s">
        <v>8776</v>
      </c>
      <c r="C8108" s="596" t="s">
        <v>8494</v>
      </c>
      <c r="D8108" s="596" t="s">
        <v>8495</v>
      </c>
      <c r="E8108" s="598">
        <v>2659.84</v>
      </c>
    </row>
    <row r="8109" spans="1:5">
      <c r="A8109" s="596">
        <v>39555</v>
      </c>
      <c r="B8109" s="596" t="s">
        <v>8777</v>
      </c>
      <c r="C8109" s="596" t="s">
        <v>8494</v>
      </c>
      <c r="D8109" s="596" t="s">
        <v>8495</v>
      </c>
      <c r="E8109" s="598">
        <v>2877.26</v>
      </c>
    </row>
    <row r="8110" spans="1:5">
      <c r="A8110" s="596">
        <v>43191</v>
      </c>
      <c r="B8110" s="596" t="s">
        <v>8778</v>
      </c>
      <c r="C8110" s="596" t="s">
        <v>8494</v>
      </c>
      <c r="D8110" s="596" t="s">
        <v>8495</v>
      </c>
      <c r="E8110" s="598">
        <v>3827.16</v>
      </c>
    </row>
    <row r="8111" spans="1:5">
      <c r="A8111" s="596">
        <v>39548</v>
      </c>
      <c r="B8111" s="596" t="s">
        <v>8779</v>
      </c>
      <c r="C8111" s="596" t="s">
        <v>8494</v>
      </c>
      <c r="D8111" s="596" t="s">
        <v>8495</v>
      </c>
      <c r="E8111" s="598">
        <v>4267.87</v>
      </c>
    </row>
    <row r="8112" spans="1:5">
      <c r="A8112" s="596">
        <v>43192</v>
      </c>
      <c r="B8112" s="596" t="s">
        <v>8780</v>
      </c>
      <c r="C8112" s="596" t="s">
        <v>8494</v>
      </c>
      <c r="D8112" s="596" t="s">
        <v>8495</v>
      </c>
      <c r="E8112" s="598">
        <v>5013.2299999999996</v>
      </c>
    </row>
    <row r="8113" spans="1:5">
      <c r="A8113" s="596">
        <v>39554</v>
      </c>
      <c r="B8113" s="596" t="s">
        <v>8781</v>
      </c>
      <c r="C8113" s="596" t="s">
        <v>8494</v>
      </c>
      <c r="D8113" s="596" t="s">
        <v>8495</v>
      </c>
      <c r="E8113" s="598">
        <v>5643.62</v>
      </c>
    </row>
    <row r="8114" spans="1:5">
      <c r="A8114" s="596">
        <v>43194</v>
      </c>
      <c r="B8114" s="596" t="s">
        <v>8782</v>
      </c>
      <c r="C8114" s="596" t="s">
        <v>8494</v>
      </c>
      <c r="D8114" s="596" t="s">
        <v>8495</v>
      </c>
      <c r="E8114" s="598">
        <v>2278.61</v>
      </c>
    </row>
    <row r="8115" spans="1:5">
      <c r="A8115" s="596">
        <v>39551</v>
      </c>
      <c r="B8115" s="596" t="s">
        <v>8783</v>
      </c>
      <c r="C8115" s="596" t="s">
        <v>8494</v>
      </c>
      <c r="D8115" s="596" t="s">
        <v>8495</v>
      </c>
      <c r="E8115" s="598">
        <v>2508.9899999999998</v>
      </c>
    </row>
    <row r="8116" spans="1:5">
      <c r="A8116" s="596">
        <v>43185</v>
      </c>
      <c r="B8116" s="596" t="s">
        <v>8784</v>
      </c>
      <c r="C8116" s="596" t="s">
        <v>8494</v>
      </c>
      <c r="D8116" s="596" t="s">
        <v>8495</v>
      </c>
      <c r="E8116" s="598">
        <v>7130.1</v>
      </c>
    </row>
    <row r="8117" spans="1:5">
      <c r="A8117" s="596">
        <v>43186</v>
      </c>
      <c r="B8117" s="596" t="s">
        <v>8785</v>
      </c>
      <c r="C8117" s="596" t="s">
        <v>8494</v>
      </c>
      <c r="D8117" s="596" t="s">
        <v>8495</v>
      </c>
      <c r="E8117" s="598">
        <v>7520.82</v>
      </c>
    </row>
    <row r="8118" spans="1:5">
      <c r="A8118" s="596">
        <v>43187</v>
      </c>
      <c r="B8118" s="596" t="s">
        <v>8786</v>
      </c>
      <c r="C8118" s="596" t="s">
        <v>8494</v>
      </c>
      <c r="D8118" s="596" t="s">
        <v>8495</v>
      </c>
      <c r="E8118" s="598">
        <v>9980.2000000000007</v>
      </c>
    </row>
    <row r="8119" spans="1:5">
      <c r="A8119" s="596">
        <v>43188</v>
      </c>
      <c r="B8119" s="596" t="s">
        <v>8787</v>
      </c>
      <c r="C8119" s="596" t="s">
        <v>8494</v>
      </c>
      <c r="D8119" s="596" t="s">
        <v>8495</v>
      </c>
      <c r="E8119" s="598">
        <v>12092.33</v>
      </c>
    </row>
    <row r="8120" spans="1:5">
      <c r="A8120" s="596">
        <v>43189</v>
      </c>
      <c r="B8120" s="596" t="s">
        <v>8788</v>
      </c>
      <c r="C8120" s="596" t="s">
        <v>8494</v>
      </c>
      <c r="D8120" s="596" t="s">
        <v>8495</v>
      </c>
      <c r="E8120" s="598">
        <v>13601.86</v>
      </c>
    </row>
    <row r="8121" spans="1:5">
      <c r="A8121" s="596">
        <v>39580</v>
      </c>
      <c r="B8121" s="596" t="s">
        <v>8789</v>
      </c>
      <c r="C8121" s="596" t="s">
        <v>8494</v>
      </c>
      <c r="D8121" s="596" t="s">
        <v>8495</v>
      </c>
      <c r="E8121" s="598">
        <v>107188.2</v>
      </c>
    </row>
    <row r="8122" spans="1:5">
      <c r="A8122" s="596">
        <v>39577</v>
      </c>
      <c r="B8122" s="596" t="s">
        <v>8790</v>
      </c>
      <c r="C8122" s="596" t="s">
        <v>8494</v>
      </c>
      <c r="D8122" s="596" t="s">
        <v>8495</v>
      </c>
      <c r="E8122" s="598">
        <v>33549.68</v>
      </c>
    </row>
    <row r="8123" spans="1:5">
      <c r="A8123" s="596">
        <v>39578</v>
      </c>
      <c r="B8123" s="596" t="s">
        <v>8791</v>
      </c>
      <c r="C8123" s="596" t="s">
        <v>8494</v>
      </c>
      <c r="D8123" s="596" t="s">
        <v>8495</v>
      </c>
      <c r="E8123" s="598">
        <v>43296.52</v>
      </c>
    </row>
    <row r="8124" spans="1:5">
      <c r="A8124" s="596">
        <v>39579</v>
      </c>
      <c r="B8124" s="596" t="s">
        <v>8792</v>
      </c>
      <c r="C8124" s="596" t="s">
        <v>8494</v>
      </c>
      <c r="D8124" s="596" t="s">
        <v>8495</v>
      </c>
      <c r="E8124" s="598">
        <v>62993.05</v>
      </c>
    </row>
    <row r="8125" spans="1:5">
      <c r="A8125" s="596">
        <v>39826</v>
      </c>
      <c r="B8125" s="596" t="s">
        <v>8793</v>
      </c>
      <c r="C8125" s="596" t="s">
        <v>8494</v>
      </c>
      <c r="D8125" s="596" t="s">
        <v>8495</v>
      </c>
      <c r="E8125" s="598">
        <v>7736.69</v>
      </c>
    </row>
    <row r="8126" spans="1:5">
      <c r="A8126" s="596">
        <v>10700</v>
      </c>
      <c r="B8126" s="596" t="s">
        <v>8794</v>
      </c>
      <c r="C8126" s="596" t="s">
        <v>8494</v>
      </c>
      <c r="D8126" s="596" t="s">
        <v>8541</v>
      </c>
      <c r="E8126" s="598">
        <v>22731.29</v>
      </c>
    </row>
    <row r="8127" spans="1:5">
      <c r="A8127" s="596">
        <v>346</v>
      </c>
      <c r="B8127" s="596" t="s">
        <v>8795</v>
      </c>
      <c r="C8127" s="596" t="s">
        <v>124</v>
      </c>
      <c r="D8127" s="596" t="s">
        <v>8495</v>
      </c>
      <c r="E8127" s="597">
        <v>26.35</v>
      </c>
    </row>
    <row r="8128" spans="1:5">
      <c r="A8128" s="596">
        <v>3312</v>
      </c>
      <c r="B8128" s="596" t="s">
        <v>8796</v>
      </c>
      <c r="C8128" s="596" t="s">
        <v>124</v>
      </c>
      <c r="D8128" s="596" t="s">
        <v>8495</v>
      </c>
      <c r="E8128" s="597">
        <v>23.34</v>
      </c>
    </row>
    <row r="8129" spans="1:5">
      <c r="A8129" s="596">
        <v>339</v>
      </c>
      <c r="B8129" s="596" t="s">
        <v>8797</v>
      </c>
      <c r="C8129" s="596" t="s">
        <v>8539</v>
      </c>
      <c r="D8129" s="596" t="s">
        <v>8495</v>
      </c>
      <c r="E8129" s="597">
        <v>1.36</v>
      </c>
    </row>
    <row r="8130" spans="1:5">
      <c r="A8130" s="596">
        <v>340</v>
      </c>
      <c r="B8130" s="596" t="s">
        <v>8798</v>
      </c>
      <c r="C8130" s="596" t="s">
        <v>8539</v>
      </c>
      <c r="D8130" s="596" t="s">
        <v>8495</v>
      </c>
      <c r="E8130" s="597">
        <v>1.22</v>
      </c>
    </row>
    <row r="8131" spans="1:5">
      <c r="A8131" s="596">
        <v>43130</v>
      </c>
      <c r="B8131" s="596" t="s">
        <v>8799</v>
      </c>
      <c r="C8131" s="596" t="s">
        <v>124</v>
      </c>
      <c r="D8131" s="596" t="s">
        <v>8500</v>
      </c>
      <c r="E8131" s="598">
        <v>22.25</v>
      </c>
    </row>
    <row r="8132" spans="1:5">
      <c r="A8132" s="596">
        <v>344</v>
      </c>
      <c r="B8132" s="596" t="s">
        <v>8800</v>
      </c>
      <c r="C8132" s="596" t="s">
        <v>124</v>
      </c>
      <c r="D8132" s="596" t="s">
        <v>8495</v>
      </c>
      <c r="E8132" s="597">
        <v>29.25</v>
      </c>
    </row>
    <row r="8133" spans="1:5">
      <c r="A8133" s="596">
        <v>345</v>
      </c>
      <c r="B8133" s="596" t="s">
        <v>8801</v>
      </c>
      <c r="C8133" s="596" t="s">
        <v>124</v>
      </c>
      <c r="D8133" s="596" t="s">
        <v>8495</v>
      </c>
      <c r="E8133" s="597">
        <v>31.73</v>
      </c>
    </row>
    <row r="8134" spans="1:5">
      <c r="A8134" s="596">
        <v>43131</v>
      </c>
      <c r="B8134" s="596" t="s">
        <v>8802</v>
      </c>
      <c r="C8134" s="596" t="s">
        <v>124</v>
      </c>
      <c r="D8134" s="596" t="s">
        <v>8495</v>
      </c>
      <c r="E8134" s="597">
        <v>25.84</v>
      </c>
    </row>
    <row r="8135" spans="1:5">
      <c r="A8135" s="596">
        <v>3313</v>
      </c>
      <c r="B8135" s="596" t="s">
        <v>8803</v>
      </c>
      <c r="C8135" s="596" t="s">
        <v>124</v>
      </c>
      <c r="D8135" s="596" t="s">
        <v>8495</v>
      </c>
      <c r="E8135" s="598">
        <v>30.04</v>
      </c>
    </row>
    <row r="8136" spans="1:5">
      <c r="A8136" s="596">
        <v>43132</v>
      </c>
      <c r="B8136" s="596" t="s">
        <v>8804</v>
      </c>
      <c r="C8136" s="596" t="s">
        <v>124</v>
      </c>
      <c r="D8136" s="596" t="s">
        <v>8495</v>
      </c>
      <c r="E8136" s="597">
        <v>22.25</v>
      </c>
    </row>
    <row r="8137" spans="1:5">
      <c r="A8137" s="596">
        <v>366</v>
      </c>
      <c r="B8137" s="596" t="s">
        <v>8805</v>
      </c>
      <c r="C8137" s="596" t="s">
        <v>8641</v>
      </c>
      <c r="D8137" s="596" t="s">
        <v>8500</v>
      </c>
      <c r="E8137" s="597">
        <v>130</v>
      </c>
    </row>
    <row r="8138" spans="1:5">
      <c r="A8138" s="596">
        <v>367</v>
      </c>
      <c r="B8138" s="596" t="s">
        <v>8806</v>
      </c>
      <c r="C8138" s="596" t="s">
        <v>8641</v>
      </c>
      <c r="D8138" s="596" t="s">
        <v>8495</v>
      </c>
      <c r="E8138" s="597">
        <v>131.69</v>
      </c>
    </row>
    <row r="8139" spans="1:5">
      <c r="A8139" s="596">
        <v>370</v>
      </c>
      <c r="B8139" s="596" t="s">
        <v>8807</v>
      </c>
      <c r="C8139" s="596" t="s">
        <v>8641</v>
      </c>
      <c r="D8139" s="596" t="s">
        <v>8495</v>
      </c>
      <c r="E8139" s="597">
        <v>130</v>
      </c>
    </row>
    <row r="8140" spans="1:5">
      <c r="A8140" s="596">
        <v>368</v>
      </c>
      <c r="B8140" s="596" t="s">
        <v>8808</v>
      </c>
      <c r="C8140" s="596" t="s">
        <v>8641</v>
      </c>
      <c r="D8140" s="596" t="s">
        <v>8495</v>
      </c>
      <c r="E8140" s="597">
        <v>65</v>
      </c>
    </row>
    <row r="8141" spans="1:5">
      <c r="A8141" s="596">
        <v>11075</v>
      </c>
      <c r="B8141" s="596" t="s">
        <v>8809</v>
      </c>
      <c r="C8141" s="596" t="s">
        <v>8641</v>
      </c>
      <c r="D8141" s="596" t="s">
        <v>8495</v>
      </c>
      <c r="E8141" s="598">
        <v>1491.99</v>
      </c>
    </row>
    <row r="8142" spans="1:5">
      <c r="A8142" s="596">
        <v>1381</v>
      </c>
      <c r="B8142" s="596" t="s">
        <v>8810</v>
      </c>
      <c r="C8142" s="596" t="s">
        <v>124</v>
      </c>
      <c r="D8142" s="596" t="s">
        <v>8500</v>
      </c>
      <c r="E8142" s="597">
        <v>1.2</v>
      </c>
    </row>
    <row r="8143" spans="1:5">
      <c r="A8143" s="596">
        <v>34353</v>
      </c>
      <c r="B8143" s="596" t="s">
        <v>8811</v>
      </c>
      <c r="C8143" s="596" t="s">
        <v>124</v>
      </c>
      <c r="D8143" s="596" t="s">
        <v>8495</v>
      </c>
      <c r="E8143" s="597">
        <v>2.23</v>
      </c>
    </row>
    <row r="8144" spans="1:5">
      <c r="A8144" s="596">
        <v>37595</v>
      </c>
      <c r="B8144" s="596" t="s">
        <v>8812</v>
      </c>
      <c r="C8144" s="596" t="s">
        <v>124</v>
      </c>
      <c r="D8144" s="596" t="s">
        <v>8495</v>
      </c>
      <c r="E8144" s="598">
        <v>3.69</v>
      </c>
    </row>
    <row r="8145" spans="1:5">
      <c r="A8145" s="596">
        <v>37596</v>
      </c>
      <c r="B8145" s="596" t="s">
        <v>8813</v>
      </c>
      <c r="C8145" s="596" t="s">
        <v>124</v>
      </c>
      <c r="D8145" s="596" t="s">
        <v>8495</v>
      </c>
      <c r="E8145" s="597">
        <v>4.2300000000000004</v>
      </c>
    </row>
    <row r="8146" spans="1:5">
      <c r="A8146" s="596">
        <v>371</v>
      </c>
      <c r="B8146" s="596" t="s">
        <v>8814</v>
      </c>
      <c r="C8146" s="596" t="s">
        <v>124</v>
      </c>
      <c r="D8146" s="596" t="s">
        <v>8495</v>
      </c>
      <c r="E8146" s="597">
        <v>1.31</v>
      </c>
    </row>
    <row r="8147" spans="1:5">
      <c r="A8147" s="596">
        <v>37553</v>
      </c>
      <c r="B8147" s="596" t="s">
        <v>8815</v>
      </c>
      <c r="C8147" s="596" t="s">
        <v>124</v>
      </c>
      <c r="D8147" s="596" t="s">
        <v>8495</v>
      </c>
      <c r="E8147" s="597">
        <v>2.4500000000000002</v>
      </c>
    </row>
    <row r="8148" spans="1:5">
      <c r="A8148" s="596">
        <v>37552</v>
      </c>
      <c r="B8148" s="596" t="s">
        <v>8816</v>
      </c>
      <c r="C8148" s="596" t="s">
        <v>124</v>
      </c>
      <c r="D8148" s="596" t="s">
        <v>8495</v>
      </c>
      <c r="E8148" s="597">
        <v>3.94</v>
      </c>
    </row>
    <row r="8149" spans="1:5">
      <c r="A8149" s="596">
        <v>36880</v>
      </c>
      <c r="B8149" s="596" t="s">
        <v>8817</v>
      </c>
      <c r="C8149" s="596" t="s">
        <v>124</v>
      </c>
      <c r="D8149" s="596" t="s">
        <v>8495</v>
      </c>
      <c r="E8149" s="597">
        <v>4</v>
      </c>
    </row>
    <row r="8150" spans="1:5">
      <c r="A8150" s="596">
        <v>34355</v>
      </c>
      <c r="B8150" s="596" t="s">
        <v>8818</v>
      </c>
      <c r="C8150" s="596" t="s">
        <v>124</v>
      </c>
      <c r="D8150" s="596" t="s">
        <v>8495</v>
      </c>
      <c r="E8150" s="597">
        <v>3.45</v>
      </c>
    </row>
    <row r="8151" spans="1:5">
      <c r="A8151" s="596">
        <v>130</v>
      </c>
      <c r="B8151" s="596" t="s">
        <v>8819</v>
      </c>
      <c r="C8151" s="596" t="s">
        <v>124</v>
      </c>
      <c r="D8151" s="596" t="s">
        <v>8495</v>
      </c>
      <c r="E8151" s="597">
        <v>4.32</v>
      </c>
    </row>
    <row r="8152" spans="1:5">
      <c r="A8152" s="596">
        <v>135</v>
      </c>
      <c r="B8152" s="596" t="s">
        <v>8820</v>
      </c>
      <c r="C8152" s="596" t="s">
        <v>124</v>
      </c>
      <c r="D8152" s="596" t="s">
        <v>8495</v>
      </c>
      <c r="E8152" s="597">
        <v>3.48</v>
      </c>
    </row>
    <row r="8153" spans="1:5">
      <c r="A8153" s="596">
        <v>36886</v>
      </c>
      <c r="B8153" s="596" t="s">
        <v>8821</v>
      </c>
      <c r="C8153" s="596" t="s">
        <v>124</v>
      </c>
      <c r="D8153" s="596" t="s">
        <v>8495</v>
      </c>
      <c r="E8153" s="597">
        <v>1.24</v>
      </c>
    </row>
    <row r="8154" spans="1:5">
      <c r="A8154" s="596">
        <v>38546</v>
      </c>
      <c r="B8154" s="596" t="s">
        <v>8822</v>
      </c>
      <c r="C8154" s="596" t="s">
        <v>8641</v>
      </c>
      <c r="D8154" s="596" t="s">
        <v>8495</v>
      </c>
      <c r="E8154" s="597">
        <v>750.16</v>
      </c>
    </row>
    <row r="8155" spans="1:5">
      <c r="A8155" s="596">
        <v>34549</v>
      </c>
      <c r="B8155" s="596" t="s">
        <v>8823</v>
      </c>
      <c r="C8155" s="596" t="s">
        <v>8641</v>
      </c>
      <c r="D8155" s="596" t="s">
        <v>8541</v>
      </c>
      <c r="E8155" s="597">
        <v>747.19</v>
      </c>
    </row>
    <row r="8156" spans="1:5">
      <c r="A8156" s="596">
        <v>6081</v>
      </c>
      <c r="B8156" s="596" t="s">
        <v>8824</v>
      </c>
      <c r="C8156" s="596" t="s">
        <v>8641</v>
      </c>
      <c r="D8156" s="596" t="s">
        <v>8541</v>
      </c>
      <c r="E8156" s="597">
        <v>52.3</v>
      </c>
    </row>
    <row r="8157" spans="1:5">
      <c r="A8157" s="596">
        <v>6077</v>
      </c>
      <c r="B8157" s="596" t="s">
        <v>8825</v>
      </c>
      <c r="C8157" s="596" t="s">
        <v>8641</v>
      </c>
      <c r="D8157" s="596" t="s">
        <v>8541</v>
      </c>
      <c r="E8157" s="597">
        <v>37.35</v>
      </c>
    </row>
    <row r="8158" spans="1:5">
      <c r="A8158" s="596">
        <v>6079</v>
      </c>
      <c r="B8158" s="596" t="s">
        <v>8826</v>
      </c>
      <c r="C8158" s="596" t="s">
        <v>8641</v>
      </c>
      <c r="D8158" s="596" t="s">
        <v>8541</v>
      </c>
      <c r="E8158" s="597">
        <v>37.35</v>
      </c>
    </row>
    <row r="8159" spans="1:5">
      <c r="A8159" s="596">
        <v>1091</v>
      </c>
      <c r="B8159" s="596" t="s">
        <v>8827</v>
      </c>
      <c r="C8159" s="596" t="s">
        <v>8494</v>
      </c>
      <c r="D8159" s="596" t="s">
        <v>8495</v>
      </c>
      <c r="E8159" s="597">
        <v>41.12</v>
      </c>
    </row>
    <row r="8160" spans="1:5">
      <c r="A8160" s="596">
        <v>1094</v>
      </c>
      <c r="B8160" s="596" t="s">
        <v>8828</v>
      </c>
      <c r="C8160" s="596" t="s">
        <v>8494</v>
      </c>
      <c r="D8160" s="596" t="s">
        <v>8495</v>
      </c>
      <c r="E8160" s="597">
        <v>28.76</v>
      </c>
    </row>
    <row r="8161" spans="1:5">
      <c r="A8161" s="596">
        <v>1095</v>
      </c>
      <c r="B8161" s="596" t="s">
        <v>8829</v>
      </c>
      <c r="C8161" s="596" t="s">
        <v>8494</v>
      </c>
      <c r="D8161" s="596" t="s">
        <v>8495</v>
      </c>
      <c r="E8161" s="597">
        <v>61.13</v>
      </c>
    </row>
    <row r="8162" spans="1:5">
      <c r="A8162" s="596">
        <v>1092</v>
      </c>
      <c r="B8162" s="596" t="s">
        <v>8830</v>
      </c>
      <c r="C8162" s="596" t="s">
        <v>8494</v>
      </c>
      <c r="D8162" s="596" t="s">
        <v>8500</v>
      </c>
      <c r="E8162" s="597">
        <v>47.3</v>
      </c>
    </row>
    <row r="8163" spans="1:5">
      <c r="A8163" s="596">
        <v>1093</v>
      </c>
      <c r="B8163" s="596" t="s">
        <v>8831</v>
      </c>
      <c r="C8163" s="596" t="s">
        <v>8494</v>
      </c>
      <c r="D8163" s="596" t="s">
        <v>8495</v>
      </c>
      <c r="E8163" s="597">
        <v>110.46</v>
      </c>
    </row>
    <row r="8164" spans="1:5">
      <c r="A8164" s="596">
        <v>1090</v>
      </c>
      <c r="B8164" s="596" t="s">
        <v>8832</v>
      </c>
      <c r="C8164" s="596" t="s">
        <v>8494</v>
      </c>
      <c r="D8164" s="596" t="s">
        <v>8495</v>
      </c>
      <c r="E8164" s="597">
        <v>79.09</v>
      </c>
    </row>
    <row r="8165" spans="1:5">
      <c r="A8165" s="596">
        <v>1096</v>
      </c>
      <c r="B8165" s="596" t="s">
        <v>8833</v>
      </c>
      <c r="C8165" s="596" t="s">
        <v>8494</v>
      </c>
      <c r="D8165" s="596" t="s">
        <v>8495</v>
      </c>
      <c r="E8165" s="597">
        <v>142.33000000000001</v>
      </c>
    </row>
    <row r="8166" spans="1:5">
      <c r="A8166" s="596">
        <v>1097</v>
      </c>
      <c r="B8166" s="596" t="s">
        <v>8834</v>
      </c>
      <c r="C8166" s="596" t="s">
        <v>8494</v>
      </c>
      <c r="D8166" s="596" t="s">
        <v>8495</v>
      </c>
      <c r="E8166" s="597">
        <v>120.82</v>
      </c>
    </row>
    <row r="8167" spans="1:5">
      <c r="A8167" s="596">
        <v>378</v>
      </c>
      <c r="B8167" s="596" t="s">
        <v>8835</v>
      </c>
      <c r="C8167" s="596" t="s">
        <v>8643</v>
      </c>
      <c r="D8167" s="596" t="s">
        <v>8495</v>
      </c>
      <c r="E8167" s="597">
        <v>17.190000000000001</v>
      </c>
    </row>
    <row r="8168" spans="1:5">
      <c r="A8168" s="596">
        <v>40911</v>
      </c>
      <c r="B8168" s="596" t="s">
        <v>8836</v>
      </c>
      <c r="C8168" s="596" t="s">
        <v>8645</v>
      </c>
      <c r="D8168" s="596" t="s">
        <v>8495</v>
      </c>
      <c r="E8168" s="598">
        <v>3020.19</v>
      </c>
    </row>
    <row r="8169" spans="1:5">
      <c r="A8169" s="596">
        <v>33939</v>
      </c>
      <c r="B8169" s="596" t="s">
        <v>8837</v>
      </c>
      <c r="C8169" s="596" t="s">
        <v>8643</v>
      </c>
      <c r="D8169" s="596" t="s">
        <v>8495</v>
      </c>
      <c r="E8169" s="597">
        <v>96.18</v>
      </c>
    </row>
    <row r="8170" spans="1:5">
      <c r="A8170" s="596">
        <v>40815</v>
      </c>
      <c r="B8170" s="596" t="s">
        <v>8838</v>
      </c>
      <c r="C8170" s="596" t="s">
        <v>8645</v>
      </c>
      <c r="D8170" s="596" t="s">
        <v>8495</v>
      </c>
      <c r="E8170" s="598">
        <v>16897.240000000002</v>
      </c>
    </row>
    <row r="8171" spans="1:5">
      <c r="A8171" s="596">
        <v>33952</v>
      </c>
      <c r="B8171" s="596" t="s">
        <v>8839</v>
      </c>
      <c r="C8171" s="596" t="s">
        <v>8643</v>
      </c>
      <c r="D8171" s="596" t="s">
        <v>8495</v>
      </c>
      <c r="E8171" s="597">
        <v>101.89</v>
      </c>
    </row>
    <row r="8172" spans="1:5">
      <c r="A8172" s="596">
        <v>40816</v>
      </c>
      <c r="B8172" s="596" t="s">
        <v>8840</v>
      </c>
      <c r="C8172" s="596" t="s">
        <v>8645</v>
      </c>
      <c r="D8172" s="596" t="s">
        <v>8495</v>
      </c>
      <c r="E8172" s="598">
        <v>17901.009999999998</v>
      </c>
    </row>
    <row r="8173" spans="1:5">
      <c r="A8173" s="596">
        <v>33953</v>
      </c>
      <c r="B8173" s="596" t="s">
        <v>8841</v>
      </c>
      <c r="C8173" s="596" t="s">
        <v>8643</v>
      </c>
      <c r="D8173" s="596" t="s">
        <v>8495</v>
      </c>
      <c r="E8173" s="597">
        <v>106.78</v>
      </c>
    </row>
    <row r="8174" spans="1:5">
      <c r="A8174" s="596">
        <v>40817</v>
      </c>
      <c r="B8174" s="596" t="s">
        <v>8842</v>
      </c>
      <c r="C8174" s="596" t="s">
        <v>8645</v>
      </c>
      <c r="D8174" s="596" t="s">
        <v>8495</v>
      </c>
      <c r="E8174" s="598">
        <v>18760.830000000002</v>
      </c>
    </row>
    <row r="8175" spans="1:5">
      <c r="A8175" s="596">
        <v>13348</v>
      </c>
      <c r="B8175" s="596" t="s">
        <v>8843</v>
      </c>
      <c r="C8175" s="596" t="s">
        <v>8494</v>
      </c>
      <c r="D8175" s="596" t="s">
        <v>8541</v>
      </c>
      <c r="E8175" s="597">
        <v>1.63</v>
      </c>
    </row>
    <row r="8176" spans="1:5">
      <c r="A8176" s="596">
        <v>39212</v>
      </c>
      <c r="B8176" s="596" t="s">
        <v>8844</v>
      </c>
      <c r="C8176" s="596" t="s">
        <v>8494</v>
      </c>
      <c r="D8176" s="596" t="s">
        <v>8495</v>
      </c>
      <c r="E8176" s="597">
        <v>1.89</v>
      </c>
    </row>
    <row r="8177" spans="1:5">
      <c r="A8177" s="596">
        <v>39211</v>
      </c>
      <c r="B8177" s="596" t="s">
        <v>8845</v>
      </c>
      <c r="C8177" s="596" t="s">
        <v>8494</v>
      </c>
      <c r="D8177" s="596" t="s">
        <v>8495</v>
      </c>
      <c r="E8177" s="597">
        <v>1.7</v>
      </c>
    </row>
    <row r="8178" spans="1:5">
      <c r="A8178" s="596">
        <v>39208</v>
      </c>
      <c r="B8178" s="596" t="s">
        <v>8846</v>
      </c>
      <c r="C8178" s="596" t="s">
        <v>8494</v>
      </c>
      <c r="D8178" s="596" t="s">
        <v>8495</v>
      </c>
      <c r="E8178" s="597">
        <v>0.51</v>
      </c>
    </row>
    <row r="8179" spans="1:5">
      <c r="A8179" s="596">
        <v>39210</v>
      </c>
      <c r="B8179" s="596" t="s">
        <v>8847</v>
      </c>
      <c r="C8179" s="596" t="s">
        <v>8494</v>
      </c>
      <c r="D8179" s="596" t="s">
        <v>8495</v>
      </c>
      <c r="E8179" s="597">
        <v>0.95</v>
      </c>
    </row>
    <row r="8180" spans="1:5">
      <c r="A8180" s="596">
        <v>39214</v>
      </c>
      <c r="B8180" s="596" t="s">
        <v>8848</v>
      </c>
      <c r="C8180" s="596" t="s">
        <v>8494</v>
      </c>
      <c r="D8180" s="596" t="s">
        <v>8495</v>
      </c>
      <c r="E8180" s="597">
        <v>3.5</v>
      </c>
    </row>
    <row r="8181" spans="1:5">
      <c r="A8181" s="596">
        <v>39213</v>
      </c>
      <c r="B8181" s="596" t="s">
        <v>8849</v>
      </c>
      <c r="C8181" s="596" t="s">
        <v>8494</v>
      </c>
      <c r="D8181" s="596" t="s">
        <v>8495</v>
      </c>
      <c r="E8181" s="597">
        <v>2.4700000000000002</v>
      </c>
    </row>
    <row r="8182" spans="1:5">
      <c r="A8182" s="596">
        <v>39209</v>
      </c>
      <c r="B8182" s="596" t="s">
        <v>8850</v>
      </c>
      <c r="C8182" s="596" t="s">
        <v>8494</v>
      </c>
      <c r="D8182" s="596" t="s">
        <v>8495</v>
      </c>
      <c r="E8182" s="597">
        <v>0.61</v>
      </c>
    </row>
    <row r="8183" spans="1:5">
      <c r="A8183" s="596">
        <v>39207</v>
      </c>
      <c r="B8183" s="596" t="s">
        <v>8851</v>
      </c>
      <c r="C8183" s="596" t="s">
        <v>8494</v>
      </c>
      <c r="D8183" s="596" t="s">
        <v>8495</v>
      </c>
      <c r="E8183" s="597">
        <v>0.95</v>
      </c>
    </row>
    <row r="8184" spans="1:5">
      <c r="A8184" s="596">
        <v>39215</v>
      </c>
      <c r="B8184" s="596" t="s">
        <v>8852</v>
      </c>
      <c r="C8184" s="596" t="s">
        <v>8494</v>
      </c>
      <c r="D8184" s="596" t="s">
        <v>8495</v>
      </c>
      <c r="E8184" s="597">
        <v>6.38</v>
      </c>
    </row>
    <row r="8185" spans="1:5">
      <c r="A8185" s="596">
        <v>39216</v>
      </c>
      <c r="B8185" s="596" t="s">
        <v>8853</v>
      </c>
      <c r="C8185" s="596" t="s">
        <v>8494</v>
      </c>
      <c r="D8185" s="596" t="s">
        <v>8495</v>
      </c>
      <c r="E8185" s="597">
        <v>8.91</v>
      </c>
    </row>
    <row r="8186" spans="1:5">
      <c r="A8186" s="596">
        <v>11267</v>
      </c>
      <c r="B8186" s="596" t="s">
        <v>8854</v>
      </c>
      <c r="C8186" s="596" t="s">
        <v>8494</v>
      </c>
      <c r="D8186" s="596" t="s">
        <v>8541</v>
      </c>
      <c r="E8186" s="597">
        <v>1.43</v>
      </c>
    </row>
    <row r="8187" spans="1:5">
      <c r="A8187" s="596">
        <v>379</v>
      </c>
      <c r="B8187" s="596" t="s">
        <v>8855</v>
      </c>
      <c r="C8187" s="596" t="s">
        <v>8494</v>
      </c>
      <c r="D8187" s="596" t="s">
        <v>8541</v>
      </c>
      <c r="E8187" s="597">
        <v>1.43</v>
      </c>
    </row>
    <row r="8188" spans="1:5">
      <c r="A8188" s="596">
        <v>510</v>
      </c>
      <c r="B8188" s="596" t="s">
        <v>8856</v>
      </c>
      <c r="C8188" s="596" t="s">
        <v>124</v>
      </c>
      <c r="D8188" s="596" t="s">
        <v>8495</v>
      </c>
      <c r="E8188" s="597">
        <v>24.82</v>
      </c>
    </row>
    <row r="8189" spans="1:5">
      <c r="A8189" s="596">
        <v>516</v>
      </c>
      <c r="B8189" s="596" t="s">
        <v>8857</v>
      </c>
      <c r="C8189" s="596" t="s">
        <v>124</v>
      </c>
      <c r="D8189" s="596" t="s">
        <v>8495</v>
      </c>
      <c r="E8189" s="597">
        <v>29.41</v>
      </c>
    </row>
    <row r="8190" spans="1:5">
      <c r="A8190" s="596">
        <v>509</v>
      </c>
      <c r="B8190" s="596" t="s">
        <v>8858</v>
      </c>
      <c r="C8190" s="596" t="s">
        <v>124</v>
      </c>
      <c r="D8190" s="596" t="s">
        <v>8495</v>
      </c>
      <c r="E8190" s="597">
        <v>33</v>
      </c>
    </row>
    <row r="8191" spans="1:5">
      <c r="A8191" s="596">
        <v>40331</v>
      </c>
      <c r="B8191" s="596" t="s">
        <v>8859</v>
      </c>
      <c r="C8191" s="596" t="s">
        <v>8643</v>
      </c>
      <c r="D8191" s="596" t="s">
        <v>8495</v>
      </c>
      <c r="E8191" s="597">
        <v>8.67</v>
      </c>
    </row>
    <row r="8192" spans="1:5">
      <c r="A8192" s="596">
        <v>40930</v>
      </c>
      <c r="B8192" s="596" t="s">
        <v>8860</v>
      </c>
      <c r="C8192" s="596" t="s">
        <v>8645</v>
      </c>
      <c r="D8192" s="596" t="s">
        <v>8495</v>
      </c>
      <c r="E8192" s="598">
        <v>1526.79</v>
      </c>
    </row>
    <row r="8193" spans="1:5">
      <c r="A8193" s="596">
        <v>377</v>
      </c>
      <c r="B8193" s="596" t="s">
        <v>8861</v>
      </c>
      <c r="C8193" s="596" t="s">
        <v>8494</v>
      </c>
      <c r="D8193" s="596" t="s">
        <v>8500</v>
      </c>
      <c r="E8193" s="597">
        <v>36.65</v>
      </c>
    </row>
    <row r="8194" spans="1:5">
      <c r="A8194" s="596">
        <v>11761</v>
      </c>
      <c r="B8194" s="596" t="s">
        <v>8862</v>
      </c>
      <c r="C8194" s="596" t="s">
        <v>8494</v>
      </c>
      <c r="D8194" s="596" t="s">
        <v>8495</v>
      </c>
      <c r="E8194" s="597">
        <v>77.989999999999995</v>
      </c>
    </row>
    <row r="8195" spans="1:5">
      <c r="A8195" s="596">
        <v>7588</v>
      </c>
      <c r="B8195" s="596" t="s">
        <v>8863</v>
      </c>
      <c r="C8195" s="596" t="s">
        <v>8494</v>
      </c>
      <c r="D8195" s="596" t="s">
        <v>8500</v>
      </c>
      <c r="E8195" s="597">
        <v>50.08</v>
      </c>
    </row>
    <row r="8196" spans="1:5">
      <c r="A8196" s="596">
        <v>34551</v>
      </c>
      <c r="B8196" s="596" t="s">
        <v>8864</v>
      </c>
      <c r="C8196" s="596" t="s">
        <v>8643</v>
      </c>
      <c r="D8196" s="596" t="s">
        <v>8495</v>
      </c>
      <c r="E8196" s="597">
        <v>12.79</v>
      </c>
    </row>
    <row r="8197" spans="1:5">
      <c r="A8197" s="596">
        <v>41078</v>
      </c>
      <c r="B8197" s="596" t="s">
        <v>8865</v>
      </c>
      <c r="C8197" s="596" t="s">
        <v>8645</v>
      </c>
      <c r="D8197" s="596" t="s">
        <v>8495</v>
      </c>
      <c r="E8197" s="598">
        <v>2247.17</v>
      </c>
    </row>
    <row r="8198" spans="1:5">
      <c r="A8198" s="596">
        <v>246</v>
      </c>
      <c r="B8198" s="596" t="s">
        <v>8866</v>
      </c>
      <c r="C8198" s="596" t="s">
        <v>8643</v>
      </c>
      <c r="D8198" s="596" t="s">
        <v>8495</v>
      </c>
      <c r="E8198" s="597">
        <v>13.85</v>
      </c>
    </row>
    <row r="8199" spans="1:5">
      <c r="A8199" s="596">
        <v>40927</v>
      </c>
      <c r="B8199" s="596" t="s">
        <v>8867</v>
      </c>
      <c r="C8199" s="596" t="s">
        <v>8645</v>
      </c>
      <c r="D8199" s="596" t="s">
        <v>8495</v>
      </c>
      <c r="E8199" s="598">
        <v>2434.4299999999998</v>
      </c>
    </row>
    <row r="8200" spans="1:5">
      <c r="A8200" s="596">
        <v>2350</v>
      </c>
      <c r="B8200" s="596" t="s">
        <v>8868</v>
      </c>
      <c r="C8200" s="596" t="s">
        <v>8643</v>
      </c>
      <c r="D8200" s="596" t="s">
        <v>8495</v>
      </c>
      <c r="E8200" s="597">
        <v>13.36</v>
      </c>
    </row>
    <row r="8201" spans="1:5">
      <c r="A8201" s="596">
        <v>40812</v>
      </c>
      <c r="B8201" s="596" t="s">
        <v>8869</v>
      </c>
      <c r="C8201" s="596" t="s">
        <v>8645</v>
      </c>
      <c r="D8201" s="596" t="s">
        <v>8495</v>
      </c>
      <c r="E8201" s="598">
        <v>2349.7199999999998</v>
      </c>
    </row>
    <row r="8202" spans="1:5">
      <c r="A8202" s="596">
        <v>245</v>
      </c>
      <c r="B8202" s="596" t="s">
        <v>8870</v>
      </c>
      <c r="C8202" s="596" t="s">
        <v>8643</v>
      </c>
      <c r="D8202" s="596" t="s">
        <v>8495</v>
      </c>
      <c r="E8202" s="597">
        <v>21.48</v>
      </c>
    </row>
    <row r="8203" spans="1:5">
      <c r="A8203" s="596">
        <v>41090</v>
      </c>
      <c r="B8203" s="596" t="s">
        <v>8871</v>
      </c>
      <c r="C8203" s="596" t="s">
        <v>8645</v>
      </c>
      <c r="D8203" s="596" t="s">
        <v>8495</v>
      </c>
      <c r="E8203" s="598">
        <v>3775.24</v>
      </c>
    </row>
    <row r="8204" spans="1:5">
      <c r="A8204" s="596">
        <v>251</v>
      </c>
      <c r="B8204" s="596" t="s">
        <v>8872</v>
      </c>
      <c r="C8204" s="596" t="s">
        <v>8643</v>
      </c>
      <c r="D8204" s="596" t="s">
        <v>8495</v>
      </c>
      <c r="E8204" s="597">
        <v>13.85</v>
      </c>
    </row>
    <row r="8205" spans="1:5">
      <c r="A8205" s="596">
        <v>40975</v>
      </c>
      <c r="B8205" s="596" t="s">
        <v>8873</v>
      </c>
      <c r="C8205" s="596" t="s">
        <v>8645</v>
      </c>
      <c r="D8205" s="596" t="s">
        <v>8495</v>
      </c>
      <c r="E8205" s="598">
        <v>2434.4299999999998</v>
      </c>
    </row>
    <row r="8206" spans="1:5">
      <c r="A8206" s="596">
        <v>6127</v>
      </c>
      <c r="B8206" s="596" t="s">
        <v>8874</v>
      </c>
      <c r="C8206" s="596" t="s">
        <v>8643</v>
      </c>
      <c r="D8206" s="596" t="s">
        <v>8495</v>
      </c>
      <c r="E8206" s="597">
        <v>13.85</v>
      </c>
    </row>
    <row r="8207" spans="1:5">
      <c r="A8207" s="596">
        <v>41072</v>
      </c>
      <c r="B8207" s="596" t="s">
        <v>8875</v>
      </c>
      <c r="C8207" s="596" t="s">
        <v>8645</v>
      </c>
      <c r="D8207" s="596" t="s">
        <v>8495</v>
      </c>
      <c r="E8207" s="598">
        <v>2434.4299999999998</v>
      </c>
    </row>
    <row r="8208" spans="1:5">
      <c r="A8208" s="596">
        <v>6121</v>
      </c>
      <c r="B8208" s="596" t="s">
        <v>8876</v>
      </c>
      <c r="C8208" s="596" t="s">
        <v>8643</v>
      </c>
      <c r="D8208" s="596" t="s">
        <v>8495</v>
      </c>
      <c r="E8208" s="597">
        <v>12.8</v>
      </c>
    </row>
    <row r="8209" spans="1:5">
      <c r="A8209" s="596">
        <v>41071</v>
      </c>
      <c r="B8209" s="596" t="s">
        <v>8877</v>
      </c>
      <c r="C8209" s="596" t="s">
        <v>8645</v>
      </c>
      <c r="D8209" s="596" t="s">
        <v>8495</v>
      </c>
      <c r="E8209" s="598">
        <v>2250.15</v>
      </c>
    </row>
    <row r="8210" spans="1:5">
      <c r="A8210" s="596">
        <v>244</v>
      </c>
      <c r="B8210" s="596" t="s">
        <v>8878</v>
      </c>
      <c r="C8210" s="596" t="s">
        <v>8643</v>
      </c>
      <c r="D8210" s="596" t="s">
        <v>8495</v>
      </c>
      <c r="E8210" s="597">
        <v>7.72</v>
      </c>
    </row>
    <row r="8211" spans="1:5">
      <c r="A8211" s="596">
        <v>41093</v>
      </c>
      <c r="B8211" s="596" t="s">
        <v>8879</v>
      </c>
      <c r="C8211" s="596" t="s">
        <v>8645</v>
      </c>
      <c r="D8211" s="596" t="s">
        <v>8495</v>
      </c>
      <c r="E8211" s="598">
        <v>1359.17</v>
      </c>
    </row>
    <row r="8212" spans="1:5">
      <c r="A8212" s="596">
        <v>532</v>
      </c>
      <c r="B8212" s="596" t="s">
        <v>8880</v>
      </c>
      <c r="C8212" s="596" t="s">
        <v>8643</v>
      </c>
      <c r="D8212" s="596" t="s">
        <v>8495</v>
      </c>
      <c r="E8212" s="597">
        <v>21.59</v>
      </c>
    </row>
    <row r="8213" spans="1:5">
      <c r="A8213" s="596">
        <v>40931</v>
      </c>
      <c r="B8213" s="596" t="s">
        <v>8881</v>
      </c>
      <c r="C8213" s="596" t="s">
        <v>8645</v>
      </c>
      <c r="D8213" s="596" t="s">
        <v>8495</v>
      </c>
      <c r="E8213" s="598">
        <v>3796.43</v>
      </c>
    </row>
    <row r="8214" spans="1:5">
      <c r="A8214" s="596">
        <v>36150</v>
      </c>
      <c r="B8214" s="596" t="s">
        <v>8882</v>
      </c>
      <c r="C8214" s="596" t="s">
        <v>8494</v>
      </c>
      <c r="D8214" s="596" t="s">
        <v>8495</v>
      </c>
      <c r="E8214" s="597">
        <v>47.22</v>
      </c>
    </row>
    <row r="8215" spans="1:5">
      <c r="A8215" s="596">
        <v>4760</v>
      </c>
      <c r="B8215" s="596" t="s">
        <v>8883</v>
      </c>
      <c r="C8215" s="596" t="s">
        <v>8643</v>
      </c>
      <c r="D8215" s="596" t="s">
        <v>8495</v>
      </c>
      <c r="E8215" s="597">
        <v>17.190000000000001</v>
      </c>
    </row>
    <row r="8216" spans="1:5">
      <c r="A8216" s="596">
        <v>41069</v>
      </c>
      <c r="B8216" s="596" t="s">
        <v>8884</v>
      </c>
      <c r="C8216" s="596" t="s">
        <v>8645</v>
      </c>
      <c r="D8216" s="596" t="s">
        <v>8495</v>
      </c>
      <c r="E8216" s="598">
        <v>3020.19</v>
      </c>
    </row>
    <row r="8217" spans="1:5">
      <c r="A8217" s="596">
        <v>10422</v>
      </c>
      <c r="B8217" s="596" t="s">
        <v>8885</v>
      </c>
      <c r="C8217" s="596" t="s">
        <v>8494</v>
      </c>
      <c r="D8217" s="596" t="s">
        <v>8495</v>
      </c>
      <c r="E8217" s="597">
        <v>390.66</v>
      </c>
    </row>
    <row r="8218" spans="1:5">
      <c r="A8218" s="596">
        <v>44019</v>
      </c>
      <c r="B8218" s="596" t="s">
        <v>8886</v>
      </c>
      <c r="C8218" s="596" t="s">
        <v>8494</v>
      </c>
      <c r="D8218" s="596" t="s">
        <v>8495</v>
      </c>
      <c r="E8218" s="597">
        <v>540.77</v>
      </c>
    </row>
    <row r="8219" spans="1:5">
      <c r="A8219" s="596">
        <v>36520</v>
      </c>
      <c r="B8219" s="596" t="s">
        <v>8887</v>
      </c>
      <c r="C8219" s="596" t="s">
        <v>8494</v>
      </c>
      <c r="D8219" s="596" t="s">
        <v>8495</v>
      </c>
      <c r="E8219" s="597">
        <v>657.52</v>
      </c>
    </row>
    <row r="8220" spans="1:5">
      <c r="A8220" s="596">
        <v>42319</v>
      </c>
      <c r="B8220" s="596" t="s">
        <v>8888</v>
      </c>
      <c r="C8220" s="596" t="s">
        <v>8494</v>
      </c>
      <c r="D8220" s="596" t="s">
        <v>8495</v>
      </c>
      <c r="E8220" s="597">
        <v>589.16999999999996</v>
      </c>
    </row>
    <row r="8221" spans="1:5">
      <c r="A8221" s="596">
        <v>10420</v>
      </c>
      <c r="B8221" s="596" t="s">
        <v>8889</v>
      </c>
      <c r="C8221" s="596" t="s">
        <v>8494</v>
      </c>
      <c r="D8221" s="596" t="s">
        <v>8500</v>
      </c>
      <c r="E8221" s="597">
        <v>209</v>
      </c>
    </row>
    <row r="8222" spans="1:5">
      <c r="A8222" s="596">
        <v>10421</v>
      </c>
      <c r="B8222" s="596" t="s">
        <v>8890</v>
      </c>
      <c r="C8222" s="596" t="s">
        <v>8494</v>
      </c>
      <c r="D8222" s="596" t="s">
        <v>8495</v>
      </c>
      <c r="E8222" s="597">
        <v>229.66</v>
      </c>
    </row>
    <row r="8223" spans="1:5">
      <c r="A8223" s="596">
        <v>11786</v>
      </c>
      <c r="B8223" s="596" t="s">
        <v>8891</v>
      </c>
      <c r="C8223" s="596" t="s">
        <v>8494</v>
      </c>
      <c r="D8223" s="596" t="s">
        <v>8495</v>
      </c>
      <c r="E8223" s="597">
        <v>463.09</v>
      </c>
    </row>
    <row r="8224" spans="1:5">
      <c r="A8224" s="596">
        <v>4815</v>
      </c>
      <c r="B8224" s="596" t="s">
        <v>8892</v>
      </c>
      <c r="C8224" s="596" t="s">
        <v>8494</v>
      </c>
      <c r="D8224" s="596" t="s">
        <v>8495</v>
      </c>
      <c r="E8224" s="597">
        <v>6.67</v>
      </c>
    </row>
    <row r="8225" spans="1:5">
      <c r="A8225" s="596">
        <v>541</v>
      </c>
      <c r="B8225" s="596" t="s">
        <v>8893</v>
      </c>
      <c r="C8225" s="596" t="s">
        <v>8494</v>
      </c>
      <c r="D8225" s="596" t="s">
        <v>8500</v>
      </c>
      <c r="E8225" s="597">
        <v>224.95</v>
      </c>
    </row>
    <row r="8226" spans="1:5">
      <c r="A8226" s="596">
        <v>542</v>
      </c>
      <c r="B8226" s="596" t="s">
        <v>8894</v>
      </c>
      <c r="C8226" s="596" t="s">
        <v>8494</v>
      </c>
      <c r="D8226" s="596" t="s">
        <v>8495</v>
      </c>
      <c r="E8226" s="597">
        <v>281.97000000000003</v>
      </c>
    </row>
    <row r="8227" spans="1:5">
      <c r="A8227" s="596">
        <v>540</v>
      </c>
      <c r="B8227" s="596" t="s">
        <v>8895</v>
      </c>
      <c r="C8227" s="596" t="s">
        <v>8494</v>
      </c>
      <c r="D8227" s="596" t="s">
        <v>8495</v>
      </c>
      <c r="E8227" s="597">
        <v>635.42999999999995</v>
      </c>
    </row>
    <row r="8228" spans="1:5">
      <c r="A8228" s="596">
        <v>38364</v>
      </c>
      <c r="B8228" s="596" t="s">
        <v>8896</v>
      </c>
      <c r="C8228" s="596" t="s">
        <v>8494</v>
      </c>
      <c r="D8228" s="596" t="s">
        <v>8495</v>
      </c>
      <c r="E8228" s="598">
        <v>1098.53</v>
      </c>
    </row>
    <row r="8229" spans="1:5">
      <c r="A8229" s="596">
        <v>11692</v>
      </c>
      <c r="B8229" s="596" t="s">
        <v>8897</v>
      </c>
      <c r="C8229" s="596" t="s">
        <v>8898</v>
      </c>
      <c r="D8229" s="596" t="s">
        <v>8495</v>
      </c>
      <c r="E8229" s="597">
        <v>550.27</v>
      </c>
    </row>
    <row r="8230" spans="1:5">
      <c r="A8230" s="596">
        <v>1746</v>
      </c>
      <c r="B8230" s="596" t="s">
        <v>8899</v>
      </c>
      <c r="C8230" s="596" t="s">
        <v>8494</v>
      </c>
      <c r="D8230" s="596" t="s">
        <v>8500</v>
      </c>
      <c r="E8230" s="597">
        <v>279.49</v>
      </c>
    </row>
    <row r="8231" spans="1:5">
      <c r="A8231" s="596">
        <v>1748</v>
      </c>
      <c r="B8231" s="596" t="s">
        <v>8900</v>
      </c>
      <c r="C8231" s="596" t="s">
        <v>8494</v>
      </c>
      <c r="D8231" s="596" t="s">
        <v>8495</v>
      </c>
      <c r="E8231" s="597">
        <v>371.65</v>
      </c>
    </row>
    <row r="8232" spans="1:5">
      <c r="A8232" s="596">
        <v>1749</v>
      </c>
      <c r="B8232" s="596" t="s">
        <v>8901</v>
      </c>
      <c r="C8232" s="596" t="s">
        <v>8494</v>
      </c>
      <c r="D8232" s="596" t="s">
        <v>8495</v>
      </c>
      <c r="E8232" s="597">
        <v>538.46</v>
      </c>
    </row>
    <row r="8233" spans="1:5">
      <c r="A8233" s="596">
        <v>37412</v>
      </c>
      <c r="B8233" s="596" t="s">
        <v>8902</v>
      </c>
      <c r="C8233" s="596" t="s">
        <v>8494</v>
      </c>
      <c r="D8233" s="596" t="s">
        <v>8495</v>
      </c>
      <c r="E8233" s="597">
        <v>273.2</v>
      </c>
    </row>
    <row r="8234" spans="1:5">
      <c r="A8234" s="596">
        <v>1745</v>
      </c>
      <c r="B8234" s="596" t="s">
        <v>8903</v>
      </c>
      <c r="C8234" s="596" t="s">
        <v>8494</v>
      </c>
      <c r="D8234" s="596" t="s">
        <v>8495</v>
      </c>
      <c r="E8234" s="597">
        <v>324.87</v>
      </c>
    </row>
    <row r="8235" spans="1:5">
      <c r="A8235" s="596">
        <v>1750</v>
      </c>
      <c r="B8235" s="596" t="s">
        <v>8904</v>
      </c>
      <c r="C8235" s="596" t="s">
        <v>8494</v>
      </c>
      <c r="D8235" s="596" t="s">
        <v>8495</v>
      </c>
      <c r="E8235" s="597">
        <v>759.18</v>
      </c>
    </row>
    <row r="8236" spans="1:5">
      <c r="A8236" s="596">
        <v>11687</v>
      </c>
      <c r="B8236" s="596" t="s">
        <v>8905</v>
      </c>
      <c r="C8236" s="596" t="s">
        <v>8539</v>
      </c>
      <c r="D8236" s="596" t="s">
        <v>8495</v>
      </c>
      <c r="E8236" s="598">
        <v>1209.5999999999999</v>
      </c>
    </row>
    <row r="8237" spans="1:5">
      <c r="A8237" s="596">
        <v>11689</v>
      </c>
      <c r="B8237" s="596" t="s">
        <v>8906</v>
      </c>
      <c r="C8237" s="596" t="s">
        <v>8539</v>
      </c>
      <c r="D8237" s="596" t="s">
        <v>8495</v>
      </c>
      <c r="E8237" s="598">
        <v>1515.56</v>
      </c>
    </row>
    <row r="8238" spans="1:5">
      <c r="A8238" s="596">
        <v>11693</v>
      </c>
      <c r="B8238" s="596" t="s">
        <v>8907</v>
      </c>
      <c r="C8238" s="596" t="s">
        <v>8898</v>
      </c>
      <c r="D8238" s="596" t="s">
        <v>8495</v>
      </c>
      <c r="E8238" s="597">
        <v>249.42</v>
      </c>
    </row>
    <row r="8239" spans="1:5">
      <c r="A8239" s="596">
        <v>36215</v>
      </c>
      <c r="B8239" s="596" t="s">
        <v>8908</v>
      </c>
      <c r="C8239" s="596" t="s">
        <v>8494</v>
      </c>
      <c r="D8239" s="596" t="s">
        <v>8541</v>
      </c>
      <c r="E8239" s="597">
        <v>952.7</v>
      </c>
    </row>
    <row r="8240" spans="1:5">
      <c r="A8240" s="596">
        <v>42439</v>
      </c>
      <c r="B8240" s="596" t="s">
        <v>8909</v>
      </c>
      <c r="C8240" s="596" t="s">
        <v>8494</v>
      </c>
      <c r="D8240" s="596" t="s">
        <v>8541</v>
      </c>
      <c r="E8240" s="598">
        <v>1207.8399999999999</v>
      </c>
    </row>
    <row r="8241" spans="1:5">
      <c r="A8241" s="596">
        <v>38381</v>
      </c>
      <c r="B8241" s="596" t="s">
        <v>8910</v>
      </c>
      <c r="C8241" s="596" t="s">
        <v>8494</v>
      </c>
      <c r="D8241" s="596" t="s">
        <v>8495</v>
      </c>
      <c r="E8241" s="597">
        <v>12.56</v>
      </c>
    </row>
    <row r="8242" spans="1:5">
      <c r="A8242" s="596">
        <v>39621</v>
      </c>
      <c r="B8242" s="596" t="s">
        <v>8911</v>
      </c>
      <c r="C8242" s="596" t="s">
        <v>8912</v>
      </c>
      <c r="D8242" s="596" t="s">
        <v>8495</v>
      </c>
      <c r="E8242" s="598">
        <v>1333.27</v>
      </c>
    </row>
    <row r="8243" spans="1:5">
      <c r="A8243" s="596">
        <v>39624</v>
      </c>
      <c r="B8243" s="596" t="s">
        <v>8913</v>
      </c>
      <c r="C8243" s="596" t="s">
        <v>8912</v>
      </c>
      <c r="D8243" s="596" t="s">
        <v>8495</v>
      </c>
      <c r="E8243" s="598">
        <v>1470.74</v>
      </c>
    </row>
    <row r="8244" spans="1:5">
      <c r="A8244" s="596">
        <v>39615</v>
      </c>
      <c r="B8244" s="596" t="s">
        <v>8914</v>
      </c>
      <c r="C8244" s="596" t="s">
        <v>8494</v>
      </c>
      <c r="D8244" s="596" t="s">
        <v>8495</v>
      </c>
      <c r="E8244" s="597">
        <v>594.30999999999995</v>
      </c>
    </row>
    <row r="8245" spans="1:5">
      <c r="A8245" s="596">
        <v>39620</v>
      </c>
      <c r="B8245" s="596" t="s">
        <v>8915</v>
      </c>
      <c r="C8245" s="596" t="s">
        <v>8494</v>
      </c>
      <c r="D8245" s="596" t="s">
        <v>8495</v>
      </c>
      <c r="E8245" s="597">
        <v>907.68</v>
      </c>
    </row>
    <row r="8246" spans="1:5">
      <c r="A8246" s="596">
        <v>39623</v>
      </c>
      <c r="B8246" s="596" t="s">
        <v>8916</v>
      </c>
      <c r="C8246" s="596" t="s">
        <v>8494</v>
      </c>
      <c r="D8246" s="596" t="s">
        <v>8495</v>
      </c>
      <c r="E8246" s="597">
        <v>972.2</v>
      </c>
    </row>
    <row r="8247" spans="1:5">
      <c r="A8247" s="596">
        <v>546</v>
      </c>
      <c r="B8247" s="596" t="s">
        <v>8917</v>
      </c>
      <c r="C8247" s="596" t="s">
        <v>124</v>
      </c>
      <c r="D8247" s="596" t="s">
        <v>8500</v>
      </c>
      <c r="E8247" s="597">
        <v>10.32</v>
      </c>
    </row>
    <row r="8248" spans="1:5">
      <c r="A8248" s="596">
        <v>566</v>
      </c>
      <c r="B8248" s="596" t="s">
        <v>8918</v>
      </c>
      <c r="C8248" s="596" t="s">
        <v>8539</v>
      </c>
      <c r="D8248" s="596" t="s">
        <v>8495</v>
      </c>
      <c r="E8248" s="597">
        <v>4.8899999999999997</v>
      </c>
    </row>
    <row r="8249" spans="1:5">
      <c r="A8249" s="596">
        <v>565</v>
      </c>
      <c r="B8249" s="596" t="s">
        <v>8919</v>
      </c>
      <c r="C8249" s="596" t="s">
        <v>8539</v>
      </c>
      <c r="D8249" s="596" t="s">
        <v>8495</v>
      </c>
      <c r="E8249" s="597">
        <v>17.850000000000001</v>
      </c>
    </row>
    <row r="8250" spans="1:5">
      <c r="A8250" s="596">
        <v>555</v>
      </c>
      <c r="B8250" s="596" t="s">
        <v>8920</v>
      </c>
      <c r="C8250" s="596" t="s">
        <v>8539</v>
      </c>
      <c r="D8250" s="596" t="s">
        <v>8495</v>
      </c>
      <c r="E8250" s="597">
        <v>12.65</v>
      </c>
    </row>
    <row r="8251" spans="1:5">
      <c r="A8251" s="596">
        <v>557</v>
      </c>
      <c r="B8251" s="596" t="s">
        <v>8921</v>
      </c>
      <c r="C8251" s="596" t="s">
        <v>8539</v>
      </c>
      <c r="D8251" s="596" t="s">
        <v>8495</v>
      </c>
      <c r="E8251" s="597">
        <v>39.71</v>
      </c>
    </row>
    <row r="8252" spans="1:5">
      <c r="A8252" s="596">
        <v>552</v>
      </c>
      <c r="B8252" s="596" t="s">
        <v>8922</v>
      </c>
      <c r="C8252" s="596" t="s">
        <v>8539</v>
      </c>
      <c r="D8252" s="596" t="s">
        <v>8495</v>
      </c>
      <c r="E8252" s="597">
        <v>19.7</v>
      </c>
    </row>
    <row r="8253" spans="1:5">
      <c r="A8253" s="596">
        <v>563</v>
      </c>
      <c r="B8253" s="596" t="s">
        <v>8923</v>
      </c>
      <c r="C8253" s="596" t="s">
        <v>8539</v>
      </c>
      <c r="D8253" s="596" t="s">
        <v>8495</v>
      </c>
      <c r="E8253" s="597">
        <v>29.6</v>
      </c>
    </row>
    <row r="8254" spans="1:5">
      <c r="A8254" s="596">
        <v>549</v>
      </c>
      <c r="B8254" s="596" t="s">
        <v>8924</v>
      </c>
      <c r="C8254" s="596" t="s">
        <v>8539</v>
      </c>
      <c r="D8254" s="596" t="s">
        <v>8495</v>
      </c>
      <c r="E8254" s="597">
        <v>53.28</v>
      </c>
    </row>
    <row r="8255" spans="1:5">
      <c r="A8255" s="596">
        <v>551</v>
      </c>
      <c r="B8255" s="596" t="s">
        <v>8925</v>
      </c>
      <c r="C8255" s="596" t="s">
        <v>8539</v>
      </c>
      <c r="D8255" s="596" t="s">
        <v>8495</v>
      </c>
      <c r="E8255" s="597">
        <v>105.5</v>
      </c>
    </row>
    <row r="8256" spans="1:5">
      <c r="A8256" s="596">
        <v>559</v>
      </c>
      <c r="B8256" s="596" t="s">
        <v>8926</v>
      </c>
      <c r="C8256" s="596" t="s">
        <v>8539</v>
      </c>
      <c r="D8256" s="596" t="s">
        <v>8495</v>
      </c>
      <c r="E8256" s="597">
        <v>26.37</v>
      </c>
    </row>
    <row r="8257" spans="1:5">
      <c r="A8257" s="596">
        <v>560</v>
      </c>
      <c r="B8257" s="596" t="s">
        <v>8927</v>
      </c>
      <c r="C8257" s="596" t="s">
        <v>8539</v>
      </c>
      <c r="D8257" s="596" t="s">
        <v>8495</v>
      </c>
      <c r="E8257" s="597">
        <v>32.99</v>
      </c>
    </row>
    <row r="8258" spans="1:5">
      <c r="A8258" s="596">
        <v>547</v>
      </c>
      <c r="B8258" s="596" t="s">
        <v>8928</v>
      </c>
      <c r="C8258" s="596" t="s">
        <v>8539</v>
      </c>
      <c r="D8258" s="596" t="s">
        <v>8495</v>
      </c>
      <c r="E8258" s="597">
        <v>39.51</v>
      </c>
    </row>
    <row r="8259" spans="1:5">
      <c r="A8259" s="596">
        <v>36207</v>
      </c>
      <c r="B8259" s="596" t="s">
        <v>8929</v>
      </c>
      <c r="C8259" s="596" t="s">
        <v>8494</v>
      </c>
      <c r="D8259" s="596" t="s">
        <v>8541</v>
      </c>
      <c r="E8259" s="597">
        <v>421.98</v>
      </c>
    </row>
    <row r="8260" spans="1:5">
      <c r="A8260" s="596">
        <v>36209</v>
      </c>
      <c r="B8260" s="596" t="s">
        <v>8930</v>
      </c>
      <c r="C8260" s="596" t="s">
        <v>8494</v>
      </c>
      <c r="D8260" s="596" t="s">
        <v>8541</v>
      </c>
      <c r="E8260" s="597">
        <v>484.29</v>
      </c>
    </row>
    <row r="8261" spans="1:5">
      <c r="A8261" s="596">
        <v>36210</v>
      </c>
      <c r="B8261" s="596" t="s">
        <v>8931</v>
      </c>
      <c r="C8261" s="596" t="s">
        <v>8494</v>
      </c>
      <c r="D8261" s="596" t="s">
        <v>8541</v>
      </c>
      <c r="E8261" s="597">
        <v>523.98</v>
      </c>
    </row>
    <row r="8262" spans="1:5">
      <c r="A8262" s="596">
        <v>36204</v>
      </c>
      <c r="B8262" s="596" t="s">
        <v>8932</v>
      </c>
      <c r="C8262" s="596" t="s">
        <v>8494</v>
      </c>
      <c r="D8262" s="596" t="s">
        <v>8541</v>
      </c>
      <c r="E8262" s="597">
        <v>185.78</v>
      </c>
    </row>
    <row r="8263" spans="1:5">
      <c r="A8263" s="596">
        <v>36205</v>
      </c>
      <c r="B8263" s="596" t="s">
        <v>8933</v>
      </c>
      <c r="C8263" s="596" t="s">
        <v>8494</v>
      </c>
      <c r="D8263" s="596" t="s">
        <v>8541</v>
      </c>
      <c r="E8263" s="597">
        <v>206.33</v>
      </c>
    </row>
    <row r="8264" spans="1:5">
      <c r="A8264" s="596">
        <v>36081</v>
      </c>
      <c r="B8264" s="596" t="s">
        <v>8934</v>
      </c>
      <c r="C8264" s="596" t="s">
        <v>8494</v>
      </c>
      <c r="D8264" s="596" t="s">
        <v>8541</v>
      </c>
      <c r="E8264" s="597">
        <v>220</v>
      </c>
    </row>
    <row r="8265" spans="1:5">
      <c r="A8265" s="596">
        <v>36206</v>
      </c>
      <c r="B8265" s="596" t="s">
        <v>8935</v>
      </c>
      <c r="C8265" s="596" t="s">
        <v>8494</v>
      </c>
      <c r="D8265" s="596" t="s">
        <v>8541</v>
      </c>
      <c r="E8265" s="597">
        <v>230.49</v>
      </c>
    </row>
    <row r="8266" spans="1:5">
      <c r="A8266" s="596">
        <v>36218</v>
      </c>
      <c r="B8266" s="596" t="s">
        <v>8936</v>
      </c>
      <c r="C8266" s="596" t="s">
        <v>8494</v>
      </c>
      <c r="D8266" s="596" t="s">
        <v>8541</v>
      </c>
      <c r="E8266" s="597">
        <v>162.41999999999999</v>
      </c>
    </row>
    <row r="8267" spans="1:5">
      <c r="A8267" s="596">
        <v>36220</v>
      </c>
      <c r="B8267" s="596" t="s">
        <v>8937</v>
      </c>
      <c r="C8267" s="596" t="s">
        <v>8494</v>
      </c>
      <c r="D8267" s="596" t="s">
        <v>8541</v>
      </c>
      <c r="E8267" s="597">
        <v>186.24</v>
      </c>
    </row>
    <row r="8268" spans="1:5">
      <c r="A8268" s="596">
        <v>36080</v>
      </c>
      <c r="B8268" s="596" t="s">
        <v>8938</v>
      </c>
      <c r="C8268" s="596" t="s">
        <v>8494</v>
      </c>
      <c r="D8268" s="596" t="s">
        <v>8541</v>
      </c>
      <c r="E8268" s="597">
        <v>201.45</v>
      </c>
    </row>
    <row r="8269" spans="1:5">
      <c r="A8269" s="596">
        <v>36223</v>
      </c>
      <c r="B8269" s="596" t="s">
        <v>8939</v>
      </c>
      <c r="C8269" s="596" t="s">
        <v>8494</v>
      </c>
      <c r="D8269" s="596" t="s">
        <v>8541</v>
      </c>
      <c r="E8269" s="597">
        <v>210.95</v>
      </c>
    </row>
    <row r="8270" spans="1:5">
      <c r="A8270" s="596">
        <v>38127</v>
      </c>
      <c r="B8270" s="596" t="s">
        <v>8940</v>
      </c>
      <c r="C8270" s="596" t="s">
        <v>8494</v>
      </c>
      <c r="D8270" s="596" t="s">
        <v>8495</v>
      </c>
      <c r="E8270" s="597">
        <v>485.92</v>
      </c>
    </row>
    <row r="8271" spans="1:5">
      <c r="A8271" s="596">
        <v>38060</v>
      </c>
      <c r="B8271" s="596" t="s">
        <v>8941</v>
      </c>
      <c r="C8271" s="596" t="s">
        <v>8494</v>
      </c>
      <c r="D8271" s="596" t="s">
        <v>8495</v>
      </c>
      <c r="E8271" s="597">
        <v>64.349999999999994</v>
      </c>
    </row>
    <row r="8272" spans="1:5">
      <c r="A8272" s="596">
        <v>10956</v>
      </c>
      <c r="B8272" s="596" t="s">
        <v>8942</v>
      </c>
      <c r="C8272" s="596" t="s">
        <v>8494</v>
      </c>
      <c r="D8272" s="596" t="s">
        <v>8495</v>
      </c>
      <c r="E8272" s="597">
        <v>70.569999999999993</v>
      </c>
    </row>
    <row r="8273" spans="1:5">
      <c r="A8273" s="596">
        <v>39380</v>
      </c>
      <c r="B8273" s="596" t="s">
        <v>8943</v>
      </c>
      <c r="C8273" s="596" t="s">
        <v>8494</v>
      </c>
      <c r="D8273" s="596" t="s">
        <v>8495</v>
      </c>
      <c r="E8273" s="597">
        <v>22.35</v>
      </c>
    </row>
    <row r="8274" spans="1:5">
      <c r="A8274" s="596">
        <v>44172</v>
      </c>
      <c r="B8274" s="596" t="s">
        <v>8944</v>
      </c>
      <c r="C8274" s="596" t="s">
        <v>8494</v>
      </c>
      <c r="D8274" s="596" t="s">
        <v>8541</v>
      </c>
      <c r="E8274" s="597">
        <v>7.43</v>
      </c>
    </row>
    <row r="8275" spans="1:5">
      <c r="A8275" s="596">
        <v>37597</v>
      </c>
      <c r="B8275" s="596" t="s">
        <v>8945</v>
      </c>
      <c r="C8275" s="596" t="s">
        <v>8494</v>
      </c>
      <c r="D8275" s="596" t="s">
        <v>8541</v>
      </c>
      <c r="E8275" s="598">
        <v>656464.84</v>
      </c>
    </row>
    <row r="8276" spans="1:5">
      <c r="A8276" s="596">
        <v>183</v>
      </c>
      <c r="B8276" s="596" t="s">
        <v>8946</v>
      </c>
      <c r="C8276" s="596" t="s">
        <v>8947</v>
      </c>
      <c r="D8276" s="596" t="s">
        <v>8500</v>
      </c>
      <c r="E8276" s="597">
        <v>246.27</v>
      </c>
    </row>
    <row r="8277" spans="1:5">
      <c r="A8277" s="596">
        <v>184</v>
      </c>
      <c r="B8277" s="596" t="s">
        <v>8948</v>
      </c>
      <c r="C8277" s="596" t="s">
        <v>8947</v>
      </c>
      <c r="D8277" s="596" t="s">
        <v>8495</v>
      </c>
      <c r="E8277" s="597">
        <v>152.52000000000001</v>
      </c>
    </row>
    <row r="8278" spans="1:5">
      <c r="A8278" s="596">
        <v>181</v>
      </c>
      <c r="B8278" s="596" t="s">
        <v>8949</v>
      </c>
      <c r="C8278" s="596" t="s">
        <v>8947</v>
      </c>
      <c r="D8278" s="596" t="s">
        <v>8495</v>
      </c>
      <c r="E8278" s="597">
        <v>328.88</v>
      </c>
    </row>
    <row r="8279" spans="1:5">
      <c r="A8279" s="596">
        <v>20001</v>
      </c>
      <c r="B8279" s="596" t="s">
        <v>8950</v>
      </c>
      <c r="C8279" s="596" t="s">
        <v>8947</v>
      </c>
      <c r="D8279" s="596" t="s">
        <v>8495</v>
      </c>
      <c r="E8279" s="597">
        <v>190.66</v>
      </c>
    </row>
    <row r="8280" spans="1:5">
      <c r="A8280" s="596">
        <v>39837</v>
      </c>
      <c r="B8280" s="596" t="s">
        <v>8951</v>
      </c>
      <c r="C8280" s="596" t="s">
        <v>8947</v>
      </c>
      <c r="D8280" s="596" t="s">
        <v>8495</v>
      </c>
      <c r="E8280" s="598">
        <v>609.14</v>
      </c>
    </row>
    <row r="8281" spans="1:5">
      <c r="A8281" s="596">
        <v>43366</v>
      </c>
      <c r="B8281" s="596" t="s">
        <v>8952</v>
      </c>
      <c r="C8281" s="596" t="s">
        <v>124</v>
      </c>
      <c r="D8281" s="596" t="s">
        <v>8541</v>
      </c>
      <c r="E8281" s="597">
        <v>1.58</v>
      </c>
    </row>
    <row r="8282" spans="1:5">
      <c r="A8282" s="596">
        <v>10535</v>
      </c>
      <c r="B8282" s="596" t="s">
        <v>8953</v>
      </c>
      <c r="C8282" s="596" t="s">
        <v>8494</v>
      </c>
      <c r="D8282" s="596" t="s">
        <v>8500</v>
      </c>
      <c r="E8282" s="598">
        <v>5497</v>
      </c>
    </row>
    <row r="8283" spans="1:5">
      <c r="A8283" s="596">
        <v>10537</v>
      </c>
      <c r="B8283" s="596" t="s">
        <v>8954</v>
      </c>
      <c r="C8283" s="596" t="s">
        <v>8494</v>
      </c>
      <c r="D8283" s="596" t="s">
        <v>8495</v>
      </c>
      <c r="E8283" s="598">
        <v>7496.41</v>
      </c>
    </row>
    <row r="8284" spans="1:5">
      <c r="A8284" s="596">
        <v>13891</v>
      </c>
      <c r="B8284" s="596" t="s">
        <v>8955</v>
      </c>
      <c r="C8284" s="596" t="s">
        <v>8494</v>
      </c>
      <c r="D8284" s="596" t="s">
        <v>8495</v>
      </c>
      <c r="E8284" s="598">
        <v>6875.9</v>
      </c>
    </row>
    <row r="8285" spans="1:5">
      <c r="A8285" s="596">
        <v>44492</v>
      </c>
      <c r="B8285" s="596" t="s">
        <v>8956</v>
      </c>
      <c r="C8285" s="596" t="s">
        <v>8494</v>
      </c>
      <c r="D8285" s="596" t="s">
        <v>8495</v>
      </c>
      <c r="E8285" s="598">
        <v>29907.4</v>
      </c>
    </row>
    <row r="8286" spans="1:5">
      <c r="A8286" s="596">
        <v>36396</v>
      </c>
      <c r="B8286" s="596" t="s">
        <v>8957</v>
      </c>
      <c r="C8286" s="596" t="s">
        <v>8494</v>
      </c>
      <c r="D8286" s="596" t="s">
        <v>8495</v>
      </c>
      <c r="E8286" s="598">
        <v>6288.94</v>
      </c>
    </row>
    <row r="8287" spans="1:5">
      <c r="A8287" s="596">
        <v>36397</v>
      </c>
      <c r="B8287" s="596" t="s">
        <v>8958</v>
      </c>
      <c r="C8287" s="596" t="s">
        <v>8494</v>
      </c>
      <c r="D8287" s="596" t="s">
        <v>8495</v>
      </c>
      <c r="E8287" s="598">
        <v>22360.67</v>
      </c>
    </row>
    <row r="8288" spans="1:5">
      <c r="A8288" s="596">
        <v>36398</v>
      </c>
      <c r="B8288" s="596" t="s">
        <v>8959</v>
      </c>
      <c r="C8288" s="596" t="s">
        <v>8494</v>
      </c>
      <c r="D8288" s="596" t="s">
        <v>8495</v>
      </c>
      <c r="E8288" s="598">
        <v>27177.54</v>
      </c>
    </row>
    <row r="8289" spans="1:5">
      <c r="A8289" s="596">
        <v>647</v>
      </c>
      <c r="B8289" s="596" t="s">
        <v>8960</v>
      </c>
      <c r="C8289" s="596" t="s">
        <v>8643</v>
      </c>
      <c r="D8289" s="596" t="s">
        <v>8495</v>
      </c>
      <c r="E8289" s="597">
        <v>12.21</v>
      </c>
    </row>
    <row r="8290" spans="1:5">
      <c r="A8290" s="596">
        <v>40920</v>
      </c>
      <c r="B8290" s="596" t="s">
        <v>8961</v>
      </c>
      <c r="C8290" s="596" t="s">
        <v>8645</v>
      </c>
      <c r="D8290" s="596" t="s">
        <v>8495</v>
      </c>
      <c r="E8290" s="598">
        <v>2147.11</v>
      </c>
    </row>
    <row r="8291" spans="1:5">
      <c r="A8291" s="596">
        <v>715</v>
      </c>
      <c r="B8291" s="596" t="s">
        <v>8962</v>
      </c>
      <c r="C8291" s="596" t="s">
        <v>8494</v>
      </c>
      <c r="D8291" s="596" t="s">
        <v>8500</v>
      </c>
      <c r="E8291" s="598">
        <v>28.9</v>
      </c>
    </row>
    <row r="8292" spans="1:5">
      <c r="A8292" s="596">
        <v>716</v>
      </c>
      <c r="B8292" s="596" t="s">
        <v>8963</v>
      </c>
      <c r="C8292" s="596" t="s">
        <v>8494</v>
      </c>
      <c r="D8292" s="596" t="s">
        <v>8495</v>
      </c>
      <c r="E8292" s="597">
        <v>32.68</v>
      </c>
    </row>
    <row r="8293" spans="1:5">
      <c r="A8293" s="596">
        <v>38783</v>
      </c>
      <c r="B8293" s="596" t="s">
        <v>8964</v>
      </c>
      <c r="C8293" s="596" t="s">
        <v>8494</v>
      </c>
      <c r="D8293" s="596" t="s">
        <v>8495</v>
      </c>
      <c r="E8293" s="597">
        <v>1.26</v>
      </c>
    </row>
    <row r="8294" spans="1:5">
      <c r="A8294" s="596">
        <v>37593</v>
      </c>
      <c r="B8294" s="596" t="s">
        <v>8965</v>
      </c>
      <c r="C8294" s="596" t="s">
        <v>8494</v>
      </c>
      <c r="D8294" s="596" t="s">
        <v>8495</v>
      </c>
      <c r="E8294" s="597">
        <v>3.43</v>
      </c>
    </row>
    <row r="8295" spans="1:5">
      <c r="A8295" s="596">
        <v>37594</v>
      </c>
      <c r="B8295" s="596" t="s">
        <v>8966</v>
      </c>
      <c r="C8295" s="596" t="s">
        <v>8494</v>
      </c>
      <c r="D8295" s="596" t="s">
        <v>8495</v>
      </c>
      <c r="E8295" s="597">
        <v>4.07</v>
      </c>
    </row>
    <row r="8296" spans="1:5">
      <c r="A8296" s="596">
        <v>37592</v>
      </c>
      <c r="B8296" s="596" t="s">
        <v>8967</v>
      </c>
      <c r="C8296" s="596" t="s">
        <v>8494</v>
      </c>
      <c r="D8296" s="596" t="s">
        <v>8495</v>
      </c>
      <c r="E8296" s="598">
        <v>2.71</v>
      </c>
    </row>
    <row r="8297" spans="1:5">
      <c r="A8297" s="596">
        <v>44466</v>
      </c>
      <c r="B8297" s="596" t="s">
        <v>8968</v>
      </c>
      <c r="C8297" s="596" t="s">
        <v>8494</v>
      </c>
      <c r="D8297" s="596" t="s">
        <v>8495</v>
      </c>
      <c r="E8297" s="597">
        <v>2.5499999999999998</v>
      </c>
    </row>
    <row r="8298" spans="1:5">
      <c r="A8298" s="596">
        <v>44467</v>
      </c>
      <c r="B8298" s="596" t="s">
        <v>8969</v>
      </c>
      <c r="C8298" s="596" t="s">
        <v>8494</v>
      </c>
      <c r="D8298" s="596" t="s">
        <v>8495</v>
      </c>
      <c r="E8298" s="597">
        <v>3.07</v>
      </c>
    </row>
    <row r="8299" spans="1:5">
      <c r="A8299" s="596">
        <v>44468</v>
      </c>
      <c r="B8299" s="596" t="s">
        <v>8970</v>
      </c>
      <c r="C8299" s="596" t="s">
        <v>8494</v>
      </c>
      <c r="D8299" s="596" t="s">
        <v>8495</v>
      </c>
      <c r="E8299" s="597">
        <v>2.66</v>
      </c>
    </row>
    <row r="8300" spans="1:5">
      <c r="A8300" s="596">
        <v>7270</v>
      </c>
      <c r="B8300" s="596" t="s">
        <v>8971</v>
      </c>
      <c r="C8300" s="596" t="s">
        <v>8494</v>
      </c>
      <c r="D8300" s="596" t="s">
        <v>8495</v>
      </c>
      <c r="E8300" s="597">
        <v>1.03</v>
      </c>
    </row>
    <row r="8301" spans="1:5">
      <c r="A8301" s="596">
        <v>7267</v>
      </c>
      <c r="B8301" s="596" t="s">
        <v>8972</v>
      </c>
      <c r="C8301" s="596" t="s">
        <v>8494</v>
      </c>
      <c r="D8301" s="596" t="s">
        <v>8495</v>
      </c>
      <c r="E8301" s="597">
        <v>0.87</v>
      </c>
    </row>
    <row r="8302" spans="1:5">
      <c r="A8302" s="596">
        <v>44460</v>
      </c>
      <c r="B8302" s="596" t="s">
        <v>8973</v>
      </c>
      <c r="C8302" s="596" t="s">
        <v>8494</v>
      </c>
      <c r="D8302" s="596" t="s">
        <v>8495</v>
      </c>
      <c r="E8302" s="597">
        <v>1.73</v>
      </c>
    </row>
    <row r="8303" spans="1:5">
      <c r="A8303" s="596">
        <v>44461</v>
      </c>
      <c r="B8303" s="596" t="s">
        <v>8974</v>
      </c>
      <c r="C8303" s="596" t="s">
        <v>8494</v>
      </c>
      <c r="D8303" s="596" t="s">
        <v>8495</v>
      </c>
      <c r="E8303" s="597">
        <v>2.36</v>
      </c>
    </row>
    <row r="8304" spans="1:5">
      <c r="A8304" s="596">
        <v>44458</v>
      </c>
      <c r="B8304" s="596" t="s">
        <v>8975</v>
      </c>
      <c r="C8304" s="596" t="s">
        <v>8494</v>
      </c>
      <c r="D8304" s="596" t="s">
        <v>8495</v>
      </c>
      <c r="E8304" s="597">
        <v>1.05</v>
      </c>
    </row>
    <row r="8305" spans="1:5">
      <c r="A8305" s="596">
        <v>44457</v>
      </c>
      <c r="B8305" s="596" t="s">
        <v>8976</v>
      </c>
      <c r="C8305" s="596" t="s">
        <v>8494</v>
      </c>
      <c r="D8305" s="596" t="s">
        <v>8495</v>
      </c>
      <c r="E8305" s="597">
        <v>2.0299999999999998</v>
      </c>
    </row>
    <row r="8306" spans="1:5">
      <c r="A8306" s="596">
        <v>7271</v>
      </c>
      <c r="B8306" s="596" t="s">
        <v>8977</v>
      </c>
      <c r="C8306" s="596" t="s">
        <v>8494</v>
      </c>
      <c r="D8306" s="596" t="s">
        <v>8500</v>
      </c>
      <c r="E8306" s="597">
        <v>1.1000000000000001</v>
      </c>
    </row>
    <row r="8307" spans="1:5">
      <c r="A8307" s="596">
        <v>7268</v>
      </c>
      <c r="B8307" s="596" t="s">
        <v>8978</v>
      </c>
      <c r="C8307" s="596" t="s">
        <v>8494</v>
      </c>
      <c r="D8307" s="596" t="s">
        <v>8495</v>
      </c>
      <c r="E8307" s="597">
        <v>1.71</v>
      </c>
    </row>
    <row r="8308" spans="1:5">
      <c r="A8308" s="596">
        <v>44459</v>
      </c>
      <c r="B8308" s="596" t="s">
        <v>8979</v>
      </c>
      <c r="C8308" s="596" t="s">
        <v>8494</v>
      </c>
      <c r="D8308" s="596" t="s">
        <v>8495</v>
      </c>
      <c r="E8308" s="597">
        <v>1.1100000000000001</v>
      </c>
    </row>
    <row r="8309" spans="1:5">
      <c r="A8309" s="596">
        <v>44462</v>
      </c>
      <c r="B8309" s="596" t="s">
        <v>8980</v>
      </c>
      <c r="C8309" s="596" t="s">
        <v>8494</v>
      </c>
      <c r="D8309" s="596" t="s">
        <v>8495</v>
      </c>
      <c r="E8309" s="597">
        <v>1.96</v>
      </c>
    </row>
    <row r="8310" spans="1:5">
      <c r="A8310" s="596">
        <v>44463</v>
      </c>
      <c r="B8310" s="596" t="s">
        <v>8981</v>
      </c>
      <c r="C8310" s="596" t="s">
        <v>8494</v>
      </c>
      <c r="D8310" s="596" t="s">
        <v>8495</v>
      </c>
      <c r="E8310" s="597">
        <v>2.5299999999999998</v>
      </c>
    </row>
    <row r="8311" spans="1:5">
      <c r="A8311" s="596">
        <v>44464</v>
      </c>
      <c r="B8311" s="596" t="s">
        <v>8982</v>
      </c>
      <c r="C8311" s="596" t="s">
        <v>8494</v>
      </c>
      <c r="D8311" s="596" t="s">
        <v>8495</v>
      </c>
      <c r="E8311" s="597">
        <v>2.62</v>
      </c>
    </row>
    <row r="8312" spans="1:5">
      <c r="A8312" s="596">
        <v>44465</v>
      </c>
      <c r="B8312" s="596" t="s">
        <v>8983</v>
      </c>
      <c r="C8312" s="596" t="s">
        <v>8494</v>
      </c>
      <c r="D8312" s="596" t="s">
        <v>8495</v>
      </c>
      <c r="E8312" s="597">
        <v>3.59</v>
      </c>
    </row>
    <row r="8313" spans="1:5">
      <c r="A8313" s="596">
        <v>41372</v>
      </c>
      <c r="B8313" s="596" t="s">
        <v>8984</v>
      </c>
      <c r="C8313" s="596" t="s">
        <v>8898</v>
      </c>
      <c r="D8313" s="596" t="s">
        <v>8541</v>
      </c>
      <c r="E8313" s="597">
        <v>114.56</v>
      </c>
    </row>
    <row r="8314" spans="1:5">
      <c r="A8314" s="596">
        <v>41371</v>
      </c>
      <c r="B8314" s="596" t="s">
        <v>8985</v>
      </c>
      <c r="C8314" s="596" t="s">
        <v>8898</v>
      </c>
      <c r="D8314" s="596" t="s">
        <v>8541</v>
      </c>
      <c r="E8314" s="597">
        <v>67.709999999999994</v>
      </c>
    </row>
    <row r="8315" spans="1:5">
      <c r="A8315" s="596">
        <v>34556</v>
      </c>
      <c r="B8315" s="596" t="s">
        <v>8986</v>
      </c>
      <c r="C8315" s="596" t="s">
        <v>8494</v>
      </c>
      <c r="D8315" s="596" t="s">
        <v>8495</v>
      </c>
      <c r="E8315" s="597">
        <v>5.28</v>
      </c>
    </row>
    <row r="8316" spans="1:5">
      <c r="A8316" s="596">
        <v>37873</v>
      </c>
      <c r="B8316" s="596" t="s">
        <v>8987</v>
      </c>
      <c r="C8316" s="596" t="s">
        <v>8494</v>
      </c>
      <c r="D8316" s="596" t="s">
        <v>8495</v>
      </c>
      <c r="E8316" s="598">
        <v>5.38</v>
      </c>
    </row>
    <row r="8317" spans="1:5">
      <c r="A8317" s="596">
        <v>34564</v>
      </c>
      <c r="B8317" s="596" t="s">
        <v>8988</v>
      </c>
      <c r="C8317" s="596" t="s">
        <v>8494</v>
      </c>
      <c r="D8317" s="596" t="s">
        <v>8495</v>
      </c>
      <c r="E8317" s="598">
        <v>5.63</v>
      </c>
    </row>
    <row r="8318" spans="1:5">
      <c r="A8318" s="596">
        <v>34565</v>
      </c>
      <c r="B8318" s="596" t="s">
        <v>8989</v>
      </c>
      <c r="C8318" s="596" t="s">
        <v>8494</v>
      </c>
      <c r="D8318" s="596" t="s">
        <v>8495</v>
      </c>
      <c r="E8318" s="597">
        <v>5.96</v>
      </c>
    </row>
    <row r="8319" spans="1:5">
      <c r="A8319" s="596">
        <v>38590</v>
      </c>
      <c r="B8319" s="596" t="s">
        <v>8990</v>
      </c>
      <c r="C8319" s="596" t="s">
        <v>8494</v>
      </c>
      <c r="D8319" s="596" t="s">
        <v>8495</v>
      </c>
      <c r="E8319" s="597">
        <v>4.4000000000000004</v>
      </c>
    </row>
    <row r="8320" spans="1:5">
      <c r="A8320" s="596">
        <v>34566</v>
      </c>
      <c r="B8320" s="596" t="s">
        <v>8991</v>
      </c>
      <c r="C8320" s="596" t="s">
        <v>8494</v>
      </c>
      <c r="D8320" s="596" t="s">
        <v>8495</v>
      </c>
      <c r="E8320" s="598">
        <v>4.62</v>
      </c>
    </row>
    <row r="8321" spans="1:5">
      <c r="A8321" s="596">
        <v>34567</v>
      </c>
      <c r="B8321" s="596" t="s">
        <v>8992</v>
      </c>
      <c r="C8321" s="596" t="s">
        <v>8494</v>
      </c>
      <c r="D8321" s="596" t="s">
        <v>8495</v>
      </c>
      <c r="E8321" s="598">
        <v>4.9000000000000004</v>
      </c>
    </row>
    <row r="8322" spans="1:5">
      <c r="A8322" s="596">
        <v>38591</v>
      </c>
      <c r="B8322" s="596" t="s">
        <v>8993</v>
      </c>
      <c r="C8322" s="596" t="s">
        <v>8494</v>
      </c>
      <c r="D8322" s="596" t="s">
        <v>8495</v>
      </c>
      <c r="E8322" s="597">
        <v>4.45</v>
      </c>
    </row>
    <row r="8323" spans="1:5">
      <c r="A8323" s="596">
        <v>34568</v>
      </c>
      <c r="B8323" s="596" t="s">
        <v>8994</v>
      </c>
      <c r="C8323" s="596" t="s">
        <v>8494</v>
      </c>
      <c r="D8323" s="596" t="s">
        <v>8495</v>
      </c>
      <c r="E8323" s="597">
        <v>5.79</v>
      </c>
    </row>
    <row r="8324" spans="1:5">
      <c r="A8324" s="596">
        <v>34569</v>
      </c>
      <c r="B8324" s="596" t="s">
        <v>8995</v>
      </c>
      <c r="C8324" s="596" t="s">
        <v>8494</v>
      </c>
      <c r="D8324" s="596" t="s">
        <v>8495</v>
      </c>
      <c r="E8324" s="597">
        <v>5.96</v>
      </c>
    </row>
    <row r="8325" spans="1:5">
      <c r="A8325" s="596">
        <v>34570</v>
      </c>
      <c r="B8325" s="596" t="s">
        <v>8996</v>
      </c>
      <c r="C8325" s="596" t="s">
        <v>8494</v>
      </c>
      <c r="D8325" s="596" t="s">
        <v>8495</v>
      </c>
      <c r="E8325" s="597">
        <v>6.47</v>
      </c>
    </row>
    <row r="8326" spans="1:5">
      <c r="A8326" s="596">
        <v>25070</v>
      </c>
      <c r="B8326" s="596" t="s">
        <v>8997</v>
      </c>
      <c r="C8326" s="596" t="s">
        <v>8494</v>
      </c>
      <c r="D8326" s="596" t="s">
        <v>8495</v>
      </c>
      <c r="E8326" s="597">
        <v>4.87</v>
      </c>
    </row>
    <row r="8327" spans="1:5">
      <c r="A8327" s="596">
        <v>34571</v>
      </c>
      <c r="B8327" s="596" t="s">
        <v>8998</v>
      </c>
      <c r="C8327" s="596" t="s">
        <v>8494</v>
      </c>
      <c r="D8327" s="596" t="s">
        <v>8495</v>
      </c>
      <c r="E8327" s="597">
        <v>4.91</v>
      </c>
    </row>
    <row r="8328" spans="1:5">
      <c r="A8328" s="596">
        <v>34573</v>
      </c>
      <c r="B8328" s="596" t="s">
        <v>8999</v>
      </c>
      <c r="C8328" s="596" t="s">
        <v>8494</v>
      </c>
      <c r="D8328" s="596" t="s">
        <v>8495</v>
      </c>
      <c r="E8328" s="597">
        <v>5.17</v>
      </c>
    </row>
    <row r="8329" spans="1:5">
      <c r="A8329" s="596">
        <v>37107</v>
      </c>
      <c r="B8329" s="596" t="s">
        <v>9000</v>
      </c>
      <c r="C8329" s="596" t="s">
        <v>8494</v>
      </c>
      <c r="D8329" s="596" t="s">
        <v>8495</v>
      </c>
      <c r="E8329" s="597">
        <v>6.83</v>
      </c>
    </row>
    <row r="8330" spans="1:5">
      <c r="A8330" s="596">
        <v>34576</v>
      </c>
      <c r="B8330" s="596" t="s">
        <v>9001</v>
      </c>
      <c r="C8330" s="596" t="s">
        <v>8494</v>
      </c>
      <c r="D8330" s="596" t="s">
        <v>8495</v>
      </c>
      <c r="E8330" s="597">
        <v>7.53</v>
      </c>
    </row>
    <row r="8331" spans="1:5">
      <c r="A8331" s="596">
        <v>34577</v>
      </c>
      <c r="B8331" s="596" t="s">
        <v>9002</v>
      </c>
      <c r="C8331" s="596" t="s">
        <v>8494</v>
      </c>
      <c r="D8331" s="596" t="s">
        <v>8495</v>
      </c>
      <c r="E8331" s="597">
        <v>7.86</v>
      </c>
    </row>
    <row r="8332" spans="1:5">
      <c r="A8332" s="596">
        <v>34578</v>
      </c>
      <c r="B8332" s="596" t="s">
        <v>9003</v>
      </c>
      <c r="C8332" s="596" t="s">
        <v>8494</v>
      </c>
      <c r="D8332" s="596" t="s">
        <v>8495</v>
      </c>
      <c r="E8332" s="597">
        <v>8.52</v>
      </c>
    </row>
    <row r="8333" spans="1:5">
      <c r="A8333" s="596">
        <v>34579</v>
      </c>
      <c r="B8333" s="596" t="s">
        <v>9004</v>
      </c>
      <c r="C8333" s="596" t="s">
        <v>8494</v>
      </c>
      <c r="D8333" s="596" t="s">
        <v>8495</v>
      </c>
      <c r="E8333" s="598">
        <v>9.09</v>
      </c>
    </row>
    <row r="8334" spans="1:5">
      <c r="A8334" s="596">
        <v>25067</v>
      </c>
      <c r="B8334" s="596" t="s">
        <v>9005</v>
      </c>
      <c r="C8334" s="596" t="s">
        <v>8494</v>
      </c>
      <c r="D8334" s="596" t="s">
        <v>8495</v>
      </c>
      <c r="E8334" s="597">
        <v>6.08</v>
      </c>
    </row>
    <row r="8335" spans="1:5">
      <c r="A8335" s="596">
        <v>34580</v>
      </c>
      <c r="B8335" s="596" t="s">
        <v>9006</v>
      </c>
      <c r="C8335" s="596" t="s">
        <v>8494</v>
      </c>
      <c r="D8335" s="596" t="s">
        <v>8495</v>
      </c>
      <c r="E8335" s="597">
        <v>6.79</v>
      </c>
    </row>
    <row r="8336" spans="1:5">
      <c r="A8336" s="596">
        <v>25071</v>
      </c>
      <c r="B8336" s="596" t="s">
        <v>9007</v>
      </c>
      <c r="C8336" s="596" t="s">
        <v>8494</v>
      </c>
      <c r="D8336" s="596" t="s">
        <v>8495</v>
      </c>
      <c r="E8336" s="597">
        <v>3.38</v>
      </c>
    </row>
    <row r="8337" spans="1:5">
      <c r="A8337" s="596">
        <v>44171</v>
      </c>
      <c r="B8337" s="596" t="s">
        <v>9008</v>
      </c>
      <c r="C8337" s="596" t="s">
        <v>8494</v>
      </c>
      <c r="D8337" s="596" t="s">
        <v>8541</v>
      </c>
      <c r="E8337" s="597">
        <v>21.21</v>
      </c>
    </row>
    <row r="8338" spans="1:5">
      <c r="A8338" s="596">
        <v>38395</v>
      </c>
      <c r="B8338" s="596" t="s">
        <v>9009</v>
      </c>
      <c r="C8338" s="596" t="s">
        <v>8494</v>
      </c>
      <c r="D8338" s="596" t="s">
        <v>8495</v>
      </c>
      <c r="E8338" s="597">
        <v>10.49</v>
      </c>
    </row>
    <row r="8339" spans="1:5">
      <c r="A8339" s="596">
        <v>34583</v>
      </c>
      <c r="B8339" s="596" t="s">
        <v>9010</v>
      </c>
      <c r="C8339" s="596" t="s">
        <v>8898</v>
      </c>
      <c r="D8339" s="596" t="s">
        <v>8495</v>
      </c>
      <c r="E8339" s="597">
        <v>69.88</v>
      </c>
    </row>
    <row r="8340" spans="1:5">
      <c r="A8340" s="596">
        <v>34584</v>
      </c>
      <c r="B8340" s="596" t="s">
        <v>9011</v>
      </c>
      <c r="C8340" s="596" t="s">
        <v>8898</v>
      </c>
      <c r="D8340" s="596" t="s">
        <v>8495</v>
      </c>
      <c r="E8340" s="598">
        <v>51.24</v>
      </c>
    </row>
    <row r="8341" spans="1:5">
      <c r="A8341" s="596">
        <v>709</v>
      </c>
      <c r="B8341" s="596" t="s">
        <v>9012</v>
      </c>
      <c r="C8341" s="596" t="s">
        <v>8898</v>
      </c>
      <c r="D8341" s="596" t="s">
        <v>8541</v>
      </c>
      <c r="E8341" s="597">
        <v>720.79</v>
      </c>
    </row>
    <row r="8342" spans="1:5">
      <c r="A8342" s="596">
        <v>34599</v>
      </c>
      <c r="B8342" s="596" t="s">
        <v>9013</v>
      </c>
      <c r="C8342" s="596" t="s">
        <v>8494</v>
      </c>
      <c r="D8342" s="596" t="s">
        <v>8495</v>
      </c>
      <c r="E8342" s="597">
        <v>3.47</v>
      </c>
    </row>
    <row r="8343" spans="1:5">
      <c r="A8343" s="596">
        <v>34592</v>
      </c>
      <c r="B8343" s="596" t="s">
        <v>9014</v>
      </c>
      <c r="C8343" s="596" t="s">
        <v>8494</v>
      </c>
      <c r="D8343" s="596" t="s">
        <v>8495</v>
      </c>
      <c r="E8343" s="597">
        <v>3.87</v>
      </c>
    </row>
    <row r="8344" spans="1:5">
      <c r="A8344" s="596">
        <v>37103</v>
      </c>
      <c r="B8344" s="596" t="s">
        <v>9015</v>
      </c>
      <c r="C8344" s="596" t="s">
        <v>8494</v>
      </c>
      <c r="D8344" s="596" t="s">
        <v>8495</v>
      </c>
      <c r="E8344" s="597">
        <v>4.43</v>
      </c>
    </row>
    <row r="8345" spans="1:5">
      <c r="A8345" s="596">
        <v>34555</v>
      </c>
      <c r="B8345" s="596" t="s">
        <v>9016</v>
      </c>
      <c r="C8345" s="596" t="s">
        <v>8494</v>
      </c>
      <c r="D8345" s="596" t="s">
        <v>8495</v>
      </c>
      <c r="E8345" s="598">
        <v>5.62</v>
      </c>
    </row>
    <row r="8346" spans="1:5">
      <c r="A8346" s="596">
        <v>674</v>
      </c>
      <c r="B8346" s="596" t="s">
        <v>9017</v>
      </c>
      <c r="C8346" s="596" t="s">
        <v>8898</v>
      </c>
      <c r="D8346" s="596" t="s">
        <v>8541</v>
      </c>
      <c r="E8346" s="597">
        <v>81.63</v>
      </c>
    </row>
    <row r="8347" spans="1:5">
      <c r="A8347" s="596">
        <v>34600</v>
      </c>
      <c r="B8347" s="596" t="s">
        <v>9018</v>
      </c>
      <c r="C8347" s="596" t="s">
        <v>8898</v>
      </c>
      <c r="D8347" s="596" t="s">
        <v>8541</v>
      </c>
      <c r="E8347" s="597">
        <v>119.9</v>
      </c>
    </row>
    <row r="8348" spans="1:5">
      <c r="A8348" s="596">
        <v>652</v>
      </c>
      <c r="B8348" s="596" t="s">
        <v>9019</v>
      </c>
      <c r="C8348" s="596" t="s">
        <v>8898</v>
      </c>
      <c r="D8348" s="596" t="s">
        <v>8541</v>
      </c>
      <c r="E8348" s="597">
        <v>183.67</v>
      </c>
    </row>
    <row r="8349" spans="1:5">
      <c r="A8349" s="596">
        <v>651</v>
      </c>
      <c r="B8349" s="596" t="s">
        <v>9020</v>
      </c>
      <c r="C8349" s="596" t="s">
        <v>8494</v>
      </c>
      <c r="D8349" s="596" t="s">
        <v>8495</v>
      </c>
      <c r="E8349" s="597">
        <v>4.26</v>
      </c>
    </row>
    <row r="8350" spans="1:5">
      <c r="A8350" s="596">
        <v>654</v>
      </c>
      <c r="B8350" s="596" t="s">
        <v>9021</v>
      </c>
      <c r="C8350" s="596" t="s">
        <v>8494</v>
      </c>
      <c r="D8350" s="596" t="s">
        <v>8495</v>
      </c>
      <c r="E8350" s="597">
        <v>5.28</v>
      </c>
    </row>
    <row r="8351" spans="1:5">
      <c r="A8351" s="596">
        <v>650</v>
      </c>
      <c r="B8351" s="596" t="s">
        <v>9022</v>
      </c>
      <c r="C8351" s="596" t="s">
        <v>8494</v>
      </c>
      <c r="D8351" s="596" t="s">
        <v>8500</v>
      </c>
      <c r="E8351" s="597">
        <v>3.41</v>
      </c>
    </row>
    <row r="8352" spans="1:5">
      <c r="A8352" s="596">
        <v>718</v>
      </c>
      <c r="B8352" s="596" t="s">
        <v>9023</v>
      </c>
      <c r="C8352" s="596" t="s">
        <v>8494</v>
      </c>
      <c r="D8352" s="596" t="s">
        <v>8495</v>
      </c>
      <c r="E8352" s="597">
        <v>28.56</v>
      </c>
    </row>
    <row r="8353" spans="1:5">
      <c r="A8353" s="596">
        <v>11981</v>
      </c>
      <c r="B8353" s="596" t="s">
        <v>9024</v>
      </c>
      <c r="C8353" s="596" t="s">
        <v>8494</v>
      </c>
      <c r="D8353" s="596" t="s">
        <v>8495</v>
      </c>
      <c r="E8353" s="597">
        <v>27.74</v>
      </c>
    </row>
    <row r="8354" spans="1:5">
      <c r="A8354" s="596">
        <v>34586</v>
      </c>
      <c r="B8354" s="596" t="s">
        <v>9025</v>
      </c>
      <c r="C8354" s="596" t="s">
        <v>8494</v>
      </c>
      <c r="D8354" s="596" t="s">
        <v>8495</v>
      </c>
      <c r="E8354" s="597">
        <v>2.71</v>
      </c>
    </row>
    <row r="8355" spans="1:5">
      <c r="A8355" s="596">
        <v>38603</v>
      </c>
      <c r="B8355" s="596" t="s">
        <v>9026</v>
      </c>
      <c r="C8355" s="596" t="s">
        <v>8494</v>
      </c>
      <c r="D8355" s="596" t="s">
        <v>8495</v>
      </c>
      <c r="E8355" s="597">
        <v>3.22</v>
      </c>
    </row>
    <row r="8356" spans="1:5">
      <c r="A8356" s="596">
        <v>34588</v>
      </c>
      <c r="B8356" s="596" t="s">
        <v>9027</v>
      </c>
      <c r="C8356" s="596" t="s">
        <v>8494</v>
      </c>
      <c r="D8356" s="596" t="s">
        <v>8495</v>
      </c>
      <c r="E8356" s="597">
        <v>3.67</v>
      </c>
    </row>
    <row r="8357" spans="1:5">
      <c r="A8357" s="596">
        <v>34590</v>
      </c>
      <c r="B8357" s="596" t="s">
        <v>9028</v>
      </c>
      <c r="C8357" s="596" t="s">
        <v>8494</v>
      </c>
      <c r="D8357" s="596" t="s">
        <v>8495</v>
      </c>
      <c r="E8357" s="597">
        <v>3.63</v>
      </c>
    </row>
    <row r="8358" spans="1:5">
      <c r="A8358" s="596">
        <v>34591</v>
      </c>
      <c r="B8358" s="596" t="s">
        <v>9029</v>
      </c>
      <c r="C8358" s="596" t="s">
        <v>8494</v>
      </c>
      <c r="D8358" s="596" t="s">
        <v>8495</v>
      </c>
      <c r="E8358" s="598">
        <v>4.43</v>
      </c>
    </row>
    <row r="8359" spans="1:5">
      <c r="A8359" s="596">
        <v>40517</v>
      </c>
      <c r="B8359" s="596" t="s">
        <v>9030</v>
      </c>
      <c r="C8359" s="596" t="s">
        <v>8898</v>
      </c>
      <c r="D8359" s="596" t="s">
        <v>8495</v>
      </c>
      <c r="E8359" s="598">
        <v>80.260000000000005</v>
      </c>
    </row>
    <row r="8360" spans="1:5">
      <c r="A8360" s="596">
        <v>40515</v>
      </c>
      <c r="B8360" s="596" t="s">
        <v>9031</v>
      </c>
      <c r="C8360" s="596" t="s">
        <v>8898</v>
      </c>
      <c r="D8360" s="596" t="s">
        <v>8495</v>
      </c>
      <c r="E8360" s="598">
        <v>180.59</v>
      </c>
    </row>
    <row r="8361" spans="1:5">
      <c r="A8361" s="596">
        <v>40524</v>
      </c>
      <c r="B8361" s="596" t="s">
        <v>9032</v>
      </c>
      <c r="C8361" s="596" t="s">
        <v>8898</v>
      </c>
      <c r="D8361" s="596" t="s">
        <v>8495</v>
      </c>
      <c r="E8361" s="598">
        <v>112.87</v>
      </c>
    </row>
    <row r="8362" spans="1:5">
      <c r="A8362" s="596">
        <v>40529</v>
      </c>
      <c r="B8362" s="596" t="s">
        <v>9033</v>
      </c>
      <c r="C8362" s="596" t="s">
        <v>8898</v>
      </c>
      <c r="D8362" s="596" t="s">
        <v>8495</v>
      </c>
      <c r="E8362" s="598">
        <v>115.38</v>
      </c>
    </row>
    <row r="8363" spans="1:5">
      <c r="A8363" s="596">
        <v>36156</v>
      </c>
      <c r="B8363" s="596" t="s">
        <v>9034</v>
      </c>
      <c r="C8363" s="596" t="s">
        <v>8898</v>
      </c>
      <c r="D8363" s="596" t="s">
        <v>8495</v>
      </c>
      <c r="E8363" s="598">
        <v>87.79</v>
      </c>
    </row>
    <row r="8364" spans="1:5">
      <c r="A8364" s="596">
        <v>36155</v>
      </c>
      <c r="B8364" s="596" t="s">
        <v>9035</v>
      </c>
      <c r="C8364" s="596" t="s">
        <v>8898</v>
      </c>
      <c r="D8364" s="596" t="s">
        <v>8495</v>
      </c>
      <c r="E8364" s="598">
        <v>75.78</v>
      </c>
    </row>
    <row r="8365" spans="1:5">
      <c r="A8365" s="596">
        <v>36154</v>
      </c>
      <c r="B8365" s="596" t="s">
        <v>9036</v>
      </c>
      <c r="C8365" s="596" t="s">
        <v>8898</v>
      </c>
      <c r="D8365" s="596" t="s">
        <v>8495</v>
      </c>
      <c r="E8365" s="598">
        <v>105.34</v>
      </c>
    </row>
    <row r="8366" spans="1:5">
      <c r="A8366" s="596">
        <v>36170</v>
      </c>
      <c r="B8366" s="596" t="s">
        <v>9037</v>
      </c>
      <c r="C8366" s="596" t="s">
        <v>8898</v>
      </c>
      <c r="D8366" s="596" t="s">
        <v>8500</v>
      </c>
      <c r="E8366" s="598">
        <v>95.73</v>
      </c>
    </row>
    <row r="8367" spans="1:5">
      <c r="A8367" s="596">
        <v>695</v>
      </c>
      <c r="B8367" s="596" t="s">
        <v>9038</v>
      </c>
      <c r="C8367" s="596" t="s">
        <v>8898</v>
      </c>
      <c r="D8367" s="596" t="s">
        <v>8495</v>
      </c>
      <c r="E8367" s="597">
        <v>77.38</v>
      </c>
    </row>
    <row r="8368" spans="1:5">
      <c r="A8368" s="596">
        <v>679</v>
      </c>
      <c r="B8368" s="596" t="s">
        <v>9039</v>
      </c>
      <c r="C8368" s="596" t="s">
        <v>8898</v>
      </c>
      <c r="D8368" s="596" t="s">
        <v>8495</v>
      </c>
      <c r="E8368" s="598">
        <v>115.38</v>
      </c>
    </row>
    <row r="8369" spans="1:5">
      <c r="A8369" s="596">
        <v>711</v>
      </c>
      <c r="B8369" s="596" t="s">
        <v>9040</v>
      </c>
      <c r="C8369" s="596" t="s">
        <v>8898</v>
      </c>
      <c r="D8369" s="596" t="s">
        <v>8495</v>
      </c>
      <c r="E8369" s="598">
        <v>76.319999999999993</v>
      </c>
    </row>
    <row r="8370" spans="1:5">
      <c r="A8370" s="596">
        <v>712</v>
      </c>
      <c r="B8370" s="596" t="s">
        <v>9041</v>
      </c>
      <c r="C8370" s="596" t="s">
        <v>8898</v>
      </c>
      <c r="D8370" s="596" t="s">
        <v>8495</v>
      </c>
      <c r="E8370" s="598">
        <v>96.14</v>
      </c>
    </row>
    <row r="8371" spans="1:5">
      <c r="A8371" s="596">
        <v>12614</v>
      </c>
      <c r="B8371" s="596" t="s">
        <v>9042</v>
      </c>
      <c r="C8371" s="596" t="s">
        <v>8494</v>
      </c>
      <c r="D8371" s="596" t="s">
        <v>8495</v>
      </c>
      <c r="E8371" s="598">
        <v>54.27</v>
      </c>
    </row>
    <row r="8372" spans="1:5">
      <c r="A8372" s="596">
        <v>6140</v>
      </c>
      <c r="B8372" s="596" t="s">
        <v>9043</v>
      </c>
      <c r="C8372" s="596" t="s">
        <v>8494</v>
      </c>
      <c r="D8372" s="596" t="s">
        <v>8495</v>
      </c>
      <c r="E8372" s="598">
        <v>3.47</v>
      </c>
    </row>
    <row r="8373" spans="1:5">
      <c r="A8373" s="596">
        <v>38399</v>
      </c>
      <c r="B8373" s="596" t="s">
        <v>9044</v>
      </c>
      <c r="C8373" s="596" t="s">
        <v>8494</v>
      </c>
      <c r="D8373" s="596" t="s">
        <v>8495</v>
      </c>
      <c r="E8373" s="598">
        <v>341.98</v>
      </c>
    </row>
    <row r="8374" spans="1:5">
      <c r="A8374" s="596">
        <v>729</v>
      </c>
      <c r="B8374" s="596" t="s">
        <v>9045</v>
      </c>
      <c r="C8374" s="596" t="s">
        <v>8494</v>
      </c>
      <c r="D8374" s="596" t="s">
        <v>8500</v>
      </c>
      <c r="E8374" s="598">
        <v>857.5</v>
      </c>
    </row>
    <row r="8375" spans="1:5">
      <c r="A8375" s="596">
        <v>39925</v>
      </c>
      <c r="B8375" s="596" t="s">
        <v>9046</v>
      </c>
      <c r="C8375" s="596" t="s">
        <v>8494</v>
      </c>
      <c r="D8375" s="596" t="s">
        <v>8495</v>
      </c>
      <c r="E8375" s="598">
        <v>12390.79</v>
      </c>
    </row>
    <row r="8376" spans="1:5">
      <c r="A8376" s="596">
        <v>731</v>
      </c>
      <c r="B8376" s="596" t="s">
        <v>9047</v>
      </c>
      <c r="C8376" s="596" t="s">
        <v>8494</v>
      </c>
      <c r="D8376" s="596" t="s">
        <v>8495</v>
      </c>
      <c r="E8376" s="598">
        <v>834.56</v>
      </c>
    </row>
    <row r="8377" spans="1:5">
      <c r="A8377" s="596">
        <v>10575</v>
      </c>
      <c r="B8377" s="596" t="s">
        <v>9048</v>
      </c>
      <c r="C8377" s="596" t="s">
        <v>8494</v>
      </c>
      <c r="D8377" s="596" t="s">
        <v>8495</v>
      </c>
      <c r="E8377" s="598">
        <v>1302.3900000000001</v>
      </c>
    </row>
    <row r="8378" spans="1:5">
      <c r="A8378" s="596">
        <v>733</v>
      </c>
      <c r="B8378" s="596" t="s">
        <v>9049</v>
      </c>
      <c r="C8378" s="596" t="s">
        <v>8494</v>
      </c>
      <c r="D8378" s="596" t="s">
        <v>8495</v>
      </c>
      <c r="E8378" s="598">
        <v>1425.96</v>
      </c>
    </row>
    <row r="8379" spans="1:5">
      <c r="A8379" s="596">
        <v>732</v>
      </c>
      <c r="B8379" s="596" t="s">
        <v>9050</v>
      </c>
      <c r="C8379" s="596" t="s">
        <v>8494</v>
      </c>
      <c r="D8379" s="596" t="s">
        <v>8495</v>
      </c>
      <c r="E8379" s="598">
        <v>1406.79</v>
      </c>
    </row>
    <row r="8380" spans="1:5">
      <c r="A8380" s="596">
        <v>735</v>
      </c>
      <c r="B8380" s="596" t="s">
        <v>9051</v>
      </c>
      <c r="C8380" s="596" t="s">
        <v>8494</v>
      </c>
      <c r="D8380" s="596" t="s">
        <v>8495</v>
      </c>
      <c r="E8380" s="598">
        <v>2502.6</v>
      </c>
    </row>
    <row r="8381" spans="1:5">
      <c r="A8381" s="596">
        <v>737</v>
      </c>
      <c r="B8381" s="596" t="s">
        <v>9052</v>
      </c>
      <c r="C8381" s="596" t="s">
        <v>8494</v>
      </c>
      <c r="D8381" s="596" t="s">
        <v>8495</v>
      </c>
      <c r="E8381" s="598">
        <v>7888.86</v>
      </c>
    </row>
    <row r="8382" spans="1:5">
      <c r="A8382" s="596">
        <v>736</v>
      </c>
      <c r="B8382" s="596" t="s">
        <v>9053</v>
      </c>
      <c r="C8382" s="596" t="s">
        <v>8494</v>
      </c>
      <c r="D8382" s="596" t="s">
        <v>8495</v>
      </c>
      <c r="E8382" s="598">
        <v>2104.2399999999998</v>
      </c>
    </row>
    <row r="8383" spans="1:5">
      <c r="A8383" s="596">
        <v>738</v>
      </c>
      <c r="B8383" s="596" t="s">
        <v>9054</v>
      </c>
      <c r="C8383" s="596" t="s">
        <v>8494</v>
      </c>
      <c r="D8383" s="596" t="s">
        <v>8495</v>
      </c>
      <c r="E8383" s="598">
        <v>3658.01</v>
      </c>
    </row>
    <row r="8384" spans="1:5">
      <c r="A8384" s="596">
        <v>740</v>
      </c>
      <c r="B8384" s="596" t="s">
        <v>9055</v>
      </c>
      <c r="C8384" s="596" t="s">
        <v>8494</v>
      </c>
      <c r="D8384" s="596" t="s">
        <v>8495</v>
      </c>
      <c r="E8384" s="598">
        <v>7421.34</v>
      </c>
    </row>
    <row r="8385" spans="1:5">
      <c r="A8385" s="596">
        <v>734</v>
      </c>
      <c r="B8385" s="596" t="s">
        <v>9056</v>
      </c>
      <c r="C8385" s="596" t="s">
        <v>8494</v>
      </c>
      <c r="D8385" s="596" t="s">
        <v>8495</v>
      </c>
      <c r="E8385" s="598">
        <v>1508.07</v>
      </c>
    </row>
    <row r="8386" spans="1:5">
      <c r="A8386" s="596">
        <v>39008</v>
      </c>
      <c r="B8386" s="596" t="s">
        <v>9057</v>
      </c>
      <c r="C8386" s="596" t="s">
        <v>8494</v>
      </c>
      <c r="D8386" s="596" t="s">
        <v>8495</v>
      </c>
      <c r="E8386" s="598">
        <v>67010.100000000006</v>
      </c>
    </row>
    <row r="8387" spans="1:5">
      <c r="A8387" s="596">
        <v>39009</v>
      </c>
      <c r="B8387" s="596" t="s">
        <v>9058</v>
      </c>
      <c r="C8387" s="596" t="s">
        <v>8494</v>
      </c>
      <c r="D8387" s="596" t="s">
        <v>8495</v>
      </c>
      <c r="E8387" s="598">
        <v>71793.02</v>
      </c>
    </row>
    <row r="8388" spans="1:5">
      <c r="A8388" s="596">
        <v>10587</v>
      </c>
      <c r="B8388" s="596" t="s">
        <v>9059</v>
      </c>
      <c r="C8388" s="596" t="s">
        <v>8494</v>
      </c>
      <c r="D8388" s="596" t="s">
        <v>8495</v>
      </c>
      <c r="E8388" s="598">
        <v>3756.22</v>
      </c>
    </row>
    <row r="8389" spans="1:5">
      <c r="A8389" s="596">
        <v>759</v>
      </c>
      <c r="B8389" s="596" t="s">
        <v>9060</v>
      </c>
      <c r="C8389" s="596" t="s">
        <v>8494</v>
      </c>
      <c r="D8389" s="596" t="s">
        <v>8495</v>
      </c>
      <c r="E8389" s="598">
        <v>5400.7</v>
      </c>
    </row>
    <row r="8390" spans="1:5">
      <c r="A8390" s="596">
        <v>761</v>
      </c>
      <c r="B8390" s="596" t="s">
        <v>9061</v>
      </c>
      <c r="C8390" s="596" t="s">
        <v>8494</v>
      </c>
      <c r="D8390" s="596" t="s">
        <v>8495</v>
      </c>
      <c r="E8390" s="598">
        <v>9154.65</v>
      </c>
    </row>
    <row r="8391" spans="1:5">
      <c r="A8391" s="596">
        <v>750</v>
      </c>
      <c r="B8391" s="596" t="s">
        <v>9062</v>
      </c>
      <c r="C8391" s="596" t="s">
        <v>8494</v>
      </c>
      <c r="D8391" s="596" t="s">
        <v>8495</v>
      </c>
      <c r="E8391" s="598">
        <v>8691.61</v>
      </c>
    </row>
    <row r="8392" spans="1:5">
      <c r="A8392" s="596">
        <v>755</v>
      </c>
      <c r="B8392" s="596" t="s">
        <v>9063</v>
      </c>
      <c r="C8392" s="596" t="s">
        <v>8494</v>
      </c>
      <c r="D8392" s="596" t="s">
        <v>8495</v>
      </c>
      <c r="E8392" s="598">
        <v>35666.15</v>
      </c>
    </row>
    <row r="8393" spans="1:5">
      <c r="A8393" s="596">
        <v>749</v>
      </c>
      <c r="B8393" s="596" t="s">
        <v>9064</v>
      </c>
      <c r="C8393" s="596" t="s">
        <v>8494</v>
      </c>
      <c r="D8393" s="596" t="s">
        <v>8495</v>
      </c>
      <c r="E8393" s="598">
        <v>13117.35</v>
      </c>
    </row>
    <row r="8394" spans="1:5">
      <c r="A8394" s="596">
        <v>756</v>
      </c>
      <c r="B8394" s="596" t="s">
        <v>9065</v>
      </c>
      <c r="C8394" s="596" t="s">
        <v>8494</v>
      </c>
      <c r="D8394" s="596" t="s">
        <v>8495</v>
      </c>
      <c r="E8394" s="598">
        <v>38898.71</v>
      </c>
    </row>
    <row r="8395" spans="1:5">
      <c r="A8395" s="596">
        <v>10588</v>
      </c>
      <c r="B8395" s="596" t="s">
        <v>9066</v>
      </c>
      <c r="C8395" s="596" t="s">
        <v>8494</v>
      </c>
      <c r="D8395" s="596" t="s">
        <v>8495</v>
      </c>
      <c r="E8395" s="598">
        <v>3899.43</v>
      </c>
    </row>
    <row r="8396" spans="1:5">
      <c r="A8396" s="596">
        <v>10592</v>
      </c>
      <c r="B8396" s="596" t="s">
        <v>9067</v>
      </c>
      <c r="C8396" s="596" t="s">
        <v>8494</v>
      </c>
      <c r="D8396" s="596" t="s">
        <v>8500</v>
      </c>
      <c r="E8396" s="598">
        <v>4710</v>
      </c>
    </row>
    <row r="8397" spans="1:5">
      <c r="A8397" s="596">
        <v>10589</v>
      </c>
      <c r="B8397" s="596" t="s">
        <v>9068</v>
      </c>
      <c r="C8397" s="596" t="s">
        <v>8494</v>
      </c>
      <c r="D8397" s="596" t="s">
        <v>8495</v>
      </c>
      <c r="E8397" s="598">
        <v>6327.59</v>
      </c>
    </row>
    <row r="8398" spans="1:5">
      <c r="A8398" s="596">
        <v>760</v>
      </c>
      <c r="B8398" s="596" t="s">
        <v>9069</v>
      </c>
      <c r="C8398" s="596" t="s">
        <v>8494</v>
      </c>
      <c r="D8398" s="596" t="s">
        <v>8495</v>
      </c>
      <c r="E8398" s="598">
        <v>35325</v>
      </c>
    </row>
    <row r="8399" spans="1:5">
      <c r="A8399" s="596">
        <v>751</v>
      </c>
      <c r="B8399" s="596" t="s">
        <v>9070</v>
      </c>
      <c r="C8399" s="596" t="s">
        <v>8494</v>
      </c>
      <c r="D8399" s="596" t="s">
        <v>8495</v>
      </c>
      <c r="E8399" s="598">
        <v>5563.68</v>
      </c>
    </row>
    <row r="8400" spans="1:5">
      <c r="A8400" s="596">
        <v>754</v>
      </c>
      <c r="B8400" s="596" t="s">
        <v>9071</v>
      </c>
      <c r="C8400" s="596" t="s">
        <v>8494</v>
      </c>
      <c r="D8400" s="596" t="s">
        <v>8495</v>
      </c>
      <c r="E8400" s="598">
        <v>8831.25</v>
      </c>
    </row>
    <row r="8401" spans="1:5">
      <c r="A8401" s="596">
        <v>757</v>
      </c>
      <c r="B8401" s="596" t="s">
        <v>9072</v>
      </c>
      <c r="C8401" s="596" t="s">
        <v>8494</v>
      </c>
      <c r="D8401" s="596" t="s">
        <v>8495</v>
      </c>
      <c r="E8401" s="598">
        <v>17662.5</v>
      </c>
    </row>
    <row r="8402" spans="1:5">
      <c r="A8402" s="596">
        <v>44489</v>
      </c>
      <c r="B8402" s="596" t="s">
        <v>9073</v>
      </c>
      <c r="C8402" s="596" t="s">
        <v>8494</v>
      </c>
      <c r="D8402" s="596" t="s">
        <v>8495</v>
      </c>
      <c r="E8402" s="598">
        <v>213174.11</v>
      </c>
    </row>
    <row r="8403" spans="1:5">
      <c r="A8403" s="596">
        <v>39917</v>
      </c>
      <c r="B8403" s="596" t="s">
        <v>9074</v>
      </c>
      <c r="C8403" s="596" t="s">
        <v>8494</v>
      </c>
      <c r="D8403" s="596" t="s">
        <v>8495</v>
      </c>
      <c r="E8403" s="598">
        <v>102932.36</v>
      </c>
    </row>
    <row r="8404" spans="1:5">
      <c r="A8404" s="596">
        <v>38167</v>
      </c>
      <c r="B8404" s="596" t="s">
        <v>9075</v>
      </c>
      <c r="C8404" s="596" t="s">
        <v>8912</v>
      </c>
      <c r="D8404" s="596" t="s">
        <v>8495</v>
      </c>
      <c r="E8404" s="597">
        <v>33.08</v>
      </c>
    </row>
    <row r="8405" spans="1:5">
      <c r="A8405" s="596">
        <v>36145</v>
      </c>
      <c r="B8405" s="596" t="s">
        <v>9076</v>
      </c>
      <c r="C8405" s="596" t="s">
        <v>8912</v>
      </c>
      <c r="D8405" s="596" t="s">
        <v>8495</v>
      </c>
      <c r="E8405" s="597">
        <v>45.79</v>
      </c>
    </row>
    <row r="8406" spans="1:5">
      <c r="A8406" s="596">
        <v>12893</v>
      </c>
      <c r="B8406" s="596" t="s">
        <v>9077</v>
      </c>
      <c r="C8406" s="596" t="s">
        <v>8912</v>
      </c>
      <c r="D8406" s="596" t="s">
        <v>8495</v>
      </c>
      <c r="E8406" s="597">
        <v>76.319999999999993</v>
      </c>
    </row>
    <row r="8407" spans="1:5">
      <c r="A8407" s="596">
        <v>11685</v>
      </c>
      <c r="B8407" s="596" t="s">
        <v>9078</v>
      </c>
      <c r="C8407" s="596" t="s">
        <v>8494</v>
      </c>
      <c r="D8407" s="596" t="s">
        <v>8495</v>
      </c>
      <c r="E8407" s="598">
        <v>32.26</v>
      </c>
    </row>
    <row r="8408" spans="1:5">
      <c r="A8408" s="596">
        <v>11680</v>
      </c>
      <c r="B8408" s="596" t="s">
        <v>9079</v>
      </c>
      <c r="C8408" s="596" t="s">
        <v>8494</v>
      </c>
      <c r="D8408" s="596" t="s">
        <v>8495</v>
      </c>
      <c r="E8408" s="598">
        <v>16.920000000000002</v>
      </c>
    </row>
    <row r="8409" spans="1:5">
      <c r="A8409" s="596">
        <v>11679</v>
      </c>
      <c r="B8409" s="596" t="s">
        <v>9080</v>
      </c>
      <c r="C8409" s="596" t="s">
        <v>8494</v>
      </c>
      <c r="D8409" s="596" t="s">
        <v>8495</v>
      </c>
      <c r="E8409" s="598">
        <v>22.94</v>
      </c>
    </row>
    <row r="8410" spans="1:5">
      <c r="A8410" s="596">
        <v>2512</v>
      </c>
      <c r="B8410" s="596" t="s">
        <v>9081</v>
      </c>
      <c r="C8410" s="596" t="s">
        <v>8494</v>
      </c>
      <c r="D8410" s="596" t="s">
        <v>8495</v>
      </c>
      <c r="E8410" s="598">
        <v>42.97</v>
      </c>
    </row>
    <row r="8411" spans="1:5">
      <c r="A8411" s="596">
        <v>4374</v>
      </c>
      <c r="B8411" s="596" t="s">
        <v>9082</v>
      </c>
      <c r="C8411" s="596" t="s">
        <v>8494</v>
      </c>
      <c r="D8411" s="596" t="s">
        <v>8495</v>
      </c>
      <c r="E8411" s="598">
        <v>0.25</v>
      </c>
    </row>
    <row r="8412" spans="1:5">
      <c r="A8412" s="596">
        <v>7568</v>
      </c>
      <c r="B8412" s="596" t="s">
        <v>9083</v>
      </c>
      <c r="C8412" s="596" t="s">
        <v>8494</v>
      </c>
      <c r="D8412" s="596" t="s">
        <v>8495</v>
      </c>
      <c r="E8412" s="598">
        <v>0.43</v>
      </c>
    </row>
    <row r="8413" spans="1:5">
      <c r="A8413" s="596">
        <v>7584</v>
      </c>
      <c r="B8413" s="596" t="s">
        <v>9084</v>
      </c>
      <c r="C8413" s="596" t="s">
        <v>8494</v>
      </c>
      <c r="D8413" s="596" t="s">
        <v>8495</v>
      </c>
      <c r="E8413" s="598">
        <v>0.65</v>
      </c>
    </row>
    <row r="8414" spans="1:5">
      <c r="A8414" s="596">
        <v>11945</v>
      </c>
      <c r="B8414" s="596" t="s">
        <v>9085</v>
      </c>
      <c r="C8414" s="596" t="s">
        <v>8494</v>
      </c>
      <c r="D8414" s="596" t="s">
        <v>8495</v>
      </c>
      <c r="E8414" s="598">
        <v>0.04</v>
      </c>
    </row>
    <row r="8415" spans="1:5">
      <c r="A8415" s="596">
        <v>11946</v>
      </c>
      <c r="B8415" s="596" t="s">
        <v>9086</v>
      </c>
      <c r="C8415" s="596" t="s">
        <v>8494</v>
      </c>
      <c r="D8415" s="596" t="s">
        <v>8495</v>
      </c>
      <c r="E8415" s="598">
        <v>0.04</v>
      </c>
    </row>
    <row r="8416" spans="1:5">
      <c r="A8416" s="596">
        <v>4375</v>
      </c>
      <c r="B8416" s="596" t="s">
        <v>9087</v>
      </c>
      <c r="C8416" s="596" t="s">
        <v>8494</v>
      </c>
      <c r="D8416" s="596" t="s">
        <v>8500</v>
      </c>
      <c r="E8416" s="597">
        <v>7.0000000000000007E-2</v>
      </c>
    </row>
    <row r="8417" spans="1:5">
      <c r="A8417" s="596">
        <v>11950</v>
      </c>
      <c r="B8417" s="596" t="s">
        <v>9088</v>
      </c>
      <c r="C8417" s="596" t="s">
        <v>8494</v>
      </c>
      <c r="D8417" s="596" t="s">
        <v>8495</v>
      </c>
      <c r="E8417" s="598">
        <v>0.14000000000000001</v>
      </c>
    </row>
    <row r="8418" spans="1:5">
      <c r="A8418" s="596">
        <v>4376</v>
      </c>
      <c r="B8418" s="596" t="s">
        <v>9089</v>
      </c>
      <c r="C8418" s="596" t="s">
        <v>8494</v>
      </c>
      <c r="D8418" s="596" t="s">
        <v>8495</v>
      </c>
      <c r="E8418" s="598">
        <v>0.13</v>
      </c>
    </row>
    <row r="8419" spans="1:5">
      <c r="A8419" s="596">
        <v>7583</v>
      </c>
      <c r="B8419" s="596" t="s">
        <v>9090</v>
      </c>
      <c r="C8419" s="596" t="s">
        <v>8494</v>
      </c>
      <c r="D8419" s="596" t="s">
        <v>8495</v>
      </c>
      <c r="E8419" s="598">
        <v>0.28999999999999998</v>
      </c>
    </row>
    <row r="8420" spans="1:5">
      <c r="A8420" s="596">
        <v>4350</v>
      </c>
      <c r="B8420" s="596" t="s">
        <v>9091</v>
      </c>
      <c r="C8420" s="596" t="s">
        <v>8494</v>
      </c>
      <c r="D8420" s="596" t="s">
        <v>8495</v>
      </c>
      <c r="E8420" s="598">
        <v>0.65</v>
      </c>
    </row>
    <row r="8421" spans="1:5">
      <c r="A8421" s="596">
        <v>44400</v>
      </c>
      <c r="B8421" s="596" t="s">
        <v>9092</v>
      </c>
      <c r="C8421" s="596" t="s">
        <v>8494</v>
      </c>
      <c r="D8421" s="596" t="s">
        <v>8495</v>
      </c>
      <c r="E8421" s="598">
        <v>33.17</v>
      </c>
    </row>
    <row r="8422" spans="1:5">
      <c r="A8422" s="596">
        <v>39886</v>
      </c>
      <c r="B8422" s="596" t="s">
        <v>9093</v>
      </c>
      <c r="C8422" s="596" t="s">
        <v>8494</v>
      </c>
      <c r="D8422" s="596" t="s">
        <v>8541</v>
      </c>
      <c r="E8422" s="598">
        <v>5.97</v>
      </c>
    </row>
    <row r="8423" spans="1:5">
      <c r="A8423" s="596">
        <v>39887</v>
      </c>
      <c r="B8423" s="596" t="s">
        <v>9094</v>
      </c>
      <c r="C8423" s="596" t="s">
        <v>8494</v>
      </c>
      <c r="D8423" s="596" t="s">
        <v>8541</v>
      </c>
      <c r="E8423" s="598">
        <v>8.9600000000000009</v>
      </c>
    </row>
    <row r="8424" spans="1:5">
      <c r="A8424" s="596">
        <v>39888</v>
      </c>
      <c r="B8424" s="596" t="s">
        <v>9095</v>
      </c>
      <c r="C8424" s="596" t="s">
        <v>8494</v>
      </c>
      <c r="D8424" s="596" t="s">
        <v>8541</v>
      </c>
      <c r="E8424" s="598">
        <v>20.49</v>
      </c>
    </row>
    <row r="8425" spans="1:5">
      <c r="A8425" s="596">
        <v>39890</v>
      </c>
      <c r="B8425" s="596" t="s">
        <v>9096</v>
      </c>
      <c r="C8425" s="596" t="s">
        <v>8494</v>
      </c>
      <c r="D8425" s="596" t="s">
        <v>8541</v>
      </c>
      <c r="E8425" s="598">
        <v>34.979999999999997</v>
      </c>
    </row>
    <row r="8426" spans="1:5">
      <c r="A8426" s="596">
        <v>39891</v>
      </c>
      <c r="B8426" s="596" t="s">
        <v>9097</v>
      </c>
      <c r="C8426" s="596" t="s">
        <v>8494</v>
      </c>
      <c r="D8426" s="596" t="s">
        <v>8541</v>
      </c>
      <c r="E8426" s="598">
        <v>49.32</v>
      </c>
    </row>
    <row r="8427" spans="1:5">
      <c r="A8427" s="596">
        <v>39892</v>
      </c>
      <c r="B8427" s="596" t="s">
        <v>9098</v>
      </c>
      <c r="C8427" s="596" t="s">
        <v>8494</v>
      </c>
      <c r="D8427" s="596" t="s">
        <v>8541</v>
      </c>
      <c r="E8427" s="597">
        <v>153.72999999999999</v>
      </c>
    </row>
    <row r="8428" spans="1:5">
      <c r="A8428" s="596">
        <v>790</v>
      </c>
      <c r="B8428" s="596" t="s">
        <v>9099</v>
      </c>
      <c r="C8428" s="596" t="s">
        <v>8494</v>
      </c>
      <c r="D8428" s="596" t="s">
        <v>8495</v>
      </c>
      <c r="E8428" s="597">
        <v>16.8</v>
      </c>
    </row>
    <row r="8429" spans="1:5">
      <c r="A8429" s="596">
        <v>766</v>
      </c>
      <c r="B8429" s="596" t="s">
        <v>9100</v>
      </c>
      <c r="C8429" s="596" t="s">
        <v>8494</v>
      </c>
      <c r="D8429" s="596" t="s">
        <v>8495</v>
      </c>
      <c r="E8429" s="597">
        <v>16.8</v>
      </c>
    </row>
    <row r="8430" spans="1:5">
      <c r="A8430" s="596">
        <v>791</v>
      </c>
      <c r="B8430" s="596" t="s">
        <v>9101</v>
      </c>
      <c r="C8430" s="596" t="s">
        <v>8494</v>
      </c>
      <c r="D8430" s="596" t="s">
        <v>8495</v>
      </c>
      <c r="E8430" s="597">
        <v>16.8</v>
      </c>
    </row>
    <row r="8431" spans="1:5">
      <c r="A8431" s="596">
        <v>767</v>
      </c>
      <c r="B8431" s="596" t="s">
        <v>9102</v>
      </c>
      <c r="C8431" s="596" t="s">
        <v>8494</v>
      </c>
      <c r="D8431" s="596" t="s">
        <v>8495</v>
      </c>
      <c r="E8431" s="597">
        <v>16.8</v>
      </c>
    </row>
    <row r="8432" spans="1:5">
      <c r="A8432" s="596">
        <v>768</v>
      </c>
      <c r="B8432" s="596" t="s">
        <v>9103</v>
      </c>
      <c r="C8432" s="596" t="s">
        <v>8494</v>
      </c>
      <c r="D8432" s="596" t="s">
        <v>8495</v>
      </c>
      <c r="E8432" s="597">
        <v>13.19</v>
      </c>
    </row>
    <row r="8433" spans="1:5">
      <c r="A8433" s="596">
        <v>789</v>
      </c>
      <c r="B8433" s="596" t="s">
        <v>9104</v>
      </c>
      <c r="C8433" s="596" t="s">
        <v>8494</v>
      </c>
      <c r="D8433" s="596" t="s">
        <v>8495</v>
      </c>
      <c r="E8433" s="598">
        <v>12.91</v>
      </c>
    </row>
    <row r="8434" spans="1:5">
      <c r="A8434" s="596">
        <v>769</v>
      </c>
      <c r="B8434" s="596" t="s">
        <v>9105</v>
      </c>
      <c r="C8434" s="596" t="s">
        <v>8494</v>
      </c>
      <c r="D8434" s="596" t="s">
        <v>8495</v>
      </c>
      <c r="E8434" s="597">
        <v>13.19</v>
      </c>
    </row>
    <row r="8435" spans="1:5">
      <c r="A8435" s="596">
        <v>770</v>
      </c>
      <c r="B8435" s="596" t="s">
        <v>9106</v>
      </c>
      <c r="C8435" s="596" t="s">
        <v>8494</v>
      </c>
      <c r="D8435" s="596" t="s">
        <v>8495</v>
      </c>
      <c r="E8435" s="598">
        <v>4.6500000000000004</v>
      </c>
    </row>
    <row r="8436" spans="1:5">
      <c r="A8436" s="596">
        <v>12394</v>
      </c>
      <c r="B8436" s="596" t="s">
        <v>9107</v>
      </c>
      <c r="C8436" s="596" t="s">
        <v>8494</v>
      </c>
      <c r="D8436" s="596" t="s">
        <v>8495</v>
      </c>
      <c r="E8436" s="597">
        <v>4.6500000000000004</v>
      </c>
    </row>
    <row r="8437" spans="1:5">
      <c r="A8437" s="596">
        <v>764</v>
      </c>
      <c r="B8437" s="596" t="s">
        <v>9108</v>
      </c>
      <c r="C8437" s="596" t="s">
        <v>8494</v>
      </c>
      <c r="D8437" s="596" t="s">
        <v>8500</v>
      </c>
      <c r="E8437" s="598">
        <v>8.1199999999999992</v>
      </c>
    </row>
    <row r="8438" spans="1:5">
      <c r="A8438" s="596">
        <v>765</v>
      </c>
      <c r="B8438" s="596" t="s">
        <v>9109</v>
      </c>
      <c r="C8438" s="596" t="s">
        <v>8494</v>
      </c>
      <c r="D8438" s="596" t="s">
        <v>8495</v>
      </c>
      <c r="E8438" s="597">
        <v>8.1199999999999992</v>
      </c>
    </row>
    <row r="8439" spans="1:5">
      <c r="A8439" s="596">
        <v>787</v>
      </c>
      <c r="B8439" s="596" t="s">
        <v>9110</v>
      </c>
      <c r="C8439" s="596" t="s">
        <v>8494</v>
      </c>
      <c r="D8439" s="596" t="s">
        <v>8495</v>
      </c>
      <c r="E8439" s="597">
        <v>36.270000000000003</v>
      </c>
    </row>
    <row r="8440" spans="1:5">
      <c r="A8440" s="596">
        <v>774</v>
      </c>
      <c r="B8440" s="596" t="s">
        <v>9111</v>
      </c>
      <c r="C8440" s="596" t="s">
        <v>8494</v>
      </c>
      <c r="D8440" s="596" t="s">
        <v>8495</v>
      </c>
      <c r="E8440" s="597">
        <v>36.270000000000003</v>
      </c>
    </row>
    <row r="8441" spans="1:5">
      <c r="A8441" s="596">
        <v>773</v>
      </c>
      <c r="B8441" s="596" t="s">
        <v>9112</v>
      </c>
      <c r="C8441" s="596" t="s">
        <v>8494</v>
      </c>
      <c r="D8441" s="596" t="s">
        <v>8495</v>
      </c>
      <c r="E8441" s="598">
        <v>36.270000000000003</v>
      </c>
    </row>
    <row r="8442" spans="1:5">
      <c r="A8442" s="596">
        <v>775</v>
      </c>
      <c r="B8442" s="596" t="s">
        <v>9113</v>
      </c>
      <c r="C8442" s="596" t="s">
        <v>8494</v>
      </c>
      <c r="D8442" s="596" t="s">
        <v>8495</v>
      </c>
      <c r="E8442" s="598">
        <v>36.270000000000003</v>
      </c>
    </row>
    <row r="8443" spans="1:5">
      <c r="A8443" s="596">
        <v>788</v>
      </c>
      <c r="B8443" s="596" t="s">
        <v>9114</v>
      </c>
      <c r="C8443" s="596" t="s">
        <v>8494</v>
      </c>
      <c r="D8443" s="596" t="s">
        <v>8495</v>
      </c>
      <c r="E8443" s="597">
        <v>22.54</v>
      </c>
    </row>
    <row r="8444" spans="1:5">
      <c r="A8444" s="596">
        <v>772</v>
      </c>
      <c r="B8444" s="596" t="s">
        <v>9115</v>
      </c>
      <c r="C8444" s="596" t="s">
        <v>8494</v>
      </c>
      <c r="D8444" s="596" t="s">
        <v>8495</v>
      </c>
      <c r="E8444" s="597">
        <v>22.54</v>
      </c>
    </row>
    <row r="8445" spans="1:5">
      <c r="A8445" s="596">
        <v>771</v>
      </c>
      <c r="B8445" s="596" t="s">
        <v>9116</v>
      </c>
      <c r="C8445" s="596" t="s">
        <v>8494</v>
      </c>
      <c r="D8445" s="596" t="s">
        <v>8495</v>
      </c>
      <c r="E8445" s="597">
        <v>22.54</v>
      </c>
    </row>
    <row r="8446" spans="1:5">
      <c r="A8446" s="596">
        <v>779</v>
      </c>
      <c r="B8446" s="596" t="s">
        <v>9117</v>
      </c>
      <c r="C8446" s="596" t="s">
        <v>8494</v>
      </c>
      <c r="D8446" s="596" t="s">
        <v>8495</v>
      </c>
      <c r="E8446" s="597">
        <v>5.6</v>
      </c>
    </row>
    <row r="8447" spans="1:5">
      <c r="A8447" s="596">
        <v>776</v>
      </c>
      <c r="B8447" s="596" t="s">
        <v>9118</v>
      </c>
      <c r="C8447" s="596" t="s">
        <v>8494</v>
      </c>
      <c r="D8447" s="596" t="s">
        <v>8495</v>
      </c>
      <c r="E8447" s="598">
        <v>53.47</v>
      </c>
    </row>
    <row r="8448" spans="1:5">
      <c r="A8448" s="596">
        <v>777</v>
      </c>
      <c r="B8448" s="596" t="s">
        <v>9119</v>
      </c>
      <c r="C8448" s="596" t="s">
        <v>8494</v>
      </c>
      <c r="D8448" s="596" t="s">
        <v>8495</v>
      </c>
      <c r="E8448" s="597">
        <v>51.98</v>
      </c>
    </row>
    <row r="8449" spans="1:5">
      <c r="A8449" s="596">
        <v>780</v>
      </c>
      <c r="B8449" s="596" t="s">
        <v>9120</v>
      </c>
      <c r="C8449" s="596" t="s">
        <v>8494</v>
      </c>
      <c r="D8449" s="596" t="s">
        <v>8495</v>
      </c>
      <c r="E8449" s="598">
        <v>52.24</v>
      </c>
    </row>
    <row r="8450" spans="1:5">
      <c r="A8450" s="596">
        <v>778</v>
      </c>
      <c r="B8450" s="596" t="s">
        <v>9121</v>
      </c>
      <c r="C8450" s="596" t="s">
        <v>8494</v>
      </c>
      <c r="D8450" s="596" t="s">
        <v>8495</v>
      </c>
      <c r="E8450" s="598">
        <v>53.47</v>
      </c>
    </row>
    <row r="8451" spans="1:5">
      <c r="A8451" s="596">
        <v>781</v>
      </c>
      <c r="B8451" s="596" t="s">
        <v>9122</v>
      </c>
      <c r="C8451" s="596" t="s">
        <v>8494</v>
      </c>
      <c r="D8451" s="596" t="s">
        <v>8495</v>
      </c>
      <c r="E8451" s="597">
        <v>98.79</v>
      </c>
    </row>
    <row r="8452" spans="1:5">
      <c r="A8452" s="596">
        <v>786</v>
      </c>
      <c r="B8452" s="596" t="s">
        <v>9123</v>
      </c>
      <c r="C8452" s="596" t="s">
        <v>8494</v>
      </c>
      <c r="D8452" s="596" t="s">
        <v>8495</v>
      </c>
      <c r="E8452" s="597">
        <v>98.79</v>
      </c>
    </row>
    <row r="8453" spans="1:5">
      <c r="A8453" s="596">
        <v>782</v>
      </c>
      <c r="B8453" s="596" t="s">
        <v>9124</v>
      </c>
      <c r="C8453" s="596" t="s">
        <v>8494</v>
      </c>
      <c r="D8453" s="596" t="s">
        <v>8495</v>
      </c>
      <c r="E8453" s="598">
        <v>98.79</v>
      </c>
    </row>
    <row r="8454" spans="1:5">
      <c r="A8454" s="596">
        <v>783</v>
      </c>
      <c r="B8454" s="596" t="s">
        <v>9125</v>
      </c>
      <c r="C8454" s="596" t="s">
        <v>8494</v>
      </c>
      <c r="D8454" s="596" t="s">
        <v>8495</v>
      </c>
      <c r="E8454" s="598">
        <v>270.38</v>
      </c>
    </row>
    <row r="8455" spans="1:5">
      <c r="A8455" s="596">
        <v>785</v>
      </c>
      <c r="B8455" s="596" t="s">
        <v>9126</v>
      </c>
      <c r="C8455" s="596" t="s">
        <v>8494</v>
      </c>
      <c r="D8455" s="596" t="s">
        <v>8495</v>
      </c>
      <c r="E8455" s="598">
        <v>285.69</v>
      </c>
    </row>
    <row r="8456" spans="1:5">
      <c r="A8456" s="596">
        <v>784</v>
      </c>
      <c r="B8456" s="596" t="s">
        <v>9127</v>
      </c>
      <c r="C8456" s="596" t="s">
        <v>8494</v>
      </c>
      <c r="D8456" s="596" t="s">
        <v>8495</v>
      </c>
      <c r="E8456" s="598">
        <v>306.47000000000003</v>
      </c>
    </row>
    <row r="8457" spans="1:5">
      <c r="A8457" s="596">
        <v>828</v>
      </c>
      <c r="B8457" s="596" t="s">
        <v>9128</v>
      </c>
      <c r="C8457" s="596" t="s">
        <v>8494</v>
      </c>
      <c r="D8457" s="596" t="s">
        <v>8495</v>
      </c>
      <c r="E8457" s="598">
        <v>0.54</v>
      </c>
    </row>
    <row r="8458" spans="1:5">
      <c r="A8458" s="596">
        <v>829</v>
      </c>
      <c r="B8458" s="596" t="s">
        <v>9129</v>
      </c>
      <c r="C8458" s="596" t="s">
        <v>8494</v>
      </c>
      <c r="D8458" s="596" t="s">
        <v>8495</v>
      </c>
      <c r="E8458" s="598">
        <v>0.88</v>
      </c>
    </row>
    <row r="8459" spans="1:5">
      <c r="A8459" s="596">
        <v>812</v>
      </c>
      <c r="B8459" s="596" t="s">
        <v>9130</v>
      </c>
      <c r="C8459" s="596" t="s">
        <v>8494</v>
      </c>
      <c r="D8459" s="596" t="s">
        <v>8495</v>
      </c>
      <c r="E8459" s="598">
        <v>1.94</v>
      </c>
    </row>
    <row r="8460" spans="1:5">
      <c r="A8460" s="596">
        <v>819</v>
      </c>
      <c r="B8460" s="596" t="s">
        <v>9131</v>
      </c>
      <c r="C8460" s="596" t="s">
        <v>8494</v>
      </c>
      <c r="D8460" s="596" t="s">
        <v>8495</v>
      </c>
      <c r="E8460" s="598">
        <v>3.37</v>
      </c>
    </row>
    <row r="8461" spans="1:5">
      <c r="A8461" s="596">
        <v>818</v>
      </c>
      <c r="B8461" s="596" t="s">
        <v>9132</v>
      </c>
      <c r="C8461" s="596" t="s">
        <v>8494</v>
      </c>
      <c r="D8461" s="596" t="s">
        <v>8495</v>
      </c>
      <c r="E8461" s="598">
        <v>6.29</v>
      </c>
    </row>
    <row r="8462" spans="1:5">
      <c r="A8462" s="596">
        <v>832</v>
      </c>
      <c r="B8462" s="596" t="s">
        <v>9133</v>
      </c>
      <c r="C8462" s="596" t="s">
        <v>8494</v>
      </c>
      <c r="D8462" s="596" t="s">
        <v>8495</v>
      </c>
      <c r="E8462" s="597">
        <v>2.59</v>
      </c>
    </row>
    <row r="8463" spans="1:5">
      <c r="A8463" s="596">
        <v>834</v>
      </c>
      <c r="B8463" s="596" t="s">
        <v>9134</v>
      </c>
      <c r="C8463" s="596" t="s">
        <v>8494</v>
      </c>
      <c r="D8463" s="596" t="s">
        <v>8495</v>
      </c>
      <c r="E8463" s="598">
        <v>3.36</v>
      </c>
    </row>
    <row r="8464" spans="1:5">
      <c r="A8464" s="596">
        <v>813</v>
      </c>
      <c r="B8464" s="596" t="s">
        <v>9135</v>
      </c>
      <c r="C8464" s="596" t="s">
        <v>8494</v>
      </c>
      <c r="D8464" s="596" t="s">
        <v>8495</v>
      </c>
      <c r="E8464" s="597">
        <v>3.91</v>
      </c>
    </row>
    <row r="8465" spans="1:5">
      <c r="A8465" s="596">
        <v>820</v>
      </c>
      <c r="B8465" s="596" t="s">
        <v>9136</v>
      </c>
      <c r="C8465" s="596" t="s">
        <v>8494</v>
      </c>
      <c r="D8465" s="596" t="s">
        <v>8495</v>
      </c>
      <c r="E8465" s="598">
        <v>5.27</v>
      </c>
    </row>
    <row r="8466" spans="1:5">
      <c r="A8466" s="596">
        <v>816</v>
      </c>
      <c r="B8466" s="596" t="s">
        <v>9137</v>
      </c>
      <c r="C8466" s="596" t="s">
        <v>8494</v>
      </c>
      <c r="D8466" s="596" t="s">
        <v>8495</v>
      </c>
      <c r="E8466" s="597">
        <v>9.3800000000000008</v>
      </c>
    </row>
    <row r="8467" spans="1:5">
      <c r="A8467" s="596">
        <v>814</v>
      </c>
      <c r="B8467" s="596" t="s">
        <v>9138</v>
      </c>
      <c r="C8467" s="596" t="s">
        <v>8494</v>
      </c>
      <c r="D8467" s="596" t="s">
        <v>8495</v>
      </c>
      <c r="E8467" s="598">
        <v>11.66</v>
      </c>
    </row>
    <row r="8468" spans="1:5">
      <c r="A8468" s="596">
        <v>822</v>
      </c>
      <c r="B8468" s="596" t="s">
        <v>9139</v>
      </c>
      <c r="C8468" s="596" t="s">
        <v>8494</v>
      </c>
      <c r="D8468" s="596" t="s">
        <v>8495</v>
      </c>
      <c r="E8468" s="598">
        <v>15.22</v>
      </c>
    </row>
    <row r="8469" spans="1:5">
      <c r="A8469" s="596">
        <v>821</v>
      </c>
      <c r="B8469" s="596" t="s">
        <v>9140</v>
      </c>
      <c r="C8469" s="596" t="s">
        <v>8494</v>
      </c>
      <c r="D8469" s="596" t="s">
        <v>8495</v>
      </c>
      <c r="E8469" s="598">
        <v>17.399999999999999</v>
      </c>
    </row>
    <row r="8470" spans="1:5">
      <c r="A8470" s="596">
        <v>20086</v>
      </c>
      <c r="B8470" s="596" t="s">
        <v>9141</v>
      </c>
      <c r="C8470" s="596" t="s">
        <v>8494</v>
      </c>
      <c r="D8470" s="596" t="s">
        <v>8495</v>
      </c>
      <c r="E8470" s="598">
        <v>3.1</v>
      </c>
    </row>
    <row r="8471" spans="1:5">
      <c r="A8471" s="596">
        <v>39191</v>
      </c>
      <c r="B8471" s="596" t="s">
        <v>9142</v>
      </c>
      <c r="C8471" s="596" t="s">
        <v>8494</v>
      </c>
      <c r="D8471" s="596" t="s">
        <v>8495</v>
      </c>
      <c r="E8471" s="598">
        <v>19.899999999999999</v>
      </c>
    </row>
    <row r="8472" spans="1:5">
      <c r="A8472" s="596">
        <v>39190</v>
      </c>
      <c r="B8472" s="596" t="s">
        <v>9143</v>
      </c>
      <c r="C8472" s="596" t="s">
        <v>8494</v>
      </c>
      <c r="D8472" s="596" t="s">
        <v>8495</v>
      </c>
      <c r="E8472" s="598">
        <v>20.79</v>
      </c>
    </row>
    <row r="8473" spans="1:5">
      <c r="A8473" s="596">
        <v>39189</v>
      </c>
      <c r="B8473" s="596" t="s">
        <v>9144</v>
      </c>
      <c r="C8473" s="596" t="s">
        <v>8494</v>
      </c>
      <c r="D8473" s="596" t="s">
        <v>8495</v>
      </c>
      <c r="E8473" s="598">
        <v>22</v>
      </c>
    </row>
    <row r="8474" spans="1:5">
      <c r="A8474" s="596">
        <v>39186</v>
      </c>
      <c r="B8474" s="596" t="s">
        <v>9145</v>
      </c>
      <c r="C8474" s="596" t="s">
        <v>8494</v>
      </c>
      <c r="D8474" s="596" t="s">
        <v>8495</v>
      </c>
      <c r="E8474" s="598">
        <v>19.68</v>
      </c>
    </row>
    <row r="8475" spans="1:5">
      <c r="A8475" s="596">
        <v>39188</v>
      </c>
      <c r="B8475" s="596" t="s">
        <v>9146</v>
      </c>
      <c r="C8475" s="596" t="s">
        <v>8494</v>
      </c>
      <c r="D8475" s="596" t="s">
        <v>8495</v>
      </c>
      <c r="E8475" s="598">
        <v>16.2</v>
      </c>
    </row>
    <row r="8476" spans="1:5">
      <c r="A8476" s="596">
        <v>39187</v>
      </c>
      <c r="B8476" s="596" t="s">
        <v>9147</v>
      </c>
      <c r="C8476" s="596" t="s">
        <v>8494</v>
      </c>
      <c r="D8476" s="596" t="s">
        <v>8495</v>
      </c>
      <c r="E8476" s="597">
        <v>16.98</v>
      </c>
    </row>
    <row r="8477" spans="1:5">
      <c r="A8477" s="596">
        <v>39184</v>
      </c>
      <c r="B8477" s="596" t="s">
        <v>9148</v>
      </c>
      <c r="C8477" s="596" t="s">
        <v>8494</v>
      </c>
      <c r="D8477" s="596" t="s">
        <v>8495</v>
      </c>
      <c r="E8477" s="597">
        <v>6.38</v>
      </c>
    </row>
    <row r="8478" spans="1:5">
      <c r="A8478" s="596">
        <v>39185</v>
      </c>
      <c r="B8478" s="596" t="s">
        <v>9149</v>
      </c>
      <c r="C8478" s="596" t="s">
        <v>8494</v>
      </c>
      <c r="D8478" s="596" t="s">
        <v>8495</v>
      </c>
      <c r="E8478" s="598">
        <v>5.82</v>
      </c>
    </row>
    <row r="8479" spans="1:5">
      <c r="A8479" s="596">
        <v>39198</v>
      </c>
      <c r="B8479" s="596" t="s">
        <v>9150</v>
      </c>
      <c r="C8479" s="596" t="s">
        <v>8494</v>
      </c>
      <c r="D8479" s="596" t="s">
        <v>8495</v>
      </c>
      <c r="E8479" s="598">
        <v>65.290000000000006</v>
      </c>
    </row>
    <row r="8480" spans="1:5">
      <c r="A8480" s="596">
        <v>39197</v>
      </c>
      <c r="B8480" s="596" t="s">
        <v>9151</v>
      </c>
      <c r="C8480" s="596" t="s">
        <v>8494</v>
      </c>
      <c r="D8480" s="596" t="s">
        <v>8495</v>
      </c>
      <c r="E8480" s="598">
        <v>68.2</v>
      </c>
    </row>
    <row r="8481" spans="1:5">
      <c r="A8481" s="596">
        <v>39196</v>
      </c>
      <c r="B8481" s="596" t="s">
        <v>9152</v>
      </c>
      <c r="C8481" s="596" t="s">
        <v>8494</v>
      </c>
      <c r="D8481" s="596" t="s">
        <v>8495</v>
      </c>
      <c r="E8481" s="598">
        <v>70.33</v>
      </c>
    </row>
    <row r="8482" spans="1:5">
      <c r="A8482" s="596">
        <v>39199</v>
      </c>
      <c r="B8482" s="596" t="s">
        <v>9153</v>
      </c>
      <c r="C8482" s="596" t="s">
        <v>8494</v>
      </c>
      <c r="D8482" s="596" t="s">
        <v>8495</v>
      </c>
      <c r="E8482" s="598">
        <v>62.83</v>
      </c>
    </row>
    <row r="8483" spans="1:5">
      <c r="A8483" s="596">
        <v>39195</v>
      </c>
      <c r="B8483" s="596" t="s">
        <v>9154</v>
      </c>
      <c r="C8483" s="596" t="s">
        <v>8494</v>
      </c>
      <c r="D8483" s="596" t="s">
        <v>8495</v>
      </c>
      <c r="E8483" s="598">
        <v>36.26</v>
      </c>
    </row>
    <row r="8484" spans="1:5">
      <c r="A8484" s="596">
        <v>39194</v>
      </c>
      <c r="B8484" s="596" t="s">
        <v>9155</v>
      </c>
      <c r="C8484" s="596" t="s">
        <v>8494</v>
      </c>
      <c r="D8484" s="596" t="s">
        <v>8495</v>
      </c>
      <c r="E8484" s="598">
        <v>38.81</v>
      </c>
    </row>
    <row r="8485" spans="1:5">
      <c r="A8485" s="596">
        <v>39193</v>
      </c>
      <c r="B8485" s="596" t="s">
        <v>9156</v>
      </c>
      <c r="C8485" s="596" t="s">
        <v>8494</v>
      </c>
      <c r="D8485" s="596" t="s">
        <v>8495</v>
      </c>
      <c r="E8485" s="598">
        <v>42.53</v>
      </c>
    </row>
    <row r="8486" spans="1:5">
      <c r="A8486" s="596">
        <v>39192</v>
      </c>
      <c r="B8486" s="596" t="s">
        <v>9157</v>
      </c>
      <c r="C8486" s="596" t="s">
        <v>8494</v>
      </c>
      <c r="D8486" s="596" t="s">
        <v>8495</v>
      </c>
      <c r="E8486" s="598">
        <v>44.24</v>
      </c>
    </row>
    <row r="8487" spans="1:5">
      <c r="A8487" s="596">
        <v>39920</v>
      </c>
      <c r="B8487" s="596" t="s">
        <v>9158</v>
      </c>
      <c r="C8487" s="596" t="s">
        <v>8494</v>
      </c>
      <c r="D8487" s="596" t="s">
        <v>8495</v>
      </c>
      <c r="E8487" s="598">
        <v>5.36</v>
      </c>
    </row>
    <row r="8488" spans="1:5">
      <c r="A8488" s="596">
        <v>39201</v>
      </c>
      <c r="B8488" s="596" t="s">
        <v>9159</v>
      </c>
      <c r="C8488" s="596" t="s">
        <v>8494</v>
      </c>
      <c r="D8488" s="596" t="s">
        <v>8495</v>
      </c>
      <c r="E8488" s="598">
        <v>78.05</v>
      </c>
    </row>
    <row r="8489" spans="1:5">
      <c r="A8489" s="596">
        <v>39200</v>
      </c>
      <c r="B8489" s="596" t="s">
        <v>9160</v>
      </c>
      <c r="C8489" s="596" t="s">
        <v>8494</v>
      </c>
      <c r="D8489" s="596" t="s">
        <v>8495</v>
      </c>
      <c r="E8489" s="598">
        <v>78.680000000000007</v>
      </c>
    </row>
    <row r="8490" spans="1:5">
      <c r="A8490" s="596">
        <v>39203</v>
      </c>
      <c r="B8490" s="596" t="s">
        <v>9161</v>
      </c>
      <c r="C8490" s="596" t="s">
        <v>8494</v>
      </c>
      <c r="D8490" s="596" t="s">
        <v>8495</v>
      </c>
      <c r="E8490" s="598">
        <v>63.53</v>
      </c>
    </row>
    <row r="8491" spans="1:5">
      <c r="A8491" s="596">
        <v>39202</v>
      </c>
      <c r="B8491" s="596" t="s">
        <v>9162</v>
      </c>
      <c r="C8491" s="596" t="s">
        <v>8494</v>
      </c>
      <c r="D8491" s="596" t="s">
        <v>8495</v>
      </c>
      <c r="E8491" s="597">
        <v>74.63</v>
      </c>
    </row>
    <row r="8492" spans="1:5">
      <c r="A8492" s="596">
        <v>39205</v>
      </c>
      <c r="B8492" s="596" t="s">
        <v>9163</v>
      </c>
      <c r="C8492" s="596" t="s">
        <v>8494</v>
      </c>
      <c r="D8492" s="596" t="s">
        <v>8495</v>
      </c>
      <c r="E8492" s="598">
        <v>124.51</v>
      </c>
    </row>
    <row r="8493" spans="1:5">
      <c r="A8493" s="596">
        <v>39204</v>
      </c>
      <c r="B8493" s="596" t="s">
        <v>9164</v>
      </c>
      <c r="C8493" s="596" t="s">
        <v>8494</v>
      </c>
      <c r="D8493" s="596" t="s">
        <v>8495</v>
      </c>
      <c r="E8493" s="597">
        <v>127.52</v>
      </c>
    </row>
    <row r="8494" spans="1:5">
      <c r="A8494" s="596">
        <v>39206</v>
      </c>
      <c r="B8494" s="596" t="s">
        <v>9165</v>
      </c>
      <c r="C8494" s="596" t="s">
        <v>8494</v>
      </c>
      <c r="D8494" s="596" t="s">
        <v>8495</v>
      </c>
      <c r="E8494" s="597">
        <v>120.98</v>
      </c>
    </row>
    <row r="8495" spans="1:5">
      <c r="A8495" s="596">
        <v>798</v>
      </c>
      <c r="B8495" s="596" t="s">
        <v>9166</v>
      </c>
      <c r="C8495" s="596" t="s">
        <v>8494</v>
      </c>
      <c r="D8495" s="596" t="s">
        <v>8495</v>
      </c>
      <c r="E8495" s="598">
        <v>1.08</v>
      </c>
    </row>
    <row r="8496" spans="1:5">
      <c r="A8496" s="596">
        <v>797</v>
      </c>
      <c r="B8496" s="596" t="s">
        <v>9167</v>
      </c>
      <c r="C8496" s="596" t="s">
        <v>8494</v>
      </c>
      <c r="D8496" s="596" t="s">
        <v>8495</v>
      </c>
      <c r="E8496" s="597">
        <v>7.88</v>
      </c>
    </row>
    <row r="8497" spans="1:5">
      <c r="A8497" s="596">
        <v>796</v>
      </c>
      <c r="B8497" s="596" t="s">
        <v>9168</v>
      </c>
      <c r="C8497" s="596" t="s">
        <v>8494</v>
      </c>
      <c r="D8497" s="596" t="s">
        <v>8495</v>
      </c>
      <c r="E8497" s="598">
        <v>6.69</v>
      </c>
    </row>
    <row r="8498" spans="1:5">
      <c r="A8498" s="596">
        <v>799</v>
      </c>
      <c r="B8498" s="596" t="s">
        <v>9169</v>
      </c>
      <c r="C8498" s="596" t="s">
        <v>8494</v>
      </c>
      <c r="D8498" s="596" t="s">
        <v>8495</v>
      </c>
      <c r="E8498" s="598">
        <v>3.24</v>
      </c>
    </row>
    <row r="8499" spans="1:5">
      <c r="A8499" s="596">
        <v>792</v>
      </c>
      <c r="B8499" s="596" t="s">
        <v>9170</v>
      </c>
      <c r="C8499" s="596" t="s">
        <v>8494</v>
      </c>
      <c r="D8499" s="596" t="s">
        <v>8495</v>
      </c>
      <c r="E8499" s="598">
        <v>3.13</v>
      </c>
    </row>
    <row r="8500" spans="1:5">
      <c r="A8500" s="596">
        <v>38001</v>
      </c>
      <c r="B8500" s="596" t="s">
        <v>9171</v>
      </c>
      <c r="C8500" s="596" t="s">
        <v>8494</v>
      </c>
      <c r="D8500" s="596" t="s">
        <v>8495</v>
      </c>
      <c r="E8500" s="598">
        <v>1.23</v>
      </c>
    </row>
    <row r="8501" spans="1:5">
      <c r="A8501" s="596">
        <v>38002</v>
      </c>
      <c r="B8501" s="596" t="s">
        <v>9172</v>
      </c>
      <c r="C8501" s="596" t="s">
        <v>8494</v>
      </c>
      <c r="D8501" s="596" t="s">
        <v>8495</v>
      </c>
      <c r="E8501" s="598">
        <v>4.28</v>
      </c>
    </row>
    <row r="8502" spans="1:5">
      <c r="A8502" s="596">
        <v>38003</v>
      </c>
      <c r="B8502" s="596" t="s">
        <v>9173</v>
      </c>
      <c r="C8502" s="596" t="s">
        <v>8494</v>
      </c>
      <c r="D8502" s="596" t="s">
        <v>8495</v>
      </c>
      <c r="E8502" s="598">
        <v>29.25</v>
      </c>
    </row>
    <row r="8503" spans="1:5">
      <c r="A8503" s="596">
        <v>38004</v>
      </c>
      <c r="B8503" s="596" t="s">
        <v>9174</v>
      </c>
      <c r="C8503" s="596" t="s">
        <v>8494</v>
      </c>
      <c r="D8503" s="596" t="s">
        <v>8495</v>
      </c>
      <c r="E8503" s="598">
        <v>33.64</v>
      </c>
    </row>
    <row r="8504" spans="1:5">
      <c r="A8504" s="596">
        <v>44263</v>
      </c>
      <c r="B8504" s="596" t="s">
        <v>9175</v>
      </c>
      <c r="C8504" s="596" t="s">
        <v>8494</v>
      </c>
      <c r="D8504" s="596" t="s">
        <v>8495</v>
      </c>
      <c r="E8504" s="598">
        <v>60.39</v>
      </c>
    </row>
    <row r="8505" spans="1:5">
      <c r="A8505" s="596">
        <v>36327</v>
      </c>
      <c r="B8505" s="596" t="s">
        <v>9176</v>
      </c>
      <c r="C8505" s="596" t="s">
        <v>8494</v>
      </c>
      <c r="D8505" s="596" t="s">
        <v>8541</v>
      </c>
      <c r="E8505" s="598">
        <v>3.57</v>
      </c>
    </row>
    <row r="8506" spans="1:5">
      <c r="A8506" s="596">
        <v>38992</v>
      </c>
      <c r="B8506" s="596" t="s">
        <v>9177</v>
      </c>
      <c r="C8506" s="596" t="s">
        <v>8494</v>
      </c>
      <c r="D8506" s="596" t="s">
        <v>8541</v>
      </c>
      <c r="E8506" s="598">
        <v>4.34</v>
      </c>
    </row>
    <row r="8507" spans="1:5">
      <c r="A8507" s="596">
        <v>38993</v>
      </c>
      <c r="B8507" s="596" t="s">
        <v>9178</v>
      </c>
      <c r="C8507" s="596" t="s">
        <v>8494</v>
      </c>
      <c r="D8507" s="596" t="s">
        <v>8541</v>
      </c>
      <c r="E8507" s="598">
        <v>11.29</v>
      </c>
    </row>
    <row r="8508" spans="1:5">
      <c r="A8508" s="596">
        <v>44175</v>
      </c>
      <c r="B8508" s="596" t="s">
        <v>9179</v>
      </c>
      <c r="C8508" s="596" t="s">
        <v>8494</v>
      </c>
      <c r="D8508" s="596" t="s">
        <v>8541</v>
      </c>
      <c r="E8508" s="597">
        <v>19.71</v>
      </c>
    </row>
    <row r="8509" spans="1:5">
      <c r="A8509" s="596">
        <v>44177</v>
      </c>
      <c r="B8509" s="596" t="s">
        <v>9180</v>
      </c>
      <c r="C8509" s="596" t="s">
        <v>8494</v>
      </c>
      <c r="D8509" s="596" t="s">
        <v>8541</v>
      </c>
      <c r="E8509" s="597">
        <v>14.72</v>
      </c>
    </row>
    <row r="8510" spans="1:5">
      <c r="A8510" s="596">
        <v>38418</v>
      </c>
      <c r="B8510" s="596" t="s">
        <v>9181</v>
      </c>
      <c r="C8510" s="596" t="s">
        <v>8494</v>
      </c>
      <c r="D8510" s="596" t="s">
        <v>8495</v>
      </c>
      <c r="E8510" s="597">
        <v>5.33</v>
      </c>
    </row>
    <row r="8511" spans="1:5">
      <c r="A8511" s="596">
        <v>39178</v>
      </c>
      <c r="B8511" s="596" t="s">
        <v>9182</v>
      </c>
      <c r="C8511" s="596" t="s">
        <v>8494</v>
      </c>
      <c r="D8511" s="596" t="s">
        <v>8495</v>
      </c>
      <c r="E8511" s="598">
        <v>2.15</v>
      </c>
    </row>
    <row r="8512" spans="1:5">
      <c r="A8512" s="596">
        <v>39177</v>
      </c>
      <c r="B8512" s="596" t="s">
        <v>9183</v>
      </c>
      <c r="C8512" s="596" t="s">
        <v>8494</v>
      </c>
      <c r="D8512" s="596" t="s">
        <v>8495</v>
      </c>
      <c r="E8512" s="597">
        <v>1.94</v>
      </c>
    </row>
    <row r="8513" spans="1:5">
      <c r="A8513" s="596">
        <v>39174</v>
      </c>
      <c r="B8513" s="596" t="s">
        <v>9184</v>
      </c>
      <c r="C8513" s="596" t="s">
        <v>8494</v>
      </c>
      <c r="D8513" s="596" t="s">
        <v>8495</v>
      </c>
      <c r="E8513" s="597">
        <v>0.97</v>
      </c>
    </row>
    <row r="8514" spans="1:5">
      <c r="A8514" s="596">
        <v>39176</v>
      </c>
      <c r="B8514" s="596" t="s">
        <v>9185</v>
      </c>
      <c r="C8514" s="596" t="s">
        <v>8494</v>
      </c>
      <c r="D8514" s="596" t="s">
        <v>8495</v>
      </c>
      <c r="E8514" s="597">
        <v>1.27</v>
      </c>
    </row>
    <row r="8515" spans="1:5">
      <c r="A8515" s="596">
        <v>39180</v>
      </c>
      <c r="B8515" s="596" t="s">
        <v>9186</v>
      </c>
      <c r="C8515" s="596" t="s">
        <v>8494</v>
      </c>
      <c r="D8515" s="596" t="s">
        <v>8495</v>
      </c>
      <c r="E8515" s="597">
        <v>5.84</v>
      </c>
    </row>
    <row r="8516" spans="1:5">
      <c r="A8516" s="596">
        <v>39179</v>
      </c>
      <c r="B8516" s="596" t="s">
        <v>9187</v>
      </c>
      <c r="C8516" s="596" t="s">
        <v>8494</v>
      </c>
      <c r="D8516" s="596" t="s">
        <v>8495</v>
      </c>
      <c r="E8516" s="597">
        <v>5.17</v>
      </c>
    </row>
    <row r="8517" spans="1:5">
      <c r="A8517" s="596">
        <v>39175</v>
      </c>
      <c r="B8517" s="596" t="s">
        <v>9188</v>
      </c>
      <c r="C8517" s="596" t="s">
        <v>8494</v>
      </c>
      <c r="D8517" s="596" t="s">
        <v>8495</v>
      </c>
      <c r="E8517" s="598">
        <v>1.19</v>
      </c>
    </row>
    <row r="8518" spans="1:5">
      <c r="A8518" s="596">
        <v>39217</v>
      </c>
      <c r="B8518" s="596" t="s">
        <v>9189</v>
      </c>
      <c r="C8518" s="596" t="s">
        <v>8494</v>
      </c>
      <c r="D8518" s="596" t="s">
        <v>8495</v>
      </c>
      <c r="E8518" s="597">
        <v>0.92</v>
      </c>
    </row>
    <row r="8519" spans="1:5">
      <c r="A8519" s="596">
        <v>39181</v>
      </c>
      <c r="B8519" s="596" t="s">
        <v>9190</v>
      </c>
      <c r="C8519" s="596" t="s">
        <v>8494</v>
      </c>
      <c r="D8519" s="596" t="s">
        <v>8495</v>
      </c>
      <c r="E8519" s="597">
        <v>7.84</v>
      </c>
    </row>
    <row r="8520" spans="1:5">
      <c r="A8520" s="596">
        <v>39182</v>
      </c>
      <c r="B8520" s="596" t="s">
        <v>9191</v>
      </c>
      <c r="C8520" s="596" t="s">
        <v>8494</v>
      </c>
      <c r="D8520" s="596" t="s">
        <v>8495</v>
      </c>
      <c r="E8520" s="598">
        <v>11.02</v>
      </c>
    </row>
    <row r="8521" spans="1:5">
      <c r="A8521" s="596">
        <v>12616</v>
      </c>
      <c r="B8521" s="596" t="s">
        <v>9192</v>
      </c>
      <c r="C8521" s="596" t="s">
        <v>8494</v>
      </c>
      <c r="D8521" s="596" t="s">
        <v>8495</v>
      </c>
      <c r="E8521" s="598">
        <v>16.46</v>
      </c>
    </row>
    <row r="8522" spans="1:5">
      <c r="A8522" s="596">
        <v>1049</v>
      </c>
      <c r="B8522" s="596" t="s">
        <v>9193</v>
      </c>
      <c r="C8522" s="596" t="s">
        <v>8494</v>
      </c>
      <c r="D8522" s="596" t="s">
        <v>8495</v>
      </c>
      <c r="E8522" s="597">
        <v>9.2200000000000006</v>
      </c>
    </row>
    <row r="8523" spans="1:5">
      <c r="A8523" s="596">
        <v>1099</v>
      </c>
      <c r="B8523" s="596" t="s">
        <v>9194</v>
      </c>
      <c r="C8523" s="596" t="s">
        <v>8494</v>
      </c>
      <c r="D8523" s="596" t="s">
        <v>8495</v>
      </c>
      <c r="E8523" s="597">
        <v>7.06</v>
      </c>
    </row>
    <row r="8524" spans="1:5">
      <c r="A8524" s="596">
        <v>39678</v>
      </c>
      <c r="B8524" s="596" t="s">
        <v>9195</v>
      </c>
      <c r="C8524" s="596" t="s">
        <v>8494</v>
      </c>
      <c r="D8524" s="596" t="s">
        <v>8495</v>
      </c>
      <c r="E8524" s="598">
        <v>2.84</v>
      </c>
    </row>
    <row r="8525" spans="1:5">
      <c r="A8525" s="596">
        <v>1050</v>
      </c>
      <c r="B8525" s="596" t="s">
        <v>9196</v>
      </c>
      <c r="C8525" s="596" t="s">
        <v>8494</v>
      </c>
      <c r="D8525" s="596" t="s">
        <v>8495</v>
      </c>
      <c r="E8525" s="598">
        <v>4.82</v>
      </c>
    </row>
    <row r="8526" spans="1:5">
      <c r="A8526" s="596">
        <v>1101</v>
      </c>
      <c r="B8526" s="596" t="s">
        <v>9197</v>
      </c>
      <c r="C8526" s="596" t="s">
        <v>8494</v>
      </c>
      <c r="D8526" s="596" t="s">
        <v>8495</v>
      </c>
      <c r="E8526" s="598">
        <v>30.43</v>
      </c>
    </row>
    <row r="8527" spans="1:5">
      <c r="A8527" s="596">
        <v>1100</v>
      </c>
      <c r="B8527" s="596" t="s">
        <v>9198</v>
      </c>
      <c r="C8527" s="596" t="s">
        <v>8494</v>
      </c>
      <c r="D8527" s="596" t="s">
        <v>8495</v>
      </c>
      <c r="E8527" s="598">
        <v>15.7</v>
      </c>
    </row>
    <row r="8528" spans="1:5">
      <c r="A8528" s="596">
        <v>39679</v>
      </c>
      <c r="B8528" s="596" t="s">
        <v>9199</v>
      </c>
      <c r="C8528" s="596" t="s">
        <v>8494</v>
      </c>
      <c r="D8528" s="596" t="s">
        <v>8495</v>
      </c>
      <c r="E8528" s="598">
        <v>60.64</v>
      </c>
    </row>
    <row r="8529" spans="1:5">
      <c r="A8529" s="596">
        <v>1098</v>
      </c>
      <c r="B8529" s="596" t="s">
        <v>9200</v>
      </c>
      <c r="C8529" s="596" t="s">
        <v>8494</v>
      </c>
      <c r="D8529" s="596" t="s">
        <v>8495</v>
      </c>
      <c r="E8529" s="598">
        <v>3.76</v>
      </c>
    </row>
    <row r="8530" spans="1:5">
      <c r="A8530" s="596">
        <v>1102</v>
      </c>
      <c r="B8530" s="596" t="s">
        <v>9201</v>
      </c>
      <c r="C8530" s="596" t="s">
        <v>8494</v>
      </c>
      <c r="D8530" s="596" t="s">
        <v>8495</v>
      </c>
      <c r="E8530" s="598">
        <v>45.37</v>
      </c>
    </row>
    <row r="8531" spans="1:5">
      <c r="A8531" s="596">
        <v>1051</v>
      </c>
      <c r="B8531" s="596" t="s">
        <v>9202</v>
      </c>
      <c r="C8531" s="596" t="s">
        <v>8494</v>
      </c>
      <c r="D8531" s="596" t="s">
        <v>8495</v>
      </c>
      <c r="E8531" s="598">
        <v>65.95</v>
      </c>
    </row>
    <row r="8532" spans="1:5">
      <c r="A8532" s="596">
        <v>37399</v>
      </c>
      <c r="B8532" s="596" t="s">
        <v>9203</v>
      </c>
      <c r="C8532" s="596" t="s">
        <v>8494</v>
      </c>
      <c r="D8532" s="596" t="s">
        <v>8495</v>
      </c>
      <c r="E8532" s="598">
        <v>21.23</v>
      </c>
    </row>
    <row r="8533" spans="1:5">
      <c r="A8533" s="596">
        <v>43834</v>
      </c>
      <c r="B8533" s="596" t="s">
        <v>9204</v>
      </c>
      <c r="C8533" s="596" t="s">
        <v>8539</v>
      </c>
      <c r="D8533" s="596" t="s">
        <v>8495</v>
      </c>
      <c r="E8533" s="598">
        <v>27.57</v>
      </c>
    </row>
    <row r="8534" spans="1:5">
      <c r="A8534" s="596">
        <v>43835</v>
      </c>
      <c r="B8534" s="596" t="s">
        <v>9205</v>
      </c>
      <c r="C8534" s="596" t="s">
        <v>8539</v>
      </c>
      <c r="D8534" s="596" t="s">
        <v>8495</v>
      </c>
      <c r="E8534" s="598">
        <v>2.4700000000000002</v>
      </c>
    </row>
    <row r="8535" spans="1:5">
      <c r="A8535" s="596">
        <v>43833</v>
      </c>
      <c r="B8535" s="596" t="s">
        <v>9206</v>
      </c>
      <c r="C8535" s="596" t="s">
        <v>8539</v>
      </c>
      <c r="D8535" s="596" t="s">
        <v>8495</v>
      </c>
      <c r="E8535" s="598">
        <v>2.57</v>
      </c>
    </row>
    <row r="8536" spans="1:5">
      <c r="A8536" s="596">
        <v>41955</v>
      </c>
      <c r="B8536" s="596" t="s">
        <v>9207</v>
      </c>
      <c r="C8536" s="596" t="s">
        <v>124</v>
      </c>
      <c r="D8536" s="596" t="s">
        <v>8495</v>
      </c>
      <c r="E8536" s="598">
        <v>74.47</v>
      </c>
    </row>
    <row r="8537" spans="1:5">
      <c r="A8537" s="596">
        <v>41953</v>
      </c>
      <c r="B8537" s="596" t="s">
        <v>9208</v>
      </c>
      <c r="C8537" s="596" t="s">
        <v>124</v>
      </c>
      <c r="D8537" s="596" t="s">
        <v>8495</v>
      </c>
      <c r="E8537" s="598">
        <v>71.06</v>
      </c>
    </row>
    <row r="8538" spans="1:5">
      <c r="A8538" s="596">
        <v>41954</v>
      </c>
      <c r="B8538" s="596" t="s">
        <v>9209</v>
      </c>
      <c r="C8538" s="596" t="s">
        <v>124</v>
      </c>
      <c r="D8538" s="596" t="s">
        <v>8495</v>
      </c>
      <c r="E8538" s="598">
        <v>70.39</v>
      </c>
    </row>
    <row r="8539" spans="1:5">
      <c r="A8539" s="596">
        <v>25004</v>
      </c>
      <c r="B8539" s="596" t="s">
        <v>9210</v>
      </c>
      <c r="C8539" s="596" t="s">
        <v>124</v>
      </c>
      <c r="D8539" s="596" t="s">
        <v>8495</v>
      </c>
      <c r="E8539" s="597">
        <v>53.57</v>
      </c>
    </row>
    <row r="8540" spans="1:5">
      <c r="A8540" s="596">
        <v>25002</v>
      </c>
      <c r="B8540" s="596" t="s">
        <v>9211</v>
      </c>
      <c r="C8540" s="596" t="s">
        <v>124</v>
      </c>
      <c r="D8540" s="596" t="s">
        <v>8495</v>
      </c>
      <c r="E8540" s="597">
        <v>53.57</v>
      </c>
    </row>
    <row r="8541" spans="1:5">
      <c r="A8541" s="596">
        <v>37409</v>
      </c>
      <c r="B8541" s="596" t="s">
        <v>9212</v>
      </c>
      <c r="C8541" s="596" t="s">
        <v>124</v>
      </c>
      <c r="D8541" s="596" t="s">
        <v>8495</v>
      </c>
      <c r="E8541" s="598">
        <v>53.57</v>
      </c>
    </row>
    <row r="8542" spans="1:5">
      <c r="A8542" s="596">
        <v>841</v>
      </c>
      <c r="B8542" s="596" t="s">
        <v>9213</v>
      </c>
      <c r="C8542" s="596" t="s">
        <v>124</v>
      </c>
      <c r="D8542" s="596" t="s">
        <v>8495</v>
      </c>
      <c r="E8542" s="597">
        <v>54.23</v>
      </c>
    </row>
    <row r="8543" spans="1:5">
      <c r="A8543" s="596">
        <v>25005</v>
      </c>
      <c r="B8543" s="596" t="s">
        <v>9214</v>
      </c>
      <c r="C8543" s="596" t="s">
        <v>124</v>
      </c>
      <c r="D8543" s="596" t="s">
        <v>8495</v>
      </c>
      <c r="E8543" s="598">
        <v>58.78</v>
      </c>
    </row>
    <row r="8544" spans="1:5">
      <c r="A8544" s="596">
        <v>25003</v>
      </c>
      <c r="B8544" s="596" t="s">
        <v>9215</v>
      </c>
      <c r="C8544" s="596" t="s">
        <v>124</v>
      </c>
      <c r="D8544" s="596" t="s">
        <v>8495</v>
      </c>
      <c r="E8544" s="597">
        <v>59.67</v>
      </c>
    </row>
    <row r="8545" spans="1:5">
      <c r="A8545" s="596">
        <v>37410</v>
      </c>
      <c r="B8545" s="596" t="s">
        <v>9216</v>
      </c>
      <c r="C8545" s="596" t="s">
        <v>124</v>
      </c>
      <c r="D8545" s="596" t="s">
        <v>8495</v>
      </c>
      <c r="E8545" s="598">
        <v>58.78</v>
      </c>
    </row>
    <row r="8546" spans="1:5">
      <c r="A8546" s="596">
        <v>842</v>
      </c>
      <c r="B8546" s="596" t="s">
        <v>9217</v>
      </c>
      <c r="C8546" s="596" t="s">
        <v>124</v>
      </c>
      <c r="D8546" s="596" t="s">
        <v>8495</v>
      </c>
      <c r="E8546" s="597">
        <v>59.62</v>
      </c>
    </row>
    <row r="8547" spans="1:5">
      <c r="A8547" s="596">
        <v>44391</v>
      </c>
      <c r="B8547" s="596" t="s">
        <v>9218</v>
      </c>
      <c r="C8547" s="596" t="s">
        <v>8539</v>
      </c>
      <c r="D8547" s="596" t="s">
        <v>8495</v>
      </c>
      <c r="E8547" s="598">
        <v>127.04</v>
      </c>
    </row>
    <row r="8548" spans="1:5">
      <c r="A8548" s="596">
        <v>44388</v>
      </c>
      <c r="B8548" s="596" t="s">
        <v>9219</v>
      </c>
      <c r="C8548" s="596" t="s">
        <v>8539</v>
      </c>
      <c r="D8548" s="596" t="s">
        <v>8495</v>
      </c>
      <c r="E8548" s="598">
        <v>2.75</v>
      </c>
    </row>
    <row r="8549" spans="1:5">
      <c r="A8549" s="596">
        <v>44392</v>
      </c>
      <c r="B8549" s="596" t="s">
        <v>9220</v>
      </c>
      <c r="C8549" s="596" t="s">
        <v>8539</v>
      </c>
      <c r="D8549" s="596" t="s">
        <v>8495</v>
      </c>
      <c r="E8549" s="598">
        <v>252.95</v>
      </c>
    </row>
    <row r="8550" spans="1:5">
      <c r="A8550" s="596">
        <v>44390</v>
      </c>
      <c r="B8550" s="596" t="s">
        <v>9221</v>
      </c>
      <c r="C8550" s="596" t="s">
        <v>8539</v>
      </c>
      <c r="D8550" s="596" t="s">
        <v>8495</v>
      </c>
      <c r="E8550" s="598">
        <v>53.59</v>
      </c>
    </row>
    <row r="8551" spans="1:5">
      <c r="A8551" s="596">
        <v>44389</v>
      </c>
      <c r="B8551" s="596" t="s">
        <v>9222</v>
      </c>
      <c r="C8551" s="596" t="s">
        <v>8539</v>
      </c>
      <c r="D8551" s="596" t="s">
        <v>8495</v>
      </c>
      <c r="E8551" s="598">
        <v>6.33</v>
      </c>
    </row>
    <row r="8552" spans="1:5">
      <c r="A8552" s="596">
        <v>862</v>
      </c>
      <c r="B8552" s="596" t="s">
        <v>9223</v>
      </c>
      <c r="C8552" s="596" t="s">
        <v>8539</v>
      </c>
      <c r="D8552" s="596" t="s">
        <v>8495</v>
      </c>
      <c r="E8552" s="598">
        <v>11.59</v>
      </c>
    </row>
    <row r="8553" spans="1:5">
      <c r="A8553" s="596">
        <v>866</v>
      </c>
      <c r="B8553" s="596" t="s">
        <v>9224</v>
      </c>
      <c r="C8553" s="596" t="s">
        <v>8539</v>
      </c>
      <c r="D8553" s="596" t="s">
        <v>8495</v>
      </c>
      <c r="E8553" s="598">
        <v>147.29</v>
      </c>
    </row>
    <row r="8554" spans="1:5">
      <c r="A8554" s="596">
        <v>892</v>
      </c>
      <c r="B8554" s="596" t="s">
        <v>9225</v>
      </c>
      <c r="C8554" s="596" t="s">
        <v>8539</v>
      </c>
      <c r="D8554" s="596" t="s">
        <v>8495</v>
      </c>
      <c r="E8554" s="598">
        <v>178.3</v>
      </c>
    </row>
    <row r="8555" spans="1:5">
      <c r="A8555" s="596">
        <v>857</v>
      </c>
      <c r="B8555" s="596" t="s">
        <v>9226</v>
      </c>
      <c r="C8555" s="596" t="s">
        <v>8539</v>
      </c>
      <c r="D8555" s="596" t="s">
        <v>8495</v>
      </c>
      <c r="E8555" s="598">
        <v>19.39</v>
      </c>
    </row>
    <row r="8556" spans="1:5">
      <c r="A8556" s="596">
        <v>37404</v>
      </c>
      <c r="B8556" s="596" t="s">
        <v>9227</v>
      </c>
      <c r="C8556" s="596" t="s">
        <v>8539</v>
      </c>
      <c r="D8556" s="596" t="s">
        <v>8495</v>
      </c>
      <c r="E8556" s="598">
        <v>206.29</v>
      </c>
    </row>
    <row r="8557" spans="1:5">
      <c r="A8557" s="596">
        <v>868</v>
      </c>
      <c r="B8557" s="596" t="s">
        <v>9228</v>
      </c>
      <c r="C8557" s="596" t="s">
        <v>8539</v>
      </c>
      <c r="D8557" s="596" t="s">
        <v>8495</v>
      </c>
      <c r="E8557" s="598">
        <v>27.63</v>
      </c>
    </row>
    <row r="8558" spans="1:5">
      <c r="A8558" s="596">
        <v>863</v>
      </c>
      <c r="B8558" s="596" t="s">
        <v>9229</v>
      </c>
      <c r="C8558" s="596" t="s">
        <v>8539</v>
      </c>
      <c r="D8558" s="596" t="s">
        <v>8495</v>
      </c>
      <c r="E8558" s="598">
        <v>40.700000000000003</v>
      </c>
    </row>
    <row r="8559" spans="1:5">
      <c r="A8559" s="596">
        <v>867</v>
      </c>
      <c r="B8559" s="596" t="s">
        <v>9230</v>
      </c>
      <c r="C8559" s="596" t="s">
        <v>8539</v>
      </c>
      <c r="D8559" s="596" t="s">
        <v>8495</v>
      </c>
      <c r="E8559" s="598">
        <v>57.98</v>
      </c>
    </row>
    <row r="8560" spans="1:5">
      <c r="A8560" s="596">
        <v>864</v>
      </c>
      <c r="B8560" s="596" t="s">
        <v>9231</v>
      </c>
      <c r="C8560" s="596" t="s">
        <v>8539</v>
      </c>
      <c r="D8560" s="596" t="s">
        <v>8495</v>
      </c>
      <c r="E8560" s="597">
        <v>76.59</v>
      </c>
    </row>
    <row r="8561" spans="1:5">
      <c r="A8561" s="596">
        <v>865</v>
      </c>
      <c r="B8561" s="596" t="s">
        <v>9232</v>
      </c>
      <c r="C8561" s="596" t="s">
        <v>8539</v>
      </c>
      <c r="D8561" s="596" t="s">
        <v>8495</v>
      </c>
      <c r="E8561" s="597">
        <v>110.16</v>
      </c>
    </row>
    <row r="8562" spans="1:5">
      <c r="A8562" s="596">
        <v>993</v>
      </c>
      <c r="B8562" s="596" t="s">
        <v>9233</v>
      </c>
      <c r="C8562" s="596" t="s">
        <v>8539</v>
      </c>
      <c r="D8562" s="596" t="s">
        <v>8495</v>
      </c>
      <c r="E8562" s="597">
        <v>2.09</v>
      </c>
    </row>
    <row r="8563" spans="1:5">
      <c r="A8563" s="596">
        <v>1020</v>
      </c>
      <c r="B8563" s="596" t="s">
        <v>9234</v>
      </c>
      <c r="C8563" s="596" t="s">
        <v>8539</v>
      </c>
      <c r="D8563" s="596" t="s">
        <v>8495</v>
      </c>
      <c r="E8563" s="598">
        <v>10.69</v>
      </c>
    </row>
    <row r="8564" spans="1:5">
      <c r="A8564" s="596">
        <v>1017</v>
      </c>
      <c r="B8564" s="596" t="s">
        <v>9235</v>
      </c>
      <c r="C8564" s="596" t="s">
        <v>8539</v>
      </c>
      <c r="D8564" s="596" t="s">
        <v>8495</v>
      </c>
      <c r="E8564" s="597">
        <v>130.97999999999999</v>
      </c>
    </row>
    <row r="8565" spans="1:5">
      <c r="A8565" s="596">
        <v>999</v>
      </c>
      <c r="B8565" s="596" t="s">
        <v>9236</v>
      </c>
      <c r="C8565" s="596" t="s">
        <v>8539</v>
      </c>
      <c r="D8565" s="596" t="s">
        <v>8495</v>
      </c>
      <c r="E8565" s="597">
        <v>158.69</v>
      </c>
    </row>
    <row r="8566" spans="1:5">
      <c r="A8566" s="596">
        <v>995</v>
      </c>
      <c r="B8566" s="596" t="s">
        <v>9237</v>
      </c>
      <c r="C8566" s="596" t="s">
        <v>8539</v>
      </c>
      <c r="D8566" s="596" t="s">
        <v>8495</v>
      </c>
      <c r="E8566" s="598">
        <v>17.02</v>
      </c>
    </row>
    <row r="8567" spans="1:5">
      <c r="A8567" s="596">
        <v>1000</v>
      </c>
      <c r="B8567" s="596" t="s">
        <v>9238</v>
      </c>
      <c r="C8567" s="596" t="s">
        <v>8539</v>
      </c>
      <c r="D8567" s="596" t="s">
        <v>8495</v>
      </c>
      <c r="E8567" s="598">
        <v>194.92</v>
      </c>
    </row>
    <row r="8568" spans="1:5">
      <c r="A8568" s="596">
        <v>1022</v>
      </c>
      <c r="B8568" s="596" t="s">
        <v>9239</v>
      </c>
      <c r="C8568" s="596" t="s">
        <v>8539</v>
      </c>
      <c r="D8568" s="596" t="s">
        <v>8495</v>
      </c>
      <c r="E8568" s="598">
        <v>2.92</v>
      </c>
    </row>
    <row r="8569" spans="1:5">
      <c r="A8569" s="596">
        <v>1015</v>
      </c>
      <c r="B8569" s="596" t="s">
        <v>9240</v>
      </c>
      <c r="C8569" s="596" t="s">
        <v>8539</v>
      </c>
      <c r="D8569" s="596" t="s">
        <v>8495</v>
      </c>
      <c r="E8569" s="598">
        <v>259.02</v>
      </c>
    </row>
    <row r="8570" spans="1:5">
      <c r="A8570" s="596">
        <v>996</v>
      </c>
      <c r="B8570" s="596" t="s">
        <v>9241</v>
      </c>
      <c r="C8570" s="596" t="s">
        <v>8539</v>
      </c>
      <c r="D8570" s="596" t="s">
        <v>8495</v>
      </c>
      <c r="E8570" s="597">
        <v>26.39</v>
      </c>
    </row>
    <row r="8571" spans="1:5">
      <c r="A8571" s="596">
        <v>1001</v>
      </c>
      <c r="B8571" s="596" t="s">
        <v>9242</v>
      </c>
      <c r="C8571" s="596" t="s">
        <v>8539</v>
      </c>
      <c r="D8571" s="596" t="s">
        <v>8495</v>
      </c>
      <c r="E8571" s="598">
        <v>336.07</v>
      </c>
    </row>
    <row r="8572" spans="1:5">
      <c r="A8572" s="596">
        <v>1019</v>
      </c>
      <c r="B8572" s="596" t="s">
        <v>9243</v>
      </c>
      <c r="C8572" s="596" t="s">
        <v>8539</v>
      </c>
      <c r="D8572" s="596" t="s">
        <v>8495</v>
      </c>
      <c r="E8572" s="598">
        <v>37.29</v>
      </c>
    </row>
    <row r="8573" spans="1:5">
      <c r="A8573" s="596">
        <v>1021</v>
      </c>
      <c r="B8573" s="596" t="s">
        <v>9244</v>
      </c>
      <c r="C8573" s="596" t="s">
        <v>8539</v>
      </c>
      <c r="D8573" s="596" t="s">
        <v>8495</v>
      </c>
      <c r="E8573" s="598">
        <v>4.4800000000000004</v>
      </c>
    </row>
    <row r="8574" spans="1:5">
      <c r="A8574" s="596">
        <v>39249</v>
      </c>
      <c r="B8574" s="596" t="s">
        <v>9245</v>
      </c>
      <c r="C8574" s="596" t="s">
        <v>8539</v>
      </c>
      <c r="D8574" s="596" t="s">
        <v>8495</v>
      </c>
      <c r="E8574" s="598">
        <v>451.86</v>
      </c>
    </row>
    <row r="8575" spans="1:5">
      <c r="A8575" s="596">
        <v>1018</v>
      </c>
      <c r="B8575" s="596" t="s">
        <v>9246</v>
      </c>
      <c r="C8575" s="596" t="s">
        <v>8539</v>
      </c>
      <c r="D8575" s="596" t="s">
        <v>8495</v>
      </c>
      <c r="E8575" s="598">
        <v>55.14</v>
      </c>
    </row>
    <row r="8576" spans="1:5">
      <c r="A8576" s="596">
        <v>39250</v>
      </c>
      <c r="B8576" s="596" t="s">
        <v>9247</v>
      </c>
      <c r="C8576" s="596" t="s">
        <v>8539</v>
      </c>
      <c r="D8576" s="596" t="s">
        <v>8495</v>
      </c>
      <c r="E8576" s="598">
        <v>540.53</v>
      </c>
    </row>
    <row r="8577" spans="1:5">
      <c r="A8577" s="596">
        <v>994</v>
      </c>
      <c r="B8577" s="596" t="s">
        <v>9248</v>
      </c>
      <c r="C8577" s="596" t="s">
        <v>8539</v>
      </c>
      <c r="D8577" s="596" t="s">
        <v>8495</v>
      </c>
      <c r="E8577" s="598">
        <v>6.52</v>
      </c>
    </row>
    <row r="8578" spans="1:5">
      <c r="A8578" s="596">
        <v>977</v>
      </c>
      <c r="B8578" s="596" t="s">
        <v>9249</v>
      </c>
      <c r="C8578" s="596" t="s">
        <v>8539</v>
      </c>
      <c r="D8578" s="596" t="s">
        <v>8495</v>
      </c>
      <c r="E8578" s="598">
        <v>77.14</v>
      </c>
    </row>
    <row r="8579" spans="1:5">
      <c r="A8579" s="596">
        <v>998</v>
      </c>
      <c r="B8579" s="596" t="s">
        <v>9250</v>
      </c>
      <c r="C8579" s="596" t="s">
        <v>8539</v>
      </c>
      <c r="D8579" s="596" t="s">
        <v>8495</v>
      </c>
      <c r="E8579" s="598">
        <v>100.16</v>
      </c>
    </row>
    <row r="8580" spans="1:5">
      <c r="A8580" s="596">
        <v>39251</v>
      </c>
      <c r="B8580" s="596" t="s">
        <v>9251</v>
      </c>
      <c r="C8580" s="596" t="s">
        <v>8539</v>
      </c>
      <c r="D8580" s="596" t="s">
        <v>8495</v>
      </c>
      <c r="E8580" s="598">
        <v>0.72</v>
      </c>
    </row>
    <row r="8581" spans="1:5">
      <c r="A8581" s="596">
        <v>1011</v>
      </c>
      <c r="B8581" s="596" t="s">
        <v>9252</v>
      </c>
      <c r="C8581" s="596" t="s">
        <v>8539</v>
      </c>
      <c r="D8581" s="596" t="s">
        <v>8495</v>
      </c>
      <c r="E8581" s="598">
        <v>0.98</v>
      </c>
    </row>
    <row r="8582" spans="1:5">
      <c r="A8582" s="596">
        <v>39252</v>
      </c>
      <c r="B8582" s="596" t="s">
        <v>9253</v>
      </c>
      <c r="C8582" s="596" t="s">
        <v>8539</v>
      </c>
      <c r="D8582" s="596" t="s">
        <v>8495</v>
      </c>
      <c r="E8582" s="598">
        <v>1.29</v>
      </c>
    </row>
    <row r="8583" spans="1:5">
      <c r="A8583" s="596">
        <v>1013</v>
      </c>
      <c r="B8583" s="596" t="s">
        <v>9254</v>
      </c>
      <c r="C8583" s="596" t="s">
        <v>8539</v>
      </c>
      <c r="D8583" s="596" t="s">
        <v>8495</v>
      </c>
      <c r="E8583" s="598">
        <v>1.55</v>
      </c>
    </row>
    <row r="8584" spans="1:5">
      <c r="A8584" s="596">
        <v>980</v>
      </c>
      <c r="B8584" s="596" t="s">
        <v>9255</v>
      </c>
      <c r="C8584" s="596" t="s">
        <v>8539</v>
      </c>
      <c r="D8584" s="596" t="s">
        <v>8495</v>
      </c>
      <c r="E8584" s="598">
        <v>11.21</v>
      </c>
    </row>
    <row r="8585" spans="1:5">
      <c r="A8585" s="596">
        <v>39237</v>
      </c>
      <c r="B8585" s="596" t="s">
        <v>9256</v>
      </c>
      <c r="C8585" s="596" t="s">
        <v>8539</v>
      </c>
      <c r="D8585" s="596" t="s">
        <v>8495</v>
      </c>
      <c r="E8585" s="598">
        <v>119.24</v>
      </c>
    </row>
    <row r="8586" spans="1:5">
      <c r="A8586" s="596">
        <v>39238</v>
      </c>
      <c r="B8586" s="596" t="s">
        <v>9257</v>
      </c>
      <c r="C8586" s="596" t="s">
        <v>8539</v>
      </c>
      <c r="D8586" s="596" t="s">
        <v>8495</v>
      </c>
      <c r="E8586" s="598">
        <v>150.38999999999999</v>
      </c>
    </row>
    <row r="8587" spans="1:5">
      <c r="A8587" s="596">
        <v>979</v>
      </c>
      <c r="B8587" s="596" t="s">
        <v>9258</v>
      </c>
      <c r="C8587" s="596" t="s">
        <v>8539</v>
      </c>
      <c r="D8587" s="596" t="s">
        <v>8495</v>
      </c>
      <c r="E8587" s="598">
        <v>16.010000000000002</v>
      </c>
    </row>
    <row r="8588" spans="1:5">
      <c r="A8588" s="596">
        <v>39239</v>
      </c>
      <c r="B8588" s="596" t="s">
        <v>9259</v>
      </c>
      <c r="C8588" s="596" t="s">
        <v>8539</v>
      </c>
      <c r="D8588" s="596" t="s">
        <v>8495</v>
      </c>
      <c r="E8588" s="597">
        <v>181.69</v>
      </c>
    </row>
    <row r="8589" spans="1:5">
      <c r="A8589" s="596">
        <v>1014</v>
      </c>
      <c r="B8589" s="596" t="s">
        <v>9260</v>
      </c>
      <c r="C8589" s="596" t="s">
        <v>8539</v>
      </c>
      <c r="D8589" s="596" t="s">
        <v>8495</v>
      </c>
      <c r="E8589" s="598">
        <v>2.46</v>
      </c>
    </row>
    <row r="8590" spans="1:5">
      <c r="A8590" s="596">
        <v>39240</v>
      </c>
      <c r="B8590" s="596" t="s">
        <v>9261</v>
      </c>
      <c r="C8590" s="596" t="s">
        <v>8539</v>
      </c>
      <c r="D8590" s="596" t="s">
        <v>8495</v>
      </c>
      <c r="E8590" s="597">
        <v>238.97</v>
      </c>
    </row>
    <row r="8591" spans="1:5">
      <c r="A8591" s="596">
        <v>39232</v>
      </c>
      <c r="B8591" s="596" t="s">
        <v>9262</v>
      </c>
      <c r="C8591" s="596" t="s">
        <v>8539</v>
      </c>
      <c r="D8591" s="596" t="s">
        <v>8495</v>
      </c>
      <c r="E8591" s="598">
        <v>25.08</v>
      </c>
    </row>
    <row r="8592" spans="1:5">
      <c r="A8592" s="596">
        <v>39233</v>
      </c>
      <c r="B8592" s="596" t="s">
        <v>9263</v>
      </c>
      <c r="C8592" s="596" t="s">
        <v>8539</v>
      </c>
      <c r="D8592" s="596" t="s">
        <v>8495</v>
      </c>
      <c r="E8592" s="597">
        <v>36.549999999999997</v>
      </c>
    </row>
    <row r="8593" spans="1:5">
      <c r="A8593" s="596">
        <v>981</v>
      </c>
      <c r="B8593" s="596" t="s">
        <v>9264</v>
      </c>
      <c r="C8593" s="596" t="s">
        <v>8539</v>
      </c>
      <c r="D8593" s="596" t="s">
        <v>8500</v>
      </c>
      <c r="E8593" s="598">
        <v>4.08</v>
      </c>
    </row>
    <row r="8594" spans="1:5">
      <c r="A8594" s="596">
        <v>39234</v>
      </c>
      <c r="B8594" s="596" t="s">
        <v>9265</v>
      </c>
      <c r="C8594" s="596" t="s">
        <v>8539</v>
      </c>
      <c r="D8594" s="596" t="s">
        <v>8495</v>
      </c>
      <c r="E8594" s="597">
        <v>50.88</v>
      </c>
    </row>
    <row r="8595" spans="1:5">
      <c r="A8595" s="596">
        <v>982</v>
      </c>
      <c r="B8595" s="596" t="s">
        <v>9266</v>
      </c>
      <c r="C8595" s="596" t="s">
        <v>8539</v>
      </c>
      <c r="D8595" s="596" t="s">
        <v>8495</v>
      </c>
      <c r="E8595" s="598">
        <v>5.86</v>
      </c>
    </row>
    <row r="8596" spans="1:5">
      <c r="A8596" s="596">
        <v>39235</v>
      </c>
      <c r="B8596" s="596" t="s">
        <v>9267</v>
      </c>
      <c r="C8596" s="596" t="s">
        <v>8539</v>
      </c>
      <c r="D8596" s="596" t="s">
        <v>8495</v>
      </c>
      <c r="E8596" s="597">
        <v>75.05</v>
      </c>
    </row>
    <row r="8597" spans="1:5">
      <c r="A8597" s="596">
        <v>39236</v>
      </c>
      <c r="B8597" s="596" t="s">
        <v>9268</v>
      </c>
      <c r="C8597" s="596" t="s">
        <v>8539</v>
      </c>
      <c r="D8597" s="596" t="s">
        <v>8495</v>
      </c>
      <c r="E8597" s="598">
        <v>99.46</v>
      </c>
    </row>
    <row r="8598" spans="1:5">
      <c r="A8598" s="596">
        <v>990</v>
      </c>
      <c r="B8598" s="596" t="s">
        <v>9269</v>
      </c>
      <c r="C8598" s="596" t="s">
        <v>8539</v>
      </c>
      <c r="D8598" s="596" t="s">
        <v>8495</v>
      </c>
      <c r="E8598" s="597">
        <v>176.47</v>
      </c>
    </row>
    <row r="8599" spans="1:5">
      <c r="A8599" s="596">
        <v>39241</v>
      </c>
      <c r="B8599" s="596" t="s">
        <v>9270</v>
      </c>
      <c r="C8599" s="596" t="s">
        <v>8539</v>
      </c>
      <c r="D8599" s="596" t="s">
        <v>8495</v>
      </c>
      <c r="E8599" s="598">
        <v>17.37</v>
      </c>
    </row>
    <row r="8600" spans="1:5">
      <c r="A8600" s="596">
        <v>1005</v>
      </c>
      <c r="B8600" s="596" t="s">
        <v>9271</v>
      </c>
      <c r="C8600" s="596" t="s">
        <v>8539</v>
      </c>
      <c r="D8600" s="596" t="s">
        <v>8495</v>
      </c>
      <c r="E8600" s="598">
        <v>219.72</v>
      </c>
    </row>
    <row r="8601" spans="1:5">
      <c r="A8601" s="596">
        <v>991</v>
      </c>
      <c r="B8601" s="596" t="s">
        <v>9272</v>
      </c>
      <c r="C8601" s="596" t="s">
        <v>8539</v>
      </c>
      <c r="D8601" s="596" t="s">
        <v>8495</v>
      </c>
      <c r="E8601" s="598">
        <v>287.79000000000002</v>
      </c>
    </row>
    <row r="8602" spans="1:5">
      <c r="A8602" s="596">
        <v>986</v>
      </c>
      <c r="B8602" s="596" t="s">
        <v>9273</v>
      </c>
      <c r="C8602" s="596" t="s">
        <v>8539</v>
      </c>
      <c r="D8602" s="596" t="s">
        <v>8495</v>
      </c>
      <c r="E8602" s="598">
        <v>27.45</v>
      </c>
    </row>
    <row r="8603" spans="1:5">
      <c r="A8603" s="596">
        <v>987</v>
      </c>
      <c r="B8603" s="596" t="s">
        <v>9274</v>
      </c>
      <c r="C8603" s="596" t="s">
        <v>8539</v>
      </c>
      <c r="D8603" s="596" t="s">
        <v>8495</v>
      </c>
      <c r="E8603" s="598">
        <v>37.58</v>
      </c>
    </row>
    <row r="8604" spans="1:5">
      <c r="A8604" s="596">
        <v>1007</v>
      </c>
      <c r="B8604" s="596" t="s">
        <v>9275</v>
      </c>
      <c r="C8604" s="596" t="s">
        <v>8539</v>
      </c>
      <c r="D8604" s="596" t="s">
        <v>8495</v>
      </c>
      <c r="E8604" s="598">
        <v>52.01</v>
      </c>
    </row>
    <row r="8605" spans="1:5">
      <c r="A8605" s="596">
        <v>1008</v>
      </c>
      <c r="B8605" s="596" t="s">
        <v>9276</v>
      </c>
      <c r="C8605" s="596" t="s">
        <v>8539</v>
      </c>
      <c r="D8605" s="596" t="s">
        <v>8495</v>
      </c>
      <c r="E8605" s="597">
        <v>6.6</v>
      </c>
    </row>
    <row r="8606" spans="1:5">
      <c r="A8606" s="596">
        <v>988</v>
      </c>
      <c r="B8606" s="596" t="s">
        <v>9277</v>
      </c>
      <c r="C8606" s="596" t="s">
        <v>8539</v>
      </c>
      <c r="D8606" s="596" t="s">
        <v>8495</v>
      </c>
      <c r="E8606" s="597">
        <v>71.72</v>
      </c>
    </row>
    <row r="8607" spans="1:5">
      <c r="A8607" s="596">
        <v>989</v>
      </c>
      <c r="B8607" s="596" t="s">
        <v>9278</v>
      </c>
      <c r="C8607" s="596" t="s">
        <v>8539</v>
      </c>
      <c r="D8607" s="596" t="s">
        <v>8495</v>
      </c>
      <c r="E8607" s="597">
        <v>99</v>
      </c>
    </row>
    <row r="8608" spans="1:5">
      <c r="A8608" s="596">
        <v>1006</v>
      </c>
      <c r="B8608" s="596" t="s">
        <v>9279</v>
      </c>
      <c r="C8608" s="596" t="s">
        <v>8539</v>
      </c>
      <c r="D8608" s="596" t="s">
        <v>8495</v>
      </c>
      <c r="E8608" s="597">
        <v>132.72</v>
      </c>
    </row>
    <row r="8609" spans="1:5">
      <c r="A8609" s="596">
        <v>43972</v>
      </c>
      <c r="B8609" s="596" t="s">
        <v>9280</v>
      </c>
      <c r="C8609" s="596" t="s">
        <v>8539</v>
      </c>
      <c r="D8609" s="596" t="s">
        <v>8495</v>
      </c>
      <c r="E8609" s="597">
        <v>5.26</v>
      </c>
    </row>
    <row r="8610" spans="1:5">
      <c r="A8610" s="596">
        <v>43971</v>
      </c>
      <c r="B8610" s="596" t="s">
        <v>9281</v>
      </c>
      <c r="C8610" s="596" t="s">
        <v>8539</v>
      </c>
      <c r="D8610" s="596" t="s">
        <v>8500</v>
      </c>
      <c r="E8610" s="597">
        <v>4.0199999999999996</v>
      </c>
    </row>
    <row r="8611" spans="1:5">
      <c r="A8611" s="596">
        <v>39598</v>
      </c>
      <c r="B8611" s="596" t="s">
        <v>9282</v>
      </c>
      <c r="C8611" s="596" t="s">
        <v>8539</v>
      </c>
      <c r="D8611" s="596" t="s">
        <v>8495</v>
      </c>
      <c r="E8611" s="598">
        <v>7.45</v>
      </c>
    </row>
    <row r="8612" spans="1:5">
      <c r="A8612" s="596">
        <v>43973</v>
      </c>
      <c r="B8612" s="596" t="s">
        <v>9283</v>
      </c>
      <c r="C8612" s="596" t="s">
        <v>8539</v>
      </c>
      <c r="D8612" s="596" t="s">
        <v>8495</v>
      </c>
      <c r="E8612" s="598">
        <v>5.5</v>
      </c>
    </row>
    <row r="8613" spans="1:5">
      <c r="A8613" s="596">
        <v>39599</v>
      </c>
      <c r="B8613" s="596" t="s">
        <v>9284</v>
      </c>
      <c r="C8613" s="596" t="s">
        <v>8539</v>
      </c>
      <c r="D8613" s="596" t="s">
        <v>8495</v>
      </c>
      <c r="E8613" s="598">
        <v>10.72</v>
      </c>
    </row>
    <row r="8614" spans="1:5">
      <c r="A8614" s="596">
        <v>43832</v>
      </c>
      <c r="B8614" s="596" t="s">
        <v>9285</v>
      </c>
      <c r="C8614" s="596" t="s">
        <v>8539</v>
      </c>
      <c r="D8614" s="596" t="s">
        <v>8495</v>
      </c>
      <c r="E8614" s="597">
        <v>28.25</v>
      </c>
    </row>
    <row r="8615" spans="1:5">
      <c r="A8615" s="596">
        <v>34602</v>
      </c>
      <c r="B8615" s="596" t="s">
        <v>9286</v>
      </c>
      <c r="C8615" s="596" t="s">
        <v>8539</v>
      </c>
      <c r="D8615" s="596" t="s">
        <v>8495</v>
      </c>
      <c r="E8615" s="598">
        <v>4.54</v>
      </c>
    </row>
    <row r="8616" spans="1:5">
      <c r="A8616" s="596">
        <v>34607</v>
      </c>
      <c r="B8616" s="596" t="s">
        <v>9287</v>
      </c>
      <c r="C8616" s="596" t="s">
        <v>8539</v>
      </c>
      <c r="D8616" s="596" t="s">
        <v>8495</v>
      </c>
      <c r="E8616" s="597">
        <v>11.13</v>
      </c>
    </row>
    <row r="8617" spans="1:5">
      <c r="A8617" s="596">
        <v>34609</v>
      </c>
      <c r="B8617" s="596" t="s">
        <v>9288</v>
      </c>
      <c r="C8617" s="596" t="s">
        <v>8539</v>
      </c>
      <c r="D8617" s="596" t="s">
        <v>8495</v>
      </c>
      <c r="E8617" s="598">
        <v>16.190000000000001</v>
      </c>
    </row>
    <row r="8618" spans="1:5">
      <c r="A8618" s="596">
        <v>34618</v>
      </c>
      <c r="B8618" s="596" t="s">
        <v>9289</v>
      </c>
      <c r="C8618" s="596" t="s">
        <v>8539</v>
      </c>
      <c r="D8618" s="596" t="s">
        <v>8495</v>
      </c>
      <c r="E8618" s="597">
        <v>6.19</v>
      </c>
    </row>
    <row r="8619" spans="1:5">
      <c r="A8619" s="596">
        <v>34621</v>
      </c>
      <c r="B8619" s="596" t="s">
        <v>9290</v>
      </c>
      <c r="C8619" s="596" t="s">
        <v>8539</v>
      </c>
      <c r="D8619" s="596" t="s">
        <v>8495</v>
      </c>
      <c r="E8619" s="598">
        <v>15.34</v>
      </c>
    </row>
    <row r="8620" spans="1:5">
      <c r="A8620" s="596">
        <v>34622</v>
      </c>
      <c r="B8620" s="596" t="s">
        <v>9291</v>
      </c>
      <c r="C8620" s="596" t="s">
        <v>8539</v>
      </c>
      <c r="D8620" s="596" t="s">
        <v>8495</v>
      </c>
      <c r="E8620" s="597">
        <v>22.79</v>
      </c>
    </row>
    <row r="8621" spans="1:5">
      <c r="A8621" s="596">
        <v>34624</v>
      </c>
      <c r="B8621" s="596" t="s">
        <v>9292</v>
      </c>
      <c r="C8621" s="596" t="s">
        <v>8539</v>
      </c>
      <c r="D8621" s="596" t="s">
        <v>8495</v>
      </c>
      <c r="E8621" s="598">
        <v>8.27</v>
      </c>
    </row>
    <row r="8622" spans="1:5">
      <c r="A8622" s="596">
        <v>34627</v>
      </c>
      <c r="B8622" s="596" t="s">
        <v>9293</v>
      </c>
      <c r="C8622" s="596" t="s">
        <v>8539</v>
      </c>
      <c r="D8622" s="596" t="s">
        <v>8495</v>
      </c>
      <c r="E8622" s="597">
        <v>19.93</v>
      </c>
    </row>
    <row r="8623" spans="1:5">
      <c r="A8623" s="596">
        <v>34629</v>
      </c>
      <c r="B8623" s="596" t="s">
        <v>9294</v>
      </c>
      <c r="C8623" s="596" t="s">
        <v>8539</v>
      </c>
      <c r="D8623" s="596" t="s">
        <v>8495</v>
      </c>
      <c r="E8623" s="598">
        <v>30.45</v>
      </c>
    </row>
    <row r="8624" spans="1:5">
      <c r="A8624" s="596">
        <v>39257</v>
      </c>
      <c r="B8624" s="596" t="s">
        <v>9295</v>
      </c>
      <c r="C8624" s="596" t="s">
        <v>8539</v>
      </c>
      <c r="D8624" s="596" t="s">
        <v>8495</v>
      </c>
      <c r="E8624" s="597">
        <v>6.2</v>
      </c>
    </row>
    <row r="8625" spans="1:5">
      <c r="A8625" s="596">
        <v>39261</v>
      </c>
      <c r="B8625" s="596" t="s">
        <v>9296</v>
      </c>
      <c r="C8625" s="596" t="s">
        <v>8539</v>
      </c>
      <c r="D8625" s="596" t="s">
        <v>8495</v>
      </c>
      <c r="E8625" s="598">
        <v>35.479999999999997</v>
      </c>
    </row>
    <row r="8626" spans="1:5">
      <c r="A8626" s="596">
        <v>39268</v>
      </c>
      <c r="B8626" s="596" t="s">
        <v>9297</v>
      </c>
      <c r="C8626" s="596" t="s">
        <v>8539</v>
      </c>
      <c r="D8626" s="596" t="s">
        <v>8495</v>
      </c>
      <c r="E8626" s="597">
        <v>554.55999999999995</v>
      </c>
    </row>
    <row r="8627" spans="1:5">
      <c r="A8627" s="596">
        <v>39262</v>
      </c>
      <c r="B8627" s="596" t="s">
        <v>9298</v>
      </c>
      <c r="C8627" s="596" t="s">
        <v>8539</v>
      </c>
      <c r="D8627" s="596" t="s">
        <v>8495</v>
      </c>
      <c r="E8627" s="598">
        <v>56.5</v>
      </c>
    </row>
    <row r="8628" spans="1:5">
      <c r="A8628" s="596">
        <v>39258</v>
      </c>
      <c r="B8628" s="596" t="s">
        <v>9299</v>
      </c>
      <c r="C8628" s="596" t="s">
        <v>8539</v>
      </c>
      <c r="D8628" s="596" t="s">
        <v>8495</v>
      </c>
      <c r="E8628" s="597">
        <v>9.34</v>
      </c>
    </row>
    <row r="8629" spans="1:5">
      <c r="A8629" s="596">
        <v>39263</v>
      </c>
      <c r="B8629" s="596" t="s">
        <v>9300</v>
      </c>
      <c r="C8629" s="596" t="s">
        <v>8539</v>
      </c>
      <c r="D8629" s="596" t="s">
        <v>8495</v>
      </c>
      <c r="E8629" s="598">
        <v>97.69</v>
      </c>
    </row>
    <row r="8630" spans="1:5">
      <c r="A8630" s="596">
        <v>39264</v>
      </c>
      <c r="B8630" s="596" t="s">
        <v>9301</v>
      </c>
      <c r="C8630" s="596" t="s">
        <v>8539</v>
      </c>
      <c r="D8630" s="596" t="s">
        <v>8495</v>
      </c>
      <c r="E8630" s="597">
        <v>135.33000000000001</v>
      </c>
    </row>
    <row r="8631" spans="1:5">
      <c r="A8631" s="596">
        <v>39259</v>
      </c>
      <c r="B8631" s="596" t="s">
        <v>9302</v>
      </c>
      <c r="C8631" s="596" t="s">
        <v>8539</v>
      </c>
      <c r="D8631" s="596" t="s">
        <v>8495</v>
      </c>
      <c r="E8631" s="598">
        <v>14.38</v>
      </c>
    </row>
    <row r="8632" spans="1:5">
      <c r="A8632" s="596">
        <v>39265</v>
      </c>
      <c r="B8632" s="596" t="s">
        <v>9303</v>
      </c>
      <c r="C8632" s="596" t="s">
        <v>8539</v>
      </c>
      <c r="D8632" s="596" t="s">
        <v>8495</v>
      </c>
      <c r="E8632" s="597">
        <v>183.74</v>
      </c>
    </row>
    <row r="8633" spans="1:5">
      <c r="A8633" s="596">
        <v>39260</v>
      </c>
      <c r="B8633" s="596" t="s">
        <v>9304</v>
      </c>
      <c r="C8633" s="596" t="s">
        <v>8539</v>
      </c>
      <c r="D8633" s="596" t="s">
        <v>8495</v>
      </c>
      <c r="E8633" s="598">
        <v>22.02</v>
      </c>
    </row>
    <row r="8634" spans="1:5">
      <c r="A8634" s="596">
        <v>39266</v>
      </c>
      <c r="B8634" s="596" t="s">
        <v>9305</v>
      </c>
      <c r="C8634" s="596" t="s">
        <v>8539</v>
      </c>
      <c r="D8634" s="596" t="s">
        <v>8495</v>
      </c>
      <c r="E8634" s="597">
        <v>277.25</v>
      </c>
    </row>
    <row r="8635" spans="1:5">
      <c r="A8635" s="596">
        <v>39267</v>
      </c>
      <c r="B8635" s="596" t="s">
        <v>9306</v>
      </c>
      <c r="C8635" s="596" t="s">
        <v>8539</v>
      </c>
      <c r="D8635" s="596" t="s">
        <v>8495</v>
      </c>
      <c r="E8635" s="598">
        <v>346.64</v>
      </c>
    </row>
    <row r="8636" spans="1:5">
      <c r="A8636" s="596">
        <v>11901</v>
      </c>
      <c r="B8636" s="596" t="s">
        <v>9307</v>
      </c>
      <c r="C8636" s="596" t="s">
        <v>8539</v>
      </c>
      <c r="D8636" s="596" t="s">
        <v>8495</v>
      </c>
      <c r="E8636" s="597">
        <v>0.96</v>
      </c>
    </row>
    <row r="8637" spans="1:5">
      <c r="A8637" s="596">
        <v>11902</v>
      </c>
      <c r="B8637" s="596" t="s">
        <v>9308</v>
      </c>
      <c r="C8637" s="596" t="s">
        <v>8539</v>
      </c>
      <c r="D8637" s="596" t="s">
        <v>8495</v>
      </c>
      <c r="E8637" s="598">
        <v>1.85</v>
      </c>
    </row>
    <row r="8638" spans="1:5">
      <c r="A8638" s="596">
        <v>11903</v>
      </c>
      <c r="B8638" s="596" t="s">
        <v>9309</v>
      </c>
      <c r="C8638" s="596" t="s">
        <v>8539</v>
      </c>
      <c r="D8638" s="596" t="s">
        <v>8495</v>
      </c>
      <c r="E8638" s="597">
        <v>1.96</v>
      </c>
    </row>
    <row r="8639" spans="1:5">
      <c r="A8639" s="596">
        <v>11904</v>
      </c>
      <c r="B8639" s="596" t="s">
        <v>9310</v>
      </c>
      <c r="C8639" s="596" t="s">
        <v>8539</v>
      </c>
      <c r="D8639" s="596" t="s">
        <v>8495</v>
      </c>
      <c r="E8639" s="598">
        <v>2.97</v>
      </c>
    </row>
    <row r="8640" spans="1:5">
      <c r="A8640" s="596">
        <v>11905</v>
      </c>
      <c r="B8640" s="596" t="s">
        <v>9311</v>
      </c>
      <c r="C8640" s="596" t="s">
        <v>8539</v>
      </c>
      <c r="D8640" s="596" t="s">
        <v>8495</v>
      </c>
      <c r="E8640" s="597">
        <v>3.62</v>
      </c>
    </row>
    <row r="8641" spans="1:5">
      <c r="A8641" s="596">
        <v>11906</v>
      </c>
      <c r="B8641" s="596" t="s">
        <v>9312</v>
      </c>
      <c r="C8641" s="596" t="s">
        <v>8539</v>
      </c>
      <c r="D8641" s="596" t="s">
        <v>8495</v>
      </c>
      <c r="E8641" s="598">
        <v>4.5999999999999996</v>
      </c>
    </row>
    <row r="8642" spans="1:5">
      <c r="A8642" s="596">
        <v>11919</v>
      </c>
      <c r="B8642" s="596" t="s">
        <v>9313</v>
      </c>
      <c r="C8642" s="596" t="s">
        <v>8539</v>
      </c>
      <c r="D8642" s="596" t="s">
        <v>8495</v>
      </c>
      <c r="E8642" s="597">
        <v>8.43</v>
      </c>
    </row>
    <row r="8643" spans="1:5">
      <c r="A8643" s="596">
        <v>11920</v>
      </c>
      <c r="B8643" s="596" t="s">
        <v>9314</v>
      </c>
      <c r="C8643" s="596" t="s">
        <v>8539</v>
      </c>
      <c r="D8643" s="596" t="s">
        <v>8495</v>
      </c>
      <c r="E8643" s="598">
        <v>16.02</v>
      </c>
    </row>
    <row r="8644" spans="1:5">
      <c r="A8644" s="596">
        <v>11924</v>
      </c>
      <c r="B8644" s="596" t="s">
        <v>9315</v>
      </c>
      <c r="C8644" s="596" t="s">
        <v>8539</v>
      </c>
      <c r="D8644" s="596" t="s">
        <v>8495</v>
      </c>
      <c r="E8644" s="597">
        <v>134.49</v>
      </c>
    </row>
    <row r="8645" spans="1:5">
      <c r="A8645" s="596">
        <v>11921</v>
      </c>
      <c r="B8645" s="596" t="s">
        <v>9316</v>
      </c>
      <c r="C8645" s="596" t="s">
        <v>8539</v>
      </c>
      <c r="D8645" s="596" t="s">
        <v>8495</v>
      </c>
      <c r="E8645" s="598">
        <v>23.44</v>
      </c>
    </row>
    <row r="8646" spans="1:5">
      <c r="A8646" s="596">
        <v>11922</v>
      </c>
      <c r="B8646" s="596" t="s">
        <v>9317</v>
      </c>
      <c r="C8646" s="596" t="s">
        <v>8539</v>
      </c>
      <c r="D8646" s="596" t="s">
        <v>8495</v>
      </c>
      <c r="E8646" s="598">
        <v>37.909999999999997</v>
      </c>
    </row>
    <row r="8647" spans="1:5">
      <c r="A8647" s="596">
        <v>11923</v>
      </c>
      <c r="B8647" s="596" t="s">
        <v>9318</v>
      </c>
      <c r="C8647" s="596" t="s">
        <v>8539</v>
      </c>
      <c r="D8647" s="596" t="s">
        <v>8495</v>
      </c>
      <c r="E8647" s="598">
        <v>55.49</v>
      </c>
    </row>
    <row r="8648" spans="1:5">
      <c r="A8648" s="596">
        <v>11916</v>
      </c>
      <c r="B8648" s="596" t="s">
        <v>9319</v>
      </c>
      <c r="C8648" s="596" t="s">
        <v>8539</v>
      </c>
      <c r="D8648" s="596" t="s">
        <v>8495</v>
      </c>
      <c r="E8648" s="598">
        <v>11.54</v>
      </c>
    </row>
    <row r="8649" spans="1:5">
      <c r="A8649" s="596">
        <v>11914</v>
      </c>
      <c r="B8649" s="596" t="s">
        <v>9320</v>
      </c>
      <c r="C8649" s="596" t="s">
        <v>8539</v>
      </c>
      <c r="D8649" s="596" t="s">
        <v>8495</v>
      </c>
      <c r="E8649" s="598">
        <v>83.13</v>
      </c>
    </row>
    <row r="8650" spans="1:5">
      <c r="A8650" s="596">
        <v>11917</v>
      </c>
      <c r="B8650" s="596" t="s">
        <v>9321</v>
      </c>
      <c r="C8650" s="596" t="s">
        <v>8539</v>
      </c>
      <c r="D8650" s="596" t="s">
        <v>8495</v>
      </c>
      <c r="E8650" s="598">
        <v>20.32</v>
      </c>
    </row>
    <row r="8651" spans="1:5">
      <c r="A8651" s="596">
        <v>11918</v>
      </c>
      <c r="B8651" s="596" t="s">
        <v>9322</v>
      </c>
      <c r="C8651" s="596" t="s">
        <v>8539</v>
      </c>
      <c r="D8651" s="596" t="s">
        <v>8495</v>
      </c>
      <c r="E8651" s="598">
        <v>24.11</v>
      </c>
    </row>
    <row r="8652" spans="1:5">
      <c r="A8652" s="596">
        <v>37734</v>
      </c>
      <c r="B8652" s="596" t="s">
        <v>9323</v>
      </c>
      <c r="C8652" s="596" t="s">
        <v>8494</v>
      </c>
      <c r="D8652" s="596" t="s">
        <v>8495</v>
      </c>
      <c r="E8652" s="598">
        <v>81084.960000000006</v>
      </c>
    </row>
    <row r="8653" spans="1:5">
      <c r="A8653" s="596">
        <v>42251</v>
      </c>
      <c r="B8653" s="596" t="s">
        <v>9324</v>
      </c>
      <c r="C8653" s="596" t="s">
        <v>8494</v>
      </c>
      <c r="D8653" s="596" t="s">
        <v>8495</v>
      </c>
      <c r="E8653" s="598">
        <v>92076.92</v>
      </c>
    </row>
    <row r="8654" spans="1:5">
      <c r="A8654" s="596">
        <v>37733</v>
      </c>
      <c r="B8654" s="596" t="s">
        <v>9325</v>
      </c>
      <c r="C8654" s="596" t="s">
        <v>8494</v>
      </c>
      <c r="D8654" s="596" t="s">
        <v>8495</v>
      </c>
      <c r="E8654" s="598">
        <v>60797.2</v>
      </c>
    </row>
    <row r="8655" spans="1:5">
      <c r="A8655" s="596">
        <v>37735</v>
      </c>
      <c r="B8655" s="596" t="s">
        <v>9326</v>
      </c>
      <c r="C8655" s="596" t="s">
        <v>8494</v>
      </c>
      <c r="D8655" s="596" t="s">
        <v>8495</v>
      </c>
      <c r="E8655" s="598">
        <v>73260.62</v>
      </c>
    </row>
    <row r="8656" spans="1:5">
      <c r="A8656" s="596">
        <v>5090</v>
      </c>
      <c r="B8656" s="596" t="s">
        <v>9327</v>
      </c>
      <c r="C8656" s="596" t="s">
        <v>8494</v>
      </c>
      <c r="D8656" s="596" t="s">
        <v>8500</v>
      </c>
      <c r="E8656" s="597">
        <v>24.28</v>
      </c>
    </row>
    <row r="8657" spans="1:5">
      <c r="A8657" s="596">
        <v>5085</v>
      </c>
      <c r="B8657" s="596" t="s">
        <v>9328</v>
      </c>
      <c r="C8657" s="596" t="s">
        <v>8494</v>
      </c>
      <c r="D8657" s="596" t="s">
        <v>8495</v>
      </c>
      <c r="E8657" s="597">
        <v>36.14</v>
      </c>
    </row>
    <row r="8658" spans="1:5">
      <c r="A8658" s="596">
        <v>43603</v>
      </c>
      <c r="B8658" s="596" t="s">
        <v>9329</v>
      </c>
      <c r="C8658" s="596" t="s">
        <v>8494</v>
      </c>
      <c r="D8658" s="596" t="s">
        <v>8495</v>
      </c>
      <c r="E8658" s="597">
        <v>51.64</v>
      </c>
    </row>
    <row r="8659" spans="1:5">
      <c r="A8659" s="596">
        <v>38374</v>
      </c>
      <c r="B8659" s="596" t="s">
        <v>9330</v>
      </c>
      <c r="C8659" s="596" t="s">
        <v>8494</v>
      </c>
      <c r="D8659" s="596" t="s">
        <v>8495</v>
      </c>
      <c r="E8659" s="598">
        <v>1147.9000000000001</v>
      </c>
    </row>
    <row r="8660" spans="1:5">
      <c r="A8660" s="596">
        <v>20212</v>
      </c>
      <c r="B8660" s="596" t="s">
        <v>9331</v>
      </c>
      <c r="C8660" s="596" t="s">
        <v>8539</v>
      </c>
      <c r="D8660" s="596" t="s">
        <v>8495</v>
      </c>
      <c r="E8660" s="598">
        <v>19.7</v>
      </c>
    </row>
    <row r="8661" spans="1:5">
      <c r="A8661" s="596">
        <v>20209</v>
      </c>
      <c r="B8661" s="596" t="s">
        <v>9332</v>
      </c>
      <c r="C8661" s="596" t="s">
        <v>8539</v>
      </c>
      <c r="D8661" s="596" t="s">
        <v>8495</v>
      </c>
      <c r="E8661" s="598">
        <v>23.53</v>
      </c>
    </row>
    <row r="8662" spans="1:5">
      <c r="A8662" s="596">
        <v>4430</v>
      </c>
      <c r="B8662" s="596" t="s">
        <v>9333</v>
      </c>
      <c r="C8662" s="596" t="s">
        <v>8539</v>
      </c>
      <c r="D8662" s="596" t="s">
        <v>8500</v>
      </c>
      <c r="E8662" s="597">
        <v>11.53</v>
      </c>
    </row>
    <row r="8663" spans="1:5">
      <c r="A8663" s="596">
        <v>4433</v>
      </c>
      <c r="B8663" s="596" t="s">
        <v>9334</v>
      </c>
      <c r="C8663" s="596" t="s">
        <v>8539</v>
      </c>
      <c r="D8663" s="596" t="s">
        <v>8495</v>
      </c>
      <c r="E8663" s="598">
        <v>22.54</v>
      </c>
    </row>
    <row r="8664" spans="1:5">
      <c r="A8664" s="596">
        <v>4400</v>
      </c>
      <c r="B8664" s="596" t="s">
        <v>9335</v>
      </c>
      <c r="C8664" s="596" t="s">
        <v>8539</v>
      </c>
      <c r="D8664" s="596" t="s">
        <v>8495</v>
      </c>
      <c r="E8664" s="597">
        <v>18.350000000000001</v>
      </c>
    </row>
    <row r="8665" spans="1:5">
      <c r="A8665" s="596">
        <v>2729</v>
      </c>
      <c r="B8665" s="596" t="s">
        <v>9336</v>
      </c>
      <c r="C8665" s="596" t="s">
        <v>8494</v>
      </c>
      <c r="D8665" s="596" t="s">
        <v>8495</v>
      </c>
      <c r="E8665" s="598">
        <v>31.37</v>
      </c>
    </row>
    <row r="8666" spans="1:5">
      <c r="A8666" s="596">
        <v>4513</v>
      </c>
      <c r="B8666" s="596" t="s">
        <v>9337</v>
      </c>
      <c r="C8666" s="596" t="s">
        <v>8539</v>
      </c>
      <c r="D8666" s="596" t="s">
        <v>8495</v>
      </c>
      <c r="E8666" s="597">
        <v>8.15</v>
      </c>
    </row>
    <row r="8667" spans="1:5">
      <c r="A8667" s="596">
        <v>37106</v>
      </c>
      <c r="B8667" s="596" t="s">
        <v>9338</v>
      </c>
      <c r="C8667" s="596" t="s">
        <v>8494</v>
      </c>
      <c r="D8667" s="596" t="s">
        <v>8495</v>
      </c>
      <c r="E8667" s="598">
        <v>4632</v>
      </c>
    </row>
    <row r="8668" spans="1:5">
      <c r="A8668" s="596">
        <v>11869</v>
      </c>
      <c r="B8668" s="596" t="s">
        <v>9339</v>
      </c>
      <c r="C8668" s="596" t="s">
        <v>8494</v>
      </c>
      <c r="D8668" s="596" t="s">
        <v>8495</v>
      </c>
      <c r="E8668" s="597">
        <v>926.4</v>
      </c>
    </row>
    <row r="8669" spans="1:5">
      <c r="A8669" s="596">
        <v>43981</v>
      </c>
      <c r="B8669" s="596" t="s">
        <v>9340</v>
      </c>
      <c r="C8669" s="596" t="s">
        <v>8494</v>
      </c>
      <c r="D8669" s="596" t="s">
        <v>8495</v>
      </c>
      <c r="E8669" s="598">
        <v>6980.37</v>
      </c>
    </row>
    <row r="8670" spans="1:5">
      <c r="A8670" s="596">
        <v>37104</v>
      </c>
      <c r="B8670" s="596" t="s">
        <v>9341</v>
      </c>
      <c r="C8670" s="596" t="s">
        <v>8494</v>
      </c>
      <c r="D8670" s="596" t="s">
        <v>8495</v>
      </c>
      <c r="E8670" s="598">
        <v>1162.6500000000001</v>
      </c>
    </row>
    <row r="8671" spans="1:5">
      <c r="A8671" s="596">
        <v>43982</v>
      </c>
      <c r="B8671" s="596" t="s">
        <v>9342</v>
      </c>
      <c r="C8671" s="596" t="s">
        <v>8494</v>
      </c>
      <c r="D8671" s="596" t="s">
        <v>8495</v>
      </c>
      <c r="E8671" s="598">
        <v>11027.24</v>
      </c>
    </row>
    <row r="8672" spans="1:5">
      <c r="A8672" s="596">
        <v>43978</v>
      </c>
      <c r="B8672" s="596" t="s">
        <v>9343</v>
      </c>
      <c r="C8672" s="596" t="s">
        <v>8494</v>
      </c>
      <c r="D8672" s="596" t="s">
        <v>8495</v>
      </c>
      <c r="E8672" s="598">
        <v>1723.02</v>
      </c>
    </row>
    <row r="8673" spans="1:5">
      <c r="A8673" s="596">
        <v>11871</v>
      </c>
      <c r="B8673" s="596" t="s">
        <v>9344</v>
      </c>
      <c r="C8673" s="596" t="s">
        <v>8494</v>
      </c>
      <c r="D8673" s="596" t="s">
        <v>8495</v>
      </c>
      <c r="E8673" s="598">
        <v>431.84</v>
      </c>
    </row>
    <row r="8674" spans="1:5">
      <c r="A8674" s="596">
        <v>37105</v>
      </c>
      <c r="B8674" s="596" t="s">
        <v>9345</v>
      </c>
      <c r="C8674" s="596" t="s">
        <v>8494</v>
      </c>
      <c r="D8674" s="596" t="s">
        <v>8495</v>
      </c>
      <c r="E8674" s="598">
        <v>2657.1</v>
      </c>
    </row>
    <row r="8675" spans="1:5">
      <c r="A8675" s="596">
        <v>43980</v>
      </c>
      <c r="B8675" s="596" t="s">
        <v>9346</v>
      </c>
      <c r="C8675" s="596" t="s">
        <v>8494</v>
      </c>
      <c r="D8675" s="596" t="s">
        <v>8495</v>
      </c>
      <c r="E8675" s="598">
        <v>3309.13</v>
      </c>
    </row>
    <row r="8676" spans="1:5">
      <c r="A8676" s="596">
        <v>43979</v>
      </c>
      <c r="B8676" s="596" t="s">
        <v>9347</v>
      </c>
      <c r="C8676" s="596" t="s">
        <v>8494</v>
      </c>
      <c r="D8676" s="596" t="s">
        <v>8495</v>
      </c>
      <c r="E8676" s="597">
        <v>621.75</v>
      </c>
    </row>
    <row r="8677" spans="1:5">
      <c r="A8677" s="596">
        <v>11868</v>
      </c>
      <c r="B8677" s="596" t="s">
        <v>9348</v>
      </c>
      <c r="C8677" s="596" t="s">
        <v>8494</v>
      </c>
      <c r="D8677" s="596" t="s">
        <v>8495</v>
      </c>
      <c r="E8677" s="598">
        <v>601.29999999999995</v>
      </c>
    </row>
    <row r="8678" spans="1:5">
      <c r="A8678" s="596">
        <v>34636</v>
      </c>
      <c r="B8678" s="596" t="s">
        <v>9349</v>
      </c>
      <c r="C8678" s="596" t="s">
        <v>8494</v>
      </c>
      <c r="D8678" s="596" t="s">
        <v>8500</v>
      </c>
      <c r="E8678" s="597">
        <v>427</v>
      </c>
    </row>
    <row r="8679" spans="1:5">
      <c r="A8679" s="596">
        <v>34639</v>
      </c>
      <c r="B8679" s="596" t="s">
        <v>9350</v>
      </c>
      <c r="C8679" s="596" t="s">
        <v>8494</v>
      </c>
      <c r="D8679" s="596" t="s">
        <v>8495</v>
      </c>
      <c r="E8679" s="598">
        <v>985.59</v>
      </c>
    </row>
    <row r="8680" spans="1:5">
      <c r="A8680" s="596">
        <v>34640</v>
      </c>
      <c r="B8680" s="596" t="s">
        <v>9351</v>
      </c>
      <c r="C8680" s="596" t="s">
        <v>8494</v>
      </c>
      <c r="D8680" s="596" t="s">
        <v>8495</v>
      </c>
      <c r="E8680" s="598">
        <v>1118</v>
      </c>
    </row>
    <row r="8681" spans="1:5">
      <c r="A8681" s="596">
        <v>43977</v>
      </c>
      <c r="B8681" s="596" t="s">
        <v>9352</v>
      </c>
      <c r="C8681" s="596" t="s">
        <v>8494</v>
      </c>
      <c r="D8681" s="596" t="s">
        <v>8495</v>
      </c>
      <c r="E8681" s="598">
        <v>1927.36</v>
      </c>
    </row>
    <row r="8682" spans="1:5">
      <c r="A8682" s="596">
        <v>34637</v>
      </c>
      <c r="B8682" s="596" t="s">
        <v>9353</v>
      </c>
      <c r="C8682" s="596" t="s">
        <v>8494</v>
      </c>
      <c r="D8682" s="596" t="s">
        <v>8495</v>
      </c>
      <c r="E8682" s="597">
        <v>258.22000000000003</v>
      </c>
    </row>
    <row r="8683" spans="1:5">
      <c r="A8683" s="596">
        <v>34638</v>
      </c>
      <c r="B8683" s="596" t="s">
        <v>9354</v>
      </c>
      <c r="C8683" s="596" t="s">
        <v>8494</v>
      </c>
      <c r="D8683" s="596" t="s">
        <v>8495</v>
      </c>
      <c r="E8683" s="598">
        <v>399.43</v>
      </c>
    </row>
    <row r="8684" spans="1:5">
      <c r="A8684" s="596">
        <v>34641</v>
      </c>
      <c r="B8684" s="596" t="s">
        <v>9355</v>
      </c>
      <c r="C8684" s="596" t="s">
        <v>8494</v>
      </c>
      <c r="D8684" s="596" t="s">
        <v>8541</v>
      </c>
      <c r="E8684" s="597">
        <v>113.78</v>
      </c>
    </row>
    <row r="8685" spans="1:5">
      <c r="A8685" s="596">
        <v>43434</v>
      </c>
      <c r="B8685" s="596" t="s">
        <v>9356</v>
      </c>
      <c r="C8685" s="596" t="s">
        <v>8494</v>
      </c>
      <c r="D8685" s="596" t="s">
        <v>8541</v>
      </c>
      <c r="E8685" s="598">
        <v>123.02</v>
      </c>
    </row>
    <row r="8686" spans="1:5">
      <c r="A8686" s="596">
        <v>43435</v>
      </c>
      <c r="B8686" s="596" t="s">
        <v>9357</v>
      </c>
      <c r="C8686" s="596" t="s">
        <v>8494</v>
      </c>
      <c r="D8686" s="596" t="s">
        <v>8541</v>
      </c>
      <c r="E8686" s="597">
        <v>225.54</v>
      </c>
    </row>
    <row r="8687" spans="1:5">
      <c r="A8687" s="596">
        <v>43436</v>
      </c>
      <c r="B8687" s="596" t="s">
        <v>9358</v>
      </c>
      <c r="C8687" s="596" t="s">
        <v>8494</v>
      </c>
      <c r="D8687" s="596" t="s">
        <v>8541</v>
      </c>
      <c r="E8687" s="598">
        <v>394.7</v>
      </c>
    </row>
    <row r="8688" spans="1:5">
      <c r="A8688" s="596">
        <v>43437</v>
      </c>
      <c r="B8688" s="596" t="s">
        <v>9359</v>
      </c>
      <c r="C8688" s="596" t="s">
        <v>8494</v>
      </c>
      <c r="D8688" s="596" t="s">
        <v>8541</v>
      </c>
      <c r="E8688" s="597">
        <v>715.59</v>
      </c>
    </row>
    <row r="8689" spans="1:5">
      <c r="A8689" s="596">
        <v>43438</v>
      </c>
      <c r="B8689" s="596" t="s">
        <v>9360</v>
      </c>
      <c r="C8689" s="596" t="s">
        <v>8494</v>
      </c>
      <c r="D8689" s="596" t="s">
        <v>8541</v>
      </c>
      <c r="E8689" s="598">
        <v>1281.51</v>
      </c>
    </row>
    <row r="8690" spans="1:5">
      <c r="A8690" s="596">
        <v>41627</v>
      </c>
      <c r="B8690" s="596" t="s">
        <v>9361</v>
      </c>
      <c r="C8690" s="596" t="s">
        <v>8494</v>
      </c>
      <c r="D8690" s="596" t="s">
        <v>8541</v>
      </c>
      <c r="E8690" s="597">
        <v>189.66</v>
      </c>
    </row>
    <row r="8691" spans="1:5">
      <c r="A8691" s="596">
        <v>41628</v>
      </c>
      <c r="B8691" s="596" t="s">
        <v>9362</v>
      </c>
      <c r="C8691" s="596" t="s">
        <v>8494</v>
      </c>
      <c r="D8691" s="596" t="s">
        <v>8541</v>
      </c>
      <c r="E8691" s="598">
        <v>348.57</v>
      </c>
    </row>
    <row r="8692" spans="1:5">
      <c r="A8692" s="596">
        <v>41629</v>
      </c>
      <c r="B8692" s="596" t="s">
        <v>9363</v>
      </c>
      <c r="C8692" s="596" t="s">
        <v>8494</v>
      </c>
      <c r="D8692" s="596" t="s">
        <v>8541</v>
      </c>
      <c r="E8692" s="597">
        <v>442.89</v>
      </c>
    </row>
    <row r="8693" spans="1:5">
      <c r="A8693" s="596">
        <v>43429</v>
      </c>
      <c r="B8693" s="596" t="s">
        <v>9364</v>
      </c>
      <c r="C8693" s="596" t="s">
        <v>8494</v>
      </c>
      <c r="D8693" s="596" t="s">
        <v>8541</v>
      </c>
      <c r="E8693" s="598">
        <v>98.13</v>
      </c>
    </row>
    <row r="8694" spans="1:5">
      <c r="A8694" s="596">
        <v>43430</v>
      </c>
      <c r="B8694" s="596" t="s">
        <v>9365</v>
      </c>
      <c r="C8694" s="596" t="s">
        <v>8494</v>
      </c>
      <c r="D8694" s="596" t="s">
        <v>8541</v>
      </c>
      <c r="E8694" s="598">
        <v>163</v>
      </c>
    </row>
    <row r="8695" spans="1:5">
      <c r="A8695" s="596">
        <v>43431</v>
      </c>
      <c r="B8695" s="596" t="s">
        <v>9366</v>
      </c>
      <c r="C8695" s="596" t="s">
        <v>8494</v>
      </c>
      <c r="D8695" s="596" t="s">
        <v>8541</v>
      </c>
      <c r="E8695" s="598">
        <v>315.76</v>
      </c>
    </row>
    <row r="8696" spans="1:5">
      <c r="A8696" s="596">
        <v>43432</v>
      </c>
      <c r="B8696" s="596" t="s">
        <v>9367</v>
      </c>
      <c r="C8696" s="596" t="s">
        <v>8494</v>
      </c>
      <c r="D8696" s="596" t="s">
        <v>8541</v>
      </c>
      <c r="E8696" s="598">
        <v>656.13</v>
      </c>
    </row>
    <row r="8697" spans="1:5">
      <c r="A8697" s="596">
        <v>43433</v>
      </c>
      <c r="B8697" s="596" t="s">
        <v>9368</v>
      </c>
      <c r="C8697" s="596" t="s">
        <v>8494</v>
      </c>
      <c r="D8697" s="596" t="s">
        <v>8541</v>
      </c>
      <c r="E8697" s="598">
        <v>1034.43</v>
      </c>
    </row>
    <row r="8698" spans="1:5">
      <c r="A8698" s="596">
        <v>43094</v>
      </c>
      <c r="B8698" s="596" t="s">
        <v>9369</v>
      </c>
      <c r="C8698" s="596" t="s">
        <v>8494</v>
      </c>
      <c r="D8698" s="596" t="s">
        <v>8495</v>
      </c>
      <c r="E8698" s="597">
        <v>290.06</v>
      </c>
    </row>
    <row r="8699" spans="1:5">
      <c r="A8699" s="596">
        <v>43093</v>
      </c>
      <c r="B8699" s="596" t="s">
        <v>9370</v>
      </c>
      <c r="C8699" s="596" t="s">
        <v>8494</v>
      </c>
      <c r="D8699" s="596" t="s">
        <v>8495</v>
      </c>
      <c r="E8699" s="597">
        <v>308.24</v>
      </c>
    </row>
    <row r="8700" spans="1:5">
      <c r="A8700" s="596">
        <v>11694</v>
      </c>
      <c r="B8700" s="596" t="s">
        <v>9371</v>
      </c>
      <c r="C8700" s="596" t="s">
        <v>8494</v>
      </c>
      <c r="D8700" s="596" t="s">
        <v>8495</v>
      </c>
      <c r="E8700" s="598">
        <v>883.1</v>
      </c>
    </row>
    <row r="8701" spans="1:5">
      <c r="A8701" s="596">
        <v>1030</v>
      </c>
      <c r="B8701" s="596" t="s">
        <v>9372</v>
      </c>
      <c r="C8701" s="596" t="s">
        <v>8494</v>
      </c>
      <c r="D8701" s="596" t="s">
        <v>8500</v>
      </c>
      <c r="E8701" s="597">
        <v>39.950000000000003</v>
      </c>
    </row>
    <row r="8702" spans="1:5">
      <c r="A8702" s="596">
        <v>11881</v>
      </c>
      <c r="B8702" s="596" t="s">
        <v>9373</v>
      </c>
      <c r="C8702" s="596" t="s">
        <v>8494</v>
      </c>
      <c r="D8702" s="596" t="s">
        <v>8541</v>
      </c>
      <c r="E8702" s="597">
        <v>174.28</v>
      </c>
    </row>
    <row r="8703" spans="1:5">
      <c r="A8703" s="596">
        <v>35277</v>
      </c>
      <c r="B8703" s="596" t="s">
        <v>9374</v>
      </c>
      <c r="C8703" s="596" t="s">
        <v>8494</v>
      </c>
      <c r="D8703" s="596" t="s">
        <v>8495</v>
      </c>
      <c r="E8703" s="597">
        <v>362.93</v>
      </c>
    </row>
    <row r="8704" spans="1:5">
      <c r="A8704" s="596">
        <v>10521</v>
      </c>
      <c r="B8704" s="596" t="s">
        <v>9375</v>
      </c>
      <c r="C8704" s="596" t="s">
        <v>8494</v>
      </c>
      <c r="D8704" s="596" t="s">
        <v>8495</v>
      </c>
      <c r="E8704" s="597">
        <v>276.2</v>
      </c>
    </row>
    <row r="8705" spans="1:5">
      <c r="A8705" s="596">
        <v>10885</v>
      </c>
      <c r="B8705" s="596" t="s">
        <v>9376</v>
      </c>
      <c r="C8705" s="596" t="s">
        <v>8494</v>
      </c>
      <c r="D8705" s="596" t="s">
        <v>8495</v>
      </c>
      <c r="E8705" s="597">
        <v>349.36</v>
      </c>
    </row>
    <row r="8706" spans="1:5">
      <c r="A8706" s="596">
        <v>20962</v>
      </c>
      <c r="B8706" s="596" t="s">
        <v>9377</v>
      </c>
      <c r="C8706" s="596" t="s">
        <v>8494</v>
      </c>
      <c r="D8706" s="596" t="s">
        <v>8500</v>
      </c>
      <c r="E8706" s="597">
        <v>289.36</v>
      </c>
    </row>
    <row r="8707" spans="1:5">
      <c r="A8707" s="596">
        <v>20963</v>
      </c>
      <c r="B8707" s="596" t="s">
        <v>9378</v>
      </c>
      <c r="C8707" s="596" t="s">
        <v>8494</v>
      </c>
      <c r="D8707" s="596" t="s">
        <v>8495</v>
      </c>
      <c r="E8707" s="598">
        <v>353.47</v>
      </c>
    </row>
    <row r="8708" spans="1:5">
      <c r="A8708" s="596">
        <v>34643</v>
      </c>
      <c r="B8708" s="596" t="s">
        <v>9379</v>
      </c>
      <c r="C8708" s="596" t="s">
        <v>8494</v>
      </c>
      <c r="D8708" s="596" t="s">
        <v>8495</v>
      </c>
      <c r="E8708" s="598">
        <v>41.8</v>
      </c>
    </row>
    <row r="8709" spans="1:5">
      <c r="A8709" s="596">
        <v>41480</v>
      </c>
      <c r="B8709" s="596" t="s">
        <v>9380</v>
      </c>
      <c r="C8709" s="596" t="s">
        <v>8494</v>
      </c>
      <c r="D8709" s="596" t="s">
        <v>8495</v>
      </c>
      <c r="E8709" s="597">
        <v>48.46</v>
      </c>
    </row>
    <row r="8710" spans="1:5">
      <c r="A8710" s="596">
        <v>41474</v>
      </c>
      <c r="B8710" s="596" t="s">
        <v>9381</v>
      </c>
      <c r="C8710" s="596" t="s">
        <v>8494</v>
      </c>
      <c r="D8710" s="596" t="s">
        <v>8495</v>
      </c>
      <c r="E8710" s="597">
        <v>77.41</v>
      </c>
    </row>
    <row r="8711" spans="1:5">
      <c r="A8711" s="596">
        <v>41475</v>
      </c>
      <c r="B8711" s="596" t="s">
        <v>9382</v>
      </c>
      <c r="C8711" s="596" t="s">
        <v>8494</v>
      </c>
      <c r="D8711" s="596" t="s">
        <v>8495</v>
      </c>
      <c r="E8711" s="598">
        <v>66.05</v>
      </c>
    </row>
    <row r="8712" spans="1:5">
      <c r="A8712" s="596">
        <v>41476</v>
      </c>
      <c r="B8712" s="596" t="s">
        <v>9383</v>
      </c>
      <c r="C8712" s="596" t="s">
        <v>8494</v>
      </c>
      <c r="D8712" s="596" t="s">
        <v>8495</v>
      </c>
      <c r="E8712" s="597">
        <v>144.63</v>
      </c>
    </row>
    <row r="8713" spans="1:5">
      <c r="A8713" s="596">
        <v>2555</v>
      </c>
      <c r="B8713" s="596" t="s">
        <v>9384</v>
      </c>
      <c r="C8713" s="596" t="s">
        <v>8494</v>
      </c>
      <c r="D8713" s="596" t="s">
        <v>8495</v>
      </c>
      <c r="E8713" s="597">
        <v>1.8</v>
      </c>
    </row>
    <row r="8714" spans="1:5">
      <c r="A8714" s="596">
        <v>2556</v>
      </c>
      <c r="B8714" s="596" t="s">
        <v>9385</v>
      </c>
      <c r="C8714" s="596" t="s">
        <v>8494</v>
      </c>
      <c r="D8714" s="596" t="s">
        <v>8495</v>
      </c>
      <c r="E8714" s="597">
        <v>1.86</v>
      </c>
    </row>
    <row r="8715" spans="1:5">
      <c r="A8715" s="596">
        <v>2557</v>
      </c>
      <c r="B8715" s="596" t="s">
        <v>9386</v>
      </c>
      <c r="C8715" s="596" t="s">
        <v>8494</v>
      </c>
      <c r="D8715" s="596" t="s">
        <v>8495</v>
      </c>
      <c r="E8715" s="597">
        <v>3.94</v>
      </c>
    </row>
    <row r="8716" spans="1:5">
      <c r="A8716" s="596">
        <v>10569</v>
      </c>
      <c r="B8716" s="596" t="s">
        <v>9387</v>
      </c>
      <c r="C8716" s="596" t="s">
        <v>8494</v>
      </c>
      <c r="D8716" s="596" t="s">
        <v>8495</v>
      </c>
      <c r="E8716" s="597">
        <v>3.94</v>
      </c>
    </row>
    <row r="8717" spans="1:5">
      <c r="A8717" s="596">
        <v>39810</v>
      </c>
      <c r="B8717" s="596" t="s">
        <v>9388</v>
      </c>
      <c r="C8717" s="596" t="s">
        <v>8494</v>
      </c>
      <c r="D8717" s="596" t="s">
        <v>8495</v>
      </c>
      <c r="E8717" s="597">
        <v>39.14</v>
      </c>
    </row>
    <row r="8718" spans="1:5">
      <c r="A8718" s="596">
        <v>39811</v>
      </c>
      <c r="B8718" s="596" t="s">
        <v>9389</v>
      </c>
      <c r="C8718" s="596" t="s">
        <v>8494</v>
      </c>
      <c r="D8718" s="596" t="s">
        <v>8495</v>
      </c>
      <c r="E8718" s="597">
        <v>47.88</v>
      </c>
    </row>
    <row r="8719" spans="1:5">
      <c r="A8719" s="596">
        <v>39812</v>
      </c>
      <c r="B8719" s="596" t="s">
        <v>9390</v>
      </c>
      <c r="C8719" s="596" t="s">
        <v>8494</v>
      </c>
      <c r="D8719" s="596" t="s">
        <v>8495</v>
      </c>
      <c r="E8719" s="597">
        <v>78.73</v>
      </c>
    </row>
    <row r="8720" spans="1:5">
      <c r="A8720" s="596">
        <v>43096</v>
      </c>
      <c r="B8720" s="596" t="s">
        <v>9391</v>
      </c>
      <c r="C8720" s="596" t="s">
        <v>8494</v>
      </c>
      <c r="D8720" s="596" t="s">
        <v>8495</v>
      </c>
      <c r="E8720" s="597">
        <v>260.95999999999998</v>
      </c>
    </row>
    <row r="8721" spans="1:5">
      <c r="A8721" s="596">
        <v>43102</v>
      </c>
      <c r="B8721" s="596" t="s">
        <v>9392</v>
      </c>
      <c r="C8721" s="596" t="s">
        <v>8494</v>
      </c>
      <c r="D8721" s="596" t="s">
        <v>8495</v>
      </c>
      <c r="E8721" s="597">
        <v>158.68</v>
      </c>
    </row>
    <row r="8722" spans="1:5">
      <c r="A8722" s="596">
        <v>43103</v>
      </c>
      <c r="B8722" s="596" t="s">
        <v>9393</v>
      </c>
      <c r="C8722" s="596" t="s">
        <v>8494</v>
      </c>
      <c r="D8722" s="596" t="s">
        <v>8495</v>
      </c>
      <c r="E8722" s="597">
        <v>233.66</v>
      </c>
    </row>
    <row r="8723" spans="1:5">
      <c r="A8723" s="596">
        <v>43098</v>
      </c>
      <c r="B8723" s="596" t="s">
        <v>9394</v>
      </c>
      <c r="C8723" s="596" t="s">
        <v>8494</v>
      </c>
      <c r="D8723" s="596" t="s">
        <v>8495</v>
      </c>
      <c r="E8723" s="597">
        <v>88.39</v>
      </c>
    </row>
    <row r="8724" spans="1:5">
      <c r="A8724" s="596">
        <v>43097</v>
      </c>
      <c r="B8724" s="596" t="s">
        <v>9395</v>
      </c>
      <c r="C8724" s="596" t="s">
        <v>8494</v>
      </c>
      <c r="D8724" s="596" t="s">
        <v>8495</v>
      </c>
      <c r="E8724" s="597">
        <v>52.37</v>
      </c>
    </row>
    <row r="8725" spans="1:5">
      <c r="A8725" s="596">
        <v>43104</v>
      </c>
      <c r="B8725" s="596" t="s">
        <v>9396</v>
      </c>
      <c r="C8725" s="596" t="s">
        <v>8494</v>
      </c>
      <c r="D8725" s="596" t="s">
        <v>8495</v>
      </c>
      <c r="E8725" s="597">
        <v>619.48</v>
      </c>
    </row>
    <row r="8726" spans="1:5">
      <c r="A8726" s="596">
        <v>39771</v>
      </c>
      <c r="B8726" s="596" t="s">
        <v>9397</v>
      </c>
      <c r="C8726" s="596" t="s">
        <v>8494</v>
      </c>
      <c r="D8726" s="596" t="s">
        <v>8495</v>
      </c>
      <c r="E8726" s="597">
        <v>37.86</v>
      </c>
    </row>
    <row r="8727" spans="1:5">
      <c r="A8727" s="596">
        <v>39772</v>
      </c>
      <c r="B8727" s="596" t="s">
        <v>9398</v>
      </c>
      <c r="C8727" s="596" t="s">
        <v>8494</v>
      </c>
      <c r="D8727" s="596" t="s">
        <v>8495</v>
      </c>
      <c r="E8727" s="597">
        <v>74.41</v>
      </c>
    </row>
    <row r="8728" spans="1:5">
      <c r="A8728" s="596">
        <v>39773</v>
      </c>
      <c r="B8728" s="596" t="s">
        <v>9399</v>
      </c>
      <c r="C8728" s="596" t="s">
        <v>8494</v>
      </c>
      <c r="D8728" s="596" t="s">
        <v>8495</v>
      </c>
      <c r="E8728" s="597">
        <v>119.6</v>
      </c>
    </row>
    <row r="8729" spans="1:5">
      <c r="A8729" s="596">
        <v>39774</v>
      </c>
      <c r="B8729" s="596" t="s">
        <v>9400</v>
      </c>
      <c r="C8729" s="596" t="s">
        <v>8494</v>
      </c>
      <c r="D8729" s="596" t="s">
        <v>8495</v>
      </c>
      <c r="E8729" s="598">
        <v>178.89</v>
      </c>
    </row>
    <row r="8730" spans="1:5">
      <c r="A8730" s="596">
        <v>39775</v>
      </c>
      <c r="B8730" s="596" t="s">
        <v>9401</v>
      </c>
      <c r="C8730" s="596" t="s">
        <v>8494</v>
      </c>
      <c r="D8730" s="596" t="s">
        <v>8495</v>
      </c>
      <c r="E8730" s="597">
        <v>238.75</v>
      </c>
    </row>
    <row r="8731" spans="1:5">
      <c r="A8731" s="596">
        <v>39776</v>
      </c>
      <c r="B8731" s="596" t="s">
        <v>9402</v>
      </c>
      <c r="C8731" s="596" t="s">
        <v>8494</v>
      </c>
      <c r="D8731" s="596" t="s">
        <v>8495</v>
      </c>
      <c r="E8731" s="597">
        <v>288.54000000000002</v>
      </c>
    </row>
    <row r="8732" spans="1:5">
      <c r="A8732" s="596">
        <v>39777</v>
      </c>
      <c r="B8732" s="596" t="s">
        <v>9403</v>
      </c>
      <c r="C8732" s="596" t="s">
        <v>8494</v>
      </c>
      <c r="D8732" s="596" t="s">
        <v>8495</v>
      </c>
      <c r="E8732" s="597">
        <v>365.72</v>
      </c>
    </row>
    <row r="8733" spans="1:5">
      <c r="A8733" s="596">
        <v>20254</v>
      </c>
      <c r="B8733" s="596" t="s">
        <v>9404</v>
      </c>
      <c r="C8733" s="596" t="s">
        <v>8494</v>
      </c>
      <c r="D8733" s="596" t="s">
        <v>8495</v>
      </c>
      <c r="E8733" s="597">
        <v>26.54</v>
      </c>
    </row>
    <row r="8734" spans="1:5">
      <c r="A8734" s="596">
        <v>20253</v>
      </c>
      <c r="B8734" s="596" t="s">
        <v>9405</v>
      </c>
      <c r="C8734" s="596" t="s">
        <v>8494</v>
      </c>
      <c r="D8734" s="596" t="s">
        <v>8495</v>
      </c>
      <c r="E8734" s="597">
        <v>87.16</v>
      </c>
    </row>
    <row r="8735" spans="1:5">
      <c r="A8735" s="596">
        <v>14055</v>
      </c>
      <c r="B8735" s="596" t="s">
        <v>9406</v>
      </c>
      <c r="C8735" s="596" t="s">
        <v>8494</v>
      </c>
      <c r="D8735" s="596" t="s">
        <v>8495</v>
      </c>
      <c r="E8735" s="597">
        <v>796.53</v>
      </c>
    </row>
    <row r="8736" spans="1:5">
      <c r="A8736" s="596">
        <v>11247</v>
      </c>
      <c r="B8736" s="596" t="s">
        <v>9407</v>
      </c>
      <c r="C8736" s="596" t="s">
        <v>8494</v>
      </c>
      <c r="D8736" s="596" t="s">
        <v>8495</v>
      </c>
      <c r="E8736" s="598">
        <v>1676.07</v>
      </c>
    </row>
    <row r="8737" spans="1:5">
      <c r="A8737" s="596">
        <v>11250</v>
      </c>
      <c r="B8737" s="596" t="s">
        <v>9408</v>
      </c>
      <c r="C8737" s="596" t="s">
        <v>8494</v>
      </c>
      <c r="D8737" s="596" t="s">
        <v>8495</v>
      </c>
      <c r="E8737" s="598">
        <v>72.16</v>
      </c>
    </row>
    <row r="8738" spans="1:5">
      <c r="A8738" s="596">
        <v>11249</v>
      </c>
      <c r="B8738" s="596" t="s">
        <v>9409</v>
      </c>
      <c r="C8738" s="596" t="s">
        <v>8494</v>
      </c>
      <c r="D8738" s="596" t="s">
        <v>8495</v>
      </c>
      <c r="E8738" s="598">
        <v>3273.96</v>
      </c>
    </row>
    <row r="8739" spans="1:5">
      <c r="A8739" s="596">
        <v>11251</v>
      </c>
      <c r="B8739" s="596" t="s">
        <v>9410</v>
      </c>
      <c r="C8739" s="596" t="s">
        <v>8494</v>
      </c>
      <c r="D8739" s="596" t="s">
        <v>8495</v>
      </c>
      <c r="E8739" s="597">
        <v>159.83000000000001</v>
      </c>
    </row>
    <row r="8740" spans="1:5">
      <c r="A8740" s="596">
        <v>11253</v>
      </c>
      <c r="B8740" s="596" t="s">
        <v>9411</v>
      </c>
      <c r="C8740" s="596" t="s">
        <v>8494</v>
      </c>
      <c r="D8740" s="596" t="s">
        <v>8495</v>
      </c>
      <c r="E8740" s="597">
        <v>264.86</v>
      </c>
    </row>
    <row r="8741" spans="1:5">
      <c r="A8741" s="596">
        <v>11255</v>
      </c>
      <c r="B8741" s="596" t="s">
        <v>9412</v>
      </c>
      <c r="C8741" s="596" t="s">
        <v>8494</v>
      </c>
      <c r="D8741" s="596" t="s">
        <v>8495</v>
      </c>
      <c r="E8741" s="597">
        <v>395.96</v>
      </c>
    </row>
    <row r="8742" spans="1:5">
      <c r="A8742" s="596">
        <v>11256</v>
      </c>
      <c r="B8742" s="596" t="s">
        <v>9413</v>
      </c>
      <c r="C8742" s="596" t="s">
        <v>8494</v>
      </c>
      <c r="D8742" s="596" t="s">
        <v>8495</v>
      </c>
      <c r="E8742" s="597">
        <v>495.98</v>
      </c>
    </row>
    <row r="8743" spans="1:5">
      <c r="A8743" s="596">
        <v>1872</v>
      </c>
      <c r="B8743" s="596" t="s">
        <v>9414</v>
      </c>
      <c r="C8743" s="596" t="s">
        <v>8494</v>
      </c>
      <c r="D8743" s="596" t="s">
        <v>8495</v>
      </c>
      <c r="E8743" s="597">
        <v>2.61</v>
      </c>
    </row>
    <row r="8744" spans="1:5">
      <c r="A8744" s="596">
        <v>1873</v>
      </c>
      <c r="B8744" s="596" t="s">
        <v>9415</v>
      </c>
      <c r="C8744" s="596" t="s">
        <v>8494</v>
      </c>
      <c r="D8744" s="596" t="s">
        <v>8495</v>
      </c>
      <c r="E8744" s="597">
        <v>5.19</v>
      </c>
    </row>
    <row r="8745" spans="1:5">
      <c r="A8745" s="596">
        <v>39693</v>
      </c>
      <c r="B8745" s="596" t="s">
        <v>9416</v>
      </c>
      <c r="C8745" s="596" t="s">
        <v>8494</v>
      </c>
      <c r="D8745" s="596" t="s">
        <v>8495</v>
      </c>
      <c r="E8745" s="598">
        <v>3114.98</v>
      </c>
    </row>
    <row r="8746" spans="1:5">
      <c r="A8746" s="596">
        <v>39692</v>
      </c>
      <c r="B8746" s="596" t="s">
        <v>9417</v>
      </c>
      <c r="C8746" s="596" t="s">
        <v>8494</v>
      </c>
      <c r="D8746" s="596" t="s">
        <v>8495</v>
      </c>
      <c r="E8746" s="598">
        <v>996.72</v>
      </c>
    </row>
    <row r="8747" spans="1:5">
      <c r="A8747" s="596">
        <v>1062</v>
      </c>
      <c r="B8747" s="596" t="s">
        <v>9418</v>
      </c>
      <c r="C8747" s="596" t="s">
        <v>8494</v>
      </c>
      <c r="D8747" s="596" t="s">
        <v>8495</v>
      </c>
      <c r="E8747" s="597">
        <v>315.88</v>
      </c>
    </row>
    <row r="8748" spans="1:5">
      <c r="A8748" s="596">
        <v>39686</v>
      </c>
      <c r="B8748" s="596" t="s">
        <v>9419</v>
      </c>
      <c r="C8748" s="596" t="s">
        <v>8494</v>
      </c>
      <c r="D8748" s="596" t="s">
        <v>8495</v>
      </c>
      <c r="E8748" s="597">
        <v>511.47</v>
      </c>
    </row>
    <row r="8749" spans="1:5">
      <c r="A8749" s="596">
        <v>43095</v>
      </c>
      <c r="B8749" s="596" t="s">
        <v>9420</v>
      </c>
      <c r="C8749" s="596" t="s">
        <v>8494</v>
      </c>
      <c r="D8749" s="596" t="s">
        <v>8495</v>
      </c>
      <c r="E8749" s="597">
        <v>171.96</v>
      </c>
    </row>
    <row r="8750" spans="1:5">
      <c r="A8750" s="596">
        <v>1871</v>
      </c>
      <c r="B8750" s="596" t="s">
        <v>9421</v>
      </c>
      <c r="C8750" s="596" t="s">
        <v>8494</v>
      </c>
      <c r="D8750" s="596" t="s">
        <v>8495</v>
      </c>
      <c r="E8750" s="597">
        <v>4.68</v>
      </c>
    </row>
    <row r="8751" spans="1:5">
      <c r="A8751" s="596">
        <v>12001</v>
      </c>
      <c r="B8751" s="596" t="s">
        <v>9422</v>
      </c>
      <c r="C8751" s="596" t="s">
        <v>8494</v>
      </c>
      <c r="D8751" s="596" t="s">
        <v>8495</v>
      </c>
      <c r="E8751" s="597">
        <v>6.76</v>
      </c>
    </row>
    <row r="8752" spans="1:5">
      <c r="A8752" s="596">
        <v>11882</v>
      </c>
      <c r="B8752" s="596" t="s">
        <v>9423</v>
      </c>
      <c r="C8752" s="596" t="s">
        <v>8494</v>
      </c>
      <c r="D8752" s="596" t="s">
        <v>8541</v>
      </c>
      <c r="E8752" s="597">
        <v>125.07</v>
      </c>
    </row>
    <row r="8753" spans="1:5">
      <c r="A8753" s="596">
        <v>1068</v>
      </c>
      <c r="B8753" s="596" t="s">
        <v>9424</v>
      </c>
      <c r="C8753" s="596" t="s">
        <v>8494</v>
      </c>
      <c r="D8753" s="596" t="s">
        <v>8495</v>
      </c>
      <c r="E8753" s="598">
        <v>2083.5500000000002</v>
      </c>
    </row>
    <row r="8754" spans="1:5">
      <c r="A8754" s="596">
        <v>39690</v>
      </c>
      <c r="B8754" s="596" t="s">
        <v>9425</v>
      </c>
      <c r="C8754" s="596" t="s">
        <v>8494</v>
      </c>
      <c r="D8754" s="596" t="s">
        <v>8495</v>
      </c>
      <c r="E8754" s="598">
        <v>3495.5</v>
      </c>
    </row>
    <row r="8755" spans="1:5">
      <c r="A8755" s="596">
        <v>39691</v>
      </c>
      <c r="B8755" s="596" t="s">
        <v>9426</v>
      </c>
      <c r="C8755" s="596" t="s">
        <v>8494</v>
      </c>
      <c r="D8755" s="596" t="s">
        <v>8495</v>
      </c>
      <c r="E8755" s="598">
        <v>4396.3599999999997</v>
      </c>
    </row>
    <row r="8756" spans="1:5">
      <c r="A8756" s="596">
        <v>39808</v>
      </c>
      <c r="B8756" s="596" t="s">
        <v>9427</v>
      </c>
      <c r="C8756" s="596" t="s">
        <v>8494</v>
      </c>
      <c r="D8756" s="596" t="s">
        <v>8495</v>
      </c>
      <c r="E8756" s="597">
        <v>89.78</v>
      </c>
    </row>
    <row r="8757" spans="1:5">
      <c r="A8757" s="596">
        <v>39809</v>
      </c>
      <c r="B8757" s="596" t="s">
        <v>9428</v>
      </c>
      <c r="C8757" s="596" t="s">
        <v>8494</v>
      </c>
      <c r="D8757" s="596" t="s">
        <v>8495</v>
      </c>
      <c r="E8757" s="597">
        <v>212.94</v>
      </c>
    </row>
    <row r="8758" spans="1:5">
      <c r="A8758" s="596">
        <v>43439</v>
      </c>
      <c r="B8758" s="596" t="s">
        <v>9429</v>
      </c>
      <c r="C8758" s="596" t="s">
        <v>8494</v>
      </c>
      <c r="D8758" s="596" t="s">
        <v>8541</v>
      </c>
      <c r="E8758" s="597">
        <v>574.11</v>
      </c>
    </row>
    <row r="8759" spans="1:5">
      <c r="A8759" s="596">
        <v>5103</v>
      </c>
      <c r="B8759" s="596" t="s">
        <v>9430</v>
      </c>
      <c r="C8759" s="596" t="s">
        <v>8494</v>
      </c>
      <c r="D8759" s="596" t="s">
        <v>8495</v>
      </c>
      <c r="E8759" s="597">
        <v>22.97</v>
      </c>
    </row>
    <row r="8760" spans="1:5">
      <c r="A8760" s="596">
        <v>11880</v>
      </c>
      <c r="B8760" s="596" t="s">
        <v>9431</v>
      </c>
      <c r="C8760" s="596" t="s">
        <v>8494</v>
      </c>
      <c r="D8760" s="596" t="s">
        <v>8495</v>
      </c>
      <c r="E8760" s="597">
        <v>96.64</v>
      </c>
    </row>
    <row r="8761" spans="1:5">
      <c r="A8761" s="596">
        <v>11714</v>
      </c>
      <c r="B8761" s="596" t="s">
        <v>9432</v>
      </c>
      <c r="C8761" s="596" t="s">
        <v>8494</v>
      </c>
      <c r="D8761" s="596" t="s">
        <v>8495</v>
      </c>
      <c r="E8761" s="597">
        <v>65.83</v>
      </c>
    </row>
    <row r="8762" spans="1:5">
      <c r="A8762" s="596">
        <v>11712</v>
      </c>
      <c r="B8762" s="596" t="s">
        <v>9433</v>
      </c>
      <c r="C8762" s="596" t="s">
        <v>8494</v>
      </c>
      <c r="D8762" s="596" t="s">
        <v>8500</v>
      </c>
      <c r="E8762" s="597">
        <v>42.99</v>
      </c>
    </row>
    <row r="8763" spans="1:5">
      <c r="A8763" s="596">
        <v>11717</v>
      </c>
      <c r="B8763" s="596" t="s">
        <v>9434</v>
      </c>
      <c r="C8763" s="596" t="s">
        <v>8494</v>
      </c>
      <c r="D8763" s="596" t="s">
        <v>8495</v>
      </c>
      <c r="E8763" s="597">
        <v>51.82</v>
      </c>
    </row>
    <row r="8764" spans="1:5">
      <c r="A8764" s="596">
        <v>1106</v>
      </c>
      <c r="B8764" s="596" t="s">
        <v>9435</v>
      </c>
      <c r="C8764" s="596" t="s">
        <v>124</v>
      </c>
      <c r="D8764" s="596" t="s">
        <v>8500</v>
      </c>
      <c r="E8764" s="597">
        <v>1</v>
      </c>
    </row>
    <row r="8765" spans="1:5">
      <c r="A8765" s="596">
        <v>11161</v>
      </c>
      <c r="B8765" s="596" t="s">
        <v>9436</v>
      </c>
      <c r="C8765" s="596" t="s">
        <v>124</v>
      </c>
      <c r="D8765" s="596" t="s">
        <v>8495</v>
      </c>
      <c r="E8765" s="597">
        <v>1.67</v>
      </c>
    </row>
    <row r="8766" spans="1:5">
      <c r="A8766" s="596">
        <v>1107</v>
      </c>
      <c r="B8766" s="596" t="s">
        <v>9437</v>
      </c>
      <c r="C8766" s="596" t="s">
        <v>124</v>
      </c>
      <c r="D8766" s="596" t="s">
        <v>8495</v>
      </c>
      <c r="E8766" s="597">
        <v>0.85</v>
      </c>
    </row>
    <row r="8767" spans="1:5">
      <c r="A8767" s="596">
        <v>44479</v>
      </c>
      <c r="B8767" s="596" t="s">
        <v>9438</v>
      </c>
      <c r="C8767" s="596" t="s">
        <v>124</v>
      </c>
      <c r="D8767" s="596" t="s">
        <v>8495</v>
      </c>
      <c r="E8767" s="597">
        <v>0.25</v>
      </c>
    </row>
    <row r="8768" spans="1:5">
      <c r="A8768" s="596">
        <v>4759</v>
      </c>
      <c r="B8768" s="596" t="s">
        <v>9439</v>
      </c>
      <c r="C8768" s="596" t="s">
        <v>8643</v>
      </c>
      <c r="D8768" s="596" t="s">
        <v>8495</v>
      </c>
      <c r="E8768" s="597">
        <v>15.55</v>
      </c>
    </row>
    <row r="8769" spans="1:5">
      <c r="A8769" s="596">
        <v>41068</v>
      </c>
      <c r="B8769" s="596" t="s">
        <v>9440</v>
      </c>
      <c r="C8769" s="596" t="s">
        <v>8645</v>
      </c>
      <c r="D8769" s="596" t="s">
        <v>8495</v>
      </c>
      <c r="E8769" s="598">
        <v>2735.5</v>
      </c>
    </row>
    <row r="8770" spans="1:5">
      <c r="A8770" s="596">
        <v>12618</v>
      </c>
      <c r="B8770" s="596" t="s">
        <v>9441</v>
      </c>
      <c r="C8770" s="596" t="s">
        <v>8494</v>
      </c>
      <c r="D8770" s="596" t="s">
        <v>8495</v>
      </c>
      <c r="E8770" s="598">
        <v>167.94</v>
      </c>
    </row>
    <row r="8771" spans="1:5">
      <c r="A8771" s="596">
        <v>1108</v>
      </c>
      <c r="B8771" s="596" t="s">
        <v>9442</v>
      </c>
      <c r="C8771" s="596" t="s">
        <v>8539</v>
      </c>
      <c r="D8771" s="596" t="s">
        <v>8495</v>
      </c>
      <c r="E8771" s="598">
        <v>33.979999999999997</v>
      </c>
    </row>
    <row r="8772" spans="1:5">
      <c r="A8772" s="596">
        <v>1117</v>
      </c>
      <c r="B8772" s="596" t="s">
        <v>9443</v>
      </c>
      <c r="C8772" s="596" t="s">
        <v>8539</v>
      </c>
      <c r="D8772" s="596" t="s">
        <v>8495</v>
      </c>
      <c r="E8772" s="598">
        <v>34.24</v>
      </c>
    </row>
    <row r="8773" spans="1:5">
      <c r="A8773" s="596">
        <v>1118</v>
      </c>
      <c r="B8773" s="596" t="s">
        <v>9444</v>
      </c>
      <c r="C8773" s="596" t="s">
        <v>8539</v>
      </c>
      <c r="D8773" s="596" t="s">
        <v>8495</v>
      </c>
      <c r="E8773" s="598">
        <v>40.47</v>
      </c>
    </row>
    <row r="8774" spans="1:5">
      <c r="A8774" s="596">
        <v>1110</v>
      </c>
      <c r="B8774" s="596" t="s">
        <v>9445</v>
      </c>
      <c r="C8774" s="596" t="s">
        <v>8539</v>
      </c>
      <c r="D8774" s="596" t="s">
        <v>8495</v>
      </c>
      <c r="E8774" s="598">
        <v>40.47</v>
      </c>
    </row>
    <row r="8775" spans="1:5">
      <c r="A8775" s="596">
        <v>40784</v>
      </c>
      <c r="B8775" s="596" t="s">
        <v>9446</v>
      </c>
      <c r="C8775" s="596" t="s">
        <v>8539</v>
      </c>
      <c r="D8775" s="596" t="s">
        <v>8495</v>
      </c>
      <c r="E8775" s="598">
        <v>111.64</v>
      </c>
    </row>
    <row r="8776" spans="1:5">
      <c r="A8776" s="596">
        <v>40782</v>
      </c>
      <c r="B8776" s="596" t="s">
        <v>9447</v>
      </c>
      <c r="C8776" s="596" t="s">
        <v>8539</v>
      </c>
      <c r="D8776" s="596" t="s">
        <v>8495</v>
      </c>
      <c r="E8776" s="598">
        <v>43.81</v>
      </c>
    </row>
    <row r="8777" spans="1:5">
      <c r="A8777" s="596">
        <v>40783</v>
      </c>
      <c r="B8777" s="596" t="s">
        <v>9448</v>
      </c>
      <c r="C8777" s="596" t="s">
        <v>8539</v>
      </c>
      <c r="D8777" s="596" t="s">
        <v>8495</v>
      </c>
      <c r="E8777" s="598">
        <v>57.07</v>
      </c>
    </row>
    <row r="8778" spans="1:5">
      <c r="A8778" s="596">
        <v>1109</v>
      </c>
      <c r="B8778" s="596" t="s">
        <v>9449</v>
      </c>
      <c r="C8778" s="596" t="s">
        <v>8539</v>
      </c>
      <c r="D8778" s="596" t="s">
        <v>8495</v>
      </c>
      <c r="E8778" s="598">
        <v>33.979999999999997</v>
      </c>
    </row>
    <row r="8779" spans="1:5">
      <c r="A8779" s="596">
        <v>1119</v>
      </c>
      <c r="B8779" s="596" t="s">
        <v>9450</v>
      </c>
      <c r="C8779" s="596" t="s">
        <v>8539</v>
      </c>
      <c r="D8779" s="596" t="s">
        <v>8495</v>
      </c>
      <c r="E8779" s="598">
        <v>21.9</v>
      </c>
    </row>
    <row r="8780" spans="1:5">
      <c r="A8780" s="596">
        <v>13115</v>
      </c>
      <c r="B8780" s="596" t="s">
        <v>9451</v>
      </c>
      <c r="C8780" s="596" t="s">
        <v>8539</v>
      </c>
      <c r="D8780" s="596" t="s">
        <v>8541</v>
      </c>
      <c r="E8780" s="598">
        <v>25.13</v>
      </c>
    </row>
    <row r="8781" spans="1:5">
      <c r="A8781" s="596">
        <v>10541</v>
      </c>
      <c r="B8781" s="596" t="s">
        <v>9452</v>
      </c>
      <c r="C8781" s="596" t="s">
        <v>8539</v>
      </c>
      <c r="D8781" s="596" t="s">
        <v>8541</v>
      </c>
      <c r="E8781" s="597">
        <v>30.71</v>
      </c>
    </row>
    <row r="8782" spans="1:5">
      <c r="A8782" s="596">
        <v>10542</v>
      </c>
      <c r="B8782" s="596" t="s">
        <v>9453</v>
      </c>
      <c r="C8782" s="596" t="s">
        <v>8539</v>
      </c>
      <c r="D8782" s="596" t="s">
        <v>8541</v>
      </c>
      <c r="E8782" s="597">
        <v>40.159999999999997</v>
      </c>
    </row>
    <row r="8783" spans="1:5">
      <c r="A8783" s="596">
        <v>10543</v>
      </c>
      <c r="B8783" s="596" t="s">
        <v>9454</v>
      </c>
      <c r="C8783" s="596" t="s">
        <v>8539</v>
      </c>
      <c r="D8783" s="596" t="s">
        <v>8541</v>
      </c>
      <c r="E8783" s="597">
        <v>65.16</v>
      </c>
    </row>
    <row r="8784" spans="1:5">
      <c r="A8784" s="596">
        <v>10544</v>
      </c>
      <c r="B8784" s="596" t="s">
        <v>9455</v>
      </c>
      <c r="C8784" s="596" t="s">
        <v>8539</v>
      </c>
      <c r="D8784" s="596" t="s">
        <v>8541</v>
      </c>
      <c r="E8784" s="597">
        <v>84.28</v>
      </c>
    </row>
    <row r="8785" spans="1:5">
      <c r="A8785" s="596">
        <v>10545</v>
      </c>
      <c r="B8785" s="596" t="s">
        <v>9456</v>
      </c>
      <c r="C8785" s="596" t="s">
        <v>8539</v>
      </c>
      <c r="D8785" s="596" t="s">
        <v>8541</v>
      </c>
      <c r="E8785" s="598">
        <v>157.51</v>
      </c>
    </row>
    <row r="8786" spans="1:5">
      <c r="A8786" s="596">
        <v>38365</v>
      </c>
      <c r="B8786" s="596" t="s">
        <v>9457</v>
      </c>
      <c r="C8786" s="596" t="s">
        <v>8898</v>
      </c>
      <c r="D8786" s="596" t="s">
        <v>8541</v>
      </c>
      <c r="E8786" s="597">
        <v>2.21</v>
      </c>
    </row>
    <row r="8787" spans="1:5">
      <c r="A8787" s="596">
        <v>44056</v>
      </c>
      <c r="B8787" s="596" t="s">
        <v>9458</v>
      </c>
      <c r="C8787" s="596" t="s">
        <v>8494</v>
      </c>
      <c r="D8787" s="596" t="s">
        <v>8541</v>
      </c>
      <c r="E8787" s="598">
        <v>465515.69</v>
      </c>
    </row>
    <row r="8788" spans="1:5">
      <c r="A8788" s="596">
        <v>44057</v>
      </c>
      <c r="B8788" s="596" t="s">
        <v>9459</v>
      </c>
      <c r="C8788" s="596" t="s">
        <v>8494</v>
      </c>
      <c r="D8788" s="596" t="s">
        <v>8541</v>
      </c>
      <c r="E8788" s="598">
        <v>496848.5</v>
      </c>
    </row>
    <row r="8789" spans="1:5">
      <c r="A8789" s="596">
        <v>37754</v>
      </c>
      <c r="B8789" s="596" t="s">
        <v>9460</v>
      </c>
      <c r="C8789" s="596" t="s">
        <v>8494</v>
      </c>
      <c r="D8789" s="596" t="s">
        <v>8541</v>
      </c>
      <c r="E8789" s="598">
        <v>513678.69</v>
      </c>
    </row>
    <row r="8790" spans="1:5">
      <c r="A8790" s="596">
        <v>37757</v>
      </c>
      <c r="B8790" s="596" t="s">
        <v>9461</v>
      </c>
      <c r="C8790" s="596" t="s">
        <v>8494</v>
      </c>
      <c r="D8790" s="596" t="s">
        <v>8541</v>
      </c>
      <c r="E8790" s="598">
        <v>572942.43000000005</v>
      </c>
    </row>
    <row r="8791" spans="1:5">
      <c r="A8791" s="596">
        <v>44058</v>
      </c>
      <c r="B8791" s="596" t="s">
        <v>9462</v>
      </c>
      <c r="C8791" s="596" t="s">
        <v>8494</v>
      </c>
      <c r="D8791" s="596" t="s">
        <v>8541</v>
      </c>
      <c r="E8791" s="598">
        <v>541609.63</v>
      </c>
    </row>
    <row r="8792" spans="1:5">
      <c r="A8792" s="596">
        <v>37752</v>
      </c>
      <c r="B8792" s="596" t="s">
        <v>9463</v>
      </c>
      <c r="C8792" s="596" t="s">
        <v>8494</v>
      </c>
      <c r="D8792" s="596" t="s">
        <v>8541</v>
      </c>
      <c r="E8792" s="598">
        <v>563990.17000000004</v>
      </c>
    </row>
    <row r="8793" spans="1:5">
      <c r="A8793" s="596">
        <v>44059</v>
      </c>
      <c r="B8793" s="596" t="s">
        <v>9464</v>
      </c>
      <c r="C8793" s="596" t="s">
        <v>8494</v>
      </c>
      <c r="D8793" s="596" t="s">
        <v>8541</v>
      </c>
      <c r="E8793" s="598">
        <v>445820.81</v>
      </c>
    </row>
    <row r="8794" spans="1:5">
      <c r="A8794" s="596">
        <v>37750</v>
      </c>
      <c r="B8794" s="596" t="s">
        <v>9465</v>
      </c>
      <c r="C8794" s="596" t="s">
        <v>8494</v>
      </c>
      <c r="D8794" s="596" t="s">
        <v>8541</v>
      </c>
      <c r="E8794" s="598">
        <v>446716.03</v>
      </c>
    </row>
    <row r="8795" spans="1:5">
      <c r="A8795" s="596">
        <v>37758</v>
      </c>
      <c r="B8795" s="596" t="s">
        <v>9466</v>
      </c>
      <c r="C8795" s="596" t="s">
        <v>8494</v>
      </c>
      <c r="D8795" s="596" t="s">
        <v>8541</v>
      </c>
      <c r="E8795" s="598">
        <v>710806.66</v>
      </c>
    </row>
    <row r="8796" spans="1:5">
      <c r="A8796" s="596">
        <v>44060</v>
      </c>
      <c r="B8796" s="596" t="s">
        <v>9467</v>
      </c>
      <c r="C8796" s="596" t="s">
        <v>8494</v>
      </c>
      <c r="D8796" s="596" t="s">
        <v>8541</v>
      </c>
      <c r="E8796" s="598">
        <v>687530.9</v>
      </c>
    </row>
    <row r="8797" spans="1:5">
      <c r="A8797" s="596">
        <v>37749</v>
      </c>
      <c r="B8797" s="596" t="s">
        <v>9468</v>
      </c>
      <c r="C8797" s="596" t="s">
        <v>8494</v>
      </c>
      <c r="D8797" s="596" t="s">
        <v>8541</v>
      </c>
      <c r="E8797" s="598">
        <v>734082.47</v>
      </c>
    </row>
    <row r="8798" spans="1:5">
      <c r="A8798" s="596">
        <v>44061</v>
      </c>
      <c r="B8798" s="596" t="s">
        <v>9469</v>
      </c>
      <c r="C8798" s="596" t="s">
        <v>8494</v>
      </c>
      <c r="D8798" s="596" t="s">
        <v>8541</v>
      </c>
      <c r="E8798" s="598">
        <v>674102.58</v>
      </c>
    </row>
    <row r="8799" spans="1:5">
      <c r="A8799" s="596">
        <v>1159</v>
      </c>
      <c r="B8799" s="596" t="s">
        <v>9470</v>
      </c>
      <c r="C8799" s="596" t="s">
        <v>8494</v>
      </c>
      <c r="D8799" s="596" t="s">
        <v>8500</v>
      </c>
      <c r="E8799" s="598">
        <v>265590.67</v>
      </c>
    </row>
    <row r="8800" spans="1:5">
      <c r="A8800" s="596">
        <v>12114</v>
      </c>
      <c r="B8800" s="596" t="s">
        <v>9471</v>
      </c>
      <c r="C8800" s="596" t="s">
        <v>8494</v>
      </c>
      <c r="D8800" s="596" t="s">
        <v>8495</v>
      </c>
      <c r="E8800" s="597">
        <v>132.72</v>
      </c>
    </row>
    <row r="8801" spans="1:5">
      <c r="A8801" s="596">
        <v>38106</v>
      </c>
      <c r="B8801" s="596" t="s">
        <v>9472</v>
      </c>
      <c r="C8801" s="596" t="s">
        <v>8494</v>
      </c>
      <c r="D8801" s="596" t="s">
        <v>8495</v>
      </c>
      <c r="E8801" s="598">
        <v>18.03</v>
      </c>
    </row>
    <row r="8802" spans="1:5">
      <c r="A8802" s="596">
        <v>38085</v>
      </c>
      <c r="B8802" s="596" t="s">
        <v>9473</v>
      </c>
      <c r="C8802" s="596" t="s">
        <v>8494</v>
      </c>
      <c r="D8802" s="596" t="s">
        <v>8495</v>
      </c>
      <c r="E8802" s="598">
        <v>21.3</v>
      </c>
    </row>
    <row r="8803" spans="1:5">
      <c r="A8803" s="596">
        <v>38599</v>
      </c>
      <c r="B8803" s="596" t="s">
        <v>9474</v>
      </c>
      <c r="C8803" s="596" t="s">
        <v>8494</v>
      </c>
      <c r="D8803" s="596" t="s">
        <v>8495</v>
      </c>
      <c r="E8803" s="597">
        <v>6.56</v>
      </c>
    </row>
    <row r="8804" spans="1:5">
      <c r="A8804" s="596">
        <v>38596</v>
      </c>
      <c r="B8804" s="596" t="s">
        <v>9475</v>
      </c>
      <c r="C8804" s="596" t="s">
        <v>8494</v>
      </c>
      <c r="D8804" s="596" t="s">
        <v>8495</v>
      </c>
      <c r="E8804" s="597">
        <v>5.45</v>
      </c>
    </row>
    <row r="8805" spans="1:5">
      <c r="A8805" s="596">
        <v>38600</v>
      </c>
      <c r="B8805" s="596" t="s">
        <v>9476</v>
      </c>
      <c r="C8805" s="596" t="s">
        <v>8494</v>
      </c>
      <c r="D8805" s="596" t="s">
        <v>8495</v>
      </c>
      <c r="E8805" s="597">
        <v>6.95</v>
      </c>
    </row>
    <row r="8806" spans="1:5">
      <c r="A8806" s="596">
        <v>38597</v>
      </c>
      <c r="B8806" s="596" t="s">
        <v>9477</v>
      </c>
      <c r="C8806" s="596" t="s">
        <v>8494</v>
      </c>
      <c r="D8806" s="596" t="s">
        <v>8495</v>
      </c>
      <c r="E8806" s="597">
        <v>5.48</v>
      </c>
    </row>
    <row r="8807" spans="1:5">
      <c r="A8807" s="596">
        <v>659</v>
      </c>
      <c r="B8807" s="596" t="s">
        <v>9478</v>
      </c>
      <c r="C8807" s="596" t="s">
        <v>8494</v>
      </c>
      <c r="D8807" s="596" t="s">
        <v>8495</v>
      </c>
      <c r="E8807" s="597">
        <v>3.15</v>
      </c>
    </row>
    <row r="8808" spans="1:5">
      <c r="A8808" s="596">
        <v>660</v>
      </c>
      <c r="B8808" s="596" t="s">
        <v>9479</v>
      </c>
      <c r="C8808" s="596" t="s">
        <v>8494</v>
      </c>
      <c r="D8808" s="596" t="s">
        <v>8495</v>
      </c>
      <c r="E8808" s="597">
        <v>3.78</v>
      </c>
    </row>
    <row r="8809" spans="1:5">
      <c r="A8809" s="596">
        <v>658</v>
      </c>
      <c r="B8809" s="596" t="s">
        <v>9480</v>
      </c>
      <c r="C8809" s="596" t="s">
        <v>8494</v>
      </c>
      <c r="D8809" s="596" t="s">
        <v>8495</v>
      </c>
      <c r="E8809" s="597">
        <v>2.13</v>
      </c>
    </row>
    <row r="8810" spans="1:5">
      <c r="A8810" s="596">
        <v>38548</v>
      </c>
      <c r="B8810" s="596" t="s">
        <v>9481</v>
      </c>
      <c r="C8810" s="596" t="s">
        <v>8494</v>
      </c>
      <c r="D8810" s="596" t="s">
        <v>8495</v>
      </c>
      <c r="E8810" s="597">
        <v>2.4700000000000002</v>
      </c>
    </row>
    <row r="8811" spans="1:5">
      <c r="A8811" s="596">
        <v>34649</v>
      </c>
      <c r="B8811" s="596" t="s">
        <v>9482</v>
      </c>
      <c r="C8811" s="596" t="s">
        <v>8494</v>
      </c>
      <c r="D8811" s="596" t="s">
        <v>8495</v>
      </c>
      <c r="E8811" s="597">
        <v>3.62</v>
      </c>
    </row>
    <row r="8812" spans="1:5">
      <c r="A8812" s="596">
        <v>34655</v>
      </c>
      <c r="B8812" s="596" t="s">
        <v>9483</v>
      </c>
      <c r="C8812" s="596" t="s">
        <v>8494</v>
      </c>
      <c r="D8812" s="596" t="s">
        <v>8495</v>
      </c>
      <c r="E8812" s="598">
        <v>5.32</v>
      </c>
    </row>
    <row r="8813" spans="1:5">
      <c r="A8813" s="596">
        <v>40607</v>
      </c>
      <c r="B8813" s="596" t="s">
        <v>9484</v>
      </c>
      <c r="C8813" s="596" t="s">
        <v>8494</v>
      </c>
      <c r="D8813" s="596" t="s">
        <v>8495</v>
      </c>
      <c r="E8813" s="598">
        <v>5.23</v>
      </c>
    </row>
    <row r="8814" spans="1:5">
      <c r="A8814" s="596">
        <v>567</v>
      </c>
      <c r="B8814" s="596" t="s">
        <v>9485</v>
      </c>
      <c r="C8814" s="596" t="s">
        <v>8539</v>
      </c>
      <c r="D8814" s="596" t="s">
        <v>8495</v>
      </c>
      <c r="E8814" s="598">
        <v>13.09</v>
      </c>
    </row>
    <row r="8815" spans="1:5">
      <c r="A8815" s="596">
        <v>574</v>
      </c>
      <c r="B8815" s="596" t="s">
        <v>9486</v>
      </c>
      <c r="C8815" s="596" t="s">
        <v>8539</v>
      </c>
      <c r="D8815" s="596" t="s">
        <v>8495</v>
      </c>
      <c r="E8815" s="598">
        <v>34.409999999999997</v>
      </c>
    </row>
    <row r="8816" spans="1:5">
      <c r="A8816" s="596">
        <v>568</v>
      </c>
      <c r="B8816" s="596" t="s">
        <v>9487</v>
      </c>
      <c r="C8816" s="596" t="s">
        <v>8539</v>
      </c>
      <c r="D8816" s="596" t="s">
        <v>8495</v>
      </c>
      <c r="E8816" s="598">
        <v>72.5</v>
      </c>
    </row>
    <row r="8817" spans="1:5">
      <c r="A8817" s="596">
        <v>4777</v>
      </c>
      <c r="B8817" s="596" t="s">
        <v>9488</v>
      </c>
      <c r="C8817" s="596" t="s">
        <v>124</v>
      </c>
      <c r="D8817" s="596" t="s">
        <v>8541</v>
      </c>
      <c r="E8817" s="598">
        <v>8.02</v>
      </c>
    </row>
    <row r="8818" spans="1:5">
      <c r="A8818" s="596">
        <v>592</v>
      </c>
      <c r="B8818" s="596" t="s">
        <v>9489</v>
      </c>
      <c r="C8818" s="596" t="s">
        <v>124</v>
      </c>
      <c r="D8818" s="596" t="s">
        <v>8541</v>
      </c>
      <c r="E8818" s="598">
        <v>37.799999999999997</v>
      </c>
    </row>
    <row r="8819" spans="1:5">
      <c r="A8819" s="596">
        <v>586</v>
      </c>
      <c r="B8819" s="596" t="s">
        <v>9490</v>
      </c>
      <c r="C8819" s="596" t="s">
        <v>8539</v>
      </c>
      <c r="D8819" s="596" t="s">
        <v>8541</v>
      </c>
      <c r="E8819" s="598">
        <v>22.22</v>
      </c>
    </row>
    <row r="8820" spans="1:5">
      <c r="A8820" s="596">
        <v>588</v>
      </c>
      <c r="B8820" s="596" t="s">
        <v>9491</v>
      </c>
      <c r="C8820" s="596" t="s">
        <v>8539</v>
      </c>
      <c r="D8820" s="596" t="s">
        <v>8541</v>
      </c>
      <c r="E8820" s="598">
        <v>35.15</v>
      </c>
    </row>
    <row r="8821" spans="1:5">
      <c r="A8821" s="596">
        <v>591</v>
      </c>
      <c r="B8821" s="596" t="s">
        <v>9492</v>
      </c>
      <c r="C8821" s="596" t="s">
        <v>124</v>
      </c>
      <c r="D8821" s="596" t="s">
        <v>8541</v>
      </c>
      <c r="E8821" s="598">
        <v>35.270000000000003</v>
      </c>
    </row>
    <row r="8822" spans="1:5">
      <c r="A8822" s="596">
        <v>584</v>
      </c>
      <c r="B8822" s="596" t="s">
        <v>9493</v>
      </c>
      <c r="C8822" s="596" t="s">
        <v>8539</v>
      </c>
      <c r="D8822" s="596" t="s">
        <v>8541</v>
      </c>
      <c r="E8822" s="597">
        <v>37.54</v>
      </c>
    </row>
    <row r="8823" spans="1:5">
      <c r="A8823" s="596">
        <v>589</v>
      </c>
      <c r="B8823" s="596" t="s">
        <v>9494</v>
      </c>
      <c r="C8823" s="596" t="s">
        <v>8539</v>
      </c>
      <c r="D8823" s="596" t="s">
        <v>8541</v>
      </c>
      <c r="E8823" s="597">
        <v>59.42</v>
      </c>
    </row>
    <row r="8824" spans="1:5">
      <c r="A8824" s="596">
        <v>1165</v>
      </c>
      <c r="B8824" s="596" t="s">
        <v>9495</v>
      </c>
      <c r="C8824" s="596" t="s">
        <v>8494</v>
      </c>
      <c r="D8824" s="596" t="s">
        <v>8495</v>
      </c>
      <c r="E8824" s="597">
        <v>15.57</v>
      </c>
    </row>
    <row r="8825" spans="1:5">
      <c r="A8825" s="596">
        <v>1164</v>
      </c>
      <c r="B8825" s="596" t="s">
        <v>9496</v>
      </c>
      <c r="C8825" s="596" t="s">
        <v>8494</v>
      </c>
      <c r="D8825" s="596" t="s">
        <v>8495</v>
      </c>
      <c r="E8825" s="597">
        <v>12.61</v>
      </c>
    </row>
    <row r="8826" spans="1:5">
      <c r="A8826" s="596">
        <v>1162</v>
      </c>
      <c r="B8826" s="596" t="s">
        <v>9497</v>
      </c>
      <c r="C8826" s="596" t="s">
        <v>8494</v>
      </c>
      <c r="D8826" s="596" t="s">
        <v>8495</v>
      </c>
      <c r="E8826" s="598">
        <v>4.38</v>
      </c>
    </row>
    <row r="8827" spans="1:5">
      <c r="A8827" s="596">
        <v>12395</v>
      </c>
      <c r="B8827" s="596" t="s">
        <v>9498</v>
      </c>
      <c r="C8827" s="596" t="s">
        <v>8494</v>
      </c>
      <c r="D8827" s="596" t="s">
        <v>8495</v>
      </c>
      <c r="E8827" s="597">
        <v>4.26</v>
      </c>
    </row>
    <row r="8828" spans="1:5">
      <c r="A8828" s="596">
        <v>1170</v>
      </c>
      <c r="B8828" s="596" t="s">
        <v>9499</v>
      </c>
      <c r="C8828" s="596" t="s">
        <v>8494</v>
      </c>
      <c r="D8828" s="596" t="s">
        <v>8495</v>
      </c>
      <c r="E8828" s="597">
        <v>8.26</v>
      </c>
    </row>
    <row r="8829" spans="1:5">
      <c r="A8829" s="596">
        <v>1169</v>
      </c>
      <c r="B8829" s="596" t="s">
        <v>9500</v>
      </c>
      <c r="C8829" s="596" t="s">
        <v>8494</v>
      </c>
      <c r="D8829" s="596" t="s">
        <v>8495</v>
      </c>
      <c r="E8829" s="597">
        <v>40.56</v>
      </c>
    </row>
    <row r="8830" spans="1:5">
      <c r="A8830" s="596">
        <v>1166</v>
      </c>
      <c r="B8830" s="596" t="s">
        <v>9501</v>
      </c>
      <c r="C8830" s="596" t="s">
        <v>8494</v>
      </c>
      <c r="D8830" s="596" t="s">
        <v>8495</v>
      </c>
      <c r="E8830" s="597">
        <v>22.49</v>
      </c>
    </row>
    <row r="8831" spans="1:5">
      <c r="A8831" s="596">
        <v>1163</v>
      </c>
      <c r="B8831" s="596" t="s">
        <v>9502</v>
      </c>
      <c r="C8831" s="596" t="s">
        <v>8494</v>
      </c>
      <c r="D8831" s="596" t="s">
        <v>8495</v>
      </c>
      <c r="E8831" s="597">
        <v>5.67</v>
      </c>
    </row>
    <row r="8832" spans="1:5">
      <c r="A8832" s="596">
        <v>12396</v>
      </c>
      <c r="B8832" s="596" t="s">
        <v>9503</v>
      </c>
      <c r="C8832" s="596" t="s">
        <v>8494</v>
      </c>
      <c r="D8832" s="596" t="s">
        <v>8495</v>
      </c>
      <c r="E8832" s="597">
        <v>4.26</v>
      </c>
    </row>
    <row r="8833" spans="1:5">
      <c r="A8833" s="596">
        <v>1168</v>
      </c>
      <c r="B8833" s="596" t="s">
        <v>9504</v>
      </c>
      <c r="C8833" s="596" t="s">
        <v>8494</v>
      </c>
      <c r="D8833" s="596" t="s">
        <v>8495</v>
      </c>
      <c r="E8833" s="597">
        <v>57.83</v>
      </c>
    </row>
    <row r="8834" spans="1:5">
      <c r="A8834" s="596">
        <v>1167</v>
      </c>
      <c r="B8834" s="596" t="s">
        <v>9505</v>
      </c>
      <c r="C8834" s="596" t="s">
        <v>8494</v>
      </c>
      <c r="D8834" s="596" t="s">
        <v>8495</v>
      </c>
      <c r="E8834" s="597">
        <v>96.73</v>
      </c>
    </row>
    <row r="8835" spans="1:5">
      <c r="A8835" s="596">
        <v>36331</v>
      </c>
      <c r="B8835" s="596" t="s">
        <v>9506</v>
      </c>
      <c r="C8835" s="596" t="s">
        <v>8494</v>
      </c>
      <c r="D8835" s="596" t="s">
        <v>8541</v>
      </c>
      <c r="E8835" s="597">
        <v>2.11</v>
      </c>
    </row>
    <row r="8836" spans="1:5">
      <c r="A8836" s="596">
        <v>36346</v>
      </c>
      <c r="B8836" s="596" t="s">
        <v>9507</v>
      </c>
      <c r="C8836" s="596" t="s">
        <v>8494</v>
      </c>
      <c r="D8836" s="596" t="s">
        <v>8541</v>
      </c>
      <c r="E8836" s="598">
        <v>3.16</v>
      </c>
    </row>
    <row r="8837" spans="1:5">
      <c r="A8837" s="596">
        <v>1197</v>
      </c>
      <c r="B8837" s="596" t="s">
        <v>9508</v>
      </c>
      <c r="C8837" s="596" t="s">
        <v>8494</v>
      </c>
      <c r="D8837" s="596" t="s">
        <v>8495</v>
      </c>
      <c r="E8837" s="597">
        <v>1.62</v>
      </c>
    </row>
    <row r="8838" spans="1:5">
      <c r="A8838" s="596">
        <v>1202</v>
      </c>
      <c r="B8838" s="596" t="s">
        <v>9509</v>
      </c>
      <c r="C8838" s="596" t="s">
        <v>8494</v>
      </c>
      <c r="D8838" s="596" t="s">
        <v>8495</v>
      </c>
      <c r="E8838" s="598">
        <v>4.58</v>
      </c>
    </row>
    <row r="8839" spans="1:5">
      <c r="A8839" s="596">
        <v>1198</v>
      </c>
      <c r="B8839" s="596" t="s">
        <v>9510</v>
      </c>
      <c r="C8839" s="596" t="s">
        <v>8494</v>
      </c>
      <c r="D8839" s="596" t="s">
        <v>8495</v>
      </c>
      <c r="E8839" s="597">
        <v>2.12</v>
      </c>
    </row>
    <row r="8840" spans="1:5">
      <c r="A8840" s="596">
        <v>20088</v>
      </c>
      <c r="B8840" s="596" t="s">
        <v>9511</v>
      </c>
      <c r="C8840" s="596" t="s">
        <v>8494</v>
      </c>
      <c r="D8840" s="596" t="s">
        <v>8495</v>
      </c>
      <c r="E8840" s="598">
        <v>12.92</v>
      </c>
    </row>
    <row r="8841" spans="1:5">
      <c r="A8841" s="596">
        <v>20089</v>
      </c>
      <c r="B8841" s="596" t="s">
        <v>9512</v>
      </c>
      <c r="C8841" s="596" t="s">
        <v>8494</v>
      </c>
      <c r="D8841" s="596" t="s">
        <v>8495</v>
      </c>
      <c r="E8841" s="597">
        <v>63.34</v>
      </c>
    </row>
    <row r="8842" spans="1:5">
      <c r="A8842" s="596">
        <v>20087</v>
      </c>
      <c r="B8842" s="596" t="s">
        <v>9513</v>
      </c>
      <c r="C8842" s="596" t="s">
        <v>8494</v>
      </c>
      <c r="D8842" s="596" t="s">
        <v>8495</v>
      </c>
      <c r="E8842" s="597">
        <v>10.69</v>
      </c>
    </row>
    <row r="8843" spans="1:5">
      <c r="A8843" s="596">
        <v>1200</v>
      </c>
      <c r="B8843" s="596" t="s">
        <v>9514</v>
      </c>
      <c r="C8843" s="596" t="s">
        <v>8494</v>
      </c>
      <c r="D8843" s="596" t="s">
        <v>8495</v>
      </c>
      <c r="E8843" s="597">
        <v>9.7100000000000009</v>
      </c>
    </row>
    <row r="8844" spans="1:5">
      <c r="A8844" s="596">
        <v>12909</v>
      </c>
      <c r="B8844" s="596" t="s">
        <v>9515</v>
      </c>
      <c r="C8844" s="596" t="s">
        <v>8494</v>
      </c>
      <c r="D8844" s="596" t="s">
        <v>8495</v>
      </c>
      <c r="E8844" s="597">
        <v>4.5</v>
      </c>
    </row>
    <row r="8845" spans="1:5">
      <c r="A8845" s="596">
        <v>12910</v>
      </c>
      <c r="B8845" s="596" t="s">
        <v>9516</v>
      </c>
      <c r="C8845" s="596" t="s">
        <v>8494</v>
      </c>
      <c r="D8845" s="596" t="s">
        <v>8495</v>
      </c>
      <c r="E8845" s="597">
        <v>8.09</v>
      </c>
    </row>
    <row r="8846" spans="1:5">
      <c r="A8846" s="596">
        <v>1191</v>
      </c>
      <c r="B8846" s="596" t="s">
        <v>9517</v>
      </c>
      <c r="C8846" s="596" t="s">
        <v>8494</v>
      </c>
      <c r="D8846" s="596" t="s">
        <v>8495</v>
      </c>
      <c r="E8846" s="597">
        <v>1.1499999999999999</v>
      </c>
    </row>
    <row r="8847" spans="1:5">
      <c r="A8847" s="596">
        <v>1185</v>
      </c>
      <c r="B8847" s="596" t="s">
        <v>9518</v>
      </c>
      <c r="C8847" s="596" t="s">
        <v>8494</v>
      </c>
      <c r="D8847" s="596" t="s">
        <v>8495</v>
      </c>
      <c r="E8847" s="597">
        <v>1.1499999999999999</v>
      </c>
    </row>
    <row r="8848" spans="1:5">
      <c r="A8848" s="596">
        <v>1189</v>
      </c>
      <c r="B8848" s="596" t="s">
        <v>9519</v>
      </c>
      <c r="C8848" s="596" t="s">
        <v>8494</v>
      </c>
      <c r="D8848" s="596" t="s">
        <v>8495</v>
      </c>
      <c r="E8848" s="597">
        <v>1.88</v>
      </c>
    </row>
    <row r="8849" spans="1:5">
      <c r="A8849" s="596">
        <v>1193</v>
      </c>
      <c r="B8849" s="596" t="s">
        <v>9520</v>
      </c>
      <c r="C8849" s="596" t="s">
        <v>8494</v>
      </c>
      <c r="D8849" s="596" t="s">
        <v>8495</v>
      </c>
      <c r="E8849" s="597">
        <v>3.62</v>
      </c>
    </row>
    <row r="8850" spans="1:5">
      <c r="A8850" s="596">
        <v>1194</v>
      </c>
      <c r="B8850" s="596" t="s">
        <v>9521</v>
      </c>
      <c r="C8850" s="596" t="s">
        <v>8494</v>
      </c>
      <c r="D8850" s="596" t="s">
        <v>8495</v>
      </c>
      <c r="E8850" s="597">
        <v>6.54</v>
      </c>
    </row>
    <row r="8851" spans="1:5">
      <c r="A8851" s="596">
        <v>1195</v>
      </c>
      <c r="B8851" s="596" t="s">
        <v>9522</v>
      </c>
      <c r="C8851" s="596" t="s">
        <v>8494</v>
      </c>
      <c r="D8851" s="596" t="s">
        <v>8495</v>
      </c>
      <c r="E8851" s="597">
        <v>11.01</v>
      </c>
    </row>
    <row r="8852" spans="1:5">
      <c r="A8852" s="596">
        <v>1204</v>
      </c>
      <c r="B8852" s="596" t="s">
        <v>9523</v>
      </c>
      <c r="C8852" s="596" t="s">
        <v>8494</v>
      </c>
      <c r="D8852" s="596" t="s">
        <v>8495</v>
      </c>
      <c r="E8852" s="597">
        <v>19.260000000000002</v>
      </c>
    </row>
    <row r="8853" spans="1:5">
      <c r="A8853" s="596">
        <v>1207</v>
      </c>
      <c r="B8853" s="596" t="s">
        <v>9524</v>
      </c>
      <c r="C8853" s="596" t="s">
        <v>8494</v>
      </c>
      <c r="D8853" s="596" t="s">
        <v>8495</v>
      </c>
      <c r="E8853" s="598">
        <v>28.06</v>
      </c>
    </row>
    <row r="8854" spans="1:5">
      <c r="A8854" s="596">
        <v>1206</v>
      </c>
      <c r="B8854" s="596" t="s">
        <v>9525</v>
      </c>
      <c r="C8854" s="596" t="s">
        <v>8494</v>
      </c>
      <c r="D8854" s="596" t="s">
        <v>8495</v>
      </c>
      <c r="E8854" s="597">
        <v>7.03</v>
      </c>
    </row>
    <row r="8855" spans="1:5">
      <c r="A8855" s="596">
        <v>1183</v>
      </c>
      <c r="B8855" s="596" t="s">
        <v>9526</v>
      </c>
      <c r="C8855" s="596" t="s">
        <v>8494</v>
      </c>
      <c r="D8855" s="596" t="s">
        <v>8495</v>
      </c>
      <c r="E8855" s="597">
        <v>18.32</v>
      </c>
    </row>
    <row r="8856" spans="1:5">
      <c r="A8856" s="596">
        <v>42685</v>
      </c>
      <c r="B8856" s="596" t="s">
        <v>9527</v>
      </c>
      <c r="C8856" s="596" t="s">
        <v>8494</v>
      </c>
      <c r="D8856" s="596" t="s">
        <v>8495</v>
      </c>
      <c r="E8856" s="597">
        <v>65.64</v>
      </c>
    </row>
    <row r="8857" spans="1:5">
      <c r="A8857" s="596">
        <v>42686</v>
      </c>
      <c r="B8857" s="596" t="s">
        <v>9528</v>
      </c>
      <c r="C8857" s="596" t="s">
        <v>8494</v>
      </c>
      <c r="D8857" s="596" t="s">
        <v>8495</v>
      </c>
      <c r="E8857" s="597">
        <v>72.3</v>
      </c>
    </row>
    <row r="8858" spans="1:5">
      <c r="A8858" s="596">
        <v>12894</v>
      </c>
      <c r="B8858" s="596" t="s">
        <v>9529</v>
      </c>
      <c r="C8858" s="596" t="s">
        <v>8494</v>
      </c>
      <c r="D8858" s="596" t="s">
        <v>8495</v>
      </c>
      <c r="E8858" s="597">
        <v>20.67</v>
      </c>
    </row>
    <row r="8859" spans="1:5">
      <c r="A8859" s="596">
        <v>12895</v>
      </c>
      <c r="B8859" s="596" t="s">
        <v>9530</v>
      </c>
      <c r="C8859" s="596" t="s">
        <v>8494</v>
      </c>
      <c r="D8859" s="596" t="s">
        <v>8500</v>
      </c>
      <c r="E8859" s="597">
        <v>15.9</v>
      </c>
    </row>
    <row r="8860" spans="1:5">
      <c r="A8860" s="596">
        <v>1631</v>
      </c>
      <c r="B8860" s="596" t="s">
        <v>9531</v>
      </c>
      <c r="C8860" s="596" t="s">
        <v>8494</v>
      </c>
      <c r="D8860" s="596" t="s">
        <v>8495</v>
      </c>
      <c r="E8860" s="598">
        <v>172.79</v>
      </c>
    </row>
    <row r="8861" spans="1:5">
      <c r="A8861" s="596">
        <v>1633</v>
      </c>
      <c r="B8861" s="596" t="s">
        <v>9532</v>
      </c>
      <c r="C8861" s="596" t="s">
        <v>8494</v>
      </c>
      <c r="D8861" s="596" t="s">
        <v>8495</v>
      </c>
      <c r="E8861" s="598">
        <v>293.58999999999997</v>
      </c>
    </row>
    <row r="8862" spans="1:5">
      <c r="A8862" s="596">
        <v>10818</v>
      </c>
      <c r="B8862" s="596" t="s">
        <v>9533</v>
      </c>
      <c r="C8862" s="596" t="s">
        <v>124</v>
      </c>
      <c r="D8862" s="596" t="s">
        <v>8495</v>
      </c>
      <c r="E8862" s="598">
        <v>52.57</v>
      </c>
    </row>
    <row r="8863" spans="1:5">
      <c r="A8863" s="596">
        <v>41410</v>
      </c>
      <c r="B8863" s="596" t="s">
        <v>9534</v>
      </c>
      <c r="C8863" s="596" t="s">
        <v>8494</v>
      </c>
      <c r="D8863" s="596" t="s">
        <v>8495</v>
      </c>
      <c r="E8863" s="598">
        <v>90.95</v>
      </c>
    </row>
    <row r="8864" spans="1:5">
      <c r="A8864" s="596">
        <v>41411</v>
      </c>
      <c r="B8864" s="596" t="s">
        <v>9535</v>
      </c>
      <c r="C8864" s="596" t="s">
        <v>8494</v>
      </c>
      <c r="D8864" s="596" t="s">
        <v>8495</v>
      </c>
      <c r="E8864" s="598">
        <v>82.45</v>
      </c>
    </row>
    <row r="8865" spans="1:5">
      <c r="A8865" s="596">
        <v>41412</v>
      </c>
      <c r="B8865" s="596" t="s">
        <v>9536</v>
      </c>
      <c r="C8865" s="596" t="s">
        <v>8494</v>
      </c>
      <c r="D8865" s="596" t="s">
        <v>8495</v>
      </c>
      <c r="E8865" s="598">
        <v>159.47999999999999</v>
      </c>
    </row>
    <row r="8866" spans="1:5">
      <c r="A8866" s="596">
        <v>41413</v>
      </c>
      <c r="B8866" s="596" t="s">
        <v>9537</v>
      </c>
      <c r="C8866" s="596" t="s">
        <v>8494</v>
      </c>
      <c r="D8866" s="596" t="s">
        <v>8495</v>
      </c>
      <c r="E8866" s="598">
        <v>143.51</v>
      </c>
    </row>
    <row r="8867" spans="1:5">
      <c r="A8867" s="596">
        <v>39359</v>
      </c>
      <c r="B8867" s="596" t="s">
        <v>9538</v>
      </c>
      <c r="C8867" s="596" t="s">
        <v>8494</v>
      </c>
      <c r="D8867" s="596" t="s">
        <v>8541</v>
      </c>
      <c r="E8867" s="598">
        <v>38.49</v>
      </c>
    </row>
    <row r="8868" spans="1:5">
      <c r="A8868" s="596">
        <v>39360</v>
      </c>
      <c r="B8868" s="596" t="s">
        <v>9539</v>
      </c>
      <c r="C8868" s="596" t="s">
        <v>8494</v>
      </c>
      <c r="D8868" s="596" t="s">
        <v>8541</v>
      </c>
      <c r="E8868" s="598">
        <v>38.49</v>
      </c>
    </row>
    <row r="8869" spans="1:5">
      <c r="A8869" s="596">
        <v>10710</v>
      </c>
      <c r="B8869" s="596" t="s">
        <v>9540</v>
      </c>
      <c r="C8869" s="596" t="s">
        <v>8898</v>
      </c>
      <c r="D8869" s="596" t="s">
        <v>8541</v>
      </c>
      <c r="E8869" s="598">
        <v>165.02</v>
      </c>
    </row>
    <row r="8870" spans="1:5">
      <c r="A8870" s="596">
        <v>10709</v>
      </c>
      <c r="B8870" s="596" t="s">
        <v>9541</v>
      </c>
      <c r="C8870" s="596" t="s">
        <v>8898</v>
      </c>
      <c r="D8870" s="596" t="s">
        <v>8541</v>
      </c>
      <c r="E8870" s="597">
        <v>202.73</v>
      </c>
    </row>
    <row r="8871" spans="1:5">
      <c r="A8871" s="596">
        <v>39636</v>
      </c>
      <c r="B8871" s="596" t="s">
        <v>9542</v>
      </c>
      <c r="C8871" s="596" t="s">
        <v>8898</v>
      </c>
      <c r="D8871" s="596" t="s">
        <v>8541</v>
      </c>
      <c r="E8871" s="597">
        <v>207.02</v>
      </c>
    </row>
    <row r="8872" spans="1:5">
      <c r="A8872" s="596">
        <v>10708</v>
      </c>
      <c r="B8872" s="596" t="s">
        <v>9543</v>
      </c>
      <c r="C8872" s="596" t="s">
        <v>8898</v>
      </c>
      <c r="D8872" s="596" t="s">
        <v>8541</v>
      </c>
      <c r="E8872" s="597">
        <v>63.88</v>
      </c>
    </row>
    <row r="8873" spans="1:5">
      <c r="A8873" s="596">
        <v>39635</v>
      </c>
      <c r="B8873" s="596" t="s">
        <v>9544</v>
      </c>
      <c r="C8873" s="596" t="s">
        <v>8898</v>
      </c>
      <c r="D8873" s="596" t="s">
        <v>8541</v>
      </c>
      <c r="E8873" s="597">
        <v>108.76</v>
      </c>
    </row>
    <row r="8874" spans="1:5">
      <c r="A8874" s="596">
        <v>6117</v>
      </c>
      <c r="B8874" s="596" t="s">
        <v>9545</v>
      </c>
      <c r="C8874" s="596" t="s">
        <v>8643</v>
      </c>
      <c r="D8874" s="596" t="s">
        <v>8495</v>
      </c>
      <c r="E8874" s="597">
        <v>13.85</v>
      </c>
    </row>
    <row r="8875" spans="1:5">
      <c r="A8875" s="596">
        <v>40913</v>
      </c>
      <c r="B8875" s="596" t="s">
        <v>9546</v>
      </c>
      <c r="C8875" s="596" t="s">
        <v>8645</v>
      </c>
      <c r="D8875" s="596" t="s">
        <v>8495</v>
      </c>
      <c r="E8875" s="598">
        <v>2434.4299999999998</v>
      </c>
    </row>
    <row r="8876" spans="1:5">
      <c r="A8876" s="596">
        <v>1214</v>
      </c>
      <c r="B8876" s="596" t="s">
        <v>9547</v>
      </c>
      <c r="C8876" s="596" t="s">
        <v>8643</v>
      </c>
      <c r="D8876" s="596" t="s">
        <v>8495</v>
      </c>
      <c r="E8876" s="597">
        <v>16.18</v>
      </c>
    </row>
    <row r="8877" spans="1:5">
      <c r="A8877" s="596">
        <v>40915</v>
      </c>
      <c r="B8877" s="596" t="s">
        <v>9548</v>
      </c>
      <c r="C8877" s="596" t="s">
        <v>8645</v>
      </c>
      <c r="D8877" s="596" t="s">
        <v>8495</v>
      </c>
      <c r="E8877" s="598">
        <v>2843.96</v>
      </c>
    </row>
    <row r="8878" spans="1:5">
      <c r="A8878" s="596">
        <v>40914</v>
      </c>
      <c r="B8878" s="596" t="s">
        <v>9549</v>
      </c>
      <c r="C8878" s="596" t="s">
        <v>8645</v>
      </c>
      <c r="D8878" s="596" t="s">
        <v>8495</v>
      </c>
      <c r="E8878" s="598">
        <v>3020.19</v>
      </c>
    </row>
    <row r="8879" spans="1:5">
      <c r="A8879" s="596">
        <v>1213</v>
      </c>
      <c r="B8879" s="596" t="s">
        <v>9550</v>
      </c>
      <c r="C8879" s="596" t="s">
        <v>8643</v>
      </c>
      <c r="D8879" s="596" t="s">
        <v>8500</v>
      </c>
      <c r="E8879" s="597">
        <v>17.190000000000001</v>
      </c>
    </row>
    <row r="8880" spans="1:5">
      <c r="A8880" s="596">
        <v>5091</v>
      </c>
      <c r="B8880" s="596" t="s">
        <v>9551</v>
      </c>
      <c r="C8880" s="596" t="s">
        <v>8494</v>
      </c>
      <c r="D8880" s="596" t="s">
        <v>8495</v>
      </c>
      <c r="E8880" s="597">
        <v>23.71</v>
      </c>
    </row>
    <row r="8881" spans="1:5">
      <c r="A8881" s="596">
        <v>14615</v>
      </c>
      <c r="B8881" s="596" t="s">
        <v>9552</v>
      </c>
      <c r="C8881" s="596" t="s">
        <v>8494</v>
      </c>
      <c r="D8881" s="596" t="s">
        <v>8495</v>
      </c>
      <c r="E8881" s="598">
        <v>3533.16</v>
      </c>
    </row>
    <row r="8882" spans="1:5">
      <c r="A8882" s="596">
        <v>2711</v>
      </c>
      <c r="B8882" s="596" t="s">
        <v>9553</v>
      </c>
      <c r="C8882" s="596" t="s">
        <v>8494</v>
      </c>
      <c r="D8882" s="596" t="s">
        <v>8500</v>
      </c>
      <c r="E8882" s="597">
        <v>276.75</v>
      </c>
    </row>
    <row r="8883" spans="1:5">
      <c r="A8883" s="596">
        <v>37727</v>
      </c>
      <c r="B8883" s="596" t="s">
        <v>9554</v>
      </c>
      <c r="C8883" s="596" t="s">
        <v>8494</v>
      </c>
      <c r="D8883" s="596" t="s">
        <v>8500</v>
      </c>
      <c r="E8883" s="598">
        <v>18900</v>
      </c>
    </row>
    <row r="8884" spans="1:5">
      <c r="A8884" s="596">
        <v>37728</v>
      </c>
      <c r="B8884" s="596" t="s">
        <v>9555</v>
      </c>
      <c r="C8884" s="596" t="s">
        <v>8494</v>
      </c>
      <c r="D8884" s="596" t="s">
        <v>8495</v>
      </c>
      <c r="E8884" s="598">
        <v>25640.560000000001</v>
      </c>
    </row>
    <row r="8885" spans="1:5">
      <c r="A8885" s="596">
        <v>37729</v>
      </c>
      <c r="B8885" s="596" t="s">
        <v>9556</v>
      </c>
      <c r="C8885" s="596" t="s">
        <v>8494</v>
      </c>
      <c r="D8885" s="596" t="s">
        <v>8495</v>
      </c>
      <c r="E8885" s="598">
        <v>27755.24</v>
      </c>
    </row>
    <row r="8886" spans="1:5">
      <c r="A8886" s="596">
        <v>37730</v>
      </c>
      <c r="B8886" s="596" t="s">
        <v>9557</v>
      </c>
      <c r="C8886" s="596" t="s">
        <v>8494</v>
      </c>
      <c r="D8886" s="596" t="s">
        <v>8495</v>
      </c>
      <c r="E8886" s="598">
        <v>29869.93</v>
      </c>
    </row>
    <row r="8887" spans="1:5">
      <c r="A8887" s="596">
        <v>37731</v>
      </c>
      <c r="B8887" s="596" t="s">
        <v>9558</v>
      </c>
      <c r="C8887" s="596" t="s">
        <v>8494</v>
      </c>
      <c r="D8887" s="596" t="s">
        <v>8495</v>
      </c>
      <c r="E8887" s="598">
        <v>31984.61</v>
      </c>
    </row>
    <row r="8888" spans="1:5">
      <c r="A8888" s="596">
        <v>37732</v>
      </c>
      <c r="B8888" s="596" t="s">
        <v>9559</v>
      </c>
      <c r="C8888" s="596" t="s">
        <v>8494</v>
      </c>
      <c r="D8888" s="596" t="s">
        <v>8495</v>
      </c>
      <c r="E8888" s="598">
        <v>36478.32</v>
      </c>
    </row>
    <row r="8889" spans="1:5">
      <c r="A8889" s="596">
        <v>36496</v>
      </c>
      <c r="B8889" s="596" t="s">
        <v>9560</v>
      </c>
      <c r="C8889" s="596" t="s">
        <v>8494</v>
      </c>
      <c r="D8889" s="596" t="s">
        <v>8495</v>
      </c>
      <c r="E8889" s="598">
        <v>8970.64</v>
      </c>
    </row>
    <row r="8890" spans="1:5">
      <c r="A8890" s="596">
        <v>10630</v>
      </c>
      <c r="B8890" s="596" t="s">
        <v>9561</v>
      </c>
      <c r="C8890" s="596" t="s">
        <v>8494</v>
      </c>
      <c r="D8890" s="596" t="s">
        <v>8541</v>
      </c>
      <c r="E8890" s="598">
        <v>885967.01</v>
      </c>
    </row>
    <row r="8891" spans="1:5">
      <c r="A8891" s="596">
        <v>37762</v>
      </c>
      <c r="B8891" s="596" t="s">
        <v>9562</v>
      </c>
      <c r="C8891" s="596" t="s">
        <v>8494</v>
      </c>
      <c r="D8891" s="596" t="s">
        <v>8541</v>
      </c>
      <c r="E8891" s="598">
        <v>759839.92</v>
      </c>
    </row>
    <row r="8892" spans="1:5">
      <c r="A8892" s="596">
        <v>37763</v>
      </c>
      <c r="B8892" s="596" t="s">
        <v>9563</v>
      </c>
      <c r="C8892" s="596" t="s">
        <v>8494</v>
      </c>
      <c r="D8892" s="596" t="s">
        <v>8541</v>
      </c>
      <c r="E8892" s="598">
        <v>769068.62</v>
      </c>
    </row>
    <row r="8893" spans="1:5">
      <c r="A8893" s="596">
        <v>41992</v>
      </c>
      <c r="B8893" s="596" t="s">
        <v>9564</v>
      </c>
      <c r="C8893" s="596" t="s">
        <v>8494</v>
      </c>
      <c r="D8893" s="596" t="s">
        <v>8541</v>
      </c>
      <c r="E8893" s="598">
        <v>874277.32</v>
      </c>
    </row>
    <row r="8894" spans="1:5">
      <c r="A8894" s="596">
        <v>13215</v>
      </c>
      <c r="B8894" s="596" t="s">
        <v>9565</v>
      </c>
      <c r="C8894" s="596" t="s">
        <v>8494</v>
      </c>
      <c r="D8894" s="596" t="s">
        <v>8541</v>
      </c>
      <c r="E8894" s="598">
        <v>1072081.68</v>
      </c>
    </row>
    <row r="8895" spans="1:5">
      <c r="A8895" s="596">
        <v>4235</v>
      </c>
      <c r="B8895" s="596" t="s">
        <v>9566</v>
      </c>
      <c r="C8895" s="596" t="s">
        <v>8643</v>
      </c>
      <c r="D8895" s="596" t="s">
        <v>8495</v>
      </c>
      <c r="E8895" s="597">
        <v>14.58</v>
      </c>
    </row>
    <row r="8896" spans="1:5">
      <c r="A8896" s="596">
        <v>40976</v>
      </c>
      <c r="B8896" s="596" t="s">
        <v>9567</v>
      </c>
      <c r="C8896" s="596" t="s">
        <v>8645</v>
      </c>
      <c r="D8896" s="596" t="s">
        <v>8495</v>
      </c>
      <c r="E8896" s="598">
        <v>2565.54</v>
      </c>
    </row>
    <row r="8897" spans="1:5">
      <c r="A8897" s="596">
        <v>43091</v>
      </c>
      <c r="B8897" s="596" t="s">
        <v>9568</v>
      </c>
      <c r="C8897" s="596" t="s">
        <v>8494</v>
      </c>
      <c r="D8897" s="596" t="s">
        <v>8495</v>
      </c>
      <c r="E8897" s="598">
        <v>7182.46</v>
      </c>
    </row>
    <row r="8898" spans="1:5">
      <c r="A8898" s="596">
        <v>43092</v>
      </c>
      <c r="B8898" s="596" t="s">
        <v>9569</v>
      </c>
      <c r="C8898" s="596" t="s">
        <v>8494</v>
      </c>
      <c r="D8898" s="596" t="s">
        <v>8495</v>
      </c>
      <c r="E8898" s="598">
        <v>9576.6200000000008</v>
      </c>
    </row>
    <row r="8899" spans="1:5">
      <c r="A8899" s="596">
        <v>43089</v>
      </c>
      <c r="B8899" s="596" t="s">
        <v>9570</v>
      </c>
      <c r="C8899" s="596" t="s">
        <v>8494</v>
      </c>
      <c r="D8899" s="596" t="s">
        <v>8495</v>
      </c>
      <c r="E8899" s="598">
        <v>1669</v>
      </c>
    </row>
    <row r="8900" spans="1:5">
      <c r="A8900" s="596">
        <v>43090</v>
      </c>
      <c r="B8900" s="596" t="s">
        <v>9571</v>
      </c>
      <c r="C8900" s="596" t="s">
        <v>8494</v>
      </c>
      <c r="D8900" s="596" t="s">
        <v>8495</v>
      </c>
      <c r="E8900" s="598">
        <v>3683.31</v>
      </c>
    </row>
    <row r="8901" spans="1:5">
      <c r="A8901" s="596">
        <v>41967</v>
      </c>
      <c r="B8901" s="596" t="s">
        <v>9572</v>
      </c>
      <c r="C8901" s="596" t="s">
        <v>8545</v>
      </c>
      <c r="D8901" s="596" t="s">
        <v>8495</v>
      </c>
      <c r="E8901" s="597">
        <v>21.42</v>
      </c>
    </row>
    <row r="8902" spans="1:5">
      <c r="A8902" s="596">
        <v>12760</v>
      </c>
      <c r="B8902" s="596" t="s">
        <v>9573</v>
      </c>
      <c r="C8902" s="596" t="s">
        <v>8898</v>
      </c>
      <c r="D8902" s="596" t="s">
        <v>8495</v>
      </c>
      <c r="E8902" s="598">
        <v>1625.23</v>
      </c>
    </row>
    <row r="8903" spans="1:5">
      <c r="A8903" s="596">
        <v>12759</v>
      </c>
      <c r="B8903" s="596" t="s">
        <v>9574</v>
      </c>
      <c r="C8903" s="596" t="s">
        <v>8898</v>
      </c>
      <c r="D8903" s="596" t="s">
        <v>8495</v>
      </c>
      <c r="E8903" s="598">
        <v>1083.47</v>
      </c>
    </row>
    <row r="8904" spans="1:5">
      <c r="A8904" s="596">
        <v>43105</v>
      </c>
      <c r="B8904" s="596" t="s">
        <v>9575</v>
      </c>
      <c r="C8904" s="596" t="s">
        <v>124</v>
      </c>
      <c r="D8904" s="596" t="s">
        <v>8495</v>
      </c>
      <c r="E8904" s="597">
        <v>44.19</v>
      </c>
    </row>
    <row r="8905" spans="1:5">
      <c r="A8905" s="596">
        <v>40424</v>
      </c>
      <c r="B8905" s="596" t="s">
        <v>9576</v>
      </c>
      <c r="C8905" s="596" t="s">
        <v>124</v>
      </c>
      <c r="D8905" s="596" t="s">
        <v>8495</v>
      </c>
      <c r="E8905" s="597">
        <v>11.22</v>
      </c>
    </row>
    <row r="8906" spans="1:5">
      <c r="A8906" s="596">
        <v>1325</v>
      </c>
      <c r="B8906" s="596" t="s">
        <v>9577</v>
      </c>
      <c r="C8906" s="596" t="s">
        <v>124</v>
      </c>
      <c r="D8906" s="596" t="s">
        <v>8495</v>
      </c>
      <c r="E8906" s="597">
        <v>12.29</v>
      </c>
    </row>
    <row r="8907" spans="1:5">
      <c r="A8907" s="596">
        <v>1327</v>
      </c>
      <c r="B8907" s="596" t="s">
        <v>9578</v>
      </c>
      <c r="C8907" s="596" t="s">
        <v>124</v>
      </c>
      <c r="D8907" s="596" t="s">
        <v>8495</v>
      </c>
      <c r="E8907" s="598">
        <v>13.09</v>
      </c>
    </row>
    <row r="8908" spans="1:5">
      <c r="A8908" s="596">
        <v>1328</v>
      </c>
      <c r="B8908" s="596" t="s">
        <v>9579</v>
      </c>
      <c r="C8908" s="596" t="s">
        <v>124</v>
      </c>
      <c r="D8908" s="596" t="s">
        <v>8495</v>
      </c>
      <c r="E8908" s="597">
        <v>12.32</v>
      </c>
    </row>
    <row r="8909" spans="1:5">
      <c r="A8909" s="596">
        <v>1321</v>
      </c>
      <c r="B8909" s="596" t="s">
        <v>9580</v>
      </c>
      <c r="C8909" s="596" t="s">
        <v>124</v>
      </c>
      <c r="D8909" s="596" t="s">
        <v>8495</v>
      </c>
      <c r="E8909" s="597">
        <v>11.41</v>
      </c>
    </row>
    <row r="8910" spans="1:5">
      <c r="A8910" s="596">
        <v>1318</v>
      </c>
      <c r="B8910" s="596" t="s">
        <v>9581</v>
      </c>
      <c r="C8910" s="596" t="s">
        <v>124</v>
      </c>
      <c r="D8910" s="596" t="s">
        <v>8495</v>
      </c>
      <c r="E8910" s="598">
        <v>11.42</v>
      </c>
    </row>
    <row r="8911" spans="1:5">
      <c r="A8911" s="596">
        <v>1322</v>
      </c>
      <c r="B8911" s="596" t="s">
        <v>9582</v>
      </c>
      <c r="C8911" s="596" t="s">
        <v>124</v>
      </c>
      <c r="D8911" s="596" t="s">
        <v>8495</v>
      </c>
      <c r="E8911" s="597">
        <v>12.07</v>
      </c>
    </row>
    <row r="8912" spans="1:5">
      <c r="A8912" s="596">
        <v>1323</v>
      </c>
      <c r="B8912" s="596" t="s">
        <v>9583</v>
      </c>
      <c r="C8912" s="596" t="s">
        <v>124</v>
      </c>
      <c r="D8912" s="596" t="s">
        <v>8495</v>
      </c>
      <c r="E8912" s="597">
        <v>12.07</v>
      </c>
    </row>
    <row r="8913" spans="1:5">
      <c r="A8913" s="596">
        <v>1319</v>
      </c>
      <c r="B8913" s="596" t="s">
        <v>9584</v>
      </c>
      <c r="C8913" s="596" t="s">
        <v>124</v>
      </c>
      <c r="D8913" s="596" t="s">
        <v>8495</v>
      </c>
      <c r="E8913" s="597">
        <v>10.17</v>
      </c>
    </row>
    <row r="8914" spans="1:5">
      <c r="A8914" s="596">
        <v>11026</v>
      </c>
      <c r="B8914" s="596" t="s">
        <v>9585</v>
      </c>
      <c r="C8914" s="596" t="s">
        <v>124</v>
      </c>
      <c r="D8914" s="596" t="s">
        <v>8495</v>
      </c>
      <c r="E8914" s="597">
        <v>13.99</v>
      </c>
    </row>
    <row r="8915" spans="1:5">
      <c r="A8915" s="596">
        <v>11027</v>
      </c>
      <c r="B8915" s="596" t="s">
        <v>9586</v>
      </c>
      <c r="C8915" s="596" t="s">
        <v>124</v>
      </c>
      <c r="D8915" s="596" t="s">
        <v>8495</v>
      </c>
      <c r="E8915" s="597">
        <v>14.56</v>
      </c>
    </row>
    <row r="8916" spans="1:5">
      <c r="A8916" s="596">
        <v>11046</v>
      </c>
      <c r="B8916" s="596" t="s">
        <v>9587</v>
      </c>
      <c r="C8916" s="596" t="s">
        <v>124</v>
      </c>
      <c r="D8916" s="596" t="s">
        <v>8495</v>
      </c>
      <c r="E8916" s="597">
        <v>13.94</v>
      </c>
    </row>
    <row r="8917" spans="1:5">
      <c r="A8917" s="596">
        <v>11047</v>
      </c>
      <c r="B8917" s="596" t="s">
        <v>9588</v>
      </c>
      <c r="C8917" s="596" t="s">
        <v>124</v>
      </c>
      <c r="D8917" s="596" t="s">
        <v>8495</v>
      </c>
      <c r="E8917" s="597">
        <v>15.2</v>
      </c>
    </row>
    <row r="8918" spans="1:5">
      <c r="A8918" s="596">
        <v>43668</v>
      </c>
      <c r="B8918" s="596" t="s">
        <v>9589</v>
      </c>
      <c r="C8918" s="596" t="s">
        <v>124</v>
      </c>
      <c r="D8918" s="596" t="s">
        <v>8495</v>
      </c>
      <c r="E8918" s="597">
        <v>13.41</v>
      </c>
    </row>
    <row r="8919" spans="1:5">
      <c r="A8919" s="596">
        <v>11049</v>
      </c>
      <c r="B8919" s="596" t="s">
        <v>9590</v>
      </c>
      <c r="C8919" s="596" t="s">
        <v>124</v>
      </c>
      <c r="D8919" s="596" t="s">
        <v>8500</v>
      </c>
      <c r="E8919" s="597">
        <v>14.53</v>
      </c>
    </row>
    <row r="8920" spans="1:5">
      <c r="A8920" s="596">
        <v>43106</v>
      </c>
      <c r="B8920" s="596" t="s">
        <v>9591</v>
      </c>
      <c r="C8920" s="596" t="s">
        <v>124</v>
      </c>
      <c r="D8920" s="596" t="s">
        <v>8495</v>
      </c>
      <c r="E8920" s="597">
        <v>14.62</v>
      </c>
    </row>
    <row r="8921" spans="1:5">
      <c r="A8921" s="596">
        <v>11051</v>
      </c>
      <c r="B8921" s="596" t="s">
        <v>9592</v>
      </c>
      <c r="C8921" s="596" t="s">
        <v>124</v>
      </c>
      <c r="D8921" s="596" t="s">
        <v>8495</v>
      </c>
      <c r="E8921" s="597">
        <v>15.25</v>
      </c>
    </row>
    <row r="8922" spans="1:5">
      <c r="A8922" s="596">
        <v>11061</v>
      </c>
      <c r="B8922" s="596" t="s">
        <v>9593</v>
      </c>
      <c r="C8922" s="596" t="s">
        <v>124</v>
      </c>
      <c r="D8922" s="596" t="s">
        <v>8495</v>
      </c>
      <c r="E8922" s="597">
        <v>18.3</v>
      </c>
    </row>
    <row r="8923" spans="1:5">
      <c r="A8923" s="596">
        <v>1333</v>
      </c>
      <c r="B8923" s="596" t="s">
        <v>9594</v>
      </c>
      <c r="C8923" s="596" t="s">
        <v>124</v>
      </c>
      <c r="D8923" s="596" t="s">
        <v>8495</v>
      </c>
      <c r="E8923" s="597">
        <v>11.08</v>
      </c>
    </row>
    <row r="8924" spans="1:5">
      <c r="A8924" s="596">
        <v>1330</v>
      </c>
      <c r="B8924" s="596" t="s">
        <v>9595</v>
      </c>
      <c r="C8924" s="596" t="s">
        <v>124</v>
      </c>
      <c r="D8924" s="596" t="s">
        <v>8495</v>
      </c>
      <c r="E8924" s="597">
        <v>10.98</v>
      </c>
    </row>
    <row r="8925" spans="1:5">
      <c r="A8925" s="596">
        <v>43667</v>
      </c>
      <c r="B8925" s="596" t="s">
        <v>9596</v>
      </c>
      <c r="C8925" s="596" t="s">
        <v>124</v>
      </c>
      <c r="D8925" s="596" t="s">
        <v>8495</v>
      </c>
      <c r="E8925" s="598">
        <v>13.3</v>
      </c>
    </row>
    <row r="8926" spans="1:5">
      <c r="A8926" s="596">
        <v>10957</v>
      </c>
      <c r="B8926" s="596" t="s">
        <v>9597</v>
      </c>
      <c r="C8926" s="596" t="s">
        <v>124</v>
      </c>
      <c r="D8926" s="596" t="s">
        <v>8495</v>
      </c>
      <c r="E8926" s="598">
        <v>12.66</v>
      </c>
    </row>
    <row r="8927" spans="1:5">
      <c r="A8927" s="596">
        <v>1332</v>
      </c>
      <c r="B8927" s="596" t="s">
        <v>9598</v>
      </c>
      <c r="C8927" s="596" t="s">
        <v>124</v>
      </c>
      <c r="D8927" s="596" t="s">
        <v>8495</v>
      </c>
      <c r="E8927" s="597">
        <v>11.26</v>
      </c>
    </row>
    <row r="8928" spans="1:5">
      <c r="A8928" s="596">
        <v>1334</v>
      </c>
      <c r="B8928" s="596" t="s">
        <v>9599</v>
      </c>
      <c r="C8928" s="596" t="s">
        <v>124</v>
      </c>
      <c r="D8928" s="596" t="s">
        <v>8495</v>
      </c>
      <c r="E8928" s="597">
        <v>12.48</v>
      </c>
    </row>
    <row r="8929" spans="1:5">
      <c r="A8929" s="596">
        <v>1335</v>
      </c>
      <c r="B8929" s="596" t="s">
        <v>9600</v>
      </c>
      <c r="C8929" s="596" t="s">
        <v>124</v>
      </c>
      <c r="D8929" s="596" t="s">
        <v>8495</v>
      </c>
      <c r="E8929" s="597">
        <v>12.9</v>
      </c>
    </row>
    <row r="8930" spans="1:5">
      <c r="A8930" s="596">
        <v>40425</v>
      </c>
      <c r="B8930" s="596" t="s">
        <v>9601</v>
      </c>
      <c r="C8930" s="596" t="s">
        <v>124</v>
      </c>
      <c r="D8930" s="596" t="s">
        <v>8495</v>
      </c>
      <c r="E8930" s="597">
        <v>11.04</v>
      </c>
    </row>
    <row r="8931" spans="1:5">
      <c r="A8931" s="596">
        <v>1337</v>
      </c>
      <c r="B8931" s="596" t="s">
        <v>9602</v>
      </c>
      <c r="C8931" s="596" t="s">
        <v>124</v>
      </c>
      <c r="D8931" s="596" t="s">
        <v>8495</v>
      </c>
      <c r="E8931" s="597">
        <v>12.66</v>
      </c>
    </row>
    <row r="8932" spans="1:5">
      <c r="A8932" s="596">
        <v>1338</v>
      </c>
      <c r="B8932" s="596" t="s">
        <v>9603</v>
      </c>
      <c r="C8932" s="596" t="s">
        <v>8898</v>
      </c>
      <c r="D8932" s="596" t="s">
        <v>8541</v>
      </c>
      <c r="E8932" s="597">
        <v>37.409999999999997</v>
      </c>
    </row>
    <row r="8933" spans="1:5">
      <c r="A8933" s="596">
        <v>1340</v>
      </c>
      <c r="B8933" s="596" t="s">
        <v>9604</v>
      </c>
      <c r="C8933" s="596" t="s">
        <v>8898</v>
      </c>
      <c r="D8933" s="596" t="s">
        <v>8541</v>
      </c>
      <c r="E8933" s="597">
        <v>43.25</v>
      </c>
    </row>
    <row r="8934" spans="1:5">
      <c r="A8934" s="596">
        <v>1341</v>
      </c>
      <c r="B8934" s="596" t="s">
        <v>9605</v>
      </c>
      <c r="C8934" s="596" t="s">
        <v>8898</v>
      </c>
      <c r="D8934" s="596" t="s">
        <v>8541</v>
      </c>
      <c r="E8934" s="597">
        <v>41.65</v>
      </c>
    </row>
    <row r="8935" spans="1:5">
      <c r="A8935" s="596">
        <v>34659</v>
      </c>
      <c r="B8935" s="596" t="s">
        <v>9606</v>
      </c>
      <c r="C8935" s="596" t="s">
        <v>8898</v>
      </c>
      <c r="D8935" s="596" t="s">
        <v>8495</v>
      </c>
      <c r="E8935" s="597">
        <v>45.06</v>
      </c>
    </row>
    <row r="8936" spans="1:5">
      <c r="A8936" s="596">
        <v>34514</v>
      </c>
      <c r="B8936" s="596" t="s">
        <v>9607</v>
      </c>
      <c r="C8936" s="596" t="s">
        <v>8898</v>
      </c>
      <c r="D8936" s="596" t="s">
        <v>8500</v>
      </c>
      <c r="E8936" s="597">
        <v>49.91</v>
      </c>
    </row>
    <row r="8937" spans="1:5">
      <c r="A8937" s="596">
        <v>34660</v>
      </c>
      <c r="B8937" s="596" t="s">
        <v>9608</v>
      </c>
      <c r="C8937" s="596" t="s">
        <v>8898</v>
      </c>
      <c r="D8937" s="596" t="s">
        <v>8495</v>
      </c>
      <c r="E8937" s="597">
        <v>63.34</v>
      </c>
    </row>
    <row r="8938" spans="1:5">
      <c r="A8938" s="596">
        <v>34661</v>
      </c>
      <c r="B8938" s="596" t="s">
        <v>9609</v>
      </c>
      <c r="C8938" s="596" t="s">
        <v>8898</v>
      </c>
      <c r="D8938" s="596" t="s">
        <v>8495</v>
      </c>
      <c r="E8938" s="597">
        <v>90.97</v>
      </c>
    </row>
    <row r="8939" spans="1:5">
      <c r="A8939" s="596">
        <v>34667</v>
      </c>
      <c r="B8939" s="596" t="s">
        <v>9610</v>
      </c>
      <c r="C8939" s="596" t="s">
        <v>8898</v>
      </c>
      <c r="D8939" s="596" t="s">
        <v>8495</v>
      </c>
      <c r="E8939" s="597">
        <v>32.94</v>
      </c>
    </row>
    <row r="8940" spans="1:5">
      <c r="A8940" s="596">
        <v>34668</v>
      </c>
      <c r="B8940" s="596" t="s">
        <v>9611</v>
      </c>
      <c r="C8940" s="596" t="s">
        <v>8898</v>
      </c>
      <c r="D8940" s="596" t="s">
        <v>8495</v>
      </c>
      <c r="E8940" s="597">
        <v>43.05</v>
      </c>
    </row>
    <row r="8941" spans="1:5">
      <c r="A8941" s="596">
        <v>34741</v>
      </c>
      <c r="B8941" s="596" t="s">
        <v>9612</v>
      </c>
      <c r="C8941" s="596" t="s">
        <v>8898</v>
      </c>
      <c r="D8941" s="596" t="s">
        <v>8495</v>
      </c>
      <c r="E8941" s="597">
        <v>47.37</v>
      </c>
    </row>
    <row r="8942" spans="1:5">
      <c r="A8942" s="596">
        <v>34664</v>
      </c>
      <c r="B8942" s="596" t="s">
        <v>9613</v>
      </c>
      <c r="C8942" s="596" t="s">
        <v>8898</v>
      </c>
      <c r="D8942" s="596" t="s">
        <v>8495</v>
      </c>
      <c r="E8942" s="598">
        <v>51.69</v>
      </c>
    </row>
    <row r="8943" spans="1:5">
      <c r="A8943" s="596">
        <v>34665</v>
      </c>
      <c r="B8943" s="596" t="s">
        <v>9614</v>
      </c>
      <c r="C8943" s="596" t="s">
        <v>8898</v>
      </c>
      <c r="D8943" s="596" t="s">
        <v>8495</v>
      </c>
      <c r="E8943" s="597">
        <v>64.17</v>
      </c>
    </row>
    <row r="8944" spans="1:5">
      <c r="A8944" s="596">
        <v>34666</v>
      </c>
      <c r="B8944" s="596" t="s">
        <v>9615</v>
      </c>
      <c r="C8944" s="596" t="s">
        <v>8898</v>
      </c>
      <c r="D8944" s="596" t="s">
        <v>8495</v>
      </c>
      <c r="E8944" s="597">
        <v>96.92</v>
      </c>
    </row>
    <row r="8945" spans="1:5">
      <c r="A8945" s="596">
        <v>34669</v>
      </c>
      <c r="B8945" s="596" t="s">
        <v>9616</v>
      </c>
      <c r="C8945" s="596" t="s">
        <v>8898</v>
      </c>
      <c r="D8945" s="596" t="s">
        <v>8495</v>
      </c>
      <c r="E8945" s="597">
        <v>35.54</v>
      </c>
    </row>
    <row r="8946" spans="1:5">
      <c r="A8946" s="596">
        <v>34670</v>
      </c>
      <c r="B8946" s="596" t="s">
        <v>9617</v>
      </c>
      <c r="C8946" s="596" t="s">
        <v>8898</v>
      </c>
      <c r="D8946" s="596" t="s">
        <v>8495</v>
      </c>
      <c r="E8946" s="597">
        <v>43.46</v>
      </c>
    </row>
    <row r="8947" spans="1:5">
      <c r="A8947" s="596">
        <v>34671</v>
      </c>
      <c r="B8947" s="596" t="s">
        <v>9618</v>
      </c>
      <c r="C8947" s="596" t="s">
        <v>8898</v>
      </c>
      <c r="D8947" s="596" t="s">
        <v>8495</v>
      </c>
      <c r="E8947" s="597">
        <v>36.28</v>
      </c>
    </row>
    <row r="8948" spans="1:5">
      <c r="A8948" s="596">
        <v>34672</v>
      </c>
      <c r="B8948" s="596" t="s">
        <v>9619</v>
      </c>
      <c r="C8948" s="596" t="s">
        <v>8898</v>
      </c>
      <c r="D8948" s="596" t="s">
        <v>8495</v>
      </c>
      <c r="E8948" s="597">
        <v>38.26</v>
      </c>
    </row>
    <row r="8949" spans="1:5">
      <c r="A8949" s="596">
        <v>34673</v>
      </c>
      <c r="B8949" s="596" t="s">
        <v>9620</v>
      </c>
      <c r="C8949" s="596" t="s">
        <v>8898</v>
      </c>
      <c r="D8949" s="596" t="s">
        <v>8495</v>
      </c>
      <c r="E8949" s="598">
        <v>46.68</v>
      </c>
    </row>
    <row r="8950" spans="1:5">
      <c r="A8950" s="596">
        <v>34674</v>
      </c>
      <c r="B8950" s="596" t="s">
        <v>9621</v>
      </c>
      <c r="C8950" s="596" t="s">
        <v>8898</v>
      </c>
      <c r="D8950" s="596" t="s">
        <v>8495</v>
      </c>
      <c r="E8950" s="598">
        <v>62.06</v>
      </c>
    </row>
    <row r="8951" spans="1:5">
      <c r="A8951" s="596">
        <v>34675</v>
      </c>
      <c r="B8951" s="596" t="s">
        <v>9622</v>
      </c>
      <c r="C8951" s="596" t="s">
        <v>8898</v>
      </c>
      <c r="D8951" s="596" t="s">
        <v>8495</v>
      </c>
      <c r="E8951" s="597">
        <v>75.67</v>
      </c>
    </row>
    <row r="8952" spans="1:5">
      <c r="A8952" s="596">
        <v>34676</v>
      </c>
      <c r="B8952" s="596" t="s">
        <v>9623</v>
      </c>
      <c r="C8952" s="596" t="s">
        <v>8898</v>
      </c>
      <c r="D8952" s="596" t="s">
        <v>8495</v>
      </c>
      <c r="E8952" s="597">
        <v>21.78</v>
      </c>
    </row>
    <row r="8953" spans="1:5">
      <c r="A8953" s="596">
        <v>34677</v>
      </c>
      <c r="B8953" s="596" t="s">
        <v>9624</v>
      </c>
      <c r="C8953" s="596" t="s">
        <v>8898</v>
      </c>
      <c r="D8953" s="596" t="s">
        <v>8495</v>
      </c>
      <c r="E8953" s="597">
        <v>29.29</v>
      </c>
    </row>
    <row r="8954" spans="1:5">
      <c r="A8954" s="596">
        <v>43126</v>
      </c>
      <c r="B8954" s="596" t="s">
        <v>9625</v>
      </c>
      <c r="C8954" s="596" t="s">
        <v>8898</v>
      </c>
      <c r="D8954" s="596" t="s">
        <v>8495</v>
      </c>
      <c r="E8954" s="597">
        <v>100.33</v>
      </c>
    </row>
    <row r="8955" spans="1:5">
      <c r="A8955" s="596">
        <v>43124</v>
      </c>
      <c r="B8955" s="596" t="s">
        <v>9626</v>
      </c>
      <c r="C8955" s="596" t="s">
        <v>8898</v>
      </c>
      <c r="D8955" s="596" t="s">
        <v>8495</v>
      </c>
      <c r="E8955" s="597">
        <v>117.15</v>
      </c>
    </row>
    <row r="8956" spans="1:5">
      <c r="A8956" s="596">
        <v>43125</v>
      </c>
      <c r="B8956" s="596" t="s">
        <v>9627</v>
      </c>
      <c r="C8956" s="596" t="s">
        <v>8898</v>
      </c>
      <c r="D8956" s="596" t="s">
        <v>8495</v>
      </c>
      <c r="E8956" s="598">
        <v>151.93</v>
      </c>
    </row>
    <row r="8957" spans="1:5">
      <c r="A8957" s="596">
        <v>40623</v>
      </c>
      <c r="B8957" s="596" t="s">
        <v>9628</v>
      </c>
      <c r="C8957" s="596" t="s">
        <v>8912</v>
      </c>
      <c r="D8957" s="596" t="s">
        <v>8495</v>
      </c>
      <c r="E8957" s="597">
        <v>123.24</v>
      </c>
    </row>
    <row r="8958" spans="1:5">
      <c r="A8958" s="596">
        <v>43701</v>
      </c>
      <c r="B8958" s="596" t="s">
        <v>9629</v>
      </c>
      <c r="C8958" s="596" t="s">
        <v>124</v>
      </c>
      <c r="D8958" s="596" t="s">
        <v>8541</v>
      </c>
      <c r="E8958" s="598">
        <v>41.5</v>
      </c>
    </row>
    <row r="8959" spans="1:5">
      <c r="A8959" s="596">
        <v>1345</v>
      </c>
      <c r="B8959" s="596" t="s">
        <v>9630</v>
      </c>
      <c r="C8959" s="596" t="s">
        <v>8898</v>
      </c>
      <c r="D8959" s="596" t="s">
        <v>8495</v>
      </c>
      <c r="E8959" s="598">
        <v>122.17</v>
      </c>
    </row>
    <row r="8960" spans="1:5">
      <c r="A8960" s="596">
        <v>1346</v>
      </c>
      <c r="B8960" s="596" t="s">
        <v>9631</v>
      </c>
      <c r="C8960" s="596" t="s">
        <v>8898</v>
      </c>
      <c r="D8960" s="596" t="s">
        <v>8495</v>
      </c>
      <c r="E8960" s="598">
        <v>71.06</v>
      </c>
    </row>
    <row r="8961" spans="1:5">
      <c r="A8961" s="596">
        <v>1347</v>
      </c>
      <c r="B8961" s="596" t="s">
        <v>9632</v>
      </c>
      <c r="C8961" s="596" t="s">
        <v>8898</v>
      </c>
      <c r="D8961" s="596" t="s">
        <v>8495</v>
      </c>
      <c r="E8961" s="598">
        <v>88.05</v>
      </c>
    </row>
    <row r="8962" spans="1:5">
      <c r="A8962" s="596">
        <v>43678</v>
      </c>
      <c r="B8962" s="596" t="s">
        <v>9633</v>
      </c>
      <c r="C8962" s="596" t="s">
        <v>8898</v>
      </c>
      <c r="D8962" s="596" t="s">
        <v>8495</v>
      </c>
      <c r="E8962" s="598">
        <v>102.13</v>
      </c>
    </row>
    <row r="8963" spans="1:5">
      <c r="A8963" s="596">
        <v>43680</v>
      </c>
      <c r="B8963" s="596" t="s">
        <v>9634</v>
      </c>
      <c r="C8963" s="596" t="s">
        <v>8898</v>
      </c>
      <c r="D8963" s="596" t="s">
        <v>8495</v>
      </c>
      <c r="E8963" s="598">
        <v>147.13</v>
      </c>
    </row>
    <row r="8964" spans="1:5">
      <c r="A8964" s="596">
        <v>43679</v>
      </c>
      <c r="B8964" s="596" t="s">
        <v>9635</v>
      </c>
      <c r="C8964" s="596" t="s">
        <v>8898</v>
      </c>
      <c r="D8964" s="596" t="s">
        <v>8495</v>
      </c>
      <c r="E8964" s="598">
        <v>51.63</v>
      </c>
    </row>
    <row r="8965" spans="1:5">
      <c r="A8965" s="596">
        <v>1355</v>
      </c>
      <c r="B8965" s="596" t="s">
        <v>9636</v>
      </c>
      <c r="C8965" s="596" t="s">
        <v>8898</v>
      </c>
      <c r="D8965" s="596" t="s">
        <v>8495</v>
      </c>
      <c r="E8965" s="597">
        <v>58.76</v>
      </c>
    </row>
    <row r="8966" spans="1:5">
      <c r="A8966" s="596">
        <v>1358</v>
      </c>
      <c r="B8966" s="596" t="s">
        <v>9637</v>
      </c>
      <c r="C8966" s="596" t="s">
        <v>8898</v>
      </c>
      <c r="D8966" s="596" t="s">
        <v>8495</v>
      </c>
      <c r="E8966" s="598">
        <v>72.14</v>
      </c>
    </row>
    <row r="8967" spans="1:5">
      <c r="A8967" s="596">
        <v>43677</v>
      </c>
      <c r="B8967" s="596" t="s">
        <v>9638</v>
      </c>
      <c r="C8967" s="596" t="s">
        <v>8898</v>
      </c>
      <c r="D8967" s="596" t="s">
        <v>8495</v>
      </c>
      <c r="E8967" s="598">
        <v>89.5</v>
      </c>
    </row>
    <row r="8968" spans="1:5">
      <c r="A8968" s="596">
        <v>43682</v>
      </c>
      <c r="B8968" s="596" t="s">
        <v>9639</v>
      </c>
      <c r="C8968" s="596" t="s">
        <v>8898</v>
      </c>
      <c r="D8968" s="596" t="s">
        <v>8495</v>
      </c>
      <c r="E8968" s="598">
        <v>27.44</v>
      </c>
    </row>
    <row r="8969" spans="1:5">
      <c r="A8969" s="596">
        <v>43681</v>
      </c>
      <c r="B8969" s="596" t="s">
        <v>9640</v>
      </c>
      <c r="C8969" s="596" t="s">
        <v>8898</v>
      </c>
      <c r="D8969" s="596" t="s">
        <v>8500</v>
      </c>
      <c r="E8969" s="598">
        <v>45.45</v>
      </c>
    </row>
    <row r="8970" spans="1:5">
      <c r="A8970" s="596">
        <v>20971</v>
      </c>
      <c r="B8970" s="596" t="s">
        <v>9641</v>
      </c>
      <c r="C8970" s="596" t="s">
        <v>8494</v>
      </c>
      <c r="D8970" s="596" t="s">
        <v>8495</v>
      </c>
      <c r="E8970" s="598">
        <v>15.23</v>
      </c>
    </row>
    <row r="8971" spans="1:5">
      <c r="A8971" s="596">
        <v>39746</v>
      </c>
      <c r="B8971" s="596" t="s">
        <v>9642</v>
      </c>
      <c r="C8971" s="596" t="s">
        <v>8494</v>
      </c>
      <c r="D8971" s="596" t="s">
        <v>8495</v>
      </c>
      <c r="E8971" s="598">
        <v>83.86</v>
      </c>
    </row>
    <row r="8972" spans="1:5">
      <c r="A8972" s="596">
        <v>13279</v>
      </c>
      <c r="B8972" s="596" t="s">
        <v>9643</v>
      </c>
      <c r="C8972" s="596" t="s">
        <v>124</v>
      </c>
      <c r="D8972" s="596" t="s">
        <v>8495</v>
      </c>
      <c r="E8972" s="598">
        <v>21.23</v>
      </c>
    </row>
    <row r="8973" spans="1:5">
      <c r="A8973" s="596">
        <v>11977</v>
      </c>
      <c r="B8973" s="596" t="s">
        <v>9644</v>
      </c>
      <c r="C8973" s="596" t="s">
        <v>8494</v>
      </c>
      <c r="D8973" s="596" t="s">
        <v>8495</v>
      </c>
      <c r="E8973" s="598">
        <v>11</v>
      </c>
    </row>
    <row r="8974" spans="1:5">
      <c r="A8974" s="596">
        <v>11976</v>
      </c>
      <c r="B8974" s="596" t="s">
        <v>9645</v>
      </c>
      <c r="C8974" s="596" t="s">
        <v>8494</v>
      </c>
      <c r="D8974" s="596" t="s">
        <v>8495</v>
      </c>
      <c r="E8974" s="598">
        <v>1.23</v>
      </c>
    </row>
    <row r="8975" spans="1:5">
      <c r="A8975" s="596">
        <v>11975</v>
      </c>
      <c r="B8975" s="596" t="s">
        <v>9646</v>
      </c>
      <c r="C8975" s="596" t="s">
        <v>8494</v>
      </c>
      <c r="D8975" s="596" t="s">
        <v>8495</v>
      </c>
      <c r="E8975" s="598">
        <v>24.11</v>
      </c>
    </row>
    <row r="8976" spans="1:5">
      <c r="A8976" s="596">
        <v>1368</v>
      </c>
      <c r="B8976" s="596" t="s">
        <v>9647</v>
      </c>
      <c r="C8976" s="596" t="s">
        <v>8494</v>
      </c>
      <c r="D8976" s="596" t="s">
        <v>8500</v>
      </c>
      <c r="E8976" s="598">
        <v>96.6</v>
      </c>
    </row>
    <row r="8977" spans="1:5">
      <c r="A8977" s="596">
        <v>1367</v>
      </c>
      <c r="B8977" s="596" t="s">
        <v>9648</v>
      </c>
      <c r="C8977" s="596" t="s">
        <v>8494</v>
      </c>
      <c r="D8977" s="596" t="s">
        <v>8495</v>
      </c>
      <c r="E8977" s="598">
        <v>312.47000000000003</v>
      </c>
    </row>
    <row r="8978" spans="1:5">
      <c r="A8978" s="596">
        <v>1380</v>
      </c>
      <c r="B8978" s="596" t="s">
        <v>9649</v>
      </c>
      <c r="C8978" s="596" t="s">
        <v>124</v>
      </c>
      <c r="D8978" s="596" t="s">
        <v>8495</v>
      </c>
      <c r="E8978" s="598">
        <v>6.29</v>
      </c>
    </row>
    <row r="8979" spans="1:5">
      <c r="A8979" s="596">
        <v>1375</v>
      </c>
      <c r="B8979" s="596" t="s">
        <v>9650</v>
      </c>
      <c r="C8979" s="596" t="s">
        <v>124</v>
      </c>
      <c r="D8979" s="596" t="s">
        <v>8495</v>
      </c>
      <c r="E8979" s="598">
        <v>17.88</v>
      </c>
    </row>
    <row r="8980" spans="1:5">
      <c r="A8980" s="596">
        <v>1379</v>
      </c>
      <c r="B8980" s="596" t="s">
        <v>9651</v>
      </c>
      <c r="C8980" s="596" t="s">
        <v>124</v>
      </c>
      <c r="D8980" s="596" t="s">
        <v>8500</v>
      </c>
      <c r="E8980" s="598">
        <v>0.94</v>
      </c>
    </row>
    <row r="8981" spans="1:5">
      <c r="A8981" s="596">
        <v>13284</v>
      </c>
      <c r="B8981" s="596" t="s">
        <v>9652</v>
      </c>
      <c r="C8981" s="596" t="s">
        <v>124</v>
      </c>
      <c r="D8981" s="596" t="s">
        <v>8495</v>
      </c>
      <c r="E8981" s="598">
        <v>0.85</v>
      </c>
    </row>
    <row r="8982" spans="1:5">
      <c r="A8982" s="596">
        <v>44528</v>
      </c>
      <c r="B8982" s="596" t="s">
        <v>9653</v>
      </c>
      <c r="C8982" s="596" t="s">
        <v>124</v>
      </c>
      <c r="D8982" s="596" t="s">
        <v>8495</v>
      </c>
      <c r="E8982" s="598">
        <v>5.01</v>
      </c>
    </row>
    <row r="8983" spans="1:5">
      <c r="A8983" s="596">
        <v>34753</v>
      </c>
      <c r="B8983" s="596" t="s">
        <v>9654</v>
      </c>
      <c r="C8983" s="596" t="s">
        <v>124</v>
      </c>
      <c r="D8983" s="596" t="s">
        <v>8495</v>
      </c>
      <c r="E8983" s="598">
        <v>0.91</v>
      </c>
    </row>
    <row r="8984" spans="1:5">
      <c r="A8984" s="596">
        <v>420</v>
      </c>
      <c r="B8984" s="596" t="s">
        <v>9655</v>
      </c>
      <c r="C8984" s="596" t="s">
        <v>8494</v>
      </c>
      <c r="D8984" s="596" t="s">
        <v>8495</v>
      </c>
      <c r="E8984" s="598">
        <v>42.89</v>
      </c>
    </row>
    <row r="8985" spans="1:5">
      <c r="A8985" s="596">
        <v>12327</v>
      </c>
      <c r="B8985" s="596" t="s">
        <v>9656</v>
      </c>
      <c r="C8985" s="596" t="s">
        <v>8494</v>
      </c>
      <c r="D8985" s="596" t="s">
        <v>8495</v>
      </c>
      <c r="E8985" s="597">
        <v>51.09</v>
      </c>
    </row>
    <row r="8986" spans="1:5">
      <c r="A8986" s="596">
        <v>36148</v>
      </c>
      <c r="B8986" s="596" t="s">
        <v>9657</v>
      </c>
      <c r="C8986" s="596" t="s">
        <v>8494</v>
      </c>
      <c r="D8986" s="596" t="s">
        <v>8495</v>
      </c>
      <c r="E8986" s="598">
        <v>76.319999999999993</v>
      </c>
    </row>
    <row r="8987" spans="1:5">
      <c r="A8987" s="596">
        <v>12329</v>
      </c>
      <c r="B8987" s="596" t="s">
        <v>9658</v>
      </c>
      <c r="C8987" s="596" t="s">
        <v>124</v>
      </c>
      <c r="D8987" s="596" t="s">
        <v>8495</v>
      </c>
      <c r="E8987" s="598">
        <v>140.16</v>
      </c>
    </row>
    <row r="8988" spans="1:5">
      <c r="A8988" s="596">
        <v>1339</v>
      </c>
      <c r="B8988" s="596" t="s">
        <v>9659</v>
      </c>
      <c r="C8988" s="596" t="s">
        <v>124</v>
      </c>
      <c r="D8988" s="596" t="s">
        <v>8541</v>
      </c>
      <c r="E8988" s="597">
        <v>37.51</v>
      </c>
    </row>
    <row r="8989" spans="1:5">
      <c r="A8989" s="596">
        <v>44396</v>
      </c>
      <c r="B8989" s="596" t="s">
        <v>9660</v>
      </c>
      <c r="C8989" s="596" t="s">
        <v>124</v>
      </c>
      <c r="D8989" s="596" t="s">
        <v>8495</v>
      </c>
      <c r="E8989" s="598">
        <v>24.69</v>
      </c>
    </row>
    <row r="8990" spans="1:5">
      <c r="A8990" s="596">
        <v>44327</v>
      </c>
      <c r="B8990" s="596" t="s">
        <v>9661</v>
      </c>
      <c r="C8990" s="596" t="s">
        <v>8545</v>
      </c>
      <c r="D8990" s="596" t="s">
        <v>8495</v>
      </c>
      <c r="E8990" s="598">
        <v>83.96</v>
      </c>
    </row>
    <row r="8991" spans="1:5">
      <c r="A8991" s="596">
        <v>37418</v>
      </c>
      <c r="B8991" s="596" t="s">
        <v>9662</v>
      </c>
      <c r="C8991" s="596" t="s">
        <v>8494</v>
      </c>
      <c r="D8991" s="596" t="s">
        <v>8541</v>
      </c>
      <c r="E8991" s="598">
        <v>16.59</v>
      </c>
    </row>
    <row r="8992" spans="1:5">
      <c r="A8992" s="596">
        <v>37419</v>
      </c>
      <c r="B8992" s="596" t="s">
        <v>9663</v>
      </c>
      <c r="C8992" s="596" t="s">
        <v>8494</v>
      </c>
      <c r="D8992" s="596" t="s">
        <v>8541</v>
      </c>
      <c r="E8992" s="597">
        <v>17.04</v>
      </c>
    </row>
    <row r="8993" spans="1:5">
      <c r="A8993" s="596">
        <v>1427</v>
      </c>
      <c r="B8993" s="596" t="s">
        <v>9664</v>
      </c>
      <c r="C8993" s="596" t="s">
        <v>8494</v>
      </c>
      <c r="D8993" s="596" t="s">
        <v>8495</v>
      </c>
      <c r="E8993" s="598">
        <v>16.5</v>
      </c>
    </row>
    <row r="8994" spans="1:5">
      <c r="A8994" s="596">
        <v>1402</v>
      </c>
      <c r="B8994" s="596" t="s">
        <v>9665</v>
      </c>
      <c r="C8994" s="596" t="s">
        <v>8494</v>
      </c>
      <c r="D8994" s="596" t="s">
        <v>8495</v>
      </c>
      <c r="E8994" s="597">
        <v>5.71</v>
      </c>
    </row>
    <row r="8995" spans="1:5">
      <c r="A8995" s="596">
        <v>1420</v>
      </c>
      <c r="B8995" s="596" t="s">
        <v>9666</v>
      </c>
      <c r="C8995" s="596" t="s">
        <v>8494</v>
      </c>
      <c r="D8995" s="596" t="s">
        <v>8495</v>
      </c>
      <c r="E8995" s="598">
        <v>7.34</v>
      </c>
    </row>
    <row r="8996" spans="1:5">
      <c r="A8996" s="596">
        <v>1419</v>
      </c>
      <c r="B8996" s="596" t="s">
        <v>9667</v>
      </c>
      <c r="C8996" s="596" t="s">
        <v>8494</v>
      </c>
      <c r="D8996" s="596" t="s">
        <v>8495</v>
      </c>
      <c r="E8996" s="598">
        <v>8.8699999999999992</v>
      </c>
    </row>
    <row r="8997" spans="1:5">
      <c r="A8997" s="596">
        <v>1414</v>
      </c>
      <c r="B8997" s="596" t="s">
        <v>9668</v>
      </c>
      <c r="C8997" s="596" t="s">
        <v>8494</v>
      </c>
      <c r="D8997" s="596" t="s">
        <v>8495</v>
      </c>
      <c r="E8997" s="598">
        <v>8.68</v>
      </c>
    </row>
    <row r="8998" spans="1:5">
      <c r="A8998" s="596">
        <v>1413</v>
      </c>
      <c r="B8998" s="596" t="s">
        <v>9669</v>
      </c>
      <c r="C8998" s="596" t="s">
        <v>8494</v>
      </c>
      <c r="D8998" s="596" t="s">
        <v>8495</v>
      </c>
      <c r="E8998" s="598">
        <v>12.82</v>
      </c>
    </row>
    <row r="8999" spans="1:5">
      <c r="A8999" s="596">
        <v>1412</v>
      </c>
      <c r="B8999" s="596" t="s">
        <v>9670</v>
      </c>
      <c r="C8999" s="596" t="s">
        <v>8494</v>
      </c>
      <c r="D8999" s="596" t="s">
        <v>8495</v>
      </c>
      <c r="E8999" s="598">
        <v>10.86</v>
      </c>
    </row>
    <row r="9000" spans="1:5">
      <c r="A9000" s="596">
        <v>1406</v>
      </c>
      <c r="B9000" s="596" t="s">
        <v>9671</v>
      </c>
      <c r="C9000" s="596" t="s">
        <v>8494</v>
      </c>
      <c r="D9000" s="596" t="s">
        <v>8495</v>
      </c>
      <c r="E9000" s="598">
        <v>13.1</v>
      </c>
    </row>
    <row r="9001" spans="1:5">
      <c r="A9001" s="596">
        <v>11281</v>
      </c>
      <c r="B9001" s="596" t="s">
        <v>9672</v>
      </c>
      <c r="C9001" s="596" t="s">
        <v>8494</v>
      </c>
      <c r="D9001" s="596" t="s">
        <v>8541</v>
      </c>
      <c r="E9001" s="598">
        <v>13450</v>
      </c>
    </row>
    <row r="9002" spans="1:5">
      <c r="A9002" s="596">
        <v>1442</v>
      </c>
      <c r="B9002" s="596" t="s">
        <v>9673</v>
      </c>
      <c r="C9002" s="596" t="s">
        <v>8494</v>
      </c>
      <c r="D9002" s="596" t="s">
        <v>8541</v>
      </c>
      <c r="E9002" s="598">
        <v>11291.17</v>
      </c>
    </row>
    <row r="9003" spans="1:5">
      <c r="A9003" s="596">
        <v>13457</v>
      </c>
      <c r="B9003" s="596" t="s">
        <v>9674</v>
      </c>
      <c r="C9003" s="596" t="s">
        <v>8494</v>
      </c>
      <c r="D9003" s="596" t="s">
        <v>8541</v>
      </c>
      <c r="E9003" s="598">
        <v>9746.3700000000008</v>
      </c>
    </row>
    <row r="9004" spans="1:5">
      <c r="A9004" s="596">
        <v>40699</v>
      </c>
      <c r="B9004" s="596" t="s">
        <v>9675</v>
      </c>
      <c r="C9004" s="596" t="s">
        <v>8494</v>
      </c>
      <c r="D9004" s="596" t="s">
        <v>8541</v>
      </c>
      <c r="E9004" s="598">
        <v>7534.32</v>
      </c>
    </row>
    <row r="9005" spans="1:5">
      <c r="A9005" s="596">
        <v>40701</v>
      </c>
      <c r="B9005" s="596" t="s">
        <v>9676</v>
      </c>
      <c r="C9005" s="596" t="s">
        <v>8494</v>
      </c>
      <c r="D9005" s="596" t="s">
        <v>8541</v>
      </c>
      <c r="E9005" s="598">
        <v>133217.07</v>
      </c>
    </row>
    <row r="9006" spans="1:5">
      <c r="A9006" s="596">
        <v>40700</v>
      </c>
      <c r="B9006" s="596" t="s">
        <v>9677</v>
      </c>
      <c r="C9006" s="596" t="s">
        <v>8494</v>
      </c>
      <c r="D9006" s="596" t="s">
        <v>8541</v>
      </c>
      <c r="E9006" s="598">
        <v>17538.91</v>
      </c>
    </row>
    <row r="9007" spans="1:5">
      <c r="A9007" s="596">
        <v>13458</v>
      </c>
      <c r="B9007" s="596" t="s">
        <v>9678</v>
      </c>
      <c r="C9007" s="596" t="s">
        <v>8494</v>
      </c>
      <c r="D9007" s="596" t="s">
        <v>8541</v>
      </c>
      <c r="E9007" s="598">
        <v>16666.3</v>
      </c>
    </row>
    <row r="9008" spans="1:5">
      <c r="A9008" s="596">
        <v>11134</v>
      </c>
      <c r="B9008" s="596" t="s">
        <v>9679</v>
      </c>
      <c r="C9008" s="596" t="s">
        <v>8898</v>
      </c>
      <c r="D9008" s="596" t="s">
        <v>8495</v>
      </c>
      <c r="E9008" s="598">
        <v>101.23</v>
      </c>
    </row>
    <row r="9009" spans="1:5">
      <c r="A9009" s="596">
        <v>11135</v>
      </c>
      <c r="B9009" s="596" t="s">
        <v>9680</v>
      </c>
      <c r="C9009" s="596" t="s">
        <v>8898</v>
      </c>
      <c r="D9009" s="596" t="s">
        <v>8495</v>
      </c>
      <c r="E9009" s="598">
        <v>109.3</v>
      </c>
    </row>
    <row r="9010" spans="1:5">
      <c r="A9010" s="596">
        <v>11136</v>
      </c>
      <c r="B9010" s="596" t="s">
        <v>9681</v>
      </c>
      <c r="C9010" s="596" t="s">
        <v>8898</v>
      </c>
      <c r="D9010" s="596" t="s">
        <v>8495</v>
      </c>
      <c r="E9010" s="598">
        <v>125.15</v>
      </c>
    </row>
    <row r="9011" spans="1:5">
      <c r="A9011" s="596">
        <v>34743</v>
      </c>
      <c r="B9011" s="596" t="s">
        <v>9682</v>
      </c>
      <c r="C9011" s="596" t="s">
        <v>8898</v>
      </c>
      <c r="D9011" s="596" t="s">
        <v>8495</v>
      </c>
      <c r="E9011" s="598">
        <v>151</v>
      </c>
    </row>
    <row r="9012" spans="1:5">
      <c r="A9012" s="596">
        <v>11137</v>
      </c>
      <c r="B9012" s="596" t="s">
        <v>9683</v>
      </c>
      <c r="C9012" s="596" t="s">
        <v>8898</v>
      </c>
      <c r="D9012" s="596" t="s">
        <v>8495</v>
      </c>
      <c r="E9012" s="598">
        <v>171.5</v>
      </c>
    </row>
    <row r="9013" spans="1:5">
      <c r="A9013" s="596">
        <v>34745</v>
      </c>
      <c r="B9013" s="596" t="s">
        <v>9684</v>
      </c>
      <c r="C9013" s="596" t="s">
        <v>8898</v>
      </c>
      <c r="D9013" s="596" t="s">
        <v>8495</v>
      </c>
      <c r="E9013" s="598">
        <v>203.95</v>
      </c>
    </row>
    <row r="9014" spans="1:5">
      <c r="A9014" s="596">
        <v>34746</v>
      </c>
      <c r="B9014" s="596" t="s">
        <v>9685</v>
      </c>
      <c r="C9014" s="596" t="s">
        <v>8898</v>
      </c>
      <c r="D9014" s="596" t="s">
        <v>8495</v>
      </c>
      <c r="E9014" s="598">
        <v>55.62</v>
      </c>
    </row>
    <row r="9015" spans="1:5">
      <c r="A9015" s="596">
        <v>1360</v>
      </c>
      <c r="B9015" s="596" t="s">
        <v>9686</v>
      </c>
      <c r="C9015" s="596" t="s">
        <v>8898</v>
      </c>
      <c r="D9015" s="596" t="s">
        <v>8495</v>
      </c>
      <c r="E9015" s="598">
        <v>64.89</v>
      </c>
    </row>
    <row r="9016" spans="1:5">
      <c r="A9016" s="596">
        <v>36524</v>
      </c>
      <c r="B9016" s="596" t="s">
        <v>9687</v>
      </c>
      <c r="C9016" s="596" t="s">
        <v>8494</v>
      </c>
      <c r="D9016" s="596" t="s">
        <v>8541</v>
      </c>
      <c r="E9016" s="598">
        <v>196741.66</v>
      </c>
    </row>
    <row r="9017" spans="1:5">
      <c r="A9017" s="596">
        <v>36526</v>
      </c>
      <c r="B9017" s="596" t="s">
        <v>9688</v>
      </c>
      <c r="C9017" s="596" t="s">
        <v>8494</v>
      </c>
      <c r="D9017" s="596" t="s">
        <v>8541</v>
      </c>
      <c r="E9017" s="598">
        <v>158542.44</v>
      </c>
    </row>
    <row r="9018" spans="1:5">
      <c r="A9018" s="596">
        <v>36523</v>
      </c>
      <c r="B9018" s="596" t="s">
        <v>9689</v>
      </c>
      <c r="C9018" s="596" t="s">
        <v>8494</v>
      </c>
      <c r="D9018" s="596" t="s">
        <v>8541</v>
      </c>
      <c r="E9018" s="598">
        <v>339417.97</v>
      </c>
    </row>
    <row r="9019" spans="1:5">
      <c r="A9019" s="596">
        <v>36527</v>
      </c>
      <c r="B9019" s="596" t="s">
        <v>9690</v>
      </c>
      <c r="C9019" s="596" t="s">
        <v>8494</v>
      </c>
      <c r="D9019" s="596" t="s">
        <v>8541</v>
      </c>
      <c r="E9019" s="598">
        <v>368677.83</v>
      </c>
    </row>
    <row r="9020" spans="1:5">
      <c r="A9020" s="596">
        <v>38642</v>
      </c>
      <c r="B9020" s="596" t="s">
        <v>9691</v>
      </c>
      <c r="C9020" s="596" t="s">
        <v>8494</v>
      </c>
      <c r="D9020" s="596" t="s">
        <v>8541</v>
      </c>
      <c r="E9020" s="598">
        <v>85837.66</v>
      </c>
    </row>
    <row r="9021" spans="1:5">
      <c r="A9021" s="596">
        <v>36522</v>
      </c>
      <c r="B9021" s="596" t="s">
        <v>9692</v>
      </c>
      <c r="C9021" s="596" t="s">
        <v>8494</v>
      </c>
      <c r="D9021" s="596" t="s">
        <v>8541</v>
      </c>
      <c r="E9021" s="598">
        <v>99828.17</v>
      </c>
    </row>
    <row r="9022" spans="1:5">
      <c r="A9022" s="596">
        <v>36525</v>
      </c>
      <c r="B9022" s="596" t="s">
        <v>9693</v>
      </c>
      <c r="C9022" s="596" t="s">
        <v>8494</v>
      </c>
      <c r="D9022" s="596" t="s">
        <v>8541</v>
      </c>
      <c r="E9022" s="598">
        <v>133693.23000000001</v>
      </c>
    </row>
    <row r="9023" spans="1:5">
      <c r="A9023" s="596">
        <v>13803</v>
      </c>
      <c r="B9023" s="596" t="s">
        <v>9694</v>
      </c>
      <c r="C9023" s="596" t="s">
        <v>8494</v>
      </c>
      <c r="D9023" s="596" t="s">
        <v>8541</v>
      </c>
      <c r="E9023" s="598">
        <v>133310.69</v>
      </c>
    </row>
    <row r="9024" spans="1:5">
      <c r="A9024" s="596">
        <v>34348</v>
      </c>
      <c r="B9024" s="596" t="s">
        <v>9695</v>
      </c>
      <c r="C9024" s="596" t="s">
        <v>8539</v>
      </c>
      <c r="D9024" s="596" t="s">
        <v>8495</v>
      </c>
      <c r="E9024" s="597">
        <v>23.3</v>
      </c>
    </row>
    <row r="9025" spans="1:5">
      <c r="A9025" s="596">
        <v>34347</v>
      </c>
      <c r="B9025" s="596" t="s">
        <v>9696</v>
      </c>
      <c r="C9025" s="596" t="s">
        <v>8539</v>
      </c>
      <c r="D9025" s="596" t="s">
        <v>8495</v>
      </c>
      <c r="E9025" s="598">
        <v>16.66</v>
      </c>
    </row>
    <row r="9026" spans="1:5">
      <c r="A9026" s="596">
        <v>11146</v>
      </c>
      <c r="B9026" s="596" t="s">
        <v>9697</v>
      </c>
      <c r="C9026" s="596" t="s">
        <v>8641</v>
      </c>
      <c r="D9026" s="596" t="s">
        <v>8495</v>
      </c>
      <c r="E9026" s="598">
        <v>773.61</v>
      </c>
    </row>
    <row r="9027" spans="1:5">
      <c r="A9027" s="596">
        <v>11147</v>
      </c>
      <c r="B9027" s="596" t="s">
        <v>9698</v>
      </c>
      <c r="C9027" s="596" t="s">
        <v>8641</v>
      </c>
      <c r="D9027" s="596" t="s">
        <v>8495</v>
      </c>
      <c r="E9027" s="597">
        <v>803.88</v>
      </c>
    </row>
    <row r="9028" spans="1:5">
      <c r="A9028" s="596">
        <v>34872</v>
      </c>
      <c r="B9028" s="596" t="s">
        <v>9699</v>
      </c>
      <c r="C9028" s="596" t="s">
        <v>8641</v>
      </c>
      <c r="D9028" s="596" t="s">
        <v>8495</v>
      </c>
      <c r="E9028" s="597">
        <v>812.91</v>
      </c>
    </row>
    <row r="9029" spans="1:5">
      <c r="A9029" s="596">
        <v>34491</v>
      </c>
      <c r="B9029" s="596" t="s">
        <v>9700</v>
      </c>
      <c r="C9029" s="596" t="s">
        <v>8641</v>
      </c>
      <c r="D9029" s="596" t="s">
        <v>8495</v>
      </c>
      <c r="E9029" s="598">
        <v>836.47</v>
      </c>
    </row>
    <row r="9030" spans="1:5">
      <c r="A9030" s="596">
        <v>34770</v>
      </c>
      <c r="B9030" s="596" t="s">
        <v>9701</v>
      </c>
      <c r="C9030" s="596" t="s">
        <v>9702</v>
      </c>
      <c r="D9030" s="596" t="s">
        <v>8495</v>
      </c>
      <c r="E9030" s="598">
        <v>760.48</v>
      </c>
    </row>
    <row r="9031" spans="1:5">
      <c r="A9031" s="596">
        <v>1518</v>
      </c>
      <c r="B9031" s="596" t="s">
        <v>9703</v>
      </c>
      <c r="C9031" s="596" t="s">
        <v>9702</v>
      </c>
      <c r="D9031" s="596" t="s">
        <v>8500</v>
      </c>
      <c r="E9031" s="597">
        <v>775.3</v>
      </c>
    </row>
    <row r="9032" spans="1:5">
      <c r="A9032" s="596">
        <v>41965</v>
      </c>
      <c r="B9032" s="596" t="s">
        <v>9704</v>
      </c>
      <c r="C9032" s="596" t="s">
        <v>9702</v>
      </c>
      <c r="D9032" s="596" t="s">
        <v>8495</v>
      </c>
      <c r="E9032" s="598">
        <v>679.81</v>
      </c>
    </row>
    <row r="9033" spans="1:5">
      <c r="A9033" s="596">
        <v>1524</v>
      </c>
      <c r="B9033" s="596" t="s">
        <v>9705</v>
      </c>
      <c r="C9033" s="596" t="s">
        <v>8641</v>
      </c>
      <c r="D9033" s="596" t="s">
        <v>8495</v>
      </c>
      <c r="E9033" s="597">
        <v>742.22</v>
      </c>
    </row>
    <row r="9034" spans="1:5">
      <c r="A9034" s="596">
        <v>34492</v>
      </c>
      <c r="B9034" s="596" t="s">
        <v>9706</v>
      </c>
      <c r="C9034" s="596" t="s">
        <v>8641</v>
      </c>
      <c r="D9034" s="596" t="s">
        <v>8500</v>
      </c>
      <c r="E9034" s="598">
        <v>687.5</v>
      </c>
    </row>
    <row r="9035" spans="1:5">
      <c r="A9035" s="596">
        <v>38404</v>
      </c>
      <c r="B9035" s="596" t="s">
        <v>9707</v>
      </c>
      <c r="C9035" s="596" t="s">
        <v>8641</v>
      </c>
      <c r="D9035" s="596" t="s">
        <v>8495</v>
      </c>
      <c r="E9035" s="598">
        <v>712.11</v>
      </c>
    </row>
    <row r="9036" spans="1:5">
      <c r="A9036" s="596">
        <v>39849</v>
      </c>
      <c r="B9036" s="596" t="s">
        <v>9708</v>
      </c>
      <c r="C9036" s="596" t="s">
        <v>8641</v>
      </c>
      <c r="D9036" s="596" t="s">
        <v>8495</v>
      </c>
      <c r="E9036" s="598">
        <v>816.09</v>
      </c>
    </row>
    <row r="9037" spans="1:5">
      <c r="A9037" s="596">
        <v>38464</v>
      </c>
      <c r="B9037" s="596" t="s">
        <v>9709</v>
      </c>
      <c r="C9037" s="596" t="s">
        <v>8641</v>
      </c>
      <c r="D9037" s="596" t="s">
        <v>8495</v>
      </c>
      <c r="E9037" s="598">
        <v>827.93</v>
      </c>
    </row>
    <row r="9038" spans="1:5">
      <c r="A9038" s="596">
        <v>1527</v>
      </c>
      <c r="B9038" s="596" t="s">
        <v>9710</v>
      </c>
      <c r="C9038" s="596" t="s">
        <v>8641</v>
      </c>
      <c r="D9038" s="596" t="s">
        <v>8495</v>
      </c>
      <c r="E9038" s="598">
        <v>765.78</v>
      </c>
    </row>
    <row r="9039" spans="1:5">
      <c r="A9039" s="596">
        <v>34493</v>
      </c>
      <c r="B9039" s="596" t="s">
        <v>9711</v>
      </c>
      <c r="C9039" s="596" t="s">
        <v>8641</v>
      </c>
      <c r="D9039" s="596" t="s">
        <v>8495</v>
      </c>
      <c r="E9039" s="598">
        <v>706.87</v>
      </c>
    </row>
    <row r="9040" spans="1:5">
      <c r="A9040" s="596">
        <v>38405</v>
      </c>
      <c r="B9040" s="596" t="s">
        <v>9712</v>
      </c>
      <c r="C9040" s="596" t="s">
        <v>8641</v>
      </c>
      <c r="D9040" s="596" t="s">
        <v>8495</v>
      </c>
      <c r="E9040" s="598">
        <v>734.08</v>
      </c>
    </row>
    <row r="9041" spans="1:5">
      <c r="A9041" s="596">
        <v>38408</v>
      </c>
      <c r="B9041" s="596" t="s">
        <v>9713</v>
      </c>
      <c r="C9041" s="596" t="s">
        <v>8641</v>
      </c>
      <c r="D9041" s="596" t="s">
        <v>8495</v>
      </c>
      <c r="E9041" s="598">
        <v>812.55</v>
      </c>
    </row>
    <row r="9042" spans="1:5">
      <c r="A9042" s="596">
        <v>1525</v>
      </c>
      <c r="B9042" s="596" t="s">
        <v>9714</v>
      </c>
      <c r="C9042" s="596" t="s">
        <v>8641</v>
      </c>
      <c r="D9042" s="596" t="s">
        <v>8495</v>
      </c>
      <c r="E9042" s="598">
        <v>789.34</v>
      </c>
    </row>
    <row r="9043" spans="1:5">
      <c r="A9043" s="596">
        <v>34494</v>
      </c>
      <c r="B9043" s="596" t="s">
        <v>9715</v>
      </c>
      <c r="C9043" s="596" t="s">
        <v>8641</v>
      </c>
      <c r="D9043" s="596" t="s">
        <v>8495</v>
      </c>
      <c r="E9043" s="598">
        <v>730.44</v>
      </c>
    </row>
    <row r="9044" spans="1:5">
      <c r="A9044" s="596">
        <v>38406</v>
      </c>
      <c r="B9044" s="596" t="s">
        <v>9716</v>
      </c>
      <c r="C9044" s="596" t="s">
        <v>8641</v>
      </c>
      <c r="D9044" s="596" t="s">
        <v>8495</v>
      </c>
      <c r="E9044" s="598">
        <v>775.14</v>
      </c>
    </row>
    <row r="9045" spans="1:5">
      <c r="A9045" s="596">
        <v>38409</v>
      </c>
      <c r="B9045" s="596" t="s">
        <v>9717</v>
      </c>
      <c r="C9045" s="596" t="s">
        <v>8641</v>
      </c>
      <c r="D9045" s="596" t="s">
        <v>8495</v>
      </c>
      <c r="E9045" s="598">
        <v>818.09</v>
      </c>
    </row>
    <row r="9046" spans="1:5">
      <c r="A9046" s="596">
        <v>43360</v>
      </c>
      <c r="B9046" s="596" t="s">
        <v>9718</v>
      </c>
      <c r="C9046" s="596" t="s">
        <v>8641</v>
      </c>
      <c r="D9046" s="596" t="s">
        <v>8495</v>
      </c>
      <c r="E9046" s="598">
        <v>853.03</v>
      </c>
    </row>
    <row r="9047" spans="1:5">
      <c r="A9047" s="596">
        <v>11145</v>
      </c>
      <c r="B9047" s="596" t="s">
        <v>9719</v>
      </c>
      <c r="C9047" s="596" t="s">
        <v>8641</v>
      </c>
      <c r="D9047" s="596" t="s">
        <v>8495</v>
      </c>
      <c r="E9047" s="598">
        <v>812.91</v>
      </c>
    </row>
    <row r="9048" spans="1:5">
      <c r="A9048" s="596">
        <v>34495</v>
      </c>
      <c r="B9048" s="596" t="s">
        <v>9720</v>
      </c>
      <c r="C9048" s="596" t="s">
        <v>8641</v>
      </c>
      <c r="D9048" s="596" t="s">
        <v>8495</v>
      </c>
      <c r="E9048" s="598">
        <v>754</v>
      </c>
    </row>
    <row r="9049" spans="1:5">
      <c r="A9049" s="596">
        <v>34479</v>
      </c>
      <c r="B9049" s="596" t="s">
        <v>9721</v>
      </c>
      <c r="C9049" s="596" t="s">
        <v>8641</v>
      </c>
      <c r="D9049" s="596" t="s">
        <v>8495</v>
      </c>
      <c r="E9049" s="598">
        <v>836.47</v>
      </c>
    </row>
    <row r="9050" spans="1:5">
      <c r="A9050" s="596">
        <v>34496</v>
      </c>
      <c r="B9050" s="596" t="s">
        <v>9722</v>
      </c>
      <c r="C9050" s="596" t="s">
        <v>8641</v>
      </c>
      <c r="D9050" s="596" t="s">
        <v>8495</v>
      </c>
      <c r="E9050" s="598">
        <v>786.55</v>
      </c>
    </row>
    <row r="9051" spans="1:5">
      <c r="A9051" s="596">
        <v>34481</v>
      </c>
      <c r="B9051" s="596" t="s">
        <v>9723</v>
      </c>
      <c r="C9051" s="596" t="s">
        <v>8641</v>
      </c>
      <c r="D9051" s="596" t="s">
        <v>8495</v>
      </c>
      <c r="E9051" s="598">
        <v>874.01</v>
      </c>
    </row>
    <row r="9052" spans="1:5">
      <c r="A9052" s="596">
        <v>34483</v>
      </c>
      <c r="B9052" s="596" t="s">
        <v>9724</v>
      </c>
      <c r="C9052" s="596" t="s">
        <v>8641</v>
      </c>
      <c r="D9052" s="596" t="s">
        <v>8495</v>
      </c>
      <c r="E9052" s="598">
        <v>933.82</v>
      </c>
    </row>
    <row r="9053" spans="1:5">
      <c r="A9053" s="596">
        <v>34485</v>
      </c>
      <c r="B9053" s="596" t="s">
        <v>9725</v>
      </c>
      <c r="C9053" s="596" t="s">
        <v>8641</v>
      </c>
      <c r="D9053" s="596" t="s">
        <v>8495</v>
      </c>
      <c r="E9053" s="597">
        <v>998.61</v>
      </c>
    </row>
    <row r="9054" spans="1:5">
      <c r="A9054" s="596">
        <v>14041</v>
      </c>
      <c r="B9054" s="596" t="s">
        <v>9726</v>
      </c>
      <c r="C9054" s="596" t="s">
        <v>8641</v>
      </c>
      <c r="D9054" s="596" t="s">
        <v>8495</v>
      </c>
      <c r="E9054" s="598">
        <v>649.14</v>
      </c>
    </row>
    <row r="9055" spans="1:5">
      <c r="A9055" s="596">
        <v>1523</v>
      </c>
      <c r="B9055" s="596" t="s">
        <v>9727</v>
      </c>
      <c r="C9055" s="596" t="s">
        <v>8641</v>
      </c>
      <c r="D9055" s="596" t="s">
        <v>8495</v>
      </c>
      <c r="E9055" s="598">
        <v>659.75</v>
      </c>
    </row>
    <row r="9056" spans="1:5">
      <c r="A9056" s="596">
        <v>14052</v>
      </c>
      <c r="B9056" s="596" t="s">
        <v>9728</v>
      </c>
      <c r="C9056" s="596" t="s">
        <v>8494</v>
      </c>
      <c r="D9056" s="596" t="s">
        <v>8495</v>
      </c>
      <c r="E9056" s="598">
        <v>12.74</v>
      </c>
    </row>
    <row r="9057" spans="1:5">
      <c r="A9057" s="596">
        <v>14054</v>
      </c>
      <c r="B9057" s="596" t="s">
        <v>9729</v>
      </c>
      <c r="C9057" s="596" t="s">
        <v>8494</v>
      </c>
      <c r="D9057" s="596" t="s">
        <v>8495</v>
      </c>
      <c r="E9057" s="598">
        <v>16.559999999999999</v>
      </c>
    </row>
    <row r="9058" spans="1:5">
      <c r="A9058" s="596">
        <v>14053</v>
      </c>
      <c r="B9058" s="596" t="s">
        <v>9730</v>
      </c>
      <c r="C9058" s="596" t="s">
        <v>8494</v>
      </c>
      <c r="D9058" s="596" t="s">
        <v>8495</v>
      </c>
      <c r="E9058" s="598">
        <v>12.93</v>
      </c>
    </row>
    <row r="9059" spans="1:5">
      <c r="A9059" s="596">
        <v>2558</v>
      </c>
      <c r="B9059" s="596" t="s">
        <v>9731</v>
      </c>
      <c r="C9059" s="596" t="s">
        <v>8494</v>
      </c>
      <c r="D9059" s="596" t="s">
        <v>8495</v>
      </c>
      <c r="E9059" s="598">
        <v>9.74</v>
      </c>
    </row>
    <row r="9060" spans="1:5">
      <c r="A9060" s="596">
        <v>2560</v>
      </c>
      <c r="B9060" s="596" t="s">
        <v>9732</v>
      </c>
      <c r="C9060" s="596" t="s">
        <v>8494</v>
      </c>
      <c r="D9060" s="596" t="s">
        <v>8495</v>
      </c>
      <c r="E9060" s="598">
        <v>17.14</v>
      </c>
    </row>
    <row r="9061" spans="1:5">
      <c r="A9061" s="596">
        <v>2559</v>
      </c>
      <c r="B9061" s="596" t="s">
        <v>9733</v>
      </c>
      <c r="C9061" s="596" t="s">
        <v>8494</v>
      </c>
      <c r="D9061" s="596" t="s">
        <v>8500</v>
      </c>
      <c r="E9061" s="598">
        <v>13.71</v>
      </c>
    </row>
    <row r="9062" spans="1:5">
      <c r="A9062" s="596">
        <v>2592</v>
      </c>
      <c r="B9062" s="596" t="s">
        <v>9734</v>
      </c>
      <c r="C9062" s="596" t="s">
        <v>8494</v>
      </c>
      <c r="D9062" s="596" t="s">
        <v>8495</v>
      </c>
      <c r="E9062" s="598">
        <v>227.28</v>
      </c>
    </row>
    <row r="9063" spans="1:5">
      <c r="A9063" s="596">
        <v>2589</v>
      </c>
      <c r="B9063" s="596" t="s">
        <v>9735</v>
      </c>
      <c r="C9063" s="596" t="s">
        <v>8494</v>
      </c>
      <c r="D9063" s="596" t="s">
        <v>8495</v>
      </c>
      <c r="E9063" s="598">
        <v>30.4</v>
      </c>
    </row>
    <row r="9064" spans="1:5">
      <c r="A9064" s="596">
        <v>2566</v>
      </c>
      <c r="B9064" s="596" t="s">
        <v>9736</v>
      </c>
      <c r="C9064" s="596" t="s">
        <v>8494</v>
      </c>
      <c r="D9064" s="596" t="s">
        <v>8495</v>
      </c>
      <c r="E9064" s="598">
        <v>22.87</v>
      </c>
    </row>
    <row r="9065" spans="1:5">
      <c r="A9065" s="596">
        <v>2591</v>
      </c>
      <c r="B9065" s="596" t="s">
        <v>9737</v>
      </c>
      <c r="C9065" s="596" t="s">
        <v>8494</v>
      </c>
      <c r="D9065" s="596" t="s">
        <v>8495</v>
      </c>
      <c r="E9065" s="598">
        <v>11.09</v>
      </c>
    </row>
    <row r="9066" spans="1:5">
      <c r="A9066" s="596">
        <v>2590</v>
      </c>
      <c r="B9066" s="596" t="s">
        <v>9738</v>
      </c>
      <c r="C9066" s="596" t="s">
        <v>8494</v>
      </c>
      <c r="D9066" s="596" t="s">
        <v>8495</v>
      </c>
      <c r="E9066" s="598">
        <v>18.649999999999999</v>
      </c>
    </row>
    <row r="9067" spans="1:5">
      <c r="A9067" s="596">
        <v>2567</v>
      </c>
      <c r="B9067" s="596" t="s">
        <v>9739</v>
      </c>
      <c r="C9067" s="596" t="s">
        <v>8494</v>
      </c>
      <c r="D9067" s="596" t="s">
        <v>8495</v>
      </c>
      <c r="E9067" s="598">
        <v>44.59</v>
      </c>
    </row>
    <row r="9068" spans="1:5">
      <c r="A9068" s="596">
        <v>2565</v>
      </c>
      <c r="B9068" s="596" t="s">
        <v>9740</v>
      </c>
      <c r="C9068" s="596" t="s">
        <v>8494</v>
      </c>
      <c r="D9068" s="596" t="s">
        <v>8495</v>
      </c>
      <c r="E9068" s="598">
        <v>11.11</v>
      </c>
    </row>
    <row r="9069" spans="1:5">
      <c r="A9069" s="596">
        <v>2568</v>
      </c>
      <c r="B9069" s="596" t="s">
        <v>9741</v>
      </c>
      <c r="C9069" s="596" t="s">
        <v>8494</v>
      </c>
      <c r="D9069" s="596" t="s">
        <v>8495</v>
      </c>
      <c r="E9069" s="598">
        <v>123.83</v>
      </c>
    </row>
    <row r="9070" spans="1:5">
      <c r="A9070" s="596">
        <v>2594</v>
      </c>
      <c r="B9070" s="596" t="s">
        <v>9742</v>
      </c>
      <c r="C9070" s="596" t="s">
        <v>8494</v>
      </c>
      <c r="D9070" s="596" t="s">
        <v>8495</v>
      </c>
      <c r="E9070" s="598">
        <v>206.29</v>
      </c>
    </row>
    <row r="9071" spans="1:5">
      <c r="A9071" s="596">
        <v>2587</v>
      </c>
      <c r="B9071" s="596" t="s">
        <v>9743</v>
      </c>
      <c r="C9071" s="596" t="s">
        <v>8494</v>
      </c>
      <c r="D9071" s="596" t="s">
        <v>8495</v>
      </c>
      <c r="E9071" s="598">
        <v>35.159999999999997</v>
      </c>
    </row>
    <row r="9072" spans="1:5">
      <c r="A9072" s="596">
        <v>2588</v>
      </c>
      <c r="B9072" s="596" t="s">
        <v>9744</v>
      </c>
      <c r="C9072" s="596" t="s">
        <v>8494</v>
      </c>
      <c r="D9072" s="596" t="s">
        <v>8495</v>
      </c>
      <c r="E9072" s="598">
        <v>27.93</v>
      </c>
    </row>
    <row r="9073" spans="1:5">
      <c r="A9073" s="596">
        <v>2569</v>
      </c>
      <c r="B9073" s="596" t="s">
        <v>9745</v>
      </c>
      <c r="C9073" s="596" t="s">
        <v>8494</v>
      </c>
      <c r="D9073" s="596" t="s">
        <v>8495</v>
      </c>
      <c r="E9073" s="597">
        <v>10.76</v>
      </c>
    </row>
    <row r="9074" spans="1:5">
      <c r="A9074" s="596">
        <v>2570</v>
      </c>
      <c r="B9074" s="596" t="s">
        <v>9746</v>
      </c>
      <c r="C9074" s="596" t="s">
        <v>8494</v>
      </c>
      <c r="D9074" s="596" t="s">
        <v>8495</v>
      </c>
      <c r="E9074" s="598">
        <v>18.04</v>
      </c>
    </row>
    <row r="9075" spans="1:5">
      <c r="A9075" s="596">
        <v>2571</v>
      </c>
      <c r="B9075" s="596" t="s">
        <v>9747</v>
      </c>
      <c r="C9075" s="596" t="s">
        <v>8494</v>
      </c>
      <c r="D9075" s="596" t="s">
        <v>8495</v>
      </c>
      <c r="E9075" s="598">
        <v>53.54</v>
      </c>
    </row>
    <row r="9076" spans="1:5">
      <c r="A9076" s="596">
        <v>2593</v>
      </c>
      <c r="B9076" s="596" t="s">
        <v>9748</v>
      </c>
      <c r="C9076" s="596" t="s">
        <v>8494</v>
      </c>
      <c r="D9076" s="596" t="s">
        <v>8495</v>
      </c>
      <c r="E9076" s="597">
        <v>11.47</v>
      </c>
    </row>
    <row r="9077" spans="1:5">
      <c r="A9077" s="596">
        <v>2572</v>
      </c>
      <c r="B9077" s="596" t="s">
        <v>9749</v>
      </c>
      <c r="C9077" s="596" t="s">
        <v>8494</v>
      </c>
      <c r="D9077" s="596" t="s">
        <v>8495</v>
      </c>
      <c r="E9077" s="597">
        <v>158.35</v>
      </c>
    </row>
    <row r="9078" spans="1:5">
      <c r="A9078" s="596">
        <v>2595</v>
      </c>
      <c r="B9078" s="596" t="s">
        <v>9750</v>
      </c>
      <c r="C9078" s="596" t="s">
        <v>8494</v>
      </c>
      <c r="D9078" s="596" t="s">
        <v>8495</v>
      </c>
      <c r="E9078" s="598">
        <v>247.06</v>
      </c>
    </row>
    <row r="9079" spans="1:5">
      <c r="A9079" s="596">
        <v>2576</v>
      </c>
      <c r="B9079" s="596" t="s">
        <v>9751</v>
      </c>
      <c r="C9079" s="596" t="s">
        <v>8494</v>
      </c>
      <c r="D9079" s="596" t="s">
        <v>8495</v>
      </c>
      <c r="E9079" s="598">
        <v>42.12</v>
      </c>
    </row>
    <row r="9080" spans="1:5">
      <c r="A9080" s="596">
        <v>2575</v>
      </c>
      <c r="B9080" s="596" t="s">
        <v>9752</v>
      </c>
      <c r="C9080" s="596" t="s">
        <v>8494</v>
      </c>
      <c r="D9080" s="596" t="s">
        <v>8495</v>
      </c>
      <c r="E9080" s="597">
        <v>31.66</v>
      </c>
    </row>
    <row r="9081" spans="1:5">
      <c r="A9081" s="596">
        <v>2573</v>
      </c>
      <c r="B9081" s="596" t="s">
        <v>9753</v>
      </c>
      <c r="C9081" s="596" t="s">
        <v>8494</v>
      </c>
      <c r="D9081" s="596" t="s">
        <v>8495</v>
      </c>
      <c r="E9081" s="598">
        <v>13.15</v>
      </c>
    </row>
    <row r="9082" spans="1:5">
      <c r="A9082" s="596">
        <v>2586</v>
      </c>
      <c r="B9082" s="596" t="s">
        <v>9754</v>
      </c>
      <c r="C9082" s="596" t="s">
        <v>8494</v>
      </c>
      <c r="D9082" s="596" t="s">
        <v>8495</v>
      </c>
      <c r="E9082" s="598">
        <v>21.31</v>
      </c>
    </row>
    <row r="9083" spans="1:5">
      <c r="A9083" s="596">
        <v>2577</v>
      </c>
      <c r="B9083" s="596" t="s">
        <v>9755</v>
      </c>
      <c r="C9083" s="596" t="s">
        <v>8494</v>
      </c>
      <c r="D9083" s="596" t="s">
        <v>8495</v>
      </c>
      <c r="E9083" s="598">
        <v>57.07</v>
      </c>
    </row>
    <row r="9084" spans="1:5">
      <c r="A9084" s="596">
        <v>2574</v>
      </c>
      <c r="B9084" s="596" t="s">
        <v>9756</v>
      </c>
      <c r="C9084" s="596" t="s">
        <v>8494</v>
      </c>
      <c r="D9084" s="596" t="s">
        <v>8495</v>
      </c>
      <c r="E9084" s="598">
        <v>13.23</v>
      </c>
    </row>
    <row r="9085" spans="1:5">
      <c r="A9085" s="596">
        <v>2578</v>
      </c>
      <c r="B9085" s="596" t="s">
        <v>9757</v>
      </c>
      <c r="C9085" s="596" t="s">
        <v>8494</v>
      </c>
      <c r="D9085" s="596" t="s">
        <v>8495</v>
      </c>
      <c r="E9085" s="598">
        <v>178.18</v>
      </c>
    </row>
    <row r="9086" spans="1:5">
      <c r="A9086" s="596">
        <v>2585</v>
      </c>
      <c r="B9086" s="596" t="s">
        <v>9758</v>
      </c>
      <c r="C9086" s="596" t="s">
        <v>8494</v>
      </c>
      <c r="D9086" s="596" t="s">
        <v>8495</v>
      </c>
      <c r="E9086" s="598">
        <v>244.5</v>
      </c>
    </row>
    <row r="9087" spans="1:5">
      <c r="A9087" s="596">
        <v>12008</v>
      </c>
      <c r="B9087" s="596" t="s">
        <v>9759</v>
      </c>
      <c r="C9087" s="596" t="s">
        <v>8494</v>
      </c>
      <c r="D9087" s="596" t="s">
        <v>8495</v>
      </c>
      <c r="E9087" s="597">
        <v>131.18</v>
      </c>
    </row>
    <row r="9088" spans="1:5">
      <c r="A9088" s="596">
        <v>2582</v>
      </c>
      <c r="B9088" s="596" t="s">
        <v>9760</v>
      </c>
      <c r="C9088" s="596" t="s">
        <v>8494</v>
      </c>
      <c r="D9088" s="596" t="s">
        <v>8495</v>
      </c>
      <c r="E9088" s="598">
        <v>39.06</v>
      </c>
    </row>
    <row r="9089" spans="1:5">
      <c r="A9089" s="596">
        <v>2597</v>
      </c>
      <c r="B9089" s="596" t="s">
        <v>9761</v>
      </c>
      <c r="C9089" s="596" t="s">
        <v>8494</v>
      </c>
      <c r="D9089" s="596" t="s">
        <v>8495</v>
      </c>
      <c r="E9089" s="598">
        <v>33.479999999999997</v>
      </c>
    </row>
    <row r="9090" spans="1:5">
      <c r="A9090" s="596">
        <v>2579</v>
      </c>
      <c r="B9090" s="596" t="s">
        <v>9762</v>
      </c>
      <c r="C9090" s="596" t="s">
        <v>8494</v>
      </c>
      <c r="D9090" s="596" t="s">
        <v>8495</v>
      </c>
      <c r="E9090" s="598">
        <v>15.94</v>
      </c>
    </row>
    <row r="9091" spans="1:5">
      <c r="A9091" s="596">
        <v>2581</v>
      </c>
      <c r="B9091" s="596" t="s">
        <v>9763</v>
      </c>
      <c r="C9091" s="596" t="s">
        <v>8494</v>
      </c>
      <c r="D9091" s="596" t="s">
        <v>8495</v>
      </c>
      <c r="E9091" s="598">
        <v>20.399999999999999</v>
      </c>
    </row>
    <row r="9092" spans="1:5">
      <c r="A9092" s="596">
        <v>2596</v>
      </c>
      <c r="B9092" s="596" t="s">
        <v>9764</v>
      </c>
      <c r="C9092" s="596" t="s">
        <v>8494</v>
      </c>
      <c r="D9092" s="596" t="s">
        <v>8495</v>
      </c>
      <c r="E9092" s="598">
        <v>60.32</v>
      </c>
    </row>
    <row r="9093" spans="1:5">
      <c r="A9093" s="596">
        <v>2580</v>
      </c>
      <c r="B9093" s="596" t="s">
        <v>9765</v>
      </c>
      <c r="C9093" s="596" t="s">
        <v>8494</v>
      </c>
      <c r="D9093" s="596" t="s">
        <v>8495</v>
      </c>
      <c r="E9093" s="598">
        <v>17.47</v>
      </c>
    </row>
    <row r="9094" spans="1:5">
      <c r="A9094" s="596">
        <v>2583</v>
      </c>
      <c r="B9094" s="596" t="s">
        <v>9766</v>
      </c>
      <c r="C9094" s="596" t="s">
        <v>8494</v>
      </c>
      <c r="D9094" s="596" t="s">
        <v>8495</v>
      </c>
      <c r="E9094" s="598">
        <v>146.72</v>
      </c>
    </row>
    <row r="9095" spans="1:5">
      <c r="A9095" s="596">
        <v>2584</v>
      </c>
      <c r="B9095" s="596" t="s">
        <v>9767</v>
      </c>
      <c r="C9095" s="596" t="s">
        <v>8494</v>
      </c>
      <c r="D9095" s="596" t="s">
        <v>8495</v>
      </c>
      <c r="E9095" s="598">
        <v>244.25</v>
      </c>
    </row>
    <row r="9096" spans="1:5">
      <c r="A9096" s="596">
        <v>12010</v>
      </c>
      <c r="B9096" s="596" t="s">
        <v>9768</v>
      </c>
      <c r="C9096" s="596" t="s">
        <v>8494</v>
      </c>
      <c r="D9096" s="596" t="s">
        <v>8495</v>
      </c>
      <c r="E9096" s="598">
        <v>10.98</v>
      </c>
    </row>
    <row r="9097" spans="1:5">
      <c r="A9097" s="596">
        <v>39329</v>
      </c>
      <c r="B9097" s="596" t="s">
        <v>9769</v>
      </c>
      <c r="C9097" s="596" t="s">
        <v>8494</v>
      </c>
      <c r="D9097" s="596" t="s">
        <v>8495</v>
      </c>
      <c r="E9097" s="598">
        <v>11.49</v>
      </c>
    </row>
    <row r="9098" spans="1:5">
      <c r="A9098" s="596">
        <v>39330</v>
      </c>
      <c r="B9098" s="596" t="s">
        <v>9770</v>
      </c>
      <c r="C9098" s="596" t="s">
        <v>8494</v>
      </c>
      <c r="D9098" s="596" t="s">
        <v>8495</v>
      </c>
      <c r="E9098" s="598">
        <v>12.09</v>
      </c>
    </row>
    <row r="9099" spans="1:5">
      <c r="A9099" s="596">
        <v>39332</v>
      </c>
      <c r="B9099" s="596" t="s">
        <v>9771</v>
      </c>
      <c r="C9099" s="596" t="s">
        <v>8494</v>
      </c>
      <c r="D9099" s="596" t="s">
        <v>8495</v>
      </c>
      <c r="E9099" s="597">
        <v>13.51</v>
      </c>
    </row>
    <row r="9100" spans="1:5">
      <c r="A9100" s="596">
        <v>39331</v>
      </c>
      <c r="B9100" s="596" t="s">
        <v>9772</v>
      </c>
      <c r="C9100" s="596" t="s">
        <v>8494</v>
      </c>
      <c r="D9100" s="596" t="s">
        <v>8495</v>
      </c>
      <c r="E9100" s="598">
        <v>10.75</v>
      </c>
    </row>
    <row r="9101" spans="1:5">
      <c r="A9101" s="596">
        <v>39333</v>
      </c>
      <c r="B9101" s="596" t="s">
        <v>9773</v>
      </c>
      <c r="C9101" s="596" t="s">
        <v>8494</v>
      </c>
      <c r="D9101" s="596" t="s">
        <v>8495</v>
      </c>
      <c r="E9101" s="597">
        <v>10.48</v>
      </c>
    </row>
    <row r="9102" spans="1:5">
      <c r="A9102" s="596">
        <v>39335</v>
      </c>
      <c r="B9102" s="596" t="s">
        <v>9774</v>
      </c>
      <c r="C9102" s="596" t="s">
        <v>8494</v>
      </c>
      <c r="D9102" s="596" t="s">
        <v>8495</v>
      </c>
      <c r="E9102" s="597">
        <v>12.13</v>
      </c>
    </row>
    <row r="9103" spans="1:5">
      <c r="A9103" s="596">
        <v>39334</v>
      </c>
      <c r="B9103" s="596" t="s">
        <v>9775</v>
      </c>
      <c r="C9103" s="596" t="s">
        <v>8494</v>
      </c>
      <c r="D9103" s="596" t="s">
        <v>8495</v>
      </c>
      <c r="E9103" s="598">
        <v>9.64</v>
      </c>
    </row>
    <row r="9104" spans="1:5">
      <c r="A9104" s="596">
        <v>12016</v>
      </c>
      <c r="B9104" s="596" t="s">
        <v>9776</v>
      </c>
      <c r="C9104" s="596" t="s">
        <v>8494</v>
      </c>
      <c r="D9104" s="596" t="s">
        <v>8495</v>
      </c>
      <c r="E9104" s="597">
        <v>12.1</v>
      </c>
    </row>
    <row r="9105" spans="1:5">
      <c r="A9105" s="596">
        <v>12015</v>
      </c>
      <c r="B9105" s="596" t="s">
        <v>9777</v>
      </c>
      <c r="C9105" s="596" t="s">
        <v>8494</v>
      </c>
      <c r="D9105" s="596" t="s">
        <v>8495</v>
      </c>
      <c r="E9105" s="597">
        <v>14.09</v>
      </c>
    </row>
    <row r="9106" spans="1:5">
      <c r="A9106" s="596">
        <v>12020</v>
      </c>
      <c r="B9106" s="596" t="s">
        <v>9778</v>
      </c>
      <c r="C9106" s="596" t="s">
        <v>8494</v>
      </c>
      <c r="D9106" s="596" t="s">
        <v>8495</v>
      </c>
      <c r="E9106" s="598">
        <v>12.1</v>
      </c>
    </row>
    <row r="9107" spans="1:5">
      <c r="A9107" s="596">
        <v>12019</v>
      </c>
      <c r="B9107" s="596" t="s">
        <v>9779</v>
      </c>
      <c r="C9107" s="596" t="s">
        <v>8494</v>
      </c>
      <c r="D9107" s="596" t="s">
        <v>8495</v>
      </c>
      <c r="E9107" s="598">
        <v>14.09</v>
      </c>
    </row>
    <row r="9108" spans="1:5">
      <c r="A9108" s="596">
        <v>39336</v>
      </c>
      <c r="B9108" s="596" t="s">
        <v>9780</v>
      </c>
      <c r="C9108" s="596" t="s">
        <v>8494</v>
      </c>
      <c r="D9108" s="596" t="s">
        <v>8495</v>
      </c>
      <c r="E9108" s="598">
        <v>12.09</v>
      </c>
    </row>
    <row r="9109" spans="1:5">
      <c r="A9109" s="596">
        <v>39338</v>
      </c>
      <c r="B9109" s="596" t="s">
        <v>9781</v>
      </c>
      <c r="C9109" s="596" t="s">
        <v>8494</v>
      </c>
      <c r="D9109" s="596" t="s">
        <v>8495</v>
      </c>
      <c r="E9109" s="598">
        <v>13.51</v>
      </c>
    </row>
    <row r="9110" spans="1:5">
      <c r="A9110" s="596">
        <v>39337</v>
      </c>
      <c r="B9110" s="596" t="s">
        <v>9782</v>
      </c>
      <c r="C9110" s="596" t="s">
        <v>8494</v>
      </c>
      <c r="D9110" s="596" t="s">
        <v>8495</v>
      </c>
      <c r="E9110" s="597">
        <v>10.75</v>
      </c>
    </row>
    <row r="9111" spans="1:5">
      <c r="A9111" s="596">
        <v>39341</v>
      </c>
      <c r="B9111" s="596" t="s">
        <v>9783</v>
      </c>
      <c r="C9111" s="596" t="s">
        <v>8494</v>
      </c>
      <c r="D9111" s="596" t="s">
        <v>8495</v>
      </c>
      <c r="E9111" s="597">
        <v>17.61</v>
      </c>
    </row>
    <row r="9112" spans="1:5">
      <c r="A9112" s="596">
        <v>39340</v>
      </c>
      <c r="B9112" s="596" t="s">
        <v>9784</v>
      </c>
      <c r="C9112" s="596" t="s">
        <v>8494</v>
      </c>
      <c r="D9112" s="596" t="s">
        <v>8495</v>
      </c>
      <c r="E9112" s="597">
        <v>12.93</v>
      </c>
    </row>
    <row r="9113" spans="1:5">
      <c r="A9113" s="596">
        <v>12025</v>
      </c>
      <c r="B9113" s="596" t="s">
        <v>9785</v>
      </c>
      <c r="C9113" s="596" t="s">
        <v>8494</v>
      </c>
      <c r="D9113" s="596" t="s">
        <v>8495</v>
      </c>
      <c r="E9113" s="597">
        <v>13.35</v>
      </c>
    </row>
    <row r="9114" spans="1:5">
      <c r="A9114" s="596">
        <v>39342</v>
      </c>
      <c r="B9114" s="596" t="s">
        <v>9786</v>
      </c>
      <c r="C9114" s="596" t="s">
        <v>8494</v>
      </c>
      <c r="D9114" s="596" t="s">
        <v>8495</v>
      </c>
      <c r="E9114" s="597">
        <v>17.61</v>
      </c>
    </row>
    <row r="9115" spans="1:5">
      <c r="A9115" s="596">
        <v>39343</v>
      </c>
      <c r="B9115" s="596" t="s">
        <v>9787</v>
      </c>
      <c r="C9115" s="596" t="s">
        <v>8494</v>
      </c>
      <c r="D9115" s="596" t="s">
        <v>8495</v>
      </c>
      <c r="E9115" s="597">
        <v>14.87</v>
      </c>
    </row>
    <row r="9116" spans="1:5">
      <c r="A9116" s="596">
        <v>39345</v>
      </c>
      <c r="B9116" s="596" t="s">
        <v>9788</v>
      </c>
      <c r="C9116" s="596" t="s">
        <v>8494</v>
      </c>
      <c r="D9116" s="596" t="s">
        <v>8495</v>
      </c>
      <c r="E9116" s="597">
        <v>20.12</v>
      </c>
    </row>
    <row r="9117" spans="1:5">
      <c r="A9117" s="596">
        <v>39344</v>
      </c>
      <c r="B9117" s="596" t="s">
        <v>9789</v>
      </c>
      <c r="C9117" s="596" t="s">
        <v>8494</v>
      </c>
      <c r="D9117" s="596" t="s">
        <v>8495</v>
      </c>
      <c r="E9117" s="597">
        <v>14.37</v>
      </c>
    </row>
    <row r="9118" spans="1:5">
      <c r="A9118" s="596">
        <v>12623</v>
      </c>
      <c r="B9118" s="596" t="s">
        <v>9790</v>
      </c>
      <c r="C9118" s="596" t="s">
        <v>8539</v>
      </c>
      <c r="D9118" s="596" t="s">
        <v>8495</v>
      </c>
      <c r="E9118" s="597">
        <v>44.28</v>
      </c>
    </row>
    <row r="9119" spans="1:5">
      <c r="A9119" s="596">
        <v>34498</v>
      </c>
      <c r="B9119" s="596" t="s">
        <v>9791</v>
      </c>
      <c r="C9119" s="596" t="s">
        <v>8494</v>
      </c>
      <c r="D9119" s="596" t="s">
        <v>8495</v>
      </c>
      <c r="E9119" s="597">
        <v>118.61</v>
      </c>
    </row>
    <row r="9120" spans="1:5">
      <c r="A9120" s="596">
        <v>13244</v>
      </c>
      <c r="B9120" s="596" t="s">
        <v>9792</v>
      </c>
      <c r="C9120" s="596" t="s">
        <v>8494</v>
      </c>
      <c r="D9120" s="596" t="s">
        <v>8500</v>
      </c>
      <c r="E9120" s="597">
        <v>49.93</v>
      </c>
    </row>
    <row r="9121" spans="1:5">
      <c r="A9121" s="596">
        <v>38998</v>
      </c>
      <c r="B9121" s="596" t="s">
        <v>9793</v>
      </c>
      <c r="C9121" s="596" t="s">
        <v>8494</v>
      </c>
      <c r="D9121" s="596" t="s">
        <v>8541</v>
      </c>
      <c r="E9121" s="598">
        <v>9.5</v>
      </c>
    </row>
    <row r="9122" spans="1:5">
      <c r="A9122" s="596">
        <v>38999</v>
      </c>
      <c r="B9122" s="596" t="s">
        <v>9794</v>
      </c>
      <c r="C9122" s="596" t="s">
        <v>8494</v>
      </c>
      <c r="D9122" s="596" t="s">
        <v>8541</v>
      </c>
      <c r="E9122" s="597">
        <v>24.02</v>
      </c>
    </row>
    <row r="9123" spans="1:5">
      <c r="A9123" s="596">
        <v>38996</v>
      </c>
      <c r="B9123" s="596" t="s">
        <v>9795</v>
      </c>
      <c r="C9123" s="596" t="s">
        <v>8494</v>
      </c>
      <c r="D9123" s="596" t="s">
        <v>8541</v>
      </c>
      <c r="E9123" s="598">
        <v>16.98</v>
      </c>
    </row>
    <row r="9124" spans="1:5">
      <c r="A9124" s="596">
        <v>44173</v>
      </c>
      <c r="B9124" s="596" t="s">
        <v>9796</v>
      </c>
      <c r="C9124" s="596" t="s">
        <v>8494</v>
      </c>
      <c r="D9124" s="596" t="s">
        <v>8541</v>
      </c>
      <c r="E9124" s="598">
        <v>16.510000000000002</v>
      </c>
    </row>
    <row r="9125" spans="1:5">
      <c r="A9125" s="596">
        <v>44174</v>
      </c>
      <c r="B9125" s="596" t="s">
        <v>9797</v>
      </c>
      <c r="C9125" s="596" t="s">
        <v>8494</v>
      </c>
      <c r="D9125" s="596" t="s">
        <v>8541</v>
      </c>
      <c r="E9125" s="598">
        <v>27.02</v>
      </c>
    </row>
    <row r="9126" spans="1:5">
      <c r="A9126" s="596">
        <v>38997</v>
      </c>
      <c r="B9126" s="596" t="s">
        <v>9798</v>
      </c>
      <c r="C9126" s="596" t="s">
        <v>8494</v>
      </c>
      <c r="D9126" s="596" t="s">
        <v>8541</v>
      </c>
      <c r="E9126" s="597">
        <v>24.29</v>
      </c>
    </row>
    <row r="9127" spans="1:5">
      <c r="A9127" s="596">
        <v>39600</v>
      </c>
      <c r="B9127" s="596" t="s">
        <v>9799</v>
      </c>
      <c r="C9127" s="596" t="s">
        <v>8494</v>
      </c>
      <c r="D9127" s="596" t="s">
        <v>8495</v>
      </c>
      <c r="E9127" s="597">
        <v>21.08</v>
      </c>
    </row>
    <row r="9128" spans="1:5">
      <c r="A9128" s="596">
        <v>39601</v>
      </c>
      <c r="B9128" s="596" t="s">
        <v>9800</v>
      </c>
      <c r="C9128" s="596" t="s">
        <v>8494</v>
      </c>
      <c r="D9128" s="596" t="s">
        <v>8495</v>
      </c>
      <c r="E9128" s="597">
        <v>44.71</v>
      </c>
    </row>
    <row r="9129" spans="1:5">
      <c r="A9129" s="596">
        <v>39862</v>
      </c>
      <c r="B9129" s="596" t="s">
        <v>9801</v>
      </c>
      <c r="C9129" s="596" t="s">
        <v>8494</v>
      </c>
      <c r="D9129" s="596" t="s">
        <v>8541</v>
      </c>
      <c r="E9129" s="597">
        <v>13.96</v>
      </c>
    </row>
    <row r="9130" spans="1:5">
      <c r="A9130" s="596">
        <v>39863</v>
      </c>
      <c r="B9130" s="596" t="s">
        <v>9802</v>
      </c>
      <c r="C9130" s="596" t="s">
        <v>8494</v>
      </c>
      <c r="D9130" s="596" t="s">
        <v>8541</v>
      </c>
      <c r="E9130" s="597">
        <v>14.16</v>
      </c>
    </row>
    <row r="9131" spans="1:5">
      <c r="A9131" s="596">
        <v>39864</v>
      </c>
      <c r="B9131" s="596" t="s">
        <v>9803</v>
      </c>
      <c r="C9131" s="596" t="s">
        <v>8494</v>
      </c>
      <c r="D9131" s="596" t="s">
        <v>8541</v>
      </c>
      <c r="E9131" s="598">
        <v>17.57</v>
      </c>
    </row>
    <row r="9132" spans="1:5">
      <c r="A9132" s="596">
        <v>39865</v>
      </c>
      <c r="B9132" s="596" t="s">
        <v>9804</v>
      </c>
      <c r="C9132" s="596" t="s">
        <v>8494</v>
      </c>
      <c r="D9132" s="596" t="s">
        <v>8541</v>
      </c>
      <c r="E9132" s="597">
        <v>24.76</v>
      </c>
    </row>
    <row r="9133" spans="1:5">
      <c r="A9133" s="596">
        <v>2517</v>
      </c>
      <c r="B9133" s="596" t="s">
        <v>9805</v>
      </c>
      <c r="C9133" s="596" t="s">
        <v>8494</v>
      </c>
      <c r="D9133" s="596" t="s">
        <v>8495</v>
      </c>
      <c r="E9133" s="597">
        <v>24.33</v>
      </c>
    </row>
    <row r="9134" spans="1:5">
      <c r="A9134" s="596">
        <v>2522</v>
      </c>
      <c r="B9134" s="596" t="s">
        <v>9806</v>
      </c>
      <c r="C9134" s="596" t="s">
        <v>8494</v>
      </c>
      <c r="D9134" s="596" t="s">
        <v>8495</v>
      </c>
      <c r="E9134" s="597">
        <v>15.73</v>
      </c>
    </row>
    <row r="9135" spans="1:5">
      <c r="A9135" s="596">
        <v>2548</v>
      </c>
      <c r="B9135" s="596" t="s">
        <v>9807</v>
      </c>
      <c r="C9135" s="596" t="s">
        <v>8494</v>
      </c>
      <c r="D9135" s="596" t="s">
        <v>8495</v>
      </c>
      <c r="E9135" s="598">
        <v>9.67</v>
      </c>
    </row>
    <row r="9136" spans="1:5">
      <c r="A9136" s="596">
        <v>2516</v>
      </c>
      <c r="B9136" s="596" t="s">
        <v>9808</v>
      </c>
      <c r="C9136" s="596" t="s">
        <v>8494</v>
      </c>
      <c r="D9136" s="596" t="s">
        <v>8495</v>
      </c>
      <c r="E9136" s="597">
        <v>12.63</v>
      </c>
    </row>
    <row r="9137" spans="1:5">
      <c r="A9137" s="596">
        <v>2518</v>
      </c>
      <c r="B9137" s="596" t="s">
        <v>9809</v>
      </c>
      <c r="C9137" s="596" t="s">
        <v>8494</v>
      </c>
      <c r="D9137" s="596" t="s">
        <v>8495</v>
      </c>
      <c r="E9137" s="597">
        <v>115.84</v>
      </c>
    </row>
    <row r="9138" spans="1:5">
      <c r="A9138" s="596">
        <v>2521</v>
      </c>
      <c r="B9138" s="596" t="s">
        <v>9810</v>
      </c>
      <c r="C9138" s="596" t="s">
        <v>8494</v>
      </c>
      <c r="D9138" s="596" t="s">
        <v>8495</v>
      </c>
      <c r="E9138" s="597">
        <v>49.31</v>
      </c>
    </row>
    <row r="9139" spans="1:5">
      <c r="A9139" s="596">
        <v>2515</v>
      </c>
      <c r="B9139" s="596" t="s">
        <v>9811</v>
      </c>
      <c r="C9139" s="596" t="s">
        <v>8494</v>
      </c>
      <c r="D9139" s="596" t="s">
        <v>8495</v>
      </c>
      <c r="E9139" s="598">
        <v>10.51</v>
      </c>
    </row>
    <row r="9140" spans="1:5">
      <c r="A9140" s="596">
        <v>2519</v>
      </c>
      <c r="B9140" s="596" t="s">
        <v>9812</v>
      </c>
      <c r="C9140" s="596" t="s">
        <v>8494</v>
      </c>
      <c r="D9140" s="596" t="s">
        <v>8495</v>
      </c>
      <c r="E9140" s="597">
        <v>139.68</v>
      </c>
    </row>
    <row r="9141" spans="1:5">
      <c r="A9141" s="596">
        <v>2520</v>
      </c>
      <c r="B9141" s="596" t="s">
        <v>9813</v>
      </c>
      <c r="C9141" s="596" t="s">
        <v>8494</v>
      </c>
      <c r="D9141" s="596" t="s">
        <v>8495</v>
      </c>
      <c r="E9141" s="597">
        <v>257.08</v>
      </c>
    </row>
    <row r="9142" spans="1:5">
      <c r="A9142" s="596">
        <v>1602</v>
      </c>
      <c r="B9142" s="596" t="s">
        <v>9814</v>
      </c>
      <c r="C9142" s="596" t="s">
        <v>8494</v>
      </c>
      <c r="D9142" s="596" t="s">
        <v>8495</v>
      </c>
      <c r="E9142" s="597">
        <v>61.3</v>
      </c>
    </row>
    <row r="9143" spans="1:5">
      <c r="A9143" s="596">
        <v>1601</v>
      </c>
      <c r="B9143" s="596" t="s">
        <v>9815</v>
      </c>
      <c r="C9143" s="596" t="s">
        <v>8494</v>
      </c>
      <c r="D9143" s="596" t="s">
        <v>8495</v>
      </c>
      <c r="E9143" s="598">
        <v>54.63</v>
      </c>
    </row>
    <row r="9144" spans="1:5">
      <c r="A9144" s="596">
        <v>1598</v>
      </c>
      <c r="B9144" s="596" t="s">
        <v>9816</v>
      </c>
      <c r="C9144" s="596" t="s">
        <v>8494</v>
      </c>
      <c r="D9144" s="596" t="s">
        <v>8495</v>
      </c>
      <c r="E9144" s="598">
        <v>16.170000000000002</v>
      </c>
    </row>
    <row r="9145" spans="1:5">
      <c r="A9145" s="596">
        <v>1600</v>
      </c>
      <c r="B9145" s="596" t="s">
        <v>9817</v>
      </c>
      <c r="C9145" s="596" t="s">
        <v>8494</v>
      </c>
      <c r="D9145" s="596" t="s">
        <v>8495</v>
      </c>
      <c r="E9145" s="597">
        <v>23.86</v>
      </c>
    </row>
    <row r="9146" spans="1:5">
      <c r="A9146" s="596">
        <v>1603</v>
      </c>
      <c r="B9146" s="596" t="s">
        <v>9818</v>
      </c>
      <c r="C9146" s="596" t="s">
        <v>8494</v>
      </c>
      <c r="D9146" s="596" t="s">
        <v>8495</v>
      </c>
      <c r="E9146" s="597">
        <v>92.55</v>
      </c>
    </row>
    <row r="9147" spans="1:5">
      <c r="A9147" s="596">
        <v>1599</v>
      </c>
      <c r="B9147" s="596" t="s">
        <v>9819</v>
      </c>
      <c r="C9147" s="596" t="s">
        <v>8494</v>
      </c>
      <c r="D9147" s="596" t="s">
        <v>8495</v>
      </c>
      <c r="E9147" s="598">
        <v>18.760000000000002</v>
      </c>
    </row>
    <row r="9148" spans="1:5">
      <c r="A9148" s="596">
        <v>1597</v>
      </c>
      <c r="B9148" s="596" t="s">
        <v>9820</v>
      </c>
      <c r="C9148" s="596" t="s">
        <v>8494</v>
      </c>
      <c r="D9148" s="596" t="s">
        <v>8495</v>
      </c>
      <c r="E9148" s="598">
        <v>15.2</v>
      </c>
    </row>
    <row r="9149" spans="1:5">
      <c r="A9149" s="596">
        <v>39602</v>
      </c>
      <c r="B9149" s="596" t="s">
        <v>9821</v>
      </c>
      <c r="C9149" s="596" t="s">
        <v>8494</v>
      </c>
      <c r="D9149" s="596" t="s">
        <v>8495</v>
      </c>
      <c r="E9149" s="597">
        <v>2.23</v>
      </c>
    </row>
    <row r="9150" spans="1:5">
      <c r="A9150" s="596">
        <v>39603</v>
      </c>
      <c r="B9150" s="596" t="s">
        <v>9822</v>
      </c>
      <c r="C9150" s="596" t="s">
        <v>8494</v>
      </c>
      <c r="D9150" s="596" t="s">
        <v>8495</v>
      </c>
      <c r="E9150" s="597">
        <v>4.76</v>
      </c>
    </row>
    <row r="9151" spans="1:5">
      <c r="A9151" s="596">
        <v>11821</v>
      </c>
      <c r="B9151" s="596" t="s">
        <v>9823</v>
      </c>
      <c r="C9151" s="596" t="s">
        <v>8494</v>
      </c>
      <c r="D9151" s="596" t="s">
        <v>8495</v>
      </c>
      <c r="E9151" s="597">
        <v>12.48</v>
      </c>
    </row>
    <row r="9152" spans="1:5">
      <c r="A9152" s="596">
        <v>1562</v>
      </c>
      <c r="B9152" s="596" t="s">
        <v>9824</v>
      </c>
      <c r="C9152" s="596" t="s">
        <v>8494</v>
      </c>
      <c r="D9152" s="596" t="s">
        <v>8495</v>
      </c>
      <c r="E9152" s="597">
        <v>20.45</v>
      </c>
    </row>
    <row r="9153" spans="1:5">
      <c r="A9153" s="596">
        <v>1563</v>
      </c>
      <c r="B9153" s="596" t="s">
        <v>9825</v>
      </c>
      <c r="C9153" s="596" t="s">
        <v>8494</v>
      </c>
      <c r="D9153" s="596" t="s">
        <v>8495</v>
      </c>
      <c r="E9153" s="597">
        <v>27.44</v>
      </c>
    </row>
    <row r="9154" spans="1:5">
      <c r="A9154" s="596">
        <v>11856</v>
      </c>
      <c r="B9154" s="596" t="s">
        <v>9826</v>
      </c>
      <c r="C9154" s="596" t="s">
        <v>8494</v>
      </c>
      <c r="D9154" s="596" t="s">
        <v>8500</v>
      </c>
      <c r="E9154" s="597">
        <v>8.18</v>
      </c>
    </row>
    <row r="9155" spans="1:5">
      <c r="A9155" s="596">
        <v>11857</v>
      </c>
      <c r="B9155" s="596" t="s">
        <v>9827</v>
      </c>
      <c r="C9155" s="596" t="s">
        <v>8494</v>
      </c>
      <c r="D9155" s="596" t="s">
        <v>8495</v>
      </c>
      <c r="E9155" s="597">
        <v>43.05</v>
      </c>
    </row>
    <row r="9156" spans="1:5">
      <c r="A9156" s="596">
        <v>11858</v>
      </c>
      <c r="B9156" s="596" t="s">
        <v>9828</v>
      </c>
      <c r="C9156" s="596" t="s">
        <v>8494</v>
      </c>
      <c r="D9156" s="596" t="s">
        <v>8495</v>
      </c>
      <c r="E9156" s="597">
        <v>53.43</v>
      </c>
    </row>
    <row r="9157" spans="1:5">
      <c r="A9157" s="596">
        <v>1539</v>
      </c>
      <c r="B9157" s="596" t="s">
        <v>9829</v>
      </c>
      <c r="C9157" s="596" t="s">
        <v>8494</v>
      </c>
      <c r="D9157" s="596" t="s">
        <v>8495</v>
      </c>
      <c r="E9157" s="597">
        <v>9.61</v>
      </c>
    </row>
    <row r="9158" spans="1:5">
      <c r="A9158" s="596">
        <v>11859</v>
      </c>
      <c r="B9158" s="596" t="s">
        <v>9830</v>
      </c>
      <c r="C9158" s="596" t="s">
        <v>8494</v>
      </c>
      <c r="D9158" s="596" t="s">
        <v>8495</v>
      </c>
      <c r="E9158" s="597">
        <v>72.69</v>
      </c>
    </row>
    <row r="9159" spans="1:5">
      <c r="A9159" s="596">
        <v>1550</v>
      </c>
      <c r="B9159" s="596" t="s">
        <v>9831</v>
      </c>
      <c r="C9159" s="596" t="s">
        <v>8494</v>
      </c>
      <c r="D9159" s="596" t="s">
        <v>8495</v>
      </c>
      <c r="E9159" s="597">
        <v>10.14</v>
      </c>
    </row>
    <row r="9160" spans="1:5">
      <c r="A9160" s="596">
        <v>11854</v>
      </c>
      <c r="B9160" s="596" t="s">
        <v>9832</v>
      </c>
      <c r="C9160" s="596" t="s">
        <v>8494</v>
      </c>
      <c r="D9160" s="596" t="s">
        <v>8495</v>
      </c>
      <c r="E9160" s="597">
        <v>12.67</v>
      </c>
    </row>
    <row r="9161" spans="1:5">
      <c r="A9161" s="596">
        <v>11862</v>
      </c>
      <c r="B9161" s="596" t="s">
        <v>9833</v>
      </c>
      <c r="C9161" s="596" t="s">
        <v>8494</v>
      </c>
      <c r="D9161" s="596" t="s">
        <v>8495</v>
      </c>
      <c r="E9161" s="597">
        <v>17.78</v>
      </c>
    </row>
    <row r="9162" spans="1:5">
      <c r="A9162" s="596">
        <v>11863</v>
      </c>
      <c r="B9162" s="596" t="s">
        <v>9834</v>
      </c>
      <c r="C9162" s="596" t="s">
        <v>8494</v>
      </c>
      <c r="D9162" s="596" t="s">
        <v>8495</v>
      </c>
      <c r="E9162" s="597">
        <v>7.18</v>
      </c>
    </row>
    <row r="9163" spans="1:5">
      <c r="A9163" s="596">
        <v>11855</v>
      </c>
      <c r="B9163" s="596" t="s">
        <v>9835</v>
      </c>
      <c r="C9163" s="596" t="s">
        <v>8494</v>
      </c>
      <c r="D9163" s="596" t="s">
        <v>8495</v>
      </c>
      <c r="E9163" s="597">
        <v>26.53</v>
      </c>
    </row>
    <row r="9164" spans="1:5">
      <c r="A9164" s="596">
        <v>11864</v>
      </c>
      <c r="B9164" s="596" t="s">
        <v>9836</v>
      </c>
      <c r="C9164" s="596" t="s">
        <v>8494</v>
      </c>
      <c r="D9164" s="596" t="s">
        <v>8495</v>
      </c>
      <c r="E9164" s="597">
        <v>40.11</v>
      </c>
    </row>
    <row r="9165" spans="1:5">
      <c r="A9165" s="596">
        <v>2527</v>
      </c>
      <c r="B9165" s="596" t="s">
        <v>9837</v>
      </c>
      <c r="C9165" s="596" t="s">
        <v>8494</v>
      </c>
      <c r="D9165" s="596" t="s">
        <v>8495</v>
      </c>
      <c r="E9165" s="597">
        <v>8.7100000000000009</v>
      </c>
    </row>
    <row r="9166" spans="1:5">
      <c r="A9166" s="596">
        <v>2526</v>
      </c>
      <c r="B9166" s="596" t="s">
        <v>9838</v>
      </c>
      <c r="C9166" s="596" t="s">
        <v>8494</v>
      </c>
      <c r="D9166" s="596" t="s">
        <v>8495</v>
      </c>
      <c r="E9166" s="597">
        <v>5.58</v>
      </c>
    </row>
    <row r="9167" spans="1:5">
      <c r="A9167" s="596">
        <v>2487</v>
      </c>
      <c r="B9167" s="596" t="s">
        <v>9839</v>
      </c>
      <c r="C9167" s="596" t="s">
        <v>8494</v>
      </c>
      <c r="D9167" s="596" t="s">
        <v>8495</v>
      </c>
      <c r="E9167" s="598">
        <v>1.9</v>
      </c>
    </row>
    <row r="9168" spans="1:5">
      <c r="A9168" s="596">
        <v>2483</v>
      </c>
      <c r="B9168" s="596" t="s">
        <v>9840</v>
      </c>
      <c r="C9168" s="596" t="s">
        <v>8494</v>
      </c>
      <c r="D9168" s="596" t="s">
        <v>8495</v>
      </c>
      <c r="E9168" s="597">
        <v>3.97</v>
      </c>
    </row>
    <row r="9169" spans="1:5">
      <c r="A9169" s="596">
        <v>2528</v>
      </c>
      <c r="B9169" s="596" t="s">
        <v>9841</v>
      </c>
      <c r="C9169" s="596" t="s">
        <v>8494</v>
      </c>
      <c r="D9169" s="596" t="s">
        <v>8495</v>
      </c>
      <c r="E9169" s="597">
        <v>21.92</v>
      </c>
    </row>
    <row r="9170" spans="1:5">
      <c r="A9170" s="596">
        <v>2489</v>
      </c>
      <c r="B9170" s="596" t="s">
        <v>9842</v>
      </c>
      <c r="C9170" s="596" t="s">
        <v>8494</v>
      </c>
      <c r="D9170" s="596" t="s">
        <v>8495</v>
      </c>
      <c r="E9170" s="598">
        <v>9.65</v>
      </c>
    </row>
    <row r="9171" spans="1:5">
      <c r="A9171" s="596">
        <v>2488</v>
      </c>
      <c r="B9171" s="596" t="s">
        <v>9843</v>
      </c>
      <c r="C9171" s="596" t="s">
        <v>8494</v>
      </c>
      <c r="D9171" s="596" t="s">
        <v>8495</v>
      </c>
      <c r="E9171" s="597">
        <v>2.23</v>
      </c>
    </row>
    <row r="9172" spans="1:5">
      <c r="A9172" s="596">
        <v>2484</v>
      </c>
      <c r="B9172" s="596" t="s">
        <v>9844</v>
      </c>
      <c r="C9172" s="596" t="s">
        <v>8494</v>
      </c>
      <c r="D9172" s="596" t="s">
        <v>8495</v>
      </c>
      <c r="E9172" s="598">
        <v>31.83</v>
      </c>
    </row>
    <row r="9173" spans="1:5">
      <c r="A9173" s="596">
        <v>2485</v>
      </c>
      <c r="B9173" s="596" t="s">
        <v>9845</v>
      </c>
      <c r="C9173" s="596" t="s">
        <v>8494</v>
      </c>
      <c r="D9173" s="596" t="s">
        <v>8495</v>
      </c>
      <c r="E9173" s="598">
        <v>49.9</v>
      </c>
    </row>
    <row r="9174" spans="1:5">
      <c r="A9174" s="596">
        <v>39279</v>
      </c>
      <c r="B9174" s="596" t="s">
        <v>9846</v>
      </c>
      <c r="C9174" s="596" t="s">
        <v>8494</v>
      </c>
      <c r="D9174" s="596" t="s">
        <v>8541</v>
      </c>
      <c r="E9174" s="598">
        <v>9.56</v>
      </c>
    </row>
    <row r="9175" spans="1:5">
      <c r="A9175" s="596">
        <v>39280</v>
      </c>
      <c r="B9175" s="596" t="s">
        <v>9847</v>
      </c>
      <c r="C9175" s="596" t="s">
        <v>8494</v>
      </c>
      <c r="D9175" s="596" t="s">
        <v>8541</v>
      </c>
      <c r="E9175" s="597">
        <v>10.7</v>
      </c>
    </row>
    <row r="9176" spans="1:5">
      <c r="A9176" s="596">
        <v>39281</v>
      </c>
      <c r="B9176" s="596" t="s">
        <v>9848</v>
      </c>
      <c r="C9176" s="596" t="s">
        <v>8494</v>
      </c>
      <c r="D9176" s="596" t="s">
        <v>8541</v>
      </c>
      <c r="E9176" s="597">
        <v>14.15</v>
      </c>
    </row>
    <row r="9177" spans="1:5">
      <c r="A9177" s="596">
        <v>39282</v>
      </c>
      <c r="B9177" s="596" t="s">
        <v>9849</v>
      </c>
      <c r="C9177" s="596" t="s">
        <v>8494</v>
      </c>
      <c r="D9177" s="596" t="s">
        <v>8541</v>
      </c>
      <c r="E9177" s="597">
        <v>19.75</v>
      </c>
    </row>
    <row r="9178" spans="1:5">
      <c r="A9178" s="596">
        <v>38844</v>
      </c>
      <c r="B9178" s="596" t="s">
        <v>9850</v>
      </c>
      <c r="C9178" s="596" t="s">
        <v>8494</v>
      </c>
      <c r="D9178" s="596" t="s">
        <v>8541</v>
      </c>
      <c r="E9178" s="597">
        <v>9.69</v>
      </c>
    </row>
    <row r="9179" spans="1:5">
      <c r="A9179" s="596">
        <v>38846</v>
      </c>
      <c r="B9179" s="596" t="s">
        <v>9851</v>
      </c>
      <c r="C9179" s="596" t="s">
        <v>8494</v>
      </c>
      <c r="D9179" s="596" t="s">
        <v>8541</v>
      </c>
      <c r="E9179" s="597">
        <v>9.86</v>
      </c>
    </row>
    <row r="9180" spans="1:5">
      <c r="A9180" s="596">
        <v>38847</v>
      </c>
      <c r="B9180" s="596" t="s">
        <v>9852</v>
      </c>
      <c r="C9180" s="596" t="s">
        <v>8494</v>
      </c>
      <c r="D9180" s="596" t="s">
        <v>8541</v>
      </c>
      <c r="E9180" s="598">
        <v>11.55</v>
      </c>
    </row>
    <row r="9181" spans="1:5">
      <c r="A9181" s="596">
        <v>38850</v>
      </c>
      <c r="B9181" s="596" t="s">
        <v>9853</v>
      </c>
      <c r="C9181" s="596" t="s">
        <v>8494</v>
      </c>
      <c r="D9181" s="596" t="s">
        <v>8541</v>
      </c>
      <c r="E9181" s="597">
        <v>20.86</v>
      </c>
    </row>
    <row r="9182" spans="1:5">
      <c r="A9182" s="596">
        <v>38848</v>
      </c>
      <c r="B9182" s="596" t="s">
        <v>9854</v>
      </c>
      <c r="C9182" s="596" t="s">
        <v>8494</v>
      </c>
      <c r="D9182" s="596" t="s">
        <v>8541</v>
      </c>
      <c r="E9182" s="597">
        <v>13.67</v>
      </c>
    </row>
    <row r="9183" spans="1:5">
      <c r="A9183" s="596">
        <v>38851</v>
      </c>
      <c r="B9183" s="596" t="s">
        <v>9855</v>
      </c>
      <c r="C9183" s="596" t="s">
        <v>8494</v>
      </c>
      <c r="D9183" s="596" t="s">
        <v>8541</v>
      </c>
      <c r="E9183" s="597">
        <v>23.58</v>
      </c>
    </row>
    <row r="9184" spans="1:5">
      <c r="A9184" s="596">
        <v>38854</v>
      </c>
      <c r="B9184" s="596" t="s">
        <v>9856</v>
      </c>
      <c r="C9184" s="596" t="s">
        <v>8494</v>
      </c>
      <c r="D9184" s="596" t="s">
        <v>8541</v>
      </c>
      <c r="E9184" s="597">
        <v>10.24</v>
      </c>
    </row>
    <row r="9185" spans="1:5">
      <c r="A9185" s="596">
        <v>44247</v>
      </c>
      <c r="B9185" s="596" t="s">
        <v>9857</v>
      </c>
      <c r="C9185" s="596" t="s">
        <v>8494</v>
      </c>
      <c r="D9185" s="596" t="s">
        <v>8495</v>
      </c>
      <c r="E9185" s="598">
        <v>1649.78</v>
      </c>
    </row>
    <row r="9186" spans="1:5">
      <c r="A9186" s="596">
        <v>38005</v>
      </c>
      <c r="B9186" s="596" t="s">
        <v>9858</v>
      </c>
      <c r="C9186" s="596" t="s">
        <v>8494</v>
      </c>
      <c r="D9186" s="596" t="s">
        <v>8495</v>
      </c>
      <c r="E9186" s="597">
        <v>19.62</v>
      </c>
    </row>
    <row r="9187" spans="1:5">
      <c r="A9187" s="596">
        <v>38006</v>
      </c>
      <c r="B9187" s="596" t="s">
        <v>9859</v>
      </c>
      <c r="C9187" s="596" t="s">
        <v>8494</v>
      </c>
      <c r="D9187" s="596" t="s">
        <v>8495</v>
      </c>
      <c r="E9187" s="597">
        <v>26.07</v>
      </c>
    </row>
    <row r="9188" spans="1:5">
      <c r="A9188" s="596">
        <v>38428</v>
      </c>
      <c r="B9188" s="596" t="s">
        <v>9860</v>
      </c>
      <c r="C9188" s="596" t="s">
        <v>8494</v>
      </c>
      <c r="D9188" s="596" t="s">
        <v>8495</v>
      </c>
      <c r="E9188" s="597">
        <v>23.34</v>
      </c>
    </row>
    <row r="9189" spans="1:5">
      <c r="A9189" s="596">
        <v>38007</v>
      </c>
      <c r="B9189" s="596" t="s">
        <v>9861</v>
      </c>
      <c r="C9189" s="596" t="s">
        <v>8494</v>
      </c>
      <c r="D9189" s="596" t="s">
        <v>8495</v>
      </c>
      <c r="E9189" s="598">
        <v>30.08</v>
      </c>
    </row>
    <row r="9190" spans="1:5">
      <c r="A9190" s="596">
        <v>38008</v>
      </c>
      <c r="B9190" s="596" t="s">
        <v>9862</v>
      </c>
      <c r="C9190" s="596" t="s">
        <v>8494</v>
      </c>
      <c r="D9190" s="596" t="s">
        <v>8495</v>
      </c>
      <c r="E9190" s="598">
        <v>48.13</v>
      </c>
    </row>
    <row r="9191" spans="1:5">
      <c r="A9191" s="596">
        <v>38009</v>
      </c>
      <c r="B9191" s="596" t="s">
        <v>9863</v>
      </c>
      <c r="C9191" s="596" t="s">
        <v>8494</v>
      </c>
      <c r="D9191" s="596" t="s">
        <v>8495</v>
      </c>
      <c r="E9191" s="597">
        <v>58.92</v>
      </c>
    </row>
    <row r="9192" spans="1:5">
      <c r="A9192" s="596">
        <v>44248</v>
      </c>
      <c r="B9192" s="596" t="s">
        <v>9864</v>
      </c>
      <c r="C9192" s="596" t="s">
        <v>8494</v>
      </c>
      <c r="D9192" s="596" t="s">
        <v>8495</v>
      </c>
      <c r="E9192" s="597">
        <v>96.04</v>
      </c>
    </row>
    <row r="9193" spans="1:5">
      <c r="A9193" s="596">
        <v>44249</v>
      </c>
      <c r="B9193" s="596" t="s">
        <v>9865</v>
      </c>
      <c r="C9193" s="596" t="s">
        <v>8494</v>
      </c>
      <c r="D9193" s="596" t="s">
        <v>8495</v>
      </c>
      <c r="E9193" s="597">
        <v>370.52</v>
      </c>
    </row>
    <row r="9194" spans="1:5">
      <c r="A9194" s="596">
        <v>44250</v>
      </c>
      <c r="B9194" s="596" t="s">
        <v>9866</v>
      </c>
      <c r="C9194" s="596" t="s">
        <v>8494</v>
      </c>
      <c r="D9194" s="596" t="s">
        <v>8495</v>
      </c>
      <c r="E9194" s="597">
        <v>538.08000000000004</v>
      </c>
    </row>
    <row r="9195" spans="1:5">
      <c r="A9195" s="596">
        <v>3104</v>
      </c>
      <c r="B9195" s="596" t="s">
        <v>9867</v>
      </c>
      <c r="C9195" s="596" t="s">
        <v>9868</v>
      </c>
      <c r="D9195" s="596" t="s">
        <v>8495</v>
      </c>
      <c r="E9195" s="597">
        <v>176.9</v>
      </c>
    </row>
    <row r="9196" spans="1:5">
      <c r="A9196" s="596">
        <v>1607</v>
      </c>
      <c r="B9196" s="596" t="s">
        <v>9869</v>
      </c>
      <c r="C9196" s="596" t="s">
        <v>9868</v>
      </c>
      <c r="D9196" s="596" t="s">
        <v>8495</v>
      </c>
      <c r="E9196" s="598">
        <v>0.22</v>
      </c>
    </row>
    <row r="9197" spans="1:5">
      <c r="A9197" s="596">
        <v>38169</v>
      </c>
      <c r="B9197" s="596" t="s">
        <v>9870</v>
      </c>
      <c r="C9197" s="596" t="s">
        <v>9868</v>
      </c>
      <c r="D9197" s="596" t="s">
        <v>8495</v>
      </c>
      <c r="E9197" s="598">
        <v>95.96</v>
      </c>
    </row>
    <row r="9198" spans="1:5">
      <c r="A9198" s="596">
        <v>6142</v>
      </c>
      <c r="B9198" s="596" t="s">
        <v>9871</v>
      </c>
      <c r="C9198" s="596" t="s">
        <v>8494</v>
      </c>
      <c r="D9198" s="596" t="s">
        <v>8495</v>
      </c>
      <c r="E9198" s="598">
        <v>7.55</v>
      </c>
    </row>
    <row r="9199" spans="1:5">
      <c r="A9199" s="596">
        <v>11686</v>
      </c>
      <c r="B9199" s="596" t="s">
        <v>9872</v>
      </c>
      <c r="C9199" s="596" t="s">
        <v>8494</v>
      </c>
      <c r="D9199" s="596" t="s">
        <v>8495</v>
      </c>
      <c r="E9199" s="598">
        <v>10.49</v>
      </c>
    </row>
    <row r="9200" spans="1:5">
      <c r="A9200" s="596">
        <v>37598</v>
      </c>
      <c r="B9200" s="596" t="s">
        <v>9873</v>
      </c>
      <c r="C9200" s="596" t="s">
        <v>8494</v>
      </c>
      <c r="D9200" s="596" t="s">
        <v>8541</v>
      </c>
      <c r="E9200" s="598">
        <v>36.14</v>
      </c>
    </row>
    <row r="9201" spans="1:5">
      <c r="A9201" s="596">
        <v>25398</v>
      </c>
      <c r="B9201" s="596" t="s">
        <v>9874</v>
      </c>
      <c r="C9201" s="596" t="s">
        <v>8494</v>
      </c>
      <c r="D9201" s="596" t="s">
        <v>8541</v>
      </c>
      <c r="E9201" s="598">
        <v>4068.28</v>
      </c>
    </row>
    <row r="9202" spans="1:5">
      <c r="A9202" s="596">
        <v>25399</v>
      </c>
      <c r="B9202" s="596" t="s">
        <v>9875</v>
      </c>
      <c r="C9202" s="596" t="s">
        <v>8494</v>
      </c>
      <c r="D9202" s="596" t="s">
        <v>8541</v>
      </c>
      <c r="E9202" s="598">
        <v>2469.8000000000002</v>
      </c>
    </row>
    <row r="9203" spans="1:5">
      <c r="A9203" s="596">
        <v>43440</v>
      </c>
      <c r="B9203" s="596" t="s">
        <v>9876</v>
      </c>
      <c r="C9203" s="596" t="s">
        <v>8494</v>
      </c>
      <c r="D9203" s="596" t="s">
        <v>8541</v>
      </c>
      <c r="E9203" s="597">
        <v>495.17</v>
      </c>
    </row>
    <row r="9204" spans="1:5">
      <c r="A9204" s="596">
        <v>10667</v>
      </c>
      <c r="B9204" s="596" t="s">
        <v>9877</v>
      </c>
      <c r="C9204" s="596" t="s">
        <v>8494</v>
      </c>
      <c r="D9204" s="596" t="s">
        <v>8541</v>
      </c>
      <c r="E9204" s="598">
        <v>19404</v>
      </c>
    </row>
    <row r="9205" spans="1:5">
      <c r="A9205" s="596">
        <v>1613</v>
      </c>
      <c r="B9205" s="596" t="s">
        <v>9878</v>
      </c>
      <c r="C9205" s="596" t="s">
        <v>8494</v>
      </c>
      <c r="D9205" s="596" t="s">
        <v>8495</v>
      </c>
      <c r="E9205" s="598">
        <v>1734.28</v>
      </c>
    </row>
    <row r="9206" spans="1:5">
      <c r="A9206" s="596">
        <v>1626</v>
      </c>
      <c r="B9206" s="596" t="s">
        <v>9879</v>
      </c>
      <c r="C9206" s="596" t="s">
        <v>8494</v>
      </c>
      <c r="D9206" s="596" t="s">
        <v>8495</v>
      </c>
      <c r="E9206" s="598">
        <v>2593.8200000000002</v>
      </c>
    </row>
    <row r="9207" spans="1:5">
      <c r="A9207" s="596">
        <v>1625</v>
      </c>
      <c r="B9207" s="596" t="s">
        <v>9880</v>
      </c>
      <c r="C9207" s="596" t="s">
        <v>8494</v>
      </c>
      <c r="D9207" s="596" t="s">
        <v>8495</v>
      </c>
      <c r="E9207" s="597">
        <v>181.17</v>
      </c>
    </row>
    <row r="9208" spans="1:5">
      <c r="A9208" s="596">
        <v>1622</v>
      </c>
      <c r="B9208" s="596" t="s">
        <v>9881</v>
      </c>
      <c r="C9208" s="596" t="s">
        <v>8494</v>
      </c>
      <c r="D9208" s="596" t="s">
        <v>8495</v>
      </c>
      <c r="E9208" s="598">
        <v>5853.19</v>
      </c>
    </row>
    <row r="9209" spans="1:5">
      <c r="A9209" s="596">
        <v>1620</v>
      </c>
      <c r="B9209" s="596" t="s">
        <v>9882</v>
      </c>
      <c r="C9209" s="596" t="s">
        <v>8494</v>
      </c>
      <c r="D9209" s="596" t="s">
        <v>8495</v>
      </c>
      <c r="E9209" s="597">
        <v>381.64</v>
      </c>
    </row>
    <row r="9210" spans="1:5">
      <c r="A9210" s="596">
        <v>1629</v>
      </c>
      <c r="B9210" s="596" t="s">
        <v>9883</v>
      </c>
      <c r="C9210" s="596" t="s">
        <v>8494</v>
      </c>
      <c r="D9210" s="596" t="s">
        <v>8495</v>
      </c>
      <c r="E9210" s="598">
        <v>14245.28</v>
      </c>
    </row>
    <row r="9211" spans="1:5">
      <c r="A9211" s="596">
        <v>1627</v>
      </c>
      <c r="B9211" s="596" t="s">
        <v>9884</v>
      </c>
      <c r="C9211" s="596" t="s">
        <v>8494</v>
      </c>
      <c r="D9211" s="596" t="s">
        <v>8495</v>
      </c>
      <c r="E9211" s="597">
        <v>729.49</v>
      </c>
    </row>
    <row r="9212" spans="1:5">
      <c r="A9212" s="596">
        <v>1623</v>
      </c>
      <c r="B9212" s="596" t="s">
        <v>9885</v>
      </c>
      <c r="C9212" s="596" t="s">
        <v>8494</v>
      </c>
      <c r="D9212" s="596" t="s">
        <v>8495</v>
      </c>
      <c r="E9212" s="597">
        <v>147.75</v>
      </c>
    </row>
    <row r="9213" spans="1:5">
      <c r="A9213" s="596">
        <v>1619</v>
      </c>
      <c r="B9213" s="596" t="s">
        <v>9886</v>
      </c>
      <c r="C9213" s="596" t="s">
        <v>8494</v>
      </c>
      <c r="D9213" s="596" t="s">
        <v>8495</v>
      </c>
      <c r="E9213" s="597">
        <v>203.24</v>
      </c>
    </row>
    <row r="9214" spans="1:5">
      <c r="A9214" s="596">
        <v>1630</v>
      </c>
      <c r="B9214" s="596" t="s">
        <v>9887</v>
      </c>
      <c r="C9214" s="596" t="s">
        <v>8494</v>
      </c>
      <c r="D9214" s="596" t="s">
        <v>8495</v>
      </c>
      <c r="E9214" s="598">
        <v>4474.8900000000003</v>
      </c>
    </row>
    <row r="9215" spans="1:5">
      <c r="A9215" s="596">
        <v>1616</v>
      </c>
      <c r="B9215" s="596" t="s">
        <v>9888</v>
      </c>
      <c r="C9215" s="596" t="s">
        <v>8494</v>
      </c>
      <c r="D9215" s="596" t="s">
        <v>8495</v>
      </c>
      <c r="E9215" s="598">
        <v>6882.46</v>
      </c>
    </row>
    <row r="9216" spans="1:5">
      <c r="A9216" s="596">
        <v>1614</v>
      </c>
      <c r="B9216" s="596" t="s">
        <v>9889</v>
      </c>
      <c r="C9216" s="596" t="s">
        <v>8494</v>
      </c>
      <c r="D9216" s="596" t="s">
        <v>8495</v>
      </c>
      <c r="E9216" s="598">
        <v>314.55</v>
      </c>
    </row>
    <row r="9217" spans="1:5">
      <c r="A9217" s="596">
        <v>1617</v>
      </c>
      <c r="B9217" s="596" t="s">
        <v>9890</v>
      </c>
      <c r="C9217" s="596" t="s">
        <v>8494</v>
      </c>
      <c r="D9217" s="596" t="s">
        <v>8495</v>
      </c>
      <c r="E9217" s="598">
        <v>8216.16</v>
      </c>
    </row>
    <row r="9218" spans="1:5">
      <c r="A9218" s="596">
        <v>1621</v>
      </c>
      <c r="B9218" s="596" t="s">
        <v>9891</v>
      </c>
      <c r="C9218" s="596" t="s">
        <v>8494</v>
      </c>
      <c r="D9218" s="596" t="s">
        <v>8495</v>
      </c>
      <c r="E9218" s="597">
        <v>562.57000000000005</v>
      </c>
    </row>
    <row r="9219" spans="1:5">
      <c r="A9219" s="596">
        <v>1624</v>
      </c>
      <c r="B9219" s="596" t="s">
        <v>9892</v>
      </c>
      <c r="C9219" s="596" t="s">
        <v>8494</v>
      </c>
      <c r="D9219" s="596" t="s">
        <v>8495</v>
      </c>
      <c r="E9219" s="598">
        <v>20195.73</v>
      </c>
    </row>
    <row r="9220" spans="1:5">
      <c r="A9220" s="596">
        <v>1615</v>
      </c>
      <c r="B9220" s="596" t="s">
        <v>9893</v>
      </c>
      <c r="C9220" s="596" t="s">
        <v>8494</v>
      </c>
      <c r="D9220" s="596" t="s">
        <v>8495</v>
      </c>
      <c r="E9220" s="598">
        <v>1056.42</v>
      </c>
    </row>
    <row r="9221" spans="1:5">
      <c r="A9221" s="596">
        <v>1612</v>
      </c>
      <c r="B9221" s="596" t="s">
        <v>9894</v>
      </c>
      <c r="C9221" s="596" t="s">
        <v>8494</v>
      </c>
      <c r="D9221" s="596" t="s">
        <v>8500</v>
      </c>
      <c r="E9221" s="598">
        <v>139.13999999999999</v>
      </c>
    </row>
    <row r="9222" spans="1:5">
      <c r="A9222" s="596">
        <v>1618</v>
      </c>
      <c r="B9222" s="596" t="s">
        <v>9895</v>
      </c>
      <c r="C9222" s="596" t="s">
        <v>8494</v>
      </c>
      <c r="D9222" s="596" t="s">
        <v>8495</v>
      </c>
      <c r="E9222" s="598">
        <v>1451.67</v>
      </c>
    </row>
    <row r="9223" spans="1:5">
      <c r="A9223" s="596">
        <v>14211</v>
      </c>
      <c r="B9223" s="596" t="s">
        <v>9896</v>
      </c>
      <c r="C9223" s="596" t="s">
        <v>8494</v>
      </c>
      <c r="D9223" s="596" t="s">
        <v>8495</v>
      </c>
      <c r="E9223" s="597">
        <v>45.94</v>
      </c>
    </row>
    <row r="9224" spans="1:5">
      <c r="A9224" s="596">
        <v>43657</v>
      </c>
      <c r="B9224" s="596" t="s">
        <v>9897</v>
      </c>
      <c r="C9224" s="596" t="s">
        <v>8539</v>
      </c>
      <c r="D9224" s="596" t="s">
        <v>8495</v>
      </c>
      <c r="E9224" s="597">
        <v>7.02</v>
      </c>
    </row>
    <row r="9225" spans="1:5">
      <c r="A9225" s="596">
        <v>38200</v>
      </c>
      <c r="B9225" s="596" t="s">
        <v>9898</v>
      </c>
      <c r="C9225" s="596" t="s">
        <v>9899</v>
      </c>
      <c r="D9225" s="596" t="s">
        <v>8495</v>
      </c>
      <c r="E9225" s="598">
        <v>678.65</v>
      </c>
    </row>
    <row r="9226" spans="1:5">
      <c r="A9226" s="596">
        <v>39269</v>
      </c>
      <c r="B9226" s="596" t="s">
        <v>9900</v>
      </c>
      <c r="C9226" s="596" t="s">
        <v>8539</v>
      </c>
      <c r="D9226" s="596" t="s">
        <v>8495</v>
      </c>
      <c r="E9226" s="598">
        <v>1.48</v>
      </c>
    </row>
    <row r="9227" spans="1:5">
      <c r="A9227" s="596">
        <v>11889</v>
      </c>
      <c r="B9227" s="596" t="s">
        <v>9901</v>
      </c>
      <c r="C9227" s="596" t="s">
        <v>8539</v>
      </c>
      <c r="D9227" s="596" t="s">
        <v>8495</v>
      </c>
      <c r="E9227" s="598">
        <v>2.0299999999999998</v>
      </c>
    </row>
    <row r="9228" spans="1:5">
      <c r="A9228" s="596">
        <v>39270</v>
      </c>
      <c r="B9228" s="596" t="s">
        <v>9902</v>
      </c>
      <c r="C9228" s="596" t="s">
        <v>8539</v>
      </c>
      <c r="D9228" s="596" t="s">
        <v>8495</v>
      </c>
      <c r="E9228" s="598">
        <v>2.63</v>
      </c>
    </row>
    <row r="9229" spans="1:5">
      <c r="A9229" s="596">
        <v>11890</v>
      </c>
      <c r="B9229" s="596" t="s">
        <v>9903</v>
      </c>
      <c r="C9229" s="596" t="s">
        <v>8539</v>
      </c>
      <c r="D9229" s="596" t="s">
        <v>8495</v>
      </c>
      <c r="E9229" s="598">
        <v>3.59</v>
      </c>
    </row>
    <row r="9230" spans="1:5">
      <c r="A9230" s="596">
        <v>11891</v>
      </c>
      <c r="B9230" s="596" t="s">
        <v>9904</v>
      </c>
      <c r="C9230" s="596" t="s">
        <v>8539</v>
      </c>
      <c r="D9230" s="596" t="s">
        <v>8495</v>
      </c>
      <c r="E9230" s="598">
        <v>5.82</v>
      </c>
    </row>
    <row r="9231" spans="1:5">
      <c r="A9231" s="596">
        <v>11892</v>
      </c>
      <c r="B9231" s="596" t="s">
        <v>9905</v>
      </c>
      <c r="C9231" s="596" t="s">
        <v>8539</v>
      </c>
      <c r="D9231" s="596" t="s">
        <v>8495</v>
      </c>
      <c r="E9231" s="598">
        <v>9.51</v>
      </c>
    </row>
    <row r="9232" spans="1:5">
      <c r="A9232" s="596">
        <v>37601</v>
      </c>
      <c r="B9232" s="596" t="s">
        <v>9906</v>
      </c>
      <c r="C9232" s="596" t="s">
        <v>8539</v>
      </c>
      <c r="D9232" s="596" t="s">
        <v>8541</v>
      </c>
      <c r="E9232" s="598">
        <v>8.0299999999999994</v>
      </c>
    </row>
    <row r="9233" spans="1:5">
      <c r="A9233" s="596">
        <v>1634</v>
      </c>
      <c r="B9233" s="596" t="s">
        <v>9907</v>
      </c>
      <c r="C9233" s="596" t="s">
        <v>8539</v>
      </c>
      <c r="D9233" s="596" t="s">
        <v>8541</v>
      </c>
      <c r="E9233" s="598">
        <v>8.3000000000000007</v>
      </c>
    </row>
    <row r="9234" spans="1:5">
      <c r="A9234" s="596">
        <v>44274</v>
      </c>
      <c r="B9234" s="596" t="s">
        <v>9908</v>
      </c>
      <c r="C9234" s="596" t="s">
        <v>8494</v>
      </c>
      <c r="D9234" s="596" t="s">
        <v>8541</v>
      </c>
      <c r="E9234" s="598">
        <v>683.84</v>
      </c>
    </row>
    <row r="9235" spans="1:5">
      <c r="A9235" s="596">
        <v>5086</v>
      </c>
      <c r="B9235" s="596" t="s">
        <v>9909</v>
      </c>
      <c r="C9235" s="596" t="s">
        <v>124</v>
      </c>
      <c r="D9235" s="596" t="s">
        <v>8495</v>
      </c>
      <c r="E9235" s="597">
        <v>39.729999999999997</v>
      </c>
    </row>
    <row r="9236" spans="1:5">
      <c r="A9236" s="596">
        <v>11280</v>
      </c>
      <c r="B9236" s="596" t="s">
        <v>9910</v>
      </c>
      <c r="C9236" s="596" t="s">
        <v>8494</v>
      </c>
      <c r="D9236" s="596" t="s">
        <v>8495</v>
      </c>
      <c r="E9236" s="598">
        <v>13539.25</v>
      </c>
    </row>
    <row r="9237" spans="1:5">
      <c r="A9237" s="596">
        <v>40519</v>
      </c>
      <c r="B9237" s="596" t="s">
        <v>9911</v>
      </c>
      <c r="C9237" s="596" t="s">
        <v>8494</v>
      </c>
      <c r="D9237" s="596" t="s">
        <v>8495</v>
      </c>
      <c r="E9237" s="598">
        <v>111612.94</v>
      </c>
    </row>
    <row r="9238" spans="1:5">
      <c r="A9238" s="596">
        <v>39869</v>
      </c>
      <c r="B9238" s="596" t="s">
        <v>9912</v>
      </c>
      <c r="C9238" s="596" t="s">
        <v>8494</v>
      </c>
      <c r="D9238" s="596" t="s">
        <v>8541</v>
      </c>
      <c r="E9238" s="597">
        <v>13.86</v>
      </c>
    </row>
    <row r="9239" spans="1:5">
      <c r="A9239" s="596">
        <v>39870</v>
      </c>
      <c r="B9239" s="596" t="s">
        <v>9913</v>
      </c>
      <c r="C9239" s="596" t="s">
        <v>8494</v>
      </c>
      <c r="D9239" s="596" t="s">
        <v>8541</v>
      </c>
      <c r="E9239" s="597">
        <v>21.21</v>
      </c>
    </row>
    <row r="9240" spans="1:5">
      <c r="A9240" s="596">
        <v>39871</v>
      </c>
      <c r="B9240" s="596" t="s">
        <v>9914</v>
      </c>
      <c r="C9240" s="596" t="s">
        <v>8494</v>
      </c>
      <c r="D9240" s="596" t="s">
        <v>8541</v>
      </c>
      <c r="E9240" s="598">
        <v>23.77</v>
      </c>
    </row>
    <row r="9241" spans="1:5">
      <c r="A9241" s="596">
        <v>12722</v>
      </c>
      <c r="B9241" s="596" t="s">
        <v>9915</v>
      </c>
      <c r="C9241" s="596" t="s">
        <v>8494</v>
      </c>
      <c r="D9241" s="596" t="s">
        <v>8541</v>
      </c>
      <c r="E9241" s="598">
        <v>795.52</v>
      </c>
    </row>
    <row r="9242" spans="1:5">
      <c r="A9242" s="596">
        <v>12714</v>
      </c>
      <c r="B9242" s="596" t="s">
        <v>9916</v>
      </c>
      <c r="C9242" s="596" t="s">
        <v>8494</v>
      </c>
      <c r="D9242" s="596" t="s">
        <v>8541</v>
      </c>
      <c r="E9242" s="597">
        <v>5.19</v>
      </c>
    </row>
    <row r="9243" spans="1:5">
      <c r="A9243" s="596">
        <v>12715</v>
      </c>
      <c r="B9243" s="596" t="s">
        <v>9917</v>
      </c>
      <c r="C9243" s="596" t="s">
        <v>8494</v>
      </c>
      <c r="D9243" s="596" t="s">
        <v>8541</v>
      </c>
      <c r="E9243" s="597">
        <v>11.72</v>
      </c>
    </row>
    <row r="9244" spans="1:5">
      <c r="A9244" s="596">
        <v>12716</v>
      </c>
      <c r="B9244" s="596" t="s">
        <v>9918</v>
      </c>
      <c r="C9244" s="596" t="s">
        <v>8494</v>
      </c>
      <c r="D9244" s="596" t="s">
        <v>8541</v>
      </c>
      <c r="E9244" s="597">
        <v>20.13</v>
      </c>
    </row>
    <row r="9245" spans="1:5">
      <c r="A9245" s="596">
        <v>12717</v>
      </c>
      <c r="B9245" s="596" t="s">
        <v>9919</v>
      </c>
      <c r="C9245" s="596" t="s">
        <v>8494</v>
      </c>
      <c r="D9245" s="596" t="s">
        <v>8541</v>
      </c>
      <c r="E9245" s="597">
        <v>39.57</v>
      </c>
    </row>
    <row r="9246" spans="1:5">
      <c r="A9246" s="596">
        <v>12718</v>
      </c>
      <c r="B9246" s="596" t="s">
        <v>9920</v>
      </c>
      <c r="C9246" s="596" t="s">
        <v>8494</v>
      </c>
      <c r="D9246" s="596" t="s">
        <v>8541</v>
      </c>
      <c r="E9246" s="597">
        <v>60.74</v>
      </c>
    </row>
    <row r="9247" spans="1:5">
      <c r="A9247" s="596">
        <v>12719</v>
      </c>
      <c r="B9247" s="596" t="s">
        <v>9921</v>
      </c>
      <c r="C9247" s="596" t="s">
        <v>8494</v>
      </c>
      <c r="D9247" s="596" t="s">
        <v>8541</v>
      </c>
      <c r="E9247" s="597">
        <v>96.42</v>
      </c>
    </row>
    <row r="9248" spans="1:5">
      <c r="A9248" s="596">
        <v>12720</v>
      </c>
      <c r="B9248" s="596" t="s">
        <v>9922</v>
      </c>
      <c r="C9248" s="596" t="s">
        <v>8494</v>
      </c>
      <c r="D9248" s="596" t="s">
        <v>8541</v>
      </c>
      <c r="E9248" s="597">
        <v>335.73</v>
      </c>
    </row>
    <row r="9249" spans="1:5">
      <c r="A9249" s="596">
        <v>12721</v>
      </c>
      <c r="B9249" s="596" t="s">
        <v>9923</v>
      </c>
      <c r="C9249" s="596" t="s">
        <v>8494</v>
      </c>
      <c r="D9249" s="596" t="s">
        <v>8541</v>
      </c>
      <c r="E9249" s="597">
        <v>321.94</v>
      </c>
    </row>
    <row r="9250" spans="1:5">
      <c r="A9250" s="596">
        <v>3468</v>
      </c>
      <c r="B9250" s="596" t="s">
        <v>9924</v>
      </c>
      <c r="C9250" s="596" t="s">
        <v>8494</v>
      </c>
      <c r="D9250" s="596" t="s">
        <v>8495</v>
      </c>
      <c r="E9250" s="597">
        <v>34.450000000000003</v>
      </c>
    </row>
    <row r="9251" spans="1:5">
      <c r="A9251" s="596">
        <v>3465</v>
      </c>
      <c r="B9251" s="596" t="s">
        <v>9925</v>
      </c>
      <c r="C9251" s="596" t="s">
        <v>8494</v>
      </c>
      <c r="D9251" s="596" t="s">
        <v>8495</v>
      </c>
      <c r="E9251" s="597">
        <v>34.43</v>
      </c>
    </row>
    <row r="9252" spans="1:5">
      <c r="A9252" s="596">
        <v>12403</v>
      </c>
      <c r="B9252" s="596" t="s">
        <v>9926</v>
      </c>
      <c r="C9252" s="596" t="s">
        <v>8494</v>
      </c>
      <c r="D9252" s="596" t="s">
        <v>8495</v>
      </c>
      <c r="E9252" s="597">
        <v>24.54</v>
      </c>
    </row>
    <row r="9253" spans="1:5">
      <c r="A9253" s="596">
        <v>3463</v>
      </c>
      <c r="B9253" s="596" t="s">
        <v>9927</v>
      </c>
      <c r="C9253" s="596" t="s">
        <v>8494</v>
      </c>
      <c r="D9253" s="596" t="s">
        <v>8495</v>
      </c>
      <c r="E9253" s="597">
        <v>14.34</v>
      </c>
    </row>
    <row r="9254" spans="1:5">
      <c r="A9254" s="596">
        <v>3464</v>
      </c>
      <c r="B9254" s="596" t="s">
        <v>9928</v>
      </c>
      <c r="C9254" s="596" t="s">
        <v>8494</v>
      </c>
      <c r="D9254" s="596" t="s">
        <v>8495</v>
      </c>
      <c r="E9254" s="597">
        <v>14.34</v>
      </c>
    </row>
    <row r="9255" spans="1:5">
      <c r="A9255" s="596">
        <v>3466</v>
      </c>
      <c r="B9255" s="596" t="s">
        <v>9929</v>
      </c>
      <c r="C9255" s="596" t="s">
        <v>8494</v>
      </c>
      <c r="D9255" s="596" t="s">
        <v>8495</v>
      </c>
      <c r="E9255" s="598">
        <v>87.46</v>
      </c>
    </row>
    <row r="9256" spans="1:5">
      <c r="A9256" s="596">
        <v>3467</v>
      </c>
      <c r="B9256" s="596" t="s">
        <v>9930</v>
      </c>
      <c r="C9256" s="596" t="s">
        <v>8494</v>
      </c>
      <c r="D9256" s="596" t="s">
        <v>8495</v>
      </c>
      <c r="E9256" s="598">
        <v>49.39</v>
      </c>
    </row>
    <row r="9257" spans="1:5">
      <c r="A9257" s="596">
        <v>3462</v>
      </c>
      <c r="B9257" s="596" t="s">
        <v>9931</v>
      </c>
      <c r="C9257" s="596" t="s">
        <v>8494</v>
      </c>
      <c r="D9257" s="596" t="s">
        <v>8495</v>
      </c>
      <c r="E9257" s="598">
        <v>9.4600000000000009</v>
      </c>
    </row>
    <row r="9258" spans="1:5">
      <c r="A9258" s="596">
        <v>3446</v>
      </c>
      <c r="B9258" s="596" t="s">
        <v>9932</v>
      </c>
      <c r="C9258" s="596" t="s">
        <v>8494</v>
      </c>
      <c r="D9258" s="596" t="s">
        <v>8495</v>
      </c>
      <c r="E9258" s="598">
        <v>29.12</v>
      </c>
    </row>
    <row r="9259" spans="1:5">
      <c r="A9259" s="596">
        <v>3445</v>
      </c>
      <c r="B9259" s="596" t="s">
        <v>9933</v>
      </c>
      <c r="C9259" s="596" t="s">
        <v>8494</v>
      </c>
      <c r="D9259" s="596" t="s">
        <v>8495</v>
      </c>
      <c r="E9259" s="598">
        <v>23.77</v>
      </c>
    </row>
    <row r="9260" spans="1:5">
      <c r="A9260" s="596">
        <v>3441</v>
      </c>
      <c r="B9260" s="596" t="s">
        <v>9934</v>
      </c>
      <c r="C9260" s="596" t="s">
        <v>8494</v>
      </c>
      <c r="D9260" s="596" t="s">
        <v>8495</v>
      </c>
      <c r="E9260" s="598">
        <v>6.71</v>
      </c>
    </row>
    <row r="9261" spans="1:5">
      <c r="A9261" s="596">
        <v>3444</v>
      </c>
      <c r="B9261" s="596" t="s">
        <v>9935</v>
      </c>
      <c r="C9261" s="596" t="s">
        <v>8494</v>
      </c>
      <c r="D9261" s="596" t="s">
        <v>8495</v>
      </c>
      <c r="E9261" s="598">
        <v>14.63</v>
      </c>
    </row>
    <row r="9262" spans="1:5">
      <c r="A9262" s="596">
        <v>12402</v>
      </c>
      <c r="B9262" s="596" t="s">
        <v>9936</v>
      </c>
      <c r="C9262" s="596" t="s">
        <v>8494</v>
      </c>
      <c r="D9262" s="596" t="s">
        <v>8495</v>
      </c>
      <c r="E9262" s="598">
        <v>81.849999999999994</v>
      </c>
    </row>
    <row r="9263" spans="1:5">
      <c r="A9263" s="596">
        <v>3447</v>
      </c>
      <c r="B9263" s="596" t="s">
        <v>9937</v>
      </c>
      <c r="C9263" s="596" t="s">
        <v>8494</v>
      </c>
      <c r="D9263" s="596" t="s">
        <v>8495</v>
      </c>
      <c r="E9263" s="598">
        <v>42.35</v>
      </c>
    </row>
    <row r="9264" spans="1:5">
      <c r="A9264" s="596">
        <v>3442</v>
      </c>
      <c r="B9264" s="596" t="s">
        <v>9938</v>
      </c>
      <c r="C9264" s="596" t="s">
        <v>8494</v>
      </c>
      <c r="D9264" s="596" t="s">
        <v>8495</v>
      </c>
      <c r="E9264" s="598">
        <v>10.029999999999999</v>
      </c>
    </row>
    <row r="9265" spans="1:5">
      <c r="A9265" s="596">
        <v>3448</v>
      </c>
      <c r="B9265" s="596" t="s">
        <v>9939</v>
      </c>
      <c r="C9265" s="596" t="s">
        <v>8494</v>
      </c>
      <c r="D9265" s="596" t="s">
        <v>8495</v>
      </c>
      <c r="E9265" s="597">
        <v>119.67</v>
      </c>
    </row>
    <row r="9266" spans="1:5">
      <c r="A9266" s="596">
        <v>3449</v>
      </c>
      <c r="B9266" s="596" t="s">
        <v>9940</v>
      </c>
      <c r="C9266" s="596" t="s">
        <v>8494</v>
      </c>
      <c r="D9266" s="596" t="s">
        <v>8495</v>
      </c>
      <c r="E9266" s="597">
        <v>209.69</v>
      </c>
    </row>
    <row r="9267" spans="1:5">
      <c r="A9267" s="596">
        <v>37438</v>
      </c>
      <c r="B9267" s="596" t="s">
        <v>9941</v>
      </c>
      <c r="C9267" s="596" t="s">
        <v>8494</v>
      </c>
      <c r="D9267" s="596" t="s">
        <v>8541</v>
      </c>
      <c r="E9267" s="598">
        <v>225.98</v>
      </c>
    </row>
    <row r="9268" spans="1:5">
      <c r="A9268" s="596">
        <v>37439</v>
      </c>
      <c r="B9268" s="596" t="s">
        <v>9942</v>
      </c>
      <c r="C9268" s="596" t="s">
        <v>8494</v>
      </c>
      <c r="D9268" s="596" t="s">
        <v>8541</v>
      </c>
      <c r="E9268" s="598">
        <v>1477.45</v>
      </c>
    </row>
    <row r="9269" spans="1:5">
      <c r="A9269" s="596">
        <v>37435</v>
      </c>
      <c r="B9269" s="596" t="s">
        <v>9943</v>
      </c>
      <c r="C9269" s="596" t="s">
        <v>8494</v>
      </c>
      <c r="D9269" s="596" t="s">
        <v>8541</v>
      </c>
      <c r="E9269" s="598">
        <v>26.55</v>
      </c>
    </row>
    <row r="9270" spans="1:5">
      <c r="A9270" s="596">
        <v>37436</v>
      </c>
      <c r="B9270" s="596" t="s">
        <v>9944</v>
      </c>
      <c r="C9270" s="596" t="s">
        <v>8494</v>
      </c>
      <c r="D9270" s="596" t="s">
        <v>8541</v>
      </c>
      <c r="E9270" s="598">
        <v>31.34</v>
      </c>
    </row>
    <row r="9271" spans="1:5">
      <c r="A9271" s="596">
        <v>37437</v>
      </c>
      <c r="B9271" s="596" t="s">
        <v>9945</v>
      </c>
      <c r="C9271" s="596" t="s">
        <v>8494</v>
      </c>
      <c r="D9271" s="596" t="s">
        <v>8541</v>
      </c>
      <c r="E9271" s="598">
        <v>45.33</v>
      </c>
    </row>
    <row r="9272" spans="1:5">
      <c r="A9272" s="596">
        <v>3473</v>
      </c>
      <c r="B9272" s="596" t="s">
        <v>9946</v>
      </c>
      <c r="C9272" s="596" t="s">
        <v>8494</v>
      </c>
      <c r="D9272" s="596" t="s">
        <v>8495</v>
      </c>
      <c r="E9272" s="597">
        <v>32.92</v>
      </c>
    </row>
    <row r="9273" spans="1:5">
      <c r="A9273" s="596">
        <v>3474</v>
      </c>
      <c r="B9273" s="596" t="s">
        <v>9947</v>
      </c>
      <c r="C9273" s="596" t="s">
        <v>8494</v>
      </c>
      <c r="D9273" s="596" t="s">
        <v>8495</v>
      </c>
      <c r="E9273" s="597">
        <v>27.14</v>
      </c>
    </row>
    <row r="9274" spans="1:5">
      <c r="A9274" s="596">
        <v>3450</v>
      </c>
      <c r="B9274" s="596" t="s">
        <v>9948</v>
      </c>
      <c r="C9274" s="596" t="s">
        <v>8494</v>
      </c>
      <c r="D9274" s="596" t="s">
        <v>8495</v>
      </c>
      <c r="E9274" s="597">
        <v>7.86</v>
      </c>
    </row>
    <row r="9275" spans="1:5">
      <c r="A9275" s="596">
        <v>3443</v>
      </c>
      <c r="B9275" s="596" t="s">
        <v>9949</v>
      </c>
      <c r="C9275" s="596" t="s">
        <v>8494</v>
      </c>
      <c r="D9275" s="596" t="s">
        <v>8495</v>
      </c>
      <c r="E9275" s="598">
        <v>16.88</v>
      </c>
    </row>
    <row r="9276" spans="1:5">
      <c r="A9276" s="596">
        <v>3453</v>
      </c>
      <c r="B9276" s="596" t="s">
        <v>9950</v>
      </c>
      <c r="C9276" s="596" t="s">
        <v>8494</v>
      </c>
      <c r="D9276" s="596" t="s">
        <v>8495</v>
      </c>
      <c r="E9276" s="598">
        <v>96.1</v>
      </c>
    </row>
    <row r="9277" spans="1:5">
      <c r="A9277" s="596">
        <v>3452</v>
      </c>
      <c r="B9277" s="596" t="s">
        <v>9951</v>
      </c>
      <c r="C9277" s="596" t="s">
        <v>8494</v>
      </c>
      <c r="D9277" s="596" t="s">
        <v>8495</v>
      </c>
      <c r="E9277" s="598">
        <v>47.43</v>
      </c>
    </row>
    <row r="9278" spans="1:5">
      <c r="A9278" s="596">
        <v>3451</v>
      </c>
      <c r="B9278" s="596" t="s">
        <v>9952</v>
      </c>
      <c r="C9278" s="596" t="s">
        <v>8494</v>
      </c>
      <c r="D9278" s="596" t="s">
        <v>8495</v>
      </c>
      <c r="E9278" s="598">
        <v>9.41</v>
      </c>
    </row>
    <row r="9279" spans="1:5">
      <c r="A9279" s="596">
        <v>3454</v>
      </c>
      <c r="B9279" s="596" t="s">
        <v>9953</v>
      </c>
      <c r="C9279" s="596" t="s">
        <v>8494</v>
      </c>
      <c r="D9279" s="596" t="s">
        <v>8495</v>
      </c>
      <c r="E9279" s="598">
        <v>146.16999999999999</v>
      </c>
    </row>
    <row r="9280" spans="1:5">
      <c r="A9280" s="596">
        <v>3458</v>
      </c>
      <c r="B9280" s="596" t="s">
        <v>9954</v>
      </c>
      <c r="C9280" s="596" t="s">
        <v>8494</v>
      </c>
      <c r="D9280" s="596" t="s">
        <v>8495</v>
      </c>
      <c r="E9280" s="598">
        <v>26.39</v>
      </c>
    </row>
    <row r="9281" spans="1:5">
      <c r="A9281" s="596">
        <v>3457</v>
      </c>
      <c r="B9281" s="596" t="s">
        <v>9955</v>
      </c>
      <c r="C9281" s="596" t="s">
        <v>8494</v>
      </c>
      <c r="D9281" s="596" t="s">
        <v>8495</v>
      </c>
      <c r="E9281" s="597">
        <v>19.809999999999999</v>
      </c>
    </row>
    <row r="9282" spans="1:5">
      <c r="A9282" s="596">
        <v>3455</v>
      </c>
      <c r="B9282" s="596" t="s">
        <v>9956</v>
      </c>
      <c r="C9282" s="596" t="s">
        <v>8494</v>
      </c>
      <c r="D9282" s="596" t="s">
        <v>8495</v>
      </c>
      <c r="E9282" s="597">
        <v>5.62</v>
      </c>
    </row>
    <row r="9283" spans="1:5">
      <c r="A9283" s="596">
        <v>3472</v>
      </c>
      <c r="B9283" s="596" t="s">
        <v>9957</v>
      </c>
      <c r="C9283" s="596" t="s">
        <v>8494</v>
      </c>
      <c r="D9283" s="596" t="s">
        <v>8495</v>
      </c>
      <c r="E9283" s="598">
        <v>12.64</v>
      </c>
    </row>
    <row r="9284" spans="1:5">
      <c r="A9284" s="596">
        <v>3470</v>
      </c>
      <c r="B9284" s="596" t="s">
        <v>9958</v>
      </c>
      <c r="C9284" s="596" t="s">
        <v>8494</v>
      </c>
      <c r="D9284" s="596" t="s">
        <v>8495</v>
      </c>
      <c r="E9284" s="598">
        <v>73.69</v>
      </c>
    </row>
    <row r="9285" spans="1:5">
      <c r="A9285" s="596">
        <v>3471</v>
      </c>
      <c r="B9285" s="596" t="s">
        <v>9959</v>
      </c>
      <c r="C9285" s="596" t="s">
        <v>8494</v>
      </c>
      <c r="D9285" s="596" t="s">
        <v>8495</v>
      </c>
      <c r="E9285" s="597">
        <v>40.49</v>
      </c>
    </row>
    <row r="9286" spans="1:5">
      <c r="A9286" s="596">
        <v>3456</v>
      </c>
      <c r="B9286" s="596" t="s">
        <v>9960</v>
      </c>
      <c r="C9286" s="596" t="s">
        <v>8494</v>
      </c>
      <c r="D9286" s="596" t="s">
        <v>8495</v>
      </c>
      <c r="E9286" s="598">
        <v>8.42</v>
      </c>
    </row>
    <row r="9287" spans="1:5">
      <c r="A9287" s="596">
        <v>3459</v>
      </c>
      <c r="B9287" s="596" t="s">
        <v>9961</v>
      </c>
      <c r="C9287" s="596" t="s">
        <v>8494</v>
      </c>
      <c r="D9287" s="596" t="s">
        <v>8495</v>
      </c>
      <c r="E9287" s="597">
        <v>103.94</v>
      </c>
    </row>
    <row r="9288" spans="1:5">
      <c r="A9288" s="596">
        <v>3469</v>
      </c>
      <c r="B9288" s="596" t="s">
        <v>9962</v>
      </c>
      <c r="C9288" s="596" t="s">
        <v>8494</v>
      </c>
      <c r="D9288" s="596" t="s">
        <v>8495</v>
      </c>
      <c r="E9288" s="598">
        <v>197.67</v>
      </c>
    </row>
    <row r="9289" spans="1:5">
      <c r="A9289" s="596">
        <v>3460</v>
      </c>
      <c r="B9289" s="596" t="s">
        <v>9963</v>
      </c>
      <c r="C9289" s="596" t="s">
        <v>8494</v>
      </c>
      <c r="D9289" s="596" t="s">
        <v>8495</v>
      </c>
      <c r="E9289" s="597">
        <v>288.43</v>
      </c>
    </row>
    <row r="9290" spans="1:5">
      <c r="A9290" s="596">
        <v>3461</v>
      </c>
      <c r="B9290" s="596" t="s">
        <v>9964</v>
      </c>
      <c r="C9290" s="596" t="s">
        <v>8494</v>
      </c>
      <c r="D9290" s="596" t="s">
        <v>8495</v>
      </c>
      <c r="E9290" s="597">
        <v>737.21</v>
      </c>
    </row>
    <row r="9291" spans="1:5">
      <c r="A9291" s="596">
        <v>37433</v>
      </c>
      <c r="B9291" s="596" t="s">
        <v>9965</v>
      </c>
      <c r="C9291" s="596" t="s">
        <v>8494</v>
      </c>
      <c r="D9291" s="596" t="s">
        <v>8541</v>
      </c>
      <c r="E9291" s="597">
        <v>225.98</v>
      </c>
    </row>
    <row r="9292" spans="1:5">
      <c r="A9292" s="596">
        <v>37430</v>
      </c>
      <c r="B9292" s="596" t="s">
        <v>9966</v>
      </c>
      <c r="C9292" s="596" t="s">
        <v>8494</v>
      </c>
      <c r="D9292" s="596" t="s">
        <v>8541</v>
      </c>
      <c r="E9292" s="597">
        <v>28.32</v>
      </c>
    </row>
    <row r="9293" spans="1:5">
      <c r="A9293" s="596">
        <v>37434</v>
      </c>
      <c r="B9293" s="596" t="s">
        <v>9967</v>
      </c>
      <c r="C9293" s="596" t="s">
        <v>8494</v>
      </c>
      <c r="D9293" s="596" t="s">
        <v>8541</v>
      </c>
      <c r="E9293" s="598">
        <v>2107.04</v>
      </c>
    </row>
    <row r="9294" spans="1:5">
      <c r="A9294" s="596">
        <v>37431</v>
      </c>
      <c r="B9294" s="596" t="s">
        <v>9968</v>
      </c>
      <c r="C9294" s="596" t="s">
        <v>8494</v>
      </c>
      <c r="D9294" s="596" t="s">
        <v>8541</v>
      </c>
      <c r="E9294" s="597">
        <v>38.409999999999997</v>
      </c>
    </row>
    <row r="9295" spans="1:5">
      <c r="A9295" s="596">
        <v>37432</v>
      </c>
      <c r="B9295" s="596" t="s">
        <v>9969</v>
      </c>
      <c r="C9295" s="596" t="s">
        <v>8494</v>
      </c>
      <c r="D9295" s="596" t="s">
        <v>8541</v>
      </c>
      <c r="E9295" s="597">
        <v>70.86</v>
      </c>
    </row>
    <row r="9296" spans="1:5">
      <c r="A9296" s="596">
        <v>37413</v>
      </c>
      <c r="B9296" s="596" t="s">
        <v>9970</v>
      </c>
      <c r="C9296" s="596" t="s">
        <v>8494</v>
      </c>
      <c r="D9296" s="596" t="s">
        <v>8541</v>
      </c>
      <c r="E9296" s="597">
        <v>3.8</v>
      </c>
    </row>
    <row r="9297" spans="1:5">
      <c r="A9297" s="596">
        <v>37414</v>
      </c>
      <c r="B9297" s="596" t="s">
        <v>9971</v>
      </c>
      <c r="C9297" s="596" t="s">
        <v>8494</v>
      </c>
      <c r="D9297" s="596" t="s">
        <v>8541</v>
      </c>
      <c r="E9297" s="597">
        <v>4.3099999999999996</v>
      </c>
    </row>
    <row r="9298" spans="1:5">
      <c r="A9298" s="596">
        <v>37415</v>
      </c>
      <c r="B9298" s="596" t="s">
        <v>9972</v>
      </c>
      <c r="C9298" s="596" t="s">
        <v>8494</v>
      </c>
      <c r="D9298" s="596" t="s">
        <v>8541</v>
      </c>
      <c r="E9298" s="597">
        <v>7.84</v>
      </c>
    </row>
    <row r="9299" spans="1:5">
      <c r="A9299" s="596">
        <v>37416</v>
      </c>
      <c r="B9299" s="596" t="s">
        <v>9973</v>
      </c>
      <c r="C9299" s="596" t="s">
        <v>8494</v>
      </c>
      <c r="D9299" s="596" t="s">
        <v>8541</v>
      </c>
      <c r="E9299" s="597">
        <v>3.55</v>
      </c>
    </row>
    <row r="9300" spans="1:5">
      <c r="A9300" s="596">
        <v>37417</v>
      </c>
      <c r="B9300" s="596" t="s">
        <v>9974</v>
      </c>
      <c r="C9300" s="596" t="s">
        <v>8494</v>
      </c>
      <c r="D9300" s="596" t="s">
        <v>8541</v>
      </c>
      <c r="E9300" s="597">
        <v>5.1100000000000003</v>
      </c>
    </row>
    <row r="9301" spans="1:5">
      <c r="A9301" s="596">
        <v>43590</v>
      </c>
      <c r="B9301" s="596" t="s">
        <v>9975</v>
      </c>
      <c r="C9301" s="596" t="s">
        <v>8494</v>
      </c>
      <c r="D9301" s="596" t="s">
        <v>8495</v>
      </c>
      <c r="E9301" s="598">
        <v>184.69</v>
      </c>
    </row>
    <row r="9302" spans="1:5">
      <c r="A9302" s="596">
        <v>43589</v>
      </c>
      <c r="B9302" s="596" t="s">
        <v>9976</v>
      </c>
      <c r="C9302" s="596" t="s">
        <v>8494</v>
      </c>
      <c r="D9302" s="596" t="s">
        <v>8495</v>
      </c>
      <c r="E9302" s="598">
        <v>33.409999999999997</v>
      </c>
    </row>
    <row r="9303" spans="1:5">
      <c r="A9303" s="596">
        <v>34519</v>
      </c>
      <c r="B9303" s="596" t="s">
        <v>9977</v>
      </c>
      <c r="C9303" s="596" t="s">
        <v>8494</v>
      </c>
      <c r="D9303" s="596" t="s">
        <v>8541</v>
      </c>
      <c r="E9303" s="598">
        <v>82.03</v>
      </c>
    </row>
    <row r="9304" spans="1:5">
      <c r="A9304" s="596">
        <v>1649</v>
      </c>
      <c r="B9304" s="596" t="s">
        <v>9978</v>
      </c>
      <c r="C9304" s="596" t="s">
        <v>8494</v>
      </c>
      <c r="D9304" s="596" t="s">
        <v>8495</v>
      </c>
      <c r="E9304" s="597">
        <v>62.23</v>
      </c>
    </row>
    <row r="9305" spans="1:5">
      <c r="A9305" s="596">
        <v>1653</v>
      </c>
      <c r="B9305" s="596" t="s">
        <v>9979</v>
      </c>
      <c r="C9305" s="596" t="s">
        <v>8494</v>
      </c>
      <c r="D9305" s="596" t="s">
        <v>8495</v>
      </c>
      <c r="E9305" s="598">
        <v>48.75</v>
      </c>
    </row>
    <row r="9306" spans="1:5">
      <c r="A9306" s="596">
        <v>1647</v>
      </c>
      <c r="B9306" s="596" t="s">
        <v>9980</v>
      </c>
      <c r="C9306" s="596" t="s">
        <v>8494</v>
      </c>
      <c r="D9306" s="596" t="s">
        <v>8495</v>
      </c>
      <c r="E9306" s="598">
        <v>17.45</v>
      </c>
    </row>
    <row r="9307" spans="1:5">
      <c r="A9307" s="596">
        <v>1648</v>
      </c>
      <c r="B9307" s="596" t="s">
        <v>9981</v>
      </c>
      <c r="C9307" s="596" t="s">
        <v>8494</v>
      </c>
      <c r="D9307" s="596" t="s">
        <v>8495</v>
      </c>
      <c r="E9307" s="598">
        <v>33.520000000000003</v>
      </c>
    </row>
    <row r="9308" spans="1:5">
      <c r="A9308" s="596">
        <v>1651</v>
      </c>
      <c r="B9308" s="596" t="s">
        <v>9982</v>
      </c>
      <c r="C9308" s="596" t="s">
        <v>8494</v>
      </c>
      <c r="D9308" s="596" t="s">
        <v>8495</v>
      </c>
      <c r="E9308" s="598">
        <v>155.49</v>
      </c>
    </row>
    <row r="9309" spans="1:5">
      <c r="A9309" s="596">
        <v>1650</v>
      </c>
      <c r="B9309" s="596" t="s">
        <v>9983</v>
      </c>
      <c r="C9309" s="596" t="s">
        <v>8494</v>
      </c>
      <c r="D9309" s="596" t="s">
        <v>8495</v>
      </c>
      <c r="E9309" s="598">
        <v>85.95</v>
      </c>
    </row>
    <row r="9310" spans="1:5">
      <c r="A9310" s="596">
        <v>1654</v>
      </c>
      <c r="B9310" s="596" t="s">
        <v>9984</v>
      </c>
      <c r="C9310" s="596" t="s">
        <v>8494</v>
      </c>
      <c r="D9310" s="596" t="s">
        <v>8495</v>
      </c>
      <c r="E9310" s="598">
        <v>23.96</v>
      </c>
    </row>
    <row r="9311" spans="1:5">
      <c r="A9311" s="596">
        <v>1652</v>
      </c>
      <c r="B9311" s="596" t="s">
        <v>9985</v>
      </c>
      <c r="C9311" s="596" t="s">
        <v>8494</v>
      </c>
      <c r="D9311" s="596" t="s">
        <v>8495</v>
      </c>
      <c r="E9311" s="598">
        <v>223.18</v>
      </c>
    </row>
    <row r="9312" spans="1:5">
      <c r="A9312" s="596">
        <v>10510</v>
      </c>
      <c r="B9312" s="596" t="s">
        <v>9986</v>
      </c>
      <c r="C9312" s="596" t="s">
        <v>8494</v>
      </c>
      <c r="D9312" s="596" t="s">
        <v>8495</v>
      </c>
      <c r="E9312" s="598">
        <v>162.44999999999999</v>
      </c>
    </row>
    <row r="9313" spans="1:5">
      <c r="A9313" s="596">
        <v>1747</v>
      </c>
      <c r="B9313" s="596" t="s">
        <v>9987</v>
      </c>
      <c r="C9313" s="596" t="s">
        <v>8494</v>
      </c>
      <c r="D9313" s="596" t="s">
        <v>8495</v>
      </c>
      <c r="E9313" s="598">
        <v>222.94</v>
      </c>
    </row>
    <row r="9314" spans="1:5">
      <c r="A9314" s="596">
        <v>1744</v>
      </c>
      <c r="B9314" s="596" t="s">
        <v>9988</v>
      </c>
      <c r="C9314" s="596" t="s">
        <v>8494</v>
      </c>
      <c r="D9314" s="596" t="s">
        <v>8495</v>
      </c>
      <c r="E9314" s="598">
        <v>154.41999999999999</v>
      </c>
    </row>
    <row r="9315" spans="1:5">
      <c r="A9315" s="596">
        <v>1743</v>
      </c>
      <c r="B9315" s="596" t="s">
        <v>9989</v>
      </c>
      <c r="C9315" s="596" t="s">
        <v>8494</v>
      </c>
      <c r="D9315" s="596" t="s">
        <v>8495</v>
      </c>
      <c r="E9315" s="597">
        <v>202.78</v>
      </c>
    </row>
    <row r="9316" spans="1:5">
      <c r="A9316" s="596">
        <v>39640</v>
      </c>
      <c r="B9316" s="596" t="s">
        <v>9990</v>
      </c>
      <c r="C9316" s="596" t="s">
        <v>8494</v>
      </c>
      <c r="D9316" s="596" t="s">
        <v>8495</v>
      </c>
      <c r="E9316" s="598">
        <v>13.41</v>
      </c>
    </row>
    <row r="9317" spans="1:5">
      <c r="A9317" s="596">
        <v>7216</v>
      </c>
      <c r="B9317" s="596" t="s">
        <v>9991</v>
      </c>
      <c r="C9317" s="596" t="s">
        <v>8494</v>
      </c>
      <c r="D9317" s="596" t="s">
        <v>8495</v>
      </c>
      <c r="E9317" s="598">
        <v>72.040000000000006</v>
      </c>
    </row>
    <row r="9318" spans="1:5">
      <c r="A9318" s="596">
        <v>20235</v>
      </c>
      <c r="B9318" s="596" t="s">
        <v>9992</v>
      </c>
      <c r="C9318" s="596" t="s">
        <v>8494</v>
      </c>
      <c r="D9318" s="596" t="s">
        <v>8495</v>
      </c>
      <c r="E9318" s="598">
        <v>57.92</v>
      </c>
    </row>
    <row r="9319" spans="1:5">
      <c r="A9319" s="596">
        <v>7181</v>
      </c>
      <c r="B9319" s="596" t="s">
        <v>9993</v>
      </c>
      <c r="C9319" s="596" t="s">
        <v>8494</v>
      </c>
      <c r="D9319" s="596" t="s">
        <v>8495</v>
      </c>
      <c r="E9319" s="597">
        <v>7.25</v>
      </c>
    </row>
    <row r="9320" spans="1:5">
      <c r="A9320" s="596">
        <v>40742</v>
      </c>
      <c r="B9320" s="596" t="s">
        <v>9994</v>
      </c>
      <c r="C9320" s="596" t="s">
        <v>8494</v>
      </c>
      <c r="D9320" s="596" t="s">
        <v>8495</v>
      </c>
      <c r="E9320" s="598">
        <v>12.75</v>
      </c>
    </row>
    <row r="9321" spans="1:5">
      <c r="A9321" s="596">
        <v>7214</v>
      </c>
      <c r="B9321" s="596" t="s">
        <v>9995</v>
      </c>
      <c r="C9321" s="596" t="s">
        <v>8494</v>
      </c>
      <c r="D9321" s="596" t="s">
        <v>8495</v>
      </c>
      <c r="E9321" s="598">
        <v>70.349999999999994</v>
      </c>
    </row>
    <row r="9322" spans="1:5">
      <c r="A9322" s="596">
        <v>7219</v>
      </c>
      <c r="B9322" s="596" t="s">
        <v>9996</v>
      </c>
      <c r="C9322" s="596" t="s">
        <v>8494</v>
      </c>
      <c r="D9322" s="596" t="s">
        <v>8495</v>
      </c>
      <c r="E9322" s="597">
        <v>62.4</v>
      </c>
    </row>
    <row r="9323" spans="1:5">
      <c r="A9323" s="596">
        <v>37971</v>
      </c>
      <c r="B9323" s="596" t="s">
        <v>9997</v>
      </c>
      <c r="C9323" s="596" t="s">
        <v>8494</v>
      </c>
      <c r="D9323" s="596" t="s">
        <v>8495</v>
      </c>
      <c r="E9323" s="597">
        <v>5.33</v>
      </c>
    </row>
    <row r="9324" spans="1:5">
      <c r="A9324" s="596">
        <v>37972</v>
      </c>
      <c r="B9324" s="596" t="s">
        <v>9998</v>
      </c>
      <c r="C9324" s="596" t="s">
        <v>8494</v>
      </c>
      <c r="D9324" s="596" t="s">
        <v>8495</v>
      </c>
      <c r="E9324" s="597">
        <v>7.56</v>
      </c>
    </row>
    <row r="9325" spans="1:5">
      <c r="A9325" s="596">
        <v>37973</v>
      </c>
      <c r="B9325" s="596" t="s">
        <v>9999</v>
      </c>
      <c r="C9325" s="596" t="s">
        <v>8494</v>
      </c>
      <c r="D9325" s="596" t="s">
        <v>8495</v>
      </c>
      <c r="E9325" s="597">
        <v>14.21</v>
      </c>
    </row>
    <row r="9326" spans="1:5">
      <c r="A9326" s="596">
        <v>1926</v>
      </c>
      <c r="B9326" s="596" t="s">
        <v>10000</v>
      </c>
      <c r="C9326" s="596" t="s">
        <v>8494</v>
      </c>
      <c r="D9326" s="596" t="s">
        <v>8495</v>
      </c>
      <c r="E9326" s="597">
        <v>2.0099999999999998</v>
      </c>
    </row>
    <row r="9327" spans="1:5">
      <c r="A9327" s="596">
        <v>1927</v>
      </c>
      <c r="B9327" s="596" t="s">
        <v>10001</v>
      </c>
      <c r="C9327" s="596" t="s">
        <v>8494</v>
      </c>
      <c r="D9327" s="596" t="s">
        <v>8495</v>
      </c>
      <c r="E9327" s="597">
        <v>2.2599999999999998</v>
      </c>
    </row>
    <row r="9328" spans="1:5">
      <c r="A9328" s="596">
        <v>1923</v>
      </c>
      <c r="B9328" s="596" t="s">
        <v>10002</v>
      </c>
      <c r="C9328" s="596" t="s">
        <v>8494</v>
      </c>
      <c r="D9328" s="596" t="s">
        <v>8495</v>
      </c>
      <c r="E9328" s="597">
        <v>4.12</v>
      </c>
    </row>
    <row r="9329" spans="1:5">
      <c r="A9329" s="596">
        <v>1929</v>
      </c>
      <c r="B9329" s="596" t="s">
        <v>10003</v>
      </c>
      <c r="C9329" s="596" t="s">
        <v>8494</v>
      </c>
      <c r="D9329" s="596" t="s">
        <v>8495</v>
      </c>
      <c r="E9329" s="597">
        <v>5</v>
      </c>
    </row>
    <row r="9330" spans="1:5">
      <c r="A9330" s="596">
        <v>1930</v>
      </c>
      <c r="B9330" s="596" t="s">
        <v>10004</v>
      </c>
      <c r="C9330" s="596" t="s">
        <v>8494</v>
      </c>
      <c r="D9330" s="596" t="s">
        <v>8495</v>
      </c>
      <c r="E9330" s="597">
        <v>8.5500000000000007</v>
      </c>
    </row>
    <row r="9331" spans="1:5">
      <c r="A9331" s="596">
        <v>1924</v>
      </c>
      <c r="B9331" s="596" t="s">
        <v>10005</v>
      </c>
      <c r="C9331" s="596" t="s">
        <v>8494</v>
      </c>
      <c r="D9331" s="596" t="s">
        <v>8495</v>
      </c>
      <c r="E9331" s="598">
        <v>13.8</v>
      </c>
    </row>
    <row r="9332" spans="1:5">
      <c r="A9332" s="596">
        <v>1922</v>
      </c>
      <c r="B9332" s="596" t="s">
        <v>10006</v>
      </c>
      <c r="C9332" s="596" t="s">
        <v>8494</v>
      </c>
      <c r="D9332" s="596" t="s">
        <v>8495</v>
      </c>
      <c r="E9332" s="598">
        <v>28.55</v>
      </c>
    </row>
    <row r="9333" spans="1:5">
      <c r="A9333" s="596">
        <v>1953</v>
      </c>
      <c r="B9333" s="596" t="s">
        <v>10007</v>
      </c>
      <c r="C9333" s="596" t="s">
        <v>8494</v>
      </c>
      <c r="D9333" s="596" t="s">
        <v>8495</v>
      </c>
      <c r="E9333" s="598">
        <v>34.85</v>
      </c>
    </row>
    <row r="9334" spans="1:5">
      <c r="A9334" s="596">
        <v>1962</v>
      </c>
      <c r="B9334" s="596" t="s">
        <v>10008</v>
      </c>
      <c r="C9334" s="596" t="s">
        <v>8494</v>
      </c>
      <c r="D9334" s="596" t="s">
        <v>8495</v>
      </c>
      <c r="E9334" s="597">
        <v>169.31</v>
      </c>
    </row>
    <row r="9335" spans="1:5">
      <c r="A9335" s="596">
        <v>1955</v>
      </c>
      <c r="B9335" s="596" t="s">
        <v>10009</v>
      </c>
      <c r="C9335" s="596" t="s">
        <v>8494</v>
      </c>
      <c r="D9335" s="596" t="s">
        <v>8495</v>
      </c>
      <c r="E9335" s="597">
        <v>1.95</v>
      </c>
    </row>
    <row r="9336" spans="1:5">
      <c r="A9336" s="596">
        <v>1956</v>
      </c>
      <c r="B9336" s="596" t="s">
        <v>10010</v>
      </c>
      <c r="C9336" s="596" t="s">
        <v>8494</v>
      </c>
      <c r="D9336" s="596" t="s">
        <v>8495</v>
      </c>
      <c r="E9336" s="597">
        <v>2.75</v>
      </c>
    </row>
    <row r="9337" spans="1:5">
      <c r="A9337" s="596">
        <v>1957</v>
      </c>
      <c r="B9337" s="596" t="s">
        <v>10011</v>
      </c>
      <c r="C9337" s="596" t="s">
        <v>8494</v>
      </c>
      <c r="D9337" s="596" t="s">
        <v>8495</v>
      </c>
      <c r="E9337" s="597">
        <v>5.95</v>
      </c>
    </row>
    <row r="9338" spans="1:5">
      <c r="A9338" s="596">
        <v>1958</v>
      </c>
      <c r="B9338" s="596" t="s">
        <v>10012</v>
      </c>
      <c r="C9338" s="596" t="s">
        <v>8494</v>
      </c>
      <c r="D9338" s="596" t="s">
        <v>8495</v>
      </c>
      <c r="E9338" s="597">
        <v>11.09</v>
      </c>
    </row>
    <row r="9339" spans="1:5">
      <c r="A9339" s="596">
        <v>1959</v>
      </c>
      <c r="B9339" s="596" t="s">
        <v>10013</v>
      </c>
      <c r="C9339" s="596" t="s">
        <v>8494</v>
      </c>
      <c r="D9339" s="596" t="s">
        <v>8495</v>
      </c>
      <c r="E9339" s="597">
        <v>12.03</v>
      </c>
    </row>
    <row r="9340" spans="1:5">
      <c r="A9340" s="596">
        <v>1925</v>
      </c>
      <c r="B9340" s="596" t="s">
        <v>10014</v>
      </c>
      <c r="C9340" s="596" t="s">
        <v>8494</v>
      </c>
      <c r="D9340" s="596" t="s">
        <v>8495</v>
      </c>
      <c r="E9340" s="598">
        <v>31.44</v>
      </c>
    </row>
    <row r="9341" spans="1:5">
      <c r="A9341" s="596">
        <v>1960</v>
      </c>
      <c r="B9341" s="596" t="s">
        <v>10015</v>
      </c>
      <c r="C9341" s="596" t="s">
        <v>8494</v>
      </c>
      <c r="D9341" s="596" t="s">
        <v>8495</v>
      </c>
      <c r="E9341" s="597">
        <v>48.28</v>
      </c>
    </row>
    <row r="9342" spans="1:5">
      <c r="A9342" s="596">
        <v>1961</v>
      </c>
      <c r="B9342" s="596" t="s">
        <v>10016</v>
      </c>
      <c r="C9342" s="596" t="s">
        <v>8494</v>
      </c>
      <c r="D9342" s="596" t="s">
        <v>8495</v>
      </c>
      <c r="E9342" s="598">
        <v>61.85</v>
      </c>
    </row>
    <row r="9343" spans="1:5">
      <c r="A9343" s="596">
        <v>38423</v>
      </c>
      <c r="B9343" s="596" t="s">
        <v>10017</v>
      </c>
      <c r="C9343" s="596" t="s">
        <v>8494</v>
      </c>
      <c r="D9343" s="596" t="s">
        <v>8495</v>
      </c>
      <c r="E9343" s="597">
        <v>35.67</v>
      </c>
    </row>
    <row r="9344" spans="1:5">
      <c r="A9344" s="596">
        <v>39866</v>
      </c>
      <c r="B9344" s="596" t="s">
        <v>10018</v>
      </c>
      <c r="C9344" s="596" t="s">
        <v>8494</v>
      </c>
      <c r="D9344" s="596" t="s">
        <v>8541</v>
      </c>
      <c r="E9344" s="598">
        <v>18.36</v>
      </c>
    </row>
    <row r="9345" spans="1:5">
      <c r="A9345" s="596">
        <v>39867</v>
      </c>
      <c r="B9345" s="596" t="s">
        <v>10019</v>
      </c>
      <c r="C9345" s="596" t="s">
        <v>8494</v>
      </c>
      <c r="D9345" s="596" t="s">
        <v>8541</v>
      </c>
      <c r="E9345" s="597">
        <v>40.83</v>
      </c>
    </row>
    <row r="9346" spans="1:5">
      <c r="A9346" s="596">
        <v>39868</v>
      </c>
      <c r="B9346" s="596" t="s">
        <v>10020</v>
      </c>
      <c r="C9346" s="596" t="s">
        <v>8494</v>
      </c>
      <c r="D9346" s="596" t="s">
        <v>8541</v>
      </c>
      <c r="E9346" s="597">
        <v>73.55</v>
      </c>
    </row>
    <row r="9347" spans="1:5">
      <c r="A9347" s="596">
        <v>37999</v>
      </c>
      <c r="B9347" s="596" t="s">
        <v>10021</v>
      </c>
      <c r="C9347" s="596" t="s">
        <v>8494</v>
      </c>
      <c r="D9347" s="596" t="s">
        <v>8495</v>
      </c>
      <c r="E9347" s="597">
        <v>8.98</v>
      </c>
    </row>
    <row r="9348" spans="1:5">
      <c r="A9348" s="596">
        <v>38000</v>
      </c>
      <c r="B9348" s="596" t="s">
        <v>10022</v>
      </c>
      <c r="C9348" s="596" t="s">
        <v>8494</v>
      </c>
      <c r="D9348" s="596" t="s">
        <v>8495</v>
      </c>
      <c r="E9348" s="597">
        <v>10.49</v>
      </c>
    </row>
    <row r="9349" spans="1:5">
      <c r="A9349" s="596">
        <v>38129</v>
      </c>
      <c r="B9349" s="596" t="s">
        <v>10023</v>
      </c>
      <c r="C9349" s="596" t="s">
        <v>8494</v>
      </c>
      <c r="D9349" s="596" t="s">
        <v>8495</v>
      </c>
      <c r="E9349" s="597">
        <v>4.54</v>
      </c>
    </row>
    <row r="9350" spans="1:5">
      <c r="A9350" s="596">
        <v>38025</v>
      </c>
      <c r="B9350" s="596" t="s">
        <v>10024</v>
      </c>
      <c r="C9350" s="596" t="s">
        <v>8494</v>
      </c>
      <c r="D9350" s="596" t="s">
        <v>8495</v>
      </c>
      <c r="E9350" s="597">
        <v>6.16</v>
      </c>
    </row>
    <row r="9351" spans="1:5">
      <c r="A9351" s="596">
        <v>38026</v>
      </c>
      <c r="B9351" s="596" t="s">
        <v>10025</v>
      </c>
      <c r="C9351" s="596" t="s">
        <v>8494</v>
      </c>
      <c r="D9351" s="596" t="s">
        <v>8495</v>
      </c>
      <c r="E9351" s="597">
        <v>15.21</v>
      </c>
    </row>
    <row r="9352" spans="1:5">
      <c r="A9352" s="596">
        <v>1858</v>
      </c>
      <c r="B9352" s="596" t="s">
        <v>10026</v>
      </c>
      <c r="C9352" s="596" t="s">
        <v>8494</v>
      </c>
      <c r="D9352" s="596" t="s">
        <v>8495</v>
      </c>
      <c r="E9352" s="597">
        <v>55.27</v>
      </c>
    </row>
    <row r="9353" spans="1:5">
      <c r="A9353" s="596">
        <v>1844</v>
      </c>
      <c r="B9353" s="596" t="s">
        <v>10027</v>
      </c>
      <c r="C9353" s="596" t="s">
        <v>8494</v>
      </c>
      <c r="D9353" s="596" t="s">
        <v>8495</v>
      </c>
      <c r="E9353" s="597">
        <v>126.57</v>
      </c>
    </row>
    <row r="9354" spans="1:5">
      <c r="A9354" s="596">
        <v>1863</v>
      </c>
      <c r="B9354" s="596" t="s">
        <v>10028</v>
      </c>
      <c r="C9354" s="596" t="s">
        <v>8494</v>
      </c>
      <c r="D9354" s="596" t="s">
        <v>8495</v>
      </c>
      <c r="E9354" s="597">
        <v>58.81</v>
      </c>
    </row>
    <row r="9355" spans="1:5">
      <c r="A9355" s="596">
        <v>1865</v>
      </c>
      <c r="B9355" s="596" t="s">
        <v>10029</v>
      </c>
      <c r="C9355" s="596" t="s">
        <v>8494</v>
      </c>
      <c r="D9355" s="596" t="s">
        <v>8495</v>
      </c>
      <c r="E9355" s="598">
        <v>153.24</v>
      </c>
    </row>
    <row r="9356" spans="1:5">
      <c r="A9356" s="596">
        <v>36355</v>
      </c>
      <c r="B9356" s="596" t="s">
        <v>10030</v>
      </c>
      <c r="C9356" s="596" t="s">
        <v>8494</v>
      </c>
      <c r="D9356" s="596" t="s">
        <v>8541</v>
      </c>
      <c r="E9356" s="598">
        <v>9.02</v>
      </c>
    </row>
    <row r="9357" spans="1:5">
      <c r="A9357" s="596">
        <v>36356</v>
      </c>
      <c r="B9357" s="596" t="s">
        <v>10031</v>
      </c>
      <c r="C9357" s="596" t="s">
        <v>8494</v>
      </c>
      <c r="D9357" s="596" t="s">
        <v>8541</v>
      </c>
      <c r="E9357" s="598">
        <v>14.5</v>
      </c>
    </row>
    <row r="9358" spans="1:5">
      <c r="A9358" s="596">
        <v>1966</v>
      </c>
      <c r="B9358" s="596" t="s">
        <v>10032</v>
      </c>
      <c r="C9358" s="596" t="s">
        <v>8494</v>
      </c>
      <c r="D9358" s="596" t="s">
        <v>8495</v>
      </c>
      <c r="E9358" s="597">
        <v>23.45</v>
      </c>
    </row>
    <row r="9359" spans="1:5">
      <c r="A9359" s="596">
        <v>1933</v>
      </c>
      <c r="B9359" s="596" t="s">
        <v>10033</v>
      </c>
      <c r="C9359" s="596" t="s">
        <v>8494</v>
      </c>
      <c r="D9359" s="596" t="s">
        <v>8495</v>
      </c>
      <c r="E9359" s="598">
        <v>5.05</v>
      </c>
    </row>
    <row r="9360" spans="1:5">
      <c r="A9360" s="596">
        <v>1932</v>
      </c>
      <c r="B9360" s="596" t="s">
        <v>10034</v>
      </c>
      <c r="C9360" s="596" t="s">
        <v>8494</v>
      </c>
      <c r="D9360" s="596" t="s">
        <v>8495</v>
      </c>
      <c r="E9360" s="597">
        <v>11.57</v>
      </c>
    </row>
    <row r="9361" spans="1:5">
      <c r="A9361" s="596">
        <v>1951</v>
      </c>
      <c r="B9361" s="596" t="s">
        <v>10035</v>
      </c>
      <c r="C9361" s="596" t="s">
        <v>8494</v>
      </c>
      <c r="D9361" s="596" t="s">
        <v>8495</v>
      </c>
      <c r="E9361" s="598">
        <v>24.13</v>
      </c>
    </row>
    <row r="9362" spans="1:5">
      <c r="A9362" s="596">
        <v>1970</v>
      </c>
      <c r="B9362" s="596" t="s">
        <v>10036</v>
      </c>
      <c r="C9362" s="596" t="s">
        <v>8494</v>
      </c>
      <c r="D9362" s="596" t="s">
        <v>8495</v>
      </c>
      <c r="E9362" s="597">
        <v>58.63</v>
      </c>
    </row>
    <row r="9363" spans="1:5">
      <c r="A9363" s="596">
        <v>1967</v>
      </c>
      <c r="B9363" s="596" t="s">
        <v>10037</v>
      </c>
      <c r="C9363" s="596" t="s">
        <v>8494</v>
      </c>
      <c r="D9363" s="596" t="s">
        <v>8495</v>
      </c>
      <c r="E9363" s="598">
        <v>6.96</v>
      </c>
    </row>
    <row r="9364" spans="1:5">
      <c r="A9364" s="596">
        <v>1968</v>
      </c>
      <c r="B9364" s="596" t="s">
        <v>10038</v>
      </c>
      <c r="C9364" s="596" t="s">
        <v>8494</v>
      </c>
      <c r="D9364" s="596" t="s">
        <v>8495</v>
      </c>
      <c r="E9364" s="598">
        <v>13.76</v>
      </c>
    </row>
    <row r="9365" spans="1:5">
      <c r="A9365" s="596">
        <v>1969</v>
      </c>
      <c r="B9365" s="596" t="s">
        <v>10039</v>
      </c>
      <c r="C9365" s="596" t="s">
        <v>8494</v>
      </c>
      <c r="D9365" s="596" t="s">
        <v>8495</v>
      </c>
      <c r="E9365" s="597">
        <v>44.79</v>
      </c>
    </row>
    <row r="9366" spans="1:5">
      <c r="A9366" s="596">
        <v>1827</v>
      </c>
      <c r="B9366" s="596" t="s">
        <v>10040</v>
      </c>
      <c r="C9366" s="596" t="s">
        <v>8494</v>
      </c>
      <c r="D9366" s="596" t="s">
        <v>8495</v>
      </c>
      <c r="E9366" s="598">
        <v>117.12</v>
      </c>
    </row>
    <row r="9367" spans="1:5">
      <c r="A9367" s="596">
        <v>1831</v>
      </c>
      <c r="B9367" s="596" t="s">
        <v>10041</v>
      </c>
      <c r="C9367" s="596" t="s">
        <v>8494</v>
      </c>
      <c r="D9367" s="596" t="s">
        <v>8495</v>
      </c>
      <c r="E9367" s="597">
        <v>25.57</v>
      </c>
    </row>
    <row r="9368" spans="1:5">
      <c r="A9368" s="596">
        <v>1825</v>
      </c>
      <c r="B9368" s="596" t="s">
        <v>10042</v>
      </c>
      <c r="C9368" s="596" t="s">
        <v>8494</v>
      </c>
      <c r="D9368" s="596" t="s">
        <v>8495</v>
      </c>
      <c r="E9368" s="598">
        <v>63.1</v>
      </c>
    </row>
    <row r="9369" spans="1:5">
      <c r="A9369" s="596">
        <v>1828</v>
      </c>
      <c r="B9369" s="596" t="s">
        <v>10043</v>
      </c>
      <c r="C9369" s="596" t="s">
        <v>8494</v>
      </c>
      <c r="D9369" s="596" t="s">
        <v>8495</v>
      </c>
      <c r="E9369" s="597">
        <v>142.93</v>
      </c>
    </row>
    <row r="9370" spans="1:5">
      <c r="A9370" s="596">
        <v>1845</v>
      </c>
      <c r="B9370" s="596" t="s">
        <v>10044</v>
      </c>
      <c r="C9370" s="596" t="s">
        <v>8494</v>
      </c>
      <c r="D9370" s="596" t="s">
        <v>8495</v>
      </c>
      <c r="E9370" s="598">
        <v>32.04</v>
      </c>
    </row>
    <row r="9371" spans="1:5">
      <c r="A9371" s="596">
        <v>1824</v>
      </c>
      <c r="B9371" s="596" t="s">
        <v>10045</v>
      </c>
      <c r="C9371" s="596" t="s">
        <v>8494</v>
      </c>
      <c r="D9371" s="596" t="s">
        <v>8495</v>
      </c>
      <c r="E9371" s="598">
        <v>75.64</v>
      </c>
    </row>
    <row r="9372" spans="1:5">
      <c r="A9372" s="596">
        <v>1940</v>
      </c>
      <c r="B9372" s="596" t="s">
        <v>10046</v>
      </c>
      <c r="C9372" s="596" t="s">
        <v>8494</v>
      </c>
      <c r="D9372" s="596" t="s">
        <v>8495</v>
      </c>
      <c r="E9372" s="597">
        <v>30.72</v>
      </c>
    </row>
    <row r="9373" spans="1:5">
      <c r="A9373" s="596">
        <v>1937</v>
      </c>
      <c r="B9373" s="596" t="s">
        <v>10047</v>
      </c>
      <c r="C9373" s="596" t="s">
        <v>8494</v>
      </c>
      <c r="D9373" s="596" t="s">
        <v>8495</v>
      </c>
      <c r="E9373" s="597">
        <v>5.18</v>
      </c>
    </row>
    <row r="9374" spans="1:5">
      <c r="A9374" s="596">
        <v>1939</v>
      </c>
      <c r="B9374" s="596" t="s">
        <v>10048</v>
      </c>
      <c r="C9374" s="596" t="s">
        <v>8494</v>
      </c>
      <c r="D9374" s="596" t="s">
        <v>8495</v>
      </c>
      <c r="E9374" s="598">
        <v>8.42</v>
      </c>
    </row>
    <row r="9375" spans="1:5">
      <c r="A9375" s="596">
        <v>1938</v>
      </c>
      <c r="B9375" s="596" t="s">
        <v>10049</v>
      </c>
      <c r="C9375" s="596" t="s">
        <v>8494</v>
      </c>
      <c r="D9375" s="596" t="s">
        <v>8495</v>
      </c>
      <c r="E9375" s="597">
        <v>5.89</v>
      </c>
    </row>
    <row r="9376" spans="1:5">
      <c r="A9376" s="596">
        <v>42693</v>
      </c>
      <c r="B9376" s="596" t="s">
        <v>10050</v>
      </c>
      <c r="C9376" s="596" t="s">
        <v>8494</v>
      </c>
      <c r="D9376" s="596" t="s">
        <v>8495</v>
      </c>
      <c r="E9376" s="597">
        <v>430.48</v>
      </c>
    </row>
    <row r="9377" spans="1:5">
      <c r="A9377" s="596">
        <v>42695</v>
      </c>
      <c r="B9377" s="596" t="s">
        <v>10051</v>
      </c>
      <c r="C9377" s="596" t="s">
        <v>8494</v>
      </c>
      <c r="D9377" s="596" t="s">
        <v>8495</v>
      </c>
      <c r="E9377" s="598">
        <v>300.76</v>
      </c>
    </row>
    <row r="9378" spans="1:5">
      <c r="A9378" s="596">
        <v>42694</v>
      </c>
      <c r="B9378" s="596" t="s">
        <v>10052</v>
      </c>
      <c r="C9378" s="596" t="s">
        <v>8494</v>
      </c>
      <c r="D9378" s="596" t="s">
        <v>8495</v>
      </c>
      <c r="E9378" s="597">
        <v>576.08000000000004</v>
      </c>
    </row>
    <row r="9379" spans="1:5">
      <c r="A9379" s="596">
        <v>20097</v>
      </c>
      <c r="B9379" s="596" t="s">
        <v>10053</v>
      </c>
      <c r="C9379" s="596" t="s">
        <v>8494</v>
      </c>
      <c r="D9379" s="596" t="s">
        <v>8495</v>
      </c>
      <c r="E9379" s="597">
        <v>24.98</v>
      </c>
    </row>
    <row r="9380" spans="1:5">
      <c r="A9380" s="596">
        <v>20098</v>
      </c>
      <c r="B9380" s="596" t="s">
        <v>10054</v>
      </c>
      <c r="C9380" s="596" t="s">
        <v>8494</v>
      </c>
      <c r="D9380" s="596" t="s">
        <v>8495</v>
      </c>
      <c r="E9380" s="597">
        <v>102.09</v>
      </c>
    </row>
    <row r="9381" spans="1:5">
      <c r="A9381" s="596">
        <v>20096</v>
      </c>
      <c r="B9381" s="596" t="s">
        <v>10055</v>
      </c>
      <c r="C9381" s="596" t="s">
        <v>8494</v>
      </c>
      <c r="D9381" s="596" t="s">
        <v>8495</v>
      </c>
      <c r="E9381" s="598">
        <v>25.85</v>
      </c>
    </row>
    <row r="9382" spans="1:5">
      <c r="A9382" s="596">
        <v>2628</v>
      </c>
      <c r="B9382" s="596" t="s">
        <v>10056</v>
      </c>
      <c r="C9382" s="596" t="s">
        <v>8494</v>
      </c>
      <c r="D9382" s="596" t="s">
        <v>8495</v>
      </c>
      <c r="E9382" s="598">
        <v>254.07</v>
      </c>
    </row>
    <row r="9383" spans="1:5">
      <c r="A9383" s="596">
        <v>2622</v>
      </c>
      <c r="B9383" s="596" t="s">
        <v>10057</v>
      </c>
      <c r="C9383" s="596" t="s">
        <v>8494</v>
      </c>
      <c r="D9383" s="596" t="s">
        <v>8495</v>
      </c>
      <c r="E9383" s="598">
        <v>6.03</v>
      </c>
    </row>
    <row r="9384" spans="1:5">
      <c r="A9384" s="596">
        <v>2623</v>
      </c>
      <c r="B9384" s="596" t="s">
        <v>10058</v>
      </c>
      <c r="C9384" s="596" t="s">
        <v>8494</v>
      </c>
      <c r="D9384" s="596" t="s">
        <v>8495</v>
      </c>
      <c r="E9384" s="597">
        <v>7.26</v>
      </c>
    </row>
    <row r="9385" spans="1:5">
      <c r="A9385" s="596">
        <v>2624</v>
      </c>
      <c r="B9385" s="596" t="s">
        <v>10059</v>
      </c>
      <c r="C9385" s="596" t="s">
        <v>8494</v>
      </c>
      <c r="D9385" s="596" t="s">
        <v>8495</v>
      </c>
      <c r="E9385" s="597">
        <v>11.55</v>
      </c>
    </row>
    <row r="9386" spans="1:5">
      <c r="A9386" s="596">
        <v>2625</v>
      </c>
      <c r="B9386" s="596" t="s">
        <v>10060</v>
      </c>
      <c r="C9386" s="596" t="s">
        <v>8494</v>
      </c>
      <c r="D9386" s="596" t="s">
        <v>8495</v>
      </c>
      <c r="E9386" s="597">
        <v>24.38</v>
      </c>
    </row>
    <row r="9387" spans="1:5">
      <c r="A9387" s="596">
        <v>2626</v>
      </c>
      <c r="B9387" s="596" t="s">
        <v>10061</v>
      </c>
      <c r="C9387" s="596" t="s">
        <v>8494</v>
      </c>
      <c r="D9387" s="596" t="s">
        <v>8495</v>
      </c>
      <c r="E9387" s="597">
        <v>35.72</v>
      </c>
    </row>
    <row r="9388" spans="1:5">
      <c r="A9388" s="596">
        <v>2630</v>
      </c>
      <c r="B9388" s="596" t="s">
        <v>10062</v>
      </c>
      <c r="C9388" s="596" t="s">
        <v>8494</v>
      </c>
      <c r="D9388" s="596" t="s">
        <v>8495</v>
      </c>
      <c r="E9388" s="597">
        <v>54.33</v>
      </c>
    </row>
    <row r="9389" spans="1:5">
      <c r="A9389" s="596">
        <v>2627</v>
      </c>
      <c r="B9389" s="596" t="s">
        <v>10063</v>
      </c>
      <c r="C9389" s="596" t="s">
        <v>8494</v>
      </c>
      <c r="D9389" s="596" t="s">
        <v>8495</v>
      </c>
      <c r="E9389" s="598">
        <v>95.7</v>
      </c>
    </row>
    <row r="9390" spans="1:5">
      <c r="A9390" s="596">
        <v>2629</v>
      </c>
      <c r="B9390" s="596" t="s">
        <v>10064</v>
      </c>
      <c r="C9390" s="596" t="s">
        <v>8494</v>
      </c>
      <c r="D9390" s="596" t="s">
        <v>8495</v>
      </c>
      <c r="E9390" s="598">
        <v>129.43</v>
      </c>
    </row>
    <row r="9391" spans="1:5">
      <c r="A9391" s="596">
        <v>1880</v>
      </c>
      <c r="B9391" s="596" t="s">
        <v>10065</v>
      </c>
      <c r="C9391" s="596" t="s">
        <v>8494</v>
      </c>
      <c r="D9391" s="596" t="s">
        <v>8495</v>
      </c>
      <c r="E9391" s="598">
        <v>3.59</v>
      </c>
    </row>
    <row r="9392" spans="1:5">
      <c r="A9392" s="596">
        <v>39274</v>
      </c>
      <c r="B9392" s="596" t="s">
        <v>10066</v>
      </c>
      <c r="C9392" s="596" t="s">
        <v>8494</v>
      </c>
      <c r="D9392" s="596" t="s">
        <v>8495</v>
      </c>
      <c r="E9392" s="598">
        <v>2.79</v>
      </c>
    </row>
    <row r="9393" spans="1:5">
      <c r="A9393" s="596">
        <v>12033</v>
      </c>
      <c r="B9393" s="596" t="s">
        <v>10067</v>
      </c>
      <c r="C9393" s="596" t="s">
        <v>8494</v>
      </c>
      <c r="D9393" s="596" t="s">
        <v>8495</v>
      </c>
      <c r="E9393" s="597">
        <v>11.47</v>
      </c>
    </row>
    <row r="9394" spans="1:5">
      <c r="A9394" s="596">
        <v>40408</v>
      </c>
      <c r="B9394" s="596" t="s">
        <v>10068</v>
      </c>
      <c r="C9394" s="596" t="s">
        <v>8494</v>
      </c>
      <c r="D9394" s="596" t="s">
        <v>8495</v>
      </c>
      <c r="E9394" s="598">
        <v>7.53</v>
      </c>
    </row>
    <row r="9395" spans="1:5">
      <c r="A9395" s="596">
        <v>40409</v>
      </c>
      <c r="B9395" s="596" t="s">
        <v>10069</v>
      </c>
      <c r="C9395" s="596" t="s">
        <v>8494</v>
      </c>
      <c r="D9395" s="596" t="s">
        <v>8495</v>
      </c>
      <c r="E9395" s="597">
        <v>2.66</v>
      </c>
    </row>
    <row r="9396" spans="1:5">
      <c r="A9396" s="596">
        <v>39276</v>
      </c>
      <c r="B9396" s="596" t="s">
        <v>10070</v>
      </c>
      <c r="C9396" s="596" t="s">
        <v>8494</v>
      </c>
      <c r="D9396" s="596" t="s">
        <v>8495</v>
      </c>
      <c r="E9396" s="597">
        <v>6.79</v>
      </c>
    </row>
    <row r="9397" spans="1:5">
      <c r="A9397" s="596">
        <v>39277</v>
      </c>
      <c r="B9397" s="596" t="s">
        <v>10071</v>
      </c>
      <c r="C9397" s="596" t="s">
        <v>8494</v>
      </c>
      <c r="D9397" s="596" t="s">
        <v>8495</v>
      </c>
      <c r="E9397" s="597">
        <v>18.329999999999998</v>
      </c>
    </row>
    <row r="9398" spans="1:5">
      <c r="A9398" s="596">
        <v>12034</v>
      </c>
      <c r="B9398" s="596" t="s">
        <v>10072</v>
      </c>
      <c r="C9398" s="596" t="s">
        <v>8494</v>
      </c>
      <c r="D9398" s="596" t="s">
        <v>8495</v>
      </c>
      <c r="E9398" s="597">
        <v>5.19</v>
      </c>
    </row>
    <row r="9399" spans="1:5">
      <c r="A9399" s="596">
        <v>39879</v>
      </c>
      <c r="B9399" s="596" t="s">
        <v>10073</v>
      </c>
      <c r="C9399" s="596" t="s">
        <v>8494</v>
      </c>
      <c r="D9399" s="596" t="s">
        <v>8541</v>
      </c>
      <c r="E9399" s="597">
        <v>5.16</v>
      </c>
    </row>
    <row r="9400" spans="1:5">
      <c r="A9400" s="596">
        <v>39880</v>
      </c>
      <c r="B9400" s="596" t="s">
        <v>10074</v>
      </c>
      <c r="C9400" s="596" t="s">
        <v>8494</v>
      </c>
      <c r="D9400" s="596" t="s">
        <v>8541</v>
      </c>
      <c r="E9400" s="598">
        <v>11.43</v>
      </c>
    </row>
    <row r="9401" spans="1:5">
      <c r="A9401" s="596">
        <v>39881</v>
      </c>
      <c r="B9401" s="596" t="s">
        <v>10075</v>
      </c>
      <c r="C9401" s="596" t="s">
        <v>8494</v>
      </c>
      <c r="D9401" s="596" t="s">
        <v>8541</v>
      </c>
      <c r="E9401" s="598">
        <v>18.350000000000001</v>
      </c>
    </row>
    <row r="9402" spans="1:5">
      <c r="A9402" s="596">
        <v>39882</v>
      </c>
      <c r="B9402" s="596" t="s">
        <v>10076</v>
      </c>
      <c r="C9402" s="596" t="s">
        <v>8494</v>
      </c>
      <c r="D9402" s="596" t="s">
        <v>8541</v>
      </c>
      <c r="E9402" s="597">
        <v>48.33</v>
      </c>
    </row>
    <row r="9403" spans="1:5">
      <c r="A9403" s="596">
        <v>39883</v>
      </c>
      <c r="B9403" s="596" t="s">
        <v>10077</v>
      </c>
      <c r="C9403" s="596" t="s">
        <v>8494</v>
      </c>
      <c r="D9403" s="596" t="s">
        <v>8541</v>
      </c>
      <c r="E9403" s="598">
        <v>77.17</v>
      </c>
    </row>
    <row r="9404" spans="1:5">
      <c r="A9404" s="596">
        <v>39884</v>
      </c>
      <c r="B9404" s="596" t="s">
        <v>10078</v>
      </c>
      <c r="C9404" s="596" t="s">
        <v>8494</v>
      </c>
      <c r="D9404" s="596" t="s">
        <v>8541</v>
      </c>
      <c r="E9404" s="598">
        <v>114.63</v>
      </c>
    </row>
    <row r="9405" spans="1:5">
      <c r="A9405" s="596">
        <v>39885</v>
      </c>
      <c r="B9405" s="596" t="s">
        <v>10079</v>
      </c>
      <c r="C9405" s="596" t="s">
        <v>8494</v>
      </c>
      <c r="D9405" s="596" t="s">
        <v>8541</v>
      </c>
      <c r="E9405" s="598">
        <v>272.42</v>
      </c>
    </row>
    <row r="9406" spans="1:5">
      <c r="A9406" s="596">
        <v>1777</v>
      </c>
      <c r="B9406" s="596" t="s">
        <v>10080</v>
      </c>
      <c r="C9406" s="596" t="s">
        <v>8494</v>
      </c>
      <c r="D9406" s="596" t="s">
        <v>8495</v>
      </c>
      <c r="E9406" s="598">
        <v>67.099999999999994</v>
      </c>
    </row>
    <row r="9407" spans="1:5">
      <c r="A9407" s="596">
        <v>1819</v>
      </c>
      <c r="B9407" s="596" t="s">
        <v>10081</v>
      </c>
      <c r="C9407" s="596" t="s">
        <v>8494</v>
      </c>
      <c r="D9407" s="596" t="s">
        <v>8495</v>
      </c>
      <c r="E9407" s="598">
        <v>48.82</v>
      </c>
    </row>
    <row r="9408" spans="1:5">
      <c r="A9408" s="596">
        <v>1775</v>
      </c>
      <c r="B9408" s="596" t="s">
        <v>10082</v>
      </c>
      <c r="C9408" s="596" t="s">
        <v>8494</v>
      </c>
      <c r="D9408" s="596" t="s">
        <v>8495</v>
      </c>
      <c r="E9408" s="598">
        <v>14.6</v>
      </c>
    </row>
    <row r="9409" spans="1:5">
      <c r="A9409" s="596">
        <v>1776</v>
      </c>
      <c r="B9409" s="596" t="s">
        <v>10083</v>
      </c>
      <c r="C9409" s="596" t="s">
        <v>8494</v>
      </c>
      <c r="D9409" s="596" t="s">
        <v>8495</v>
      </c>
      <c r="E9409" s="598">
        <v>39.72</v>
      </c>
    </row>
    <row r="9410" spans="1:5">
      <c r="A9410" s="596">
        <v>1778</v>
      </c>
      <c r="B9410" s="596" t="s">
        <v>10084</v>
      </c>
      <c r="C9410" s="596" t="s">
        <v>8494</v>
      </c>
      <c r="D9410" s="596" t="s">
        <v>8495</v>
      </c>
      <c r="E9410" s="598">
        <v>162.43</v>
      </c>
    </row>
    <row r="9411" spans="1:5">
      <c r="A9411" s="596">
        <v>1818</v>
      </c>
      <c r="B9411" s="596" t="s">
        <v>10085</v>
      </c>
      <c r="C9411" s="596" t="s">
        <v>8494</v>
      </c>
      <c r="D9411" s="596" t="s">
        <v>8495</v>
      </c>
      <c r="E9411" s="597">
        <v>107.82</v>
      </c>
    </row>
    <row r="9412" spans="1:5">
      <c r="A9412" s="596">
        <v>1820</v>
      </c>
      <c r="B9412" s="596" t="s">
        <v>10086</v>
      </c>
      <c r="C9412" s="596" t="s">
        <v>8494</v>
      </c>
      <c r="D9412" s="596" t="s">
        <v>8495</v>
      </c>
      <c r="E9412" s="597">
        <v>21.08</v>
      </c>
    </row>
    <row r="9413" spans="1:5">
      <c r="A9413" s="596">
        <v>1779</v>
      </c>
      <c r="B9413" s="596" t="s">
        <v>10087</v>
      </c>
      <c r="C9413" s="596" t="s">
        <v>8494</v>
      </c>
      <c r="D9413" s="596" t="s">
        <v>8495</v>
      </c>
      <c r="E9413" s="597">
        <v>236.23</v>
      </c>
    </row>
    <row r="9414" spans="1:5">
      <c r="A9414" s="596">
        <v>1780</v>
      </c>
      <c r="B9414" s="596" t="s">
        <v>10088</v>
      </c>
      <c r="C9414" s="596" t="s">
        <v>8494</v>
      </c>
      <c r="D9414" s="596" t="s">
        <v>8495</v>
      </c>
      <c r="E9414" s="597">
        <v>486.99</v>
      </c>
    </row>
    <row r="9415" spans="1:5">
      <c r="A9415" s="596">
        <v>1783</v>
      </c>
      <c r="B9415" s="596" t="s">
        <v>10089</v>
      </c>
      <c r="C9415" s="596" t="s">
        <v>8494</v>
      </c>
      <c r="D9415" s="596" t="s">
        <v>8495</v>
      </c>
      <c r="E9415" s="597">
        <v>51.49</v>
      </c>
    </row>
    <row r="9416" spans="1:5">
      <c r="A9416" s="596">
        <v>1782</v>
      </c>
      <c r="B9416" s="596" t="s">
        <v>10090</v>
      </c>
      <c r="C9416" s="596" t="s">
        <v>8494</v>
      </c>
      <c r="D9416" s="596" t="s">
        <v>8495</v>
      </c>
      <c r="E9416" s="597">
        <v>40.71</v>
      </c>
    </row>
    <row r="9417" spans="1:5">
      <c r="A9417" s="596">
        <v>1817</v>
      </c>
      <c r="B9417" s="596" t="s">
        <v>10091</v>
      </c>
      <c r="C9417" s="596" t="s">
        <v>8494</v>
      </c>
      <c r="D9417" s="596" t="s">
        <v>8495</v>
      </c>
      <c r="E9417" s="597">
        <v>12.13</v>
      </c>
    </row>
    <row r="9418" spans="1:5">
      <c r="A9418" s="596">
        <v>1781</v>
      </c>
      <c r="B9418" s="596" t="s">
        <v>10092</v>
      </c>
      <c r="C9418" s="596" t="s">
        <v>8494</v>
      </c>
      <c r="D9418" s="596" t="s">
        <v>8495</v>
      </c>
      <c r="E9418" s="597">
        <v>26.52</v>
      </c>
    </row>
    <row r="9419" spans="1:5">
      <c r="A9419" s="596">
        <v>1784</v>
      </c>
      <c r="B9419" s="596" t="s">
        <v>10093</v>
      </c>
      <c r="C9419" s="596" t="s">
        <v>8494</v>
      </c>
      <c r="D9419" s="596" t="s">
        <v>8495</v>
      </c>
      <c r="E9419" s="597">
        <v>145.38999999999999</v>
      </c>
    </row>
    <row r="9420" spans="1:5">
      <c r="A9420" s="596">
        <v>1810</v>
      </c>
      <c r="B9420" s="596" t="s">
        <v>10094</v>
      </c>
      <c r="C9420" s="596" t="s">
        <v>8494</v>
      </c>
      <c r="D9420" s="596" t="s">
        <v>8495</v>
      </c>
      <c r="E9420" s="597">
        <v>80.64</v>
      </c>
    </row>
    <row r="9421" spans="1:5">
      <c r="A9421" s="596">
        <v>1811</v>
      </c>
      <c r="B9421" s="596" t="s">
        <v>10095</v>
      </c>
      <c r="C9421" s="596" t="s">
        <v>8494</v>
      </c>
      <c r="D9421" s="596" t="s">
        <v>8495</v>
      </c>
      <c r="E9421" s="597">
        <v>17.440000000000001</v>
      </c>
    </row>
    <row r="9422" spans="1:5">
      <c r="A9422" s="596">
        <v>1812</v>
      </c>
      <c r="B9422" s="596" t="s">
        <v>10096</v>
      </c>
      <c r="C9422" s="596" t="s">
        <v>8494</v>
      </c>
      <c r="D9422" s="596" t="s">
        <v>8495</v>
      </c>
      <c r="E9422" s="597">
        <v>203.58</v>
      </c>
    </row>
    <row r="9423" spans="1:5">
      <c r="A9423" s="596">
        <v>40386</v>
      </c>
      <c r="B9423" s="596" t="s">
        <v>10097</v>
      </c>
      <c r="C9423" s="596" t="s">
        <v>8494</v>
      </c>
      <c r="D9423" s="596" t="s">
        <v>8541</v>
      </c>
      <c r="E9423" s="597">
        <v>88.26</v>
      </c>
    </row>
    <row r="9424" spans="1:5">
      <c r="A9424" s="596">
        <v>40384</v>
      </c>
      <c r="B9424" s="596" t="s">
        <v>10098</v>
      </c>
      <c r="C9424" s="596" t="s">
        <v>8494</v>
      </c>
      <c r="D9424" s="596" t="s">
        <v>8541</v>
      </c>
      <c r="E9424" s="598">
        <v>60.42</v>
      </c>
    </row>
    <row r="9425" spans="1:5">
      <c r="A9425" s="596">
        <v>40379</v>
      </c>
      <c r="B9425" s="596" t="s">
        <v>10099</v>
      </c>
      <c r="C9425" s="596" t="s">
        <v>8494</v>
      </c>
      <c r="D9425" s="596" t="s">
        <v>8541</v>
      </c>
      <c r="E9425" s="597">
        <v>20.89</v>
      </c>
    </row>
    <row r="9426" spans="1:5">
      <c r="A9426" s="596">
        <v>40423</v>
      </c>
      <c r="B9426" s="596" t="s">
        <v>10100</v>
      </c>
      <c r="C9426" s="596" t="s">
        <v>8494</v>
      </c>
      <c r="D9426" s="596" t="s">
        <v>8541</v>
      </c>
      <c r="E9426" s="597">
        <v>39.53</v>
      </c>
    </row>
    <row r="9427" spans="1:5">
      <c r="A9427" s="596">
        <v>40389</v>
      </c>
      <c r="B9427" s="596" t="s">
        <v>10101</v>
      </c>
      <c r="C9427" s="596" t="s">
        <v>8494</v>
      </c>
      <c r="D9427" s="596" t="s">
        <v>8541</v>
      </c>
      <c r="E9427" s="597">
        <v>250.69</v>
      </c>
    </row>
    <row r="9428" spans="1:5">
      <c r="A9428" s="596">
        <v>40388</v>
      </c>
      <c r="B9428" s="596" t="s">
        <v>10102</v>
      </c>
      <c r="C9428" s="596" t="s">
        <v>8494</v>
      </c>
      <c r="D9428" s="596" t="s">
        <v>8541</v>
      </c>
      <c r="E9428" s="597">
        <v>125.48</v>
      </c>
    </row>
    <row r="9429" spans="1:5">
      <c r="A9429" s="596">
        <v>40381</v>
      </c>
      <c r="B9429" s="596" t="s">
        <v>10103</v>
      </c>
      <c r="C9429" s="596" t="s">
        <v>8494</v>
      </c>
      <c r="D9429" s="596" t="s">
        <v>8541</v>
      </c>
      <c r="E9429" s="598">
        <v>27.85</v>
      </c>
    </row>
    <row r="9430" spans="1:5">
      <c r="A9430" s="596">
        <v>40391</v>
      </c>
      <c r="B9430" s="596" t="s">
        <v>10104</v>
      </c>
      <c r="C9430" s="596" t="s">
        <v>8494</v>
      </c>
      <c r="D9430" s="596" t="s">
        <v>8541</v>
      </c>
      <c r="E9430" s="598">
        <v>650.66999999999996</v>
      </c>
    </row>
    <row r="9431" spans="1:5">
      <c r="A9431" s="596">
        <v>2609</v>
      </c>
      <c r="B9431" s="596" t="s">
        <v>10105</v>
      </c>
      <c r="C9431" s="596" t="s">
        <v>8494</v>
      </c>
      <c r="D9431" s="596" t="s">
        <v>8495</v>
      </c>
      <c r="E9431" s="597">
        <v>5.67</v>
      </c>
    </row>
    <row r="9432" spans="1:5">
      <c r="A9432" s="596">
        <v>2634</v>
      </c>
      <c r="B9432" s="596" t="s">
        <v>10106</v>
      </c>
      <c r="C9432" s="596" t="s">
        <v>8494</v>
      </c>
      <c r="D9432" s="596" t="s">
        <v>8495</v>
      </c>
      <c r="E9432" s="597">
        <v>7.44</v>
      </c>
    </row>
    <row r="9433" spans="1:5">
      <c r="A9433" s="596">
        <v>2611</v>
      </c>
      <c r="B9433" s="596" t="s">
        <v>10107</v>
      </c>
      <c r="C9433" s="596" t="s">
        <v>8494</v>
      </c>
      <c r="D9433" s="596" t="s">
        <v>8495</v>
      </c>
      <c r="E9433" s="598">
        <v>20.98</v>
      </c>
    </row>
    <row r="9434" spans="1:5">
      <c r="A9434" s="596">
        <v>40414</v>
      </c>
      <c r="B9434" s="596" t="s">
        <v>10108</v>
      </c>
      <c r="C9434" s="596" t="s">
        <v>8494</v>
      </c>
      <c r="D9434" s="596" t="s">
        <v>8541</v>
      </c>
      <c r="E9434" s="598">
        <v>19.489999999999998</v>
      </c>
    </row>
    <row r="9435" spans="1:5">
      <c r="A9435" s="596">
        <v>40416</v>
      </c>
      <c r="B9435" s="596" t="s">
        <v>10109</v>
      </c>
      <c r="C9435" s="596" t="s">
        <v>8494</v>
      </c>
      <c r="D9435" s="596" t="s">
        <v>8541</v>
      </c>
      <c r="E9435" s="598">
        <v>26.95</v>
      </c>
    </row>
    <row r="9436" spans="1:5">
      <c r="A9436" s="596">
        <v>40418</v>
      </c>
      <c r="B9436" s="596" t="s">
        <v>10110</v>
      </c>
      <c r="C9436" s="596" t="s">
        <v>8494</v>
      </c>
      <c r="D9436" s="596" t="s">
        <v>8541</v>
      </c>
      <c r="E9436" s="598">
        <v>32.14</v>
      </c>
    </row>
    <row r="9437" spans="1:5">
      <c r="A9437" s="596">
        <v>34359</v>
      </c>
      <c r="B9437" s="596" t="s">
        <v>10111</v>
      </c>
      <c r="C9437" s="596" t="s">
        <v>8494</v>
      </c>
      <c r="D9437" s="596" t="s">
        <v>8541</v>
      </c>
      <c r="E9437" s="598">
        <v>11.21</v>
      </c>
    </row>
    <row r="9438" spans="1:5">
      <c r="A9438" s="596">
        <v>1789</v>
      </c>
      <c r="B9438" s="596" t="s">
        <v>10112</v>
      </c>
      <c r="C9438" s="596" t="s">
        <v>8494</v>
      </c>
      <c r="D9438" s="596" t="s">
        <v>8495</v>
      </c>
      <c r="E9438" s="598">
        <v>64.400000000000006</v>
      </c>
    </row>
    <row r="9439" spans="1:5">
      <c r="A9439" s="596">
        <v>1788</v>
      </c>
      <c r="B9439" s="596" t="s">
        <v>10113</v>
      </c>
      <c r="C9439" s="596" t="s">
        <v>8494</v>
      </c>
      <c r="D9439" s="596" t="s">
        <v>8495</v>
      </c>
      <c r="E9439" s="598">
        <v>51.62</v>
      </c>
    </row>
    <row r="9440" spans="1:5">
      <c r="A9440" s="596">
        <v>1786</v>
      </c>
      <c r="B9440" s="596" t="s">
        <v>10114</v>
      </c>
      <c r="C9440" s="596" t="s">
        <v>8494</v>
      </c>
      <c r="D9440" s="596" t="s">
        <v>8495</v>
      </c>
      <c r="E9440" s="598">
        <v>12.82</v>
      </c>
    </row>
    <row r="9441" spans="1:5">
      <c r="A9441" s="596">
        <v>1787</v>
      </c>
      <c r="B9441" s="596" t="s">
        <v>10115</v>
      </c>
      <c r="C9441" s="596" t="s">
        <v>8494</v>
      </c>
      <c r="D9441" s="596" t="s">
        <v>8495</v>
      </c>
      <c r="E9441" s="598">
        <v>30.69</v>
      </c>
    </row>
    <row r="9442" spans="1:5">
      <c r="A9442" s="596">
        <v>1791</v>
      </c>
      <c r="B9442" s="596" t="s">
        <v>10116</v>
      </c>
      <c r="C9442" s="596" t="s">
        <v>8494</v>
      </c>
      <c r="D9442" s="596" t="s">
        <v>8495</v>
      </c>
      <c r="E9442" s="597">
        <v>186.13</v>
      </c>
    </row>
    <row r="9443" spans="1:5">
      <c r="A9443" s="596">
        <v>1790</v>
      </c>
      <c r="B9443" s="596" t="s">
        <v>10117</v>
      </c>
      <c r="C9443" s="596" t="s">
        <v>8494</v>
      </c>
      <c r="D9443" s="596" t="s">
        <v>8495</v>
      </c>
      <c r="E9443" s="597">
        <v>107.25</v>
      </c>
    </row>
    <row r="9444" spans="1:5">
      <c r="A9444" s="596">
        <v>1813</v>
      </c>
      <c r="B9444" s="596" t="s">
        <v>10118</v>
      </c>
      <c r="C9444" s="596" t="s">
        <v>8494</v>
      </c>
      <c r="D9444" s="596" t="s">
        <v>8495</v>
      </c>
      <c r="E9444" s="598">
        <v>20.34</v>
      </c>
    </row>
    <row r="9445" spans="1:5">
      <c r="A9445" s="596">
        <v>1792</v>
      </c>
      <c r="B9445" s="596" t="s">
        <v>10119</v>
      </c>
      <c r="C9445" s="596" t="s">
        <v>8494</v>
      </c>
      <c r="D9445" s="596" t="s">
        <v>8495</v>
      </c>
      <c r="E9445" s="597">
        <v>251.25</v>
      </c>
    </row>
    <row r="9446" spans="1:5">
      <c r="A9446" s="596">
        <v>1793</v>
      </c>
      <c r="B9446" s="596" t="s">
        <v>10120</v>
      </c>
      <c r="C9446" s="596" t="s">
        <v>8494</v>
      </c>
      <c r="D9446" s="596" t="s">
        <v>8495</v>
      </c>
      <c r="E9446" s="597">
        <v>507.69</v>
      </c>
    </row>
    <row r="9447" spans="1:5">
      <c r="A9447" s="596">
        <v>1809</v>
      </c>
      <c r="B9447" s="596" t="s">
        <v>10121</v>
      </c>
      <c r="C9447" s="596" t="s">
        <v>8494</v>
      </c>
      <c r="D9447" s="596" t="s">
        <v>8495</v>
      </c>
      <c r="E9447" s="597">
        <v>60.38</v>
      </c>
    </row>
    <row r="9448" spans="1:5">
      <c r="A9448" s="596">
        <v>1814</v>
      </c>
      <c r="B9448" s="596" t="s">
        <v>10122</v>
      </c>
      <c r="C9448" s="596" t="s">
        <v>8494</v>
      </c>
      <c r="D9448" s="596" t="s">
        <v>8495</v>
      </c>
      <c r="E9448" s="597">
        <v>49.6</v>
      </c>
    </row>
    <row r="9449" spans="1:5">
      <c r="A9449" s="596">
        <v>1803</v>
      </c>
      <c r="B9449" s="596" t="s">
        <v>10123</v>
      </c>
      <c r="C9449" s="596" t="s">
        <v>8494</v>
      </c>
      <c r="D9449" s="596" t="s">
        <v>8495</v>
      </c>
      <c r="E9449" s="597">
        <v>12.53</v>
      </c>
    </row>
    <row r="9450" spans="1:5">
      <c r="A9450" s="596">
        <v>1805</v>
      </c>
      <c r="B9450" s="596" t="s">
        <v>10124</v>
      </c>
      <c r="C9450" s="596" t="s">
        <v>8494</v>
      </c>
      <c r="D9450" s="596" t="s">
        <v>8495</v>
      </c>
      <c r="E9450" s="598">
        <v>28.79</v>
      </c>
    </row>
    <row r="9451" spans="1:5">
      <c r="A9451" s="596">
        <v>1821</v>
      </c>
      <c r="B9451" s="596" t="s">
        <v>10125</v>
      </c>
      <c r="C9451" s="596" t="s">
        <v>8494</v>
      </c>
      <c r="D9451" s="596" t="s">
        <v>8495</v>
      </c>
      <c r="E9451" s="598">
        <v>170.06</v>
      </c>
    </row>
    <row r="9452" spans="1:5">
      <c r="A9452" s="596">
        <v>1806</v>
      </c>
      <c r="B9452" s="596" t="s">
        <v>10126</v>
      </c>
      <c r="C9452" s="596" t="s">
        <v>8494</v>
      </c>
      <c r="D9452" s="596" t="s">
        <v>8495</v>
      </c>
      <c r="E9452" s="597">
        <v>101.22</v>
      </c>
    </row>
    <row r="9453" spans="1:5">
      <c r="A9453" s="596">
        <v>1804</v>
      </c>
      <c r="B9453" s="596" t="s">
        <v>10127</v>
      </c>
      <c r="C9453" s="596" t="s">
        <v>8494</v>
      </c>
      <c r="D9453" s="596" t="s">
        <v>8495</v>
      </c>
      <c r="E9453" s="597">
        <v>17.84</v>
      </c>
    </row>
    <row r="9454" spans="1:5">
      <c r="A9454" s="596">
        <v>1807</v>
      </c>
      <c r="B9454" s="596" t="s">
        <v>10128</v>
      </c>
      <c r="C9454" s="596" t="s">
        <v>8494</v>
      </c>
      <c r="D9454" s="596" t="s">
        <v>8495</v>
      </c>
      <c r="E9454" s="597">
        <v>243.21</v>
      </c>
    </row>
    <row r="9455" spans="1:5">
      <c r="A9455" s="596">
        <v>1808</v>
      </c>
      <c r="B9455" s="596" t="s">
        <v>10129</v>
      </c>
      <c r="C9455" s="596" t="s">
        <v>8494</v>
      </c>
      <c r="D9455" s="596" t="s">
        <v>8495</v>
      </c>
      <c r="E9455" s="597">
        <v>487.59</v>
      </c>
    </row>
    <row r="9456" spans="1:5">
      <c r="A9456" s="596">
        <v>1797</v>
      </c>
      <c r="B9456" s="596" t="s">
        <v>10130</v>
      </c>
      <c r="C9456" s="596" t="s">
        <v>8494</v>
      </c>
      <c r="D9456" s="596" t="s">
        <v>8495</v>
      </c>
      <c r="E9456" s="597">
        <v>73.13</v>
      </c>
    </row>
    <row r="9457" spans="1:5">
      <c r="A9457" s="596">
        <v>1796</v>
      </c>
      <c r="B9457" s="596" t="s">
        <v>10131</v>
      </c>
      <c r="C9457" s="596" t="s">
        <v>8494</v>
      </c>
      <c r="D9457" s="596" t="s">
        <v>8495</v>
      </c>
      <c r="E9457" s="598">
        <v>56.09</v>
      </c>
    </row>
    <row r="9458" spans="1:5">
      <c r="A9458" s="596">
        <v>1794</v>
      </c>
      <c r="B9458" s="596" t="s">
        <v>10132</v>
      </c>
      <c r="C9458" s="596" t="s">
        <v>8494</v>
      </c>
      <c r="D9458" s="596" t="s">
        <v>8495</v>
      </c>
      <c r="E9458" s="597">
        <v>13.39</v>
      </c>
    </row>
    <row r="9459" spans="1:5">
      <c r="A9459" s="596">
        <v>1816</v>
      </c>
      <c r="B9459" s="596" t="s">
        <v>10133</v>
      </c>
      <c r="C9459" s="596" t="s">
        <v>8494</v>
      </c>
      <c r="D9459" s="596" t="s">
        <v>8495</v>
      </c>
      <c r="E9459" s="598">
        <v>30.19</v>
      </c>
    </row>
    <row r="9460" spans="1:5">
      <c r="A9460" s="596">
        <v>1815</v>
      </c>
      <c r="B9460" s="596" t="s">
        <v>10134</v>
      </c>
      <c r="C9460" s="596" t="s">
        <v>8494</v>
      </c>
      <c r="D9460" s="596" t="s">
        <v>8495</v>
      </c>
      <c r="E9460" s="597">
        <v>231.87</v>
      </c>
    </row>
    <row r="9461" spans="1:5">
      <c r="A9461" s="596">
        <v>1798</v>
      </c>
      <c r="B9461" s="596" t="s">
        <v>10135</v>
      </c>
      <c r="C9461" s="596" t="s">
        <v>8494</v>
      </c>
      <c r="D9461" s="596" t="s">
        <v>8495</v>
      </c>
      <c r="E9461" s="597">
        <v>103.75</v>
      </c>
    </row>
    <row r="9462" spans="1:5">
      <c r="A9462" s="596">
        <v>1795</v>
      </c>
      <c r="B9462" s="596" t="s">
        <v>10136</v>
      </c>
      <c r="C9462" s="596" t="s">
        <v>8494</v>
      </c>
      <c r="D9462" s="596" t="s">
        <v>8495</v>
      </c>
      <c r="E9462" s="597">
        <v>18.55</v>
      </c>
    </row>
    <row r="9463" spans="1:5">
      <c r="A9463" s="596">
        <v>1799</v>
      </c>
      <c r="B9463" s="596" t="s">
        <v>10137</v>
      </c>
      <c r="C9463" s="596" t="s">
        <v>8494</v>
      </c>
      <c r="D9463" s="596" t="s">
        <v>8495</v>
      </c>
      <c r="E9463" s="597">
        <v>301.99</v>
      </c>
    </row>
    <row r="9464" spans="1:5">
      <c r="A9464" s="596">
        <v>1800</v>
      </c>
      <c r="B9464" s="596" t="s">
        <v>10138</v>
      </c>
      <c r="C9464" s="596" t="s">
        <v>8494</v>
      </c>
      <c r="D9464" s="596" t="s">
        <v>8495</v>
      </c>
      <c r="E9464" s="597">
        <v>576.54999999999995</v>
      </c>
    </row>
    <row r="9465" spans="1:5">
      <c r="A9465" s="596">
        <v>1802</v>
      </c>
      <c r="B9465" s="596" t="s">
        <v>10139</v>
      </c>
      <c r="C9465" s="596" t="s">
        <v>8494</v>
      </c>
      <c r="D9465" s="596" t="s">
        <v>8495</v>
      </c>
      <c r="E9465" s="598">
        <v>1442.18</v>
      </c>
    </row>
    <row r="9466" spans="1:5">
      <c r="A9466" s="596">
        <v>40385</v>
      </c>
      <c r="B9466" s="596" t="s">
        <v>10140</v>
      </c>
      <c r="C9466" s="596" t="s">
        <v>8494</v>
      </c>
      <c r="D9466" s="596" t="s">
        <v>8541</v>
      </c>
      <c r="E9466" s="597">
        <v>88.26</v>
      </c>
    </row>
    <row r="9467" spans="1:5">
      <c r="A9467" s="596">
        <v>40383</v>
      </c>
      <c r="B9467" s="596" t="s">
        <v>10141</v>
      </c>
      <c r="C9467" s="596" t="s">
        <v>8494</v>
      </c>
      <c r="D9467" s="596" t="s">
        <v>8541</v>
      </c>
      <c r="E9467" s="597">
        <v>60.42</v>
      </c>
    </row>
    <row r="9468" spans="1:5">
      <c r="A9468" s="596">
        <v>40378</v>
      </c>
      <c r="B9468" s="596" t="s">
        <v>10142</v>
      </c>
      <c r="C9468" s="596" t="s">
        <v>8494</v>
      </c>
      <c r="D9468" s="596" t="s">
        <v>8541</v>
      </c>
      <c r="E9468" s="597">
        <v>20.89</v>
      </c>
    </row>
    <row r="9469" spans="1:5">
      <c r="A9469" s="596">
        <v>40382</v>
      </c>
      <c r="B9469" s="596" t="s">
        <v>10143</v>
      </c>
      <c r="C9469" s="596" t="s">
        <v>8494</v>
      </c>
      <c r="D9469" s="596" t="s">
        <v>8541</v>
      </c>
      <c r="E9469" s="597">
        <v>39.53</v>
      </c>
    </row>
    <row r="9470" spans="1:5">
      <c r="A9470" s="596">
        <v>40422</v>
      </c>
      <c r="B9470" s="596" t="s">
        <v>10144</v>
      </c>
      <c r="C9470" s="596" t="s">
        <v>8494</v>
      </c>
      <c r="D9470" s="596" t="s">
        <v>8541</v>
      </c>
      <c r="E9470" s="597">
        <v>269.3</v>
      </c>
    </row>
    <row r="9471" spans="1:5">
      <c r="A9471" s="596">
        <v>40387</v>
      </c>
      <c r="B9471" s="596" t="s">
        <v>10145</v>
      </c>
      <c r="C9471" s="596" t="s">
        <v>8494</v>
      </c>
      <c r="D9471" s="596" t="s">
        <v>8541</v>
      </c>
      <c r="E9471" s="597">
        <v>137.12</v>
      </c>
    </row>
    <row r="9472" spans="1:5">
      <c r="A9472" s="596">
        <v>40380</v>
      </c>
      <c r="B9472" s="596" t="s">
        <v>10146</v>
      </c>
      <c r="C9472" s="596" t="s">
        <v>8494</v>
      </c>
      <c r="D9472" s="596" t="s">
        <v>8541</v>
      </c>
      <c r="E9472" s="597">
        <v>27.85</v>
      </c>
    </row>
    <row r="9473" spans="1:5">
      <c r="A9473" s="596">
        <v>40390</v>
      </c>
      <c r="B9473" s="596" t="s">
        <v>10147</v>
      </c>
      <c r="C9473" s="596" t="s">
        <v>8494</v>
      </c>
      <c r="D9473" s="596" t="s">
        <v>8541</v>
      </c>
      <c r="E9473" s="597">
        <v>567.17999999999995</v>
      </c>
    </row>
    <row r="9474" spans="1:5">
      <c r="A9474" s="596">
        <v>2621</v>
      </c>
      <c r="B9474" s="596" t="s">
        <v>10148</v>
      </c>
      <c r="C9474" s="596" t="s">
        <v>8494</v>
      </c>
      <c r="D9474" s="596" t="s">
        <v>8495</v>
      </c>
      <c r="E9474" s="597">
        <v>179.51</v>
      </c>
    </row>
    <row r="9475" spans="1:5">
      <c r="A9475" s="596">
        <v>2616</v>
      </c>
      <c r="B9475" s="596" t="s">
        <v>10149</v>
      </c>
      <c r="C9475" s="596" t="s">
        <v>8494</v>
      </c>
      <c r="D9475" s="596" t="s">
        <v>8495</v>
      </c>
      <c r="E9475" s="597">
        <v>5.08</v>
      </c>
    </row>
    <row r="9476" spans="1:5">
      <c r="A9476" s="596">
        <v>2633</v>
      </c>
      <c r="B9476" s="596" t="s">
        <v>10150</v>
      </c>
      <c r="C9476" s="596" t="s">
        <v>8494</v>
      </c>
      <c r="D9476" s="596" t="s">
        <v>8495</v>
      </c>
      <c r="E9476" s="597">
        <v>5.74</v>
      </c>
    </row>
    <row r="9477" spans="1:5">
      <c r="A9477" s="596">
        <v>2617</v>
      </c>
      <c r="B9477" s="596" t="s">
        <v>10151</v>
      </c>
      <c r="C9477" s="596" t="s">
        <v>8494</v>
      </c>
      <c r="D9477" s="596" t="s">
        <v>8495</v>
      </c>
      <c r="E9477" s="597">
        <v>7.81</v>
      </c>
    </row>
    <row r="9478" spans="1:5">
      <c r="A9478" s="596">
        <v>2618</v>
      </c>
      <c r="B9478" s="596" t="s">
        <v>10152</v>
      </c>
      <c r="C9478" s="596" t="s">
        <v>8494</v>
      </c>
      <c r="D9478" s="596" t="s">
        <v>8495</v>
      </c>
      <c r="E9478" s="597">
        <v>17.78</v>
      </c>
    </row>
    <row r="9479" spans="1:5">
      <c r="A9479" s="596">
        <v>2632</v>
      </c>
      <c r="B9479" s="596" t="s">
        <v>10153</v>
      </c>
      <c r="C9479" s="596" t="s">
        <v>8494</v>
      </c>
      <c r="D9479" s="596" t="s">
        <v>8495</v>
      </c>
      <c r="E9479" s="597">
        <v>21.69</v>
      </c>
    </row>
    <row r="9480" spans="1:5">
      <c r="A9480" s="596">
        <v>2631</v>
      </c>
      <c r="B9480" s="596" t="s">
        <v>10154</v>
      </c>
      <c r="C9480" s="596" t="s">
        <v>8494</v>
      </c>
      <c r="D9480" s="596" t="s">
        <v>8495</v>
      </c>
      <c r="E9480" s="598">
        <v>31.84</v>
      </c>
    </row>
    <row r="9481" spans="1:5">
      <c r="A9481" s="596">
        <v>2619</v>
      </c>
      <c r="B9481" s="596" t="s">
        <v>10155</v>
      </c>
      <c r="C9481" s="596" t="s">
        <v>8494</v>
      </c>
      <c r="D9481" s="596" t="s">
        <v>8495</v>
      </c>
      <c r="E9481" s="597">
        <v>80.62</v>
      </c>
    </row>
    <row r="9482" spans="1:5">
      <c r="A9482" s="596">
        <v>2620</v>
      </c>
      <c r="B9482" s="596" t="s">
        <v>10156</v>
      </c>
      <c r="C9482" s="596" t="s">
        <v>8494</v>
      </c>
      <c r="D9482" s="596" t="s">
        <v>8495</v>
      </c>
      <c r="E9482" s="597">
        <v>105.84</v>
      </c>
    </row>
    <row r="9483" spans="1:5">
      <c r="A9483" s="596">
        <v>40413</v>
      </c>
      <c r="B9483" s="596" t="s">
        <v>10157</v>
      </c>
      <c r="C9483" s="596" t="s">
        <v>8494</v>
      </c>
      <c r="D9483" s="596" t="s">
        <v>8541</v>
      </c>
      <c r="E9483" s="598">
        <v>21.18</v>
      </c>
    </row>
    <row r="9484" spans="1:5">
      <c r="A9484" s="596">
        <v>40415</v>
      </c>
      <c r="B9484" s="596" t="s">
        <v>10158</v>
      </c>
      <c r="C9484" s="596" t="s">
        <v>8494</v>
      </c>
      <c r="D9484" s="596" t="s">
        <v>8541</v>
      </c>
      <c r="E9484" s="598">
        <v>30.18</v>
      </c>
    </row>
    <row r="9485" spans="1:5">
      <c r="A9485" s="596">
        <v>40417</v>
      </c>
      <c r="B9485" s="596" t="s">
        <v>10159</v>
      </c>
      <c r="C9485" s="596" t="s">
        <v>8494</v>
      </c>
      <c r="D9485" s="596" t="s">
        <v>8541</v>
      </c>
      <c r="E9485" s="598">
        <v>35.6</v>
      </c>
    </row>
    <row r="9486" spans="1:5">
      <c r="A9486" s="596">
        <v>39271</v>
      </c>
      <c r="B9486" s="596" t="s">
        <v>10160</v>
      </c>
      <c r="C9486" s="596" t="s">
        <v>8494</v>
      </c>
      <c r="D9486" s="596" t="s">
        <v>8495</v>
      </c>
      <c r="E9486" s="598">
        <v>2.31</v>
      </c>
    </row>
    <row r="9487" spans="1:5">
      <c r="A9487" s="596">
        <v>39273</v>
      </c>
      <c r="B9487" s="596" t="s">
        <v>10161</v>
      </c>
      <c r="C9487" s="596" t="s">
        <v>8494</v>
      </c>
      <c r="D9487" s="596" t="s">
        <v>8495</v>
      </c>
      <c r="E9487" s="598">
        <v>3.92</v>
      </c>
    </row>
    <row r="9488" spans="1:5">
      <c r="A9488" s="596">
        <v>39272</v>
      </c>
      <c r="B9488" s="596" t="s">
        <v>10162</v>
      </c>
      <c r="C9488" s="596" t="s">
        <v>8494</v>
      </c>
      <c r="D9488" s="596" t="s">
        <v>8495</v>
      </c>
      <c r="E9488" s="598">
        <v>2.84</v>
      </c>
    </row>
    <row r="9489" spans="1:5">
      <c r="A9489" s="596">
        <v>1875</v>
      </c>
      <c r="B9489" s="596" t="s">
        <v>10163</v>
      </c>
      <c r="C9489" s="596" t="s">
        <v>8494</v>
      </c>
      <c r="D9489" s="596" t="s">
        <v>8495</v>
      </c>
      <c r="E9489" s="598">
        <v>6.27</v>
      </c>
    </row>
    <row r="9490" spans="1:5">
      <c r="A9490" s="596">
        <v>1874</v>
      </c>
      <c r="B9490" s="596" t="s">
        <v>10164</v>
      </c>
      <c r="C9490" s="596" t="s">
        <v>8494</v>
      </c>
      <c r="D9490" s="596" t="s">
        <v>8495</v>
      </c>
      <c r="E9490" s="598">
        <v>5.18</v>
      </c>
    </row>
    <row r="9491" spans="1:5">
      <c r="A9491" s="596">
        <v>1870</v>
      </c>
      <c r="B9491" s="596" t="s">
        <v>10165</v>
      </c>
      <c r="C9491" s="596" t="s">
        <v>8494</v>
      </c>
      <c r="D9491" s="596" t="s">
        <v>8500</v>
      </c>
      <c r="E9491" s="597">
        <v>2.99</v>
      </c>
    </row>
    <row r="9492" spans="1:5">
      <c r="A9492" s="596">
        <v>1884</v>
      </c>
      <c r="B9492" s="596" t="s">
        <v>10166</v>
      </c>
      <c r="C9492" s="596" t="s">
        <v>8494</v>
      </c>
      <c r="D9492" s="596" t="s">
        <v>8495</v>
      </c>
      <c r="E9492" s="597">
        <v>4.59</v>
      </c>
    </row>
    <row r="9493" spans="1:5">
      <c r="A9493" s="596">
        <v>1887</v>
      </c>
      <c r="B9493" s="596" t="s">
        <v>10167</v>
      </c>
      <c r="C9493" s="596" t="s">
        <v>8494</v>
      </c>
      <c r="D9493" s="596" t="s">
        <v>8495</v>
      </c>
      <c r="E9493" s="597">
        <v>26</v>
      </c>
    </row>
    <row r="9494" spans="1:5">
      <c r="A9494" s="596">
        <v>1876</v>
      </c>
      <c r="B9494" s="596" t="s">
        <v>10168</v>
      </c>
      <c r="C9494" s="596" t="s">
        <v>8494</v>
      </c>
      <c r="D9494" s="596" t="s">
        <v>8495</v>
      </c>
      <c r="E9494" s="597">
        <v>10.19</v>
      </c>
    </row>
    <row r="9495" spans="1:5">
      <c r="A9495" s="596">
        <v>1879</v>
      </c>
      <c r="B9495" s="596" t="s">
        <v>10169</v>
      </c>
      <c r="C9495" s="596" t="s">
        <v>8494</v>
      </c>
      <c r="D9495" s="596" t="s">
        <v>8495</v>
      </c>
      <c r="E9495" s="597">
        <v>3.03</v>
      </c>
    </row>
    <row r="9496" spans="1:5">
      <c r="A9496" s="596">
        <v>1877</v>
      </c>
      <c r="B9496" s="596" t="s">
        <v>10170</v>
      </c>
      <c r="C9496" s="596" t="s">
        <v>8494</v>
      </c>
      <c r="D9496" s="596" t="s">
        <v>8495</v>
      </c>
      <c r="E9496" s="597">
        <v>26.03</v>
      </c>
    </row>
    <row r="9497" spans="1:5">
      <c r="A9497" s="596">
        <v>1878</v>
      </c>
      <c r="B9497" s="596" t="s">
        <v>10171</v>
      </c>
      <c r="C9497" s="596" t="s">
        <v>8494</v>
      </c>
      <c r="D9497" s="596" t="s">
        <v>8495</v>
      </c>
      <c r="E9497" s="597">
        <v>52.3</v>
      </c>
    </row>
    <row r="9498" spans="1:5">
      <c r="A9498" s="596">
        <v>44472</v>
      </c>
      <c r="B9498" s="596" t="s">
        <v>10172</v>
      </c>
      <c r="C9498" s="596" t="s">
        <v>8494</v>
      </c>
      <c r="D9498" s="596" t="s">
        <v>8541</v>
      </c>
      <c r="E9498" s="597">
        <v>54.89</v>
      </c>
    </row>
    <row r="9499" spans="1:5">
      <c r="A9499" s="596">
        <v>38369</v>
      </c>
      <c r="B9499" s="596" t="s">
        <v>10173</v>
      </c>
      <c r="C9499" s="596" t="s">
        <v>8494</v>
      </c>
      <c r="D9499" s="596" t="s">
        <v>8495</v>
      </c>
      <c r="E9499" s="597">
        <v>27.7</v>
      </c>
    </row>
    <row r="9500" spans="1:5">
      <c r="A9500" s="596">
        <v>38370</v>
      </c>
      <c r="B9500" s="596" t="s">
        <v>10174</v>
      </c>
      <c r="C9500" s="596" t="s">
        <v>8494</v>
      </c>
      <c r="D9500" s="596" t="s">
        <v>8495</v>
      </c>
      <c r="E9500" s="597">
        <v>27.7</v>
      </c>
    </row>
    <row r="9501" spans="1:5">
      <c r="A9501" s="596">
        <v>38372</v>
      </c>
      <c r="B9501" s="596" t="s">
        <v>10175</v>
      </c>
      <c r="C9501" s="596" t="s">
        <v>8494</v>
      </c>
      <c r="D9501" s="596" t="s">
        <v>8495</v>
      </c>
      <c r="E9501" s="597">
        <v>25.44</v>
      </c>
    </row>
    <row r="9502" spans="1:5">
      <c r="A9502" s="596">
        <v>2358</v>
      </c>
      <c r="B9502" s="596" t="s">
        <v>10176</v>
      </c>
      <c r="C9502" s="596" t="s">
        <v>8643</v>
      </c>
      <c r="D9502" s="596" t="s">
        <v>8495</v>
      </c>
      <c r="E9502" s="597">
        <v>17.600000000000001</v>
      </c>
    </row>
    <row r="9503" spans="1:5">
      <c r="A9503" s="596">
        <v>40807</v>
      </c>
      <c r="B9503" s="596" t="s">
        <v>10177</v>
      </c>
      <c r="C9503" s="596" t="s">
        <v>8645</v>
      </c>
      <c r="D9503" s="596" t="s">
        <v>8495</v>
      </c>
      <c r="E9503" s="598">
        <v>3095.13</v>
      </c>
    </row>
    <row r="9504" spans="1:5">
      <c r="A9504" s="596">
        <v>44330</v>
      </c>
      <c r="B9504" s="596" t="s">
        <v>10178</v>
      </c>
      <c r="C9504" s="596" t="s">
        <v>8545</v>
      </c>
      <c r="D9504" s="596" t="s">
        <v>8495</v>
      </c>
      <c r="E9504" s="597">
        <v>9.68</v>
      </c>
    </row>
    <row r="9505" spans="1:5">
      <c r="A9505" s="596">
        <v>43144</v>
      </c>
      <c r="B9505" s="596" t="s">
        <v>10179</v>
      </c>
      <c r="C9505" s="596" t="s">
        <v>124</v>
      </c>
      <c r="D9505" s="596" t="s">
        <v>8495</v>
      </c>
      <c r="E9505" s="597">
        <v>39.659999999999997</v>
      </c>
    </row>
    <row r="9506" spans="1:5">
      <c r="A9506" s="596">
        <v>39397</v>
      </c>
      <c r="B9506" s="596" t="s">
        <v>10180</v>
      </c>
      <c r="C9506" s="596" t="s">
        <v>8545</v>
      </c>
      <c r="D9506" s="596" t="s">
        <v>8495</v>
      </c>
      <c r="E9506" s="597">
        <v>18.079999999999998</v>
      </c>
    </row>
    <row r="9507" spans="1:5">
      <c r="A9507" s="596">
        <v>2692</v>
      </c>
      <c r="B9507" s="596" t="s">
        <v>10181</v>
      </c>
      <c r="C9507" s="596" t="s">
        <v>8545</v>
      </c>
      <c r="D9507" s="596" t="s">
        <v>8495</v>
      </c>
      <c r="E9507" s="597">
        <v>7.29</v>
      </c>
    </row>
    <row r="9508" spans="1:5">
      <c r="A9508" s="596">
        <v>44329</v>
      </c>
      <c r="B9508" s="596" t="s">
        <v>10182</v>
      </c>
      <c r="C9508" s="596" t="s">
        <v>8545</v>
      </c>
      <c r="D9508" s="596" t="s">
        <v>8495</v>
      </c>
      <c r="E9508" s="597">
        <v>12.69</v>
      </c>
    </row>
    <row r="9509" spans="1:5">
      <c r="A9509" s="596">
        <v>5318</v>
      </c>
      <c r="B9509" s="596" t="s">
        <v>10183</v>
      </c>
      <c r="C9509" s="596" t="s">
        <v>8545</v>
      </c>
      <c r="D9509" s="596" t="s">
        <v>8500</v>
      </c>
      <c r="E9509" s="598">
        <v>20.52</v>
      </c>
    </row>
    <row r="9510" spans="1:5">
      <c r="A9510" s="596">
        <v>5330</v>
      </c>
      <c r="B9510" s="596" t="s">
        <v>10184</v>
      </c>
      <c r="C9510" s="596" t="s">
        <v>8545</v>
      </c>
      <c r="D9510" s="596" t="s">
        <v>8495</v>
      </c>
      <c r="E9510" s="597">
        <v>46.77</v>
      </c>
    </row>
    <row r="9511" spans="1:5">
      <c r="A9511" s="596">
        <v>44532</v>
      </c>
      <c r="B9511" s="596" t="s">
        <v>10185</v>
      </c>
      <c r="C9511" s="596" t="s">
        <v>8494</v>
      </c>
      <c r="D9511" s="596" t="s">
        <v>8495</v>
      </c>
      <c r="E9511" s="597">
        <v>52.16</v>
      </c>
    </row>
    <row r="9512" spans="1:5">
      <c r="A9512" s="596">
        <v>44531</v>
      </c>
      <c r="B9512" s="596" t="s">
        <v>10186</v>
      </c>
      <c r="C9512" s="596" t="s">
        <v>8494</v>
      </c>
      <c r="D9512" s="596" t="s">
        <v>8495</v>
      </c>
      <c r="E9512" s="597">
        <v>165.77</v>
      </c>
    </row>
    <row r="9513" spans="1:5">
      <c r="A9513" s="596">
        <v>13887</v>
      </c>
      <c r="B9513" s="596" t="s">
        <v>10187</v>
      </c>
      <c r="C9513" s="596" t="s">
        <v>8494</v>
      </c>
      <c r="D9513" s="596" t="s">
        <v>8495</v>
      </c>
      <c r="E9513" s="597">
        <v>951.76</v>
      </c>
    </row>
    <row r="9514" spans="1:5">
      <c r="A9514" s="596">
        <v>38140</v>
      </c>
      <c r="B9514" s="596" t="s">
        <v>10188</v>
      </c>
      <c r="C9514" s="596" t="s">
        <v>8494</v>
      </c>
      <c r="D9514" s="596" t="s">
        <v>8500</v>
      </c>
      <c r="E9514" s="597">
        <v>40.200000000000003</v>
      </c>
    </row>
    <row r="9515" spans="1:5">
      <c r="A9515" s="596">
        <v>44495</v>
      </c>
      <c r="B9515" s="596" t="s">
        <v>10189</v>
      </c>
      <c r="C9515" s="596" t="s">
        <v>8494</v>
      </c>
      <c r="D9515" s="596" t="s">
        <v>8495</v>
      </c>
      <c r="E9515" s="597">
        <v>42.37</v>
      </c>
    </row>
    <row r="9516" spans="1:5">
      <c r="A9516" s="596">
        <v>44533</v>
      </c>
      <c r="B9516" s="596" t="s">
        <v>10190</v>
      </c>
      <c r="C9516" s="596" t="s">
        <v>8494</v>
      </c>
      <c r="D9516" s="596" t="s">
        <v>8495</v>
      </c>
      <c r="E9516" s="597">
        <v>40.01</v>
      </c>
    </row>
    <row r="9517" spans="1:5">
      <c r="A9517" s="596">
        <v>44534</v>
      </c>
      <c r="B9517" s="596" t="s">
        <v>10191</v>
      </c>
      <c r="C9517" s="596" t="s">
        <v>8494</v>
      </c>
      <c r="D9517" s="596" t="s">
        <v>8495</v>
      </c>
      <c r="E9517" s="597">
        <v>10.43</v>
      </c>
    </row>
    <row r="9518" spans="1:5">
      <c r="A9518" s="596">
        <v>34729</v>
      </c>
      <c r="B9518" s="596" t="s">
        <v>10192</v>
      </c>
      <c r="C9518" s="596" t="s">
        <v>8494</v>
      </c>
      <c r="D9518" s="596" t="s">
        <v>8495</v>
      </c>
      <c r="E9518" s="598">
        <v>1226.49</v>
      </c>
    </row>
    <row r="9519" spans="1:5">
      <c r="A9519" s="596">
        <v>34734</v>
      </c>
      <c r="B9519" s="596" t="s">
        <v>10193</v>
      </c>
      <c r="C9519" s="596" t="s">
        <v>8494</v>
      </c>
      <c r="D9519" s="596" t="s">
        <v>8495</v>
      </c>
      <c r="E9519" s="598">
        <v>1899</v>
      </c>
    </row>
    <row r="9520" spans="1:5">
      <c r="A9520" s="596">
        <v>34738</v>
      </c>
      <c r="B9520" s="596" t="s">
        <v>10194</v>
      </c>
      <c r="C9520" s="596" t="s">
        <v>8494</v>
      </c>
      <c r="D9520" s="596" t="s">
        <v>8495</v>
      </c>
      <c r="E9520" s="598">
        <v>4436.67</v>
      </c>
    </row>
    <row r="9521" spans="1:5">
      <c r="A9521" s="596">
        <v>34623</v>
      </c>
      <c r="B9521" s="596" t="s">
        <v>10195</v>
      </c>
      <c r="C9521" s="596" t="s">
        <v>8494</v>
      </c>
      <c r="D9521" s="596" t="s">
        <v>8495</v>
      </c>
      <c r="E9521" s="597">
        <v>53.16</v>
      </c>
    </row>
    <row r="9522" spans="1:5">
      <c r="A9522" s="596">
        <v>34616</v>
      </c>
      <c r="B9522" s="596" t="s">
        <v>10196</v>
      </c>
      <c r="C9522" s="596" t="s">
        <v>8494</v>
      </c>
      <c r="D9522" s="596" t="s">
        <v>8495</v>
      </c>
      <c r="E9522" s="597">
        <v>53.99</v>
      </c>
    </row>
    <row r="9523" spans="1:5">
      <c r="A9523" s="596">
        <v>34628</v>
      </c>
      <c r="B9523" s="596" t="s">
        <v>10197</v>
      </c>
      <c r="C9523" s="596" t="s">
        <v>8494</v>
      </c>
      <c r="D9523" s="596" t="s">
        <v>8495</v>
      </c>
      <c r="E9523" s="597">
        <v>76.150000000000006</v>
      </c>
    </row>
    <row r="9524" spans="1:5">
      <c r="A9524" s="596">
        <v>34686</v>
      </c>
      <c r="B9524" s="596" t="s">
        <v>10198</v>
      </c>
      <c r="C9524" s="596" t="s">
        <v>8494</v>
      </c>
      <c r="D9524" s="596" t="s">
        <v>8495</v>
      </c>
      <c r="E9524" s="597">
        <v>13.97</v>
      </c>
    </row>
    <row r="9525" spans="1:5">
      <c r="A9525" s="596">
        <v>34653</v>
      </c>
      <c r="B9525" s="596" t="s">
        <v>10199</v>
      </c>
      <c r="C9525" s="596" t="s">
        <v>8494</v>
      </c>
      <c r="D9525" s="596" t="s">
        <v>8495</v>
      </c>
      <c r="E9525" s="597">
        <v>9.42</v>
      </c>
    </row>
    <row r="9526" spans="1:5">
      <c r="A9526" s="596">
        <v>34688</v>
      </c>
      <c r="B9526" s="596" t="s">
        <v>10200</v>
      </c>
      <c r="C9526" s="596" t="s">
        <v>8494</v>
      </c>
      <c r="D9526" s="596" t="s">
        <v>8495</v>
      </c>
      <c r="E9526" s="597">
        <v>17.07</v>
      </c>
    </row>
    <row r="9527" spans="1:5">
      <c r="A9527" s="596">
        <v>34709</v>
      </c>
      <c r="B9527" s="596" t="s">
        <v>10201</v>
      </c>
      <c r="C9527" s="596" t="s">
        <v>8494</v>
      </c>
      <c r="D9527" s="596" t="s">
        <v>8495</v>
      </c>
      <c r="E9527" s="597">
        <v>66.150000000000006</v>
      </c>
    </row>
    <row r="9528" spans="1:5">
      <c r="A9528" s="596">
        <v>34714</v>
      </c>
      <c r="B9528" s="596" t="s">
        <v>10202</v>
      </c>
      <c r="C9528" s="596" t="s">
        <v>8494</v>
      </c>
      <c r="D9528" s="596" t="s">
        <v>8495</v>
      </c>
      <c r="E9528" s="597">
        <v>79.010000000000005</v>
      </c>
    </row>
    <row r="9529" spans="1:5">
      <c r="A9529" s="596">
        <v>2391</v>
      </c>
      <c r="B9529" s="596" t="s">
        <v>10203</v>
      </c>
      <c r="C9529" s="596" t="s">
        <v>8494</v>
      </c>
      <c r="D9529" s="596" t="s">
        <v>8495</v>
      </c>
      <c r="E9529" s="597">
        <v>360.85</v>
      </c>
    </row>
    <row r="9530" spans="1:5">
      <c r="A9530" s="596">
        <v>2374</v>
      </c>
      <c r="B9530" s="596" t="s">
        <v>10204</v>
      </c>
      <c r="C9530" s="596" t="s">
        <v>8494</v>
      </c>
      <c r="D9530" s="596" t="s">
        <v>8495</v>
      </c>
      <c r="E9530" s="597">
        <v>409.37</v>
      </c>
    </row>
    <row r="9531" spans="1:5">
      <c r="A9531" s="596">
        <v>2377</v>
      </c>
      <c r="B9531" s="596" t="s">
        <v>10205</v>
      </c>
      <c r="C9531" s="596" t="s">
        <v>8494</v>
      </c>
      <c r="D9531" s="596" t="s">
        <v>8495</v>
      </c>
      <c r="E9531" s="597">
        <v>574.51</v>
      </c>
    </row>
    <row r="9532" spans="1:5">
      <c r="A9532" s="596">
        <v>2393</v>
      </c>
      <c r="B9532" s="596" t="s">
        <v>10206</v>
      </c>
      <c r="C9532" s="596" t="s">
        <v>8494</v>
      </c>
      <c r="D9532" s="596" t="s">
        <v>8495</v>
      </c>
      <c r="E9532" s="597">
        <v>962.09</v>
      </c>
    </row>
    <row r="9533" spans="1:5">
      <c r="A9533" s="596">
        <v>34705</v>
      </c>
      <c r="B9533" s="596" t="s">
        <v>10207</v>
      </c>
      <c r="C9533" s="596" t="s">
        <v>8494</v>
      </c>
      <c r="D9533" s="596" t="s">
        <v>8495</v>
      </c>
      <c r="E9533" s="597">
        <v>841.49</v>
      </c>
    </row>
    <row r="9534" spans="1:5">
      <c r="A9534" s="596">
        <v>34707</v>
      </c>
      <c r="B9534" s="596" t="s">
        <v>10208</v>
      </c>
      <c r="C9534" s="596" t="s">
        <v>8494</v>
      </c>
      <c r="D9534" s="596" t="s">
        <v>8495</v>
      </c>
      <c r="E9534" s="598">
        <v>1559.29</v>
      </c>
    </row>
    <row r="9535" spans="1:5">
      <c r="A9535" s="596">
        <v>34544</v>
      </c>
      <c r="B9535" s="596" t="s">
        <v>10209</v>
      </c>
      <c r="C9535" s="596" t="s">
        <v>8494</v>
      </c>
      <c r="D9535" s="596" t="s">
        <v>8495</v>
      </c>
      <c r="E9535" s="598">
        <v>1559.13</v>
      </c>
    </row>
    <row r="9536" spans="1:5">
      <c r="A9536" s="596">
        <v>2378</v>
      </c>
      <c r="B9536" s="596" t="s">
        <v>10210</v>
      </c>
      <c r="C9536" s="596" t="s">
        <v>8494</v>
      </c>
      <c r="D9536" s="596" t="s">
        <v>8495</v>
      </c>
      <c r="E9536" s="598">
        <v>1321.56</v>
      </c>
    </row>
    <row r="9537" spans="1:5">
      <c r="A9537" s="596">
        <v>2379</v>
      </c>
      <c r="B9537" s="596" t="s">
        <v>10211</v>
      </c>
      <c r="C9537" s="596" t="s">
        <v>8494</v>
      </c>
      <c r="D9537" s="596" t="s">
        <v>8495</v>
      </c>
      <c r="E9537" s="598">
        <v>1321.56</v>
      </c>
    </row>
    <row r="9538" spans="1:5">
      <c r="A9538" s="596">
        <v>2376</v>
      </c>
      <c r="B9538" s="596" t="s">
        <v>10212</v>
      </c>
      <c r="C9538" s="596" t="s">
        <v>8494</v>
      </c>
      <c r="D9538" s="596" t="s">
        <v>8495</v>
      </c>
      <c r="E9538" s="598">
        <v>2176.6</v>
      </c>
    </row>
    <row r="9539" spans="1:5">
      <c r="A9539" s="596">
        <v>2394</v>
      </c>
      <c r="B9539" s="596" t="s">
        <v>10213</v>
      </c>
      <c r="C9539" s="596" t="s">
        <v>8494</v>
      </c>
      <c r="D9539" s="596" t="s">
        <v>8495</v>
      </c>
      <c r="E9539" s="598">
        <v>4653.17</v>
      </c>
    </row>
    <row r="9540" spans="1:5">
      <c r="A9540" s="596">
        <v>2388</v>
      </c>
      <c r="B9540" s="596" t="s">
        <v>10214</v>
      </c>
      <c r="C9540" s="596" t="s">
        <v>8494</v>
      </c>
      <c r="D9540" s="596" t="s">
        <v>8495</v>
      </c>
      <c r="E9540" s="597">
        <v>65.66</v>
      </c>
    </row>
    <row r="9541" spans="1:5">
      <c r="A9541" s="596">
        <v>34606</v>
      </c>
      <c r="B9541" s="596" t="s">
        <v>10215</v>
      </c>
      <c r="C9541" s="596" t="s">
        <v>8494</v>
      </c>
      <c r="D9541" s="596" t="s">
        <v>8495</v>
      </c>
      <c r="E9541" s="597">
        <v>100.71</v>
      </c>
    </row>
    <row r="9542" spans="1:5">
      <c r="A9542" s="596">
        <v>34689</v>
      </c>
      <c r="B9542" s="596" t="s">
        <v>10216</v>
      </c>
      <c r="C9542" s="596" t="s">
        <v>8494</v>
      </c>
      <c r="D9542" s="596" t="s">
        <v>8495</v>
      </c>
      <c r="E9542" s="597">
        <v>32.06</v>
      </c>
    </row>
    <row r="9543" spans="1:5">
      <c r="A9543" s="596">
        <v>2370</v>
      </c>
      <c r="B9543" s="596" t="s">
        <v>10217</v>
      </c>
      <c r="C9543" s="596" t="s">
        <v>8494</v>
      </c>
      <c r="D9543" s="596" t="s">
        <v>8500</v>
      </c>
      <c r="E9543" s="597">
        <v>12.2</v>
      </c>
    </row>
    <row r="9544" spans="1:5">
      <c r="A9544" s="596">
        <v>2386</v>
      </c>
      <c r="B9544" s="596" t="s">
        <v>10218</v>
      </c>
      <c r="C9544" s="596" t="s">
        <v>8494</v>
      </c>
      <c r="D9544" s="596" t="s">
        <v>8495</v>
      </c>
      <c r="E9544" s="597">
        <v>20.46</v>
      </c>
    </row>
    <row r="9545" spans="1:5">
      <c r="A9545" s="596">
        <v>2392</v>
      </c>
      <c r="B9545" s="596" t="s">
        <v>10219</v>
      </c>
      <c r="C9545" s="596" t="s">
        <v>8494</v>
      </c>
      <c r="D9545" s="596" t="s">
        <v>8495</v>
      </c>
      <c r="E9545" s="597">
        <v>81.89</v>
      </c>
    </row>
    <row r="9546" spans="1:5">
      <c r="A9546" s="596">
        <v>2373</v>
      </c>
      <c r="B9546" s="596" t="s">
        <v>10220</v>
      </c>
      <c r="C9546" s="596" t="s">
        <v>8494</v>
      </c>
      <c r="D9546" s="596" t="s">
        <v>8495</v>
      </c>
      <c r="E9546" s="597">
        <v>115.38</v>
      </c>
    </row>
    <row r="9547" spans="1:5">
      <c r="A9547" s="596">
        <v>39465</v>
      </c>
      <c r="B9547" s="596" t="s">
        <v>10221</v>
      </c>
      <c r="C9547" s="596" t="s">
        <v>8494</v>
      </c>
      <c r="D9547" s="596" t="s">
        <v>8495</v>
      </c>
      <c r="E9547" s="597">
        <v>70.48</v>
      </c>
    </row>
    <row r="9548" spans="1:5">
      <c r="A9548" s="596">
        <v>39466</v>
      </c>
      <c r="B9548" s="596" t="s">
        <v>10222</v>
      </c>
      <c r="C9548" s="596" t="s">
        <v>8494</v>
      </c>
      <c r="D9548" s="596" t="s">
        <v>8495</v>
      </c>
      <c r="E9548" s="597">
        <v>79.3</v>
      </c>
    </row>
    <row r="9549" spans="1:5">
      <c r="A9549" s="596">
        <v>39467</v>
      </c>
      <c r="B9549" s="596" t="s">
        <v>10223</v>
      </c>
      <c r="C9549" s="596" t="s">
        <v>8494</v>
      </c>
      <c r="D9549" s="596" t="s">
        <v>8495</v>
      </c>
      <c r="E9549" s="597">
        <v>101.43</v>
      </c>
    </row>
    <row r="9550" spans="1:5">
      <c r="A9550" s="596">
        <v>39468</v>
      </c>
      <c r="B9550" s="596" t="s">
        <v>10224</v>
      </c>
      <c r="C9550" s="596" t="s">
        <v>8494</v>
      </c>
      <c r="D9550" s="596" t="s">
        <v>8495</v>
      </c>
      <c r="E9550" s="597">
        <v>180.29</v>
      </c>
    </row>
    <row r="9551" spans="1:5">
      <c r="A9551" s="596">
        <v>39469</v>
      </c>
      <c r="B9551" s="596" t="s">
        <v>10225</v>
      </c>
      <c r="C9551" s="596" t="s">
        <v>8494</v>
      </c>
      <c r="D9551" s="596" t="s">
        <v>8495</v>
      </c>
      <c r="E9551" s="597">
        <v>73.44</v>
      </c>
    </row>
    <row r="9552" spans="1:5">
      <c r="A9552" s="596">
        <v>39470</v>
      </c>
      <c r="B9552" s="596" t="s">
        <v>10226</v>
      </c>
      <c r="C9552" s="596" t="s">
        <v>8494</v>
      </c>
      <c r="D9552" s="596" t="s">
        <v>8495</v>
      </c>
      <c r="E9552" s="597">
        <v>90.23</v>
      </c>
    </row>
    <row r="9553" spans="1:5">
      <c r="A9553" s="596">
        <v>39471</v>
      </c>
      <c r="B9553" s="596" t="s">
        <v>10227</v>
      </c>
      <c r="C9553" s="596" t="s">
        <v>8494</v>
      </c>
      <c r="D9553" s="596" t="s">
        <v>8495</v>
      </c>
      <c r="E9553" s="597">
        <v>108.44</v>
      </c>
    </row>
    <row r="9554" spans="1:5">
      <c r="A9554" s="596">
        <v>39472</v>
      </c>
      <c r="B9554" s="596" t="s">
        <v>10228</v>
      </c>
      <c r="C9554" s="596" t="s">
        <v>8494</v>
      </c>
      <c r="D9554" s="596" t="s">
        <v>8495</v>
      </c>
      <c r="E9554" s="597">
        <v>188.42</v>
      </c>
    </row>
    <row r="9555" spans="1:5">
      <c r="A9555" s="596">
        <v>39473</v>
      </c>
      <c r="B9555" s="596" t="s">
        <v>10229</v>
      </c>
      <c r="C9555" s="596" t="s">
        <v>8494</v>
      </c>
      <c r="D9555" s="596" t="s">
        <v>8495</v>
      </c>
      <c r="E9555" s="597">
        <v>121.72</v>
      </c>
    </row>
    <row r="9556" spans="1:5">
      <c r="A9556" s="596">
        <v>39474</v>
      </c>
      <c r="B9556" s="596" t="s">
        <v>10230</v>
      </c>
      <c r="C9556" s="596" t="s">
        <v>8494</v>
      </c>
      <c r="D9556" s="596" t="s">
        <v>8495</v>
      </c>
      <c r="E9556" s="597">
        <v>129.76</v>
      </c>
    </row>
    <row r="9557" spans="1:5">
      <c r="A9557" s="596">
        <v>39475</v>
      </c>
      <c r="B9557" s="596" t="s">
        <v>10231</v>
      </c>
      <c r="C9557" s="596" t="s">
        <v>8494</v>
      </c>
      <c r="D9557" s="596" t="s">
        <v>8495</v>
      </c>
      <c r="E9557" s="597">
        <v>147.22</v>
      </c>
    </row>
    <row r="9558" spans="1:5">
      <c r="A9558" s="596">
        <v>39476</v>
      </c>
      <c r="B9558" s="596" t="s">
        <v>10232</v>
      </c>
      <c r="C9558" s="596" t="s">
        <v>8494</v>
      </c>
      <c r="D9558" s="596" t="s">
        <v>8495</v>
      </c>
      <c r="E9558" s="597">
        <v>277.14</v>
      </c>
    </row>
    <row r="9559" spans="1:5">
      <c r="A9559" s="596">
        <v>39477</v>
      </c>
      <c r="B9559" s="596" t="s">
        <v>10233</v>
      </c>
      <c r="C9559" s="596" t="s">
        <v>8494</v>
      </c>
      <c r="D9559" s="596" t="s">
        <v>8495</v>
      </c>
      <c r="E9559" s="597">
        <v>135.79</v>
      </c>
    </row>
    <row r="9560" spans="1:5">
      <c r="A9560" s="596">
        <v>39478</v>
      </c>
      <c r="B9560" s="596" t="s">
        <v>10234</v>
      </c>
      <c r="C9560" s="596" t="s">
        <v>8494</v>
      </c>
      <c r="D9560" s="596" t="s">
        <v>8495</v>
      </c>
      <c r="E9560" s="597">
        <v>139.99</v>
      </c>
    </row>
    <row r="9561" spans="1:5">
      <c r="A9561" s="596">
        <v>39479</v>
      </c>
      <c r="B9561" s="596" t="s">
        <v>10235</v>
      </c>
      <c r="C9561" s="596" t="s">
        <v>8494</v>
      </c>
      <c r="D9561" s="596" t="s">
        <v>8495</v>
      </c>
      <c r="E9561" s="597">
        <v>164.94</v>
      </c>
    </row>
    <row r="9562" spans="1:5">
      <c r="A9562" s="596">
        <v>39480</v>
      </c>
      <c r="B9562" s="596" t="s">
        <v>10236</v>
      </c>
      <c r="C9562" s="596" t="s">
        <v>8494</v>
      </c>
      <c r="D9562" s="596" t="s">
        <v>8495</v>
      </c>
      <c r="E9562" s="597">
        <v>340.35</v>
      </c>
    </row>
    <row r="9563" spans="1:5">
      <c r="A9563" s="596">
        <v>39459</v>
      </c>
      <c r="B9563" s="596" t="s">
        <v>10237</v>
      </c>
      <c r="C9563" s="596" t="s">
        <v>8494</v>
      </c>
      <c r="D9563" s="596" t="s">
        <v>8495</v>
      </c>
      <c r="E9563" s="597">
        <v>288.87</v>
      </c>
    </row>
    <row r="9564" spans="1:5">
      <c r="A9564" s="596">
        <v>39445</v>
      </c>
      <c r="B9564" s="596" t="s">
        <v>10238</v>
      </c>
      <c r="C9564" s="596" t="s">
        <v>8494</v>
      </c>
      <c r="D9564" s="596" t="s">
        <v>8495</v>
      </c>
      <c r="E9564" s="597">
        <v>145.04</v>
      </c>
    </row>
    <row r="9565" spans="1:5">
      <c r="A9565" s="596">
        <v>39446</v>
      </c>
      <c r="B9565" s="596" t="s">
        <v>10239</v>
      </c>
      <c r="C9565" s="596" t="s">
        <v>8494</v>
      </c>
      <c r="D9565" s="596" t="s">
        <v>8495</v>
      </c>
      <c r="E9565" s="597">
        <v>147.62</v>
      </c>
    </row>
    <row r="9566" spans="1:5">
      <c r="A9566" s="596">
        <v>39447</v>
      </c>
      <c r="B9566" s="596" t="s">
        <v>10240</v>
      </c>
      <c r="C9566" s="596" t="s">
        <v>8494</v>
      </c>
      <c r="D9566" s="596" t="s">
        <v>8495</v>
      </c>
      <c r="E9566" s="597">
        <v>157.86000000000001</v>
      </c>
    </row>
    <row r="9567" spans="1:5">
      <c r="A9567" s="596">
        <v>39448</v>
      </c>
      <c r="B9567" s="596" t="s">
        <v>10241</v>
      </c>
      <c r="C9567" s="596" t="s">
        <v>8494</v>
      </c>
      <c r="D9567" s="596" t="s">
        <v>8495</v>
      </c>
      <c r="E9567" s="597">
        <v>269.19</v>
      </c>
    </row>
    <row r="9568" spans="1:5">
      <c r="A9568" s="596">
        <v>39450</v>
      </c>
      <c r="B9568" s="596" t="s">
        <v>10242</v>
      </c>
      <c r="C9568" s="596" t="s">
        <v>8494</v>
      </c>
      <c r="D9568" s="596" t="s">
        <v>8495</v>
      </c>
      <c r="E9568" s="597">
        <v>164.23</v>
      </c>
    </row>
    <row r="9569" spans="1:5">
      <c r="A9569" s="596">
        <v>39451</v>
      </c>
      <c r="B9569" s="596" t="s">
        <v>10243</v>
      </c>
      <c r="C9569" s="596" t="s">
        <v>8494</v>
      </c>
      <c r="D9569" s="596" t="s">
        <v>8495</v>
      </c>
      <c r="E9569" s="597">
        <v>179.13</v>
      </c>
    </row>
    <row r="9570" spans="1:5">
      <c r="A9570" s="596">
        <v>39452</v>
      </c>
      <c r="B9570" s="596" t="s">
        <v>10244</v>
      </c>
      <c r="C9570" s="596" t="s">
        <v>8494</v>
      </c>
      <c r="D9570" s="596" t="s">
        <v>8495</v>
      </c>
      <c r="E9570" s="597">
        <v>180.2</v>
      </c>
    </row>
    <row r="9571" spans="1:5">
      <c r="A9571" s="596">
        <v>39523</v>
      </c>
      <c r="B9571" s="596" t="s">
        <v>10245</v>
      </c>
      <c r="C9571" s="596" t="s">
        <v>8494</v>
      </c>
      <c r="D9571" s="596" t="s">
        <v>8495</v>
      </c>
      <c r="E9571" s="597">
        <v>301.57</v>
      </c>
    </row>
    <row r="9572" spans="1:5">
      <c r="A9572" s="596">
        <v>39449</v>
      </c>
      <c r="B9572" s="596" t="s">
        <v>10246</v>
      </c>
      <c r="C9572" s="596" t="s">
        <v>8494</v>
      </c>
      <c r="D9572" s="596" t="s">
        <v>8495</v>
      </c>
      <c r="E9572" s="597">
        <v>333.96</v>
      </c>
    </row>
    <row r="9573" spans="1:5">
      <c r="A9573" s="596">
        <v>39455</v>
      </c>
      <c r="B9573" s="596" t="s">
        <v>10247</v>
      </c>
      <c r="C9573" s="596" t="s">
        <v>8494</v>
      </c>
      <c r="D9573" s="596" t="s">
        <v>8495</v>
      </c>
      <c r="E9573" s="597">
        <v>165.25</v>
      </c>
    </row>
    <row r="9574" spans="1:5">
      <c r="A9574" s="596">
        <v>39456</v>
      </c>
      <c r="B9574" s="596" t="s">
        <v>10248</v>
      </c>
      <c r="C9574" s="596" t="s">
        <v>8494</v>
      </c>
      <c r="D9574" s="596" t="s">
        <v>8495</v>
      </c>
      <c r="E9574" s="597">
        <v>165.37</v>
      </c>
    </row>
    <row r="9575" spans="1:5">
      <c r="A9575" s="596">
        <v>39457</v>
      </c>
      <c r="B9575" s="596" t="s">
        <v>10249</v>
      </c>
      <c r="C9575" s="596" t="s">
        <v>8494</v>
      </c>
      <c r="D9575" s="596" t="s">
        <v>8495</v>
      </c>
      <c r="E9575" s="597">
        <v>180.28</v>
      </c>
    </row>
    <row r="9576" spans="1:5">
      <c r="A9576" s="596">
        <v>39458</v>
      </c>
      <c r="B9576" s="596" t="s">
        <v>10250</v>
      </c>
      <c r="C9576" s="596" t="s">
        <v>8494</v>
      </c>
      <c r="D9576" s="596" t="s">
        <v>8495</v>
      </c>
      <c r="E9576" s="597">
        <v>336.42</v>
      </c>
    </row>
    <row r="9577" spans="1:5">
      <c r="A9577" s="596">
        <v>39464</v>
      </c>
      <c r="B9577" s="596" t="s">
        <v>10251</v>
      </c>
      <c r="C9577" s="596" t="s">
        <v>8494</v>
      </c>
      <c r="D9577" s="596" t="s">
        <v>8495</v>
      </c>
      <c r="E9577" s="597">
        <v>541</v>
      </c>
    </row>
    <row r="9578" spans="1:5">
      <c r="A9578" s="596">
        <v>39460</v>
      </c>
      <c r="B9578" s="596" t="s">
        <v>10252</v>
      </c>
      <c r="C9578" s="596" t="s">
        <v>8494</v>
      </c>
      <c r="D9578" s="596" t="s">
        <v>8495</v>
      </c>
      <c r="E9578" s="597">
        <v>205.19</v>
      </c>
    </row>
    <row r="9579" spans="1:5">
      <c r="A9579" s="596">
        <v>39461</v>
      </c>
      <c r="B9579" s="596" t="s">
        <v>10253</v>
      </c>
      <c r="C9579" s="596" t="s">
        <v>8494</v>
      </c>
      <c r="D9579" s="596" t="s">
        <v>8495</v>
      </c>
      <c r="E9579" s="597">
        <v>240.43</v>
      </c>
    </row>
    <row r="9580" spans="1:5">
      <c r="A9580" s="596">
        <v>39462</v>
      </c>
      <c r="B9580" s="596" t="s">
        <v>10254</v>
      </c>
      <c r="C9580" s="596" t="s">
        <v>8494</v>
      </c>
      <c r="D9580" s="596" t="s">
        <v>8495</v>
      </c>
      <c r="E9580" s="597">
        <v>231.71</v>
      </c>
    </row>
    <row r="9581" spans="1:5">
      <c r="A9581" s="596">
        <v>39463</v>
      </c>
      <c r="B9581" s="596" t="s">
        <v>10255</v>
      </c>
      <c r="C9581" s="596" t="s">
        <v>8494</v>
      </c>
      <c r="D9581" s="596" t="s">
        <v>8495</v>
      </c>
      <c r="E9581" s="597">
        <v>536.79999999999995</v>
      </c>
    </row>
    <row r="9582" spans="1:5">
      <c r="A9582" s="596">
        <v>26039</v>
      </c>
      <c r="B9582" s="596" t="s">
        <v>10256</v>
      </c>
      <c r="C9582" s="596" t="s">
        <v>8494</v>
      </c>
      <c r="D9582" s="596" t="s">
        <v>8541</v>
      </c>
      <c r="E9582" s="598">
        <v>391246.87</v>
      </c>
    </row>
    <row r="9583" spans="1:5">
      <c r="A9583" s="596">
        <v>2401</v>
      </c>
      <c r="B9583" s="596" t="s">
        <v>10257</v>
      </c>
      <c r="C9583" s="596" t="s">
        <v>8494</v>
      </c>
      <c r="D9583" s="596" t="s">
        <v>8541</v>
      </c>
      <c r="E9583" s="598">
        <v>89991.11</v>
      </c>
    </row>
    <row r="9584" spans="1:5">
      <c r="A9584" s="596">
        <v>38870</v>
      </c>
      <c r="B9584" s="596" t="s">
        <v>10258</v>
      </c>
      <c r="C9584" s="596" t="s">
        <v>8494</v>
      </c>
      <c r="D9584" s="596" t="s">
        <v>8541</v>
      </c>
      <c r="E9584" s="597">
        <v>33.76</v>
      </c>
    </row>
    <row r="9585" spans="1:5">
      <c r="A9585" s="596">
        <v>38869</v>
      </c>
      <c r="B9585" s="596" t="s">
        <v>10259</v>
      </c>
      <c r="C9585" s="596" t="s">
        <v>8494</v>
      </c>
      <c r="D9585" s="596" t="s">
        <v>8541</v>
      </c>
      <c r="E9585" s="597">
        <v>22.78</v>
      </c>
    </row>
    <row r="9586" spans="1:5">
      <c r="A9586" s="596">
        <v>38872</v>
      </c>
      <c r="B9586" s="596" t="s">
        <v>10260</v>
      </c>
      <c r="C9586" s="596" t="s">
        <v>8494</v>
      </c>
      <c r="D9586" s="596" t="s">
        <v>8541</v>
      </c>
      <c r="E9586" s="597">
        <v>43.01</v>
      </c>
    </row>
    <row r="9587" spans="1:5">
      <c r="A9587" s="596">
        <v>38871</v>
      </c>
      <c r="B9587" s="596" t="s">
        <v>10261</v>
      </c>
      <c r="C9587" s="596" t="s">
        <v>8494</v>
      </c>
      <c r="D9587" s="596" t="s">
        <v>8541</v>
      </c>
      <c r="E9587" s="597">
        <v>29.73</v>
      </c>
    </row>
    <row r="9588" spans="1:5">
      <c r="A9588" s="596">
        <v>39283</v>
      </c>
      <c r="B9588" s="596" t="s">
        <v>10262</v>
      </c>
      <c r="C9588" s="596" t="s">
        <v>8494</v>
      </c>
      <c r="D9588" s="596" t="s">
        <v>8541</v>
      </c>
      <c r="E9588" s="597">
        <v>139.30000000000001</v>
      </c>
    </row>
    <row r="9589" spans="1:5">
      <c r="A9589" s="596">
        <v>39285</v>
      </c>
      <c r="B9589" s="596" t="s">
        <v>10263</v>
      </c>
      <c r="C9589" s="596" t="s">
        <v>8494</v>
      </c>
      <c r="D9589" s="596" t="s">
        <v>8541</v>
      </c>
      <c r="E9589" s="597">
        <v>159.21</v>
      </c>
    </row>
    <row r="9590" spans="1:5">
      <c r="A9590" s="596">
        <v>39286</v>
      </c>
      <c r="B9590" s="596" t="s">
        <v>10264</v>
      </c>
      <c r="C9590" s="596" t="s">
        <v>8494</v>
      </c>
      <c r="D9590" s="596" t="s">
        <v>8541</v>
      </c>
      <c r="E9590" s="597">
        <v>152.58000000000001</v>
      </c>
    </row>
    <row r="9591" spans="1:5">
      <c r="A9591" s="596">
        <v>39288</v>
      </c>
      <c r="B9591" s="596" t="s">
        <v>10265</v>
      </c>
      <c r="C9591" s="596" t="s">
        <v>8494</v>
      </c>
      <c r="D9591" s="596" t="s">
        <v>8541</v>
      </c>
      <c r="E9591" s="597">
        <v>185.73</v>
      </c>
    </row>
    <row r="9592" spans="1:5">
      <c r="A9592" s="596">
        <v>44476</v>
      </c>
      <c r="B9592" s="596" t="s">
        <v>10266</v>
      </c>
      <c r="C9592" s="596" t="s">
        <v>8898</v>
      </c>
      <c r="D9592" s="596" t="s">
        <v>8495</v>
      </c>
      <c r="E9592" s="597">
        <v>876.62</v>
      </c>
    </row>
    <row r="9593" spans="1:5">
      <c r="A9593" s="596">
        <v>10629</v>
      </c>
      <c r="B9593" s="596" t="s">
        <v>10267</v>
      </c>
      <c r="C9593" s="596" t="s">
        <v>8898</v>
      </c>
      <c r="D9593" s="596" t="s">
        <v>8495</v>
      </c>
      <c r="E9593" s="597">
        <v>697.33</v>
      </c>
    </row>
    <row r="9594" spans="1:5">
      <c r="A9594" s="596">
        <v>10698</v>
      </c>
      <c r="B9594" s="596" t="s">
        <v>10268</v>
      </c>
      <c r="C9594" s="596" t="s">
        <v>8898</v>
      </c>
      <c r="D9594" s="596" t="s">
        <v>8541</v>
      </c>
      <c r="E9594" s="598">
        <v>207.56</v>
      </c>
    </row>
    <row r="9595" spans="1:5">
      <c r="A9595" s="596">
        <v>40521</v>
      </c>
      <c r="B9595" s="596" t="s">
        <v>10269</v>
      </c>
      <c r="C9595" s="596" t="s">
        <v>8494</v>
      </c>
      <c r="D9595" s="596" t="s">
        <v>8495</v>
      </c>
      <c r="E9595" s="598">
        <v>118291.76</v>
      </c>
    </row>
    <row r="9596" spans="1:5">
      <c r="A9596" s="596">
        <v>2432</v>
      </c>
      <c r="B9596" s="596" t="s">
        <v>10270</v>
      </c>
      <c r="C9596" s="596" t="s">
        <v>8494</v>
      </c>
      <c r="D9596" s="596" t="s">
        <v>8495</v>
      </c>
      <c r="E9596" s="598">
        <v>22.18</v>
      </c>
    </row>
    <row r="9597" spans="1:5">
      <c r="A9597" s="596">
        <v>2418</v>
      </c>
      <c r="B9597" s="596" t="s">
        <v>10271</v>
      </c>
      <c r="C9597" s="596" t="s">
        <v>8494</v>
      </c>
      <c r="D9597" s="596" t="s">
        <v>8500</v>
      </c>
      <c r="E9597" s="597">
        <v>10.29</v>
      </c>
    </row>
    <row r="9598" spans="1:5">
      <c r="A9598" s="596">
        <v>2433</v>
      </c>
      <c r="B9598" s="596" t="s">
        <v>10272</v>
      </c>
      <c r="C9598" s="596" t="s">
        <v>8494</v>
      </c>
      <c r="D9598" s="596" t="s">
        <v>8495</v>
      </c>
      <c r="E9598" s="598">
        <v>7.51</v>
      </c>
    </row>
    <row r="9599" spans="1:5">
      <c r="A9599" s="596">
        <v>2420</v>
      </c>
      <c r="B9599" s="596" t="s">
        <v>10273</v>
      </c>
      <c r="C9599" s="596" t="s">
        <v>8494</v>
      </c>
      <c r="D9599" s="596" t="s">
        <v>8495</v>
      </c>
      <c r="E9599" s="597">
        <v>12.9</v>
      </c>
    </row>
    <row r="9600" spans="1:5">
      <c r="A9600" s="596">
        <v>11447</v>
      </c>
      <c r="B9600" s="596" t="s">
        <v>10274</v>
      </c>
      <c r="C9600" s="596" t="s">
        <v>8494</v>
      </c>
      <c r="D9600" s="596" t="s">
        <v>8495</v>
      </c>
      <c r="E9600" s="598">
        <v>25.5</v>
      </c>
    </row>
    <row r="9601" spans="1:5">
      <c r="A9601" s="596">
        <v>11451</v>
      </c>
      <c r="B9601" s="596" t="s">
        <v>10275</v>
      </c>
      <c r="C9601" s="596" t="s">
        <v>8494</v>
      </c>
      <c r="D9601" s="596" t="s">
        <v>8495</v>
      </c>
      <c r="E9601" s="597">
        <v>68.37</v>
      </c>
    </row>
    <row r="9602" spans="1:5">
      <c r="A9602" s="596">
        <v>11116</v>
      </c>
      <c r="B9602" s="596" t="s">
        <v>10276</v>
      </c>
      <c r="C9602" s="596" t="s">
        <v>8494</v>
      </c>
      <c r="D9602" s="596" t="s">
        <v>8541</v>
      </c>
      <c r="E9602" s="597">
        <v>653.72</v>
      </c>
    </row>
    <row r="9603" spans="1:5">
      <c r="A9603" s="596">
        <v>38411</v>
      </c>
      <c r="B9603" s="596" t="s">
        <v>10277</v>
      </c>
      <c r="C9603" s="596" t="s">
        <v>8494</v>
      </c>
      <c r="D9603" s="596" t="s">
        <v>8495</v>
      </c>
      <c r="E9603" s="598">
        <v>1821.2</v>
      </c>
    </row>
    <row r="9604" spans="1:5">
      <c r="A9604" s="596">
        <v>38189</v>
      </c>
      <c r="B9604" s="596" t="s">
        <v>10278</v>
      </c>
      <c r="C9604" s="596" t="s">
        <v>8494</v>
      </c>
      <c r="D9604" s="596" t="s">
        <v>8495</v>
      </c>
      <c r="E9604" s="597">
        <v>189.42</v>
      </c>
    </row>
    <row r="9605" spans="1:5">
      <c r="A9605" s="596">
        <v>38190</v>
      </c>
      <c r="B9605" s="596" t="s">
        <v>10279</v>
      </c>
      <c r="C9605" s="596" t="s">
        <v>8494</v>
      </c>
      <c r="D9605" s="596" t="s">
        <v>8495</v>
      </c>
      <c r="E9605" s="597">
        <v>399.05</v>
      </c>
    </row>
    <row r="9606" spans="1:5">
      <c r="A9606" s="596">
        <v>7608</v>
      </c>
      <c r="B9606" s="596" t="s">
        <v>10280</v>
      </c>
      <c r="C9606" s="596" t="s">
        <v>8494</v>
      </c>
      <c r="D9606" s="596" t="s">
        <v>8495</v>
      </c>
      <c r="E9606" s="597">
        <v>11.76</v>
      </c>
    </row>
    <row r="9607" spans="1:5">
      <c r="A9607" s="596">
        <v>1370</v>
      </c>
      <c r="B9607" s="596" t="s">
        <v>10281</v>
      </c>
      <c r="C9607" s="596" t="s">
        <v>8494</v>
      </c>
      <c r="D9607" s="596" t="s">
        <v>8495</v>
      </c>
      <c r="E9607" s="597">
        <v>131.54</v>
      </c>
    </row>
    <row r="9608" spans="1:5">
      <c r="A9608" s="596">
        <v>36516</v>
      </c>
      <c r="B9608" s="596" t="s">
        <v>10282</v>
      </c>
      <c r="C9608" s="596" t="s">
        <v>8494</v>
      </c>
      <c r="D9608" s="596" t="s">
        <v>8541</v>
      </c>
      <c r="E9608" s="598">
        <v>144946.23000000001</v>
      </c>
    </row>
    <row r="9609" spans="1:5">
      <c r="A9609" s="596">
        <v>34777</v>
      </c>
      <c r="B9609" s="596" t="s">
        <v>10283</v>
      </c>
      <c r="C9609" s="596" t="s">
        <v>8494</v>
      </c>
      <c r="D9609" s="596" t="s">
        <v>8495</v>
      </c>
      <c r="E9609" s="597">
        <v>4.0599999999999996</v>
      </c>
    </row>
    <row r="9610" spans="1:5">
      <c r="A9610" s="596">
        <v>7272</v>
      </c>
      <c r="B9610" s="596" t="s">
        <v>10284</v>
      </c>
      <c r="C9610" s="596" t="s">
        <v>8494</v>
      </c>
      <c r="D9610" s="596" t="s">
        <v>8495</v>
      </c>
      <c r="E9610" s="597">
        <v>3.05</v>
      </c>
    </row>
    <row r="9611" spans="1:5">
      <c r="A9611" s="596">
        <v>10605</v>
      </c>
      <c r="B9611" s="596" t="s">
        <v>10285</v>
      </c>
      <c r="C9611" s="596" t="s">
        <v>8494</v>
      </c>
      <c r="D9611" s="596" t="s">
        <v>8495</v>
      </c>
      <c r="E9611" s="597">
        <v>5.97</v>
      </c>
    </row>
    <row r="9612" spans="1:5">
      <c r="A9612" s="596">
        <v>10604</v>
      </c>
      <c r="B9612" s="596" t="s">
        <v>10286</v>
      </c>
      <c r="C9612" s="596" t="s">
        <v>8494</v>
      </c>
      <c r="D9612" s="596" t="s">
        <v>8495</v>
      </c>
      <c r="E9612" s="597">
        <v>13.91</v>
      </c>
    </row>
    <row r="9613" spans="1:5">
      <c r="A9613" s="596">
        <v>672</v>
      </c>
      <c r="B9613" s="596" t="s">
        <v>10287</v>
      </c>
      <c r="C9613" s="596" t="s">
        <v>8494</v>
      </c>
      <c r="D9613" s="596" t="s">
        <v>8495</v>
      </c>
      <c r="E9613" s="597">
        <v>19.13</v>
      </c>
    </row>
    <row r="9614" spans="1:5">
      <c r="A9614" s="596">
        <v>668</v>
      </c>
      <c r="B9614" s="596" t="s">
        <v>10288</v>
      </c>
      <c r="C9614" s="596" t="s">
        <v>8494</v>
      </c>
      <c r="D9614" s="596" t="s">
        <v>8495</v>
      </c>
      <c r="E9614" s="597">
        <v>23.1</v>
      </c>
    </row>
    <row r="9615" spans="1:5">
      <c r="A9615" s="596">
        <v>10578</v>
      </c>
      <c r="B9615" s="596" t="s">
        <v>10289</v>
      </c>
      <c r="C9615" s="596" t="s">
        <v>8494</v>
      </c>
      <c r="D9615" s="596" t="s">
        <v>8495</v>
      </c>
      <c r="E9615" s="597">
        <v>26.9</v>
      </c>
    </row>
    <row r="9616" spans="1:5">
      <c r="A9616" s="596">
        <v>666</v>
      </c>
      <c r="B9616" s="596" t="s">
        <v>10290</v>
      </c>
      <c r="C9616" s="596" t="s">
        <v>8494</v>
      </c>
      <c r="D9616" s="596" t="s">
        <v>8495</v>
      </c>
      <c r="E9616" s="597">
        <v>29.92</v>
      </c>
    </row>
    <row r="9617" spans="1:5">
      <c r="A9617" s="596">
        <v>665</v>
      </c>
      <c r="B9617" s="596" t="s">
        <v>10291</v>
      </c>
      <c r="C9617" s="596" t="s">
        <v>8494</v>
      </c>
      <c r="D9617" s="596" t="s">
        <v>8495</v>
      </c>
      <c r="E9617" s="597">
        <v>40.01</v>
      </c>
    </row>
    <row r="9618" spans="1:5">
      <c r="A9618" s="596">
        <v>10577</v>
      </c>
      <c r="B9618" s="596" t="s">
        <v>10292</v>
      </c>
      <c r="C9618" s="596" t="s">
        <v>8494</v>
      </c>
      <c r="D9618" s="596" t="s">
        <v>8495</v>
      </c>
      <c r="E9618" s="597">
        <v>35.49</v>
      </c>
    </row>
    <row r="9619" spans="1:5">
      <c r="A9619" s="596">
        <v>10583</v>
      </c>
      <c r="B9619" s="596" t="s">
        <v>10293</v>
      </c>
      <c r="C9619" s="596" t="s">
        <v>8494</v>
      </c>
      <c r="D9619" s="596" t="s">
        <v>8495</v>
      </c>
      <c r="E9619" s="597">
        <v>18.440000000000001</v>
      </c>
    </row>
    <row r="9620" spans="1:5">
      <c r="A9620" s="596">
        <v>10579</v>
      </c>
      <c r="B9620" s="596" t="s">
        <v>10294</v>
      </c>
      <c r="C9620" s="596" t="s">
        <v>8494</v>
      </c>
      <c r="D9620" s="596" t="s">
        <v>8495</v>
      </c>
      <c r="E9620" s="597">
        <v>32.130000000000003</v>
      </c>
    </row>
    <row r="9621" spans="1:5">
      <c r="A9621" s="596">
        <v>10582</v>
      </c>
      <c r="B9621" s="596" t="s">
        <v>10295</v>
      </c>
      <c r="C9621" s="596" t="s">
        <v>8494</v>
      </c>
      <c r="D9621" s="596" t="s">
        <v>8495</v>
      </c>
      <c r="E9621" s="597">
        <v>16.23</v>
      </c>
    </row>
    <row r="9622" spans="1:5">
      <c r="A9622" s="596">
        <v>2436</v>
      </c>
      <c r="B9622" s="596" t="s">
        <v>10296</v>
      </c>
      <c r="C9622" s="596" t="s">
        <v>8643</v>
      </c>
      <c r="D9622" s="596" t="s">
        <v>8500</v>
      </c>
      <c r="E9622" s="597">
        <v>17.78</v>
      </c>
    </row>
    <row r="9623" spans="1:5">
      <c r="A9623" s="596">
        <v>40918</v>
      </c>
      <c r="B9623" s="596" t="s">
        <v>10297</v>
      </c>
      <c r="C9623" s="596" t="s">
        <v>8645</v>
      </c>
      <c r="D9623" s="596" t="s">
        <v>8495</v>
      </c>
      <c r="E9623" s="598">
        <v>3124.34</v>
      </c>
    </row>
    <row r="9624" spans="1:5">
      <c r="A9624" s="596">
        <v>10998</v>
      </c>
      <c r="B9624" s="596" t="s">
        <v>10298</v>
      </c>
      <c r="C9624" s="596" t="s">
        <v>124</v>
      </c>
      <c r="D9624" s="596" t="s">
        <v>8495</v>
      </c>
      <c r="E9624" s="598">
        <v>41.93</v>
      </c>
    </row>
    <row r="9625" spans="1:5">
      <c r="A9625" s="596">
        <v>11002</v>
      </c>
      <c r="B9625" s="596" t="s">
        <v>10299</v>
      </c>
      <c r="C9625" s="596" t="s">
        <v>124</v>
      </c>
      <c r="D9625" s="596" t="s">
        <v>8495</v>
      </c>
      <c r="E9625" s="597">
        <v>38.409999999999997</v>
      </c>
    </row>
    <row r="9626" spans="1:5">
      <c r="A9626" s="596">
        <v>10999</v>
      </c>
      <c r="B9626" s="596" t="s">
        <v>10300</v>
      </c>
      <c r="C9626" s="596" t="s">
        <v>124</v>
      </c>
      <c r="D9626" s="596" t="s">
        <v>8495</v>
      </c>
      <c r="E9626" s="598">
        <v>36.9</v>
      </c>
    </row>
    <row r="9627" spans="1:5">
      <c r="A9627" s="596">
        <v>10997</v>
      </c>
      <c r="B9627" s="596" t="s">
        <v>10301</v>
      </c>
      <c r="C9627" s="596" t="s">
        <v>124</v>
      </c>
      <c r="D9627" s="596" t="s">
        <v>8500</v>
      </c>
      <c r="E9627" s="597">
        <v>40</v>
      </c>
    </row>
    <row r="9628" spans="1:5">
      <c r="A9628" s="596">
        <v>2685</v>
      </c>
      <c r="B9628" s="596" t="s">
        <v>10302</v>
      </c>
      <c r="C9628" s="596" t="s">
        <v>8539</v>
      </c>
      <c r="D9628" s="596" t="s">
        <v>8495</v>
      </c>
      <c r="E9628" s="598">
        <v>7.74</v>
      </c>
    </row>
    <row r="9629" spans="1:5">
      <c r="A9629" s="596">
        <v>2680</v>
      </c>
      <c r="B9629" s="596" t="s">
        <v>10303</v>
      </c>
      <c r="C9629" s="596" t="s">
        <v>8539</v>
      </c>
      <c r="D9629" s="596" t="s">
        <v>8495</v>
      </c>
      <c r="E9629" s="597">
        <v>11.33</v>
      </c>
    </row>
    <row r="9630" spans="1:5">
      <c r="A9630" s="596">
        <v>2684</v>
      </c>
      <c r="B9630" s="596" t="s">
        <v>10304</v>
      </c>
      <c r="C9630" s="596" t="s">
        <v>8539</v>
      </c>
      <c r="D9630" s="596" t="s">
        <v>8495</v>
      </c>
      <c r="E9630" s="598">
        <v>10.31</v>
      </c>
    </row>
    <row r="9631" spans="1:5">
      <c r="A9631" s="596">
        <v>2673</v>
      </c>
      <c r="B9631" s="596" t="s">
        <v>10305</v>
      </c>
      <c r="C9631" s="596" t="s">
        <v>8539</v>
      </c>
      <c r="D9631" s="596" t="s">
        <v>8500</v>
      </c>
      <c r="E9631" s="597">
        <v>3.98</v>
      </c>
    </row>
    <row r="9632" spans="1:5">
      <c r="A9632" s="596">
        <v>2681</v>
      </c>
      <c r="B9632" s="596" t="s">
        <v>10306</v>
      </c>
      <c r="C9632" s="596" t="s">
        <v>8539</v>
      </c>
      <c r="D9632" s="596" t="s">
        <v>8495</v>
      </c>
      <c r="E9632" s="597">
        <v>18.52</v>
      </c>
    </row>
    <row r="9633" spans="1:5">
      <c r="A9633" s="596">
        <v>2682</v>
      </c>
      <c r="B9633" s="596" t="s">
        <v>10307</v>
      </c>
      <c r="C9633" s="596" t="s">
        <v>8539</v>
      </c>
      <c r="D9633" s="596" t="s">
        <v>8495</v>
      </c>
      <c r="E9633" s="597">
        <v>27.02</v>
      </c>
    </row>
    <row r="9634" spans="1:5">
      <c r="A9634" s="596">
        <v>2686</v>
      </c>
      <c r="B9634" s="596" t="s">
        <v>10308</v>
      </c>
      <c r="C9634" s="596" t="s">
        <v>8539</v>
      </c>
      <c r="D9634" s="596" t="s">
        <v>8495</v>
      </c>
      <c r="E9634" s="597">
        <v>33.880000000000003</v>
      </c>
    </row>
    <row r="9635" spans="1:5">
      <c r="A9635" s="596">
        <v>2674</v>
      </c>
      <c r="B9635" s="596" t="s">
        <v>10309</v>
      </c>
      <c r="C9635" s="596" t="s">
        <v>8539</v>
      </c>
      <c r="D9635" s="596" t="s">
        <v>8495</v>
      </c>
      <c r="E9635" s="597">
        <v>4.95</v>
      </c>
    </row>
    <row r="9636" spans="1:5">
      <c r="A9636" s="596">
        <v>2683</v>
      </c>
      <c r="B9636" s="596" t="s">
        <v>10310</v>
      </c>
      <c r="C9636" s="596" t="s">
        <v>8539</v>
      </c>
      <c r="D9636" s="596" t="s">
        <v>8495</v>
      </c>
      <c r="E9636" s="598">
        <v>53.39</v>
      </c>
    </row>
    <row r="9637" spans="1:5">
      <c r="A9637" s="596">
        <v>2676</v>
      </c>
      <c r="B9637" s="596" t="s">
        <v>10311</v>
      </c>
      <c r="C9637" s="596" t="s">
        <v>8539</v>
      </c>
      <c r="D9637" s="596" t="s">
        <v>8495</v>
      </c>
      <c r="E9637" s="597">
        <v>2.31</v>
      </c>
    </row>
    <row r="9638" spans="1:5">
      <c r="A9638" s="596">
        <v>2678</v>
      </c>
      <c r="B9638" s="596" t="s">
        <v>10312</v>
      </c>
      <c r="C9638" s="596" t="s">
        <v>8539</v>
      </c>
      <c r="D9638" s="596" t="s">
        <v>8495</v>
      </c>
      <c r="E9638" s="597">
        <v>2.9</v>
      </c>
    </row>
    <row r="9639" spans="1:5">
      <c r="A9639" s="596">
        <v>2679</v>
      </c>
      <c r="B9639" s="596" t="s">
        <v>10313</v>
      </c>
      <c r="C9639" s="596" t="s">
        <v>8539</v>
      </c>
      <c r="D9639" s="596" t="s">
        <v>8495</v>
      </c>
      <c r="E9639" s="597">
        <v>4.47</v>
      </c>
    </row>
    <row r="9640" spans="1:5">
      <c r="A9640" s="596">
        <v>12070</v>
      </c>
      <c r="B9640" s="596" t="s">
        <v>10314</v>
      </c>
      <c r="C9640" s="596" t="s">
        <v>8539</v>
      </c>
      <c r="D9640" s="596" t="s">
        <v>8495</v>
      </c>
      <c r="E9640" s="597">
        <v>6.22</v>
      </c>
    </row>
    <row r="9641" spans="1:5">
      <c r="A9641" s="596">
        <v>2675</v>
      </c>
      <c r="B9641" s="596" t="s">
        <v>10315</v>
      </c>
      <c r="C9641" s="596" t="s">
        <v>8539</v>
      </c>
      <c r="D9641" s="596" t="s">
        <v>8495</v>
      </c>
      <c r="E9641" s="597">
        <v>8.08</v>
      </c>
    </row>
    <row r="9642" spans="1:5">
      <c r="A9642" s="596">
        <v>12067</v>
      </c>
      <c r="B9642" s="596" t="s">
        <v>10316</v>
      </c>
      <c r="C9642" s="596" t="s">
        <v>8539</v>
      </c>
      <c r="D9642" s="596" t="s">
        <v>8495</v>
      </c>
      <c r="E9642" s="597">
        <v>10.97</v>
      </c>
    </row>
    <row r="9643" spans="1:5">
      <c r="A9643" s="596">
        <v>21128</v>
      </c>
      <c r="B9643" s="596" t="s">
        <v>10317</v>
      </c>
      <c r="C9643" s="596" t="s">
        <v>8539</v>
      </c>
      <c r="D9643" s="596" t="s">
        <v>8500</v>
      </c>
      <c r="E9643" s="597">
        <v>11.76</v>
      </c>
    </row>
    <row r="9644" spans="1:5">
      <c r="A9644" s="596">
        <v>40400</v>
      </c>
      <c r="B9644" s="596" t="s">
        <v>10318</v>
      </c>
      <c r="C9644" s="596" t="s">
        <v>8539</v>
      </c>
      <c r="D9644" s="596" t="s">
        <v>8495</v>
      </c>
      <c r="E9644" s="597">
        <v>1.63</v>
      </c>
    </row>
    <row r="9645" spans="1:5">
      <c r="A9645" s="596">
        <v>40401</v>
      </c>
      <c r="B9645" s="596" t="s">
        <v>10319</v>
      </c>
      <c r="C9645" s="596" t="s">
        <v>8539</v>
      </c>
      <c r="D9645" s="596" t="s">
        <v>8495</v>
      </c>
      <c r="E9645" s="597">
        <v>2.4</v>
      </c>
    </row>
    <row r="9646" spans="1:5">
      <c r="A9646" s="596">
        <v>40402</v>
      </c>
      <c r="B9646" s="596" t="s">
        <v>10320</v>
      </c>
      <c r="C9646" s="596" t="s">
        <v>8539</v>
      </c>
      <c r="D9646" s="596" t="s">
        <v>8495</v>
      </c>
      <c r="E9646" s="597">
        <v>3.08</v>
      </c>
    </row>
    <row r="9647" spans="1:5">
      <c r="A9647" s="596">
        <v>21137</v>
      </c>
      <c r="B9647" s="596" t="s">
        <v>10321</v>
      </c>
      <c r="C9647" s="596" t="s">
        <v>8539</v>
      </c>
      <c r="D9647" s="596" t="s">
        <v>8495</v>
      </c>
      <c r="E9647" s="597">
        <v>12.04</v>
      </c>
    </row>
    <row r="9648" spans="1:5">
      <c r="A9648" s="596">
        <v>2504</v>
      </c>
      <c r="B9648" s="596" t="s">
        <v>10322</v>
      </c>
      <c r="C9648" s="596" t="s">
        <v>8539</v>
      </c>
      <c r="D9648" s="596" t="s">
        <v>8495</v>
      </c>
      <c r="E9648" s="597">
        <v>13.05</v>
      </c>
    </row>
    <row r="9649" spans="1:5">
      <c r="A9649" s="596">
        <v>2501</v>
      </c>
      <c r="B9649" s="596" t="s">
        <v>10323</v>
      </c>
      <c r="C9649" s="596" t="s">
        <v>8539</v>
      </c>
      <c r="D9649" s="596" t="s">
        <v>8495</v>
      </c>
      <c r="E9649" s="597">
        <v>17.11</v>
      </c>
    </row>
    <row r="9650" spans="1:5">
      <c r="A9650" s="596">
        <v>2502</v>
      </c>
      <c r="B9650" s="596" t="s">
        <v>10324</v>
      </c>
      <c r="C9650" s="596" t="s">
        <v>8539</v>
      </c>
      <c r="D9650" s="596" t="s">
        <v>8495</v>
      </c>
      <c r="E9650" s="597">
        <v>25.82</v>
      </c>
    </row>
    <row r="9651" spans="1:5">
      <c r="A9651" s="596">
        <v>2503</v>
      </c>
      <c r="B9651" s="596" t="s">
        <v>10325</v>
      </c>
      <c r="C9651" s="596" t="s">
        <v>8539</v>
      </c>
      <c r="D9651" s="596" t="s">
        <v>8495</v>
      </c>
      <c r="E9651" s="597">
        <v>33.229999999999997</v>
      </c>
    </row>
    <row r="9652" spans="1:5">
      <c r="A9652" s="596">
        <v>2500</v>
      </c>
      <c r="B9652" s="596" t="s">
        <v>10326</v>
      </c>
      <c r="C9652" s="596" t="s">
        <v>8539</v>
      </c>
      <c r="D9652" s="596" t="s">
        <v>8495</v>
      </c>
      <c r="E9652" s="597">
        <v>44.26</v>
      </c>
    </row>
    <row r="9653" spans="1:5">
      <c r="A9653" s="596">
        <v>2505</v>
      </c>
      <c r="B9653" s="596" t="s">
        <v>10327</v>
      </c>
      <c r="C9653" s="596" t="s">
        <v>8539</v>
      </c>
      <c r="D9653" s="596" t="s">
        <v>8495</v>
      </c>
      <c r="E9653" s="597">
        <v>68.98</v>
      </c>
    </row>
    <row r="9654" spans="1:5">
      <c r="A9654" s="596">
        <v>12056</v>
      </c>
      <c r="B9654" s="596" t="s">
        <v>10328</v>
      </c>
      <c r="C9654" s="596" t="s">
        <v>8539</v>
      </c>
      <c r="D9654" s="596" t="s">
        <v>8495</v>
      </c>
      <c r="E9654" s="597">
        <v>27.87</v>
      </c>
    </row>
    <row r="9655" spans="1:5">
      <c r="A9655" s="596">
        <v>12057</v>
      </c>
      <c r="B9655" s="596" t="s">
        <v>10329</v>
      </c>
      <c r="C9655" s="596" t="s">
        <v>8539</v>
      </c>
      <c r="D9655" s="596" t="s">
        <v>8495</v>
      </c>
      <c r="E9655" s="597">
        <v>23.67</v>
      </c>
    </row>
    <row r="9656" spans="1:5">
      <c r="A9656" s="596">
        <v>12059</v>
      </c>
      <c r="B9656" s="596" t="s">
        <v>10330</v>
      </c>
      <c r="C9656" s="596" t="s">
        <v>8539</v>
      </c>
      <c r="D9656" s="596" t="s">
        <v>8495</v>
      </c>
      <c r="E9656" s="597">
        <v>8.3000000000000007</v>
      </c>
    </row>
    <row r="9657" spans="1:5">
      <c r="A9657" s="596">
        <v>12058</v>
      </c>
      <c r="B9657" s="596" t="s">
        <v>10331</v>
      </c>
      <c r="C9657" s="596" t="s">
        <v>8539</v>
      </c>
      <c r="D9657" s="596" t="s">
        <v>8495</v>
      </c>
      <c r="E9657" s="597">
        <v>14.76</v>
      </c>
    </row>
    <row r="9658" spans="1:5">
      <c r="A9658" s="596">
        <v>12060</v>
      </c>
      <c r="B9658" s="596" t="s">
        <v>10332</v>
      </c>
      <c r="C9658" s="596" t="s">
        <v>8539</v>
      </c>
      <c r="D9658" s="596" t="s">
        <v>8495</v>
      </c>
      <c r="E9658" s="597">
        <v>61.51</v>
      </c>
    </row>
    <row r="9659" spans="1:5">
      <c r="A9659" s="596">
        <v>12061</v>
      </c>
      <c r="B9659" s="596" t="s">
        <v>10333</v>
      </c>
      <c r="C9659" s="596" t="s">
        <v>8539</v>
      </c>
      <c r="D9659" s="596" t="s">
        <v>8495</v>
      </c>
      <c r="E9659" s="597">
        <v>37.56</v>
      </c>
    </row>
    <row r="9660" spans="1:5">
      <c r="A9660" s="596">
        <v>12062</v>
      </c>
      <c r="B9660" s="596" t="s">
        <v>10334</v>
      </c>
      <c r="C9660" s="596" t="s">
        <v>8539</v>
      </c>
      <c r="D9660" s="596" t="s">
        <v>8495</v>
      </c>
      <c r="E9660" s="598">
        <v>69.260000000000005</v>
      </c>
    </row>
    <row r="9661" spans="1:5">
      <c r="A9661" s="596">
        <v>2687</v>
      </c>
      <c r="B9661" s="596" t="s">
        <v>10335</v>
      </c>
      <c r="C9661" s="596" t="s">
        <v>8539</v>
      </c>
      <c r="D9661" s="596" t="s">
        <v>8495</v>
      </c>
      <c r="E9661" s="597">
        <v>2.02</v>
      </c>
    </row>
    <row r="9662" spans="1:5">
      <c r="A9662" s="596">
        <v>2689</v>
      </c>
      <c r="B9662" s="596" t="s">
        <v>10336</v>
      </c>
      <c r="C9662" s="596" t="s">
        <v>8539</v>
      </c>
      <c r="D9662" s="596" t="s">
        <v>8495</v>
      </c>
      <c r="E9662" s="597">
        <v>2.4</v>
      </c>
    </row>
    <row r="9663" spans="1:5">
      <c r="A9663" s="596">
        <v>2688</v>
      </c>
      <c r="B9663" s="596" t="s">
        <v>10337</v>
      </c>
      <c r="C9663" s="596" t="s">
        <v>8539</v>
      </c>
      <c r="D9663" s="596" t="s">
        <v>8495</v>
      </c>
      <c r="E9663" s="597">
        <v>2.6</v>
      </c>
    </row>
    <row r="9664" spans="1:5">
      <c r="A9664" s="596">
        <v>2690</v>
      </c>
      <c r="B9664" s="596" t="s">
        <v>10338</v>
      </c>
      <c r="C9664" s="596" t="s">
        <v>8539</v>
      </c>
      <c r="D9664" s="596" t="s">
        <v>8495</v>
      </c>
      <c r="E9664" s="597">
        <v>4.46</v>
      </c>
    </row>
    <row r="9665" spans="1:5">
      <c r="A9665" s="596">
        <v>39243</v>
      </c>
      <c r="B9665" s="596" t="s">
        <v>10339</v>
      </c>
      <c r="C9665" s="596" t="s">
        <v>8539</v>
      </c>
      <c r="D9665" s="596" t="s">
        <v>8495</v>
      </c>
      <c r="E9665" s="597">
        <v>2.94</v>
      </c>
    </row>
    <row r="9666" spans="1:5">
      <c r="A9666" s="596">
        <v>39244</v>
      </c>
      <c r="B9666" s="596" t="s">
        <v>10340</v>
      </c>
      <c r="C9666" s="596" t="s">
        <v>8539</v>
      </c>
      <c r="D9666" s="596" t="s">
        <v>8495</v>
      </c>
      <c r="E9666" s="598">
        <v>3.97</v>
      </c>
    </row>
    <row r="9667" spans="1:5">
      <c r="A9667" s="596">
        <v>39245</v>
      </c>
      <c r="B9667" s="596" t="s">
        <v>10341</v>
      </c>
      <c r="C9667" s="596" t="s">
        <v>8539</v>
      </c>
      <c r="D9667" s="596" t="s">
        <v>8495</v>
      </c>
      <c r="E9667" s="597">
        <v>7.64</v>
      </c>
    </row>
    <row r="9668" spans="1:5">
      <c r="A9668" s="596">
        <v>39254</v>
      </c>
      <c r="B9668" s="596" t="s">
        <v>10342</v>
      </c>
      <c r="C9668" s="596" t="s">
        <v>8539</v>
      </c>
      <c r="D9668" s="596" t="s">
        <v>8495</v>
      </c>
      <c r="E9668" s="597">
        <v>11.43</v>
      </c>
    </row>
    <row r="9669" spans="1:5">
      <c r="A9669" s="596">
        <v>39255</v>
      </c>
      <c r="B9669" s="596" t="s">
        <v>10343</v>
      </c>
      <c r="C9669" s="596" t="s">
        <v>8539</v>
      </c>
      <c r="D9669" s="596" t="s">
        <v>8495</v>
      </c>
      <c r="E9669" s="597">
        <v>21.15</v>
      </c>
    </row>
    <row r="9670" spans="1:5">
      <c r="A9670" s="596">
        <v>39253</v>
      </c>
      <c r="B9670" s="596" t="s">
        <v>10344</v>
      </c>
      <c r="C9670" s="596" t="s">
        <v>8539</v>
      </c>
      <c r="D9670" s="596" t="s">
        <v>8495</v>
      </c>
      <c r="E9670" s="597">
        <v>14.57</v>
      </c>
    </row>
    <row r="9671" spans="1:5">
      <c r="A9671" s="596">
        <v>39246</v>
      </c>
      <c r="B9671" s="596" t="s">
        <v>10345</v>
      </c>
      <c r="C9671" s="596" t="s">
        <v>8539</v>
      </c>
      <c r="D9671" s="596" t="s">
        <v>8495</v>
      </c>
      <c r="E9671" s="597">
        <v>4.18</v>
      </c>
    </row>
    <row r="9672" spans="1:5">
      <c r="A9672" s="596">
        <v>39247</v>
      </c>
      <c r="B9672" s="596" t="s">
        <v>10346</v>
      </c>
      <c r="C9672" s="596" t="s">
        <v>8539</v>
      </c>
      <c r="D9672" s="596" t="s">
        <v>8495</v>
      </c>
      <c r="E9672" s="597">
        <v>3.64</v>
      </c>
    </row>
    <row r="9673" spans="1:5">
      <c r="A9673" s="596">
        <v>2446</v>
      </c>
      <c r="B9673" s="596" t="s">
        <v>10347</v>
      </c>
      <c r="C9673" s="596" t="s">
        <v>8539</v>
      </c>
      <c r="D9673" s="596" t="s">
        <v>8500</v>
      </c>
      <c r="E9673" s="597">
        <v>6</v>
      </c>
    </row>
    <row r="9674" spans="1:5">
      <c r="A9674" s="596">
        <v>2442</v>
      </c>
      <c r="B9674" s="596" t="s">
        <v>10348</v>
      </c>
      <c r="C9674" s="596" t="s">
        <v>8539</v>
      </c>
      <c r="D9674" s="596" t="s">
        <v>8495</v>
      </c>
      <c r="E9674" s="598">
        <v>8.4</v>
      </c>
    </row>
    <row r="9675" spans="1:5">
      <c r="A9675" s="596">
        <v>39248</v>
      </c>
      <c r="B9675" s="596" t="s">
        <v>10349</v>
      </c>
      <c r="C9675" s="596" t="s">
        <v>8539</v>
      </c>
      <c r="D9675" s="596" t="s">
        <v>8495</v>
      </c>
      <c r="E9675" s="597">
        <v>11.71</v>
      </c>
    </row>
    <row r="9676" spans="1:5">
      <c r="A9676" s="596">
        <v>2438</v>
      </c>
      <c r="B9676" s="596" t="s">
        <v>10350</v>
      </c>
      <c r="C9676" s="596" t="s">
        <v>8643</v>
      </c>
      <c r="D9676" s="596" t="s">
        <v>8495</v>
      </c>
      <c r="E9676" s="598">
        <v>23.08</v>
      </c>
    </row>
    <row r="9677" spans="1:5">
      <c r="A9677" s="596">
        <v>40922</v>
      </c>
      <c r="B9677" s="596" t="s">
        <v>10351</v>
      </c>
      <c r="C9677" s="596" t="s">
        <v>8645</v>
      </c>
      <c r="D9677" s="596" t="s">
        <v>8495</v>
      </c>
      <c r="E9677" s="598">
        <v>4055.96</v>
      </c>
    </row>
    <row r="9678" spans="1:5">
      <c r="A9678" s="596">
        <v>36486</v>
      </c>
      <c r="B9678" s="596" t="s">
        <v>10352</v>
      </c>
      <c r="C9678" s="596" t="s">
        <v>8494</v>
      </c>
      <c r="D9678" s="596" t="s">
        <v>8541</v>
      </c>
      <c r="E9678" s="598">
        <v>72764.03</v>
      </c>
    </row>
    <row r="9679" spans="1:5">
      <c r="A9679" s="596">
        <v>37777</v>
      </c>
      <c r="B9679" s="596" t="s">
        <v>10353</v>
      </c>
      <c r="C9679" s="596" t="s">
        <v>8494</v>
      </c>
      <c r="D9679" s="596" t="s">
        <v>8541</v>
      </c>
      <c r="E9679" s="598">
        <v>342571.65</v>
      </c>
    </row>
    <row r="9680" spans="1:5">
      <c r="A9680" s="596">
        <v>12624</v>
      </c>
      <c r="B9680" s="596" t="s">
        <v>10354</v>
      </c>
      <c r="C9680" s="596" t="s">
        <v>8494</v>
      </c>
      <c r="D9680" s="596" t="s">
        <v>8495</v>
      </c>
      <c r="E9680" s="598">
        <v>32.25</v>
      </c>
    </row>
    <row r="9681" spans="1:5">
      <c r="A9681" s="596">
        <v>517</v>
      </c>
      <c r="B9681" s="596" t="s">
        <v>10355</v>
      </c>
      <c r="C9681" s="596" t="s">
        <v>8545</v>
      </c>
      <c r="D9681" s="596" t="s">
        <v>8495</v>
      </c>
      <c r="E9681" s="597">
        <v>17.14</v>
      </c>
    </row>
    <row r="9682" spans="1:5">
      <c r="A9682" s="596">
        <v>37534</v>
      </c>
      <c r="B9682" s="596" t="s">
        <v>10356</v>
      </c>
      <c r="C9682" s="596" t="s">
        <v>124</v>
      </c>
      <c r="D9682" s="596" t="s">
        <v>8541</v>
      </c>
      <c r="E9682" s="598">
        <v>21.84</v>
      </c>
    </row>
    <row r="9683" spans="1:5">
      <c r="A9683" s="596">
        <v>37535</v>
      </c>
      <c r="B9683" s="596" t="s">
        <v>10357</v>
      </c>
      <c r="C9683" s="596" t="s">
        <v>124</v>
      </c>
      <c r="D9683" s="596" t="s">
        <v>8541</v>
      </c>
      <c r="E9683" s="597">
        <v>21.84</v>
      </c>
    </row>
    <row r="9684" spans="1:5">
      <c r="A9684" s="596">
        <v>37533</v>
      </c>
      <c r="B9684" s="596" t="s">
        <v>10358</v>
      </c>
      <c r="C9684" s="596" t="s">
        <v>124</v>
      </c>
      <c r="D9684" s="596" t="s">
        <v>8541</v>
      </c>
      <c r="E9684" s="597">
        <v>21.84</v>
      </c>
    </row>
    <row r="9685" spans="1:5">
      <c r="A9685" s="596">
        <v>37537</v>
      </c>
      <c r="B9685" s="596" t="s">
        <v>10359</v>
      </c>
      <c r="C9685" s="596" t="s">
        <v>124</v>
      </c>
      <c r="D9685" s="596" t="s">
        <v>8541</v>
      </c>
      <c r="E9685" s="597">
        <v>16.53</v>
      </c>
    </row>
    <row r="9686" spans="1:5">
      <c r="A9686" s="596">
        <v>37536</v>
      </c>
      <c r="B9686" s="596" t="s">
        <v>10360</v>
      </c>
      <c r="C9686" s="596" t="s">
        <v>124</v>
      </c>
      <c r="D9686" s="596" t="s">
        <v>8541</v>
      </c>
      <c r="E9686" s="597">
        <v>16.53</v>
      </c>
    </row>
    <row r="9687" spans="1:5">
      <c r="A9687" s="596">
        <v>37532</v>
      </c>
      <c r="B9687" s="596" t="s">
        <v>10361</v>
      </c>
      <c r="C9687" s="596" t="s">
        <v>124</v>
      </c>
      <c r="D9687" s="596" t="s">
        <v>8541</v>
      </c>
      <c r="E9687" s="597">
        <v>16.53</v>
      </c>
    </row>
    <row r="9688" spans="1:5">
      <c r="A9688" s="596">
        <v>2696</v>
      </c>
      <c r="B9688" s="596" t="s">
        <v>10362</v>
      </c>
      <c r="C9688" s="596" t="s">
        <v>8643</v>
      </c>
      <c r="D9688" s="596" t="s">
        <v>8500</v>
      </c>
      <c r="E9688" s="597">
        <v>17.78</v>
      </c>
    </row>
    <row r="9689" spans="1:5">
      <c r="A9689" s="596">
        <v>40928</v>
      </c>
      <c r="B9689" s="596" t="s">
        <v>10363</v>
      </c>
      <c r="C9689" s="596" t="s">
        <v>8645</v>
      </c>
      <c r="D9689" s="596" t="s">
        <v>8495</v>
      </c>
      <c r="E9689" s="598">
        <v>3124.34</v>
      </c>
    </row>
    <row r="9690" spans="1:5">
      <c r="A9690" s="596">
        <v>4083</v>
      </c>
      <c r="B9690" s="596" t="s">
        <v>10364</v>
      </c>
      <c r="C9690" s="596" t="s">
        <v>8643</v>
      </c>
      <c r="D9690" s="596" t="s">
        <v>8500</v>
      </c>
      <c r="E9690" s="597">
        <v>22.99</v>
      </c>
    </row>
    <row r="9691" spans="1:5">
      <c r="A9691" s="596">
        <v>40818</v>
      </c>
      <c r="B9691" s="596" t="s">
        <v>10365</v>
      </c>
      <c r="C9691" s="596" t="s">
        <v>8645</v>
      </c>
      <c r="D9691" s="596" t="s">
        <v>8495</v>
      </c>
      <c r="E9691" s="598">
        <v>4039.55</v>
      </c>
    </row>
    <row r="9692" spans="1:5">
      <c r="A9692" s="596">
        <v>43146</v>
      </c>
      <c r="B9692" s="596" t="s">
        <v>10366</v>
      </c>
      <c r="C9692" s="596" t="s">
        <v>124</v>
      </c>
      <c r="D9692" s="596" t="s">
        <v>8495</v>
      </c>
      <c r="E9692" s="597">
        <v>9.34</v>
      </c>
    </row>
    <row r="9693" spans="1:5">
      <c r="A9693" s="596">
        <v>2705</v>
      </c>
      <c r="B9693" s="596" t="s">
        <v>10367</v>
      </c>
      <c r="C9693" s="596" t="s">
        <v>10368</v>
      </c>
      <c r="D9693" s="596" t="s">
        <v>8495</v>
      </c>
      <c r="E9693" s="597">
        <v>1.06</v>
      </c>
    </row>
    <row r="9694" spans="1:5">
      <c r="A9694" s="596">
        <v>14250</v>
      </c>
      <c r="B9694" s="596" t="s">
        <v>10369</v>
      </c>
      <c r="C9694" s="596" t="s">
        <v>10368</v>
      </c>
      <c r="D9694" s="596" t="s">
        <v>8500</v>
      </c>
      <c r="E9694" s="597">
        <v>1.08</v>
      </c>
    </row>
    <row r="9695" spans="1:5">
      <c r="A9695" s="596">
        <v>11683</v>
      </c>
      <c r="B9695" s="596" t="s">
        <v>10370</v>
      </c>
      <c r="C9695" s="596" t="s">
        <v>8494</v>
      </c>
      <c r="D9695" s="596" t="s">
        <v>8495</v>
      </c>
      <c r="E9695" s="597">
        <v>45.75</v>
      </c>
    </row>
    <row r="9696" spans="1:5">
      <c r="A9696" s="596">
        <v>11684</v>
      </c>
      <c r="B9696" s="596" t="s">
        <v>10371</v>
      </c>
      <c r="C9696" s="596" t="s">
        <v>8494</v>
      </c>
      <c r="D9696" s="596" t="s">
        <v>8495</v>
      </c>
      <c r="E9696" s="597">
        <v>50.07</v>
      </c>
    </row>
    <row r="9697" spans="1:5">
      <c r="A9697" s="596">
        <v>6141</v>
      </c>
      <c r="B9697" s="596" t="s">
        <v>10372</v>
      </c>
      <c r="C9697" s="596" t="s">
        <v>8494</v>
      </c>
      <c r="D9697" s="596" t="s">
        <v>8495</v>
      </c>
      <c r="E9697" s="597">
        <v>6.96</v>
      </c>
    </row>
    <row r="9698" spans="1:5">
      <c r="A9698" s="596">
        <v>11681</v>
      </c>
      <c r="B9698" s="596" t="s">
        <v>10373</v>
      </c>
      <c r="C9698" s="596" t="s">
        <v>8494</v>
      </c>
      <c r="D9698" s="596" t="s">
        <v>8495</v>
      </c>
      <c r="E9698" s="597">
        <v>8.77</v>
      </c>
    </row>
    <row r="9699" spans="1:5">
      <c r="A9699" s="596">
        <v>2706</v>
      </c>
      <c r="B9699" s="596" t="s">
        <v>10374</v>
      </c>
      <c r="C9699" s="596" t="s">
        <v>8643</v>
      </c>
      <c r="D9699" s="596" t="s">
        <v>8500</v>
      </c>
      <c r="E9699" s="597">
        <v>97.99</v>
      </c>
    </row>
    <row r="9700" spans="1:5">
      <c r="A9700" s="596">
        <v>40811</v>
      </c>
      <c r="B9700" s="596" t="s">
        <v>10375</v>
      </c>
      <c r="C9700" s="596" t="s">
        <v>8645</v>
      </c>
      <c r="D9700" s="596" t="s">
        <v>8495</v>
      </c>
      <c r="E9700" s="598">
        <v>17215.43</v>
      </c>
    </row>
    <row r="9701" spans="1:5">
      <c r="A9701" s="596">
        <v>2707</v>
      </c>
      <c r="B9701" s="596" t="s">
        <v>10376</v>
      </c>
      <c r="C9701" s="596" t="s">
        <v>8643</v>
      </c>
      <c r="D9701" s="596" t="s">
        <v>8495</v>
      </c>
      <c r="E9701" s="597">
        <v>103.46</v>
      </c>
    </row>
    <row r="9702" spans="1:5">
      <c r="A9702" s="596">
        <v>40813</v>
      </c>
      <c r="B9702" s="596" t="s">
        <v>10377</v>
      </c>
      <c r="C9702" s="596" t="s">
        <v>8645</v>
      </c>
      <c r="D9702" s="596" t="s">
        <v>8495</v>
      </c>
      <c r="E9702" s="598">
        <v>18175.66</v>
      </c>
    </row>
    <row r="9703" spans="1:5">
      <c r="A9703" s="596">
        <v>2708</v>
      </c>
      <c r="B9703" s="596" t="s">
        <v>10378</v>
      </c>
      <c r="C9703" s="596" t="s">
        <v>8643</v>
      </c>
      <c r="D9703" s="596" t="s">
        <v>8495</v>
      </c>
      <c r="E9703" s="597">
        <v>123.38</v>
      </c>
    </row>
    <row r="9704" spans="1:5">
      <c r="A9704" s="596">
        <v>40814</v>
      </c>
      <c r="B9704" s="596" t="s">
        <v>10379</v>
      </c>
      <c r="C9704" s="596" t="s">
        <v>8645</v>
      </c>
      <c r="D9704" s="596" t="s">
        <v>8495</v>
      </c>
      <c r="E9704" s="598">
        <v>21676.14</v>
      </c>
    </row>
    <row r="9705" spans="1:5">
      <c r="A9705" s="596">
        <v>38403</v>
      </c>
      <c r="B9705" s="596" t="s">
        <v>10380</v>
      </c>
      <c r="C9705" s="596" t="s">
        <v>8494</v>
      </c>
      <c r="D9705" s="596" t="s">
        <v>8495</v>
      </c>
      <c r="E9705" s="597">
        <v>68.56</v>
      </c>
    </row>
    <row r="9706" spans="1:5">
      <c r="A9706" s="596">
        <v>43482</v>
      </c>
      <c r="B9706" s="596" t="s">
        <v>10381</v>
      </c>
      <c r="C9706" s="596" t="s">
        <v>8643</v>
      </c>
      <c r="D9706" s="596" t="s">
        <v>8500</v>
      </c>
      <c r="E9706" s="597">
        <v>0.79</v>
      </c>
    </row>
    <row r="9707" spans="1:5">
      <c r="A9707" s="596">
        <v>43494</v>
      </c>
      <c r="B9707" s="596" t="s">
        <v>10382</v>
      </c>
      <c r="C9707" s="596" t="s">
        <v>8645</v>
      </c>
      <c r="D9707" s="596" t="s">
        <v>8500</v>
      </c>
      <c r="E9707" s="597">
        <v>148.04</v>
      </c>
    </row>
    <row r="9708" spans="1:5">
      <c r="A9708" s="596">
        <v>43483</v>
      </c>
      <c r="B9708" s="596" t="s">
        <v>10383</v>
      </c>
      <c r="C9708" s="596" t="s">
        <v>8643</v>
      </c>
      <c r="D9708" s="596" t="s">
        <v>8500</v>
      </c>
      <c r="E9708" s="597">
        <v>1.43</v>
      </c>
    </row>
    <row r="9709" spans="1:5">
      <c r="A9709" s="596">
        <v>43495</v>
      </c>
      <c r="B9709" s="596" t="s">
        <v>10384</v>
      </c>
      <c r="C9709" s="596" t="s">
        <v>8645</v>
      </c>
      <c r="D9709" s="596" t="s">
        <v>8500</v>
      </c>
      <c r="E9709" s="597">
        <v>269.97000000000003</v>
      </c>
    </row>
    <row r="9710" spans="1:5">
      <c r="A9710" s="596">
        <v>43484</v>
      </c>
      <c r="B9710" s="596" t="s">
        <v>10385</v>
      </c>
      <c r="C9710" s="596" t="s">
        <v>8643</v>
      </c>
      <c r="D9710" s="596" t="s">
        <v>8500</v>
      </c>
      <c r="E9710" s="598">
        <v>1.2</v>
      </c>
    </row>
    <row r="9711" spans="1:5">
      <c r="A9711" s="596">
        <v>43496</v>
      </c>
      <c r="B9711" s="596" t="s">
        <v>10386</v>
      </c>
      <c r="C9711" s="596" t="s">
        <v>8645</v>
      </c>
      <c r="D9711" s="596" t="s">
        <v>8500</v>
      </c>
      <c r="E9711" s="597">
        <v>226.41</v>
      </c>
    </row>
    <row r="9712" spans="1:5">
      <c r="A9712" s="596">
        <v>43485</v>
      </c>
      <c r="B9712" s="596" t="s">
        <v>10387</v>
      </c>
      <c r="C9712" s="596" t="s">
        <v>8643</v>
      </c>
      <c r="D9712" s="596" t="s">
        <v>8500</v>
      </c>
      <c r="E9712" s="597">
        <v>1.06</v>
      </c>
    </row>
    <row r="9713" spans="1:5">
      <c r="A9713" s="596">
        <v>43497</v>
      </c>
      <c r="B9713" s="596" t="s">
        <v>10388</v>
      </c>
      <c r="C9713" s="596" t="s">
        <v>8645</v>
      </c>
      <c r="D9713" s="596" t="s">
        <v>8500</v>
      </c>
      <c r="E9713" s="598">
        <v>199.2</v>
      </c>
    </row>
    <row r="9714" spans="1:5">
      <c r="A9714" s="596">
        <v>43487</v>
      </c>
      <c r="B9714" s="596" t="s">
        <v>10389</v>
      </c>
      <c r="C9714" s="596" t="s">
        <v>8643</v>
      </c>
      <c r="D9714" s="596" t="s">
        <v>8500</v>
      </c>
      <c r="E9714" s="597">
        <v>1.25</v>
      </c>
    </row>
    <row r="9715" spans="1:5">
      <c r="A9715" s="596">
        <v>43499</v>
      </c>
      <c r="B9715" s="596" t="s">
        <v>10390</v>
      </c>
      <c r="C9715" s="596" t="s">
        <v>8645</v>
      </c>
      <c r="D9715" s="596" t="s">
        <v>8500</v>
      </c>
      <c r="E9715" s="597">
        <v>236.16</v>
      </c>
    </row>
    <row r="9716" spans="1:5">
      <c r="A9716" s="596">
        <v>43486</v>
      </c>
      <c r="B9716" s="596" t="s">
        <v>10391</v>
      </c>
      <c r="C9716" s="596" t="s">
        <v>8643</v>
      </c>
      <c r="D9716" s="596" t="s">
        <v>8500</v>
      </c>
      <c r="E9716" s="598">
        <v>0.74</v>
      </c>
    </row>
    <row r="9717" spans="1:5">
      <c r="A9717" s="596">
        <v>43498</v>
      </c>
      <c r="B9717" s="596" t="s">
        <v>10392</v>
      </c>
      <c r="C9717" s="596" t="s">
        <v>8645</v>
      </c>
      <c r="D9717" s="596" t="s">
        <v>8500</v>
      </c>
      <c r="E9717" s="598">
        <v>140.22999999999999</v>
      </c>
    </row>
    <row r="9718" spans="1:5">
      <c r="A9718" s="596">
        <v>43488</v>
      </c>
      <c r="B9718" s="596" t="s">
        <v>10393</v>
      </c>
      <c r="C9718" s="596" t="s">
        <v>8643</v>
      </c>
      <c r="D9718" s="596" t="s">
        <v>8500</v>
      </c>
      <c r="E9718" s="597">
        <v>0.86</v>
      </c>
    </row>
    <row r="9719" spans="1:5">
      <c r="A9719" s="596">
        <v>43500</v>
      </c>
      <c r="B9719" s="596" t="s">
        <v>10394</v>
      </c>
      <c r="C9719" s="596" t="s">
        <v>8645</v>
      </c>
      <c r="D9719" s="596" t="s">
        <v>8500</v>
      </c>
      <c r="E9719" s="597">
        <v>162.97</v>
      </c>
    </row>
    <row r="9720" spans="1:5">
      <c r="A9720" s="596">
        <v>43489</v>
      </c>
      <c r="B9720" s="596" t="s">
        <v>10395</v>
      </c>
      <c r="C9720" s="596" t="s">
        <v>8643</v>
      </c>
      <c r="D9720" s="596" t="s">
        <v>8500</v>
      </c>
      <c r="E9720" s="597">
        <v>1.24</v>
      </c>
    </row>
    <row r="9721" spans="1:5">
      <c r="A9721" s="596">
        <v>43501</v>
      </c>
      <c r="B9721" s="596" t="s">
        <v>10396</v>
      </c>
      <c r="C9721" s="596" t="s">
        <v>8645</v>
      </c>
      <c r="D9721" s="596" t="s">
        <v>8500</v>
      </c>
      <c r="E9721" s="597">
        <v>233.35</v>
      </c>
    </row>
    <row r="9722" spans="1:5">
      <c r="A9722" s="596">
        <v>43490</v>
      </c>
      <c r="B9722" s="596" t="s">
        <v>10397</v>
      </c>
      <c r="C9722" s="596" t="s">
        <v>8643</v>
      </c>
      <c r="D9722" s="596" t="s">
        <v>8500</v>
      </c>
      <c r="E9722" s="597">
        <v>1.73</v>
      </c>
    </row>
    <row r="9723" spans="1:5">
      <c r="A9723" s="596">
        <v>43502</v>
      </c>
      <c r="B9723" s="596" t="s">
        <v>10398</v>
      </c>
      <c r="C9723" s="596" t="s">
        <v>8645</v>
      </c>
      <c r="D9723" s="596" t="s">
        <v>8500</v>
      </c>
      <c r="E9723" s="597">
        <v>325.51</v>
      </c>
    </row>
    <row r="9724" spans="1:5">
      <c r="A9724" s="596">
        <v>43491</v>
      </c>
      <c r="B9724" s="596" t="s">
        <v>10399</v>
      </c>
      <c r="C9724" s="596" t="s">
        <v>8643</v>
      </c>
      <c r="D9724" s="596" t="s">
        <v>8500</v>
      </c>
      <c r="E9724" s="597">
        <v>1.33</v>
      </c>
    </row>
    <row r="9725" spans="1:5">
      <c r="A9725" s="596">
        <v>43503</v>
      </c>
      <c r="B9725" s="596" t="s">
        <v>10400</v>
      </c>
      <c r="C9725" s="596" t="s">
        <v>8645</v>
      </c>
      <c r="D9725" s="596" t="s">
        <v>8500</v>
      </c>
      <c r="E9725" s="597">
        <v>250.24</v>
      </c>
    </row>
    <row r="9726" spans="1:5">
      <c r="A9726" s="596">
        <v>43492</v>
      </c>
      <c r="B9726" s="596" t="s">
        <v>10401</v>
      </c>
      <c r="C9726" s="596" t="s">
        <v>8643</v>
      </c>
      <c r="D9726" s="596" t="s">
        <v>8500</v>
      </c>
      <c r="E9726" s="597">
        <v>1.79</v>
      </c>
    </row>
    <row r="9727" spans="1:5">
      <c r="A9727" s="596">
        <v>43504</v>
      </c>
      <c r="B9727" s="596" t="s">
        <v>10402</v>
      </c>
      <c r="C9727" s="596" t="s">
        <v>8645</v>
      </c>
      <c r="D9727" s="596" t="s">
        <v>8500</v>
      </c>
      <c r="E9727" s="597">
        <v>337.87</v>
      </c>
    </row>
    <row r="9728" spans="1:5">
      <c r="A9728" s="596">
        <v>43493</v>
      </c>
      <c r="B9728" s="596" t="s">
        <v>10403</v>
      </c>
      <c r="C9728" s="596" t="s">
        <v>8643</v>
      </c>
      <c r="D9728" s="596" t="s">
        <v>8500</v>
      </c>
      <c r="E9728" s="597">
        <v>0.71</v>
      </c>
    </row>
    <row r="9729" spans="1:5">
      <c r="A9729" s="596">
        <v>43505</v>
      </c>
      <c r="B9729" s="596" t="s">
        <v>10404</v>
      </c>
      <c r="C9729" s="596" t="s">
        <v>8645</v>
      </c>
      <c r="D9729" s="596" t="s">
        <v>8500</v>
      </c>
      <c r="E9729" s="598">
        <v>132.94</v>
      </c>
    </row>
    <row r="9730" spans="1:5">
      <c r="A9730" s="596">
        <v>37774</v>
      </c>
      <c r="B9730" s="596" t="s">
        <v>10405</v>
      </c>
      <c r="C9730" s="596" t="s">
        <v>8494</v>
      </c>
      <c r="D9730" s="596" t="s">
        <v>8541</v>
      </c>
      <c r="E9730" s="598">
        <v>565124.71</v>
      </c>
    </row>
    <row r="9731" spans="1:5">
      <c r="A9731" s="596">
        <v>38629</v>
      </c>
      <c r="B9731" s="596" t="s">
        <v>10406</v>
      </c>
      <c r="C9731" s="596" t="s">
        <v>8494</v>
      </c>
      <c r="D9731" s="596" t="s">
        <v>8495</v>
      </c>
      <c r="E9731" s="598">
        <v>2879296.87</v>
      </c>
    </row>
    <row r="9732" spans="1:5">
      <c r="A9732" s="596">
        <v>38630</v>
      </c>
      <c r="B9732" s="596" t="s">
        <v>10407</v>
      </c>
      <c r="C9732" s="596" t="s">
        <v>8494</v>
      </c>
      <c r="D9732" s="596" t="s">
        <v>8495</v>
      </c>
      <c r="E9732" s="598">
        <v>1934296.87</v>
      </c>
    </row>
    <row r="9733" spans="1:5">
      <c r="A9733" s="596">
        <v>38476</v>
      </c>
      <c r="B9733" s="596" t="s">
        <v>10408</v>
      </c>
      <c r="C9733" s="596" t="s">
        <v>8494</v>
      </c>
      <c r="D9733" s="596" t="s">
        <v>8495</v>
      </c>
      <c r="E9733" s="597">
        <v>515.27</v>
      </c>
    </row>
    <row r="9734" spans="1:5">
      <c r="A9734" s="596">
        <v>38477</v>
      </c>
      <c r="B9734" s="596" t="s">
        <v>10409</v>
      </c>
      <c r="C9734" s="596" t="s">
        <v>8494</v>
      </c>
      <c r="D9734" s="596" t="s">
        <v>8495</v>
      </c>
      <c r="E9734" s="598">
        <v>1459.23</v>
      </c>
    </row>
    <row r="9735" spans="1:5">
      <c r="A9735" s="596">
        <v>45112</v>
      </c>
      <c r="B9735" s="596" t="s">
        <v>10410</v>
      </c>
      <c r="C9735" s="596" t="s">
        <v>8494</v>
      </c>
      <c r="D9735" s="596" t="s">
        <v>8541</v>
      </c>
      <c r="E9735" s="598">
        <v>1077376.06</v>
      </c>
    </row>
    <row r="9736" spans="1:5">
      <c r="A9736" s="596">
        <v>14525</v>
      </c>
      <c r="B9736" s="596" t="s">
        <v>10411</v>
      </c>
      <c r="C9736" s="596" t="s">
        <v>8494</v>
      </c>
      <c r="D9736" s="596" t="s">
        <v>8541</v>
      </c>
      <c r="E9736" s="598">
        <v>936675.8</v>
      </c>
    </row>
    <row r="9737" spans="1:5">
      <c r="A9737" s="596">
        <v>36408</v>
      </c>
      <c r="B9737" s="596" t="s">
        <v>10412</v>
      </c>
      <c r="C9737" s="596" t="s">
        <v>8494</v>
      </c>
      <c r="D9737" s="596" t="s">
        <v>8541</v>
      </c>
      <c r="E9737" s="598">
        <v>1143500.22</v>
      </c>
    </row>
    <row r="9738" spans="1:5">
      <c r="A9738" s="596">
        <v>2723</v>
      </c>
      <c r="B9738" s="596" t="s">
        <v>10413</v>
      </c>
      <c r="C9738" s="596" t="s">
        <v>8494</v>
      </c>
      <c r="D9738" s="596" t="s">
        <v>8541</v>
      </c>
      <c r="E9738" s="598">
        <v>696043.57</v>
      </c>
    </row>
    <row r="9739" spans="1:5">
      <c r="A9739" s="596">
        <v>10685</v>
      </c>
      <c r="B9739" s="596" t="s">
        <v>10414</v>
      </c>
      <c r="C9739" s="596" t="s">
        <v>8494</v>
      </c>
      <c r="D9739" s="596" t="s">
        <v>8541</v>
      </c>
      <c r="E9739" s="598">
        <v>827794.72</v>
      </c>
    </row>
    <row r="9740" spans="1:5">
      <c r="A9740" s="596">
        <v>40636</v>
      </c>
      <c r="B9740" s="596" t="s">
        <v>10415</v>
      </c>
      <c r="C9740" s="596" t="s">
        <v>8494</v>
      </c>
      <c r="D9740" s="596" t="s">
        <v>8541</v>
      </c>
      <c r="E9740" s="598">
        <v>1146287.6599999999</v>
      </c>
    </row>
    <row r="9741" spans="1:5">
      <c r="A9741" s="596">
        <v>4111</v>
      </c>
      <c r="B9741" s="596" t="s">
        <v>10416</v>
      </c>
      <c r="C9741" s="596" t="s">
        <v>8494</v>
      </c>
      <c r="D9741" s="596" t="s">
        <v>8495</v>
      </c>
      <c r="E9741" s="597">
        <v>72.180000000000007</v>
      </c>
    </row>
    <row r="9742" spans="1:5">
      <c r="A9742" s="596">
        <v>44538</v>
      </c>
      <c r="B9742" s="596" t="s">
        <v>10417</v>
      </c>
      <c r="C9742" s="596" t="s">
        <v>8494</v>
      </c>
      <c r="D9742" s="596" t="s">
        <v>8495</v>
      </c>
      <c r="E9742" s="597">
        <v>96.31</v>
      </c>
    </row>
    <row r="9743" spans="1:5">
      <c r="A9743" s="596">
        <v>12</v>
      </c>
      <c r="B9743" s="596" t="s">
        <v>10418</v>
      </c>
      <c r="C9743" s="596" t="s">
        <v>8494</v>
      </c>
      <c r="D9743" s="596" t="s">
        <v>8500</v>
      </c>
      <c r="E9743" s="597">
        <v>18.940000000000001</v>
      </c>
    </row>
    <row r="9744" spans="1:5">
      <c r="A9744" s="596">
        <v>37554</v>
      </c>
      <c r="B9744" s="596" t="s">
        <v>10419</v>
      </c>
      <c r="C9744" s="596" t="s">
        <v>8494</v>
      </c>
      <c r="D9744" s="596" t="s">
        <v>8495</v>
      </c>
      <c r="E9744" s="597">
        <v>187.84</v>
      </c>
    </row>
    <row r="9745" spans="1:5">
      <c r="A9745" s="596">
        <v>37555</v>
      </c>
      <c r="B9745" s="596" t="s">
        <v>10420</v>
      </c>
      <c r="C9745" s="596" t="s">
        <v>8494</v>
      </c>
      <c r="D9745" s="596" t="s">
        <v>8495</v>
      </c>
      <c r="E9745" s="597">
        <v>228.49</v>
      </c>
    </row>
    <row r="9746" spans="1:5">
      <c r="A9746" s="596">
        <v>10902</v>
      </c>
      <c r="B9746" s="596" t="s">
        <v>10421</v>
      </c>
      <c r="C9746" s="596" t="s">
        <v>8494</v>
      </c>
      <c r="D9746" s="596" t="s">
        <v>8495</v>
      </c>
      <c r="E9746" s="598">
        <v>57.33</v>
      </c>
    </row>
    <row r="9747" spans="1:5">
      <c r="A9747" s="596">
        <v>20965</v>
      </c>
      <c r="B9747" s="596" t="s">
        <v>10422</v>
      </c>
      <c r="C9747" s="596" t="s">
        <v>8494</v>
      </c>
      <c r="D9747" s="596" t="s">
        <v>8495</v>
      </c>
      <c r="E9747" s="598">
        <v>57.87</v>
      </c>
    </row>
    <row r="9748" spans="1:5">
      <c r="A9748" s="596">
        <v>20966</v>
      </c>
      <c r="B9748" s="596" t="s">
        <v>10423</v>
      </c>
      <c r="C9748" s="596" t="s">
        <v>8494</v>
      </c>
      <c r="D9748" s="596" t="s">
        <v>8495</v>
      </c>
      <c r="E9748" s="597">
        <v>62.31</v>
      </c>
    </row>
    <row r="9749" spans="1:5">
      <c r="A9749" s="596">
        <v>10903</v>
      </c>
      <c r="B9749" s="596" t="s">
        <v>10424</v>
      </c>
      <c r="C9749" s="596" t="s">
        <v>8494</v>
      </c>
      <c r="D9749" s="596" t="s">
        <v>8495</v>
      </c>
      <c r="E9749" s="597">
        <v>94.44</v>
      </c>
    </row>
    <row r="9750" spans="1:5">
      <c r="A9750" s="596">
        <v>20967</v>
      </c>
      <c r="B9750" s="596" t="s">
        <v>10425</v>
      </c>
      <c r="C9750" s="596" t="s">
        <v>8494</v>
      </c>
      <c r="D9750" s="596" t="s">
        <v>8495</v>
      </c>
      <c r="E9750" s="597">
        <v>94.44</v>
      </c>
    </row>
    <row r="9751" spans="1:5">
      <c r="A9751" s="596">
        <v>20968</v>
      </c>
      <c r="B9751" s="596" t="s">
        <v>10426</v>
      </c>
      <c r="C9751" s="596" t="s">
        <v>8494</v>
      </c>
      <c r="D9751" s="596" t="s">
        <v>8495</v>
      </c>
      <c r="E9751" s="597">
        <v>103.58</v>
      </c>
    </row>
    <row r="9752" spans="1:5">
      <c r="A9752" s="596">
        <v>11359</v>
      </c>
      <c r="B9752" s="596" t="s">
        <v>10427</v>
      </c>
      <c r="C9752" s="596" t="s">
        <v>8494</v>
      </c>
      <c r="D9752" s="596" t="s">
        <v>8500</v>
      </c>
      <c r="E9752" s="597">
        <v>980</v>
      </c>
    </row>
    <row r="9753" spans="1:5">
      <c r="A9753" s="596">
        <v>39017</v>
      </c>
      <c r="B9753" s="596" t="s">
        <v>10428</v>
      </c>
      <c r="C9753" s="596" t="s">
        <v>8494</v>
      </c>
      <c r="D9753" s="596" t="s">
        <v>8541</v>
      </c>
      <c r="E9753" s="597">
        <v>0.22</v>
      </c>
    </row>
    <row r="9754" spans="1:5">
      <c r="A9754" s="596">
        <v>39315</v>
      </c>
      <c r="B9754" s="596" t="s">
        <v>10429</v>
      </c>
      <c r="C9754" s="596" t="s">
        <v>8494</v>
      </c>
      <c r="D9754" s="596" t="s">
        <v>8541</v>
      </c>
      <c r="E9754" s="597">
        <v>0.35</v>
      </c>
    </row>
    <row r="9755" spans="1:5">
      <c r="A9755" s="596">
        <v>39016</v>
      </c>
      <c r="B9755" s="596" t="s">
        <v>10430</v>
      </c>
      <c r="C9755" s="596" t="s">
        <v>8494</v>
      </c>
      <c r="D9755" s="596" t="s">
        <v>8541</v>
      </c>
      <c r="E9755" s="597">
        <v>0.36</v>
      </c>
    </row>
    <row r="9756" spans="1:5">
      <c r="A9756" s="596">
        <v>39481</v>
      </c>
      <c r="B9756" s="596" t="s">
        <v>10431</v>
      </c>
      <c r="C9756" s="596" t="s">
        <v>8494</v>
      </c>
      <c r="D9756" s="596" t="s">
        <v>8541</v>
      </c>
      <c r="E9756" s="597">
        <v>1.74</v>
      </c>
    </row>
    <row r="9757" spans="1:5">
      <c r="A9757" s="596">
        <v>39013</v>
      </c>
      <c r="B9757" s="596" t="s">
        <v>10432</v>
      </c>
      <c r="C9757" s="596" t="s">
        <v>8494</v>
      </c>
      <c r="D9757" s="596" t="s">
        <v>8541</v>
      </c>
      <c r="E9757" s="597">
        <v>1.48</v>
      </c>
    </row>
    <row r="9758" spans="1:5">
      <c r="A9758" s="596">
        <v>44919</v>
      </c>
      <c r="B9758" s="596" t="s">
        <v>10433</v>
      </c>
      <c r="C9758" s="596" t="s">
        <v>8494</v>
      </c>
      <c r="D9758" s="596" t="s">
        <v>8541</v>
      </c>
      <c r="E9758" s="597">
        <v>2.77</v>
      </c>
    </row>
    <row r="9759" spans="1:5">
      <c r="A9759" s="596">
        <v>40433</v>
      </c>
      <c r="B9759" s="596" t="s">
        <v>10434</v>
      </c>
      <c r="C9759" s="596" t="s">
        <v>8494</v>
      </c>
      <c r="D9759" s="596" t="s">
        <v>8541</v>
      </c>
      <c r="E9759" s="598">
        <v>1.53</v>
      </c>
    </row>
    <row r="9760" spans="1:5">
      <c r="A9760" s="596">
        <v>20219</v>
      </c>
      <c r="B9760" s="596" t="s">
        <v>10435</v>
      </c>
      <c r="C9760" s="596" t="s">
        <v>8494</v>
      </c>
      <c r="D9760" s="596" t="s">
        <v>8541</v>
      </c>
      <c r="E9760" s="598">
        <v>116000</v>
      </c>
    </row>
    <row r="9761" spans="1:5">
      <c r="A9761" s="596">
        <v>36484</v>
      </c>
      <c r="B9761" s="596" t="s">
        <v>10436</v>
      </c>
      <c r="C9761" s="596" t="s">
        <v>8494</v>
      </c>
      <c r="D9761" s="596" t="s">
        <v>8541</v>
      </c>
      <c r="E9761" s="598">
        <v>246246.87</v>
      </c>
    </row>
    <row r="9762" spans="1:5">
      <c r="A9762" s="596">
        <v>38368</v>
      </c>
      <c r="B9762" s="596" t="s">
        <v>10437</v>
      </c>
      <c r="C9762" s="596" t="s">
        <v>8494</v>
      </c>
      <c r="D9762" s="596" t="s">
        <v>8495</v>
      </c>
      <c r="E9762" s="597">
        <v>9.89</v>
      </c>
    </row>
    <row r="9763" spans="1:5">
      <c r="A9763" s="596">
        <v>38367</v>
      </c>
      <c r="B9763" s="596" t="s">
        <v>10438</v>
      </c>
      <c r="C9763" s="596" t="s">
        <v>8494</v>
      </c>
      <c r="D9763" s="596" t="s">
        <v>8495</v>
      </c>
      <c r="E9763" s="598">
        <v>27.68</v>
      </c>
    </row>
    <row r="9764" spans="1:5">
      <c r="A9764" s="596">
        <v>38091</v>
      </c>
      <c r="B9764" s="596" t="s">
        <v>10439</v>
      </c>
      <c r="C9764" s="596" t="s">
        <v>8494</v>
      </c>
      <c r="D9764" s="596" t="s">
        <v>8495</v>
      </c>
      <c r="E9764" s="597">
        <v>2.37</v>
      </c>
    </row>
    <row r="9765" spans="1:5">
      <c r="A9765" s="596">
        <v>38095</v>
      </c>
      <c r="B9765" s="596" t="s">
        <v>10440</v>
      </c>
      <c r="C9765" s="596" t="s">
        <v>8494</v>
      </c>
      <c r="D9765" s="596" t="s">
        <v>8495</v>
      </c>
      <c r="E9765" s="597">
        <v>5.0199999999999996</v>
      </c>
    </row>
    <row r="9766" spans="1:5">
      <c r="A9766" s="596">
        <v>38092</v>
      </c>
      <c r="B9766" s="596" t="s">
        <v>10441</v>
      </c>
      <c r="C9766" s="596" t="s">
        <v>8494</v>
      </c>
      <c r="D9766" s="596" t="s">
        <v>8495</v>
      </c>
      <c r="E9766" s="597">
        <v>2.25</v>
      </c>
    </row>
    <row r="9767" spans="1:5">
      <c r="A9767" s="596">
        <v>38093</v>
      </c>
      <c r="B9767" s="596" t="s">
        <v>10442</v>
      </c>
      <c r="C9767" s="596" t="s">
        <v>8494</v>
      </c>
      <c r="D9767" s="596" t="s">
        <v>8495</v>
      </c>
      <c r="E9767" s="597">
        <v>2.33</v>
      </c>
    </row>
    <row r="9768" spans="1:5">
      <c r="A9768" s="596">
        <v>38096</v>
      </c>
      <c r="B9768" s="596" t="s">
        <v>10443</v>
      </c>
      <c r="C9768" s="596" t="s">
        <v>8494</v>
      </c>
      <c r="D9768" s="596" t="s">
        <v>8495</v>
      </c>
      <c r="E9768" s="597">
        <v>5.4</v>
      </c>
    </row>
    <row r="9769" spans="1:5">
      <c r="A9769" s="596">
        <v>38094</v>
      </c>
      <c r="B9769" s="596" t="s">
        <v>10444</v>
      </c>
      <c r="C9769" s="596" t="s">
        <v>8494</v>
      </c>
      <c r="D9769" s="596" t="s">
        <v>8495</v>
      </c>
      <c r="E9769" s="597">
        <v>2.85</v>
      </c>
    </row>
    <row r="9770" spans="1:5">
      <c r="A9770" s="596">
        <v>38097</v>
      </c>
      <c r="B9770" s="596" t="s">
        <v>10445</v>
      </c>
      <c r="C9770" s="596" t="s">
        <v>8494</v>
      </c>
      <c r="D9770" s="596" t="s">
        <v>8495</v>
      </c>
      <c r="E9770" s="597">
        <v>5.79</v>
      </c>
    </row>
    <row r="9771" spans="1:5">
      <c r="A9771" s="596">
        <v>38098</v>
      </c>
      <c r="B9771" s="596" t="s">
        <v>10446</v>
      </c>
      <c r="C9771" s="596" t="s">
        <v>8494</v>
      </c>
      <c r="D9771" s="596" t="s">
        <v>8495</v>
      </c>
      <c r="E9771" s="597">
        <v>5.79</v>
      </c>
    </row>
    <row r="9772" spans="1:5">
      <c r="A9772" s="596">
        <v>11186</v>
      </c>
      <c r="B9772" s="596" t="s">
        <v>10447</v>
      </c>
      <c r="C9772" s="596" t="s">
        <v>8898</v>
      </c>
      <c r="D9772" s="596" t="s">
        <v>8495</v>
      </c>
      <c r="E9772" s="597">
        <v>659.33</v>
      </c>
    </row>
    <row r="9773" spans="1:5">
      <c r="A9773" s="596">
        <v>11558</v>
      </c>
      <c r="B9773" s="596" t="s">
        <v>10448</v>
      </c>
      <c r="C9773" s="596" t="s">
        <v>8912</v>
      </c>
      <c r="D9773" s="596" t="s">
        <v>8495</v>
      </c>
      <c r="E9773" s="598">
        <v>17.399999999999999</v>
      </c>
    </row>
    <row r="9774" spans="1:5">
      <c r="A9774" s="596">
        <v>11557</v>
      </c>
      <c r="B9774" s="596" t="s">
        <v>10449</v>
      </c>
      <c r="C9774" s="596" t="s">
        <v>8912</v>
      </c>
      <c r="D9774" s="596" t="s">
        <v>8495</v>
      </c>
      <c r="E9774" s="597">
        <v>44.06</v>
      </c>
    </row>
    <row r="9775" spans="1:5">
      <c r="A9775" s="596">
        <v>2759</v>
      </c>
      <c r="B9775" s="596" t="s">
        <v>10450</v>
      </c>
      <c r="C9775" s="596" t="s">
        <v>8494</v>
      </c>
      <c r="D9775" s="596" t="s">
        <v>8541</v>
      </c>
      <c r="E9775" s="597">
        <v>9.18</v>
      </c>
    </row>
    <row r="9776" spans="1:5">
      <c r="A9776" s="596">
        <v>38124</v>
      </c>
      <c r="B9776" s="596" t="s">
        <v>10451</v>
      </c>
      <c r="C9776" s="596" t="s">
        <v>8494</v>
      </c>
      <c r="D9776" s="596" t="s">
        <v>8500</v>
      </c>
      <c r="E9776" s="597">
        <v>36.950000000000003</v>
      </c>
    </row>
    <row r="9777" spans="1:5">
      <c r="A9777" s="596">
        <v>38380</v>
      </c>
      <c r="B9777" s="596" t="s">
        <v>10452</v>
      </c>
      <c r="C9777" s="596" t="s">
        <v>8494</v>
      </c>
      <c r="D9777" s="596" t="s">
        <v>8495</v>
      </c>
      <c r="E9777" s="597">
        <v>43.99</v>
      </c>
    </row>
    <row r="9778" spans="1:5">
      <c r="A9778" s="596">
        <v>42429</v>
      </c>
      <c r="B9778" s="596" t="s">
        <v>10453</v>
      </c>
      <c r="C9778" s="596" t="s">
        <v>8494</v>
      </c>
      <c r="D9778" s="596" t="s">
        <v>8541</v>
      </c>
      <c r="E9778" s="598">
        <v>6025.1</v>
      </c>
    </row>
    <row r="9779" spans="1:5">
      <c r="A9779" s="596">
        <v>39616</v>
      </c>
      <c r="B9779" s="596" t="s">
        <v>10454</v>
      </c>
      <c r="C9779" s="596" t="s">
        <v>8494</v>
      </c>
      <c r="D9779" s="596" t="s">
        <v>8500</v>
      </c>
      <c r="E9779" s="597">
        <v>348.9</v>
      </c>
    </row>
    <row r="9780" spans="1:5">
      <c r="A9780" s="596">
        <v>39618</v>
      </c>
      <c r="B9780" s="596" t="s">
        <v>10455</v>
      </c>
      <c r="C9780" s="596" t="s">
        <v>8494</v>
      </c>
      <c r="D9780" s="596" t="s">
        <v>8495</v>
      </c>
      <c r="E9780" s="597">
        <v>632.84</v>
      </c>
    </row>
    <row r="9781" spans="1:5">
      <c r="A9781" s="596">
        <v>39619</v>
      </c>
      <c r="B9781" s="596" t="s">
        <v>10456</v>
      </c>
      <c r="C9781" s="596" t="s">
        <v>8494</v>
      </c>
      <c r="D9781" s="596" t="s">
        <v>8495</v>
      </c>
      <c r="E9781" s="597">
        <v>866.74</v>
      </c>
    </row>
    <row r="9782" spans="1:5">
      <c r="A9782" s="596">
        <v>39613</v>
      </c>
      <c r="B9782" s="596" t="s">
        <v>10457</v>
      </c>
      <c r="C9782" s="596" t="s">
        <v>8494</v>
      </c>
      <c r="D9782" s="596" t="s">
        <v>8495</v>
      </c>
      <c r="E9782" s="597">
        <v>138.59</v>
      </c>
    </row>
    <row r="9783" spans="1:5">
      <c r="A9783" s="596">
        <v>39614</v>
      </c>
      <c r="B9783" s="596" t="s">
        <v>10458</v>
      </c>
      <c r="C9783" s="596" t="s">
        <v>8494</v>
      </c>
      <c r="D9783" s="596" t="s">
        <v>8495</v>
      </c>
      <c r="E9783" s="597">
        <v>202.19</v>
      </c>
    </row>
    <row r="9784" spans="1:5">
      <c r="A9784" s="596">
        <v>38538</v>
      </c>
      <c r="B9784" s="596" t="s">
        <v>10459</v>
      </c>
      <c r="C9784" s="596" t="s">
        <v>8539</v>
      </c>
      <c r="D9784" s="596" t="s">
        <v>8541</v>
      </c>
      <c r="E9784" s="597">
        <v>79</v>
      </c>
    </row>
    <row r="9785" spans="1:5">
      <c r="A9785" s="596">
        <v>38539</v>
      </c>
      <c r="B9785" s="596" t="s">
        <v>10460</v>
      </c>
      <c r="C9785" s="596" t="s">
        <v>8539</v>
      </c>
      <c r="D9785" s="596" t="s">
        <v>8541</v>
      </c>
      <c r="E9785" s="597">
        <v>107.43</v>
      </c>
    </row>
    <row r="9786" spans="1:5">
      <c r="A9786" s="596">
        <v>38540</v>
      </c>
      <c r="B9786" s="596" t="s">
        <v>10461</v>
      </c>
      <c r="C9786" s="596" t="s">
        <v>8539</v>
      </c>
      <c r="D9786" s="596" t="s">
        <v>8541</v>
      </c>
      <c r="E9786" s="598">
        <v>275.32</v>
      </c>
    </row>
    <row r="9787" spans="1:5">
      <c r="A9787" s="596">
        <v>38384</v>
      </c>
      <c r="B9787" s="596" t="s">
        <v>10462</v>
      </c>
      <c r="C9787" s="596" t="s">
        <v>8494</v>
      </c>
      <c r="D9787" s="596" t="s">
        <v>8495</v>
      </c>
      <c r="E9787" s="597">
        <v>25.63</v>
      </c>
    </row>
    <row r="9788" spans="1:5">
      <c r="A9788" s="596">
        <v>13</v>
      </c>
      <c r="B9788" s="596" t="s">
        <v>10463</v>
      </c>
      <c r="C9788" s="596" t="s">
        <v>124</v>
      </c>
      <c r="D9788" s="596" t="s">
        <v>8495</v>
      </c>
      <c r="E9788" s="597">
        <v>29.16</v>
      </c>
    </row>
    <row r="9789" spans="1:5">
      <c r="A9789" s="596">
        <v>2762</v>
      </c>
      <c r="B9789" s="596" t="s">
        <v>10464</v>
      </c>
      <c r="C9789" s="596" t="s">
        <v>8539</v>
      </c>
      <c r="D9789" s="596" t="s">
        <v>8541</v>
      </c>
      <c r="E9789" s="597">
        <v>11.47</v>
      </c>
    </row>
    <row r="9790" spans="1:5">
      <c r="A9790" s="596">
        <v>21142</v>
      </c>
      <c r="B9790" s="596" t="s">
        <v>10465</v>
      </c>
      <c r="C9790" s="596" t="s">
        <v>8494</v>
      </c>
      <c r="D9790" s="596" t="s">
        <v>8495</v>
      </c>
      <c r="E9790" s="597">
        <v>28.28</v>
      </c>
    </row>
    <row r="9791" spans="1:5">
      <c r="A9791" s="596">
        <v>4223</v>
      </c>
      <c r="B9791" s="596" t="s">
        <v>10466</v>
      </c>
      <c r="C9791" s="596" t="s">
        <v>8545</v>
      </c>
      <c r="D9791" s="596" t="s">
        <v>8500</v>
      </c>
      <c r="E9791" s="597">
        <v>3.92</v>
      </c>
    </row>
    <row r="9792" spans="1:5">
      <c r="A9792" s="596">
        <v>37372</v>
      </c>
      <c r="B9792" s="596" t="s">
        <v>10467</v>
      </c>
      <c r="C9792" s="596" t="s">
        <v>8643</v>
      </c>
      <c r="D9792" s="596" t="s">
        <v>8500</v>
      </c>
      <c r="E9792" s="597">
        <v>1.34</v>
      </c>
    </row>
    <row r="9793" spans="1:5">
      <c r="A9793" s="596">
        <v>40863</v>
      </c>
      <c r="B9793" s="596" t="s">
        <v>10468</v>
      </c>
      <c r="C9793" s="596" t="s">
        <v>8645</v>
      </c>
      <c r="D9793" s="596" t="s">
        <v>8500</v>
      </c>
      <c r="E9793" s="598">
        <v>252.08</v>
      </c>
    </row>
    <row r="9794" spans="1:5">
      <c r="A9794" s="596">
        <v>38475</v>
      </c>
      <c r="B9794" s="596" t="s">
        <v>10469</v>
      </c>
      <c r="C9794" s="596" t="s">
        <v>8494</v>
      </c>
      <c r="D9794" s="596" t="s">
        <v>8495</v>
      </c>
      <c r="E9794" s="597">
        <v>35.42</v>
      </c>
    </row>
    <row r="9795" spans="1:5">
      <c r="A9795" s="596">
        <v>38474</v>
      </c>
      <c r="B9795" s="596" t="s">
        <v>10470</v>
      </c>
      <c r="C9795" s="596" t="s">
        <v>8494</v>
      </c>
      <c r="D9795" s="596" t="s">
        <v>8495</v>
      </c>
      <c r="E9795" s="597">
        <v>43.79</v>
      </c>
    </row>
    <row r="9796" spans="1:5">
      <c r="A9796" s="596">
        <v>10886</v>
      </c>
      <c r="B9796" s="596" t="s">
        <v>10471</v>
      </c>
      <c r="C9796" s="596" t="s">
        <v>8494</v>
      </c>
      <c r="D9796" s="596" t="s">
        <v>8495</v>
      </c>
      <c r="E9796" s="598">
        <v>200.17</v>
      </c>
    </row>
    <row r="9797" spans="1:5">
      <c r="A9797" s="596">
        <v>10888</v>
      </c>
      <c r="B9797" s="596" t="s">
        <v>10472</v>
      </c>
      <c r="C9797" s="596" t="s">
        <v>8494</v>
      </c>
      <c r="D9797" s="596" t="s">
        <v>8495</v>
      </c>
      <c r="E9797" s="598">
        <v>633.51</v>
      </c>
    </row>
    <row r="9798" spans="1:5">
      <c r="A9798" s="596">
        <v>10889</v>
      </c>
      <c r="B9798" s="596" t="s">
        <v>10473</v>
      </c>
      <c r="C9798" s="596" t="s">
        <v>8494</v>
      </c>
      <c r="D9798" s="596" t="s">
        <v>8495</v>
      </c>
      <c r="E9798" s="597">
        <v>686.31</v>
      </c>
    </row>
    <row r="9799" spans="1:5">
      <c r="A9799" s="596">
        <v>10890</v>
      </c>
      <c r="B9799" s="596" t="s">
        <v>10474</v>
      </c>
      <c r="C9799" s="596" t="s">
        <v>8494</v>
      </c>
      <c r="D9799" s="596" t="s">
        <v>8495</v>
      </c>
      <c r="E9799" s="597">
        <v>316.75</v>
      </c>
    </row>
    <row r="9800" spans="1:5">
      <c r="A9800" s="596">
        <v>10891</v>
      </c>
      <c r="B9800" s="596" t="s">
        <v>10475</v>
      </c>
      <c r="C9800" s="596" t="s">
        <v>8494</v>
      </c>
      <c r="D9800" s="596" t="s">
        <v>8495</v>
      </c>
      <c r="E9800" s="597">
        <v>193.57</v>
      </c>
    </row>
    <row r="9801" spans="1:5">
      <c r="A9801" s="596">
        <v>10892</v>
      </c>
      <c r="B9801" s="596" t="s">
        <v>10476</v>
      </c>
      <c r="C9801" s="596" t="s">
        <v>8494</v>
      </c>
      <c r="D9801" s="596" t="s">
        <v>8500</v>
      </c>
      <c r="E9801" s="597">
        <v>228.77</v>
      </c>
    </row>
    <row r="9802" spans="1:5">
      <c r="A9802" s="596">
        <v>20977</v>
      </c>
      <c r="B9802" s="596" t="s">
        <v>10477</v>
      </c>
      <c r="C9802" s="596" t="s">
        <v>8494</v>
      </c>
      <c r="D9802" s="596" t="s">
        <v>8495</v>
      </c>
      <c r="E9802" s="597">
        <v>272.76</v>
      </c>
    </row>
    <row r="9803" spans="1:5">
      <c r="A9803" s="596">
        <v>3073</v>
      </c>
      <c r="B9803" s="596" t="s">
        <v>10478</v>
      </c>
      <c r="C9803" s="596" t="s">
        <v>8494</v>
      </c>
      <c r="D9803" s="596" t="s">
        <v>8495</v>
      </c>
      <c r="E9803" s="598">
        <v>172.27</v>
      </c>
    </row>
    <row r="9804" spans="1:5">
      <c r="A9804" s="596">
        <v>3074</v>
      </c>
      <c r="B9804" s="596" t="s">
        <v>10479</v>
      </c>
      <c r="C9804" s="596" t="s">
        <v>8494</v>
      </c>
      <c r="D9804" s="596" t="s">
        <v>8495</v>
      </c>
      <c r="E9804" s="597">
        <v>108.75</v>
      </c>
    </row>
    <row r="9805" spans="1:5">
      <c r="A9805" s="596">
        <v>3076</v>
      </c>
      <c r="B9805" s="596" t="s">
        <v>10480</v>
      </c>
      <c r="C9805" s="596" t="s">
        <v>8494</v>
      </c>
      <c r="D9805" s="596" t="s">
        <v>8495</v>
      </c>
      <c r="E9805" s="597">
        <v>141.62</v>
      </c>
    </row>
    <row r="9806" spans="1:5">
      <c r="A9806" s="596">
        <v>3075</v>
      </c>
      <c r="B9806" s="596" t="s">
        <v>10481</v>
      </c>
      <c r="C9806" s="596" t="s">
        <v>8494</v>
      </c>
      <c r="D9806" s="596" t="s">
        <v>8495</v>
      </c>
      <c r="E9806" s="597">
        <v>89.49</v>
      </c>
    </row>
    <row r="9807" spans="1:5">
      <c r="A9807" s="596">
        <v>10781</v>
      </c>
      <c r="B9807" s="596" t="s">
        <v>10482</v>
      </c>
      <c r="C9807" s="596" t="s">
        <v>8494</v>
      </c>
      <c r="D9807" s="596" t="s">
        <v>8495</v>
      </c>
      <c r="E9807" s="598">
        <v>12.13</v>
      </c>
    </row>
    <row r="9808" spans="1:5">
      <c r="A9808" s="596">
        <v>11480</v>
      </c>
      <c r="B9808" s="596" t="s">
        <v>10483</v>
      </c>
      <c r="C9808" s="596" t="s">
        <v>9868</v>
      </c>
      <c r="D9808" s="596" t="s">
        <v>8495</v>
      </c>
      <c r="E9808" s="598">
        <v>141.96</v>
      </c>
    </row>
    <row r="9809" spans="1:5">
      <c r="A9809" s="596">
        <v>43612</v>
      </c>
      <c r="B9809" s="596" t="s">
        <v>10484</v>
      </c>
      <c r="C9809" s="596" t="s">
        <v>9868</v>
      </c>
      <c r="D9809" s="596" t="s">
        <v>8495</v>
      </c>
      <c r="E9809" s="598">
        <v>111.73</v>
      </c>
    </row>
    <row r="9810" spans="1:5">
      <c r="A9810" s="596">
        <v>43613</v>
      </c>
      <c r="B9810" s="596" t="s">
        <v>10485</v>
      </c>
      <c r="C9810" s="596" t="s">
        <v>9868</v>
      </c>
      <c r="D9810" s="596" t="s">
        <v>8495</v>
      </c>
      <c r="E9810" s="598">
        <v>92.5</v>
      </c>
    </row>
    <row r="9811" spans="1:5">
      <c r="A9811" s="596">
        <v>11469</v>
      </c>
      <c r="B9811" s="596" t="s">
        <v>10486</v>
      </c>
      <c r="C9811" s="596" t="s">
        <v>8494</v>
      </c>
      <c r="D9811" s="596" t="s">
        <v>8495</v>
      </c>
      <c r="E9811" s="598">
        <v>15.15</v>
      </c>
    </row>
    <row r="9812" spans="1:5">
      <c r="A9812" s="596">
        <v>11468</v>
      </c>
      <c r="B9812" s="596" t="s">
        <v>10487</v>
      </c>
      <c r="C9812" s="596" t="s">
        <v>8494</v>
      </c>
      <c r="D9812" s="596" t="s">
        <v>8495</v>
      </c>
      <c r="E9812" s="598">
        <v>15.16</v>
      </c>
    </row>
    <row r="9813" spans="1:5">
      <c r="A9813" s="596">
        <v>11484</v>
      </c>
      <c r="B9813" s="596" t="s">
        <v>10488</v>
      </c>
      <c r="C9813" s="596" t="s">
        <v>8494</v>
      </c>
      <c r="D9813" s="596" t="s">
        <v>8495</v>
      </c>
      <c r="E9813" s="598">
        <v>66.599999999999994</v>
      </c>
    </row>
    <row r="9814" spans="1:5">
      <c r="A9814" s="596">
        <v>38155</v>
      </c>
      <c r="B9814" s="596" t="s">
        <v>10489</v>
      </c>
      <c r="C9814" s="596" t="s">
        <v>8494</v>
      </c>
      <c r="D9814" s="596" t="s">
        <v>8495</v>
      </c>
      <c r="E9814" s="598">
        <v>103.4</v>
      </c>
    </row>
    <row r="9815" spans="1:5">
      <c r="A9815" s="596">
        <v>11467</v>
      </c>
      <c r="B9815" s="596" t="s">
        <v>10490</v>
      </c>
      <c r="C9815" s="596" t="s">
        <v>8494</v>
      </c>
      <c r="D9815" s="596" t="s">
        <v>8495</v>
      </c>
      <c r="E9815" s="598">
        <v>23.62</v>
      </c>
    </row>
    <row r="9816" spans="1:5">
      <c r="A9816" s="596">
        <v>38153</v>
      </c>
      <c r="B9816" s="596" t="s">
        <v>10491</v>
      </c>
      <c r="C9816" s="596" t="s">
        <v>9868</v>
      </c>
      <c r="D9816" s="596" t="s">
        <v>8495</v>
      </c>
      <c r="E9816" s="598">
        <v>60.35</v>
      </c>
    </row>
    <row r="9817" spans="1:5">
      <c r="A9817" s="596">
        <v>43607</v>
      </c>
      <c r="B9817" s="596" t="s">
        <v>10492</v>
      </c>
      <c r="C9817" s="596" t="s">
        <v>9868</v>
      </c>
      <c r="D9817" s="596" t="s">
        <v>8495</v>
      </c>
      <c r="E9817" s="598">
        <v>114.15</v>
      </c>
    </row>
    <row r="9818" spans="1:5">
      <c r="A9818" s="596">
        <v>3080</v>
      </c>
      <c r="B9818" s="596" t="s">
        <v>10493</v>
      </c>
      <c r="C9818" s="596" t="s">
        <v>9868</v>
      </c>
      <c r="D9818" s="596" t="s">
        <v>8500</v>
      </c>
      <c r="E9818" s="598">
        <v>76.75</v>
      </c>
    </row>
    <row r="9819" spans="1:5">
      <c r="A9819" s="596">
        <v>3081</v>
      </c>
      <c r="B9819" s="596" t="s">
        <v>10494</v>
      </c>
      <c r="C9819" s="596" t="s">
        <v>9868</v>
      </c>
      <c r="D9819" s="596" t="s">
        <v>8495</v>
      </c>
      <c r="E9819" s="597">
        <v>151.85</v>
      </c>
    </row>
    <row r="9820" spans="1:5">
      <c r="A9820" s="596">
        <v>3090</v>
      </c>
      <c r="B9820" s="596" t="s">
        <v>10495</v>
      </c>
      <c r="C9820" s="596" t="s">
        <v>9868</v>
      </c>
      <c r="D9820" s="596" t="s">
        <v>8495</v>
      </c>
      <c r="E9820" s="597">
        <v>68.5</v>
      </c>
    </row>
    <row r="9821" spans="1:5">
      <c r="A9821" s="596">
        <v>43611</v>
      </c>
      <c r="B9821" s="596" t="s">
        <v>10496</v>
      </c>
      <c r="C9821" s="596" t="s">
        <v>9868</v>
      </c>
      <c r="D9821" s="596" t="s">
        <v>8495</v>
      </c>
      <c r="E9821" s="598">
        <v>113.67</v>
      </c>
    </row>
    <row r="9822" spans="1:5">
      <c r="A9822" s="596">
        <v>3103</v>
      </c>
      <c r="B9822" s="596" t="s">
        <v>10497</v>
      </c>
      <c r="C9822" s="596" t="s">
        <v>8494</v>
      </c>
      <c r="D9822" s="596" t="s">
        <v>8495</v>
      </c>
      <c r="E9822" s="598">
        <v>56.8</v>
      </c>
    </row>
    <row r="9823" spans="1:5">
      <c r="A9823" s="596">
        <v>3097</v>
      </c>
      <c r="B9823" s="596" t="s">
        <v>10498</v>
      </c>
      <c r="C9823" s="596" t="s">
        <v>9868</v>
      </c>
      <c r="D9823" s="596" t="s">
        <v>8495</v>
      </c>
      <c r="E9823" s="598">
        <v>85.93</v>
      </c>
    </row>
    <row r="9824" spans="1:5">
      <c r="A9824" s="596">
        <v>3099</v>
      </c>
      <c r="B9824" s="596" t="s">
        <v>10499</v>
      </c>
      <c r="C9824" s="596" t="s">
        <v>9868</v>
      </c>
      <c r="D9824" s="596" t="s">
        <v>8495</v>
      </c>
      <c r="E9824" s="598">
        <v>137.6</v>
      </c>
    </row>
    <row r="9825" spans="1:5">
      <c r="A9825" s="596">
        <v>38151</v>
      </c>
      <c r="B9825" s="596" t="s">
        <v>10500</v>
      </c>
      <c r="C9825" s="596" t="s">
        <v>9868</v>
      </c>
      <c r="D9825" s="596" t="s">
        <v>8495</v>
      </c>
      <c r="E9825" s="598">
        <v>99.75</v>
      </c>
    </row>
    <row r="9826" spans="1:5">
      <c r="A9826" s="596">
        <v>38152</v>
      </c>
      <c r="B9826" s="596" t="s">
        <v>10501</v>
      </c>
      <c r="C9826" s="596" t="s">
        <v>9868</v>
      </c>
      <c r="D9826" s="596" t="s">
        <v>8495</v>
      </c>
      <c r="E9826" s="598">
        <v>160.91</v>
      </c>
    </row>
    <row r="9827" spans="1:5">
      <c r="A9827" s="596">
        <v>43610</v>
      </c>
      <c r="B9827" s="596" t="s">
        <v>10502</v>
      </c>
      <c r="C9827" s="596" t="s">
        <v>9868</v>
      </c>
      <c r="D9827" s="596" t="s">
        <v>8495</v>
      </c>
      <c r="E9827" s="598">
        <v>85.26</v>
      </c>
    </row>
    <row r="9828" spans="1:5">
      <c r="A9828" s="596">
        <v>3093</v>
      </c>
      <c r="B9828" s="596" t="s">
        <v>10503</v>
      </c>
      <c r="C9828" s="596" t="s">
        <v>9868</v>
      </c>
      <c r="D9828" s="596" t="s">
        <v>8495</v>
      </c>
      <c r="E9828" s="598">
        <v>137.6</v>
      </c>
    </row>
    <row r="9829" spans="1:5">
      <c r="A9829" s="596">
        <v>38165</v>
      </c>
      <c r="B9829" s="596" t="s">
        <v>10504</v>
      </c>
      <c r="C9829" s="596" t="s">
        <v>9868</v>
      </c>
      <c r="D9829" s="596" t="s">
        <v>8495</v>
      </c>
      <c r="E9829" s="598">
        <v>83.73</v>
      </c>
    </row>
    <row r="9830" spans="1:5">
      <c r="A9830" s="596">
        <v>38177</v>
      </c>
      <c r="B9830" s="596" t="s">
        <v>10505</v>
      </c>
      <c r="C9830" s="596" t="s">
        <v>8494</v>
      </c>
      <c r="D9830" s="596" t="s">
        <v>8495</v>
      </c>
      <c r="E9830" s="598">
        <v>24.88</v>
      </c>
    </row>
    <row r="9831" spans="1:5">
      <c r="A9831" s="596">
        <v>11458</v>
      </c>
      <c r="B9831" s="596" t="s">
        <v>10506</v>
      </c>
      <c r="C9831" s="596" t="s">
        <v>8494</v>
      </c>
      <c r="D9831" s="596" t="s">
        <v>8495</v>
      </c>
      <c r="E9831" s="598">
        <v>29.7</v>
      </c>
    </row>
    <row r="9832" spans="1:5">
      <c r="A9832" s="596">
        <v>3108</v>
      </c>
      <c r="B9832" s="596" t="s">
        <v>10507</v>
      </c>
      <c r="C9832" s="596" t="s">
        <v>8494</v>
      </c>
      <c r="D9832" s="596" t="s">
        <v>8495</v>
      </c>
      <c r="E9832" s="598">
        <v>126.27</v>
      </c>
    </row>
    <row r="9833" spans="1:5">
      <c r="A9833" s="596">
        <v>3105</v>
      </c>
      <c r="B9833" s="596" t="s">
        <v>10508</v>
      </c>
      <c r="C9833" s="596" t="s">
        <v>8494</v>
      </c>
      <c r="D9833" s="596" t="s">
        <v>8495</v>
      </c>
      <c r="E9833" s="598">
        <v>165.16</v>
      </c>
    </row>
    <row r="9834" spans="1:5">
      <c r="A9834" s="596">
        <v>38178</v>
      </c>
      <c r="B9834" s="596" t="s">
        <v>10509</v>
      </c>
      <c r="C9834" s="596" t="s">
        <v>8494</v>
      </c>
      <c r="D9834" s="596" t="s">
        <v>8495</v>
      </c>
      <c r="E9834" s="598">
        <v>27.37</v>
      </c>
    </row>
    <row r="9835" spans="1:5">
      <c r="A9835" s="596">
        <v>43575</v>
      </c>
      <c r="B9835" s="596" t="s">
        <v>10510</v>
      </c>
      <c r="C9835" s="596" t="s">
        <v>8494</v>
      </c>
      <c r="D9835" s="596" t="s">
        <v>8495</v>
      </c>
      <c r="E9835" s="598">
        <v>59.31</v>
      </c>
    </row>
    <row r="9836" spans="1:5">
      <c r="A9836" s="596">
        <v>43577</v>
      </c>
      <c r="B9836" s="596" t="s">
        <v>10511</v>
      </c>
      <c r="C9836" s="596" t="s">
        <v>8494</v>
      </c>
      <c r="D9836" s="596" t="s">
        <v>8495</v>
      </c>
      <c r="E9836" s="597">
        <v>103.12</v>
      </c>
    </row>
    <row r="9837" spans="1:5">
      <c r="A9837" s="596">
        <v>43458</v>
      </c>
      <c r="B9837" s="596" t="s">
        <v>10512</v>
      </c>
      <c r="C9837" s="596" t="s">
        <v>8643</v>
      </c>
      <c r="D9837" s="596" t="s">
        <v>8500</v>
      </c>
      <c r="E9837" s="598">
        <v>0.06</v>
      </c>
    </row>
    <row r="9838" spans="1:5">
      <c r="A9838" s="596">
        <v>43470</v>
      </c>
      <c r="B9838" s="596" t="s">
        <v>10513</v>
      </c>
      <c r="C9838" s="596" t="s">
        <v>8645</v>
      </c>
      <c r="D9838" s="596" t="s">
        <v>8500</v>
      </c>
      <c r="E9838" s="598">
        <v>10.89</v>
      </c>
    </row>
    <row r="9839" spans="1:5">
      <c r="A9839" s="596">
        <v>43459</v>
      </c>
      <c r="B9839" s="596" t="s">
        <v>10514</v>
      </c>
      <c r="C9839" s="596" t="s">
        <v>8643</v>
      </c>
      <c r="D9839" s="596" t="s">
        <v>8500</v>
      </c>
      <c r="E9839" s="598">
        <v>0.49</v>
      </c>
    </row>
    <row r="9840" spans="1:5">
      <c r="A9840" s="596">
        <v>43471</v>
      </c>
      <c r="B9840" s="596" t="s">
        <v>10515</v>
      </c>
      <c r="C9840" s="596" t="s">
        <v>8645</v>
      </c>
      <c r="D9840" s="596" t="s">
        <v>8500</v>
      </c>
      <c r="E9840" s="598">
        <v>92.26</v>
      </c>
    </row>
    <row r="9841" spans="1:5">
      <c r="A9841" s="596">
        <v>43460</v>
      </c>
      <c r="B9841" s="596" t="s">
        <v>10516</v>
      </c>
      <c r="C9841" s="596" t="s">
        <v>8643</v>
      </c>
      <c r="D9841" s="596" t="s">
        <v>8500</v>
      </c>
      <c r="E9841" s="598">
        <v>0.85</v>
      </c>
    </row>
    <row r="9842" spans="1:5">
      <c r="A9842" s="596">
        <v>43472</v>
      </c>
      <c r="B9842" s="596" t="s">
        <v>10517</v>
      </c>
      <c r="C9842" s="596" t="s">
        <v>8645</v>
      </c>
      <c r="D9842" s="596" t="s">
        <v>8500</v>
      </c>
      <c r="E9842" s="598">
        <v>159.72999999999999</v>
      </c>
    </row>
    <row r="9843" spans="1:5">
      <c r="A9843" s="596">
        <v>43461</v>
      </c>
      <c r="B9843" s="596" t="s">
        <v>10518</v>
      </c>
      <c r="C9843" s="596" t="s">
        <v>8643</v>
      </c>
      <c r="D9843" s="596" t="s">
        <v>8500</v>
      </c>
      <c r="E9843" s="598">
        <v>0.31</v>
      </c>
    </row>
    <row r="9844" spans="1:5">
      <c r="A9844" s="596">
        <v>43473</v>
      </c>
      <c r="B9844" s="596" t="s">
        <v>10519</v>
      </c>
      <c r="C9844" s="596" t="s">
        <v>8645</v>
      </c>
      <c r="D9844" s="596" t="s">
        <v>8500</v>
      </c>
      <c r="E9844" s="598">
        <v>59.28</v>
      </c>
    </row>
    <row r="9845" spans="1:5">
      <c r="A9845" s="596">
        <v>43463</v>
      </c>
      <c r="B9845" s="596" t="s">
        <v>10520</v>
      </c>
      <c r="C9845" s="596" t="s">
        <v>8643</v>
      </c>
      <c r="D9845" s="596" t="s">
        <v>8500</v>
      </c>
      <c r="E9845" s="598">
        <v>0.1</v>
      </c>
    </row>
    <row r="9846" spans="1:5">
      <c r="A9846" s="596">
        <v>43475</v>
      </c>
      <c r="B9846" s="596" t="s">
        <v>10521</v>
      </c>
      <c r="C9846" s="596" t="s">
        <v>8645</v>
      </c>
      <c r="D9846" s="596" t="s">
        <v>8500</v>
      </c>
      <c r="E9846" s="598">
        <v>18.73</v>
      </c>
    </row>
    <row r="9847" spans="1:5">
      <c r="A9847" s="596">
        <v>43462</v>
      </c>
      <c r="B9847" s="596" t="s">
        <v>10522</v>
      </c>
      <c r="C9847" s="596" t="s">
        <v>8643</v>
      </c>
      <c r="D9847" s="596" t="s">
        <v>8500</v>
      </c>
      <c r="E9847" s="598">
        <v>0.01</v>
      </c>
    </row>
    <row r="9848" spans="1:5">
      <c r="A9848" s="596">
        <v>43474</v>
      </c>
      <c r="B9848" s="596" t="s">
        <v>10523</v>
      </c>
      <c r="C9848" s="596" t="s">
        <v>8645</v>
      </c>
      <c r="D9848" s="596" t="s">
        <v>8500</v>
      </c>
      <c r="E9848" s="598">
        <v>2.29</v>
      </c>
    </row>
    <row r="9849" spans="1:5">
      <c r="A9849" s="596">
        <v>43464</v>
      </c>
      <c r="B9849" s="596" t="s">
        <v>10524</v>
      </c>
      <c r="C9849" s="596" t="s">
        <v>8643</v>
      </c>
      <c r="D9849" s="596" t="s">
        <v>8500</v>
      </c>
      <c r="E9849" s="597">
        <v>0.01</v>
      </c>
    </row>
    <row r="9850" spans="1:5">
      <c r="A9850" s="596">
        <v>43476</v>
      </c>
      <c r="B9850" s="596" t="s">
        <v>10525</v>
      </c>
      <c r="C9850" s="596" t="s">
        <v>8645</v>
      </c>
      <c r="D9850" s="596" t="s">
        <v>8500</v>
      </c>
      <c r="E9850" s="597">
        <v>0.01</v>
      </c>
    </row>
    <row r="9851" spans="1:5">
      <c r="A9851" s="596">
        <v>43465</v>
      </c>
      <c r="B9851" s="596" t="s">
        <v>10526</v>
      </c>
      <c r="C9851" s="596" t="s">
        <v>8643</v>
      </c>
      <c r="D9851" s="596" t="s">
        <v>8500</v>
      </c>
      <c r="E9851" s="598">
        <v>0.82</v>
      </c>
    </row>
    <row r="9852" spans="1:5">
      <c r="A9852" s="596">
        <v>43477</v>
      </c>
      <c r="B9852" s="596" t="s">
        <v>10527</v>
      </c>
      <c r="C9852" s="596" t="s">
        <v>8645</v>
      </c>
      <c r="D9852" s="596" t="s">
        <v>8500</v>
      </c>
      <c r="E9852" s="598">
        <v>155.21</v>
      </c>
    </row>
    <row r="9853" spans="1:5">
      <c r="A9853" s="596">
        <v>43466</v>
      </c>
      <c r="B9853" s="596" t="s">
        <v>10528</v>
      </c>
      <c r="C9853" s="596" t="s">
        <v>8643</v>
      </c>
      <c r="D9853" s="596" t="s">
        <v>8500</v>
      </c>
      <c r="E9853" s="598">
        <v>1.97</v>
      </c>
    </row>
    <row r="9854" spans="1:5">
      <c r="A9854" s="596">
        <v>43478</v>
      </c>
      <c r="B9854" s="596" t="s">
        <v>10529</v>
      </c>
      <c r="C9854" s="596" t="s">
        <v>8645</v>
      </c>
      <c r="D9854" s="596" t="s">
        <v>8500</v>
      </c>
      <c r="E9854" s="598">
        <v>371.21</v>
      </c>
    </row>
    <row r="9855" spans="1:5">
      <c r="A9855" s="596">
        <v>43467</v>
      </c>
      <c r="B9855" s="596" t="s">
        <v>10530</v>
      </c>
      <c r="C9855" s="596" t="s">
        <v>8643</v>
      </c>
      <c r="D9855" s="596" t="s">
        <v>8500</v>
      </c>
      <c r="E9855" s="598">
        <v>0.61</v>
      </c>
    </row>
    <row r="9856" spans="1:5">
      <c r="A9856" s="596">
        <v>43479</v>
      </c>
      <c r="B9856" s="596" t="s">
        <v>10531</v>
      </c>
      <c r="C9856" s="596" t="s">
        <v>8645</v>
      </c>
      <c r="D9856" s="596" t="s">
        <v>8500</v>
      </c>
      <c r="E9856" s="598">
        <v>114.72</v>
      </c>
    </row>
    <row r="9857" spans="1:5">
      <c r="A9857" s="596">
        <v>43468</v>
      </c>
      <c r="B9857" s="596" t="s">
        <v>10532</v>
      </c>
      <c r="C9857" s="596" t="s">
        <v>8643</v>
      </c>
      <c r="D9857" s="596" t="s">
        <v>8500</v>
      </c>
      <c r="E9857" s="598">
        <v>1.23</v>
      </c>
    </row>
    <row r="9858" spans="1:5">
      <c r="A9858" s="596">
        <v>43480</v>
      </c>
      <c r="B9858" s="596" t="s">
        <v>10533</v>
      </c>
      <c r="C9858" s="596" t="s">
        <v>8645</v>
      </c>
      <c r="D9858" s="596" t="s">
        <v>8500</v>
      </c>
      <c r="E9858" s="598">
        <v>232.31</v>
      </c>
    </row>
    <row r="9859" spans="1:5">
      <c r="A9859" s="596">
        <v>43469</v>
      </c>
      <c r="B9859" s="596" t="s">
        <v>10534</v>
      </c>
      <c r="C9859" s="596" t="s">
        <v>8643</v>
      </c>
      <c r="D9859" s="596" t="s">
        <v>8500</v>
      </c>
      <c r="E9859" s="598">
        <v>7.0000000000000007E-2</v>
      </c>
    </row>
    <row r="9860" spans="1:5">
      <c r="A9860" s="596">
        <v>43481</v>
      </c>
      <c r="B9860" s="596" t="s">
        <v>10535</v>
      </c>
      <c r="C9860" s="596" t="s">
        <v>8645</v>
      </c>
      <c r="D9860" s="596" t="s">
        <v>8500</v>
      </c>
      <c r="E9860" s="598">
        <v>12.77</v>
      </c>
    </row>
    <row r="9861" spans="1:5">
      <c r="A9861" s="596">
        <v>3119</v>
      </c>
      <c r="B9861" s="596" t="s">
        <v>10536</v>
      </c>
      <c r="C9861" s="596" t="s">
        <v>8494</v>
      </c>
      <c r="D9861" s="596" t="s">
        <v>8495</v>
      </c>
      <c r="E9861" s="598">
        <v>3.21</v>
      </c>
    </row>
    <row r="9862" spans="1:5">
      <c r="A9862" s="596">
        <v>3122</v>
      </c>
      <c r="B9862" s="596" t="s">
        <v>10537</v>
      </c>
      <c r="C9862" s="596" t="s">
        <v>8494</v>
      </c>
      <c r="D9862" s="596" t="s">
        <v>8495</v>
      </c>
      <c r="E9862" s="598">
        <v>6.54</v>
      </c>
    </row>
    <row r="9863" spans="1:5">
      <c r="A9863" s="596">
        <v>3121</v>
      </c>
      <c r="B9863" s="596" t="s">
        <v>10538</v>
      </c>
      <c r="C9863" s="596" t="s">
        <v>8494</v>
      </c>
      <c r="D9863" s="596" t="s">
        <v>8495</v>
      </c>
      <c r="E9863" s="598">
        <v>7.42</v>
      </c>
    </row>
    <row r="9864" spans="1:5">
      <c r="A9864" s="596">
        <v>3120</v>
      </c>
      <c r="B9864" s="596" t="s">
        <v>10539</v>
      </c>
      <c r="C9864" s="596" t="s">
        <v>8494</v>
      </c>
      <c r="D9864" s="596" t="s">
        <v>8495</v>
      </c>
      <c r="E9864" s="598">
        <v>14.06</v>
      </c>
    </row>
    <row r="9865" spans="1:5">
      <c r="A9865" s="596">
        <v>11455</v>
      </c>
      <c r="B9865" s="596" t="s">
        <v>10540</v>
      </c>
      <c r="C9865" s="596" t="s">
        <v>8494</v>
      </c>
      <c r="D9865" s="596" t="s">
        <v>8495</v>
      </c>
      <c r="E9865" s="598">
        <v>20.329999999999998</v>
      </c>
    </row>
    <row r="9866" spans="1:5">
      <c r="A9866" s="596">
        <v>11456</v>
      </c>
      <c r="B9866" s="596" t="s">
        <v>10541</v>
      </c>
      <c r="C9866" s="596" t="s">
        <v>8494</v>
      </c>
      <c r="D9866" s="596" t="s">
        <v>8495</v>
      </c>
      <c r="E9866" s="598">
        <v>24.31</v>
      </c>
    </row>
    <row r="9867" spans="1:5">
      <c r="A9867" s="596">
        <v>3107</v>
      </c>
      <c r="B9867" s="596" t="s">
        <v>10542</v>
      </c>
      <c r="C9867" s="596" t="s">
        <v>8494</v>
      </c>
      <c r="D9867" s="596" t="s">
        <v>8495</v>
      </c>
      <c r="E9867" s="597">
        <v>10.25</v>
      </c>
    </row>
    <row r="9868" spans="1:5">
      <c r="A9868" s="596">
        <v>43583</v>
      </c>
      <c r="B9868" s="596" t="s">
        <v>10543</v>
      </c>
      <c r="C9868" s="596" t="s">
        <v>8494</v>
      </c>
      <c r="D9868" s="596" t="s">
        <v>8495</v>
      </c>
      <c r="E9868" s="597">
        <v>11.56</v>
      </c>
    </row>
    <row r="9869" spans="1:5">
      <c r="A9869" s="596">
        <v>43586</v>
      </c>
      <c r="B9869" s="596" t="s">
        <v>10544</v>
      </c>
      <c r="C9869" s="596" t="s">
        <v>8494</v>
      </c>
      <c r="D9869" s="596" t="s">
        <v>8495</v>
      </c>
      <c r="E9869" s="598">
        <v>11.85</v>
      </c>
    </row>
    <row r="9870" spans="1:5">
      <c r="A9870" s="596">
        <v>11461</v>
      </c>
      <c r="B9870" s="596" t="s">
        <v>10545</v>
      </c>
      <c r="C9870" s="596" t="s">
        <v>8494</v>
      </c>
      <c r="D9870" s="596" t="s">
        <v>8495</v>
      </c>
      <c r="E9870" s="597">
        <v>12.91</v>
      </c>
    </row>
    <row r="9871" spans="1:5">
      <c r="A9871" s="596">
        <v>43587</v>
      </c>
      <c r="B9871" s="596" t="s">
        <v>10546</v>
      </c>
      <c r="C9871" s="596" t="s">
        <v>8494</v>
      </c>
      <c r="D9871" s="596" t="s">
        <v>8495</v>
      </c>
      <c r="E9871" s="597">
        <v>14.9</v>
      </c>
    </row>
    <row r="9872" spans="1:5">
      <c r="A9872" s="596">
        <v>3106</v>
      </c>
      <c r="B9872" s="596" t="s">
        <v>10547</v>
      </c>
      <c r="C9872" s="596" t="s">
        <v>8494</v>
      </c>
      <c r="D9872" s="596" t="s">
        <v>8495</v>
      </c>
      <c r="E9872" s="597">
        <v>18.899999999999999</v>
      </c>
    </row>
    <row r="9873" spans="1:5">
      <c r="A9873" s="596">
        <v>44539</v>
      </c>
      <c r="B9873" s="596" t="s">
        <v>10548</v>
      </c>
      <c r="C9873" s="596" t="s">
        <v>124</v>
      </c>
      <c r="D9873" s="596" t="s">
        <v>8495</v>
      </c>
      <c r="E9873" s="598">
        <v>3.64</v>
      </c>
    </row>
    <row r="9874" spans="1:5">
      <c r="A9874" s="596">
        <v>3123</v>
      </c>
      <c r="B9874" s="596" t="s">
        <v>10549</v>
      </c>
      <c r="C9874" s="596" t="s">
        <v>124</v>
      </c>
      <c r="D9874" s="596" t="s">
        <v>8500</v>
      </c>
      <c r="E9874" s="597">
        <v>3.4</v>
      </c>
    </row>
    <row r="9875" spans="1:5">
      <c r="A9875" s="596">
        <v>38125</v>
      </c>
      <c r="B9875" s="596" t="s">
        <v>10550</v>
      </c>
      <c r="C9875" s="596" t="s">
        <v>124</v>
      </c>
      <c r="D9875" s="596" t="s">
        <v>8495</v>
      </c>
      <c r="E9875" s="597">
        <v>1.1399999999999999</v>
      </c>
    </row>
    <row r="9876" spans="1:5">
      <c r="A9876" s="596">
        <v>39014</v>
      </c>
      <c r="B9876" s="596" t="s">
        <v>10551</v>
      </c>
      <c r="C9876" s="596" t="s">
        <v>124</v>
      </c>
      <c r="D9876" s="596" t="s">
        <v>8541</v>
      </c>
      <c r="E9876" s="597">
        <v>9.17</v>
      </c>
    </row>
    <row r="9877" spans="1:5">
      <c r="A9877" s="596">
        <v>39365</v>
      </c>
      <c r="B9877" s="596" t="s">
        <v>10552</v>
      </c>
      <c r="C9877" s="596" t="s">
        <v>8494</v>
      </c>
      <c r="D9877" s="596" t="s">
        <v>8495</v>
      </c>
      <c r="E9877" s="598">
        <v>1831.08</v>
      </c>
    </row>
    <row r="9878" spans="1:5">
      <c r="A9878" s="596">
        <v>39366</v>
      </c>
      <c r="B9878" s="596" t="s">
        <v>10553</v>
      </c>
      <c r="C9878" s="596" t="s">
        <v>8494</v>
      </c>
      <c r="D9878" s="596" t="s">
        <v>8495</v>
      </c>
      <c r="E9878" s="598">
        <v>2778.05</v>
      </c>
    </row>
    <row r="9879" spans="1:5">
      <c r="A9879" s="596">
        <v>39367</v>
      </c>
      <c r="B9879" s="596" t="s">
        <v>10554</v>
      </c>
      <c r="C9879" s="596" t="s">
        <v>8494</v>
      </c>
      <c r="D9879" s="596" t="s">
        <v>8495</v>
      </c>
      <c r="E9879" s="598">
        <v>4760.01</v>
      </c>
    </row>
    <row r="9880" spans="1:5">
      <c r="A9880" s="596">
        <v>37394</v>
      </c>
      <c r="B9880" s="596" t="s">
        <v>10555</v>
      </c>
      <c r="C9880" s="596" t="s">
        <v>10556</v>
      </c>
      <c r="D9880" s="596" t="s">
        <v>8541</v>
      </c>
      <c r="E9880" s="597">
        <v>46.62</v>
      </c>
    </row>
    <row r="9881" spans="1:5">
      <c r="A9881" s="596">
        <v>14146</v>
      </c>
      <c r="B9881" s="596" t="s">
        <v>10557</v>
      </c>
      <c r="C9881" s="596" t="s">
        <v>10556</v>
      </c>
      <c r="D9881" s="596" t="s">
        <v>8541</v>
      </c>
      <c r="E9881" s="597">
        <v>74.98</v>
      </c>
    </row>
    <row r="9882" spans="1:5">
      <c r="A9882" s="596">
        <v>938</v>
      </c>
      <c r="B9882" s="596" t="s">
        <v>10558</v>
      </c>
      <c r="C9882" s="596" t="s">
        <v>8539</v>
      </c>
      <c r="D9882" s="596" t="s">
        <v>8495</v>
      </c>
      <c r="E9882" s="597">
        <v>1.7</v>
      </c>
    </row>
    <row r="9883" spans="1:5">
      <c r="A9883" s="596">
        <v>937</v>
      </c>
      <c r="B9883" s="596" t="s">
        <v>10559</v>
      </c>
      <c r="C9883" s="596" t="s">
        <v>8539</v>
      </c>
      <c r="D9883" s="596" t="s">
        <v>8495</v>
      </c>
      <c r="E9883" s="597">
        <v>9.9</v>
      </c>
    </row>
    <row r="9884" spans="1:5">
      <c r="A9884" s="596">
        <v>939</v>
      </c>
      <c r="B9884" s="596" t="s">
        <v>10560</v>
      </c>
      <c r="C9884" s="596" t="s">
        <v>8539</v>
      </c>
      <c r="D9884" s="596" t="s">
        <v>8495</v>
      </c>
      <c r="E9884" s="597">
        <v>2.75</v>
      </c>
    </row>
    <row r="9885" spans="1:5">
      <c r="A9885" s="596">
        <v>944</v>
      </c>
      <c r="B9885" s="596" t="s">
        <v>10561</v>
      </c>
      <c r="C9885" s="596" t="s">
        <v>8539</v>
      </c>
      <c r="D9885" s="596" t="s">
        <v>8495</v>
      </c>
      <c r="E9885" s="597">
        <v>4.34</v>
      </c>
    </row>
    <row r="9886" spans="1:5">
      <c r="A9886" s="596">
        <v>940</v>
      </c>
      <c r="B9886" s="596" t="s">
        <v>10562</v>
      </c>
      <c r="C9886" s="596" t="s">
        <v>8539</v>
      </c>
      <c r="D9886" s="596" t="s">
        <v>8495</v>
      </c>
      <c r="E9886" s="598">
        <v>6.27</v>
      </c>
    </row>
    <row r="9887" spans="1:5">
      <c r="A9887" s="596">
        <v>44397</v>
      </c>
      <c r="B9887" s="596" t="s">
        <v>10563</v>
      </c>
      <c r="C9887" s="596" t="s">
        <v>8539</v>
      </c>
      <c r="D9887" s="596" t="s">
        <v>8495</v>
      </c>
      <c r="E9887" s="598">
        <v>2.17</v>
      </c>
    </row>
    <row r="9888" spans="1:5">
      <c r="A9888" s="596">
        <v>406</v>
      </c>
      <c r="B9888" s="596" t="s">
        <v>10564</v>
      </c>
      <c r="C9888" s="596" t="s">
        <v>8494</v>
      </c>
      <c r="D9888" s="596" t="s">
        <v>8495</v>
      </c>
      <c r="E9888" s="598">
        <v>96.34</v>
      </c>
    </row>
    <row r="9889" spans="1:5">
      <c r="A9889" s="596">
        <v>42529</v>
      </c>
      <c r="B9889" s="596" t="s">
        <v>10565</v>
      </c>
      <c r="C9889" s="596" t="s">
        <v>8539</v>
      </c>
      <c r="D9889" s="596" t="s">
        <v>8541</v>
      </c>
      <c r="E9889" s="598">
        <v>1.35</v>
      </c>
    </row>
    <row r="9890" spans="1:5">
      <c r="A9890" s="596">
        <v>39634</v>
      </c>
      <c r="B9890" s="596" t="s">
        <v>10566</v>
      </c>
      <c r="C9890" s="596" t="s">
        <v>8539</v>
      </c>
      <c r="D9890" s="596" t="s">
        <v>8495</v>
      </c>
      <c r="E9890" s="598">
        <v>7.64</v>
      </c>
    </row>
    <row r="9891" spans="1:5">
      <c r="A9891" s="596">
        <v>39701</v>
      </c>
      <c r="B9891" s="596" t="s">
        <v>10567</v>
      </c>
      <c r="C9891" s="596" t="s">
        <v>8494</v>
      </c>
      <c r="D9891" s="596" t="s">
        <v>8541</v>
      </c>
      <c r="E9891" s="598">
        <v>102.22</v>
      </c>
    </row>
    <row r="9892" spans="1:5">
      <c r="A9892" s="596">
        <v>12815</v>
      </c>
      <c r="B9892" s="596" t="s">
        <v>10568</v>
      </c>
      <c r="C9892" s="596" t="s">
        <v>8494</v>
      </c>
      <c r="D9892" s="596" t="s">
        <v>8495</v>
      </c>
      <c r="E9892" s="598">
        <v>11.28</v>
      </c>
    </row>
    <row r="9893" spans="1:5">
      <c r="A9893" s="596">
        <v>39431</v>
      </c>
      <c r="B9893" s="596" t="s">
        <v>10569</v>
      </c>
      <c r="C9893" s="596" t="s">
        <v>8539</v>
      </c>
      <c r="D9893" s="596" t="s">
        <v>8495</v>
      </c>
      <c r="E9893" s="598">
        <v>0.38</v>
      </c>
    </row>
    <row r="9894" spans="1:5">
      <c r="A9894" s="596">
        <v>39432</v>
      </c>
      <c r="B9894" s="596" t="s">
        <v>10570</v>
      </c>
      <c r="C9894" s="596" t="s">
        <v>8539</v>
      </c>
      <c r="D9894" s="596" t="s">
        <v>8495</v>
      </c>
      <c r="E9894" s="598">
        <v>3.38</v>
      </c>
    </row>
    <row r="9895" spans="1:5">
      <c r="A9895" s="596">
        <v>20111</v>
      </c>
      <c r="B9895" s="596" t="s">
        <v>10571</v>
      </c>
      <c r="C9895" s="596" t="s">
        <v>8494</v>
      </c>
      <c r="D9895" s="596" t="s">
        <v>8500</v>
      </c>
      <c r="E9895" s="598">
        <v>12.95</v>
      </c>
    </row>
    <row r="9896" spans="1:5">
      <c r="A9896" s="596">
        <v>21127</v>
      </c>
      <c r="B9896" s="596" t="s">
        <v>10572</v>
      </c>
      <c r="C9896" s="596" t="s">
        <v>8494</v>
      </c>
      <c r="D9896" s="596" t="s">
        <v>8495</v>
      </c>
      <c r="E9896" s="598">
        <v>4.8899999999999997</v>
      </c>
    </row>
    <row r="9897" spans="1:5">
      <c r="A9897" s="596">
        <v>404</v>
      </c>
      <c r="B9897" s="596" t="s">
        <v>10573</v>
      </c>
      <c r="C9897" s="596" t="s">
        <v>8539</v>
      </c>
      <c r="D9897" s="596" t="s">
        <v>8495</v>
      </c>
      <c r="E9897" s="598">
        <v>1.76</v>
      </c>
    </row>
    <row r="9898" spans="1:5">
      <c r="A9898" s="596">
        <v>14151</v>
      </c>
      <c r="B9898" s="596" t="s">
        <v>10574</v>
      </c>
      <c r="C9898" s="596" t="s">
        <v>8494</v>
      </c>
      <c r="D9898" s="596" t="s">
        <v>8541</v>
      </c>
      <c r="E9898" s="598">
        <v>53.89</v>
      </c>
    </row>
    <row r="9899" spans="1:5">
      <c r="A9899" s="596">
        <v>14153</v>
      </c>
      <c r="B9899" s="596" t="s">
        <v>10575</v>
      </c>
      <c r="C9899" s="596" t="s">
        <v>8494</v>
      </c>
      <c r="D9899" s="596" t="s">
        <v>8541</v>
      </c>
      <c r="E9899" s="598">
        <v>60.92</v>
      </c>
    </row>
    <row r="9900" spans="1:5">
      <c r="A9900" s="596">
        <v>14152</v>
      </c>
      <c r="B9900" s="596" t="s">
        <v>10576</v>
      </c>
      <c r="C9900" s="596" t="s">
        <v>8494</v>
      </c>
      <c r="D9900" s="596" t="s">
        <v>8541</v>
      </c>
      <c r="E9900" s="597">
        <v>46.76</v>
      </c>
    </row>
    <row r="9901" spans="1:5">
      <c r="A9901" s="596">
        <v>14154</v>
      </c>
      <c r="B9901" s="596" t="s">
        <v>10577</v>
      </c>
      <c r="C9901" s="596" t="s">
        <v>8494</v>
      </c>
      <c r="D9901" s="596" t="s">
        <v>8541</v>
      </c>
      <c r="E9901" s="598">
        <v>163.69</v>
      </c>
    </row>
    <row r="9902" spans="1:5">
      <c r="A9902" s="596">
        <v>3143</v>
      </c>
      <c r="B9902" s="596" t="s">
        <v>10578</v>
      </c>
      <c r="C9902" s="596" t="s">
        <v>8494</v>
      </c>
      <c r="D9902" s="596" t="s">
        <v>8495</v>
      </c>
      <c r="E9902" s="598">
        <v>8.91</v>
      </c>
    </row>
    <row r="9903" spans="1:5">
      <c r="A9903" s="596">
        <v>3146</v>
      </c>
      <c r="B9903" s="596" t="s">
        <v>10579</v>
      </c>
      <c r="C9903" s="596" t="s">
        <v>8494</v>
      </c>
      <c r="D9903" s="596" t="s">
        <v>8500</v>
      </c>
      <c r="E9903" s="598">
        <v>3.92</v>
      </c>
    </row>
    <row r="9904" spans="1:5">
      <c r="A9904" s="596">
        <v>3148</v>
      </c>
      <c r="B9904" s="596" t="s">
        <v>10580</v>
      </c>
      <c r="C9904" s="596" t="s">
        <v>8494</v>
      </c>
      <c r="D9904" s="596" t="s">
        <v>8495</v>
      </c>
      <c r="E9904" s="598">
        <v>14.45</v>
      </c>
    </row>
    <row r="9905" spans="1:5">
      <c r="A9905" s="596">
        <v>4310</v>
      </c>
      <c r="B9905" s="596" t="s">
        <v>10581</v>
      </c>
      <c r="C9905" s="596" t="s">
        <v>8494</v>
      </c>
      <c r="D9905" s="596" t="s">
        <v>8495</v>
      </c>
      <c r="E9905" s="598">
        <v>2.7</v>
      </c>
    </row>
    <row r="9906" spans="1:5">
      <c r="A9906" s="596">
        <v>4311</v>
      </c>
      <c r="B9906" s="596" t="s">
        <v>10582</v>
      </c>
      <c r="C9906" s="596" t="s">
        <v>8494</v>
      </c>
      <c r="D9906" s="596" t="s">
        <v>8495</v>
      </c>
      <c r="E9906" s="598">
        <v>1.9</v>
      </c>
    </row>
    <row r="9907" spans="1:5">
      <c r="A9907" s="596">
        <v>4312</v>
      </c>
      <c r="B9907" s="596" t="s">
        <v>10583</v>
      </c>
      <c r="C9907" s="596" t="s">
        <v>8494</v>
      </c>
      <c r="D9907" s="596" t="s">
        <v>8495</v>
      </c>
      <c r="E9907" s="598">
        <v>2.66</v>
      </c>
    </row>
    <row r="9908" spans="1:5">
      <c r="A9908" s="596">
        <v>13261</v>
      </c>
      <c r="B9908" s="596" t="s">
        <v>10584</v>
      </c>
      <c r="C9908" s="596" t="s">
        <v>8494</v>
      </c>
      <c r="D9908" s="596" t="s">
        <v>8495</v>
      </c>
      <c r="E9908" s="598">
        <v>4.4800000000000004</v>
      </c>
    </row>
    <row r="9909" spans="1:5">
      <c r="A9909" s="596">
        <v>3272</v>
      </c>
      <c r="B9909" s="596" t="s">
        <v>10585</v>
      </c>
      <c r="C9909" s="596" t="s">
        <v>8494</v>
      </c>
      <c r="D9909" s="596" t="s">
        <v>8495</v>
      </c>
      <c r="E9909" s="598">
        <v>42.91</v>
      </c>
    </row>
    <row r="9910" spans="1:5">
      <c r="A9910" s="596">
        <v>3265</v>
      </c>
      <c r="B9910" s="596" t="s">
        <v>10586</v>
      </c>
      <c r="C9910" s="596" t="s">
        <v>8494</v>
      </c>
      <c r="D9910" s="596" t="s">
        <v>8495</v>
      </c>
      <c r="E9910" s="598">
        <v>34.090000000000003</v>
      </c>
    </row>
    <row r="9911" spans="1:5">
      <c r="A9911" s="596">
        <v>3262</v>
      </c>
      <c r="B9911" s="596" t="s">
        <v>10587</v>
      </c>
      <c r="C9911" s="596" t="s">
        <v>8494</v>
      </c>
      <c r="D9911" s="596" t="s">
        <v>8495</v>
      </c>
      <c r="E9911" s="598">
        <v>14.92</v>
      </c>
    </row>
    <row r="9912" spans="1:5">
      <c r="A9912" s="596">
        <v>3264</v>
      </c>
      <c r="B9912" s="596" t="s">
        <v>10588</v>
      </c>
      <c r="C9912" s="596" t="s">
        <v>8494</v>
      </c>
      <c r="D9912" s="596" t="s">
        <v>8495</v>
      </c>
      <c r="E9912" s="598">
        <v>24.51</v>
      </c>
    </row>
    <row r="9913" spans="1:5">
      <c r="A9913" s="596">
        <v>3267</v>
      </c>
      <c r="B9913" s="596" t="s">
        <v>10589</v>
      </c>
      <c r="C9913" s="596" t="s">
        <v>8494</v>
      </c>
      <c r="D9913" s="596" t="s">
        <v>8495</v>
      </c>
      <c r="E9913" s="598">
        <v>80.06</v>
      </c>
    </row>
    <row r="9914" spans="1:5">
      <c r="A9914" s="596">
        <v>3266</v>
      </c>
      <c r="B9914" s="596" t="s">
        <v>10590</v>
      </c>
      <c r="C9914" s="596" t="s">
        <v>8494</v>
      </c>
      <c r="D9914" s="596" t="s">
        <v>8495</v>
      </c>
      <c r="E9914" s="598">
        <v>50.94</v>
      </c>
    </row>
    <row r="9915" spans="1:5">
      <c r="A9915" s="596">
        <v>3263</v>
      </c>
      <c r="B9915" s="596" t="s">
        <v>10591</v>
      </c>
      <c r="C9915" s="596" t="s">
        <v>8494</v>
      </c>
      <c r="D9915" s="596" t="s">
        <v>8495</v>
      </c>
      <c r="E9915" s="598">
        <v>20.38</v>
      </c>
    </row>
    <row r="9916" spans="1:5">
      <c r="A9916" s="596">
        <v>3268</v>
      </c>
      <c r="B9916" s="596" t="s">
        <v>10592</v>
      </c>
      <c r="C9916" s="596" t="s">
        <v>8494</v>
      </c>
      <c r="D9916" s="596" t="s">
        <v>8495</v>
      </c>
      <c r="E9916" s="597">
        <v>108.24</v>
      </c>
    </row>
    <row r="9917" spans="1:5">
      <c r="A9917" s="596">
        <v>3271</v>
      </c>
      <c r="B9917" s="596" t="s">
        <v>10593</v>
      </c>
      <c r="C9917" s="596" t="s">
        <v>8494</v>
      </c>
      <c r="D9917" s="596" t="s">
        <v>8495</v>
      </c>
      <c r="E9917" s="597">
        <v>160.03</v>
      </c>
    </row>
    <row r="9918" spans="1:5">
      <c r="A9918" s="596">
        <v>3270</v>
      </c>
      <c r="B9918" s="596" t="s">
        <v>10594</v>
      </c>
      <c r="C9918" s="596" t="s">
        <v>8494</v>
      </c>
      <c r="D9918" s="596" t="s">
        <v>8495</v>
      </c>
      <c r="E9918" s="597">
        <v>268.86</v>
      </c>
    </row>
    <row r="9919" spans="1:5">
      <c r="A9919" s="596">
        <v>3275</v>
      </c>
      <c r="B9919" s="596" t="s">
        <v>10595</v>
      </c>
      <c r="C9919" s="596" t="s">
        <v>8898</v>
      </c>
      <c r="D9919" s="596" t="s">
        <v>8495</v>
      </c>
      <c r="E9919" s="597">
        <v>120.99</v>
      </c>
    </row>
    <row r="9920" spans="1:5">
      <c r="A9920" s="596">
        <v>39512</v>
      </c>
      <c r="B9920" s="596" t="s">
        <v>10596</v>
      </c>
      <c r="C9920" s="596" t="s">
        <v>8898</v>
      </c>
      <c r="D9920" s="596" t="s">
        <v>8541</v>
      </c>
      <c r="E9920" s="597">
        <v>114.99</v>
      </c>
    </row>
    <row r="9921" spans="1:5">
      <c r="A9921" s="596">
        <v>39511</v>
      </c>
      <c r="B9921" s="596" t="s">
        <v>10597</v>
      </c>
      <c r="C9921" s="596" t="s">
        <v>8898</v>
      </c>
      <c r="D9921" s="596" t="s">
        <v>8541</v>
      </c>
      <c r="E9921" s="597">
        <v>125.43</v>
      </c>
    </row>
    <row r="9922" spans="1:5">
      <c r="A9922" s="596">
        <v>39513</v>
      </c>
      <c r="B9922" s="596" t="s">
        <v>10598</v>
      </c>
      <c r="C9922" s="596" t="s">
        <v>8898</v>
      </c>
      <c r="D9922" s="596" t="s">
        <v>8541</v>
      </c>
      <c r="E9922" s="597">
        <v>134.53</v>
      </c>
    </row>
    <row r="9923" spans="1:5">
      <c r="A9923" s="596">
        <v>3286</v>
      </c>
      <c r="B9923" s="596" t="s">
        <v>10599</v>
      </c>
      <c r="C9923" s="596" t="s">
        <v>8898</v>
      </c>
      <c r="D9923" s="596" t="s">
        <v>8541</v>
      </c>
      <c r="E9923" s="597">
        <v>86.02</v>
      </c>
    </row>
    <row r="9924" spans="1:5">
      <c r="A9924" s="596">
        <v>3287</v>
      </c>
      <c r="B9924" s="596" t="s">
        <v>10600</v>
      </c>
      <c r="C9924" s="596" t="s">
        <v>8898</v>
      </c>
      <c r="D9924" s="596" t="s">
        <v>8541</v>
      </c>
      <c r="E9924" s="597">
        <v>130</v>
      </c>
    </row>
    <row r="9925" spans="1:5">
      <c r="A9925" s="596">
        <v>3283</v>
      </c>
      <c r="B9925" s="596" t="s">
        <v>10601</v>
      </c>
      <c r="C9925" s="596" t="s">
        <v>8898</v>
      </c>
      <c r="D9925" s="596" t="s">
        <v>8541</v>
      </c>
      <c r="E9925" s="597">
        <v>27.3</v>
      </c>
    </row>
    <row r="9926" spans="1:5">
      <c r="A9926" s="596">
        <v>11587</v>
      </c>
      <c r="B9926" s="596" t="s">
        <v>10602</v>
      </c>
      <c r="C9926" s="596" t="s">
        <v>8898</v>
      </c>
      <c r="D9926" s="596" t="s">
        <v>8495</v>
      </c>
      <c r="E9926" s="597">
        <v>82.96</v>
      </c>
    </row>
    <row r="9927" spans="1:5">
      <c r="A9927" s="596">
        <v>36225</v>
      </c>
      <c r="B9927" s="596" t="s">
        <v>10603</v>
      </c>
      <c r="C9927" s="596" t="s">
        <v>8898</v>
      </c>
      <c r="D9927" s="596" t="s">
        <v>8495</v>
      </c>
      <c r="E9927" s="597">
        <v>33.700000000000003</v>
      </c>
    </row>
    <row r="9928" spans="1:5">
      <c r="A9928" s="596">
        <v>36230</v>
      </c>
      <c r="B9928" s="596" t="s">
        <v>10604</v>
      </c>
      <c r="C9928" s="596" t="s">
        <v>8898</v>
      </c>
      <c r="D9928" s="596" t="s">
        <v>8500</v>
      </c>
      <c r="E9928" s="597">
        <v>24.76</v>
      </c>
    </row>
    <row r="9929" spans="1:5">
      <c r="A9929" s="596">
        <v>36238</v>
      </c>
      <c r="B9929" s="596" t="s">
        <v>10605</v>
      </c>
      <c r="C9929" s="596" t="s">
        <v>8898</v>
      </c>
      <c r="D9929" s="596" t="s">
        <v>8495</v>
      </c>
      <c r="E9929" s="597">
        <v>24.19</v>
      </c>
    </row>
    <row r="9930" spans="1:5">
      <c r="A9930" s="596">
        <v>39363</v>
      </c>
      <c r="B9930" s="596" t="s">
        <v>10606</v>
      </c>
      <c r="C9930" s="596" t="s">
        <v>8494</v>
      </c>
      <c r="D9930" s="596" t="s">
        <v>8495</v>
      </c>
      <c r="E9930" s="598">
        <v>5397.41</v>
      </c>
    </row>
    <row r="9931" spans="1:5">
      <c r="A9931" s="596">
        <v>39361</v>
      </c>
      <c r="B9931" s="596" t="s">
        <v>10607</v>
      </c>
      <c r="C9931" s="596" t="s">
        <v>8494</v>
      </c>
      <c r="D9931" s="596" t="s">
        <v>8495</v>
      </c>
      <c r="E9931" s="598">
        <v>1648.94</v>
      </c>
    </row>
    <row r="9932" spans="1:5">
      <c r="A9932" s="596">
        <v>39362</v>
      </c>
      <c r="B9932" s="596" t="s">
        <v>10608</v>
      </c>
      <c r="C9932" s="596" t="s">
        <v>8494</v>
      </c>
      <c r="D9932" s="596" t="s">
        <v>8495</v>
      </c>
      <c r="E9932" s="598">
        <v>2912.95</v>
      </c>
    </row>
    <row r="9933" spans="1:5">
      <c r="A9933" s="596">
        <v>39364</v>
      </c>
      <c r="B9933" s="596" t="s">
        <v>10609</v>
      </c>
      <c r="C9933" s="596" t="s">
        <v>8494</v>
      </c>
      <c r="D9933" s="596" t="s">
        <v>8495</v>
      </c>
      <c r="E9933" s="598">
        <v>11384.56</v>
      </c>
    </row>
    <row r="9934" spans="1:5">
      <c r="A9934" s="596">
        <v>14576</v>
      </c>
      <c r="B9934" s="596" t="s">
        <v>10610</v>
      </c>
      <c r="C9934" s="596" t="s">
        <v>8494</v>
      </c>
      <c r="D9934" s="596" t="s">
        <v>8541</v>
      </c>
      <c r="E9934" s="598">
        <v>6008274.6399999997</v>
      </c>
    </row>
    <row r="9935" spans="1:5">
      <c r="A9935" s="596">
        <v>13877</v>
      </c>
      <c r="B9935" s="596" t="s">
        <v>10611</v>
      </c>
      <c r="C9935" s="596" t="s">
        <v>8494</v>
      </c>
      <c r="D9935" s="596" t="s">
        <v>8541</v>
      </c>
      <c r="E9935" s="598">
        <v>2572052.7599999998</v>
      </c>
    </row>
    <row r="9936" spans="1:5">
      <c r="A9936" s="596">
        <v>7307</v>
      </c>
      <c r="B9936" s="596" t="s">
        <v>10612</v>
      </c>
      <c r="C9936" s="596" t="s">
        <v>8545</v>
      </c>
      <c r="D9936" s="596" t="s">
        <v>8495</v>
      </c>
      <c r="E9936" s="598">
        <v>36.25</v>
      </c>
    </row>
    <row r="9937" spans="1:5">
      <c r="A9937" s="596">
        <v>38122</v>
      </c>
      <c r="B9937" s="596" t="s">
        <v>10613</v>
      </c>
      <c r="C9937" s="596" t="s">
        <v>8545</v>
      </c>
      <c r="D9937" s="596" t="s">
        <v>8495</v>
      </c>
      <c r="E9937" s="597">
        <v>11.35</v>
      </c>
    </row>
    <row r="9938" spans="1:5">
      <c r="A9938" s="596">
        <v>43653</v>
      </c>
      <c r="B9938" s="596" t="s">
        <v>10614</v>
      </c>
      <c r="C9938" s="596" t="s">
        <v>8545</v>
      </c>
      <c r="D9938" s="596" t="s">
        <v>8495</v>
      </c>
      <c r="E9938" s="597">
        <v>33.44</v>
      </c>
    </row>
    <row r="9939" spans="1:5">
      <c r="A9939" s="596">
        <v>38633</v>
      </c>
      <c r="B9939" s="596" t="s">
        <v>10615</v>
      </c>
      <c r="C9939" s="596" t="s">
        <v>8494</v>
      </c>
      <c r="D9939" s="596" t="s">
        <v>8495</v>
      </c>
      <c r="E9939" s="598">
        <v>24.38</v>
      </c>
    </row>
    <row r="9940" spans="1:5">
      <c r="A9940" s="596">
        <v>12344</v>
      </c>
      <c r="B9940" s="596" t="s">
        <v>10616</v>
      </c>
      <c r="C9940" s="596" t="s">
        <v>8494</v>
      </c>
      <c r="D9940" s="596" t="s">
        <v>8495</v>
      </c>
      <c r="E9940" s="598">
        <v>7.1</v>
      </c>
    </row>
    <row r="9941" spans="1:5">
      <c r="A9941" s="596">
        <v>12343</v>
      </c>
      <c r="B9941" s="596" t="s">
        <v>10617</v>
      </c>
      <c r="C9941" s="596" t="s">
        <v>8494</v>
      </c>
      <c r="D9941" s="596" t="s">
        <v>8495</v>
      </c>
      <c r="E9941" s="597">
        <v>11.01</v>
      </c>
    </row>
    <row r="9942" spans="1:5">
      <c r="A9942" s="596">
        <v>3295</v>
      </c>
      <c r="B9942" s="596" t="s">
        <v>10618</v>
      </c>
      <c r="C9942" s="596" t="s">
        <v>8494</v>
      </c>
      <c r="D9942" s="596" t="s">
        <v>8495</v>
      </c>
      <c r="E9942" s="597">
        <v>38.44</v>
      </c>
    </row>
    <row r="9943" spans="1:5">
      <c r="A9943" s="596">
        <v>3302</v>
      </c>
      <c r="B9943" s="596" t="s">
        <v>10619</v>
      </c>
      <c r="C9943" s="596" t="s">
        <v>8494</v>
      </c>
      <c r="D9943" s="596" t="s">
        <v>8495</v>
      </c>
      <c r="E9943" s="597">
        <v>40.19</v>
      </c>
    </row>
    <row r="9944" spans="1:5">
      <c r="A9944" s="596">
        <v>3297</v>
      </c>
      <c r="B9944" s="596" t="s">
        <v>10620</v>
      </c>
      <c r="C9944" s="596" t="s">
        <v>8494</v>
      </c>
      <c r="D9944" s="596" t="s">
        <v>8495</v>
      </c>
      <c r="E9944" s="597">
        <v>42.9</v>
      </c>
    </row>
    <row r="9945" spans="1:5">
      <c r="A9945" s="596">
        <v>3294</v>
      </c>
      <c r="B9945" s="596" t="s">
        <v>10621</v>
      </c>
      <c r="C9945" s="596" t="s">
        <v>8494</v>
      </c>
      <c r="D9945" s="596" t="s">
        <v>8495</v>
      </c>
      <c r="E9945" s="597">
        <v>43.56</v>
      </c>
    </row>
    <row r="9946" spans="1:5">
      <c r="A9946" s="596">
        <v>3292</v>
      </c>
      <c r="B9946" s="596" t="s">
        <v>10622</v>
      </c>
      <c r="C9946" s="596" t="s">
        <v>8494</v>
      </c>
      <c r="D9946" s="596" t="s">
        <v>8500</v>
      </c>
      <c r="E9946" s="597">
        <v>40.92</v>
      </c>
    </row>
    <row r="9947" spans="1:5">
      <c r="A9947" s="596">
        <v>3298</v>
      </c>
      <c r="B9947" s="596" t="s">
        <v>10623</v>
      </c>
      <c r="C9947" s="596" t="s">
        <v>8494</v>
      </c>
      <c r="D9947" s="596" t="s">
        <v>8495</v>
      </c>
      <c r="E9947" s="597">
        <v>95.9</v>
      </c>
    </row>
    <row r="9948" spans="1:5">
      <c r="A9948" s="596">
        <v>34802</v>
      </c>
      <c r="B9948" s="596" t="s">
        <v>10624</v>
      </c>
      <c r="C9948" s="596" t="s">
        <v>8494</v>
      </c>
      <c r="D9948" s="596" t="s">
        <v>8495</v>
      </c>
      <c r="E9948" s="598">
        <v>1297.27</v>
      </c>
    </row>
    <row r="9949" spans="1:5">
      <c r="A9949" s="596">
        <v>11588</v>
      </c>
      <c r="B9949" s="596" t="s">
        <v>10625</v>
      </c>
      <c r="C9949" s="596" t="s">
        <v>8494</v>
      </c>
      <c r="D9949" s="596" t="s">
        <v>8495</v>
      </c>
      <c r="E9949" s="598">
        <v>1399.54</v>
      </c>
    </row>
    <row r="9950" spans="1:5">
      <c r="A9950" s="596">
        <v>34383</v>
      </c>
      <c r="B9950" s="596" t="s">
        <v>10626</v>
      </c>
      <c r="C9950" s="596" t="s">
        <v>8494</v>
      </c>
      <c r="D9950" s="596" t="s">
        <v>8495</v>
      </c>
      <c r="E9950" s="598">
        <v>1539.6</v>
      </c>
    </row>
    <row r="9951" spans="1:5">
      <c r="A9951" s="596">
        <v>40451</v>
      </c>
      <c r="B9951" s="596" t="s">
        <v>10627</v>
      </c>
      <c r="C9951" s="596" t="s">
        <v>8898</v>
      </c>
      <c r="D9951" s="596" t="s">
        <v>8495</v>
      </c>
      <c r="E9951" s="597">
        <v>124.45</v>
      </c>
    </row>
    <row r="9952" spans="1:5">
      <c r="A9952" s="596">
        <v>40453</v>
      </c>
      <c r="B9952" s="596" t="s">
        <v>10628</v>
      </c>
      <c r="C9952" s="596" t="s">
        <v>8898</v>
      </c>
      <c r="D9952" s="596" t="s">
        <v>8495</v>
      </c>
      <c r="E9952" s="597">
        <v>134.65</v>
      </c>
    </row>
    <row r="9953" spans="1:5">
      <c r="A9953" s="596">
        <v>40452</v>
      </c>
      <c r="B9953" s="596" t="s">
        <v>10629</v>
      </c>
      <c r="C9953" s="596" t="s">
        <v>8898</v>
      </c>
      <c r="D9953" s="596" t="s">
        <v>8495</v>
      </c>
      <c r="E9953" s="597">
        <v>147.69999999999999</v>
      </c>
    </row>
    <row r="9954" spans="1:5">
      <c r="A9954" s="596">
        <v>11594</v>
      </c>
      <c r="B9954" s="596" t="s">
        <v>10630</v>
      </c>
      <c r="C9954" s="596" t="s">
        <v>8494</v>
      </c>
      <c r="D9954" s="596" t="s">
        <v>8495</v>
      </c>
      <c r="E9954" s="597">
        <v>446.08</v>
      </c>
    </row>
    <row r="9955" spans="1:5">
      <c r="A9955" s="596">
        <v>3311</v>
      </c>
      <c r="B9955" s="596" t="s">
        <v>10631</v>
      </c>
      <c r="C9955" s="596" t="s">
        <v>8641</v>
      </c>
      <c r="D9955" s="596" t="s">
        <v>8495</v>
      </c>
      <c r="E9955" s="597">
        <v>446.08</v>
      </c>
    </row>
    <row r="9956" spans="1:5">
      <c r="A9956" s="596">
        <v>11599</v>
      </c>
      <c r="B9956" s="596" t="s">
        <v>10632</v>
      </c>
      <c r="C9956" s="596" t="s">
        <v>8494</v>
      </c>
      <c r="D9956" s="596" t="s">
        <v>8495</v>
      </c>
      <c r="E9956" s="597">
        <v>593.23</v>
      </c>
    </row>
    <row r="9957" spans="1:5">
      <c r="A9957" s="596">
        <v>11593</v>
      </c>
      <c r="B9957" s="596" t="s">
        <v>10633</v>
      </c>
      <c r="C9957" s="596" t="s">
        <v>8494</v>
      </c>
      <c r="D9957" s="596" t="s">
        <v>8495</v>
      </c>
      <c r="E9957" s="597">
        <v>831.67</v>
      </c>
    </row>
    <row r="9958" spans="1:5">
      <c r="A9958" s="596">
        <v>3314</v>
      </c>
      <c r="B9958" s="596" t="s">
        <v>10634</v>
      </c>
      <c r="C9958" s="596" t="s">
        <v>8641</v>
      </c>
      <c r="D9958" s="596" t="s">
        <v>8495</v>
      </c>
      <c r="E9958" s="597">
        <v>594.80999999999995</v>
      </c>
    </row>
    <row r="9959" spans="1:5">
      <c r="A9959" s="596">
        <v>11597</v>
      </c>
      <c r="B9959" s="596" t="s">
        <v>10635</v>
      </c>
      <c r="C9959" s="596" t="s">
        <v>8494</v>
      </c>
      <c r="D9959" s="596" t="s">
        <v>8495</v>
      </c>
      <c r="E9959" s="597">
        <v>691.69</v>
      </c>
    </row>
    <row r="9960" spans="1:5">
      <c r="A9960" s="596">
        <v>3309</v>
      </c>
      <c r="B9960" s="596" t="s">
        <v>10636</v>
      </c>
      <c r="C9960" s="596" t="s">
        <v>8641</v>
      </c>
      <c r="D9960" s="596" t="s">
        <v>8495</v>
      </c>
      <c r="E9960" s="597">
        <v>472.36</v>
      </c>
    </row>
    <row r="9961" spans="1:5">
      <c r="A9961" s="596">
        <v>34612</v>
      </c>
      <c r="B9961" s="596" t="s">
        <v>10637</v>
      </c>
      <c r="C9961" s="596" t="s">
        <v>8494</v>
      </c>
      <c r="D9961" s="596" t="s">
        <v>8495</v>
      </c>
      <c r="E9961" s="597">
        <v>855.5</v>
      </c>
    </row>
    <row r="9962" spans="1:5">
      <c r="A9962" s="596">
        <v>34635</v>
      </c>
      <c r="B9962" s="596" t="s">
        <v>10638</v>
      </c>
      <c r="C9962" s="596" t="s">
        <v>8494</v>
      </c>
      <c r="D9962" s="596" t="s">
        <v>8495</v>
      </c>
      <c r="E9962" s="598">
        <v>1100.1400000000001</v>
      </c>
    </row>
    <row r="9963" spans="1:5">
      <c r="A9963" s="596">
        <v>34633</v>
      </c>
      <c r="B9963" s="596" t="s">
        <v>10639</v>
      </c>
      <c r="C9963" s="596" t="s">
        <v>8494</v>
      </c>
      <c r="D9963" s="596" t="s">
        <v>8495</v>
      </c>
      <c r="E9963" s="598">
        <v>1212.6400000000001</v>
      </c>
    </row>
    <row r="9964" spans="1:5">
      <c r="A9964" s="596">
        <v>40440</v>
      </c>
      <c r="B9964" s="596" t="s">
        <v>10640</v>
      </c>
      <c r="C9964" s="596" t="s">
        <v>8641</v>
      </c>
      <c r="D9964" s="596" t="s">
        <v>8495</v>
      </c>
      <c r="E9964" s="597">
        <v>619.55999999999995</v>
      </c>
    </row>
    <row r="9965" spans="1:5">
      <c r="A9965" s="596">
        <v>40441</v>
      </c>
      <c r="B9965" s="596" t="s">
        <v>10641</v>
      </c>
      <c r="C9965" s="596" t="s">
        <v>8641</v>
      </c>
      <c r="D9965" s="596" t="s">
        <v>8495</v>
      </c>
      <c r="E9965" s="597">
        <v>395.55</v>
      </c>
    </row>
    <row r="9966" spans="1:5">
      <c r="A9966" s="596">
        <v>40449</v>
      </c>
      <c r="B9966" s="596" t="s">
        <v>10642</v>
      </c>
      <c r="C9966" s="596" t="s">
        <v>8641</v>
      </c>
      <c r="D9966" s="596" t="s">
        <v>8495</v>
      </c>
      <c r="E9966" s="597">
        <v>332.53</v>
      </c>
    </row>
    <row r="9967" spans="1:5">
      <c r="A9967" s="596">
        <v>34800</v>
      </c>
      <c r="B9967" s="596" t="s">
        <v>10643</v>
      </c>
      <c r="C9967" s="596" t="s">
        <v>8641</v>
      </c>
      <c r="D9967" s="596" t="s">
        <v>8495</v>
      </c>
      <c r="E9967" s="597">
        <v>415.83</v>
      </c>
    </row>
    <row r="9968" spans="1:5">
      <c r="A9968" s="596">
        <v>11592</v>
      </c>
      <c r="B9968" s="596" t="s">
        <v>10644</v>
      </c>
      <c r="C9968" s="596" t="s">
        <v>8494</v>
      </c>
      <c r="D9968" s="596" t="s">
        <v>8495</v>
      </c>
      <c r="E9968" s="598">
        <v>594.80999999999995</v>
      </c>
    </row>
    <row r="9969" spans="1:5">
      <c r="A9969" s="596">
        <v>40438</v>
      </c>
      <c r="B9969" s="596" t="s">
        <v>10645</v>
      </c>
      <c r="C9969" s="596" t="s">
        <v>8641</v>
      </c>
      <c r="D9969" s="596" t="s">
        <v>8495</v>
      </c>
      <c r="E9969" s="598">
        <v>277.02999999999997</v>
      </c>
    </row>
    <row r="9970" spans="1:5">
      <c r="A9970" s="596">
        <v>40436</v>
      </c>
      <c r="B9970" s="596" t="s">
        <v>10646</v>
      </c>
      <c r="C9970" s="596" t="s">
        <v>8641</v>
      </c>
      <c r="D9970" s="596" t="s">
        <v>8495</v>
      </c>
      <c r="E9970" s="597">
        <v>345.44</v>
      </c>
    </row>
    <row r="9971" spans="1:5">
      <c r="A9971" s="596">
        <v>11596</v>
      </c>
      <c r="B9971" s="596" t="s">
        <v>10647</v>
      </c>
      <c r="C9971" s="596" t="s">
        <v>8494</v>
      </c>
      <c r="D9971" s="596" t="s">
        <v>8495</v>
      </c>
      <c r="E9971" s="597">
        <v>472.36</v>
      </c>
    </row>
    <row r="9972" spans="1:5">
      <c r="A9972" s="596">
        <v>4315</v>
      </c>
      <c r="B9972" s="596" t="s">
        <v>10648</v>
      </c>
      <c r="C9972" s="596" t="s">
        <v>8494</v>
      </c>
      <c r="D9972" s="596" t="s">
        <v>8495</v>
      </c>
      <c r="E9972" s="597">
        <v>1.96</v>
      </c>
    </row>
    <row r="9973" spans="1:5">
      <c r="A9973" s="596">
        <v>402</v>
      </c>
      <c r="B9973" s="596" t="s">
        <v>10649</v>
      </c>
      <c r="C9973" s="596" t="s">
        <v>8494</v>
      </c>
      <c r="D9973" s="596" t="s">
        <v>8495</v>
      </c>
      <c r="E9973" s="597">
        <v>19.100000000000001</v>
      </c>
    </row>
    <row r="9974" spans="1:5">
      <c r="A9974" s="596">
        <v>4226</v>
      </c>
      <c r="B9974" s="596" t="s">
        <v>10650</v>
      </c>
      <c r="C9974" s="596" t="s">
        <v>124</v>
      </c>
      <c r="D9974" s="596" t="s">
        <v>8500</v>
      </c>
      <c r="E9974" s="597">
        <v>8.85</v>
      </c>
    </row>
    <row r="9975" spans="1:5">
      <c r="A9975" s="596">
        <v>4222</v>
      </c>
      <c r="B9975" s="596" t="s">
        <v>10651</v>
      </c>
      <c r="C9975" s="596" t="s">
        <v>8545</v>
      </c>
      <c r="D9975" s="596" t="s">
        <v>8500</v>
      </c>
      <c r="E9975" s="597">
        <v>6.16</v>
      </c>
    </row>
    <row r="9976" spans="1:5">
      <c r="A9976" s="596">
        <v>34804</v>
      </c>
      <c r="B9976" s="596" t="s">
        <v>10652</v>
      </c>
      <c r="C9976" s="596" t="s">
        <v>8898</v>
      </c>
      <c r="D9976" s="596" t="s">
        <v>8495</v>
      </c>
      <c r="E9976" s="597">
        <v>50.21</v>
      </c>
    </row>
    <row r="9977" spans="1:5">
      <c r="A9977" s="596">
        <v>4013</v>
      </c>
      <c r="B9977" s="596" t="s">
        <v>10653</v>
      </c>
      <c r="C9977" s="596" t="s">
        <v>8898</v>
      </c>
      <c r="D9977" s="596" t="s">
        <v>8541</v>
      </c>
      <c r="E9977" s="597">
        <v>7.21</v>
      </c>
    </row>
    <row r="9978" spans="1:5">
      <c r="A9978" s="596">
        <v>4011</v>
      </c>
      <c r="B9978" s="596" t="s">
        <v>10654</v>
      </c>
      <c r="C9978" s="596" t="s">
        <v>8898</v>
      </c>
      <c r="D9978" s="596" t="s">
        <v>8541</v>
      </c>
      <c r="E9978" s="598">
        <v>8.0500000000000007</v>
      </c>
    </row>
    <row r="9979" spans="1:5">
      <c r="A9979" s="596">
        <v>4021</v>
      </c>
      <c r="B9979" s="596" t="s">
        <v>10655</v>
      </c>
      <c r="C9979" s="596" t="s">
        <v>8898</v>
      </c>
      <c r="D9979" s="596" t="s">
        <v>8541</v>
      </c>
      <c r="E9979" s="598">
        <v>10.039999999999999</v>
      </c>
    </row>
    <row r="9980" spans="1:5">
      <c r="A9980" s="596">
        <v>4019</v>
      </c>
      <c r="B9980" s="596" t="s">
        <v>10656</v>
      </c>
      <c r="C9980" s="596" t="s">
        <v>8898</v>
      </c>
      <c r="D9980" s="596" t="s">
        <v>8541</v>
      </c>
      <c r="E9980" s="597">
        <v>12.06</v>
      </c>
    </row>
    <row r="9981" spans="1:5">
      <c r="A9981" s="596">
        <v>4012</v>
      </c>
      <c r="B9981" s="596" t="s">
        <v>10657</v>
      </c>
      <c r="C9981" s="596" t="s">
        <v>8898</v>
      </c>
      <c r="D9981" s="596" t="s">
        <v>8541</v>
      </c>
      <c r="E9981" s="597">
        <v>16.149999999999999</v>
      </c>
    </row>
    <row r="9982" spans="1:5">
      <c r="A9982" s="596">
        <v>4020</v>
      </c>
      <c r="B9982" s="596" t="s">
        <v>10658</v>
      </c>
      <c r="C9982" s="596" t="s">
        <v>8898</v>
      </c>
      <c r="D9982" s="596" t="s">
        <v>8541</v>
      </c>
      <c r="E9982" s="598">
        <v>20.23</v>
      </c>
    </row>
    <row r="9983" spans="1:5">
      <c r="A9983" s="596">
        <v>4018</v>
      </c>
      <c r="B9983" s="596" t="s">
        <v>10659</v>
      </c>
      <c r="C9983" s="596" t="s">
        <v>8898</v>
      </c>
      <c r="D9983" s="596" t="s">
        <v>8541</v>
      </c>
      <c r="E9983" s="597">
        <v>24.23</v>
      </c>
    </row>
    <row r="9984" spans="1:5">
      <c r="A9984" s="596">
        <v>36498</v>
      </c>
      <c r="B9984" s="596" t="s">
        <v>10660</v>
      </c>
      <c r="C9984" s="596" t="s">
        <v>8494</v>
      </c>
      <c r="D9984" s="596" t="s">
        <v>8541</v>
      </c>
      <c r="E9984" s="598">
        <v>8600.61</v>
      </c>
    </row>
    <row r="9985" spans="1:5">
      <c r="A9985" s="596">
        <v>12872</v>
      </c>
      <c r="B9985" s="596" t="s">
        <v>10661</v>
      </c>
      <c r="C9985" s="596" t="s">
        <v>8643</v>
      </c>
      <c r="D9985" s="596" t="s">
        <v>8495</v>
      </c>
      <c r="E9985" s="598">
        <v>16.420000000000002</v>
      </c>
    </row>
    <row r="9986" spans="1:5">
      <c r="A9986" s="596">
        <v>41075</v>
      </c>
      <c r="B9986" s="596" t="s">
        <v>10662</v>
      </c>
      <c r="C9986" s="596" t="s">
        <v>8645</v>
      </c>
      <c r="D9986" s="596" t="s">
        <v>8495</v>
      </c>
      <c r="E9986" s="598">
        <v>2886.81</v>
      </c>
    </row>
    <row r="9987" spans="1:5">
      <c r="A9987" s="596">
        <v>44324</v>
      </c>
      <c r="B9987" s="596" t="s">
        <v>10663</v>
      </c>
      <c r="C9987" s="596" t="s">
        <v>124</v>
      </c>
      <c r="D9987" s="596" t="s">
        <v>8495</v>
      </c>
      <c r="E9987" s="597">
        <v>3.35</v>
      </c>
    </row>
    <row r="9988" spans="1:5">
      <c r="A9988" s="596">
        <v>3315</v>
      </c>
      <c r="B9988" s="596" t="s">
        <v>10664</v>
      </c>
      <c r="C9988" s="596" t="s">
        <v>124</v>
      </c>
      <c r="D9988" s="596" t="s">
        <v>8495</v>
      </c>
      <c r="E9988" s="597">
        <v>0.97</v>
      </c>
    </row>
    <row r="9989" spans="1:5">
      <c r="A9989" s="596">
        <v>36870</v>
      </c>
      <c r="B9989" s="596" t="s">
        <v>10665</v>
      </c>
      <c r="C9989" s="596" t="s">
        <v>124</v>
      </c>
      <c r="D9989" s="596" t="s">
        <v>8495</v>
      </c>
      <c r="E9989" s="598">
        <v>0.75</v>
      </c>
    </row>
    <row r="9990" spans="1:5">
      <c r="A9990" s="596">
        <v>5092</v>
      </c>
      <c r="B9990" s="596" t="s">
        <v>10666</v>
      </c>
      <c r="C9990" s="596" t="s">
        <v>8912</v>
      </c>
      <c r="D9990" s="596" t="s">
        <v>8495</v>
      </c>
      <c r="E9990" s="598">
        <v>21.3</v>
      </c>
    </row>
    <row r="9991" spans="1:5">
      <c r="A9991" s="596">
        <v>11462</v>
      </c>
      <c r="B9991" s="596" t="s">
        <v>10667</v>
      </c>
      <c r="C9991" s="596" t="s">
        <v>8912</v>
      </c>
      <c r="D9991" s="596" t="s">
        <v>8495</v>
      </c>
      <c r="E9991" s="597">
        <v>21.78</v>
      </c>
    </row>
    <row r="9992" spans="1:5">
      <c r="A9992" s="596">
        <v>36529</v>
      </c>
      <c r="B9992" s="596" t="s">
        <v>10668</v>
      </c>
      <c r="C9992" s="596" t="s">
        <v>8494</v>
      </c>
      <c r="D9992" s="596" t="s">
        <v>8541</v>
      </c>
      <c r="E9992" s="598">
        <v>62627.55</v>
      </c>
    </row>
    <row r="9993" spans="1:5">
      <c r="A9993" s="596">
        <v>3318</v>
      </c>
      <c r="B9993" s="596" t="s">
        <v>10669</v>
      </c>
      <c r="C9993" s="596" t="s">
        <v>8494</v>
      </c>
      <c r="D9993" s="596" t="s">
        <v>8541</v>
      </c>
      <c r="E9993" s="598">
        <v>49100</v>
      </c>
    </row>
    <row r="9994" spans="1:5">
      <c r="A9994" s="596">
        <v>3324</v>
      </c>
      <c r="B9994" s="596" t="s">
        <v>10670</v>
      </c>
      <c r="C9994" s="596" t="s">
        <v>8898</v>
      </c>
      <c r="D9994" s="596" t="s">
        <v>8495</v>
      </c>
      <c r="E9994" s="597">
        <v>11.42</v>
      </c>
    </row>
    <row r="9995" spans="1:5">
      <c r="A9995" s="596">
        <v>3322</v>
      </c>
      <c r="B9995" s="596" t="s">
        <v>10671</v>
      </c>
      <c r="C9995" s="596" t="s">
        <v>8898</v>
      </c>
      <c r="D9995" s="596" t="s">
        <v>8500</v>
      </c>
      <c r="E9995" s="597">
        <v>16</v>
      </c>
    </row>
    <row r="9996" spans="1:5">
      <c r="A9996" s="596">
        <v>5076</v>
      </c>
      <c r="B9996" s="596" t="s">
        <v>10672</v>
      </c>
      <c r="C9996" s="596" t="s">
        <v>124</v>
      </c>
      <c r="D9996" s="596" t="s">
        <v>8495</v>
      </c>
      <c r="E9996" s="597">
        <v>19.37</v>
      </c>
    </row>
    <row r="9997" spans="1:5">
      <c r="A9997" s="596">
        <v>5077</v>
      </c>
      <c r="B9997" s="596" t="s">
        <v>10673</v>
      </c>
      <c r="C9997" s="596" t="s">
        <v>124</v>
      </c>
      <c r="D9997" s="596" t="s">
        <v>8495</v>
      </c>
      <c r="E9997" s="597">
        <v>21.4</v>
      </c>
    </row>
    <row r="9998" spans="1:5">
      <c r="A9998" s="596">
        <v>11837</v>
      </c>
      <c r="B9998" s="596" t="s">
        <v>10674</v>
      </c>
      <c r="C9998" s="596" t="s">
        <v>8494</v>
      </c>
      <c r="D9998" s="596" t="s">
        <v>8495</v>
      </c>
      <c r="E9998" s="597">
        <v>55.36</v>
      </c>
    </row>
    <row r="9999" spans="1:5">
      <c r="A9999" s="596">
        <v>38055</v>
      </c>
      <c r="B9999" s="596" t="s">
        <v>10675</v>
      </c>
      <c r="C9999" s="596" t="s">
        <v>8494</v>
      </c>
      <c r="D9999" s="596" t="s">
        <v>8495</v>
      </c>
      <c r="E9999" s="598">
        <v>5.0199999999999996</v>
      </c>
    </row>
    <row r="10000" spans="1:5">
      <c r="A10000" s="596">
        <v>415</v>
      </c>
      <c r="B10000" s="596" t="s">
        <v>10676</v>
      </c>
      <c r="C10000" s="596" t="s">
        <v>8494</v>
      </c>
      <c r="D10000" s="596" t="s">
        <v>8495</v>
      </c>
      <c r="E10000" s="598">
        <v>22.7</v>
      </c>
    </row>
    <row r="10001" spans="1:5">
      <c r="A10001" s="596">
        <v>416</v>
      </c>
      <c r="B10001" s="596" t="s">
        <v>10677</v>
      </c>
      <c r="C10001" s="596" t="s">
        <v>8494</v>
      </c>
      <c r="D10001" s="596" t="s">
        <v>8495</v>
      </c>
      <c r="E10001" s="597">
        <v>8.31</v>
      </c>
    </row>
    <row r="10002" spans="1:5">
      <c r="A10002" s="596">
        <v>425</v>
      </c>
      <c r="B10002" s="596" t="s">
        <v>10678</v>
      </c>
      <c r="C10002" s="596" t="s">
        <v>8494</v>
      </c>
      <c r="D10002" s="596" t="s">
        <v>8495</v>
      </c>
      <c r="E10002" s="597">
        <v>5.15</v>
      </c>
    </row>
    <row r="10003" spans="1:5">
      <c r="A10003" s="596">
        <v>426</v>
      </c>
      <c r="B10003" s="596" t="s">
        <v>10679</v>
      </c>
      <c r="C10003" s="596" t="s">
        <v>8494</v>
      </c>
      <c r="D10003" s="596" t="s">
        <v>8495</v>
      </c>
      <c r="E10003" s="597">
        <v>28.37</v>
      </c>
    </row>
    <row r="10004" spans="1:5">
      <c r="A10004" s="596">
        <v>38056</v>
      </c>
      <c r="B10004" s="596" t="s">
        <v>10680</v>
      </c>
      <c r="C10004" s="596" t="s">
        <v>8494</v>
      </c>
      <c r="D10004" s="596" t="s">
        <v>8495</v>
      </c>
      <c r="E10004" s="597">
        <v>27.7</v>
      </c>
    </row>
    <row r="10005" spans="1:5">
      <c r="A10005" s="596">
        <v>1564</v>
      </c>
      <c r="B10005" s="596" t="s">
        <v>10681</v>
      </c>
      <c r="C10005" s="596" t="s">
        <v>8494</v>
      </c>
      <c r="D10005" s="596" t="s">
        <v>8495</v>
      </c>
      <c r="E10005" s="598">
        <v>10.57</v>
      </c>
    </row>
    <row r="10006" spans="1:5">
      <c r="A10006" s="596">
        <v>11032</v>
      </c>
      <c r="B10006" s="596" t="s">
        <v>10682</v>
      </c>
      <c r="C10006" s="596" t="s">
        <v>8494</v>
      </c>
      <c r="D10006" s="596" t="s">
        <v>8495</v>
      </c>
      <c r="E10006" s="597">
        <v>11.04</v>
      </c>
    </row>
    <row r="10007" spans="1:5">
      <c r="A10007" s="596">
        <v>36786</v>
      </c>
      <c r="B10007" s="596" t="s">
        <v>10683</v>
      </c>
      <c r="C10007" s="596" t="s">
        <v>10684</v>
      </c>
      <c r="D10007" s="596" t="s">
        <v>8541</v>
      </c>
      <c r="E10007" s="597">
        <v>154.63999999999999</v>
      </c>
    </row>
    <row r="10008" spans="1:5">
      <c r="A10008" s="596">
        <v>36785</v>
      </c>
      <c r="B10008" s="596" t="s">
        <v>10685</v>
      </c>
      <c r="C10008" s="596" t="s">
        <v>10684</v>
      </c>
      <c r="D10008" s="596" t="s">
        <v>8541</v>
      </c>
      <c r="E10008" s="597">
        <v>134.38</v>
      </c>
    </row>
    <row r="10009" spans="1:5">
      <c r="A10009" s="596">
        <v>36782</v>
      </c>
      <c r="B10009" s="596" t="s">
        <v>10686</v>
      </c>
      <c r="C10009" s="596" t="s">
        <v>10684</v>
      </c>
      <c r="D10009" s="596" t="s">
        <v>8541</v>
      </c>
      <c r="E10009" s="597">
        <v>160.4</v>
      </c>
    </row>
    <row r="10010" spans="1:5">
      <c r="A10010" s="596">
        <v>44481</v>
      </c>
      <c r="B10010" s="596" t="s">
        <v>10687</v>
      </c>
      <c r="C10010" s="596" t="s">
        <v>10684</v>
      </c>
      <c r="D10010" s="596" t="s">
        <v>8541</v>
      </c>
      <c r="E10010" s="597">
        <v>180.68</v>
      </c>
    </row>
    <row r="10011" spans="1:5">
      <c r="A10011" s="596">
        <v>4824</v>
      </c>
      <c r="B10011" s="596" t="s">
        <v>10688</v>
      </c>
      <c r="C10011" s="596" t="s">
        <v>124</v>
      </c>
      <c r="D10011" s="596" t="s">
        <v>8495</v>
      </c>
      <c r="E10011" s="598">
        <v>0.65</v>
      </c>
    </row>
    <row r="10012" spans="1:5">
      <c r="A10012" s="596">
        <v>11795</v>
      </c>
      <c r="B10012" s="596" t="s">
        <v>10689</v>
      </c>
      <c r="C10012" s="596" t="s">
        <v>8898</v>
      </c>
      <c r="D10012" s="596" t="s">
        <v>8495</v>
      </c>
      <c r="E10012" s="597">
        <v>790.94</v>
      </c>
    </row>
    <row r="10013" spans="1:5">
      <c r="A10013" s="596">
        <v>134</v>
      </c>
      <c r="B10013" s="596" t="s">
        <v>10690</v>
      </c>
      <c r="C10013" s="596" t="s">
        <v>124</v>
      </c>
      <c r="D10013" s="596" t="s">
        <v>8495</v>
      </c>
      <c r="E10013" s="597">
        <v>1.78</v>
      </c>
    </row>
    <row r="10014" spans="1:5">
      <c r="A10014" s="596">
        <v>4229</v>
      </c>
      <c r="B10014" s="596" t="s">
        <v>10691</v>
      </c>
      <c r="C10014" s="596" t="s">
        <v>124</v>
      </c>
      <c r="D10014" s="596" t="s">
        <v>8495</v>
      </c>
      <c r="E10014" s="597">
        <v>46.47</v>
      </c>
    </row>
    <row r="10015" spans="1:5">
      <c r="A10015" s="596">
        <v>11731</v>
      </c>
      <c r="B10015" s="596" t="s">
        <v>10692</v>
      </c>
      <c r="C10015" s="596" t="s">
        <v>8494</v>
      </c>
      <c r="D10015" s="596" t="s">
        <v>8495</v>
      </c>
      <c r="E10015" s="597">
        <v>9.82</v>
      </c>
    </row>
    <row r="10016" spans="1:5">
      <c r="A10016" s="596">
        <v>11732</v>
      </c>
      <c r="B10016" s="596" t="s">
        <v>10693</v>
      </c>
      <c r="C10016" s="596" t="s">
        <v>8494</v>
      </c>
      <c r="D10016" s="596" t="s">
        <v>8495</v>
      </c>
      <c r="E10016" s="597">
        <v>25.73</v>
      </c>
    </row>
    <row r="10017" spans="1:5">
      <c r="A10017" s="596">
        <v>11244</v>
      </c>
      <c r="B10017" s="596" t="s">
        <v>10694</v>
      </c>
      <c r="C10017" s="596" t="s">
        <v>8494</v>
      </c>
      <c r="D10017" s="596" t="s">
        <v>8541</v>
      </c>
      <c r="E10017" s="597">
        <v>180.41</v>
      </c>
    </row>
    <row r="10018" spans="1:5">
      <c r="A10018" s="596">
        <v>11235</v>
      </c>
      <c r="B10018" s="596" t="s">
        <v>10695</v>
      </c>
      <c r="C10018" s="596" t="s">
        <v>8494</v>
      </c>
      <c r="D10018" s="596" t="s">
        <v>8541</v>
      </c>
      <c r="E10018" s="597">
        <v>137.66999999999999</v>
      </c>
    </row>
    <row r="10019" spans="1:5">
      <c r="A10019" s="596">
        <v>11236</v>
      </c>
      <c r="B10019" s="596" t="s">
        <v>10696</v>
      </c>
      <c r="C10019" s="596" t="s">
        <v>8494</v>
      </c>
      <c r="D10019" s="596" t="s">
        <v>8541</v>
      </c>
      <c r="E10019" s="597">
        <v>174.96</v>
      </c>
    </row>
    <row r="10020" spans="1:5">
      <c r="A10020" s="596">
        <v>11245</v>
      </c>
      <c r="B10020" s="596" t="s">
        <v>10697</v>
      </c>
      <c r="C10020" s="596" t="s">
        <v>8494</v>
      </c>
      <c r="D10020" s="596" t="s">
        <v>8541</v>
      </c>
      <c r="E10020" s="597">
        <v>249.53</v>
      </c>
    </row>
    <row r="10021" spans="1:5">
      <c r="A10021" s="596">
        <v>36494</v>
      </c>
      <c r="B10021" s="596" t="s">
        <v>10698</v>
      </c>
      <c r="C10021" s="596" t="s">
        <v>8494</v>
      </c>
      <c r="D10021" s="596" t="s">
        <v>8541</v>
      </c>
      <c r="E10021" s="598">
        <v>746558.98</v>
      </c>
    </row>
    <row r="10022" spans="1:5">
      <c r="A10022" s="596">
        <v>36493</v>
      </c>
      <c r="B10022" s="596" t="s">
        <v>10699</v>
      </c>
      <c r="C10022" s="596" t="s">
        <v>8494</v>
      </c>
      <c r="D10022" s="596" t="s">
        <v>8541</v>
      </c>
      <c r="E10022" s="598">
        <v>845821</v>
      </c>
    </row>
    <row r="10023" spans="1:5">
      <c r="A10023" s="596">
        <v>36492</v>
      </c>
      <c r="B10023" s="596" t="s">
        <v>10700</v>
      </c>
      <c r="C10023" s="596" t="s">
        <v>8494</v>
      </c>
      <c r="D10023" s="596" t="s">
        <v>8541</v>
      </c>
      <c r="E10023" s="598">
        <v>1571214.64</v>
      </c>
    </row>
    <row r="10024" spans="1:5">
      <c r="A10024" s="596">
        <v>36499</v>
      </c>
      <c r="B10024" s="596" t="s">
        <v>10701</v>
      </c>
      <c r="C10024" s="596" t="s">
        <v>8494</v>
      </c>
      <c r="D10024" s="596" t="s">
        <v>8541</v>
      </c>
      <c r="E10024" s="598">
        <v>4644.33</v>
      </c>
    </row>
    <row r="10025" spans="1:5">
      <c r="A10025" s="596">
        <v>13533</v>
      </c>
      <c r="B10025" s="596" t="s">
        <v>10702</v>
      </c>
      <c r="C10025" s="596" t="s">
        <v>8494</v>
      </c>
      <c r="D10025" s="596" t="s">
        <v>8541</v>
      </c>
      <c r="E10025" s="598">
        <v>212898.11</v>
      </c>
    </row>
    <row r="10026" spans="1:5">
      <c r="A10026" s="596">
        <v>13333</v>
      </c>
      <c r="B10026" s="596" t="s">
        <v>10703</v>
      </c>
      <c r="C10026" s="596" t="s">
        <v>8494</v>
      </c>
      <c r="D10026" s="596" t="s">
        <v>8541</v>
      </c>
      <c r="E10026" s="598">
        <v>238170.66</v>
      </c>
    </row>
    <row r="10027" spans="1:5">
      <c r="A10027" s="596">
        <v>39585</v>
      </c>
      <c r="B10027" s="596" t="s">
        <v>10704</v>
      </c>
      <c r="C10027" s="596" t="s">
        <v>8494</v>
      </c>
      <c r="D10027" s="596" t="s">
        <v>8541</v>
      </c>
      <c r="E10027" s="598">
        <v>153786.79</v>
      </c>
    </row>
    <row r="10028" spans="1:5">
      <c r="A10028" s="596">
        <v>39586</v>
      </c>
      <c r="B10028" s="596" t="s">
        <v>10705</v>
      </c>
      <c r="C10028" s="596" t="s">
        <v>8494</v>
      </c>
      <c r="D10028" s="596" t="s">
        <v>8541</v>
      </c>
      <c r="E10028" s="598">
        <v>180381.49</v>
      </c>
    </row>
    <row r="10029" spans="1:5">
      <c r="A10029" s="596">
        <v>39587</v>
      </c>
      <c r="B10029" s="596" t="s">
        <v>10706</v>
      </c>
      <c r="C10029" s="596" t="s">
        <v>8494</v>
      </c>
      <c r="D10029" s="596" t="s">
        <v>8541</v>
      </c>
      <c r="E10029" s="598">
        <v>219695.42</v>
      </c>
    </row>
    <row r="10030" spans="1:5">
      <c r="A10030" s="596">
        <v>39588</v>
      </c>
      <c r="B10030" s="596" t="s">
        <v>10707</v>
      </c>
      <c r="C10030" s="596" t="s">
        <v>8494</v>
      </c>
      <c r="D10030" s="596" t="s">
        <v>8541</v>
      </c>
      <c r="E10030" s="598">
        <v>254384.16</v>
      </c>
    </row>
    <row r="10031" spans="1:5">
      <c r="A10031" s="596">
        <v>39584</v>
      </c>
      <c r="B10031" s="596" t="s">
        <v>10708</v>
      </c>
      <c r="C10031" s="596" t="s">
        <v>8494</v>
      </c>
      <c r="D10031" s="596" t="s">
        <v>8541</v>
      </c>
      <c r="E10031" s="598">
        <v>136951.18</v>
      </c>
    </row>
    <row r="10032" spans="1:5">
      <c r="A10032" s="596">
        <v>39590</v>
      </c>
      <c r="B10032" s="596" t="s">
        <v>10709</v>
      </c>
      <c r="C10032" s="596" t="s">
        <v>8494</v>
      </c>
      <c r="D10032" s="596" t="s">
        <v>8541</v>
      </c>
      <c r="E10032" s="598">
        <v>133667.32</v>
      </c>
    </row>
    <row r="10033" spans="1:5">
      <c r="A10033" s="596">
        <v>39592</v>
      </c>
      <c r="B10033" s="596" t="s">
        <v>10710</v>
      </c>
      <c r="C10033" s="596" t="s">
        <v>8494</v>
      </c>
      <c r="D10033" s="596" t="s">
        <v>8541</v>
      </c>
      <c r="E10033" s="598">
        <v>192083.16</v>
      </c>
    </row>
    <row r="10034" spans="1:5">
      <c r="A10034" s="596">
        <v>39593</v>
      </c>
      <c r="B10034" s="596" t="s">
        <v>10711</v>
      </c>
      <c r="C10034" s="596" t="s">
        <v>8494</v>
      </c>
      <c r="D10034" s="596" t="s">
        <v>8541</v>
      </c>
      <c r="E10034" s="598">
        <v>219695.42</v>
      </c>
    </row>
    <row r="10035" spans="1:5">
      <c r="A10035" s="596">
        <v>14254</v>
      </c>
      <c r="B10035" s="596" t="s">
        <v>10712</v>
      </c>
      <c r="C10035" s="596" t="s">
        <v>8494</v>
      </c>
      <c r="D10035" s="596" t="s">
        <v>8541</v>
      </c>
      <c r="E10035" s="598">
        <v>124879.5</v>
      </c>
    </row>
    <row r="10036" spans="1:5">
      <c r="A10036" s="596">
        <v>44494</v>
      </c>
      <c r="B10036" s="596" t="s">
        <v>10713</v>
      </c>
      <c r="C10036" s="596" t="s">
        <v>8494</v>
      </c>
      <c r="D10036" s="596" t="s">
        <v>8541</v>
      </c>
      <c r="E10036" s="598">
        <v>104284.34</v>
      </c>
    </row>
    <row r="10037" spans="1:5">
      <c r="A10037" s="596">
        <v>25019</v>
      </c>
      <c r="B10037" s="596" t="s">
        <v>10714</v>
      </c>
      <c r="C10037" s="596" t="s">
        <v>8494</v>
      </c>
      <c r="D10037" s="596" t="s">
        <v>8541</v>
      </c>
      <c r="E10037" s="598">
        <v>178755.02</v>
      </c>
    </row>
    <row r="10038" spans="1:5">
      <c r="A10038" s="596">
        <v>36501</v>
      </c>
      <c r="B10038" s="596" t="s">
        <v>10715</v>
      </c>
      <c r="C10038" s="596" t="s">
        <v>8494</v>
      </c>
      <c r="D10038" s="596" t="s">
        <v>8541</v>
      </c>
      <c r="E10038" s="598">
        <v>159153.57</v>
      </c>
    </row>
    <row r="10039" spans="1:5">
      <c r="A10039" s="596">
        <v>44493</v>
      </c>
      <c r="B10039" s="596" t="s">
        <v>10716</v>
      </c>
      <c r="C10039" s="596" t="s">
        <v>8494</v>
      </c>
      <c r="D10039" s="596" t="s">
        <v>8541</v>
      </c>
      <c r="E10039" s="598">
        <v>191333.08</v>
      </c>
    </row>
    <row r="10040" spans="1:5">
      <c r="A10040" s="596">
        <v>36500</v>
      </c>
      <c r="B10040" s="596" t="s">
        <v>10717</v>
      </c>
      <c r="C10040" s="596" t="s">
        <v>8494</v>
      </c>
      <c r="D10040" s="596" t="s">
        <v>8541</v>
      </c>
      <c r="E10040" s="598">
        <v>112469.48</v>
      </c>
    </row>
    <row r="10041" spans="1:5">
      <c r="A10041" s="596">
        <v>20017</v>
      </c>
      <c r="B10041" s="596" t="s">
        <v>10718</v>
      </c>
      <c r="C10041" s="596" t="s">
        <v>8539</v>
      </c>
      <c r="D10041" s="596" t="s">
        <v>8495</v>
      </c>
      <c r="E10041" s="597">
        <v>8.9499999999999993</v>
      </c>
    </row>
    <row r="10042" spans="1:5">
      <c r="A10042" s="596">
        <v>20007</v>
      </c>
      <c r="B10042" s="596" t="s">
        <v>10719</v>
      </c>
      <c r="C10042" s="596" t="s">
        <v>8539</v>
      </c>
      <c r="D10042" s="596" t="s">
        <v>8495</v>
      </c>
      <c r="E10042" s="597">
        <v>5.34</v>
      </c>
    </row>
    <row r="10043" spans="1:5">
      <c r="A10043" s="596">
        <v>39831</v>
      </c>
      <c r="B10043" s="596" t="s">
        <v>10720</v>
      </c>
      <c r="C10043" s="596" t="s">
        <v>8947</v>
      </c>
      <c r="D10043" s="596" t="s">
        <v>8495</v>
      </c>
      <c r="E10043" s="597">
        <v>476.75</v>
      </c>
    </row>
    <row r="10044" spans="1:5">
      <c r="A10044" s="596">
        <v>36888</v>
      </c>
      <c r="B10044" s="596" t="s">
        <v>10721</v>
      </c>
      <c r="C10044" s="596" t="s">
        <v>8539</v>
      </c>
      <c r="D10044" s="596" t="s">
        <v>8495</v>
      </c>
      <c r="E10044" s="597">
        <v>26.76</v>
      </c>
    </row>
    <row r="10045" spans="1:5">
      <c r="A10045" s="596">
        <v>39836</v>
      </c>
      <c r="B10045" s="596" t="s">
        <v>10722</v>
      </c>
      <c r="C10045" s="596" t="s">
        <v>8947</v>
      </c>
      <c r="D10045" s="596" t="s">
        <v>8495</v>
      </c>
      <c r="E10045" s="597">
        <v>418.91</v>
      </c>
    </row>
    <row r="10046" spans="1:5">
      <c r="A10046" s="596">
        <v>39830</v>
      </c>
      <c r="B10046" s="596" t="s">
        <v>10723</v>
      </c>
      <c r="C10046" s="596" t="s">
        <v>8947</v>
      </c>
      <c r="D10046" s="596" t="s">
        <v>8495</v>
      </c>
      <c r="E10046" s="597">
        <v>477.77</v>
      </c>
    </row>
    <row r="10047" spans="1:5">
      <c r="A10047" s="596">
        <v>40527</v>
      </c>
      <c r="B10047" s="596" t="s">
        <v>10724</v>
      </c>
      <c r="C10047" s="596" t="s">
        <v>8494</v>
      </c>
      <c r="D10047" s="596" t="s">
        <v>8495</v>
      </c>
      <c r="E10047" s="598">
        <v>2306.13</v>
      </c>
    </row>
    <row r="10048" spans="1:5">
      <c r="A10048" s="596">
        <v>36497</v>
      </c>
      <c r="B10048" s="596" t="s">
        <v>10725</v>
      </c>
      <c r="C10048" s="596" t="s">
        <v>8494</v>
      </c>
      <c r="D10048" s="596" t="s">
        <v>8495</v>
      </c>
      <c r="E10048" s="598">
        <v>2632.7</v>
      </c>
    </row>
    <row r="10049" spans="1:5">
      <c r="A10049" s="596">
        <v>36487</v>
      </c>
      <c r="B10049" s="596" t="s">
        <v>10726</v>
      </c>
      <c r="C10049" s="596" t="s">
        <v>8494</v>
      </c>
      <c r="D10049" s="596" t="s">
        <v>8495</v>
      </c>
      <c r="E10049" s="598">
        <v>4583.93</v>
      </c>
    </row>
    <row r="10050" spans="1:5">
      <c r="A10050" s="596">
        <v>44475</v>
      </c>
      <c r="B10050" s="596" t="s">
        <v>10727</v>
      </c>
      <c r="C10050" s="596" t="s">
        <v>8494</v>
      </c>
      <c r="D10050" s="596" t="s">
        <v>8541</v>
      </c>
      <c r="E10050" s="598">
        <v>1305473.1499999999</v>
      </c>
    </row>
    <row r="10051" spans="1:5">
      <c r="A10051" s="596">
        <v>44474</v>
      </c>
      <c r="B10051" s="596" t="s">
        <v>10728</v>
      </c>
      <c r="C10051" s="596" t="s">
        <v>8494</v>
      </c>
      <c r="D10051" s="596" t="s">
        <v>8541</v>
      </c>
      <c r="E10051" s="598">
        <v>2510525.2999999998</v>
      </c>
    </row>
    <row r="10052" spans="1:5">
      <c r="A10052" s="596">
        <v>44490</v>
      </c>
      <c r="B10052" s="596" t="s">
        <v>10729</v>
      </c>
      <c r="C10052" s="596" t="s">
        <v>8494</v>
      </c>
      <c r="D10052" s="596" t="s">
        <v>8541</v>
      </c>
      <c r="E10052" s="598">
        <v>4267892.99</v>
      </c>
    </row>
    <row r="10053" spans="1:5">
      <c r="A10053" s="596">
        <v>37776</v>
      </c>
      <c r="B10053" s="596" t="s">
        <v>10730</v>
      </c>
      <c r="C10053" s="596" t="s">
        <v>8494</v>
      </c>
      <c r="D10053" s="596" t="s">
        <v>8541</v>
      </c>
      <c r="E10053" s="598">
        <v>261567.29</v>
      </c>
    </row>
    <row r="10054" spans="1:5">
      <c r="A10054" s="596">
        <v>37775</v>
      </c>
      <c r="B10054" s="596" t="s">
        <v>10731</v>
      </c>
      <c r="C10054" s="596" t="s">
        <v>8494</v>
      </c>
      <c r="D10054" s="596" t="s">
        <v>8541</v>
      </c>
      <c r="E10054" s="598">
        <v>411988.28</v>
      </c>
    </row>
    <row r="10055" spans="1:5">
      <c r="A10055" s="596">
        <v>36491</v>
      </c>
      <c r="B10055" s="596" t="s">
        <v>10732</v>
      </c>
      <c r="C10055" s="596" t="s">
        <v>8494</v>
      </c>
      <c r="D10055" s="596" t="s">
        <v>8541</v>
      </c>
      <c r="E10055" s="598">
        <v>1525714.84</v>
      </c>
    </row>
    <row r="10056" spans="1:5">
      <c r="A10056" s="596">
        <v>10712</v>
      </c>
      <c r="B10056" s="596" t="s">
        <v>10733</v>
      </c>
      <c r="C10056" s="596" t="s">
        <v>8494</v>
      </c>
      <c r="D10056" s="596" t="s">
        <v>8541</v>
      </c>
      <c r="E10056" s="598">
        <v>102997.07</v>
      </c>
    </row>
    <row r="10057" spans="1:5">
      <c r="A10057" s="596">
        <v>3363</v>
      </c>
      <c r="B10057" s="596" t="s">
        <v>10734</v>
      </c>
      <c r="C10057" s="596" t="s">
        <v>8494</v>
      </c>
      <c r="D10057" s="596" t="s">
        <v>8541</v>
      </c>
      <c r="E10057" s="598">
        <v>144875</v>
      </c>
    </row>
    <row r="10058" spans="1:5">
      <c r="A10058" s="596">
        <v>3365</v>
      </c>
      <c r="B10058" s="596" t="s">
        <v>10735</v>
      </c>
      <c r="C10058" s="596" t="s">
        <v>8494</v>
      </c>
      <c r="D10058" s="596" t="s">
        <v>8541</v>
      </c>
      <c r="E10058" s="598">
        <v>338645.31</v>
      </c>
    </row>
    <row r="10059" spans="1:5">
      <c r="A10059" s="596">
        <v>7569</v>
      </c>
      <c r="B10059" s="596" t="s">
        <v>10736</v>
      </c>
      <c r="C10059" s="596" t="s">
        <v>8494</v>
      </c>
      <c r="D10059" s="596" t="s">
        <v>8495</v>
      </c>
      <c r="E10059" s="598">
        <v>89.21</v>
      </c>
    </row>
    <row r="10060" spans="1:5">
      <c r="A10060" s="596">
        <v>3378</v>
      </c>
      <c r="B10060" s="596" t="s">
        <v>10737</v>
      </c>
      <c r="C10060" s="596" t="s">
        <v>8494</v>
      </c>
      <c r="D10060" s="596" t="s">
        <v>8495</v>
      </c>
      <c r="E10060" s="598">
        <v>80.349999999999994</v>
      </c>
    </row>
    <row r="10061" spans="1:5">
      <c r="A10061" s="596">
        <v>3380</v>
      </c>
      <c r="B10061" s="596" t="s">
        <v>10738</v>
      </c>
      <c r="C10061" s="596" t="s">
        <v>8494</v>
      </c>
      <c r="D10061" s="596" t="s">
        <v>8500</v>
      </c>
      <c r="E10061" s="597">
        <v>56.25</v>
      </c>
    </row>
    <row r="10062" spans="1:5">
      <c r="A10062" s="596">
        <v>3379</v>
      </c>
      <c r="B10062" s="596" t="s">
        <v>10739</v>
      </c>
      <c r="C10062" s="596" t="s">
        <v>8494</v>
      </c>
      <c r="D10062" s="596" t="s">
        <v>8495</v>
      </c>
      <c r="E10062" s="597">
        <v>54.31</v>
      </c>
    </row>
    <row r="10063" spans="1:5">
      <c r="A10063" s="596">
        <v>11991</v>
      </c>
      <c r="B10063" s="596" t="s">
        <v>10740</v>
      </c>
      <c r="C10063" s="596" t="s">
        <v>8494</v>
      </c>
      <c r="D10063" s="596" t="s">
        <v>8495</v>
      </c>
      <c r="E10063" s="598">
        <v>63.05</v>
      </c>
    </row>
    <row r="10064" spans="1:5">
      <c r="A10064" s="596">
        <v>44305</v>
      </c>
      <c r="B10064" s="596" t="s">
        <v>10741</v>
      </c>
      <c r="C10064" s="596" t="s">
        <v>8494</v>
      </c>
      <c r="D10064" s="596" t="s">
        <v>8541</v>
      </c>
      <c r="E10064" s="598">
        <v>1861.46</v>
      </c>
    </row>
    <row r="10065" spans="1:5">
      <c r="A10065" s="596">
        <v>34349</v>
      </c>
      <c r="B10065" s="596" t="s">
        <v>10742</v>
      </c>
      <c r="C10065" s="596" t="s">
        <v>8494</v>
      </c>
      <c r="D10065" s="596" t="s">
        <v>8495</v>
      </c>
      <c r="E10065" s="598">
        <v>28.53</v>
      </c>
    </row>
    <row r="10066" spans="1:5">
      <c r="A10066" s="596">
        <v>11029</v>
      </c>
      <c r="B10066" s="596" t="s">
        <v>10743</v>
      </c>
      <c r="C10066" s="596" t="s">
        <v>9868</v>
      </c>
      <c r="D10066" s="596" t="s">
        <v>8495</v>
      </c>
      <c r="E10066" s="598">
        <v>1.69</v>
      </c>
    </row>
    <row r="10067" spans="1:5">
      <c r="A10067" s="596">
        <v>4316</v>
      </c>
      <c r="B10067" s="596" t="s">
        <v>10744</v>
      </c>
      <c r="C10067" s="596" t="s">
        <v>8494</v>
      </c>
      <c r="D10067" s="596" t="s">
        <v>8495</v>
      </c>
      <c r="E10067" s="598">
        <v>1.71</v>
      </c>
    </row>
    <row r="10068" spans="1:5">
      <c r="A10068" s="596">
        <v>4313</v>
      </c>
      <c r="B10068" s="596" t="s">
        <v>10745</v>
      </c>
      <c r="C10068" s="596" t="s">
        <v>9868</v>
      </c>
      <c r="D10068" s="596" t="s">
        <v>8495</v>
      </c>
      <c r="E10068" s="598">
        <v>2.4500000000000002</v>
      </c>
    </row>
    <row r="10069" spans="1:5">
      <c r="A10069" s="596">
        <v>4317</v>
      </c>
      <c r="B10069" s="596" t="s">
        <v>10746</v>
      </c>
      <c r="C10069" s="596" t="s">
        <v>8494</v>
      </c>
      <c r="D10069" s="596" t="s">
        <v>8495</v>
      </c>
      <c r="E10069" s="598">
        <v>2.79</v>
      </c>
    </row>
    <row r="10070" spans="1:5">
      <c r="A10070" s="596">
        <v>4314</v>
      </c>
      <c r="B10070" s="596" t="s">
        <v>10747</v>
      </c>
      <c r="C10070" s="596" t="s">
        <v>9868</v>
      </c>
      <c r="D10070" s="596" t="s">
        <v>8495</v>
      </c>
      <c r="E10070" s="598">
        <v>3.27</v>
      </c>
    </row>
    <row r="10071" spans="1:5">
      <c r="A10071" s="596">
        <v>10921</v>
      </c>
      <c r="B10071" s="596" t="s">
        <v>10748</v>
      </c>
      <c r="C10071" s="596" t="s">
        <v>8494</v>
      </c>
      <c r="D10071" s="596" t="s">
        <v>8541</v>
      </c>
      <c r="E10071" s="598">
        <v>5608</v>
      </c>
    </row>
    <row r="10072" spans="1:5">
      <c r="A10072" s="596">
        <v>10922</v>
      </c>
      <c r="B10072" s="596" t="s">
        <v>10749</v>
      </c>
      <c r="C10072" s="596" t="s">
        <v>8494</v>
      </c>
      <c r="D10072" s="596" t="s">
        <v>8541</v>
      </c>
      <c r="E10072" s="598">
        <v>5079.58</v>
      </c>
    </row>
    <row r="10073" spans="1:5">
      <c r="A10073" s="596">
        <v>10923</v>
      </c>
      <c r="B10073" s="596" t="s">
        <v>10750</v>
      </c>
      <c r="C10073" s="596" t="s">
        <v>8494</v>
      </c>
      <c r="D10073" s="596" t="s">
        <v>8541</v>
      </c>
      <c r="E10073" s="598">
        <v>3002.25</v>
      </c>
    </row>
    <row r="10074" spans="1:5">
      <c r="A10074" s="596">
        <v>10924</v>
      </c>
      <c r="B10074" s="596" t="s">
        <v>10751</v>
      </c>
      <c r="C10074" s="596" t="s">
        <v>8494</v>
      </c>
      <c r="D10074" s="596" t="s">
        <v>8541</v>
      </c>
      <c r="E10074" s="598">
        <v>3161.95</v>
      </c>
    </row>
    <row r="10075" spans="1:5">
      <c r="A10075" s="596">
        <v>37772</v>
      </c>
      <c r="B10075" s="596" t="s">
        <v>10752</v>
      </c>
      <c r="C10075" s="596" t="s">
        <v>8494</v>
      </c>
      <c r="D10075" s="596" t="s">
        <v>8541</v>
      </c>
      <c r="E10075" s="598">
        <v>342998.8</v>
      </c>
    </row>
    <row r="10076" spans="1:5">
      <c r="A10076" s="596">
        <v>37771</v>
      </c>
      <c r="B10076" s="596" t="s">
        <v>10753</v>
      </c>
      <c r="C10076" s="596" t="s">
        <v>8494</v>
      </c>
      <c r="D10076" s="596" t="s">
        <v>8541</v>
      </c>
      <c r="E10076" s="598">
        <v>364896.09</v>
      </c>
    </row>
    <row r="10077" spans="1:5">
      <c r="A10077" s="596">
        <v>12772</v>
      </c>
      <c r="B10077" s="596" t="s">
        <v>10754</v>
      </c>
      <c r="C10077" s="596" t="s">
        <v>8494</v>
      </c>
      <c r="D10077" s="596" t="s">
        <v>8541</v>
      </c>
      <c r="E10077" s="598">
        <v>799.62</v>
      </c>
    </row>
    <row r="10078" spans="1:5">
      <c r="A10078" s="596">
        <v>12770</v>
      </c>
      <c r="B10078" s="596" t="s">
        <v>10755</v>
      </c>
      <c r="C10078" s="596" t="s">
        <v>8494</v>
      </c>
      <c r="D10078" s="596" t="s">
        <v>8541</v>
      </c>
      <c r="E10078" s="598">
        <v>481.12</v>
      </c>
    </row>
    <row r="10079" spans="1:5">
      <c r="A10079" s="596">
        <v>12775</v>
      </c>
      <c r="B10079" s="596" t="s">
        <v>10756</v>
      </c>
      <c r="C10079" s="596" t="s">
        <v>8494</v>
      </c>
      <c r="D10079" s="596" t="s">
        <v>8541</v>
      </c>
      <c r="E10079" s="598">
        <v>352.37</v>
      </c>
    </row>
    <row r="10080" spans="1:5">
      <c r="A10080" s="596">
        <v>12768</v>
      </c>
      <c r="B10080" s="596" t="s">
        <v>10757</v>
      </c>
      <c r="C10080" s="596" t="s">
        <v>8494</v>
      </c>
      <c r="D10080" s="596" t="s">
        <v>8541</v>
      </c>
      <c r="E10080" s="598">
        <v>1124.8900000000001</v>
      </c>
    </row>
    <row r="10081" spans="1:5">
      <c r="A10081" s="596">
        <v>12769</v>
      </c>
      <c r="B10081" s="596" t="s">
        <v>10758</v>
      </c>
      <c r="C10081" s="596" t="s">
        <v>8494</v>
      </c>
      <c r="D10081" s="596" t="s">
        <v>8541</v>
      </c>
      <c r="E10081" s="598">
        <v>92.16</v>
      </c>
    </row>
    <row r="10082" spans="1:5">
      <c r="A10082" s="596">
        <v>12773</v>
      </c>
      <c r="B10082" s="596" t="s">
        <v>10759</v>
      </c>
      <c r="C10082" s="596" t="s">
        <v>8494</v>
      </c>
      <c r="D10082" s="596" t="s">
        <v>8541</v>
      </c>
      <c r="E10082" s="597">
        <v>98.93</v>
      </c>
    </row>
    <row r="10083" spans="1:5">
      <c r="A10083" s="596">
        <v>12774</v>
      </c>
      <c r="B10083" s="596" t="s">
        <v>10760</v>
      </c>
      <c r="C10083" s="596" t="s">
        <v>8494</v>
      </c>
      <c r="D10083" s="596" t="s">
        <v>8541</v>
      </c>
      <c r="E10083" s="597">
        <v>121.97</v>
      </c>
    </row>
    <row r="10084" spans="1:5">
      <c r="A10084" s="596">
        <v>12776</v>
      </c>
      <c r="B10084" s="596" t="s">
        <v>10761</v>
      </c>
      <c r="C10084" s="596" t="s">
        <v>8494</v>
      </c>
      <c r="D10084" s="596" t="s">
        <v>8541</v>
      </c>
      <c r="E10084" s="598">
        <v>1816.09</v>
      </c>
    </row>
    <row r="10085" spans="1:5">
      <c r="A10085" s="596">
        <v>12777</v>
      </c>
      <c r="B10085" s="596" t="s">
        <v>10762</v>
      </c>
      <c r="C10085" s="596" t="s">
        <v>8494</v>
      </c>
      <c r="D10085" s="596" t="s">
        <v>8541</v>
      </c>
      <c r="E10085" s="598">
        <v>2371.7600000000002</v>
      </c>
    </row>
    <row r="10086" spans="1:5">
      <c r="A10086" s="596">
        <v>12873</v>
      </c>
      <c r="B10086" s="596" t="s">
        <v>10763</v>
      </c>
      <c r="C10086" s="596" t="s">
        <v>8643</v>
      </c>
      <c r="D10086" s="596" t="s">
        <v>8495</v>
      </c>
      <c r="E10086" s="598">
        <v>15.09</v>
      </c>
    </row>
    <row r="10087" spans="1:5">
      <c r="A10087" s="596">
        <v>41076</v>
      </c>
      <c r="B10087" s="596" t="s">
        <v>10764</v>
      </c>
      <c r="C10087" s="596" t="s">
        <v>8645</v>
      </c>
      <c r="D10087" s="596" t="s">
        <v>8495</v>
      </c>
      <c r="E10087" s="598">
        <v>2651.85</v>
      </c>
    </row>
    <row r="10088" spans="1:5">
      <c r="A10088" s="596">
        <v>140</v>
      </c>
      <c r="B10088" s="596" t="s">
        <v>10765</v>
      </c>
      <c r="C10088" s="596" t="s">
        <v>124</v>
      </c>
      <c r="D10088" s="596" t="s">
        <v>8495</v>
      </c>
      <c r="E10088" s="598">
        <v>19.95</v>
      </c>
    </row>
    <row r="10089" spans="1:5">
      <c r="A10089" s="596">
        <v>151</v>
      </c>
      <c r="B10089" s="596" t="s">
        <v>10766</v>
      </c>
      <c r="C10089" s="596" t="s">
        <v>8545</v>
      </c>
      <c r="D10089" s="596" t="s">
        <v>8495</v>
      </c>
      <c r="E10089" s="598">
        <v>29.45</v>
      </c>
    </row>
    <row r="10090" spans="1:5">
      <c r="A10090" s="596">
        <v>7340</v>
      </c>
      <c r="B10090" s="596" t="s">
        <v>10767</v>
      </c>
      <c r="C10090" s="596" t="s">
        <v>8545</v>
      </c>
      <c r="D10090" s="596" t="s">
        <v>8541</v>
      </c>
      <c r="E10090" s="598">
        <v>27.17</v>
      </c>
    </row>
    <row r="10091" spans="1:5">
      <c r="A10091" s="596">
        <v>40929</v>
      </c>
      <c r="B10091" s="596" t="s">
        <v>10768</v>
      </c>
      <c r="C10091" s="596" t="s">
        <v>8645</v>
      </c>
      <c r="D10091" s="596" t="s">
        <v>8495</v>
      </c>
      <c r="E10091" s="598">
        <v>1761.13</v>
      </c>
    </row>
    <row r="10092" spans="1:5">
      <c r="A10092" s="596">
        <v>2701</v>
      </c>
      <c r="B10092" s="596" t="s">
        <v>10769</v>
      </c>
      <c r="C10092" s="596" t="s">
        <v>8643</v>
      </c>
      <c r="D10092" s="596" t="s">
        <v>8495</v>
      </c>
      <c r="E10092" s="597">
        <v>10.02</v>
      </c>
    </row>
    <row r="10093" spans="1:5">
      <c r="A10093" s="596">
        <v>38114</v>
      </c>
      <c r="B10093" s="596" t="s">
        <v>10770</v>
      </c>
      <c r="C10093" s="596" t="s">
        <v>8494</v>
      </c>
      <c r="D10093" s="596" t="s">
        <v>8495</v>
      </c>
      <c r="E10093" s="597">
        <v>17.440000000000001</v>
      </c>
    </row>
    <row r="10094" spans="1:5">
      <c r="A10094" s="596">
        <v>38064</v>
      </c>
      <c r="B10094" s="596" t="s">
        <v>10771</v>
      </c>
      <c r="C10094" s="596" t="s">
        <v>8494</v>
      </c>
      <c r="D10094" s="596" t="s">
        <v>8495</v>
      </c>
      <c r="E10094" s="597">
        <v>19.5</v>
      </c>
    </row>
    <row r="10095" spans="1:5">
      <c r="A10095" s="596">
        <v>38115</v>
      </c>
      <c r="B10095" s="596" t="s">
        <v>10772</v>
      </c>
      <c r="C10095" s="596" t="s">
        <v>8494</v>
      </c>
      <c r="D10095" s="596" t="s">
        <v>8495</v>
      </c>
      <c r="E10095" s="597">
        <v>18.62</v>
      </c>
    </row>
    <row r="10096" spans="1:5">
      <c r="A10096" s="596">
        <v>38065</v>
      </c>
      <c r="B10096" s="596" t="s">
        <v>10773</v>
      </c>
      <c r="C10096" s="596" t="s">
        <v>8494</v>
      </c>
      <c r="D10096" s="596" t="s">
        <v>8495</v>
      </c>
      <c r="E10096" s="597">
        <v>27.66</v>
      </c>
    </row>
    <row r="10097" spans="1:5">
      <c r="A10097" s="596">
        <v>38078</v>
      </c>
      <c r="B10097" s="596" t="s">
        <v>10774</v>
      </c>
      <c r="C10097" s="596" t="s">
        <v>8494</v>
      </c>
      <c r="D10097" s="596" t="s">
        <v>8495</v>
      </c>
      <c r="E10097" s="597">
        <v>16.14</v>
      </c>
    </row>
    <row r="10098" spans="1:5">
      <c r="A10098" s="596">
        <v>38113</v>
      </c>
      <c r="B10098" s="596" t="s">
        <v>10775</v>
      </c>
      <c r="C10098" s="596" t="s">
        <v>8494</v>
      </c>
      <c r="D10098" s="596" t="s">
        <v>8495</v>
      </c>
      <c r="E10098" s="597">
        <v>8.76</v>
      </c>
    </row>
    <row r="10099" spans="1:5">
      <c r="A10099" s="596">
        <v>38063</v>
      </c>
      <c r="B10099" s="596" t="s">
        <v>10776</v>
      </c>
      <c r="C10099" s="596" t="s">
        <v>8494</v>
      </c>
      <c r="D10099" s="596" t="s">
        <v>8495</v>
      </c>
      <c r="E10099" s="597">
        <v>9.4</v>
      </c>
    </row>
    <row r="10100" spans="1:5">
      <c r="A10100" s="596">
        <v>38080</v>
      </c>
      <c r="B10100" s="596" t="s">
        <v>10777</v>
      </c>
      <c r="C10100" s="596" t="s">
        <v>8494</v>
      </c>
      <c r="D10100" s="596" t="s">
        <v>8495</v>
      </c>
      <c r="E10100" s="597">
        <v>28.03</v>
      </c>
    </row>
    <row r="10101" spans="1:5">
      <c r="A10101" s="596">
        <v>38069</v>
      </c>
      <c r="B10101" s="596" t="s">
        <v>10778</v>
      </c>
      <c r="C10101" s="596" t="s">
        <v>8494</v>
      </c>
      <c r="D10101" s="596" t="s">
        <v>8495</v>
      </c>
      <c r="E10101" s="597">
        <v>15.33</v>
      </c>
    </row>
    <row r="10102" spans="1:5">
      <c r="A10102" s="596">
        <v>38077</v>
      </c>
      <c r="B10102" s="596" t="s">
        <v>10779</v>
      </c>
      <c r="C10102" s="596" t="s">
        <v>8494</v>
      </c>
      <c r="D10102" s="596" t="s">
        <v>8495</v>
      </c>
      <c r="E10102" s="597">
        <v>14.98</v>
      </c>
    </row>
    <row r="10103" spans="1:5">
      <c r="A10103" s="596">
        <v>38073</v>
      </c>
      <c r="B10103" s="596" t="s">
        <v>10780</v>
      </c>
      <c r="C10103" s="596" t="s">
        <v>8494</v>
      </c>
      <c r="D10103" s="596" t="s">
        <v>8495</v>
      </c>
      <c r="E10103" s="597">
        <v>22.82</v>
      </c>
    </row>
    <row r="10104" spans="1:5">
      <c r="A10104" s="596">
        <v>38112</v>
      </c>
      <c r="B10104" s="596" t="s">
        <v>10781</v>
      </c>
      <c r="C10104" s="596" t="s">
        <v>8494</v>
      </c>
      <c r="D10104" s="596" t="s">
        <v>8495</v>
      </c>
      <c r="E10104" s="597">
        <v>6.73</v>
      </c>
    </row>
    <row r="10105" spans="1:5">
      <c r="A10105" s="596">
        <v>38062</v>
      </c>
      <c r="B10105" s="596" t="s">
        <v>10782</v>
      </c>
      <c r="C10105" s="596" t="s">
        <v>8494</v>
      </c>
      <c r="D10105" s="596" t="s">
        <v>8495</v>
      </c>
      <c r="E10105" s="597">
        <v>6.91</v>
      </c>
    </row>
    <row r="10106" spans="1:5">
      <c r="A10106" s="596">
        <v>12128</v>
      </c>
      <c r="B10106" s="596" t="s">
        <v>10783</v>
      </c>
      <c r="C10106" s="596" t="s">
        <v>8494</v>
      </c>
      <c r="D10106" s="596" t="s">
        <v>8495</v>
      </c>
      <c r="E10106" s="597">
        <v>9.23</v>
      </c>
    </row>
    <row r="10107" spans="1:5">
      <c r="A10107" s="596">
        <v>12129</v>
      </c>
      <c r="B10107" s="596" t="s">
        <v>10784</v>
      </c>
      <c r="C10107" s="596" t="s">
        <v>8494</v>
      </c>
      <c r="D10107" s="596" t="s">
        <v>8495</v>
      </c>
      <c r="E10107" s="597">
        <v>12.2</v>
      </c>
    </row>
    <row r="10108" spans="1:5">
      <c r="A10108" s="596">
        <v>38081</v>
      </c>
      <c r="B10108" s="596" t="s">
        <v>10785</v>
      </c>
      <c r="C10108" s="596" t="s">
        <v>8494</v>
      </c>
      <c r="D10108" s="596" t="s">
        <v>8495</v>
      </c>
      <c r="E10108" s="597">
        <v>23.77</v>
      </c>
    </row>
    <row r="10109" spans="1:5">
      <c r="A10109" s="596">
        <v>38070</v>
      </c>
      <c r="B10109" s="596" t="s">
        <v>10786</v>
      </c>
      <c r="C10109" s="596" t="s">
        <v>8494</v>
      </c>
      <c r="D10109" s="596" t="s">
        <v>8495</v>
      </c>
      <c r="E10109" s="597">
        <v>16.38</v>
      </c>
    </row>
    <row r="10110" spans="1:5">
      <c r="A10110" s="596">
        <v>38074</v>
      </c>
      <c r="B10110" s="596" t="s">
        <v>10787</v>
      </c>
      <c r="C10110" s="596" t="s">
        <v>8494</v>
      </c>
      <c r="D10110" s="596" t="s">
        <v>8495</v>
      </c>
      <c r="E10110" s="597">
        <v>24.91</v>
      </c>
    </row>
    <row r="10111" spans="1:5">
      <c r="A10111" s="596">
        <v>38079</v>
      </c>
      <c r="B10111" s="596" t="s">
        <v>10788</v>
      </c>
      <c r="C10111" s="596" t="s">
        <v>8494</v>
      </c>
      <c r="D10111" s="596" t="s">
        <v>8495</v>
      </c>
      <c r="E10111" s="597">
        <v>21.38</v>
      </c>
    </row>
    <row r="10112" spans="1:5">
      <c r="A10112" s="596">
        <v>38072</v>
      </c>
      <c r="B10112" s="596" t="s">
        <v>10789</v>
      </c>
      <c r="C10112" s="596" t="s">
        <v>8494</v>
      </c>
      <c r="D10112" s="596" t="s">
        <v>8495</v>
      </c>
      <c r="E10112" s="597">
        <v>20.54</v>
      </c>
    </row>
    <row r="10113" spans="1:5">
      <c r="A10113" s="596">
        <v>38068</v>
      </c>
      <c r="B10113" s="596" t="s">
        <v>10790</v>
      </c>
      <c r="C10113" s="596" t="s">
        <v>8494</v>
      </c>
      <c r="D10113" s="596" t="s">
        <v>8495</v>
      </c>
      <c r="E10113" s="597">
        <v>14.18</v>
      </c>
    </row>
    <row r="10114" spans="1:5">
      <c r="A10114" s="596">
        <v>38071</v>
      </c>
      <c r="B10114" s="596" t="s">
        <v>10791</v>
      </c>
      <c r="C10114" s="596" t="s">
        <v>8494</v>
      </c>
      <c r="D10114" s="596" t="s">
        <v>8495</v>
      </c>
      <c r="E10114" s="597">
        <v>16.96</v>
      </c>
    </row>
    <row r="10115" spans="1:5">
      <c r="A10115" s="596">
        <v>38412</v>
      </c>
      <c r="B10115" s="596" t="s">
        <v>10792</v>
      </c>
      <c r="C10115" s="596" t="s">
        <v>8494</v>
      </c>
      <c r="D10115" s="596" t="s">
        <v>8500</v>
      </c>
      <c r="E10115" s="598">
        <v>1380.96</v>
      </c>
    </row>
    <row r="10116" spans="1:5">
      <c r="A10116" s="596">
        <v>3405</v>
      </c>
      <c r="B10116" s="596" t="s">
        <v>10793</v>
      </c>
      <c r="C10116" s="596" t="s">
        <v>8494</v>
      </c>
      <c r="D10116" s="596" t="s">
        <v>8541</v>
      </c>
      <c r="E10116" s="597">
        <v>96.54</v>
      </c>
    </row>
    <row r="10117" spans="1:5">
      <c r="A10117" s="596">
        <v>3394</v>
      </c>
      <c r="B10117" s="596" t="s">
        <v>10794</v>
      </c>
      <c r="C10117" s="596" t="s">
        <v>8494</v>
      </c>
      <c r="D10117" s="596" t="s">
        <v>8541</v>
      </c>
      <c r="E10117" s="597">
        <v>509.6</v>
      </c>
    </row>
    <row r="10118" spans="1:5">
      <c r="A10118" s="596">
        <v>3393</v>
      </c>
      <c r="B10118" s="596" t="s">
        <v>10795</v>
      </c>
      <c r="C10118" s="596" t="s">
        <v>8494</v>
      </c>
      <c r="D10118" s="596" t="s">
        <v>8541</v>
      </c>
      <c r="E10118" s="597">
        <v>867.65</v>
      </c>
    </row>
    <row r="10119" spans="1:5">
      <c r="A10119" s="596">
        <v>3406</v>
      </c>
      <c r="B10119" s="596" t="s">
        <v>10796</v>
      </c>
      <c r="C10119" s="596" t="s">
        <v>8494</v>
      </c>
      <c r="D10119" s="596" t="s">
        <v>8541</v>
      </c>
      <c r="E10119" s="597">
        <v>29.55</v>
      </c>
    </row>
    <row r="10120" spans="1:5">
      <c r="A10120" s="596">
        <v>3395</v>
      </c>
      <c r="B10120" s="596" t="s">
        <v>10797</v>
      </c>
      <c r="C10120" s="596" t="s">
        <v>8494</v>
      </c>
      <c r="D10120" s="596" t="s">
        <v>8541</v>
      </c>
      <c r="E10120" s="597">
        <v>124.65</v>
      </c>
    </row>
    <row r="10121" spans="1:5">
      <c r="A10121" s="596">
        <v>3398</v>
      </c>
      <c r="B10121" s="596" t="s">
        <v>10798</v>
      </c>
      <c r="C10121" s="596" t="s">
        <v>8494</v>
      </c>
      <c r="D10121" s="596" t="s">
        <v>8541</v>
      </c>
      <c r="E10121" s="597">
        <v>5.92</v>
      </c>
    </row>
    <row r="10122" spans="1:5">
      <c r="A10122" s="596">
        <v>40662</v>
      </c>
      <c r="B10122" s="596" t="s">
        <v>10799</v>
      </c>
      <c r="C10122" s="596" t="s">
        <v>8494</v>
      </c>
      <c r="D10122" s="596" t="s">
        <v>8541</v>
      </c>
      <c r="E10122" s="597">
        <v>216.4</v>
      </c>
    </row>
    <row r="10123" spans="1:5">
      <c r="A10123" s="596">
        <v>3437</v>
      </c>
      <c r="B10123" s="596" t="s">
        <v>10800</v>
      </c>
      <c r="C10123" s="596" t="s">
        <v>8898</v>
      </c>
      <c r="D10123" s="596" t="s">
        <v>8541</v>
      </c>
      <c r="E10123" s="597">
        <v>601.13</v>
      </c>
    </row>
    <row r="10124" spans="1:5">
      <c r="A10124" s="596">
        <v>11190</v>
      </c>
      <c r="B10124" s="596" t="s">
        <v>10801</v>
      </c>
      <c r="C10124" s="596" t="s">
        <v>8494</v>
      </c>
      <c r="D10124" s="596" t="s">
        <v>8541</v>
      </c>
      <c r="E10124" s="597">
        <v>174.93</v>
      </c>
    </row>
    <row r="10125" spans="1:5">
      <c r="A10125" s="596">
        <v>34377</v>
      </c>
      <c r="B10125" s="596" t="s">
        <v>10802</v>
      </c>
      <c r="C10125" s="596" t="s">
        <v>8494</v>
      </c>
      <c r="D10125" s="596" t="s">
        <v>8495</v>
      </c>
      <c r="E10125" s="597">
        <v>188.43</v>
      </c>
    </row>
    <row r="10126" spans="1:5">
      <c r="A10126" s="596">
        <v>3428</v>
      </c>
      <c r="B10126" s="596" t="s">
        <v>10803</v>
      </c>
      <c r="C10126" s="596" t="s">
        <v>8898</v>
      </c>
      <c r="D10126" s="596" t="s">
        <v>8541</v>
      </c>
      <c r="E10126" s="597">
        <v>891.67</v>
      </c>
    </row>
    <row r="10127" spans="1:5">
      <c r="A10127" s="596">
        <v>3429</v>
      </c>
      <c r="B10127" s="596" t="s">
        <v>10804</v>
      </c>
      <c r="C10127" s="596" t="s">
        <v>8898</v>
      </c>
      <c r="D10127" s="596" t="s">
        <v>8541</v>
      </c>
      <c r="E10127" s="597">
        <v>509.45</v>
      </c>
    </row>
    <row r="10128" spans="1:5">
      <c r="A10128" s="596">
        <v>11199</v>
      </c>
      <c r="B10128" s="596" t="s">
        <v>10805</v>
      </c>
      <c r="C10128" s="596" t="s">
        <v>8494</v>
      </c>
      <c r="D10128" s="596" t="s">
        <v>8541</v>
      </c>
      <c r="E10128" s="598">
        <v>966.1</v>
      </c>
    </row>
    <row r="10129" spans="1:5">
      <c r="A10129" s="596">
        <v>36896</v>
      </c>
      <c r="B10129" s="596" t="s">
        <v>10806</v>
      </c>
      <c r="C10129" s="596" t="s">
        <v>8494</v>
      </c>
      <c r="D10129" s="596" t="s">
        <v>8500</v>
      </c>
      <c r="E10129" s="597">
        <v>364.95</v>
      </c>
    </row>
    <row r="10130" spans="1:5">
      <c r="A10130" s="596">
        <v>34367</v>
      </c>
      <c r="B10130" s="596" t="s">
        <v>10807</v>
      </c>
      <c r="C10130" s="596" t="s">
        <v>8494</v>
      </c>
      <c r="D10130" s="596" t="s">
        <v>8495</v>
      </c>
      <c r="E10130" s="597">
        <v>470.36</v>
      </c>
    </row>
    <row r="10131" spans="1:5">
      <c r="A10131" s="596">
        <v>36897</v>
      </c>
      <c r="B10131" s="596" t="s">
        <v>10808</v>
      </c>
      <c r="C10131" s="596" t="s">
        <v>8494</v>
      </c>
      <c r="D10131" s="596" t="s">
        <v>8495</v>
      </c>
      <c r="E10131" s="598">
        <v>569.49</v>
      </c>
    </row>
    <row r="10132" spans="1:5">
      <c r="A10132" s="596">
        <v>34369</v>
      </c>
      <c r="B10132" s="596" t="s">
        <v>10809</v>
      </c>
      <c r="C10132" s="596" t="s">
        <v>8494</v>
      </c>
      <c r="D10132" s="596" t="s">
        <v>8495</v>
      </c>
      <c r="E10132" s="597">
        <v>655.38</v>
      </c>
    </row>
    <row r="10133" spans="1:5">
      <c r="A10133" s="596">
        <v>34364</v>
      </c>
      <c r="B10133" s="596" t="s">
        <v>10810</v>
      </c>
      <c r="C10133" s="596" t="s">
        <v>8494</v>
      </c>
      <c r="D10133" s="596" t="s">
        <v>8495</v>
      </c>
      <c r="E10133" s="598">
        <v>618.28</v>
      </c>
    </row>
    <row r="10134" spans="1:5">
      <c r="A10134" s="596">
        <v>40659</v>
      </c>
      <c r="B10134" s="596" t="s">
        <v>10811</v>
      </c>
      <c r="C10134" s="596" t="s">
        <v>8898</v>
      </c>
      <c r="D10134" s="596" t="s">
        <v>8541</v>
      </c>
      <c r="E10134" s="598">
        <v>850.51</v>
      </c>
    </row>
    <row r="10135" spans="1:5">
      <c r="A10135" s="596">
        <v>40660</v>
      </c>
      <c r="B10135" s="596" t="s">
        <v>10812</v>
      </c>
      <c r="C10135" s="596" t="s">
        <v>8898</v>
      </c>
      <c r="D10135" s="596" t="s">
        <v>8541</v>
      </c>
      <c r="E10135" s="598">
        <v>1077.92</v>
      </c>
    </row>
    <row r="10136" spans="1:5">
      <c r="A10136" s="596">
        <v>40661</v>
      </c>
      <c r="B10136" s="596" t="s">
        <v>10813</v>
      </c>
      <c r="C10136" s="596" t="s">
        <v>8898</v>
      </c>
      <c r="D10136" s="596" t="s">
        <v>8541</v>
      </c>
      <c r="E10136" s="598">
        <v>662.73</v>
      </c>
    </row>
    <row r="10137" spans="1:5">
      <c r="A10137" s="596">
        <v>3421</v>
      </c>
      <c r="B10137" s="596" t="s">
        <v>10814</v>
      </c>
      <c r="C10137" s="596" t="s">
        <v>8898</v>
      </c>
      <c r="D10137" s="596" t="s">
        <v>8541</v>
      </c>
      <c r="E10137" s="598">
        <v>667.8</v>
      </c>
    </row>
    <row r="10138" spans="1:5">
      <c r="A10138" s="596">
        <v>599</v>
      </c>
      <c r="B10138" s="596" t="s">
        <v>10815</v>
      </c>
      <c r="C10138" s="596" t="s">
        <v>8898</v>
      </c>
      <c r="D10138" s="596" t="s">
        <v>8495</v>
      </c>
      <c r="E10138" s="598">
        <v>665.59</v>
      </c>
    </row>
    <row r="10139" spans="1:5">
      <c r="A10139" s="596">
        <v>44053</v>
      </c>
      <c r="B10139" s="596" t="s">
        <v>10816</v>
      </c>
      <c r="C10139" s="596" t="s">
        <v>8494</v>
      </c>
      <c r="D10139" s="596" t="s">
        <v>8495</v>
      </c>
      <c r="E10139" s="598">
        <v>1477.3</v>
      </c>
    </row>
    <row r="10140" spans="1:5">
      <c r="A10140" s="596">
        <v>3423</v>
      </c>
      <c r="B10140" s="596" t="s">
        <v>10817</v>
      </c>
      <c r="C10140" s="596" t="s">
        <v>8898</v>
      </c>
      <c r="D10140" s="596" t="s">
        <v>8541</v>
      </c>
      <c r="E10140" s="598">
        <v>941.76</v>
      </c>
    </row>
    <row r="10141" spans="1:5">
      <c r="A10141" s="596">
        <v>34797</v>
      </c>
      <c r="B10141" s="596" t="s">
        <v>10818</v>
      </c>
      <c r="C10141" s="596" t="s">
        <v>8494</v>
      </c>
      <c r="D10141" s="596" t="s">
        <v>8541</v>
      </c>
      <c r="E10141" s="597">
        <v>381.02</v>
      </c>
    </row>
    <row r="10142" spans="1:5">
      <c r="A10142" s="596">
        <v>34381</v>
      </c>
      <c r="B10142" s="596" t="s">
        <v>10819</v>
      </c>
      <c r="C10142" s="596" t="s">
        <v>8494</v>
      </c>
      <c r="D10142" s="596" t="s">
        <v>8495</v>
      </c>
      <c r="E10142" s="597">
        <v>268.75</v>
      </c>
    </row>
    <row r="10143" spans="1:5">
      <c r="A10143" s="596">
        <v>44054</v>
      </c>
      <c r="B10143" s="596" t="s">
        <v>10820</v>
      </c>
      <c r="C10143" s="596" t="s">
        <v>8494</v>
      </c>
      <c r="D10143" s="596" t="s">
        <v>8495</v>
      </c>
      <c r="E10143" s="598">
        <v>529.96</v>
      </c>
    </row>
    <row r="10144" spans="1:5">
      <c r="A10144" s="596">
        <v>44399</v>
      </c>
      <c r="B10144" s="596" t="s">
        <v>10821</v>
      </c>
      <c r="C10144" s="596" t="s">
        <v>8494</v>
      </c>
      <c r="D10144" s="596" t="s">
        <v>8495</v>
      </c>
      <c r="E10144" s="598">
        <v>724.1</v>
      </c>
    </row>
    <row r="10145" spans="1:5">
      <c r="A10145" s="596">
        <v>44503</v>
      </c>
      <c r="B10145" s="596" t="s">
        <v>10822</v>
      </c>
      <c r="C10145" s="596" t="s">
        <v>8643</v>
      </c>
      <c r="D10145" s="596" t="s">
        <v>8495</v>
      </c>
      <c r="E10145" s="598">
        <v>13.61</v>
      </c>
    </row>
    <row r="10146" spans="1:5">
      <c r="A10146" s="596">
        <v>41077</v>
      </c>
      <c r="B10146" s="596" t="s">
        <v>10823</v>
      </c>
      <c r="C10146" s="596" t="s">
        <v>8645</v>
      </c>
      <c r="D10146" s="596" t="s">
        <v>8495</v>
      </c>
      <c r="E10146" s="598">
        <v>2394.5100000000002</v>
      </c>
    </row>
    <row r="10147" spans="1:5">
      <c r="A10147" s="596">
        <v>37963</v>
      </c>
      <c r="B10147" s="596" t="s">
        <v>10824</v>
      </c>
      <c r="C10147" s="596" t="s">
        <v>8494</v>
      </c>
      <c r="D10147" s="596" t="s">
        <v>8495</v>
      </c>
      <c r="E10147" s="598">
        <v>4.6500000000000004</v>
      </c>
    </row>
    <row r="10148" spans="1:5">
      <c r="A10148" s="596">
        <v>37964</v>
      </c>
      <c r="B10148" s="596" t="s">
        <v>10825</v>
      </c>
      <c r="C10148" s="596" t="s">
        <v>8494</v>
      </c>
      <c r="D10148" s="596" t="s">
        <v>8495</v>
      </c>
      <c r="E10148" s="598">
        <v>6.22</v>
      </c>
    </row>
    <row r="10149" spans="1:5">
      <c r="A10149" s="596">
        <v>37965</v>
      </c>
      <c r="B10149" s="596" t="s">
        <v>10826</v>
      </c>
      <c r="C10149" s="596" t="s">
        <v>8494</v>
      </c>
      <c r="D10149" s="596" t="s">
        <v>8495</v>
      </c>
      <c r="E10149" s="598">
        <v>8.98</v>
      </c>
    </row>
    <row r="10150" spans="1:5">
      <c r="A10150" s="596">
        <v>37966</v>
      </c>
      <c r="B10150" s="596" t="s">
        <v>10827</v>
      </c>
      <c r="C10150" s="596" t="s">
        <v>8494</v>
      </c>
      <c r="D10150" s="596" t="s">
        <v>8495</v>
      </c>
      <c r="E10150" s="597">
        <v>15.76</v>
      </c>
    </row>
    <row r="10151" spans="1:5">
      <c r="A10151" s="596">
        <v>37967</v>
      </c>
      <c r="B10151" s="596" t="s">
        <v>10828</v>
      </c>
      <c r="C10151" s="596" t="s">
        <v>8494</v>
      </c>
      <c r="D10151" s="596" t="s">
        <v>8495</v>
      </c>
      <c r="E10151" s="597">
        <v>26.49</v>
      </c>
    </row>
    <row r="10152" spans="1:5">
      <c r="A10152" s="596">
        <v>37968</v>
      </c>
      <c r="B10152" s="596" t="s">
        <v>10829</v>
      </c>
      <c r="C10152" s="596" t="s">
        <v>8494</v>
      </c>
      <c r="D10152" s="596" t="s">
        <v>8495</v>
      </c>
      <c r="E10152" s="598">
        <v>56.24</v>
      </c>
    </row>
    <row r="10153" spans="1:5">
      <c r="A10153" s="596">
        <v>37969</v>
      </c>
      <c r="B10153" s="596" t="s">
        <v>10830</v>
      </c>
      <c r="C10153" s="596" t="s">
        <v>8494</v>
      </c>
      <c r="D10153" s="596" t="s">
        <v>8495</v>
      </c>
      <c r="E10153" s="598">
        <v>142.12</v>
      </c>
    </row>
    <row r="10154" spans="1:5">
      <c r="A10154" s="596">
        <v>37970</v>
      </c>
      <c r="B10154" s="596" t="s">
        <v>10831</v>
      </c>
      <c r="C10154" s="596" t="s">
        <v>8494</v>
      </c>
      <c r="D10154" s="596" t="s">
        <v>8495</v>
      </c>
      <c r="E10154" s="598">
        <v>205.61</v>
      </c>
    </row>
    <row r="10155" spans="1:5">
      <c r="A10155" s="596">
        <v>44251</v>
      </c>
      <c r="B10155" s="596" t="s">
        <v>10832</v>
      </c>
      <c r="C10155" s="596" t="s">
        <v>8494</v>
      </c>
      <c r="D10155" s="596" t="s">
        <v>8495</v>
      </c>
      <c r="E10155" s="597">
        <v>237.5</v>
      </c>
    </row>
    <row r="10156" spans="1:5">
      <c r="A10156" s="596">
        <v>21118</v>
      </c>
      <c r="B10156" s="596" t="s">
        <v>10833</v>
      </c>
      <c r="C10156" s="596" t="s">
        <v>8494</v>
      </c>
      <c r="D10156" s="596" t="s">
        <v>8495</v>
      </c>
      <c r="E10156" s="597">
        <v>3.7</v>
      </c>
    </row>
    <row r="10157" spans="1:5">
      <c r="A10157" s="596">
        <v>37956</v>
      </c>
      <c r="B10157" s="596" t="s">
        <v>10834</v>
      </c>
      <c r="C10157" s="596" t="s">
        <v>8494</v>
      </c>
      <c r="D10157" s="596" t="s">
        <v>8495</v>
      </c>
      <c r="E10157" s="597">
        <v>4.54</v>
      </c>
    </row>
    <row r="10158" spans="1:5">
      <c r="A10158" s="596">
        <v>37957</v>
      </c>
      <c r="B10158" s="596" t="s">
        <v>10835</v>
      </c>
      <c r="C10158" s="596" t="s">
        <v>8494</v>
      </c>
      <c r="D10158" s="596" t="s">
        <v>8495</v>
      </c>
      <c r="E10158" s="597">
        <v>9.67</v>
      </c>
    </row>
    <row r="10159" spans="1:5">
      <c r="A10159" s="596">
        <v>37958</v>
      </c>
      <c r="B10159" s="596" t="s">
        <v>10836</v>
      </c>
      <c r="C10159" s="596" t="s">
        <v>8494</v>
      </c>
      <c r="D10159" s="596" t="s">
        <v>8495</v>
      </c>
      <c r="E10159" s="597">
        <v>17.48</v>
      </c>
    </row>
    <row r="10160" spans="1:5">
      <c r="A10160" s="596">
        <v>37959</v>
      </c>
      <c r="B10160" s="596" t="s">
        <v>10837</v>
      </c>
      <c r="C10160" s="596" t="s">
        <v>8494</v>
      </c>
      <c r="D10160" s="596" t="s">
        <v>8495</v>
      </c>
      <c r="E10160" s="597">
        <v>26.91</v>
      </c>
    </row>
    <row r="10161" spans="1:5">
      <c r="A10161" s="596">
        <v>37960</v>
      </c>
      <c r="B10161" s="596" t="s">
        <v>10838</v>
      </c>
      <c r="C10161" s="596" t="s">
        <v>8494</v>
      </c>
      <c r="D10161" s="596" t="s">
        <v>8495</v>
      </c>
      <c r="E10161" s="597">
        <v>68.760000000000005</v>
      </c>
    </row>
    <row r="10162" spans="1:5">
      <c r="A10162" s="596">
        <v>37961</v>
      </c>
      <c r="B10162" s="596" t="s">
        <v>10839</v>
      </c>
      <c r="C10162" s="596" t="s">
        <v>8494</v>
      </c>
      <c r="D10162" s="596" t="s">
        <v>8495</v>
      </c>
      <c r="E10162" s="597">
        <v>147.78</v>
      </c>
    </row>
    <row r="10163" spans="1:5">
      <c r="A10163" s="596">
        <v>37962</v>
      </c>
      <c r="B10163" s="596" t="s">
        <v>10840</v>
      </c>
      <c r="C10163" s="596" t="s">
        <v>8494</v>
      </c>
      <c r="D10163" s="596" t="s">
        <v>8495</v>
      </c>
      <c r="E10163" s="597">
        <v>170.37</v>
      </c>
    </row>
    <row r="10164" spans="1:5">
      <c r="A10164" s="596">
        <v>3533</v>
      </c>
      <c r="B10164" s="596" t="s">
        <v>10841</v>
      </c>
      <c r="C10164" s="596" t="s">
        <v>8494</v>
      </c>
      <c r="D10164" s="596" t="s">
        <v>8495</v>
      </c>
      <c r="E10164" s="597">
        <v>2.52</v>
      </c>
    </row>
    <row r="10165" spans="1:5">
      <c r="A10165" s="596">
        <v>3538</v>
      </c>
      <c r="B10165" s="596" t="s">
        <v>10842</v>
      </c>
      <c r="C10165" s="596" t="s">
        <v>8494</v>
      </c>
      <c r="D10165" s="596" t="s">
        <v>8495</v>
      </c>
      <c r="E10165" s="597">
        <v>4.7699999999999996</v>
      </c>
    </row>
    <row r="10166" spans="1:5">
      <c r="A10166" s="596">
        <v>3498</v>
      </c>
      <c r="B10166" s="596" t="s">
        <v>10843</v>
      </c>
      <c r="C10166" s="596" t="s">
        <v>8494</v>
      </c>
      <c r="D10166" s="596" t="s">
        <v>8495</v>
      </c>
      <c r="E10166" s="597">
        <v>4.63</v>
      </c>
    </row>
    <row r="10167" spans="1:5">
      <c r="A10167" s="596">
        <v>3496</v>
      </c>
      <c r="B10167" s="596" t="s">
        <v>10844</v>
      </c>
      <c r="C10167" s="596" t="s">
        <v>8494</v>
      </c>
      <c r="D10167" s="596" t="s">
        <v>8495</v>
      </c>
      <c r="E10167" s="597">
        <v>3.1</v>
      </c>
    </row>
    <row r="10168" spans="1:5">
      <c r="A10168" s="596">
        <v>38429</v>
      </c>
      <c r="B10168" s="596" t="s">
        <v>10845</v>
      </c>
      <c r="C10168" s="596" t="s">
        <v>8494</v>
      </c>
      <c r="D10168" s="596" t="s">
        <v>8495</v>
      </c>
      <c r="E10168" s="597">
        <v>12.58</v>
      </c>
    </row>
    <row r="10169" spans="1:5">
      <c r="A10169" s="596">
        <v>38431</v>
      </c>
      <c r="B10169" s="596" t="s">
        <v>10846</v>
      </c>
      <c r="C10169" s="596" t="s">
        <v>8494</v>
      </c>
      <c r="D10169" s="596" t="s">
        <v>8495</v>
      </c>
      <c r="E10169" s="597">
        <v>15.78</v>
      </c>
    </row>
    <row r="10170" spans="1:5">
      <c r="A10170" s="596">
        <v>38430</v>
      </c>
      <c r="B10170" s="596" t="s">
        <v>10847</v>
      </c>
      <c r="C10170" s="596" t="s">
        <v>8494</v>
      </c>
      <c r="D10170" s="596" t="s">
        <v>8495</v>
      </c>
      <c r="E10170" s="597">
        <v>24.47</v>
      </c>
    </row>
    <row r="10171" spans="1:5">
      <c r="A10171" s="596">
        <v>36348</v>
      </c>
      <c r="B10171" s="596" t="s">
        <v>10848</v>
      </c>
      <c r="C10171" s="596" t="s">
        <v>8494</v>
      </c>
      <c r="D10171" s="596" t="s">
        <v>8541</v>
      </c>
      <c r="E10171" s="597">
        <v>1.86</v>
      </c>
    </row>
    <row r="10172" spans="1:5">
      <c r="A10172" s="596">
        <v>36349</v>
      </c>
      <c r="B10172" s="596" t="s">
        <v>10849</v>
      </c>
      <c r="C10172" s="596" t="s">
        <v>8494</v>
      </c>
      <c r="D10172" s="596" t="s">
        <v>8541</v>
      </c>
      <c r="E10172" s="597">
        <v>2.57</v>
      </c>
    </row>
    <row r="10173" spans="1:5">
      <c r="A10173" s="596">
        <v>38987</v>
      </c>
      <c r="B10173" s="596" t="s">
        <v>10850</v>
      </c>
      <c r="C10173" s="596" t="s">
        <v>8494</v>
      </c>
      <c r="D10173" s="596" t="s">
        <v>8541</v>
      </c>
      <c r="E10173" s="598">
        <v>12.37</v>
      </c>
    </row>
    <row r="10174" spans="1:5">
      <c r="A10174" s="596">
        <v>38988</v>
      </c>
      <c r="B10174" s="596" t="s">
        <v>10851</v>
      </c>
      <c r="C10174" s="596" t="s">
        <v>8494</v>
      </c>
      <c r="D10174" s="596" t="s">
        <v>8541</v>
      </c>
      <c r="E10174" s="598">
        <v>20.16</v>
      </c>
    </row>
    <row r="10175" spans="1:5">
      <c r="A10175" s="596">
        <v>38989</v>
      </c>
      <c r="B10175" s="596" t="s">
        <v>10852</v>
      </c>
      <c r="C10175" s="596" t="s">
        <v>8494</v>
      </c>
      <c r="D10175" s="596" t="s">
        <v>8541</v>
      </c>
      <c r="E10175" s="598">
        <v>33.92</v>
      </c>
    </row>
    <row r="10176" spans="1:5">
      <c r="A10176" s="596">
        <v>38990</v>
      </c>
      <c r="B10176" s="596" t="s">
        <v>10853</v>
      </c>
      <c r="C10176" s="596" t="s">
        <v>8494</v>
      </c>
      <c r="D10176" s="596" t="s">
        <v>8541</v>
      </c>
      <c r="E10176" s="597">
        <v>67.78</v>
      </c>
    </row>
    <row r="10177" spans="1:5">
      <c r="A10177" s="596">
        <v>38991</v>
      </c>
      <c r="B10177" s="596" t="s">
        <v>10854</v>
      </c>
      <c r="C10177" s="596" t="s">
        <v>8494</v>
      </c>
      <c r="D10177" s="596" t="s">
        <v>8541</v>
      </c>
      <c r="E10177" s="597">
        <v>121.96</v>
      </c>
    </row>
    <row r="10178" spans="1:5">
      <c r="A10178" s="596">
        <v>38433</v>
      </c>
      <c r="B10178" s="596" t="s">
        <v>10855</v>
      </c>
      <c r="C10178" s="596" t="s">
        <v>8494</v>
      </c>
      <c r="D10178" s="596" t="s">
        <v>8541</v>
      </c>
      <c r="E10178" s="597">
        <v>6.3</v>
      </c>
    </row>
    <row r="10179" spans="1:5">
      <c r="A10179" s="596">
        <v>38440</v>
      </c>
      <c r="B10179" s="596" t="s">
        <v>10856</v>
      </c>
      <c r="C10179" s="596" t="s">
        <v>8494</v>
      </c>
      <c r="D10179" s="596" t="s">
        <v>8541</v>
      </c>
      <c r="E10179" s="597">
        <v>265.8</v>
      </c>
    </row>
    <row r="10180" spans="1:5">
      <c r="A10180" s="596">
        <v>36359</v>
      </c>
      <c r="B10180" s="596" t="s">
        <v>10857</v>
      </c>
      <c r="C10180" s="596" t="s">
        <v>8494</v>
      </c>
      <c r="D10180" s="596" t="s">
        <v>8541</v>
      </c>
      <c r="E10180" s="597">
        <v>1.66</v>
      </c>
    </row>
    <row r="10181" spans="1:5">
      <c r="A10181" s="596">
        <v>36360</v>
      </c>
      <c r="B10181" s="596" t="s">
        <v>10858</v>
      </c>
      <c r="C10181" s="596" t="s">
        <v>8494</v>
      </c>
      <c r="D10181" s="596" t="s">
        <v>8541</v>
      </c>
      <c r="E10181" s="597">
        <v>2.23</v>
      </c>
    </row>
    <row r="10182" spans="1:5">
      <c r="A10182" s="596">
        <v>38434</v>
      </c>
      <c r="B10182" s="596" t="s">
        <v>10859</v>
      </c>
      <c r="C10182" s="596" t="s">
        <v>8494</v>
      </c>
      <c r="D10182" s="596" t="s">
        <v>8541</v>
      </c>
      <c r="E10182" s="597">
        <v>3.4</v>
      </c>
    </row>
    <row r="10183" spans="1:5">
      <c r="A10183" s="596">
        <v>38435</v>
      </c>
      <c r="B10183" s="596" t="s">
        <v>10860</v>
      </c>
      <c r="C10183" s="596" t="s">
        <v>8494</v>
      </c>
      <c r="D10183" s="596" t="s">
        <v>8541</v>
      </c>
      <c r="E10183" s="597">
        <v>7.64</v>
      </c>
    </row>
    <row r="10184" spans="1:5">
      <c r="A10184" s="596">
        <v>38436</v>
      </c>
      <c r="B10184" s="596" t="s">
        <v>10861</v>
      </c>
      <c r="C10184" s="596" t="s">
        <v>8494</v>
      </c>
      <c r="D10184" s="596" t="s">
        <v>8541</v>
      </c>
      <c r="E10184" s="597">
        <v>12.67</v>
      </c>
    </row>
    <row r="10185" spans="1:5">
      <c r="A10185" s="596">
        <v>38437</v>
      </c>
      <c r="B10185" s="596" t="s">
        <v>10862</v>
      </c>
      <c r="C10185" s="596" t="s">
        <v>8494</v>
      </c>
      <c r="D10185" s="596" t="s">
        <v>8541</v>
      </c>
      <c r="E10185" s="597">
        <v>20.56</v>
      </c>
    </row>
    <row r="10186" spans="1:5">
      <c r="A10186" s="596">
        <v>38438</v>
      </c>
      <c r="B10186" s="596" t="s">
        <v>10863</v>
      </c>
      <c r="C10186" s="596" t="s">
        <v>8494</v>
      </c>
      <c r="D10186" s="596" t="s">
        <v>8541</v>
      </c>
      <c r="E10186" s="597">
        <v>59.63</v>
      </c>
    </row>
    <row r="10187" spans="1:5">
      <c r="A10187" s="596">
        <v>38439</v>
      </c>
      <c r="B10187" s="596" t="s">
        <v>10864</v>
      </c>
      <c r="C10187" s="596" t="s">
        <v>8494</v>
      </c>
      <c r="D10187" s="596" t="s">
        <v>8541</v>
      </c>
      <c r="E10187" s="597">
        <v>75.77</v>
      </c>
    </row>
    <row r="10188" spans="1:5">
      <c r="A10188" s="596">
        <v>10836</v>
      </c>
      <c r="B10188" s="596" t="s">
        <v>10865</v>
      </c>
      <c r="C10188" s="596" t="s">
        <v>8494</v>
      </c>
      <c r="D10188" s="596" t="s">
        <v>8495</v>
      </c>
      <c r="E10188" s="597">
        <v>20.420000000000002</v>
      </c>
    </row>
    <row r="10189" spans="1:5">
      <c r="A10189" s="596">
        <v>10835</v>
      </c>
      <c r="B10189" s="596" t="s">
        <v>10866</v>
      </c>
      <c r="C10189" s="596" t="s">
        <v>8494</v>
      </c>
      <c r="D10189" s="596" t="s">
        <v>8495</v>
      </c>
      <c r="E10189" s="597">
        <v>5.7</v>
      </c>
    </row>
    <row r="10190" spans="1:5">
      <c r="A10190" s="596">
        <v>3475</v>
      </c>
      <c r="B10190" s="596" t="s">
        <v>10867</v>
      </c>
      <c r="C10190" s="596" t="s">
        <v>8494</v>
      </c>
      <c r="D10190" s="596" t="s">
        <v>8495</v>
      </c>
      <c r="E10190" s="597">
        <v>4.42</v>
      </c>
    </row>
    <row r="10191" spans="1:5">
      <c r="A10191" s="596">
        <v>3485</v>
      </c>
      <c r="B10191" s="596" t="s">
        <v>10868</v>
      </c>
      <c r="C10191" s="596" t="s">
        <v>8494</v>
      </c>
      <c r="D10191" s="596" t="s">
        <v>8495</v>
      </c>
      <c r="E10191" s="597">
        <v>12.22</v>
      </c>
    </row>
    <row r="10192" spans="1:5">
      <c r="A10192" s="596">
        <v>3534</v>
      </c>
      <c r="B10192" s="596" t="s">
        <v>10869</v>
      </c>
      <c r="C10192" s="596" t="s">
        <v>8494</v>
      </c>
      <c r="D10192" s="596" t="s">
        <v>8495</v>
      </c>
      <c r="E10192" s="597">
        <v>7.01</v>
      </c>
    </row>
    <row r="10193" spans="1:5">
      <c r="A10193" s="596">
        <v>3543</v>
      </c>
      <c r="B10193" s="596" t="s">
        <v>10870</v>
      </c>
      <c r="C10193" s="596" t="s">
        <v>8494</v>
      </c>
      <c r="D10193" s="596" t="s">
        <v>8495</v>
      </c>
      <c r="E10193" s="597">
        <v>1.63</v>
      </c>
    </row>
    <row r="10194" spans="1:5">
      <c r="A10194" s="596">
        <v>3482</v>
      </c>
      <c r="B10194" s="596" t="s">
        <v>10871</v>
      </c>
      <c r="C10194" s="596" t="s">
        <v>8494</v>
      </c>
      <c r="D10194" s="596" t="s">
        <v>8495</v>
      </c>
      <c r="E10194" s="597">
        <v>5.01</v>
      </c>
    </row>
    <row r="10195" spans="1:5">
      <c r="A10195" s="596">
        <v>3505</v>
      </c>
      <c r="B10195" s="596" t="s">
        <v>10872</v>
      </c>
      <c r="C10195" s="596" t="s">
        <v>8494</v>
      </c>
      <c r="D10195" s="596" t="s">
        <v>8495</v>
      </c>
      <c r="E10195" s="597">
        <v>2.42</v>
      </c>
    </row>
    <row r="10196" spans="1:5">
      <c r="A10196" s="596">
        <v>3521</v>
      </c>
      <c r="B10196" s="596" t="s">
        <v>10873</v>
      </c>
      <c r="C10196" s="596" t="s">
        <v>8494</v>
      </c>
      <c r="D10196" s="596" t="s">
        <v>8495</v>
      </c>
      <c r="E10196" s="597">
        <v>1.82</v>
      </c>
    </row>
    <row r="10197" spans="1:5">
      <c r="A10197" s="596">
        <v>3531</v>
      </c>
      <c r="B10197" s="596" t="s">
        <v>10874</v>
      </c>
      <c r="C10197" s="596" t="s">
        <v>8494</v>
      </c>
      <c r="D10197" s="596" t="s">
        <v>8495</v>
      </c>
      <c r="E10197" s="597">
        <v>3.47</v>
      </c>
    </row>
    <row r="10198" spans="1:5">
      <c r="A10198" s="596">
        <v>3522</v>
      </c>
      <c r="B10198" s="596" t="s">
        <v>10875</v>
      </c>
      <c r="C10198" s="596" t="s">
        <v>8494</v>
      </c>
      <c r="D10198" s="596" t="s">
        <v>8495</v>
      </c>
      <c r="E10198" s="597">
        <v>2.2400000000000002</v>
      </c>
    </row>
    <row r="10199" spans="1:5">
      <c r="A10199" s="596">
        <v>3527</v>
      </c>
      <c r="B10199" s="596" t="s">
        <v>10876</v>
      </c>
      <c r="C10199" s="596" t="s">
        <v>8494</v>
      </c>
      <c r="D10199" s="596" t="s">
        <v>8495</v>
      </c>
      <c r="E10199" s="597">
        <v>11.78</v>
      </c>
    </row>
    <row r="10200" spans="1:5">
      <c r="A10200" s="596">
        <v>3516</v>
      </c>
      <c r="B10200" s="596" t="s">
        <v>10877</v>
      </c>
      <c r="C10200" s="596" t="s">
        <v>8494</v>
      </c>
      <c r="D10200" s="596" t="s">
        <v>8495</v>
      </c>
      <c r="E10200" s="597">
        <v>2.35</v>
      </c>
    </row>
    <row r="10201" spans="1:5">
      <c r="A10201" s="596">
        <v>3517</v>
      </c>
      <c r="B10201" s="596" t="s">
        <v>10878</v>
      </c>
      <c r="C10201" s="596" t="s">
        <v>8494</v>
      </c>
      <c r="D10201" s="596" t="s">
        <v>8495</v>
      </c>
      <c r="E10201" s="597">
        <v>2.12</v>
      </c>
    </row>
    <row r="10202" spans="1:5">
      <c r="A10202" s="596">
        <v>3515</v>
      </c>
      <c r="B10202" s="596" t="s">
        <v>10879</v>
      </c>
      <c r="C10202" s="596" t="s">
        <v>8494</v>
      </c>
      <c r="D10202" s="596" t="s">
        <v>8495</v>
      </c>
      <c r="E10202" s="597">
        <v>6.01</v>
      </c>
    </row>
    <row r="10203" spans="1:5">
      <c r="A10203" s="596">
        <v>20147</v>
      </c>
      <c r="B10203" s="596" t="s">
        <v>10880</v>
      </c>
      <c r="C10203" s="596" t="s">
        <v>8494</v>
      </c>
      <c r="D10203" s="596" t="s">
        <v>8495</v>
      </c>
      <c r="E10203" s="597">
        <v>4.9400000000000004</v>
      </c>
    </row>
    <row r="10204" spans="1:5">
      <c r="A10204" s="596">
        <v>3524</v>
      </c>
      <c r="B10204" s="596" t="s">
        <v>10881</v>
      </c>
      <c r="C10204" s="596" t="s">
        <v>8494</v>
      </c>
      <c r="D10204" s="596" t="s">
        <v>8495</v>
      </c>
      <c r="E10204" s="597">
        <v>7.43</v>
      </c>
    </row>
    <row r="10205" spans="1:5">
      <c r="A10205" s="596">
        <v>3532</v>
      </c>
      <c r="B10205" s="596" t="s">
        <v>10882</v>
      </c>
      <c r="C10205" s="596" t="s">
        <v>8494</v>
      </c>
      <c r="D10205" s="596" t="s">
        <v>8495</v>
      </c>
      <c r="E10205" s="597">
        <v>17.18</v>
      </c>
    </row>
    <row r="10206" spans="1:5">
      <c r="A10206" s="596">
        <v>3528</v>
      </c>
      <c r="B10206" s="596" t="s">
        <v>10883</v>
      </c>
      <c r="C10206" s="596" t="s">
        <v>8494</v>
      </c>
      <c r="D10206" s="596" t="s">
        <v>8495</v>
      </c>
      <c r="E10206" s="597">
        <v>9.1999999999999993</v>
      </c>
    </row>
    <row r="10207" spans="1:5">
      <c r="A10207" s="596">
        <v>37952</v>
      </c>
      <c r="B10207" s="596" t="s">
        <v>10884</v>
      </c>
      <c r="C10207" s="596" t="s">
        <v>8494</v>
      </c>
      <c r="D10207" s="596" t="s">
        <v>8495</v>
      </c>
      <c r="E10207" s="597">
        <v>65.900000000000006</v>
      </c>
    </row>
    <row r="10208" spans="1:5">
      <c r="A10208" s="596">
        <v>37951</v>
      </c>
      <c r="B10208" s="596" t="s">
        <v>10885</v>
      </c>
      <c r="C10208" s="596" t="s">
        <v>8494</v>
      </c>
      <c r="D10208" s="596" t="s">
        <v>8495</v>
      </c>
      <c r="E10208" s="597">
        <v>2.48</v>
      </c>
    </row>
    <row r="10209" spans="1:5">
      <c r="A10209" s="596">
        <v>3518</v>
      </c>
      <c r="B10209" s="596" t="s">
        <v>10886</v>
      </c>
      <c r="C10209" s="596" t="s">
        <v>8494</v>
      </c>
      <c r="D10209" s="596" t="s">
        <v>8495</v>
      </c>
      <c r="E10209" s="598">
        <v>3.81</v>
      </c>
    </row>
    <row r="10210" spans="1:5">
      <c r="A10210" s="596">
        <v>3519</v>
      </c>
      <c r="B10210" s="596" t="s">
        <v>10887</v>
      </c>
      <c r="C10210" s="596" t="s">
        <v>8494</v>
      </c>
      <c r="D10210" s="596" t="s">
        <v>8495</v>
      </c>
      <c r="E10210" s="598">
        <v>7.97</v>
      </c>
    </row>
    <row r="10211" spans="1:5">
      <c r="A10211" s="596">
        <v>3520</v>
      </c>
      <c r="B10211" s="596" t="s">
        <v>10888</v>
      </c>
      <c r="C10211" s="596" t="s">
        <v>8494</v>
      </c>
      <c r="D10211" s="596" t="s">
        <v>8495</v>
      </c>
      <c r="E10211" s="598">
        <v>8.36</v>
      </c>
    </row>
    <row r="10212" spans="1:5">
      <c r="A10212" s="596">
        <v>37950</v>
      </c>
      <c r="B10212" s="596" t="s">
        <v>10889</v>
      </c>
      <c r="C10212" s="596" t="s">
        <v>8494</v>
      </c>
      <c r="D10212" s="596" t="s">
        <v>8495</v>
      </c>
      <c r="E10212" s="598">
        <v>60.67</v>
      </c>
    </row>
    <row r="10213" spans="1:5">
      <c r="A10213" s="596">
        <v>37949</v>
      </c>
      <c r="B10213" s="596" t="s">
        <v>10890</v>
      </c>
      <c r="C10213" s="596" t="s">
        <v>8494</v>
      </c>
      <c r="D10213" s="596" t="s">
        <v>8495</v>
      </c>
      <c r="E10213" s="598">
        <v>2.23</v>
      </c>
    </row>
    <row r="10214" spans="1:5">
      <c r="A10214" s="596">
        <v>3526</v>
      </c>
      <c r="B10214" s="596" t="s">
        <v>10891</v>
      </c>
      <c r="C10214" s="596" t="s">
        <v>8494</v>
      </c>
      <c r="D10214" s="596" t="s">
        <v>8495</v>
      </c>
      <c r="E10214" s="598">
        <v>3.08</v>
      </c>
    </row>
    <row r="10215" spans="1:5">
      <c r="A10215" s="596">
        <v>3509</v>
      </c>
      <c r="B10215" s="596" t="s">
        <v>10892</v>
      </c>
      <c r="C10215" s="596" t="s">
        <v>8494</v>
      </c>
      <c r="D10215" s="596" t="s">
        <v>8495</v>
      </c>
      <c r="E10215" s="598">
        <v>6.99</v>
      </c>
    </row>
    <row r="10216" spans="1:5">
      <c r="A10216" s="596">
        <v>3530</v>
      </c>
      <c r="B10216" s="596" t="s">
        <v>10893</v>
      </c>
      <c r="C10216" s="596" t="s">
        <v>8494</v>
      </c>
      <c r="D10216" s="596" t="s">
        <v>8495</v>
      </c>
      <c r="E10216" s="598">
        <v>190.73</v>
      </c>
    </row>
    <row r="10217" spans="1:5">
      <c r="A10217" s="596">
        <v>3542</v>
      </c>
      <c r="B10217" s="596" t="s">
        <v>10894</v>
      </c>
      <c r="C10217" s="596" t="s">
        <v>8494</v>
      </c>
      <c r="D10217" s="596" t="s">
        <v>8495</v>
      </c>
      <c r="E10217" s="598">
        <v>0.54</v>
      </c>
    </row>
    <row r="10218" spans="1:5">
      <c r="A10218" s="596">
        <v>3529</v>
      </c>
      <c r="B10218" s="596" t="s">
        <v>10895</v>
      </c>
      <c r="C10218" s="596" t="s">
        <v>8494</v>
      </c>
      <c r="D10218" s="596" t="s">
        <v>8495</v>
      </c>
      <c r="E10218" s="598">
        <v>0.67</v>
      </c>
    </row>
    <row r="10219" spans="1:5">
      <c r="A10219" s="596">
        <v>3536</v>
      </c>
      <c r="B10219" s="596" t="s">
        <v>10896</v>
      </c>
      <c r="C10219" s="596" t="s">
        <v>8494</v>
      </c>
      <c r="D10219" s="596" t="s">
        <v>8495</v>
      </c>
      <c r="E10219" s="598">
        <v>2.23</v>
      </c>
    </row>
    <row r="10220" spans="1:5">
      <c r="A10220" s="596">
        <v>3535</v>
      </c>
      <c r="B10220" s="596" t="s">
        <v>10897</v>
      </c>
      <c r="C10220" s="596" t="s">
        <v>8494</v>
      </c>
      <c r="D10220" s="596" t="s">
        <v>8495</v>
      </c>
      <c r="E10220" s="597">
        <v>5.44</v>
      </c>
    </row>
    <row r="10221" spans="1:5">
      <c r="A10221" s="596">
        <v>3540</v>
      </c>
      <c r="B10221" s="596" t="s">
        <v>10898</v>
      </c>
      <c r="C10221" s="596" t="s">
        <v>8494</v>
      </c>
      <c r="D10221" s="596" t="s">
        <v>8495</v>
      </c>
      <c r="E10221" s="597">
        <v>4.5999999999999996</v>
      </c>
    </row>
    <row r="10222" spans="1:5">
      <c r="A10222" s="596">
        <v>3539</v>
      </c>
      <c r="B10222" s="596" t="s">
        <v>10899</v>
      </c>
      <c r="C10222" s="596" t="s">
        <v>8494</v>
      </c>
      <c r="D10222" s="596" t="s">
        <v>8495</v>
      </c>
      <c r="E10222" s="597">
        <v>26.69</v>
      </c>
    </row>
    <row r="10223" spans="1:5">
      <c r="A10223" s="596">
        <v>3513</v>
      </c>
      <c r="B10223" s="596" t="s">
        <v>10900</v>
      </c>
      <c r="C10223" s="596" t="s">
        <v>8494</v>
      </c>
      <c r="D10223" s="596" t="s">
        <v>8495</v>
      </c>
      <c r="E10223" s="597">
        <v>94.13</v>
      </c>
    </row>
    <row r="10224" spans="1:5">
      <c r="A10224" s="596">
        <v>3510</v>
      </c>
      <c r="B10224" s="596" t="s">
        <v>10901</v>
      </c>
      <c r="C10224" s="596" t="s">
        <v>8494</v>
      </c>
      <c r="D10224" s="596" t="s">
        <v>8495</v>
      </c>
      <c r="E10224" s="597">
        <v>11.62</v>
      </c>
    </row>
    <row r="10225" spans="1:5">
      <c r="A10225" s="596">
        <v>38913</v>
      </c>
      <c r="B10225" s="596" t="s">
        <v>10902</v>
      </c>
      <c r="C10225" s="596" t="s">
        <v>8494</v>
      </c>
      <c r="D10225" s="596" t="s">
        <v>8541</v>
      </c>
      <c r="E10225" s="597">
        <v>10.78</v>
      </c>
    </row>
    <row r="10226" spans="1:5">
      <c r="A10226" s="596">
        <v>38914</v>
      </c>
      <c r="B10226" s="596" t="s">
        <v>10903</v>
      </c>
      <c r="C10226" s="596" t="s">
        <v>8494</v>
      </c>
      <c r="D10226" s="596" t="s">
        <v>8541</v>
      </c>
      <c r="E10226" s="597">
        <v>13.23</v>
      </c>
    </row>
    <row r="10227" spans="1:5">
      <c r="A10227" s="596">
        <v>38915</v>
      </c>
      <c r="B10227" s="596" t="s">
        <v>10904</v>
      </c>
      <c r="C10227" s="596" t="s">
        <v>8494</v>
      </c>
      <c r="D10227" s="596" t="s">
        <v>8541</v>
      </c>
      <c r="E10227" s="597">
        <v>25.5</v>
      </c>
    </row>
    <row r="10228" spans="1:5">
      <c r="A10228" s="596">
        <v>38916</v>
      </c>
      <c r="B10228" s="596" t="s">
        <v>10905</v>
      </c>
      <c r="C10228" s="596" t="s">
        <v>8494</v>
      </c>
      <c r="D10228" s="596" t="s">
        <v>8541</v>
      </c>
      <c r="E10228" s="597">
        <v>35.299999999999997</v>
      </c>
    </row>
    <row r="10229" spans="1:5">
      <c r="A10229" s="596">
        <v>39300</v>
      </c>
      <c r="B10229" s="596" t="s">
        <v>10906</v>
      </c>
      <c r="C10229" s="596" t="s">
        <v>8494</v>
      </c>
      <c r="D10229" s="596" t="s">
        <v>8541</v>
      </c>
      <c r="E10229" s="597">
        <v>9.6199999999999992</v>
      </c>
    </row>
    <row r="10230" spans="1:5">
      <c r="A10230" s="596">
        <v>39301</v>
      </c>
      <c r="B10230" s="596" t="s">
        <v>10907</v>
      </c>
      <c r="C10230" s="596" t="s">
        <v>8494</v>
      </c>
      <c r="D10230" s="596" t="s">
        <v>8541</v>
      </c>
      <c r="E10230" s="598">
        <v>12.89</v>
      </c>
    </row>
    <row r="10231" spans="1:5">
      <c r="A10231" s="596">
        <v>39302</v>
      </c>
      <c r="B10231" s="596" t="s">
        <v>10908</v>
      </c>
      <c r="C10231" s="596" t="s">
        <v>8494</v>
      </c>
      <c r="D10231" s="596" t="s">
        <v>8541</v>
      </c>
      <c r="E10231" s="598">
        <v>23.42</v>
      </c>
    </row>
    <row r="10232" spans="1:5">
      <c r="A10232" s="596">
        <v>38941</v>
      </c>
      <c r="B10232" s="596" t="s">
        <v>10909</v>
      </c>
      <c r="C10232" s="596" t="s">
        <v>8494</v>
      </c>
      <c r="D10232" s="596" t="s">
        <v>8541</v>
      </c>
      <c r="E10232" s="598">
        <v>17.39</v>
      </c>
    </row>
    <row r="10233" spans="1:5">
      <c r="A10233" s="596">
        <v>38923</v>
      </c>
      <c r="B10233" s="596" t="s">
        <v>10910</v>
      </c>
      <c r="C10233" s="596" t="s">
        <v>8494</v>
      </c>
      <c r="D10233" s="596" t="s">
        <v>8541</v>
      </c>
      <c r="E10233" s="598">
        <v>11.53</v>
      </c>
    </row>
    <row r="10234" spans="1:5">
      <c r="A10234" s="596">
        <v>38925</v>
      </c>
      <c r="B10234" s="596" t="s">
        <v>10911</v>
      </c>
      <c r="C10234" s="596" t="s">
        <v>8494</v>
      </c>
      <c r="D10234" s="596" t="s">
        <v>8541</v>
      </c>
      <c r="E10234" s="598">
        <v>13.38</v>
      </c>
    </row>
    <row r="10235" spans="1:5">
      <c r="A10235" s="596">
        <v>38926</v>
      </c>
      <c r="B10235" s="596" t="s">
        <v>10912</v>
      </c>
      <c r="C10235" s="596" t="s">
        <v>8494</v>
      </c>
      <c r="D10235" s="596" t="s">
        <v>8541</v>
      </c>
      <c r="E10235" s="598">
        <v>15.87</v>
      </c>
    </row>
    <row r="10236" spans="1:5">
      <c r="A10236" s="596">
        <v>38927</v>
      </c>
      <c r="B10236" s="596" t="s">
        <v>10913</v>
      </c>
      <c r="C10236" s="596" t="s">
        <v>8494</v>
      </c>
      <c r="D10236" s="596" t="s">
        <v>8541</v>
      </c>
      <c r="E10236" s="598">
        <v>20.05</v>
      </c>
    </row>
    <row r="10237" spans="1:5">
      <c r="A10237" s="596">
        <v>39304</v>
      </c>
      <c r="B10237" s="596" t="s">
        <v>10914</v>
      </c>
      <c r="C10237" s="596" t="s">
        <v>8494</v>
      </c>
      <c r="D10237" s="596" t="s">
        <v>8541</v>
      </c>
      <c r="E10237" s="598">
        <v>11.39</v>
      </c>
    </row>
    <row r="10238" spans="1:5">
      <c r="A10238" s="596">
        <v>39305</v>
      </c>
      <c r="B10238" s="596" t="s">
        <v>10915</v>
      </c>
      <c r="C10238" s="596" t="s">
        <v>8494</v>
      </c>
      <c r="D10238" s="596" t="s">
        <v>8541</v>
      </c>
      <c r="E10238" s="598">
        <v>12.49</v>
      </c>
    </row>
    <row r="10239" spans="1:5">
      <c r="A10239" s="596">
        <v>39306</v>
      </c>
      <c r="B10239" s="596" t="s">
        <v>10916</v>
      </c>
      <c r="C10239" s="596" t="s">
        <v>8494</v>
      </c>
      <c r="D10239" s="596" t="s">
        <v>8541</v>
      </c>
      <c r="E10239" s="598">
        <v>16.79</v>
      </c>
    </row>
    <row r="10240" spans="1:5">
      <c r="A10240" s="596">
        <v>38928</v>
      </c>
      <c r="B10240" s="596" t="s">
        <v>10917</v>
      </c>
      <c r="C10240" s="596" t="s">
        <v>8494</v>
      </c>
      <c r="D10240" s="596" t="s">
        <v>8541</v>
      </c>
      <c r="E10240" s="598">
        <v>22.19</v>
      </c>
    </row>
    <row r="10241" spans="1:5">
      <c r="A10241" s="596">
        <v>38917</v>
      </c>
      <c r="B10241" s="596" t="s">
        <v>10918</v>
      </c>
      <c r="C10241" s="596" t="s">
        <v>8494</v>
      </c>
      <c r="D10241" s="596" t="s">
        <v>8541</v>
      </c>
      <c r="E10241" s="597">
        <v>12.4</v>
      </c>
    </row>
    <row r="10242" spans="1:5">
      <c r="A10242" s="596">
        <v>38919</v>
      </c>
      <c r="B10242" s="596" t="s">
        <v>10919</v>
      </c>
      <c r="C10242" s="596" t="s">
        <v>8494</v>
      </c>
      <c r="D10242" s="596" t="s">
        <v>8541</v>
      </c>
      <c r="E10242" s="597">
        <v>14.56</v>
      </c>
    </row>
    <row r="10243" spans="1:5">
      <c r="A10243" s="596">
        <v>38922</v>
      </c>
      <c r="B10243" s="596" t="s">
        <v>10920</v>
      </c>
      <c r="C10243" s="596" t="s">
        <v>8494</v>
      </c>
      <c r="D10243" s="596" t="s">
        <v>8541</v>
      </c>
      <c r="E10243" s="597">
        <v>19.53</v>
      </c>
    </row>
    <row r="10244" spans="1:5">
      <c r="A10244" s="596">
        <v>20151</v>
      </c>
      <c r="B10244" s="596" t="s">
        <v>10921</v>
      </c>
      <c r="C10244" s="596" t="s">
        <v>8494</v>
      </c>
      <c r="D10244" s="596" t="s">
        <v>8495</v>
      </c>
      <c r="E10244" s="597">
        <v>20.55</v>
      </c>
    </row>
    <row r="10245" spans="1:5">
      <c r="A10245" s="596">
        <v>20152</v>
      </c>
      <c r="B10245" s="596" t="s">
        <v>10922</v>
      </c>
      <c r="C10245" s="596" t="s">
        <v>8494</v>
      </c>
      <c r="D10245" s="596" t="s">
        <v>8495</v>
      </c>
      <c r="E10245" s="597">
        <v>74.36</v>
      </c>
    </row>
    <row r="10246" spans="1:5">
      <c r="A10246" s="596">
        <v>20148</v>
      </c>
      <c r="B10246" s="596" t="s">
        <v>10923</v>
      </c>
      <c r="C10246" s="596" t="s">
        <v>8494</v>
      </c>
      <c r="D10246" s="596" t="s">
        <v>8495</v>
      </c>
      <c r="E10246" s="598">
        <v>4.04</v>
      </c>
    </row>
    <row r="10247" spans="1:5">
      <c r="A10247" s="596">
        <v>20149</v>
      </c>
      <c r="B10247" s="596" t="s">
        <v>10924</v>
      </c>
      <c r="C10247" s="596" t="s">
        <v>8494</v>
      </c>
      <c r="D10247" s="596" t="s">
        <v>8495</v>
      </c>
      <c r="E10247" s="597">
        <v>6.75</v>
      </c>
    </row>
    <row r="10248" spans="1:5">
      <c r="A10248" s="596">
        <v>20150</v>
      </c>
      <c r="B10248" s="596" t="s">
        <v>10925</v>
      </c>
      <c r="C10248" s="596" t="s">
        <v>8494</v>
      </c>
      <c r="D10248" s="596" t="s">
        <v>8495</v>
      </c>
      <c r="E10248" s="597">
        <v>17.39</v>
      </c>
    </row>
    <row r="10249" spans="1:5">
      <c r="A10249" s="596">
        <v>20157</v>
      </c>
      <c r="B10249" s="596" t="s">
        <v>10926</v>
      </c>
      <c r="C10249" s="596" t="s">
        <v>8494</v>
      </c>
      <c r="D10249" s="596" t="s">
        <v>8495</v>
      </c>
      <c r="E10249" s="597">
        <v>19.52</v>
      </c>
    </row>
    <row r="10250" spans="1:5">
      <c r="A10250" s="596">
        <v>20158</v>
      </c>
      <c r="B10250" s="596" t="s">
        <v>10927</v>
      </c>
      <c r="C10250" s="596" t="s">
        <v>8494</v>
      </c>
      <c r="D10250" s="596" t="s">
        <v>8495</v>
      </c>
      <c r="E10250" s="597">
        <v>77.52</v>
      </c>
    </row>
    <row r="10251" spans="1:5">
      <c r="A10251" s="596">
        <v>20154</v>
      </c>
      <c r="B10251" s="596" t="s">
        <v>10928</v>
      </c>
      <c r="C10251" s="596" t="s">
        <v>8494</v>
      </c>
      <c r="D10251" s="596" t="s">
        <v>8495</v>
      </c>
      <c r="E10251" s="597">
        <v>3.95</v>
      </c>
    </row>
    <row r="10252" spans="1:5">
      <c r="A10252" s="596">
        <v>20155</v>
      </c>
      <c r="B10252" s="596" t="s">
        <v>10929</v>
      </c>
      <c r="C10252" s="596" t="s">
        <v>8494</v>
      </c>
      <c r="D10252" s="596" t="s">
        <v>8495</v>
      </c>
      <c r="E10252" s="597">
        <v>6.02</v>
      </c>
    </row>
    <row r="10253" spans="1:5">
      <c r="A10253" s="596">
        <v>20156</v>
      </c>
      <c r="B10253" s="596" t="s">
        <v>10930</v>
      </c>
      <c r="C10253" s="596" t="s">
        <v>8494</v>
      </c>
      <c r="D10253" s="596" t="s">
        <v>8495</v>
      </c>
      <c r="E10253" s="597">
        <v>16.93</v>
      </c>
    </row>
    <row r="10254" spans="1:5">
      <c r="A10254" s="596">
        <v>3499</v>
      </c>
      <c r="B10254" s="596" t="s">
        <v>10931</v>
      </c>
      <c r="C10254" s="596" t="s">
        <v>8494</v>
      </c>
      <c r="D10254" s="596" t="s">
        <v>8495</v>
      </c>
      <c r="E10254" s="597">
        <v>1.04</v>
      </c>
    </row>
    <row r="10255" spans="1:5">
      <c r="A10255" s="596">
        <v>3500</v>
      </c>
      <c r="B10255" s="596" t="s">
        <v>10932</v>
      </c>
      <c r="C10255" s="596" t="s">
        <v>8494</v>
      </c>
      <c r="D10255" s="596" t="s">
        <v>8495</v>
      </c>
      <c r="E10255" s="597">
        <v>1.38</v>
      </c>
    </row>
    <row r="10256" spans="1:5">
      <c r="A10256" s="596">
        <v>3501</v>
      </c>
      <c r="B10256" s="596" t="s">
        <v>10933</v>
      </c>
      <c r="C10256" s="596" t="s">
        <v>8494</v>
      </c>
      <c r="D10256" s="596" t="s">
        <v>8495</v>
      </c>
      <c r="E10256" s="597">
        <v>3.82</v>
      </c>
    </row>
    <row r="10257" spans="1:5">
      <c r="A10257" s="596">
        <v>3502</v>
      </c>
      <c r="B10257" s="596" t="s">
        <v>10934</v>
      </c>
      <c r="C10257" s="596" t="s">
        <v>8494</v>
      </c>
      <c r="D10257" s="596" t="s">
        <v>8495</v>
      </c>
      <c r="E10257" s="597">
        <v>5.49</v>
      </c>
    </row>
    <row r="10258" spans="1:5">
      <c r="A10258" s="596">
        <v>3503</v>
      </c>
      <c r="B10258" s="596" t="s">
        <v>10935</v>
      </c>
      <c r="C10258" s="596" t="s">
        <v>8494</v>
      </c>
      <c r="D10258" s="596" t="s">
        <v>8495</v>
      </c>
      <c r="E10258" s="597">
        <v>6.9</v>
      </c>
    </row>
    <row r="10259" spans="1:5">
      <c r="A10259" s="596">
        <v>3477</v>
      </c>
      <c r="B10259" s="596" t="s">
        <v>10936</v>
      </c>
      <c r="C10259" s="596" t="s">
        <v>8494</v>
      </c>
      <c r="D10259" s="596" t="s">
        <v>8495</v>
      </c>
      <c r="E10259" s="597">
        <v>25.08</v>
      </c>
    </row>
    <row r="10260" spans="1:5">
      <c r="A10260" s="596">
        <v>3478</v>
      </c>
      <c r="B10260" s="596" t="s">
        <v>10937</v>
      </c>
      <c r="C10260" s="596" t="s">
        <v>8494</v>
      </c>
      <c r="D10260" s="596" t="s">
        <v>8495</v>
      </c>
      <c r="E10260" s="597">
        <v>60.14</v>
      </c>
    </row>
    <row r="10261" spans="1:5">
      <c r="A10261" s="596">
        <v>3525</v>
      </c>
      <c r="B10261" s="596" t="s">
        <v>10938</v>
      </c>
      <c r="C10261" s="596" t="s">
        <v>8494</v>
      </c>
      <c r="D10261" s="596" t="s">
        <v>8495</v>
      </c>
      <c r="E10261" s="597">
        <v>74.22</v>
      </c>
    </row>
    <row r="10262" spans="1:5">
      <c r="A10262" s="596">
        <v>3511</v>
      </c>
      <c r="B10262" s="596" t="s">
        <v>10939</v>
      </c>
      <c r="C10262" s="596" t="s">
        <v>8494</v>
      </c>
      <c r="D10262" s="596" t="s">
        <v>8495</v>
      </c>
      <c r="E10262" s="597">
        <v>78.73</v>
      </c>
    </row>
    <row r="10263" spans="1:5">
      <c r="A10263" s="596">
        <v>12032</v>
      </c>
      <c r="B10263" s="596" t="s">
        <v>10940</v>
      </c>
      <c r="C10263" s="596" t="s">
        <v>8947</v>
      </c>
      <c r="D10263" s="596" t="s">
        <v>8495</v>
      </c>
      <c r="E10263" s="597">
        <v>66.3</v>
      </c>
    </row>
    <row r="10264" spans="1:5">
      <c r="A10264" s="596">
        <v>12030</v>
      </c>
      <c r="B10264" s="596" t="s">
        <v>10941</v>
      </c>
      <c r="C10264" s="596" t="s">
        <v>8947</v>
      </c>
      <c r="D10264" s="596" t="s">
        <v>8495</v>
      </c>
      <c r="E10264" s="597">
        <v>62.3</v>
      </c>
    </row>
    <row r="10265" spans="1:5">
      <c r="A10265" s="596">
        <v>10908</v>
      </c>
      <c r="B10265" s="596" t="s">
        <v>10942</v>
      </c>
      <c r="C10265" s="596" t="s">
        <v>8494</v>
      </c>
      <c r="D10265" s="596" t="s">
        <v>8495</v>
      </c>
      <c r="E10265" s="597">
        <v>19.190000000000001</v>
      </c>
    </row>
    <row r="10266" spans="1:5">
      <c r="A10266" s="596">
        <v>10909</v>
      </c>
      <c r="B10266" s="596" t="s">
        <v>10943</v>
      </c>
      <c r="C10266" s="596" t="s">
        <v>8494</v>
      </c>
      <c r="D10266" s="596" t="s">
        <v>8495</v>
      </c>
      <c r="E10266" s="597">
        <v>22.32</v>
      </c>
    </row>
    <row r="10267" spans="1:5">
      <c r="A10267" s="596">
        <v>3669</v>
      </c>
      <c r="B10267" s="596" t="s">
        <v>10944</v>
      </c>
      <c r="C10267" s="596" t="s">
        <v>8494</v>
      </c>
      <c r="D10267" s="596" t="s">
        <v>8495</v>
      </c>
      <c r="E10267" s="598">
        <v>13.71</v>
      </c>
    </row>
    <row r="10268" spans="1:5">
      <c r="A10268" s="596">
        <v>20139</v>
      </c>
      <c r="B10268" s="596" t="s">
        <v>10945</v>
      </c>
      <c r="C10268" s="596" t="s">
        <v>8494</v>
      </c>
      <c r="D10268" s="596" t="s">
        <v>8495</v>
      </c>
      <c r="E10268" s="597">
        <v>117.93</v>
      </c>
    </row>
    <row r="10269" spans="1:5">
      <c r="A10269" s="596">
        <v>3668</v>
      </c>
      <c r="B10269" s="596" t="s">
        <v>10946</v>
      </c>
      <c r="C10269" s="596" t="s">
        <v>8494</v>
      </c>
      <c r="D10269" s="596" t="s">
        <v>8495</v>
      </c>
      <c r="E10269" s="597">
        <v>42.13</v>
      </c>
    </row>
    <row r="10270" spans="1:5">
      <c r="A10270" s="596">
        <v>10911</v>
      </c>
      <c r="B10270" s="596" t="s">
        <v>10947</v>
      </c>
      <c r="C10270" s="596" t="s">
        <v>8494</v>
      </c>
      <c r="D10270" s="596" t="s">
        <v>8495</v>
      </c>
      <c r="E10270" s="597">
        <v>18.47</v>
      </c>
    </row>
    <row r="10271" spans="1:5">
      <c r="A10271" s="596">
        <v>3659</v>
      </c>
      <c r="B10271" s="596" t="s">
        <v>10948</v>
      </c>
      <c r="C10271" s="596" t="s">
        <v>8494</v>
      </c>
      <c r="D10271" s="596" t="s">
        <v>8495</v>
      </c>
      <c r="E10271" s="597">
        <v>18.82</v>
      </c>
    </row>
    <row r="10272" spans="1:5">
      <c r="A10272" s="596">
        <v>3660</v>
      </c>
      <c r="B10272" s="596" t="s">
        <v>10949</v>
      </c>
      <c r="C10272" s="596" t="s">
        <v>8494</v>
      </c>
      <c r="D10272" s="596" t="s">
        <v>8495</v>
      </c>
      <c r="E10272" s="597">
        <v>24.33</v>
      </c>
    </row>
    <row r="10273" spans="1:5">
      <c r="A10273" s="596">
        <v>20144</v>
      </c>
      <c r="B10273" s="596" t="s">
        <v>10950</v>
      </c>
      <c r="C10273" s="596" t="s">
        <v>8494</v>
      </c>
      <c r="D10273" s="596" t="s">
        <v>8495</v>
      </c>
      <c r="E10273" s="598">
        <v>54.49</v>
      </c>
    </row>
    <row r="10274" spans="1:5">
      <c r="A10274" s="596">
        <v>20143</v>
      </c>
      <c r="B10274" s="596" t="s">
        <v>10951</v>
      </c>
      <c r="C10274" s="596" t="s">
        <v>8494</v>
      </c>
      <c r="D10274" s="596" t="s">
        <v>8495</v>
      </c>
      <c r="E10274" s="597">
        <v>69.709999999999994</v>
      </c>
    </row>
    <row r="10275" spans="1:5">
      <c r="A10275" s="596">
        <v>20145</v>
      </c>
      <c r="B10275" s="596" t="s">
        <v>10952</v>
      </c>
      <c r="C10275" s="596" t="s">
        <v>8494</v>
      </c>
      <c r="D10275" s="596" t="s">
        <v>8495</v>
      </c>
      <c r="E10275" s="597">
        <v>134.47</v>
      </c>
    </row>
    <row r="10276" spans="1:5">
      <c r="A10276" s="596">
        <v>20146</v>
      </c>
      <c r="B10276" s="596" t="s">
        <v>10953</v>
      </c>
      <c r="C10276" s="596" t="s">
        <v>8494</v>
      </c>
      <c r="D10276" s="596" t="s">
        <v>8495</v>
      </c>
      <c r="E10276" s="597">
        <v>183.83</v>
      </c>
    </row>
    <row r="10277" spans="1:5">
      <c r="A10277" s="596">
        <v>20140</v>
      </c>
      <c r="B10277" s="596" t="s">
        <v>10954</v>
      </c>
      <c r="C10277" s="596" t="s">
        <v>8494</v>
      </c>
      <c r="D10277" s="596" t="s">
        <v>8495</v>
      </c>
      <c r="E10277" s="597">
        <v>8.6199999999999992</v>
      </c>
    </row>
    <row r="10278" spans="1:5">
      <c r="A10278" s="596">
        <v>20141</v>
      </c>
      <c r="B10278" s="596" t="s">
        <v>10955</v>
      </c>
      <c r="C10278" s="596" t="s">
        <v>8494</v>
      </c>
      <c r="D10278" s="596" t="s">
        <v>8495</v>
      </c>
      <c r="E10278" s="597">
        <v>21.12</v>
      </c>
    </row>
    <row r="10279" spans="1:5">
      <c r="A10279" s="596">
        <v>20142</v>
      </c>
      <c r="B10279" s="596" t="s">
        <v>10956</v>
      </c>
      <c r="C10279" s="596" t="s">
        <v>8494</v>
      </c>
      <c r="D10279" s="596" t="s">
        <v>8495</v>
      </c>
      <c r="E10279" s="597">
        <v>37.15</v>
      </c>
    </row>
    <row r="10280" spans="1:5">
      <c r="A10280" s="596">
        <v>3670</v>
      </c>
      <c r="B10280" s="596" t="s">
        <v>10957</v>
      </c>
      <c r="C10280" s="596" t="s">
        <v>8494</v>
      </c>
      <c r="D10280" s="596" t="s">
        <v>8495</v>
      </c>
      <c r="E10280" s="597">
        <v>24.16</v>
      </c>
    </row>
    <row r="10281" spans="1:5">
      <c r="A10281" s="596">
        <v>3666</v>
      </c>
      <c r="B10281" s="596" t="s">
        <v>10958</v>
      </c>
      <c r="C10281" s="596" t="s">
        <v>8494</v>
      </c>
      <c r="D10281" s="596" t="s">
        <v>8495</v>
      </c>
      <c r="E10281" s="597">
        <v>3.8</v>
      </c>
    </row>
    <row r="10282" spans="1:5">
      <c r="A10282" s="596">
        <v>3662</v>
      </c>
      <c r="B10282" s="596" t="s">
        <v>10959</v>
      </c>
      <c r="C10282" s="596" t="s">
        <v>8494</v>
      </c>
      <c r="D10282" s="596" t="s">
        <v>8495</v>
      </c>
      <c r="E10282" s="598">
        <v>9.91</v>
      </c>
    </row>
    <row r="10283" spans="1:5">
      <c r="A10283" s="596">
        <v>3658</v>
      </c>
      <c r="B10283" s="596" t="s">
        <v>10960</v>
      </c>
      <c r="C10283" s="596" t="s">
        <v>8494</v>
      </c>
      <c r="D10283" s="596" t="s">
        <v>8495</v>
      </c>
      <c r="E10283" s="598">
        <v>18.78</v>
      </c>
    </row>
    <row r="10284" spans="1:5">
      <c r="A10284" s="596">
        <v>14157</v>
      </c>
      <c r="B10284" s="596" t="s">
        <v>10961</v>
      </c>
      <c r="C10284" s="596" t="s">
        <v>8494</v>
      </c>
      <c r="D10284" s="596" t="s">
        <v>8541</v>
      </c>
      <c r="E10284" s="598">
        <v>1.39</v>
      </c>
    </row>
    <row r="10285" spans="1:5">
      <c r="A10285" s="596">
        <v>42696</v>
      </c>
      <c r="B10285" s="596" t="s">
        <v>10962</v>
      </c>
      <c r="C10285" s="596" t="s">
        <v>8494</v>
      </c>
      <c r="D10285" s="596" t="s">
        <v>8495</v>
      </c>
      <c r="E10285" s="598">
        <v>148.96</v>
      </c>
    </row>
    <row r="10286" spans="1:5">
      <c r="A10286" s="596">
        <v>39875</v>
      </c>
      <c r="B10286" s="596" t="s">
        <v>10963</v>
      </c>
      <c r="C10286" s="596" t="s">
        <v>8494</v>
      </c>
      <c r="D10286" s="596" t="s">
        <v>8541</v>
      </c>
      <c r="E10286" s="598">
        <v>653.01</v>
      </c>
    </row>
    <row r="10287" spans="1:5">
      <c r="A10287" s="596">
        <v>39876</v>
      </c>
      <c r="B10287" s="596" t="s">
        <v>10964</v>
      </c>
      <c r="C10287" s="596" t="s">
        <v>8494</v>
      </c>
      <c r="D10287" s="596" t="s">
        <v>8541</v>
      </c>
      <c r="E10287" s="598">
        <v>817.56</v>
      </c>
    </row>
    <row r="10288" spans="1:5">
      <c r="A10288" s="596">
        <v>39877</v>
      </c>
      <c r="B10288" s="596" t="s">
        <v>10965</v>
      </c>
      <c r="C10288" s="596" t="s">
        <v>8494</v>
      </c>
      <c r="D10288" s="596" t="s">
        <v>8541</v>
      </c>
      <c r="E10288" s="598">
        <v>1133.92</v>
      </c>
    </row>
    <row r="10289" spans="1:5">
      <c r="A10289" s="596">
        <v>39878</v>
      </c>
      <c r="B10289" s="596" t="s">
        <v>10966</v>
      </c>
      <c r="C10289" s="596" t="s">
        <v>8494</v>
      </c>
      <c r="D10289" s="596" t="s">
        <v>8541</v>
      </c>
      <c r="E10289" s="598">
        <v>1497.73</v>
      </c>
    </row>
    <row r="10290" spans="1:5">
      <c r="A10290" s="596">
        <v>39872</v>
      </c>
      <c r="B10290" s="596" t="s">
        <v>10967</v>
      </c>
      <c r="C10290" s="596" t="s">
        <v>8494</v>
      </c>
      <c r="D10290" s="596" t="s">
        <v>8541</v>
      </c>
      <c r="E10290" s="598">
        <v>447.81</v>
      </c>
    </row>
    <row r="10291" spans="1:5">
      <c r="A10291" s="596">
        <v>39873</v>
      </c>
      <c r="B10291" s="596" t="s">
        <v>10968</v>
      </c>
      <c r="C10291" s="596" t="s">
        <v>8494</v>
      </c>
      <c r="D10291" s="596" t="s">
        <v>8541</v>
      </c>
      <c r="E10291" s="598">
        <v>519.44000000000005</v>
      </c>
    </row>
    <row r="10292" spans="1:5">
      <c r="A10292" s="596">
        <v>39874</v>
      </c>
      <c r="B10292" s="596" t="s">
        <v>10969</v>
      </c>
      <c r="C10292" s="596" t="s">
        <v>8494</v>
      </c>
      <c r="D10292" s="596" t="s">
        <v>8541</v>
      </c>
      <c r="E10292" s="598">
        <v>570.53</v>
      </c>
    </row>
    <row r="10293" spans="1:5">
      <c r="A10293" s="596">
        <v>3674</v>
      </c>
      <c r="B10293" s="596" t="s">
        <v>10970</v>
      </c>
      <c r="C10293" s="596" t="s">
        <v>8539</v>
      </c>
      <c r="D10293" s="596" t="s">
        <v>8541</v>
      </c>
      <c r="E10293" s="598">
        <v>89.24</v>
      </c>
    </row>
    <row r="10294" spans="1:5">
      <c r="A10294" s="596">
        <v>3681</v>
      </c>
      <c r="B10294" s="596" t="s">
        <v>10971</v>
      </c>
      <c r="C10294" s="596" t="s">
        <v>8539</v>
      </c>
      <c r="D10294" s="596" t="s">
        <v>8541</v>
      </c>
      <c r="E10294" s="598">
        <v>132.78</v>
      </c>
    </row>
    <row r="10295" spans="1:5">
      <c r="A10295" s="596">
        <v>3676</v>
      </c>
      <c r="B10295" s="596" t="s">
        <v>10972</v>
      </c>
      <c r="C10295" s="596" t="s">
        <v>8539</v>
      </c>
      <c r="D10295" s="596" t="s">
        <v>8541</v>
      </c>
      <c r="E10295" s="598">
        <v>499.69</v>
      </c>
    </row>
    <row r="10296" spans="1:5">
      <c r="A10296" s="596">
        <v>3679</v>
      </c>
      <c r="B10296" s="596" t="s">
        <v>10973</v>
      </c>
      <c r="C10296" s="596" t="s">
        <v>8539</v>
      </c>
      <c r="D10296" s="596" t="s">
        <v>8541</v>
      </c>
      <c r="E10296" s="598">
        <v>413.41</v>
      </c>
    </row>
    <row r="10297" spans="1:5">
      <c r="A10297" s="596">
        <v>3672</v>
      </c>
      <c r="B10297" s="596" t="s">
        <v>10974</v>
      </c>
      <c r="C10297" s="596" t="s">
        <v>8539</v>
      </c>
      <c r="D10297" s="596" t="s">
        <v>8541</v>
      </c>
      <c r="E10297" s="598">
        <v>1.41</v>
      </c>
    </row>
    <row r="10298" spans="1:5">
      <c r="A10298" s="596">
        <v>3671</v>
      </c>
      <c r="B10298" s="596" t="s">
        <v>10975</v>
      </c>
      <c r="C10298" s="596" t="s">
        <v>8539</v>
      </c>
      <c r="D10298" s="596" t="s">
        <v>8541</v>
      </c>
      <c r="E10298" s="598">
        <v>1.33</v>
      </c>
    </row>
    <row r="10299" spans="1:5">
      <c r="A10299" s="596">
        <v>3673</v>
      </c>
      <c r="B10299" s="596" t="s">
        <v>10976</v>
      </c>
      <c r="C10299" s="596" t="s">
        <v>8539</v>
      </c>
      <c r="D10299" s="596" t="s">
        <v>8541</v>
      </c>
      <c r="E10299" s="598">
        <v>2.09</v>
      </c>
    </row>
    <row r="10300" spans="1:5">
      <c r="A10300" s="596">
        <v>38394</v>
      </c>
      <c r="B10300" s="596" t="s">
        <v>10977</v>
      </c>
      <c r="C10300" s="596" t="s">
        <v>8494</v>
      </c>
      <c r="D10300" s="596" t="s">
        <v>8495</v>
      </c>
      <c r="E10300" s="597">
        <v>404.49</v>
      </c>
    </row>
    <row r="10301" spans="1:5">
      <c r="A10301" s="596">
        <v>3729</v>
      </c>
      <c r="B10301" s="596" t="s">
        <v>10978</v>
      </c>
      <c r="C10301" s="596" t="s">
        <v>8494</v>
      </c>
      <c r="D10301" s="596" t="s">
        <v>8495</v>
      </c>
      <c r="E10301" s="597">
        <v>127.89</v>
      </c>
    </row>
    <row r="10302" spans="1:5">
      <c r="A10302" s="596">
        <v>39357</v>
      </c>
      <c r="B10302" s="596" t="s">
        <v>10979</v>
      </c>
      <c r="C10302" s="596" t="s">
        <v>8494</v>
      </c>
      <c r="D10302" s="596" t="s">
        <v>8541</v>
      </c>
      <c r="E10302" s="597">
        <v>59.73</v>
      </c>
    </row>
    <row r="10303" spans="1:5">
      <c r="A10303" s="596">
        <v>39358</v>
      </c>
      <c r="B10303" s="596" t="s">
        <v>10980</v>
      </c>
      <c r="C10303" s="596" t="s">
        <v>8494</v>
      </c>
      <c r="D10303" s="596" t="s">
        <v>8541</v>
      </c>
      <c r="E10303" s="598">
        <v>59.73</v>
      </c>
    </row>
    <row r="10304" spans="1:5">
      <c r="A10304" s="596">
        <v>39355</v>
      </c>
      <c r="B10304" s="596" t="s">
        <v>10981</v>
      </c>
      <c r="C10304" s="596" t="s">
        <v>8494</v>
      </c>
      <c r="D10304" s="596" t="s">
        <v>8541</v>
      </c>
      <c r="E10304" s="598">
        <v>87.03</v>
      </c>
    </row>
    <row r="10305" spans="1:5">
      <c r="A10305" s="596">
        <v>39356</v>
      </c>
      <c r="B10305" s="596" t="s">
        <v>10982</v>
      </c>
      <c r="C10305" s="596" t="s">
        <v>8494</v>
      </c>
      <c r="D10305" s="596" t="s">
        <v>8541</v>
      </c>
      <c r="E10305" s="598">
        <v>83.06</v>
      </c>
    </row>
    <row r="10306" spans="1:5">
      <c r="A10306" s="596">
        <v>39353</v>
      </c>
      <c r="B10306" s="596" t="s">
        <v>10983</v>
      </c>
      <c r="C10306" s="596" t="s">
        <v>8494</v>
      </c>
      <c r="D10306" s="596" t="s">
        <v>8541</v>
      </c>
      <c r="E10306" s="598">
        <v>190.67</v>
      </c>
    </row>
    <row r="10307" spans="1:5">
      <c r="A10307" s="596">
        <v>39354</v>
      </c>
      <c r="B10307" s="596" t="s">
        <v>10984</v>
      </c>
      <c r="C10307" s="596" t="s">
        <v>8494</v>
      </c>
      <c r="D10307" s="596" t="s">
        <v>8541</v>
      </c>
      <c r="E10307" s="598">
        <v>402.27</v>
      </c>
    </row>
    <row r="10308" spans="1:5">
      <c r="A10308" s="596">
        <v>39398</v>
      </c>
      <c r="B10308" s="596" t="s">
        <v>10985</v>
      </c>
      <c r="C10308" s="596" t="s">
        <v>8494</v>
      </c>
      <c r="D10308" s="596" t="s">
        <v>8495</v>
      </c>
      <c r="E10308" s="598">
        <v>82.38</v>
      </c>
    </row>
    <row r="10309" spans="1:5">
      <c r="A10309" s="596">
        <v>13343</v>
      </c>
      <c r="B10309" s="596" t="s">
        <v>10986</v>
      </c>
      <c r="C10309" s="596" t="s">
        <v>8494</v>
      </c>
      <c r="D10309" s="596" t="s">
        <v>8495</v>
      </c>
      <c r="E10309" s="598">
        <v>45.75</v>
      </c>
    </row>
    <row r="10310" spans="1:5">
      <c r="A10310" s="596">
        <v>12118</v>
      </c>
      <c r="B10310" s="596" t="s">
        <v>10987</v>
      </c>
      <c r="C10310" s="596" t="s">
        <v>8494</v>
      </c>
      <c r="D10310" s="596" t="s">
        <v>8495</v>
      </c>
      <c r="E10310" s="598">
        <v>22.15</v>
      </c>
    </row>
    <row r="10311" spans="1:5">
      <c r="A10311" s="596">
        <v>39482</v>
      </c>
      <c r="B10311" s="596" t="s">
        <v>10988</v>
      </c>
      <c r="C10311" s="596" t="s">
        <v>8494</v>
      </c>
      <c r="D10311" s="596" t="s">
        <v>8541</v>
      </c>
      <c r="E10311" s="598">
        <v>689.6</v>
      </c>
    </row>
    <row r="10312" spans="1:5">
      <c r="A10312" s="596">
        <v>39486</v>
      </c>
      <c r="B10312" s="596" t="s">
        <v>10989</v>
      </c>
      <c r="C10312" s="596" t="s">
        <v>8494</v>
      </c>
      <c r="D10312" s="596" t="s">
        <v>8541</v>
      </c>
      <c r="E10312" s="598">
        <v>562.80999999999995</v>
      </c>
    </row>
    <row r="10313" spans="1:5">
      <c r="A10313" s="596">
        <v>39484</v>
      </c>
      <c r="B10313" s="596" t="s">
        <v>10990</v>
      </c>
      <c r="C10313" s="596" t="s">
        <v>8494</v>
      </c>
      <c r="D10313" s="596" t="s">
        <v>8541</v>
      </c>
      <c r="E10313" s="598">
        <v>689.6</v>
      </c>
    </row>
    <row r="10314" spans="1:5">
      <c r="A10314" s="596">
        <v>39488</v>
      </c>
      <c r="B10314" s="596" t="s">
        <v>10991</v>
      </c>
      <c r="C10314" s="596" t="s">
        <v>8494</v>
      </c>
      <c r="D10314" s="596" t="s">
        <v>8541</v>
      </c>
      <c r="E10314" s="597">
        <v>572.02</v>
      </c>
    </row>
    <row r="10315" spans="1:5">
      <c r="A10315" s="596">
        <v>39485</v>
      </c>
      <c r="B10315" s="596" t="s">
        <v>10992</v>
      </c>
      <c r="C10315" s="596" t="s">
        <v>8494</v>
      </c>
      <c r="D10315" s="596" t="s">
        <v>8541</v>
      </c>
      <c r="E10315" s="598">
        <v>689.6</v>
      </c>
    </row>
    <row r="10316" spans="1:5">
      <c r="A10316" s="596">
        <v>39489</v>
      </c>
      <c r="B10316" s="596" t="s">
        <v>10993</v>
      </c>
      <c r="C10316" s="596" t="s">
        <v>8494</v>
      </c>
      <c r="D10316" s="596" t="s">
        <v>8541</v>
      </c>
      <c r="E10316" s="597">
        <v>581.72</v>
      </c>
    </row>
    <row r="10317" spans="1:5">
      <c r="A10317" s="596">
        <v>39490</v>
      </c>
      <c r="B10317" s="596" t="s">
        <v>10994</v>
      </c>
      <c r="C10317" s="596" t="s">
        <v>8494</v>
      </c>
      <c r="D10317" s="596" t="s">
        <v>8541</v>
      </c>
      <c r="E10317" s="597">
        <v>866.84</v>
      </c>
    </row>
    <row r="10318" spans="1:5">
      <c r="A10318" s="596">
        <v>39494</v>
      </c>
      <c r="B10318" s="596" t="s">
        <v>10995</v>
      </c>
      <c r="C10318" s="596" t="s">
        <v>8494</v>
      </c>
      <c r="D10318" s="596" t="s">
        <v>8541</v>
      </c>
      <c r="E10318" s="598">
        <v>622.46</v>
      </c>
    </row>
    <row r="10319" spans="1:5">
      <c r="A10319" s="596">
        <v>39495</v>
      </c>
      <c r="B10319" s="596" t="s">
        <v>10996</v>
      </c>
      <c r="C10319" s="596" t="s">
        <v>8494</v>
      </c>
      <c r="D10319" s="596" t="s">
        <v>8541</v>
      </c>
      <c r="E10319" s="598">
        <v>701.43</v>
      </c>
    </row>
    <row r="10320" spans="1:5">
      <c r="A10320" s="596">
        <v>39496</v>
      </c>
      <c r="B10320" s="596" t="s">
        <v>10997</v>
      </c>
      <c r="C10320" s="596" t="s">
        <v>8494</v>
      </c>
      <c r="D10320" s="596" t="s">
        <v>8541</v>
      </c>
      <c r="E10320" s="597">
        <v>771.57</v>
      </c>
    </row>
    <row r="10321" spans="1:5">
      <c r="A10321" s="596">
        <v>39492</v>
      </c>
      <c r="B10321" s="596" t="s">
        <v>10998</v>
      </c>
      <c r="C10321" s="596" t="s">
        <v>8494</v>
      </c>
      <c r="D10321" s="596" t="s">
        <v>8541</v>
      </c>
      <c r="E10321" s="597">
        <v>893.27</v>
      </c>
    </row>
    <row r="10322" spans="1:5">
      <c r="A10322" s="596">
        <v>39497</v>
      </c>
      <c r="B10322" s="596" t="s">
        <v>10999</v>
      </c>
      <c r="C10322" s="596" t="s">
        <v>8494</v>
      </c>
      <c r="D10322" s="596" t="s">
        <v>8541</v>
      </c>
      <c r="E10322" s="597">
        <v>806.86</v>
      </c>
    </row>
    <row r="10323" spans="1:5">
      <c r="A10323" s="596">
        <v>39493</v>
      </c>
      <c r="B10323" s="596" t="s">
        <v>11000</v>
      </c>
      <c r="C10323" s="596" t="s">
        <v>8494</v>
      </c>
      <c r="D10323" s="596" t="s">
        <v>8541</v>
      </c>
      <c r="E10323" s="597">
        <v>958.12</v>
      </c>
    </row>
    <row r="10324" spans="1:5">
      <c r="A10324" s="596">
        <v>43628</v>
      </c>
      <c r="B10324" s="596" t="s">
        <v>11001</v>
      </c>
      <c r="C10324" s="596" t="s">
        <v>8494</v>
      </c>
      <c r="D10324" s="596" t="s">
        <v>8541</v>
      </c>
      <c r="E10324" s="598">
        <v>1016.25</v>
      </c>
    </row>
    <row r="10325" spans="1:5">
      <c r="A10325" s="596">
        <v>39500</v>
      </c>
      <c r="B10325" s="596" t="s">
        <v>11002</v>
      </c>
      <c r="C10325" s="596" t="s">
        <v>8494</v>
      </c>
      <c r="D10325" s="596" t="s">
        <v>8541</v>
      </c>
      <c r="E10325" s="598">
        <v>1045.3900000000001</v>
      </c>
    </row>
    <row r="10326" spans="1:5">
      <c r="A10326" s="596">
        <v>39498</v>
      </c>
      <c r="B10326" s="596" t="s">
        <v>11003</v>
      </c>
      <c r="C10326" s="596" t="s">
        <v>8494</v>
      </c>
      <c r="D10326" s="596" t="s">
        <v>8541</v>
      </c>
      <c r="E10326" s="598">
        <v>1289.31</v>
      </c>
    </row>
    <row r="10327" spans="1:5">
      <c r="A10327" s="596">
        <v>43621</v>
      </c>
      <c r="B10327" s="596" t="s">
        <v>11004</v>
      </c>
      <c r="C10327" s="596" t="s">
        <v>8494</v>
      </c>
      <c r="D10327" s="596" t="s">
        <v>8541</v>
      </c>
      <c r="E10327" s="598">
        <v>1079.77</v>
      </c>
    </row>
    <row r="10328" spans="1:5">
      <c r="A10328" s="596">
        <v>39501</v>
      </c>
      <c r="B10328" s="596" t="s">
        <v>11005</v>
      </c>
      <c r="C10328" s="596" t="s">
        <v>8494</v>
      </c>
      <c r="D10328" s="596" t="s">
        <v>8541</v>
      </c>
      <c r="E10328" s="598">
        <v>1073.7</v>
      </c>
    </row>
    <row r="10329" spans="1:5">
      <c r="A10329" s="596">
        <v>39499</v>
      </c>
      <c r="B10329" s="596" t="s">
        <v>11006</v>
      </c>
      <c r="C10329" s="596" t="s">
        <v>8494</v>
      </c>
      <c r="D10329" s="596" t="s">
        <v>8541</v>
      </c>
      <c r="E10329" s="598">
        <v>1307.6199999999999</v>
      </c>
    </row>
    <row r="10330" spans="1:5">
      <c r="A10330" s="596">
        <v>3733</v>
      </c>
      <c r="B10330" s="596" t="s">
        <v>11007</v>
      </c>
      <c r="C10330" s="596" t="s">
        <v>8898</v>
      </c>
      <c r="D10330" s="596" t="s">
        <v>8541</v>
      </c>
      <c r="E10330" s="597">
        <v>91.57</v>
      </c>
    </row>
    <row r="10331" spans="1:5">
      <c r="A10331" s="596">
        <v>3731</v>
      </c>
      <c r="B10331" s="596" t="s">
        <v>11008</v>
      </c>
      <c r="C10331" s="596" t="s">
        <v>8898</v>
      </c>
      <c r="D10331" s="596" t="s">
        <v>8541</v>
      </c>
      <c r="E10331" s="597">
        <v>85</v>
      </c>
    </row>
    <row r="10332" spans="1:5">
      <c r="A10332" s="596">
        <v>38137</v>
      </c>
      <c r="B10332" s="596" t="s">
        <v>11009</v>
      </c>
      <c r="C10332" s="596" t="s">
        <v>8898</v>
      </c>
      <c r="D10332" s="596" t="s">
        <v>8541</v>
      </c>
      <c r="E10332" s="598">
        <v>85.5</v>
      </c>
    </row>
    <row r="10333" spans="1:5">
      <c r="A10333" s="599">
        <v>38138</v>
      </c>
      <c r="B10333" s="599" t="s">
        <v>11010</v>
      </c>
      <c r="C10333" s="599" t="s">
        <v>8898</v>
      </c>
      <c r="D10333" s="599" t="s">
        <v>8541</v>
      </c>
      <c r="E10333" s="600">
        <v>83.96</v>
      </c>
    </row>
    <row r="10334" spans="1:5">
      <c r="A10334" s="599">
        <v>3736</v>
      </c>
      <c r="B10334" s="599" t="s">
        <v>11011</v>
      </c>
      <c r="C10334" s="599" t="s">
        <v>8898</v>
      </c>
      <c r="D10334" s="599" t="s">
        <v>8500</v>
      </c>
      <c r="E10334" s="600">
        <v>55.43</v>
      </c>
    </row>
    <row r="10335" spans="1:5">
      <c r="A10335" s="599">
        <v>3741</v>
      </c>
      <c r="B10335" s="599" t="s">
        <v>11012</v>
      </c>
      <c r="C10335" s="599" t="s">
        <v>8898</v>
      </c>
      <c r="D10335" s="599" t="s">
        <v>8495</v>
      </c>
      <c r="E10335" s="600">
        <v>57.78</v>
      </c>
    </row>
    <row r="10336" spans="1:5">
      <c r="A10336" s="599">
        <v>3745</v>
      </c>
      <c r="B10336" s="599" t="s">
        <v>11013</v>
      </c>
      <c r="C10336" s="599" t="s">
        <v>8898</v>
      </c>
      <c r="D10336" s="599" t="s">
        <v>8495</v>
      </c>
      <c r="E10336" s="600">
        <v>62.3</v>
      </c>
    </row>
    <row r="10337" spans="1:5">
      <c r="A10337" s="599">
        <v>3743</v>
      </c>
      <c r="B10337" s="599" t="s">
        <v>11014</v>
      </c>
      <c r="C10337" s="599" t="s">
        <v>8898</v>
      </c>
      <c r="D10337" s="599" t="s">
        <v>8495</v>
      </c>
      <c r="E10337" s="600">
        <v>57.57</v>
      </c>
    </row>
    <row r="10338" spans="1:5">
      <c r="A10338" s="599">
        <v>3744</v>
      </c>
      <c r="B10338" s="599" t="s">
        <v>11015</v>
      </c>
      <c r="C10338" s="599" t="s">
        <v>8898</v>
      </c>
      <c r="D10338" s="599" t="s">
        <v>8495</v>
      </c>
      <c r="E10338" s="600">
        <v>63.37</v>
      </c>
    </row>
    <row r="10339" spans="1:5">
      <c r="A10339" s="599">
        <v>3739</v>
      </c>
      <c r="B10339" s="599" t="s">
        <v>11016</v>
      </c>
      <c r="C10339" s="599" t="s">
        <v>8898</v>
      </c>
      <c r="D10339" s="599" t="s">
        <v>8495</v>
      </c>
      <c r="E10339" s="600">
        <v>66.599999999999994</v>
      </c>
    </row>
    <row r="10340" spans="1:5">
      <c r="A10340" s="599">
        <v>3737</v>
      </c>
      <c r="B10340" s="599" t="s">
        <v>11017</v>
      </c>
      <c r="C10340" s="599" t="s">
        <v>8898</v>
      </c>
      <c r="D10340" s="599" t="s">
        <v>8495</v>
      </c>
      <c r="E10340" s="600">
        <v>69.819999999999993</v>
      </c>
    </row>
    <row r="10341" spans="1:5">
      <c r="A10341" s="599">
        <v>3738</v>
      </c>
      <c r="B10341" s="599" t="s">
        <v>11018</v>
      </c>
      <c r="C10341" s="599" t="s">
        <v>8898</v>
      </c>
      <c r="D10341" s="599" t="s">
        <v>8495</v>
      </c>
      <c r="E10341" s="601">
        <v>80.56</v>
      </c>
    </row>
    <row r="10342" spans="1:5">
      <c r="A10342" s="599">
        <v>3747</v>
      </c>
      <c r="B10342" s="599" t="s">
        <v>11019</v>
      </c>
      <c r="C10342" s="599" t="s">
        <v>8898</v>
      </c>
      <c r="D10342" s="599" t="s">
        <v>8495</v>
      </c>
      <c r="E10342" s="601">
        <v>63.37</v>
      </c>
    </row>
    <row r="10343" spans="1:5">
      <c r="A10343" s="599">
        <v>11649</v>
      </c>
      <c r="B10343" s="599" t="s">
        <v>11020</v>
      </c>
      <c r="C10343" s="599" t="s">
        <v>8494</v>
      </c>
      <c r="D10343" s="599" t="s">
        <v>8495</v>
      </c>
      <c r="E10343" s="601">
        <v>459.76</v>
      </c>
    </row>
    <row r="10344" spans="1:5">
      <c r="A10344" s="599">
        <v>11650</v>
      </c>
      <c r="B10344" s="599" t="s">
        <v>11021</v>
      </c>
      <c r="C10344" s="599" t="s">
        <v>8494</v>
      </c>
      <c r="D10344" s="599" t="s">
        <v>8495</v>
      </c>
      <c r="E10344" s="601">
        <v>783.64</v>
      </c>
    </row>
    <row r="10345" spans="1:5">
      <c r="A10345" s="599">
        <v>3742</v>
      </c>
      <c r="B10345" s="599" t="s">
        <v>11022</v>
      </c>
      <c r="C10345" s="599" t="s">
        <v>8898</v>
      </c>
      <c r="D10345" s="599" t="s">
        <v>8495</v>
      </c>
      <c r="E10345" s="601">
        <v>83.57</v>
      </c>
    </row>
    <row r="10346" spans="1:5">
      <c r="A10346" s="599">
        <v>3746</v>
      </c>
      <c r="B10346" s="599" t="s">
        <v>11023</v>
      </c>
      <c r="C10346" s="599" t="s">
        <v>8898</v>
      </c>
      <c r="D10346" s="599" t="s">
        <v>8495</v>
      </c>
      <c r="E10346" s="601">
        <v>97.58</v>
      </c>
    </row>
    <row r="10347" spans="1:5">
      <c r="A10347" s="599">
        <v>21106</v>
      </c>
      <c r="B10347" s="599" t="s">
        <v>11024</v>
      </c>
      <c r="C10347" s="599" t="s">
        <v>124</v>
      </c>
      <c r="D10347" s="599" t="s">
        <v>8541</v>
      </c>
      <c r="E10347" s="601">
        <v>41.02</v>
      </c>
    </row>
    <row r="10348" spans="1:5">
      <c r="A10348" s="599">
        <v>39388</v>
      </c>
      <c r="B10348" s="599" t="s">
        <v>11025</v>
      </c>
      <c r="C10348" s="599" t="s">
        <v>8494</v>
      </c>
      <c r="D10348" s="599" t="s">
        <v>8495</v>
      </c>
      <c r="E10348" s="601">
        <v>4.9000000000000004</v>
      </c>
    </row>
    <row r="10349" spans="1:5">
      <c r="A10349" s="599">
        <v>39387</v>
      </c>
      <c r="B10349" s="599" t="s">
        <v>11026</v>
      </c>
      <c r="C10349" s="599" t="s">
        <v>8494</v>
      </c>
      <c r="D10349" s="599" t="s">
        <v>8495</v>
      </c>
      <c r="E10349" s="601">
        <v>7.65</v>
      </c>
    </row>
    <row r="10350" spans="1:5">
      <c r="A10350" s="599">
        <v>39386</v>
      </c>
      <c r="B10350" s="599" t="s">
        <v>11027</v>
      </c>
      <c r="C10350" s="599" t="s">
        <v>8494</v>
      </c>
      <c r="D10350" s="599" t="s">
        <v>8495</v>
      </c>
      <c r="E10350" s="601">
        <v>5.33</v>
      </c>
    </row>
    <row r="10351" spans="1:5">
      <c r="A10351" s="599">
        <v>38194</v>
      </c>
      <c r="B10351" s="599" t="s">
        <v>11028</v>
      </c>
      <c r="C10351" s="599" t="s">
        <v>8494</v>
      </c>
      <c r="D10351" s="599" t="s">
        <v>8500</v>
      </c>
      <c r="E10351" s="601">
        <v>3.99</v>
      </c>
    </row>
    <row r="10352" spans="1:5">
      <c r="A10352" s="599">
        <v>38193</v>
      </c>
      <c r="B10352" s="599" t="s">
        <v>11029</v>
      </c>
      <c r="C10352" s="599" t="s">
        <v>8494</v>
      </c>
      <c r="D10352" s="599" t="s">
        <v>8495</v>
      </c>
      <c r="E10352" s="600">
        <v>3.46</v>
      </c>
    </row>
    <row r="10353" spans="1:5">
      <c r="A10353" s="599">
        <v>746</v>
      </c>
      <c r="B10353" s="599" t="s">
        <v>11030</v>
      </c>
      <c r="C10353" s="599" t="s">
        <v>8494</v>
      </c>
      <c r="D10353" s="599" t="s">
        <v>8500</v>
      </c>
      <c r="E10353" s="601">
        <v>2799.35</v>
      </c>
    </row>
    <row r="10354" spans="1:5">
      <c r="A10354" s="599">
        <v>20269</v>
      </c>
      <c r="B10354" s="599" t="s">
        <v>11031</v>
      </c>
      <c r="C10354" s="599" t="s">
        <v>8494</v>
      </c>
      <c r="D10354" s="599" t="s">
        <v>8495</v>
      </c>
      <c r="E10354" s="601">
        <v>98.32</v>
      </c>
    </row>
    <row r="10355" spans="1:5">
      <c r="A10355" s="599">
        <v>20270</v>
      </c>
      <c r="B10355" s="599" t="s">
        <v>11032</v>
      </c>
      <c r="C10355" s="599" t="s">
        <v>8494</v>
      </c>
      <c r="D10355" s="599" t="s">
        <v>8495</v>
      </c>
      <c r="E10355" s="601">
        <v>108.64</v>
      </c>
    </row>
    <row r="10356" spans="1:5">
      <c r="A10356" s="599">
        <v>11696</v>
      </c>
      <c r="B10356" s="599" t="s">
        <v>11033</v>
      </c>
      <c r="C10356" s="599" t="s">
        <v>8494</v>
      </c>
      <c r="D10356" s="599" t="s">
        <v>8495</v>
      </c>
      <c r="E10356" s="601">
        <v>173.92</v>
      </c>
    </row>
    <row r="10357" spans="1:5">
      <c r="A10357" s="599">
        <v>10427</v>
      </c>
      <c r="B10357" s="599" t="s">
        <v>11034</v>
      </c>
      <c r="C10357" s="599" t="s">
        <v>8494</v>
      </c>
      <c r="D10357" s="599" t="s">
        <v>8495</v>
      </c>
      <c r="E10357" s="601">
        <v>486.69</v>
      </c>
    </row>
    <row r="10358" spans="1:5">
      <c r="A10358" s="599">
        <v>10428</v>
      </c>
      <c r="B10358" s="599" t="s">
        <v>11035</v>
      </c>
      <c r="C10358" s="599" t="s">
        <v>8494</v>
      </c>
      <c r="D10358" s="599" t="s">
        <v>8495</v>
      </c>
      <c r="E10358" s="600">
        <v>501.45</v>
      </c>
    </row>
    <row r="10359" spans="1:5">
      <c r="A10359" s="599">
        <v>36521</v>
      </c>
      <c r="B10359" s="599" t="s">
        <v>11036</v>
      </c>
      <c r="C10359" s="599" t="s">
        <v>8494</v>
      </c>
      <c r="D10359" s="599" t="s">
        <v>8495</v>
      </c>
      <c r="E10359" s="600">
        <v>156.46</v>
      </c>
    </row>
    <row r="10360" spans="1:5">
      <c r="A10360" s="599">
        <v>36794</v>
      </c>
      <c r="B10360" s="599" t="s">
        <v>11037</v>
      </c>
      <c r="C10360" s="599" t="s">
        <v>8494</v>
      </c>
      <c r="D10360" s="599" t="s">
        <v>8495</v>
      </c>
      <c r="E10360" s="600">
        <v>166.56</v>
      </c>
    </row>
    <row r="10361" spans="1:5">
      <c r="A10361" s="599">
        <v>10426</v>
      </c>
      <c r="B10361" s="599" t="s">
        <v>11038</v>
      </c>
      <c r="C10361" s="599" t="s">
        <v>8494</v>
      </c>
      <c r="D10361" s="599" t="s">
        <v>8495</v>
      </c>
      <c r="E10361" s="600">
        <v>186.51</v>
      </c>
    </row>
    <row r="10362" spans="1:5">
      <c r="A10362" s="599">
        <v>10425</v>
      </c>
      <c r="B10362" s="599" t="s">
        <v>11039</v>
      </c>
      <c r="C10362" s="599" t="s">
        <v>8494</v>
      </c>
      <c r="D10362" s="599" t="s">
        <v>8495</v>
      </c>
      <c r="E10362" s="601">
        <v>94.62</v>
      </c>
    </row>
    <row r="10363" spans="1:5">
      <c r="A10363" s="599">
        <v>10431</v>
      </c>
      <c r="B10363" s="599" t="s">
        <v>11040</v>
      </c>
      <c r="C10363" s="599" t="s">
        <v>8494</v>
      </c>
      <c r="D10363" s="599" t="s">
        <v>8495</v>
      </c>
      <c r="E10363" s="601">
        <v>323.95</v>
      </c>
    </row>
    <row r="10364" spans="1:5">
      <c r="A10364" s="599">
        <v>10429</v>
      </c>
      <c r="B10364" s="599" t="s">
        <v>11041</v>
      </c>
      <c r="C10364" s="599" t="s">
        <v>8494</v>
      </c>
      <c r="D10364" s="599" t="s">
        <v>8495</v>
      </c>
      <c r="E10364" s="601">
        <v>159.81</v>
      </c>
    </row>
    <row r="10365" spans="1:5">
      <c r="A10365" s="599">
        <v>10853</v>
      </c>
      <c r="B10365" s="599" t="s">
        <v>11042</v>
      </c>
      <c r="C10365" s="599" t="s">
        <v>8494</v>
      </c>
      <c r="D10365" s="599" t="s">
        <v>8495</v>
      </c>
      <c r="E10365" s="601">
        <v>113.84</v>
      </c>
    </row>
    <row r="10366" spans="1:5">
      <c r="A10366" s="599">
        <v>5093</v>
      </c>
      <c r="B10366" s="599" t="s">
        <v>11043</v>
      </c>
      <c r="C10366" s="599" t="s">
        <v>8912</v>
      </c>
      <c r="D10366" s="599" t="s">
        <v>8495</v>
      </c>
      <c r="E10366" s="601">
        <v>21.07</v>
      </c>
    </row>
    <row r="10367" spans="1:5">
      <c r="A10367" s="599">
        <v>44331</v>
      </c>
      <c r="B10367" s="599" t="s">
        <v>11044</v>
      </c>
      <c r="C10367" s="599" t="s">
        <v>8545</v>
      </c>
      <c r="D10367" s="599" t="s">
        <v>8495</v>
      </c>
      <c r="E10367" s="601">
        <v>50.55</v>
      </c>
    </row>
    <row r="10368" spans="1:5">
      <c r="A10368" s="599">
        <v>37768</v>
      </c>
      <c r="B10368" s="599" t="s">
        <v>11045</v>
      </c>
      <c r="C10368" s="599" t="s">
        <v>8494</v>
      </c>
      <c r="D10368" s="599" t="s">
        <v>8541</v>
      </c>
      <c r="E10368" s="601">
        <v>295000</v>
      </c>
    </row>
    <row r="10369" spans="1:5">
      <c r="A10369" s="599">
        <v>37773</v>
      </c>
      <c r="B10369" s="599" t="s">
        <v>11046</v>
      </c>
      <c r="C10369" s="599" t="s">
        <v>8494</v>
      </c>
      <c r="D10369" s="599" t="s">
        <v>8541</v>
      </c>
      <c r="E10369" s="601">
        <v>250504.73</v>
      </c>
    </row>
    <row r="10370" spans="1:5">
      <c r="A10370" s="599">
        <v>37769</v>
      </c>
      <c r="B10370" s="599" t="s">
        <v>11047</v>
      </c>
      <c r="C10370" s="599" t="s">
        <v>8494</v>
      </c>
      <c r="D10370" s="599" t="s">
        <v>8541</v>
      </c>
      <c r="E10370" s="601">
        <v>419376.48</v>
      </c>
    </row>
    <row r="10371" spans="1:5">
      <c r="A10371" s="599">
        <v>37770</v>
      </c>
      <c r="B10371" s="599" t="s">
        <v>11048</v>
      </c>
      <c r="C10371" s="599" t="s">
        <v>8494</v>
      </c>
      <c r="D10371" s="599" t="s">
        <v>8541</v>
      </c>
      <c r="E10371" s="601">
        <v>711748.8</v>
      </c>
    </row>
    <row r="10372" spans="1:5">
      <c r="A10372" s="599">
        <v>38382</v>
      </c>
      <c r="B10372" s="599" t="s">
        <v>11049</v>
      </c>
      <c r="C10372" s="599" t="s">
        <v>8494</v>
      </c>
      <c r="D10372" s="599" t="s">
        <v>8495</v>
      </c>
      <c r="E10372" s="601">
        <v>14.72</v>
      </c>
    </row>
    <row r="10373" spans="1:5">
      <c r="A10373" s="599">
        <v>38383</v>
      </c>
      <c r="B10373" s="599" t="s">
        <v>11050</v>
      </c>
      <c r="C10373" s="599" t="s">
        <v>8494</v>
      </c>
      <c r="D10373" s="599" t="s">
        <v>8495</v>
      </c>
      <c r="E10373" s="600">
        <v>2.75</v>
      </c>
    </row>
    <row r="10374" spans="1:5">
      <c r="A10374" s="599">
        <v>3768</v>
      </c>
      <c r="B10374" s="599" t="s">
        <v>11051</v>
      </c>
      <c r="C10374" s="599" t="s">
        <v>8494</v>
      </c>
      <c r="D10374" s="599" t="s">
        <v>8495</v>
      </c>
      <c r="E10374" s="601">
        <v>3.43</v>
      </c>
    </row>
    <row r="10375" spans="1:5">
      <c r="A10375" s="599">
        <v>3767</v>
      </c>
      <c r="B10375" s="599" t="s">
        <v>11052</v>
      </c>
      <c r="C10375" s="599" t="s">
        <v>8494</v>
      </c>
      <c r="D10375" s="599" t="s">
        <v>8495</v>
      </c>
      <c r="E10375" s="600">
        <v>1.1499999999999999</v>
      </c>
    </row>
    <row r="10376" spans="1:5">
      <c r="A10376" s="599">
        <v>13192</v>
      </c>
      <c r="B10376" s="599" t="s">
        <v>11053</v>
      </c>
      <c r="C10376" s="599" t="s">
        <v>8494</v>
      </c>
      <c r="D10376" s="599" t="s">
        <v>8495</v>
      </c>
      <c r="E10376" s="601">
        <v>6109.2</v>
      </c>
    </row>
    <row r="10377" spans="1:5">
      <c r="A10377" s="599">
        <v>38413</v>
      </c>
      <c r="B10377" s="599" t="s">
        <v>11054</v>
      </c>
      <c r="C10377" s="599" t="s">
        <v>8494</v>
      </c>
      <c r="D10377" s="599" t="s">
        <v>8495</v>
      </c>
      <c r="E10377" s="601">
        <v>1010.37</v>
      </c>
    </row>
    <row r="10378" spans="1:5">
      <c r="A10378" s="599">
        <v>42440</v>
      </c>
      <c r="B10378" s="599" t="s">
        <v>11055</v>
      </c>
      <c r="C10378" s="599" t="s">
        <v>8494</v>
      </c>
      <c r="D10378" s="599" t="s">
        <v>8541</v>
      </c>
      <c r="E10378" s="601">
        <v>1235.9100000000001</v>
      </c>
    </row>
    <row r="10379" spans="1:5">
      <c r="A10379" s="599">
        <v>20193</v>
      </c>
      <c r="B10379" s="599" t="s">
        <v>11056</v>
      </c>
      <c r="C10379" s="599" t="s">
        <v>11057</v>
      </c>
      <c r="D10379" s="599" t="s">
        <v>8495</v>
      </c>
      <c r="E10379" s="600">
        <v>27</v>
      </c>
    </row>
    <row r="10380" spans="1:5">
      <c r="A10380" s="599">
        <v>10527</v>
      </c>
      <c r="B10380" s="599" t="s">
        <v>11058</v>
      </c>
      <c r="C10380" s="599" t="s">
        <v>11059</v>
      </c>
      <c r="D10380" s="599" t="s">
        <v>8500</v>
      </c>
      <c r="E10380" s="600">
        <v>36</v>
      </c>
    </row>
    <row r="10381" spans="1:5">
      <c r="A10381" s="599">
        <v>41805</v>
      </c>
      <c r="B10381" s="599" t="s">
        <v>11060</v>
      </c>
      <c r="C10381" s="599" t="s">
        <v>8645</v>
      </c>
      <c r="D10381" s="599" t="s">
        <v>8495</v>
      </c>
      <c r="E10381" s="601">
        <v>1035</v>
      </c>
    </row>
    <row r="10382" spans="1:5">
      <c r="A10382" s="599">
        <v>40271</v>
      </c>
      <c r="B10382" s="599" t="s">
        <v>11061</v>
      </c>
      <c r="C10382" s="599" t="s">
        <v>11062</v>
      </c>
      <c r="D10382" s="599" t="s">
        <v>8495</v>
      </c>
      <c r="E10382" s="600">
        <v>27.55</v>
      </c>
    </row>
    <row r="10383" spans="1:5">
      <c r="A10383" s="599">
        <v>40287</v>
      </c>
      <c r="B10383" s="599" t="s">
        <v>11063</v>
      </c>
      <c r="C10383" s="599" t="s">
        <v>8645</v>
      </c>
      <c r="D10383" s="599" t="s">
        <v>8495</v>
      </c>
      <c r="E10383" s="600">
        <v>10.61</v>
      </c>
    </row>
    <row r="10384" spans="1:5">
      <c r="A10384" s="599">
        <v>4084</v>
      </c>
      <c r="B10384" s="599" t="s">
        <v>11064</v>
      </c>
      <c r="C10384" s="599" t="s">
        <v>8643</v>
      </c>
      <c r="D10384" s="599" t="s">
        <v>8495</v>
      </c>
      <c r="E10384" s="600">
        <v>3.38</v>
      </c>
    </row>
    <row r="10385" spans="1:5">
      <c r="A10385" s="599">
        <v>743</v>
      </c>
      <c r="B10385" s="599" t="s">
        <v>11065</v>
      </c>
      <c r="C10385" s="599" t="s">
        <v>8643</v>
      </c>
      <c r="D10385" s="599" t="s">
        <v>8500</v>
      </c>
      <c r="E10385" s="600">
        <v>3.38</v>
      </c>
    </row>
    <row r="10386" spans="1:5">
      <c r="A10386" s="599">
        <v>40293</v>
      </c>
      <c r="B10386" s="599" t="s">
        <v>11066</v>
      </c>
      <c r="C10386" s="599" t="s">
        <v>8643</v>
      </c>
      <c r="D10386" s="599" t="s">
        <v>8495</v>
      </c>
      <c r="E10386" s="600">
        <v>4.05</v>
      </c>
    </row>
    <row r="10387" spans="1:5">
      <c r="A10387" s="599">
        <v>40294</v>
      </c>
      <c r="B10387" s="599" t="s">
        <v>11067</v>
      </c>
      <c r="C10387" s="599" t="s">
        <v>8643</v>
      </c>
      <c r="D10387" s="599" t="s">
        <v>8495</v>
      </c>
      <c r="E10387" s="600">
        <v>3.38</v>
      </c>
    </row>
    <row r="10388" spans="1:5">
      <c r="A10388" s="599">
        <v>4085</v>
      </c>
      <c r="B10388" s="599" t="s">
        <v>11068</v>
      </c>
      <c r="C10388" s="599" t="s">
        <v>8643</v>
      </c>
      <c r="D10388" s="599" t="s">
        <v>8495</v>
      </c>
      <c r="E10388" s="600">
        <v>4.7300000000000004</v>
      </c>
    </row>
    <row r="10389" spans="1:5">
      <c r="A10389" s="599">
        <v>10779</v>
      </c>
      <c r="B10389" s="599" t="s">
        <v>11069</v>
      </c>
      <c r="C10389" s="599" t="s">
        <v>8645</v>
      </c>
      <c r="D10389" s="599" t="s">
        <v>8541</v>
      </c>
      <c r="E10389" s="601">
        <v>1040.6199999999999</v>
      </c>
    </row>
    <row r="10390" spans="1:5">
      <c r="A10390" s="599">
        <v>10777</v>
      </c>
      <c r="B10390" s="599" t="s">
        <v>11070</v>
      </c>
      <c r="C10390" s="599" t="s">
        <v>8645</v>
      </c>
      <c r="D10390" s="599" t="s">
        <v>8541</v>
      </c>
      <c r="E10390" s="600">
        <v>945.23</v>
      </c>
    </row>
    <row r="10391" spans="1:5">
      <c r="A10391" s="599">
        <v>10775</v>
      </c>
      <c r="B10391" s="599" t="s">
        <v>11071</v>
      </c>
      <c r="C10391" s="599" t="s">
        <v>8645</v>
      </c>
      <c r="D10391" s="599" t="s">
        <v>8541</v>
      </c>
      <c r="E10391" s="601">
        <v>832.5</v>
      </c>
    </row>
    <row r="10392" spans="1:5">
      <c r="A10392" s="599">
        <v>10776</v>
      </c>
      <c r="B10392" s="599" t="s">
        <v>11072</v>
      </c>
      <c r="C10392" s="599" t="s">
        <v>8645</v>
      </c>
      <c r="D10392" s="599" t="s">
        <v>8541</v>
      </c>
      <c r="E10392" s="600">
        <v>650.39</v>
      </c>
    </row>
    <row r="10393" spans="1:5">
      <c r="A10393" s="591">
        <v>10778</v>
      </c>
      <c r="B10393" s="591" t="s">
        <v>11073</v>
      </c>
      <c r="C10393" s="591" t="s">
        <v>8645</v>
      </c>
      <c r="D10393" s="591" t="s">
        <v>8541</v>
      </c>
      <c r="E10393" s="602">
        <v>1040.6199999999999</v>
      </c>
    </row>
    <row r="10394" spans="1:5">
      <c r="A10394" s="591">
        <v>40339</v>
      </c>
      <c r="B10394" s="591" t="s">
        <v>11074</v>
      </c>
      <c r="C10394" s="591" t="s">
        <v>11062</v>
      </c>
      <c r="D10394" s="591" t="s">
        <v>8495</v>
      </c>
      <c r="E10394" s="591">
        <v>9.66</v>
      </c>
    </row>
    <row r="10395" spans="1:5">
      <c r="A10395" s="591">
        <v>10749</v>
      </c>
      <c r="B10395" s="591" t="s">
        <v>11075</v>
      </c>
      <c r="C10395" s="591" t="s">
        <v>11062</v>
      </c>
      <c r="D10395" s="591" t="s">
        <v>8495</v>
      </c>
      <c r="E10395" s="591">
        <v>31.95</v>
      </c>
    </row>
    <row r="10396" spans="1:5">
      <c r="A10396" s="591">
        <v>40290</v>
      </c>
      <c r="B10396" s="591" t="s">
        <v>11076</v>
      </c>
      <c r="C10396" s="591" t="s">
        <v>11062</v>
      </c>
      <c r="D10396" s="591" t="s">
        <v>8495</v>
      </c>
      <c r="E10396" s="591">
        <v>17.28</v>
      </c>
    </row>
    <row r="10397" spans="1:5">
      <c r="A10397" s="591">
        <v>3346</v>
      </c>
      <c r="B10397" s="591" t="s">
        <v>11077</v>
      </c>
      <c r="C10397" s="591" t="s">
        <v>8643</v>
      </c>
      <c r="D10397" s="591" t="s">
        <v>8500</v>
      </c>
      <c r="E10397" s="591">
        <v>23.9</v>
      </c>
    </row>
    <row r="10398" spans="1:5">
      <c r="A10398" s="591">
        <v>3348</v>
      </c>
      <c r="B10398" s="591" t="s">
        <v>11078</v>
      </c>
      <c r="C10398" s="591" t="s">
        <v>8643</v>
      </c>
      <c r="D10398" s="591" t="s">
        <v>8495</v>
      </c>
      <c r="E10398" s="591">
        <v>28.59</v>
      </c>
    </row>
    <row r="10399" spans="1:5">
      <c r="A10399" s="591">
        <v>39833</v>
      </c>
      <c r="B10399" s="591" t="s">
        <v>11079</v>
      </c>
      <c r="C10399" s="591" t="s">
        <v>8643</v>
      </c>
      <c r="D10399" s="591" t="s">
        <v>8495</v>
      </c>
      <c r="E10399" s="591">
        <v>39.159999999999997</v>
      </c>
    </row>
    <row r="10400" spans="1:5">
      <c r="A10400" s="591">
        <v>7252</v>
      </c>
      <c r="B10400" s="591" t="s">
        <v>11080</v>
      </c>
      <c r="C10400" s="591" t="s">
        <v>8643</v>
      </c>
      <c r="D10400" s="591" t="s">
        <v>8541</v>
      </c>
      <c r="E10400" s="591">
        <v>2.34</v>
      </c>
    </row>
    <row r="10401" spans="1:5">
      <c r="A10401" s="591">
        <v>7247</v>
      </c>
      <c r="B10401" s="591" t="s">
        <v>11081</v>
      </c>
      <c r="C10401" s="591" t="s">
        <v>8643</v>
      </c>
      <c r="D10401" s="591" t="s">
        <v>8541</v>
      </c>
      <c r="E10401" s="591">
        <v>2.34</v>
      </c>
    </row>
    <row r="10402" spans="1:5">
      <c r="A10402" s="591">
        <v>40291</v>
      </c>
      <c r="B10402" s="591" t="s">
        <v>11082</v>
      </c>
      <c r="C10402" s="591" t="s">
        <v>11062</v>
      </c>
      <c r="D10402" s="591" t="s">
        <v>8495</v>
      </c>
      <c r="E10402" s="591">
        <v>900</v>
      </c>
    </row>
    <row r="10403" spans="1:5">
      <c r="A10403" s="591">
        <v>40275</v>
      </c>
      <c r="B10403" s="591" t="s">
        <v>11083</v>
      </c>
      <c r="C10403" s="591" t="s">
        <v>11062</v>
      </c>
      <c r="D10403" s="591" t="s">
        <v>8495</v>
      </c>
      <c r="E10403" s="591">
        <v>28.8</v>
      </c>
    </row>
    <row r="10404" spans="1:5">
      <c r="A10404" s="591">
        <v>42408</v>
      </c>
      <c r="B10404" s="591" t="s">
        <v>11084</v>
      </c>
      <c r="C10404" s="591" t="s">
        <v>8898</v>
      </c>
      <c r="D10404" s="591" t="s">
        <v>8495</v>
      </c>
      <c r="E10404" s="591">
        <v>2.5499999999999998</v>
      </c>
    </row>
    <row r="10405" spans="1:5">
      <c r="A10405" s="591">
        <v>3777</v>
      </c>
      <c r="B10405" s="591" t="s">
        <v>11085</v>
      </c>
      <c r="C10405" s="591" t="s">
        <v>8898</v>
      </c>
      <c r="D10405" s="591" t="s">
        <v>8500</v>
      </c>
      <c r="E10405" s="591">
        <v>1.84</v>
      </c>
    </row>
    <row r="10406" spans="1:5">
      <c r="A10406" s="591">
        <v>44699</v>
      </c>
      <c r="B10406" s="591" t="s">
        <v>11086</v>
      </c>
      <c r="C10406" s="591" t="s">
        <v>124</v>
      </c>
      <c r="D10406" s="591" t="s">
        <v>8495</v>
      </c>
      <c r="E10406" s="591">
        <v>49.82</v>
      </c>
    </row>
    <row r="10407" spans="1:5">
      <c r="A10407" s="591">
        <v>3798</v>
      </c>
      <c r="B10407" s="591" t="s">
        <v>11087</v>
      </c>
      <c r="C10407" s="591" t="s">
        <v>8494</v>
      </c>
      <c r="D10407" s="591" t="s">
        <v>8495</v>
      </c>
      <c r="E10407" s="591">
        <v>92.1</v>
      </c>
    </row>
    <row r="10408" spans="1:5">
      <c r="A10408" s="591">
        <v>38769</v>
      </c>
      <c r="B10408" s="591" t="s">
        <v>11088</v>
      </c>
      <c r="C10408" s="591" t="s">
        <v>8494</v>
      </c>
      <c r="D10408" s="591" t="s">
        <v>8495</v>
      </c>
      <c r="E10408" s="591">
        <v>71.930000000000007</v>
      </c>
    </row>
    <row r="10409" spans="1:5">
      <c r="A10409" s="591">
        <v>38774</v>
      </c>
      <c r="B10409" s="591" t="s">
        <v>11089</v>
      </c>
      <c r="C10409" s="591" t="s">
        <v>8494</v>
      </c>
      <c r="D10409" s="591" t="s">
        <v>8495</v>
      </c>
      <c r="E10409" s="591">
        <v>10.02</v>
      </c>
    </row>
    <row r="10410" spans="1:5">
      <c r="A10410" s="591">
        <v>42247</v>
      </c>
      <c r="B10410" s="591" t="s">
        <v>11090</v>
      </c>
      <c r="C10410" s="591" t="s">
        <v>8494</v>
      </c>
      <c r="D10410" s="591" t="s">
        <v>8495</v>
      </c>
      <c r="E10410" s="591">
        <v>342.13</v>
      </c>
    </row>
    <row r="10411" spans="1:5">
      <c r="A10411" s="591">
        <v>42248</v>
      </c>
      <c r="B10411" s="591" t="s">
        <v>11091</v>
      </c>
      <c r="C10411" s="591" t="s">
        <v>8494</v>
      </c>
      <c r="D10411" s="591" t="s">
        <v>8495</v>
      </c>
      <c r="E10411" s="591">
        <v>397.42</v>
      </c>
    </row>
    <row r="10412" spans="1:5">
      <c r="A10412" s="591">
        <v>42249</v>
      </c>
      <c r="B10412" s="591" t="s">
        <v>11092</v>
      </c>
      <c r="C10412" s="591" t="s">
        <v>8494</v>
      </c>
      <c r="D10412" s="591" t="s">
        <v>8495</v>
      </c>
      <c r="E10412" s="602">
        <v>658.38</v>
      </c>
    </row>
    <row r="10413" spans="1:5">
      <c r="A10413" s="591">
        <v>42244</v>
      </c>
      <c r="B10413" s="591" t="s">
        <v>11093</v>
      </c>
      <c r="C10413" s="591" t="s">
        <v>8494</v>
      </c>
      <c r="D10413" s="591" t="s">
        <v>8495</v>
      </c>
      <c r="E10413" s="591">
        <v>102.82</v>
      </c>
    </row>
    <row r="10414" spans="1:5">
      <c r="A10414" s="591">
        <v>42245</v>
      </c>
      <c r="B10414" s="591" t="s">
        <v>11094</v>
      </c>
      <c r="C10414" s="591" t="s">
        <v>8494</v>
      </c>
      <c r="D10414" s="591" t="s">
        <v>8495</v>
      </c>
      <c r="E10414" s="591">
        <v>189.73</v>
      </c>
    </row>
    <row r="10415" spans="1:5">
      <c r="A10415" s="591">
        <v>42246</v>
      </c>
      <c r="B10415" s="591" t="s">
        <v>11095</v>
      </c>
      <c r="C10415" s="591" t="s">
        <v>8494</v>
      </c>
      <c r="D10415" s="591" t="s">
        <v>8495</v>
      </c>
      <c r="E10415" s="591">
        <v>210.02</v>
      </c>
    </row>
    <row r="10416" spans="1:5">
      <c r="A10416" s="591">
        <v>42243</v>
      </c>
      <c r="B10416" s="591" t="s">
        <v>11096</v>
      </c>
      <c r="C10416" s="591" t="s">
        <v>8494</v>
      </c>
      <c r="D10416" s="591" t="s">
        <v>8495</v>
      </c>
      <c r="E10416" s="591">
        <v>253.25</v>
      </c>
    </row>
    <row r="10417" spans="1:5">
      <c r="A10417" s="591">
        <v>38889</v>
      </c>
      <c r="B10417" s="591" t="s">
        <v>11097</v>
      </c>
      <c r="C10417" s="591" t="s">
        <v>8494</v>
      </c>
      <c r="D10417" s="591" t="s">
        <v>8495</v>
      </c>
      <c r="E10417" s="591">
        <v>55.13</v>
      </c>
    </row>
    <row r="10418" spans="1:5">
      <c r="A10418" s="591">
        <v>38784</v>
      </c>
      <c r="B10418" s="591" t="s">
        <v>11098</v>
      </c>
      <c r="C10418" s="591" t="s">
        <v>8494</v>
      </c>
      <c r="D10418" s="591" t="s">
        <v>8495</v>
      </c>
      <c r="E10418" s="591">
        <v>73.75</v>
      </c>
    </row>
    <row r="10419" spans="1:5">
      <c r="A10419" s="591">
        <v>3780</v>
      </c>
      <c r="B10419" s="591" t="s">
        <v>11099</v>
      </c>
      <c r="C10419" s="591" t="s">
        <v>8494</v>
      </c>
      <c r="D10419" s="591" t="s">
        <v>8500</v>
      </c>
      <c r="E10419" s="591">
        <v>113.4</v>
      </c>
    </row>
    <row r="10420" spans="1:5">
      <c r="A10420" s="591">
        <v>38773</v>
      </c>
      <c r="B10420" s="591" t="s">
        <v>11100</v>
      </c>
      <c r="C10420" s="591" t="s">
        <v>8494</v>
      </c>
      <c r="D10420" s="591" t="s">
        <v>8495</v>
      </c>
      <c r="E10420" s="591">
        <v>7.23</v>
      </c>
    </row>
    <row r="10421" spans="1:5">
      <c r="A10421" s="591">
        <v>12271</v>
      </c>
      <c r="B10421" s="591" t="s">
        <v>11101</v>
      </c>
      <c r="C10421" s="591" t="s">
        <v>8494</v>
      </c>
      <c r="D10421" s="591" t="s">
        <v>8495</v>
      </c>
      <c r="E10421" s="591">
        <v>403.34</v>
      </c>
    </row>
    <row r="10422" spans="1:5">
      <c r="A10422" s="591">
        <v>39385</v>
      </c>
      <c r="B10422" s="591" t="s">
        <v>11102</v>
      </c>
      <c r="C10422" s="591" t="s">
        <v>8494</v>
      </c>
      <c r="D10422" s="591" t="s">
        <v>8495</v>
      </c>
      <c r="E10422" s="591">
        <v>9.16</v>
      </c>
    </row>
    <row r="10423" spans="1:5">
      <c r="A10423" s="591">
        <v>39389</v>
      </c>
      <c r="B10423" s="591" t="s">
        <v>11103</v>
      </c>
      <c r="C10423" s="591" t="s">
        <v>8494</v>
      </c>
      <c r="D10423" s="591" t="s">
        <v>8495</v>
      </c>
      <c r="E10423" s="591">
        <v>9.94</v>
      </c>
    </row>
    <row r="10424" spans="1:5">
      <c r="A10424" s="591">
        <v>39390</v>
      </c>
      <c r="B10424" s="591" t="s">
        <v>11104</v>
      </c>
      <c r="C10424" s="591" t="s">
        <v>8494</v>
      </c>
      <c r="D10424" s="591" t="s">
        <v>8495</v>
      </c>
      <c r="E10424" s="591">
        <v>20.85</v>
      </c>
    </row>
    <row r="10425" spans="1:5">
      <c r="A10425" s="591">
        <v>39391</v>
      </c>
      <c r="B10425" s="591" t="s">
        <v>11105</v>
      </c>
      <c r="C10425" s="591" t="s">
        <v>8494</v>
      </c>
      <c r="D10425" s="591" t="s">
        <v>8495</v>
      </c>
      <c r="E10425" s="591">
        <v>23.41</v>
      </c>
    </row>
    <row r="10426" spans="1:5">
      <c r="A10426" s="591">
        <v>3803</v>
      </c>
      <c r="B10426" s="591" t="s">
        <v>11106</v>
      </c>
      <c r="C10426" s="591" t="s">
        <v>8494</v>
      </c>
      <c r="D10426" s="591" t="s">
        <v>8495</v>
      </c>
      <c r="E10426" s="591">
        <v>68.2</v>
      </c>
    </row>
    <row r="10427" spans="1:5">
      <c r="A10427" s="591">
        <v>38770</v>
      </c>
      <c r="B10427" s="591" t="s">
        <v>11107</v>
      </c>
      <c r="C10427" s="591" t="s">
        <v>8494</v>
      </c>
      <c r="D10427" s="591" t="s">
        <v>8495</v>
      </c>
      <c r="E10427" s="591">
        <v>78.97</v>
      </c>
    </row>
    <row r="10428" spans="1:5">
      <c r="A10428" s="591">
        <v>12267</v>
      </c>
      <c r="B10428" s="591" t="s">
        <v>11108</v>
      </c>
      <c r="C10428" s="591" t="s">
        <v>8494</v>
      </c>
      <c r="D10428" s="591" t="s">
        <v>8495</v>
      </c>
      <c r="E10428" s="591">
        <v>231.42</v>
      </c>
    </row>
    <row r="10429" spans="1:5">
      <c r="A10429" s="591">
        <v>43265</v>
      </c>
      <c r="B10429" s="591" t="s">
        <v>11109</v>
      </c>
      <c r="C10429" s="591" t="s">
        <v>8494</v>
      </c>
      <c r="D10429" s="591" t="s">
        <v>8495</v>
      </c>
      <c r="E10429" s="591">
        <v>28.67</v>
      </c>
    </row>
    <row r="10430" spans="1:5">
      <c r="A10430" s="591">
        <v>12266</v>
      </c>
      <c r="B10430" s="591" t="s">
        <v>11110</v>
      </c>
      <c r="C10430" s="591" t="s">
        <v>8494</v>
      </c>
      <c r="D10430" s="591" t="s">
        <v>8495</v>
      </c>
      <c r="E10430" s="591">
        <v>118.45</v>
      </c>
    </row>
    <row r="10431" spans="1:5">
      <c r="A10431" s="591">
        <v>39378</v>
      </c>
      <c r="B10431" s="591" t="s">
        <v>11111</v>
      </c>
      <c r="C10431" s="591" t="s">
        <v>8494</v>
      </c>
      <c r="D10431" s="591" t="s">
        <v>8495</v>
      </c>
      <c r="E10431" s="591">
        <v>83.98</v>
      </c>
    </row>
    <row r="10432" spans="1:5">
      <c r="A10432" s="591">
        <v>43543</v>
      </c>
      <c r="B10432" s="591" t="s">
        <v>11112</v>
      </c>
      <c r="C10432" s="591" t="s">
        <v>8494</v>
      </c>
      <c r="D10432" s="591" t="s">
        <v>8495</v>
      </c>
      <c r="E10432" s="591">
        <v>174.96</v>
      </c>
    </row>
    <row r="10433" spans="1:5">
      <c r="A10433" s="591">
        <v>38775</v>
      </c>
      <c r="B10433" s="591" t="s">
        <v>11113</v>
      </c>
      <c r="C10433" s="591" t="s">
        <v>8494</v>
      </c>
      <c r="D10433" s="591" t="s">
        <v>8495</v>
      </c>
      <c r="E10433" s="591">
        <v>89.03</v>
      </c>
    </row>
    <row r="10434" spans="1:5">
      <c r="A10434" s="591">
        <v>44252</v>
      </c>
      <c r="B10434" s="591" t="s">
        <v>11114</v>
      </c>
      <c r="C10434" s="591" t="s">
        <v>8494</v>
      </c>
      <c r="D10434" s="591" t="s">
        <v>8495</v>
      </c>
      <c r="E10434" s="591">
        <v>194.37</v>
      </c>
    </row>
    <row r="10435" spans="1:5">
      <c r="A10435" s="591">
        <v>21119</v>
      </c>
      <c r="B10435" s="591" t="s">
        <v>11115</v>
      </c>
      <c r="C10435" s="591" t="s">
        <v>8494</v>
      </c>
      <c r="D10435" s="591" t="s">
        <v>8495</v>
      </c>
      <c r="E10435" s="591">
        <v>1.95</v>
      </c>
    </row>
    <row r="10436" spans="1:5">
      <c r="A10436" s="591">
        <v>37974</v>
      </c>
      <c r="B10436" s="591" t="s">
        <v>11116</v>
      </c>
      <c r="C10436" s="591" t="s">
        <v>8494</v>
      </c>
      <c r="D10436" s="591" t="s">
        <v>8495</v>
      </c>
      <c r="E10436" s="591">
        <v>2.52</v>
      </c>
    </row>
    <row r="10437" spans="1:5">
      <c r="A10437" s="591">
        <v>37975</v>
      </c>
      <c r="B10437" s="591" t="s">
        <v>11117</v>
      </c>
      <c r="C10437" s="591" t="s">
        <v>8494</v>
      </c>
      <c r="D10437" s="591" t="s">
        <v>8495</v>
      </c>
      <c r="E10437" s="591">
        <v>5.61</v>
      </c>
    </row>
    <row r="10438" spans="1:5">
      <c r="A10438" s="591">
        <v>37976</v>
      </c>
      <c r="B10438" s="591" t="s">
        <v>11118</v>
      </c>
      <c r="C10438" s="591" t="s">
        <v>8494</v>
      </c>
      <c r="D10438" s="591" t="s">
        <v>8495</v>
      </c>
      <c r="E10438" s="591">
        <v>12.5</v>
      </c>
    </row>
    <row r="10439" spans="1:5">
      <c r="A10439" s="591">
        <v>37977</v>
      </c>
      <c r="B10439" s="591" t="s">
        <v>11119</v>
      </c>
      <c r="C10439" s="591" t="s">
        <v>8494</v>
      </c>
      <c r="D10439" s="591" t="s">
        <v>8495</v>
      </c>
      <c r="E10439" s="591">
        <v>17.29</v>
      </c>
    </row>
    <row r="10440" spans="1:5">
      <c r="A10440" s="591">
        <v>37978</v>
      </c>
      <c r="B10440" s="591" t="s">
        <v>11120</v>
      </c>
      <c r="C10440" s="591" t="s">
        <v>8494</v>
      </c>
      <c r="D10440" s="591" t="s">
        <v>8495</v>
      </c>
      <c r="E10440" s="591">
        <v>34.29</v>
      </c>
    </row>
    <row r="10441" spans="1:5">
      <c r="A10441" s="591">
        <v>37979</v>
      </c>
      <c r="B10441" s="591" t="s">
        <v>11121</v>
      </c>
      <c r="C10441" s="591" t="s">
        <v>8494</v>
      </c>
      <c r="D10441" s="591" t="s">
        <v>8495</v>
      </c>
      <c r="E10441" s="591">
        <v>145.51</v>
      </c>
    </row>
    <row r="10442" spans="1:5">
      <c r="A10442" s="591">
        <v>37980</v>
      </c>
      <c r="B10442" s="591" t="s">
        <v>11122</v>
      </c>
      <c r="C10442" s="591" t="s">
        <v>8494</v>
      </c>
      <c r="D10442" s="591" t="s">
        <v>8495</v>
      </c>
      <c r="E10442" s="591">
        <v>167.15</v>
      </c>
    </row>
    <row r="10443" spans="1:5">
      <c r="A10443" s="591">
        <v>36147</v>
      </c>
      <c r="B10443" s="591" t="s">
        <v>11123</v>
      </c>
      <c r="C10443" s="591" t="s">
        <v>8912</v>
      </c>
      <c r="D10443" s="591" t="s">
        <v>8495</v>
      </c>
      <c r="E10443" s="591">
        <v>411.43</v>
      </c>
    </row>
    <row r="10444" spans="1:5">
      <c r="A10444" s="591">
        <v>12731</v>
      </c>
      <c r="B10444" s="591" t="s">
        <v>11124</v>
      </c>
      <c r="C10444" s="591" t="s">
        <v>8494</v>
      </c>
      <c r="D10444" s="591" t="s">
        <v>8541</v>
      </c>
      <c r="E10444" s="591">
        <v>372.67</v>
      </c>
    </row>
    <row r="10445" spans="1:5">
      <c r="A10445" s="591">
        <v>12723</v>
      </c>
      <c r="B10445" s="591" t="s">
        <v>11125</v>
      </c>
      <c r="C10445" s="591" t="s">
        <v>8494</v>
      </c>
      <c r="D10445" s="591" t="s">
        <v>8541</v>
      </c>
      <c r="E10445" s="591">
        <v>2.89</v>
      </c>
    </row>
    <row r="10446" spans="1:5">
      <c r="A10446" s="591">
        <v>12724</v>
      </c>
      <c r="B10446" s="591" t="s">
        <v>11126</v>
      </c>
      <c r="C10446" s="591" t="s">
        <v>8494</v>
      </c>
      <c r="D10446" s="591" t="s">
        <v>8541</v>
      </c>
      <c r="E10446" s="591">
        <v>5.55</v>
      </c>
    </row>
    <row r="10447" spans="1:5">
      <c r="A10447" s="591">
        <v>12725</v>
      </c>
      <c r="B10447" s="591" t="s">
        <v>11127</v>
      </c>
      <c r="C10447" s="591" t="s">
        <v>8494</v>
      </c>
      <c r="D10447" s="591" t="s">
        <v>8541</v>
      </c>
      <c r="E10447" s="591">
        <v>11.14</v>
      </c>
    </row>
    <row r="10448" spans="1:5">
      <c r="A10448" s="591">
        <v>12726</v>
      </c>
      <c r="B10448" s="591" t="s">
        <v>11128</v>
      </c>
      <c r="C10448" s="591" t="s">
        <v>8494</v>
      </c>
      <c r="D10448" s="591" t="s">
        <v>8541</v>
      </c>
      <c r="E10448" s="591">
        <v>24.58</v>
      </c>
    </row>
    <row r="10449" spans="1:5">
      <c r="A10449" s="591">
        <v>12727</v>
      </c>
      <c r="B10449" s="591" t="s">
        <v>11129</v>
      </c>
      <c r="C10449" s="591" t="s">
        <v>8494</v>
      </c>
      <c r="D10449" s="591" t="s">
        <v>8541</v>
      </c>
      <c r="E10449" s="591">
        <v>31.18</v>
      </c>
    </row>
    <row r="10450" spans="1:5">
      <c r="A10450" s="591">
        <v>12728</v>
      </c>
      <c r="B10450" s="591" t="s">
        <v>11130</v>
      </c>
      <c r="C10450" s="591" t="s">
        <v>8494</v>
      </c>
      <c r="D10450" s="591" t="s">
        <v>8541</v>
      </c>
      <c r="E10450" s="591">
        <v>50.93</v>
      </c>
    </row>
    <row r="10451" spans="1:5">
      <c r="A10451" s="591">
        <v>12729</v>
      </c>
      <c r="B10451" s="591" t="s">
        <v>11131</v>
      </c>
      <c r="C10451" s="591" t="s">
        <v>8494</v>
      </c>
      <c r="D10451" s="591" t="s">
        <v>8541</v>
      </c>
      <c r="E10451" s="591">
        <v>166.92</v>
      </c>
    </row>
    <row r="10452" spans="1:5">
      <c r="A10452" s="591">
        <v>12730</v>
      </c>
      <c r="B10452" s="591" t="s">
        <v>11132</v>
      </c>
      <c r="C10452" s="591" t="s">
        <v>8494</v>
      </c>
      <c r="D10452" s="591" t="s">
        <v>8541</v>
      </c>
      <c r="E10452" s="591">
        <v>255.57</v>
      </c>
    </row>
    <row r="10453" spans="1:5">
      <c r="A10453" s="591">
        <v>3840</v>
      </c>
      <c r="B10453" s="591" t="s">
        <v>11133</v>
      </c>
      <c r="C10453" s="591" t="s">
        <v>8494</v>
      </c>
      <c r="D10453" s="591" t="s">
        <v>8495</v>
      </c>
      <c r="E10453" s="591">
        <v>45.28</v>
      </c>
    </row>
    <row r="10454" spans="1:5">
      <c r="A10454" s="591">
        <v>3838</v>
      </c>
      <c r="B10454" s="591" t="s">
        <v>11134</v>
      </c>
      <c r="C10454" s="591" t="s">
        <v>8494</v>
      </c>
      <c r="D10454" s="591" t="s">
        <v>8495</v>
      </c>
      <c r="E10454" s="591">
        <v>99.95</v>
      </c>
    </row>
    <row r="10455" spans="1:5">
      <c r="A10455" s="591">
        <v>3844</v>
      </c>
      <c r="B10455" s="591" t="s">
        <v>11135</v>
      </c>
      <c r="C10455" s="591" t="s">
        <v>8494</v>
      </c>
      <c r="D10455" s="591" t="s">
        <v>8495</v>
      </c>
      <c r="E10455" s="591">
        <v>178.28</v>
      </c>
    </row>
    <row r="10456" spans="1:5">
      <c r="A10456" s="591">
        <v>3839</v>
      </c>
      <c r="B10456" s="591" t="s">
        <v>11136</v>
      </c>
      <c r="C10456" s="591" t="s">
        <v>8494</v>
      </c>
      <c r="D10456" s="591" t="s">
        <v>8495</v>
      </c>
      <c r="E10456" s="591">
        <v>324.73</v>
      </c>
    </row>
    <row r="10457" spans="1:5">
      <c r="A10457" s="591">
        <v>3843</v>
      </c>
      <c r="B10457" s="591" t="s">
        <v>11137</v>
      </c>
      <c r="C10457" s="591" t="s">
        <v>8494</v>
      </c>
      <c r="D10457" s="591" t="s">
        <v>8495</v>
      </c>
      <c r="E10457" s="591">
        <v>445.69</v>
      </c>
    </row>
    <row r="10458" spans="1:5">
      <c r="A10458" s="591">
        <v>3900</v>
      </c>
      <c r="B10458" s="591" t="s">
        <v>11138</v>
      </c>
      <c r="C10458" s="591" t="s">
        <v>8494</v>
      </c>
      <c r="D10458" s="591" t="s">
        <v>8495</v>
      </c>
      <c r="E10458" s="591">
        <v>43</v>
      </c>
    </row>
    <row r="10459" spans="1:5">
      <c r="A10459" s="591">
        <v>3846</v>
      </c>
      <c r="B10459" s="591" t="s">
        <v>11139</v>
      </c>
      <c r="C10459" s="591" t="s">
        <v>8494</v>
      </c>
      <c r="D10459" s="591" t="s">
        <v>8495</v>
      </c>
      <c r="E10459" s="591">
        <v>12.92</v>
      </c>
    </row>
    <row r="10460" spans="1:5">
      <c r="A10460" s="591">
        <v>3886</v>
      </c>
      <c r="B10460" s="591" t="s">
        <v>11140</v>
      </c>
      <c r="C10460" s="591" t="s">
        <v>8494</v>
      </c>
      <c r="D10460" s="591" t="s">
        <v>8495</v>
      </c>
      <c r="E10460" s="591">
        <v>17.149999999999999</v>
      </c>
    </row>
    <row r="10461" spans="1:5">
      <c r="A10461" s="591">
        <v>3854</v>
      </c>
      <c r="B10461" s="591" t="s">
        <v>11141</v>
      </c>
      <c r="C10461" s="591" t="s">
        <v>8494</v>
      </c>
      <c r="D10461" s="591" t="s">
        <v>8495</v>
      </c>
      <c r="E10461" s="591">
        <v>9.7799999999999994</v>
      </c>
    </row>
    <row r="10462" spans="1:5">
      <c r="A10462" s="591">
        <v>3873</v>
      </c>
      <c r="B10462" s="591" t="s">
        <v>11142</v>
      </c>
      <c r="C10462" s="591" t="s">
        <v>8494</v>
      </c>
      <c r="D10462" s="591" t="s">
        <v>8495</v>
      </c>
      <c r="E10462" s="591">
        <v>11.38</v>
      </c>
    </row>
    <row r="10463" spans="1:5">
      <c r="A10463" s="591">
        <v>38021</v>
      </c>
      <c r="B10463" s="591" t="s">
        <v>11143</v>
      </c>
      <c r="C10463" s="591" t="s">
        <v>8494</v>
      </c>
      <c r="D10463" s="591" t="s">
        <v>8495</v>
      </c>
      <c r="E10463" s="591">
        <v>20.21</v>
      </c>
    </row>
    <row r="10464" spans="1:5">
      <c r="A10464" s="591">
        <v>43838</v>
      </c>
      <c r="B10464" s="591" t="s">
        <v>11144</v>
      </c>
      <c r="C10464" s="591" t="s">
        <v>8494</v>
      </c>
      <c r="D10464" s="591" t="s">
        <v>8495</v>
      </c>
      <c r="E10464" s="591">
        <v>26.12</v>
      </c>
    </row>
    <row r="10465" spans="1:5">
      <c r="A10465" s="591">
        <v>3847</v>
      </c>
      <c r="B10465" s="591" t="s">
        <v>11145</v>
      </c>
      <c r="C10465" s="591" t="s">
        <v>8494</v>
      </c>
      <c r="D10465" s="591" t="s">
        <v>8495</v>
      </c>
      <c r="E10465" s="591">
        <v>26.34</v>
      </c>
    </row>
    <row r="10466" spans="1:5">
      <c r="A10466" s="591">
        <v>38022</v>
      </c>
      <c r="B10466" s="591" t="s">
        <v>11146</v>
      </c>
      <c r="C10466" s="591" t="s">
        <v>8494</v>
      </c>
      <c r="D10466" s="591" t="s">
        <v>8495</v>
      </c>
      <c r="E10466" s="591">
        <v>36.200000000000003</v>
      </c>
    </row>
    <row r="10467" spans="1:5">
      <c r="A10467" s="591">
        <v>3826</v>
      </c>
      <c r="B10467" s="591" t="s">
        <v>11147</v>
      </c>
      <c r="C10467" s="591" t="s">
        <v>8494</v>
      </c>
      <c r="D10467" s="591" t="s">
        <v>8495</v>
      </c>
      <c r="E10467" s="591">
        <v>44.93</v>
      </c>
    </row>
    <row r="10468" spans="1:5">
      <c r="A10468" s="591">
        <v>3825</v>
      </c>
      <c r="B10468" s="591" t="s">
        <v>11148</v>
      </c>
      <c r="C10468" s="591" t="s">
        <v>8494</v>
      </c>
      <c r="D10468" s="591" t="s">
        <v>8495</v>
      </c>
      <c r="E10468" s="591">
        <v>12.92</v>
      </c>
    </row>
    <row r="10469" spans="1:5">
      <c r="A10469" s="591">
        <v>3827</v>
      </c>
      <c r="B10469" s="591" t="s">
        <v>11149</v>
      </c>
      <c r="C10469" s="591" t="s">
        <v>8494</v>
      </c>
      <c r="D10469" s="591" t="s">
        <v>8495</v>
      </c>
      <c r="E10469" s="591">
        <v>28.23</v>
      </c>
    </row>
    <row r="10470" spans="1:5">
      <c r="A10470" s="591">
        <v>3830</v>
      </c>
      <c r="B10470" s="591" t="s">
        <v>11150</v>
      </c>
      <c r="C10470" s="591" t="s">
        <v>8494</v>
      </c>
      <c r="D10470" s="591" t="s">
        <v>8495</v>
      </c>
      <c r="E10470" s="591">
        <v>198.82</v>
      </c>
    </row>
    <row r="10471" spans="1:5">
      <c r="A10471" s="591">
        <v>37981</v>
      </c>
      <c r="B10471" s="591" t="s">
        <v>11151</v>
      </c>
      <c r="C10471" s="591" t="s">
        <v>8494</v>
      </c>
      <c r="D10471" s="591" t="s">
        <v>8495</v>
      </c>
      <c r="E10471" s="591">
        <v>7.28</v>
      </c>
    </row>
    <row r="10472" spans="1:5">
      <c r="A10472" s="591">
        <v>37982</v>
      </c>
      <c r="B10472" s="591" t="s">
        <v>11152</v>
      </c>
      <c r="C10472" s="591" t="s">
        <v>8494</v>
      </c>
      <c r="D10472" s="591" t="s">
        <v>8495</v>
      </c>
      <c r="E10472" s="591">
        <v>10.57</v>
      </c>
    </row>
    <row r="10473" spans="1:5">
      <c r="A10473" s="591">
        <v>37983</v>
      </c>
      <c r="B10473" s="591" t="s">
        <v>11153</v>
      </c>
      <c r="C10473" s="591" t="s">
        <v>8494</v>
      </c>
      <c r="D10473" s="591" t="s">
        <v>8495</v>
      </c>
      <c r="E10473" s="591">
        <v>15.62</v>
      </c>
    </row>
    <row r="10474" spans="1:5">
      <c r="A10474" s="591">
        <v>37984</v>
      </c>
      <c r="B10474" s="591" t="s">
        <v>11154</v>
      </c>
      <c r="C10474" s="591" t="s">
        <v>8494</v>
      </c>
      <c r="D10474" s="591" t="s">
        <v>8495</v>
      </c>
      <c r="E10474" s="591">
        <v>21.94</v>
      </c>
    </row>
    <row r="10475" spans="1:5">
      <c r="A10475" s="591">
        <v>37985</v>
      </c>
      <c r="B10475" s="591" t="s">
        <v>11155</v>
      </c>
      <c r="C10475" s="591" t="s">
        <v>8494</v>
      </c>
      <c r="D10475" s="591" t="s">
        <v>8495</v>
      </c>
      <c r="E10475" s="591">
        <v>31.17</v>
      </c>
    </row>
    <row r="10476" spans="1:5">
      <c r="A10476" s="591">
        <v>20165</v>
      </c>
      <c r="B10476" s="591" t="s">
        <v>11156</v>
      </c>
      <c r="C10476" s="591" t="s">
        <v>8494</v>
      </c>
      <c r="D10476" s="591" t="s">
        <v>8495</v>
      </c>
      <c r="E10476" s="591">
        <v>24.64</v>
      </c>
    </row>
    <row r="10477" spans="1:5">
      <c r="A10477" s="591">
        <v>20166</v>
      </c>
      <c r="B10477" s="591" t="s">
        <v>11157</v>
      </c>
      <c r="C10477" s="591" t="s">
        <v>8494</v>
      </c>
      <c r="D10477" s="591" t="s">
        <v>8495</v>
      </c>
      <c r="E10477" s="591">
        <v>75.27</v>
      </c>
    </row>
    <row r="10478" spans="1:5">
      <c r="A10478" s="591">
        <v>20164</v>
      </c>
      <c r="B10478" s="591" t="s">
        <v>11158</v>
      </c>
      <c r="C10478" s="591" t="s">
        <v>8494</v>
      </c>
      <c r="D10478" s="591" t="s">
        <v>8495</v>
      </c>
      <c r="E10478" s="591">
        <v>11.84</v>
      </c>
    </row>
    <row r="10479" spans="1:5">
      <c r="A10479" s="591">
        <v>3893</v>
      </c>
      <c r="B10479" s="591" t="s">
        <v>11159</v>
      </c>
      <c r="C10479" s="591" t="s">
        <v>8494</v>
      </c>
      <c r="D10479" s="591" t="s">
        <v>8495</v>
      </c>
      <c r="E10479" s="591">
        <v>18.559999999999999</v>
      </c>
    </row>
    <row r="10480" spans="1:5">
      <c r="A10480" s="591">
        <v>3848</v>
      </c>
      <c r="B10480" s="591" t="s">
        <v>11160</v>
      </c>
      <c r="C10480" s="591" t="s">
        <v>8494</v>
      </c>
      <c r="D10480" s="591" t="s">
        <v>8495</v>
      </c>
      <c r="E10480" s="591">
        <v>11.32</v>
      </c>
    </row>
    <row r="10481" spans="1:5">
      <c r="A10481" s="591">
        <v>3895</v>
      </c>
      <c r="B10481" s="591" t="s">
        <v>11161</v>
      </c>
      <c r="C10481" s="591" t="s">
        <v>8494</v>
      </c>
      <c r="D10481" s="591" t="s">
        <v>8495</v>
      </c>
      <c r="E10481" s="591">
        <v>12.57</v>
      </c>
    </row>
    <row r="10482" spans="1:5">
      <c r="A10482" s="591">
        <v>12404</v>
      </c>
      <c r="B10482" s="591" t="s">
        <v>11162</v>
      </c>
      <c r="C10482" s="591" t="s">
        <v>8494</v>
      </c>
      <c r="D10482" s="591" t="s">
        <v>8495</v>
      </c>
      <c r="E10482" s="591">
        <v>9.0299999999999994</v>
      </c>
    </row>
    <row r="10483" spans="1:5">
      <c r="A10483" s="591">
        <v>3939</v>
      </c>
      <c r="B10483" s="591" t="s">
        <v>11163</v>
      </c>
      <c r="C10483" s="591" t="s">
        <v>8494</v>
      </c>
      <c r="D10483" s="591" t="s">
        <v>8495</v>
      </c>
      <c r="E10483" s="591">
        <v>18.61</v>
      </c>
    </row>
    <row r="10484" spans="1:5">
      <c r="A10484" s="591">
        <v>3911</v>
      </c>
      <c r="B10484" s="591" t="s">
        <v>11164</v>
      </c>
      <c r="C10484" s="591" t="s">
        <v>8494</v>
      </c>
      <c r="D10484" s="591" t="s">
        <v>8495</v>
      </c>
      <c r="E10484" s="591">
        <v>15.2</v>
      </c>
    </row>
    <row r="10485" spans="1:5">
      <c r="A10485" s="591">
        <v>3908</v>
      </c>
      <c r="B10485" s="591" t="s">
        <v>11165</v>
      </c>
      <c r="C10485" s="591" t="s">
        <v>8494</v>
      </c>
      <c r="D10485" s="591" t="s">
        <v>8495</v>
      </c>
      <c r="E10485" s="591">
        <v>4.91</v>
      </c>
    </row>
    <row r="10486" spans="1:5">
      <c r="A10486" s="591">
        <v>3910</v>
      </c>
      <c r="B10486" s="591" t="s">
        <v>11166</v>
      </c>
      <c r="C10486" s="591" t="s">
        <v>8494</v>
      </c>
      <c r="D10486" s="591" t="s">
        <v>8495</v>
      </c>
      <c r="E10486" s="591">
        <v>10.88</v>
      </c>
    </row>
    <row r="10487" spans="1:5">
      <c r="A10487" s="591">
        <v>3913</v>
      </c>
      <c r="B10487" s="591" t="s">
        <v>11167</v>
      </c>
      <c r="C10487" s="591" t="s">
        <v>8494</v>
      </c>
      <c r="D10487" s="591" t="s">
        <v>8495</v>
      </c>
      <c r="E10487" s="591">
        <v>52</v>
      </c>
    </row>
    <row r="10488" spans="1:5">
      <c r="A10488" s="591">
        <v>3912</v>
      </c>
      <c r="B10488" s="591" t="s">
        <v>11168</v>
      </c>
      <c r="C10488" s="591" t="s">
        <v>8494</v>
      </c>
      <c r="D10488" s="591" t="s">
        <v>8495</v>
      </c>
      <c r="E10488" s="591">
        <v>28.5</v>
      </c>
    </row>
    <row r="10489" spans="1:5">
      <c r="A10489" s="591">
        <v>3909</v>
      </c>
      <c r="B10489" s="591" t="s">
        <v>11169</v>
      </c>
      <c r="C10489" s="591" t="s">
        <v>8494</v>
      </c>
      <c r="D10489" s="591" t="s">
        <v>8495</v>
      </c>
      <c r="E10489" s="591">
        <v>6.69</v>
      </c>
    </row>
    <row r="10490" spans="1:5">
      <c r="A10490" s="591">
        <v>3914</v>
      </c>
      <c r="B10490" s="591" t="s">
        <v>11170</v>
      </c>
      <c r="C10490" s="591" t="s">
        <v>8494</v>
      </c>
      <c r="D10490" s="591" t="s">
        <v>8495</v>
      </c>
      <c r="E10490" s="591">
        <v>78.44</v>
      </c>
    </row>
    <row r="10491" spans="1:5">
      <c r="A10491" s="591">
        <v>3915</v>
      </c>
      <c r="B10491" s="591" t="s">
        <v>11171</v>
      </c>
      <c r="C10491" s="591" t="s">
        <v>8494</v>
      </c>
      <c r="D10491" s="591" t="s">
        <v>8495</v>
      </c>
      <c r="E10491" s="591">
        <v>123.7</v>
      </c>
    </row>
    <row r="10492" spans="1:5">
      <c r="A10492" s="591">
        <v>3916</v>
      </c>
      <c r="B10492" s="591" t="s">
        <v>11172</v>
      </c>
      <c r="C10492" s="591" t="s">
        <v>8494</v>
      </c>
      <c r="D10492" s="591" t="s">
        <v>8495</v>
      </c>
      <c r="E10492" s="591">
        <v>225.36</v>
      </c>
    </row>
    <row r="10493" spans="1:5">
      <c r="A10493" s="591">
        <v>3917</v>
      </c>
      <c r="B10493" s="591" t="s">
        <v>11173</v>
      </c>
      <c r="C10493" s="591" t="s">
        <v>8494</v>
      </c>
      <c r="D10493" s="591" t="s">
        <v>8495</v>
      </c>
      <c r="E10493" s="591">
        <v>371.71</v>
      </c>
    </row>
    <row r="10494" spans="1:5">
      <c r="A10494" s="591">
        <v>1904</v>
      </c>
      <c r="B10494" s="591" t="s">
        <v>11174</v>
      </c>
      <c r="C10494" s="591" t="s">
        <v>8494</v>
      </c>
      <c r="D10494" s="591" t="s">
        <v>8495</v>
      </c>
      <c r="E10494" s="591">
        <v>1.04</v>
      </c>
    </row>
    <row r="10495" spans="1:5">
      <c r="A10495" s="591">
        <v>1899</v>
      </c>
      <c r="B10495" s="591" t="s">
        <v>11175</v>
      </c>
      <c r="C10495" s="591" t="s">
        <v>8494</v>
      </c>
      <c r="D10495" s="591" t="s">
        <v>8495</v>
      </c>
      <c r="E10495" s="591">
        <v>1.17</v>
      </c>
    </row>
    <row r="10496" spans="1:5">
      <c r="A10496" s="591">
        <v>1900</v>
      </c>
      <c r="B10496" s="591" t="s">
        <v>11176</v>
      </c>
      <c r="C10496" s="591" t="s">
        <v>8494</v>
      </c>
      <c r="D10496" s="591" t="s">
        <v>8495</v>
      </c>
      <c r="E10496" s="591">
        <v>1.9</v>
      </c>
    </row>
    <row r="10497" spans="1:5">
      <c r="A10497" s="591">
        <v>12407</v>
      </c>
      <c r="B10497" s="591" t="s">
        <v>11177</v>
      </c>
      <c r="C10497" s="591" t="s">
        <v>8494</v>
      </c>
      <c r="D10497" s="591" t="s">
        <v>8495</v>
      </c>
      <c r="E10497" s="591">
        <v>28.14</v>
      </c>
    </row>
    <row r="10498" spans="1:5">
      <c r="A10498" s="591">
        <v>12408</v>
      </c>
      <c r="B10498" s="591" t="s">
        <v>11178</v>
      </c>
      <c r="C10498" s="591" t="s">
        <v>8494</v>
      </c>
      <c r="D10498" s="591" t="s">
        <v>8495</v>
      </c>
      <c r="E10498" s="591">
        <v>15.88</v>
      </c>
    </row>
    <row r="10499" spans="1:5">
      <c r="A10499" s="591">
        <v>12409</v>
      </c>
      <c r="B10499" s="591" t="s">
        <v>11179</v>
      </c>
      <c r="C10499" s="591" t="s">
        <v>8494</v>
      </c>
      <c r="D10499" s="591" t="s">
        <v>8495</v>
      </c>
      <c r="E10499" s="591">
        <v>15.88</v>
      </c>
    </row>
    <row r="10500" spans="1:5">
      <c r="A10500" s="591">
        <v>12410</v>
      </c>
      <c r="B10500" s="591" t="s">
        <v>11180</v>
      </c>
      <c r="C10500" s="591" t="s">
        <v>8494</v>
      </c>
      <c r="D10500" s="591" t="s">
        <v>8495</v>
      </c>
      <c r="E10500" s="591">
        <v>10.94</v>
      </c>
    </row>
    <row r="10501" spans="1:5">
      <c r="A10501" s="591">
        <v>3936</v>
      </c>
      <c r="B10501" s="591" t="s">
        <v>11181</v>
      </c>
      <c r="C10501" s="591" t="s">
        <v>8494</v>
      </c>
      <c r="D10501" s="591" t="s">
        <v>8495</v>
      </c>
      <c r="E10501" s="591">
        <v>19.77</v>
      </c>
    </row>
    <row r="10502" spans="1:5">
      <c r="A10502" s="591">
        <v>3922</v>
      </c>
      <c r="B10502" s="591" t="s">
        <v>11182</v>
      </c>
      <c r="C10502" s="591" t="s">
        <v>8494</v>
      </c>
      <c r="D10502" s="591" t="s">
        <v>8495</v>
      </c>
      <c r="E10502" s="591">
        <v>18.18</v>
      </c>
    </row>
    <row r="10503" spans="1:5">
      <c r="A10503" s="591">
        <v>3924</v>
      </c>
      <c r="B10503" s="591" t="s">
        <v>11183</v>
      </c>
      <c r="C10503" s="591" t="s">
        <v>8494</v>
      </c>
      <c r="D10503" s="591" t="s">
        <v>8495</v>
      </c>
      <c r="E10503" s="591">
        <v>19.77</v>
      </c>
    </row>
    <row r="10504" spans="1:5">
      <c r="A10504" s="591">
        <v>3923</v>
      </c>
      <c r="B10504" s="591" t="s">
        <v>11184</v>
      </c>
      <c r="C10504" s="591" t="s">
        <v>8494</v>
      </c>
      <c r="D10504" s="591" t="s">
        <v>8495</v>
      </c>
      <c r="E10504" s="591">
        <v>19.77</v>
      </c>
    </row>
    <row r="10505" spans="1:5">
      <c r="A10505" s="591">
        <v>3937</v>
      </c>
      <c r="B10505" s="591" t="s">
        <v>11185</v>
      </c>
      <c r="C10505" s="591" t="s">
        <v>8494</v>
      </c>
      <c r="D10505" s="591" t="s">
        <v>8495</v>
      </c>
      <c r="E10505" s="591">
        <v>16.309999999999999</v>
      </c>
    </row>
    <row r="10506" spans="1:5">
      <c r="A10506" s="591">
        <v>3921</v>
      </c>
      <c r="B10506" s="591" t="s">
        <v>11186</v>
      </c>
      <c r="C10506" s="591" t="s">
        <v>8494</v>
      </c>
      <c r="D10506" s="591" t="s">
        <v>8495</v>
      </c>
      <c r="E10506" s="591">
        <v>16.32</v>
      </c>
    </row>
    <row r="10507" spans="1:5">
      <c r="A10507" s="591">
        <v>3920</v>
      </c>
      <c r="B10507" s="591" t="s">
        <v>11187</v>
      </c>
      <c r="C10507" s="591" t="s">
        <v>8494</v>
      </c>
      <c r="D10507" s="591" t="s">
        <v>8495</v>
      </c>
      <c r="E10507" s="591">
        <v>16.309999999999999</v>
      </c>
    </row>
    <row r="10508" spans="1:5">
      <c r="A10508" s="591">
        <v>3938</v>
      </c>
      <c r="B10508" s="591" t="s">
        <v>11188</v>
      </c>
      <c r="C10508" s="591" t="s">
        <v>8494</v>
      </c>
      <c r="D10508" s="591" t="s">
        <v>8495</v>
      </c>
      <c r="E10508" s="591">
        <v>10.75</v>
      </c>
    </row>
    <row r="10509" spans="1:5">
      <c r="A10509" s="591">
        <v>3919</v>
      </c>
      <c r="B10509" s="591" t="s">
        <v>11189</v>
      </c>
      <c r="C10509" s="591" t="s">
        <v>8494</v>
      </c>
      <c r="D10509" s="591" t="s">
        <v>8495</v>
      </c>
      <c r="E10509" s="591">
        <v>10.96</v>
      </c>
    </row>
    <row r="10510" spans="1:5">
      <c r="A10510" s="591">
        <v>3927</v>
      </c>
      <c r="B10510" s="591" t="s">
        <v>11190</v>
      </c>
      <c r="C10510" s="591" t="s">
        <v>8494</v>
      </c>
      <c r="D10510" s="591" t="s">
        <v>8495</v>
      </c>
      <c r="E10510" s="591">
        <v>55.52</v>
      </c>
    </row>
    <row r="10511" spans="1:5">
      <c r="A10511" s="591">
        <v>3928</v>
      </c>
      <c r="B10511" s="591" t="s">
        <v>11191</v>
      </c>
      <c r="C10511" s="591" t="s">
        <v>8494</v>
      </c>
      <c r="D10511" s="591" t="s">
        <v>8495</v>
      </c>
      <c r="E10511" s="591">
        <v>55.52</v>
      </c>
    </row>
    <row r="10512" spans="1:5">
      <c r="A10512" s="591">
        <v>3926</v>
      </c>
      <c r="B10512" s="591" t="s">
        <v>11192</v>
      </c>
      <c r="C10512" s="591" t="s">
        <v>8494</v>
      </c>
      <c r="D10512" s="591" t="s">
        <v>8495</v>
      </c>
      <c r="E10512" s="591">
        <v>31.65</v>
      </c>
    </row>
    <row r="10513" spans="1:5">
      <c r="A10513" s="591">
        <v>3935</v>
      </c>
      <c r="B10513" s="591" t="s">
        <v>11193</v>
      </c>
      <c r="C10513" s="591" t="s">
        <v>8494</v>
      </c>
      <c r="D10513" s="591" t="s">
        <v>8495</v>
      </c>
      <c r="E10513" s="591">
        <v>31.65</v>
      </c>
    </row>
    <row r="10514" spans="1:5">
      <c r="A10514" s="591">
        <v>3925</v>
      </c>
      <c r="B10514" s="591" t="s">
        <v>11194</v>
      </c>
      <c r="C10514" s="591" t="s">
        <v>8494</v>
      </c>
      <c r="D10514" s="591" t="s">
        <v>8495</v>
      </c>
      <c r="E10514" s="591">
        <v>31.65</v>
      </c>
    </row>
    <row r="10515" spans="1:5">
      <c r="A10515" s="591">
        <v>12406</v>
      </c>
      <c r="B10515" s="591" t="s">
        <v>11195</v>
      </c>
      <c r="C10515" s="591" t="s">
        <v>8494</v>
      </c>
      <c r="D10515" s="591" t="s">
        <v>8495</v>
      </c>
      <c r="E10515" s="591">
        <v>7.77</v>
      </c>
    </row>
    <row r="10516" spans="1:5">
      <c r="A10516" s="591">
        <v>3929</v>
      </c>
      <c r="B10516" s="591" t="s">
        <v>11196</v>
      </c>
      <c r="C10516" s="591" t="s">
        <v>8494</v>
      </c>
      <c r="D10516" s="591" t="s">
        <v>8495</v>
      </c>
      <c r="E10516" s="591">
        <v>84.59</v>
      </c>
    </row>
    <row r="10517" spans="1:5">
      <c r="A10517" s="591">
        <v>3931</v>
      </c>
      <c r="B10517" s="591" t="s">
        <v>11197</v>
      </c>
      <c r="C10517" s="591" t="s">
        <v>8494</v>
      </c>
      <c r="D10517" s="591" t="s">
        <v>8495</v>
      </c>
      <c r="E10517" s="591">
        <v>84.59</v>
      </c>
    </row>
    <row r="10518" spans="1:5">
      <c r="A10518" s="591">
        <v>3930</v>
      </c>
      <c r="B10518" s="591" t="s">
        <v>11198</v>
      </c>
      <c r="C10518" s="591" t="s">
        <v>8494</v>
      </c>
      <c r="D10518" s="591" t="s">
        <v>8495</v>
      </c>
      <c r="E10518" s="591">
        <v>84.59</v>
      </c>
    </row>
    <row r="10519" spans="1:5">
      <c r="A10519" s="591">
        <v>3932</v>
      </c>
      <c r="B10519" s="591" t="s">
        <v>11199</v>
      </c>
      <c r="C10519" s="591" t="s">
        <v>8494</v>
      </c>
      <c r="D10519" s="591" t="s">
        <v>8495</v>
      </c>
      <c r="E10519" s="591">
        <v>146.07</v>
      </c>
    </row>
    <row r="10520" spans="1:5">
      <c r="A10520" s="591">
        <v>3933</v>
      </c>
      <c r="B10520" s="591" t="s">
        <v>11200</v>
      </c>
      <c r="C10520" s="591" t="s">
        <v>8494</v>
      </c>
      <c r="D10520" s="591" t="s">
        <v>8495</v>
      </c>
      <c r="E10520" s="591">
        <v>146.07</v>
      </c>
    </row>
    <row r="10521" spans="1:5">
      <c r="A10521" s="591">
        <v>3934</v>
      </c>
      <c r="B10521" s="591" t="s">
        <v>11201</v>
      </c>
      <c r="C10521" s="591" t="s">
        <v>8494</v>
      </c>
      <c r="D10521" s="591" t="s">
        <v>8495</v>
      </c>
      <c r="E10521" s="591">
        <v>146.07</v>
      </c>
    </row>
    <row r="10522" spans="1:5">
      <c r="A10522" s="591">
        <v>40364</v>
      </c>
      <c r="B10522" s="591" t="s">
        <v>11202</v>
      </c>
      <c r="C10522" s="591" t="s">
        <v>8494</v>
      </c>
      <c r="D10522" s="591" t="s">
        <v>8541</v>
      </c>
      <c r="E10522" s="591">
        <v>58.62</v>
      </c>
    </row>
    <row r="10523" spans="1:5">
      <c r="A10523" s="591">
        <v>40361</v>
      </c>
      <c r="B10523" s="591" t="s">
        <v>11203</v>
      </c>
      <c r="C10523" s="591" t="s">
        <v>8494</v>
      </c>
      <c r="D10523" s="591" t="s">
        <v>8541</v>
      </c>
      <c r="E10523" s="591">
        <v>45.83</v>
      </c>
    </row>
    <row r="10524" spans="1:5">
      <c r="A10524" s="591">
        <v>40358</v>
      </c>
      <c r="B10524" s="591" t="s">
        <v>11204</v>
      </c>
      <c r="C10524" s="591" t="s">
        <v>8494</v>
      </c>
      <c r="D10524" s="591" t="s">
        <v>8541</v>
      </c>
      <c r="E10524" s="591">
        <v>17.47</v>
      </c>
    </row>
    <row r="10525" spans="1:5">
      <c r="A10525" s="591">
        <v>40370</v>
      </c>
      <c r="B10525" s="591" t="s">
        <v>11205</v>
      </c>
      <c r="C10525" s="591" t="s">
        <v>8494</v>
      </c>
      <c r="D10525" s="591" t="s">
        <v>8541</v>
      </c>
      <c r="E10525" s="591">
        <v>186</v>
      </c>
    </row>
    <row r="10526" spans="1:5">
      <c r="A10526" s="591">
        <v>40367</v>
      </c>
      <c r="B10526" s="591" t="s">
        <v>11206</v>
      </c>
      <c r="C10526" s="591" t="s">
        <v>8494</v>
      </c>
      <c r="D10526" s="591" t="s">
        <v>8541</v>
      </c>
      <c r="E10526" s="591">
        <v>92.45</v>
      </c>
    </row>
    <row r="10527" spans="1:5">
      <c r="A10527" s="591">
        <v>40373</v>
      </c>
      <c r="B10527" s="591" t="s">
        <v>11207</v>
      </c>
      <c r="C10527" s="591" t="s">
        <v>8494</v>
      </c>
      <c r="D10527" s="591" t="s">
        <v>8541</v>
      </c>
      <c r="E10527" s="591">
        <v>251.52</v>
      </c>
    </row>
    <row r="10528" spans="1:5">
      <c r="A10528" s="591">
        <v>40355</v>
      </c>
      <c r="B10528" s="591" t="s">
        <v>11208</v>
      </c>
      <c r="C10528" s="591" t="s">
        <v>8494</v>
      </c>
      <c r="D10528" s="591" t="s">
        <v>8541</v>
      </c>
      <c r="E10528" s="591">
        <v>12.51</v>
      </c>
    </row>
    <row r="10529" spans="1:5">
      <c r="A10529" s="591">
        <v>3907</v>
      </c>
      <c r="B10529" s="591" t="s">
        <v>11209</v>
      </c>
      <c r="C10529" s="591" t="s">
        <v>8494</v>
      </c>
      <c r="D10529" s="591" t="s">
        <v>8495</v>
      </c>
      <c r="E10529" s="591">
        <v>4.95</v>
      </c>
    </row>
    <row r="10530" spans="1:5">
      <c r="A10530" s="591">
        <v>3889</v>
      </c>
      <c r="B10530" s="591" t="s">
        <v>11210</v>
      </c>
      <c r="C10530" s="591" t="s">
        <v>8494</v>
      </c>
      <c r="D10530" s="591" t="s">
        <v>8495</v>
      </c>
      <c r="E10530" s="591">
        <v>3.52</v>
      </c>
    </row>
    <row r="10531" spans="1:5">
      <c r="A10531" s="591">
        <v>3868</v>
      </c>
      <c r="B10531" s="591" t="s">
        <v>11211</v>
      </c>
      <c r="C10531" s="591" t="s">
        <v>8494</v>
      </c>
      <c r="D10531" s="591" t="s">
        <v>8495</v>
      </c>
      <c r="E10531" s="591">
        <v>1.29</v>
      </c>
    </row>
    <row r="10532" spans="1:5">
      <c r="A10532" s="591">
        <v>3869</v>
      </c>
      <c r="B10532" s="591" t="s">
        <v>11212</v>
      </c>
      <c r="C10532" s="591" t="s">
        <v>8494</v>
      </c>
      <c r="D10532" s="591" t="s">
        <v>8495</v>
      </c>
      <c r="E10532" s="591">
        <v>2.86</v>
      </c>
    </row>
    <row r="10533" spans="1:5">
      <c r="A10533" s="591">
        <v>3872</v>
      </c>
      <c r="B10533" s="591" t="s">
        <v>11213</v>
      </c>
      <c r="C10533" s="591" t="s">
        <v>8494</v>
      </c>
      <c r="D10533" s="591" t="s">
        <v>8495</v>
      </c>
      <c r="E10533" s="591">
        <v>4.8899999999999997</v>
      </c>
    </row>
    <row r="10534" spans="1:5">
      <c r="A10534" s="591">
        <v>3850</v>
      </c>
      <c r="B10534" s="591" t="s">
        <v>11214</v>
      </c>
      <c r="C10534" s="591" t="s">
        <v>8494</v>
      </c>
      <c r="D10534" s="591" t="s">
        <v>8495</v>
      </c>
      <c r="E10534" s="591">
        <v>11.28</v>
      </c>
    </row>
    <row r="10535" spans="1:5">
      <c r="A10535" s="591">
        <v>38023</v>
      </c>
      <c r="B10535" s="591" t="s">
        <v>11215</v>
      </c>
      <c r="C10535" s="591" t="s">
        <v>8494</v>
      </c>
      <c r="D10535" s="591" t="s">
        <v>8495</v>
      </c>
      <c r="E10535" s="591">
        <v>5.74</v>
      </c>
    </row>
    <row r="10536" spans="1:5">
      <c r="A10536" s="591">
        <v>37986</v>
      </c>
      <c r="B10536" s="591" t="s">
        <v>11216</v>
      </c>
      <c r="C10536" s="591" t="s">
        <v>8494</v>
      </c>
      <c r="D10536" s="591" t="s">
        <v>8495</v>
      </c>
      <c r="E10536" s="591">
        <v>2.48</v>
      </c>
    </row>
    <row r="10537" spans="1:5">
      <c r="A10537" s="591">
        <v>37987</v>
      </c>
      <c r="B10537" s="591" t="s">
        <v>11217</v>
      </c>
      <c r="C10537" s="591" t="s">
        <v>8494</v>
      </c>
      <c r="D10537" s="591" t="s">
        <v>8495</v>
      </c>
      <c r="E10537" s="591">
        <v>123.99</v>
      </c>
    </row>
    <row r="10538" spans="1:5">
      <c r="A10538" s="591">
        <v>37988</v>
      </c>
      <c r="B10538" s="591" t="s">
        <v>11218</v>
      </c>
      <c r="C10538" s="591" t="s">
        <v>8494</v>
      </c>
      <c r="D10538" s="591" t="s">
        <v>8495</v>
      </c>
      <c r="E10538" s="591">
        <v>197.03</v>
      </c>
    </row>
    <row r="10539" spans="1:5">
      <c r="A10539" s="591">
        <v>21120</v>
      </c>
      <c r="B10539" s="591" t="s">
        <v>11219</v>
      </c>
      <c r="C10539" s="591" t="s">
        <v>8494</v>
      </c>
      <c r="D10539" s="591" t="s">
        <v>8495</v>
      </c>
      <c r="E10539" s="591">
        <v>12.68</v>
      </c>
    </row>
    <row r="10540" spans="1:5">
      <c r="A10540" s="591">
        <v>39318</v>
      </c>
      <c r="B10540" s="591" t="s">
        <v>11220</v>
      </c>
      <c r="C10540" s="591" t="s">
        <v>8494</v>
      </c>
      <c r="D10540" s="591" t="s">
        <v>8495</v>
      </c>
      <c r="E10540" s="591">
        <v>11.79</v>
      </c>
    </row>
    <row r="10541" spans="1:5">
      <c r="A10541" s="591">
        <v>40366</v>
      </c>
      <c r="B10541" s="591" t="s">
        <v>11221</v>
      </c>
      <c r="C10541" s="591" t="s">
        <v>8494</v>
      </c>
      <c r="D10541" s="591" t="s">
        <v>8541</v>
      </c>
      <c r="E10541" s="591">
        <v>45.72</v>
      </c>
    </row>
    <row r="10542" spans="1:5">
      <c r="A10542" s="591">
        <v>40363</v>
      </c>
      <c r="B10542" s="591" t="s">
        <v>11222</v>
      </c>
      <c r="C10542" s="591" t="s">
        <v>8494</v>
      </c>
      <c r="D10542" s="591" t="s">
        <v>8541</v>
      </c>
      <c r="E10542" s="591">
        <v>35.76</v>
      </c>
    </row>
    <row r="10543" spans="1:5">
      <c r="A10543" s="591">
        <v>40354</v>
      </c>
      <c r="B10543" s="591" t="s">
        <v>11223</v>
      </c>
      <c r="C10543" s="591" t="s">
        <v>8494</v>
      </c>
      <c r="D10543" s="591" t="s">
        <v>8541</v>
      </c>
      <c r="E10543" s="591">
        <v>15.57</v>
      </c>
    </row>
    <row r="10544" spans="1:5">
      <c r="A10544" s="591">
        <v>40360</v>
      </c>
      <c r="B10544" s="591" t="s">
        <v>11224</v>
      </c>
      <c r="C10544" s="591" t="s">
        <v>8494</v>
      </c>
      <c r="D10544" s="591" t="s">
        <v>8541</v>
      </c>
      <c r="E10544" s="591">
        <v>23.44</v>
      </c>
    </row>
    <row r="10545" spans="1:5">
      <c r="A10545" s="591">
        <v>40372</v>
      </c>
      <c r="B10545" s="591" t="s">
        <v>11225</v>
      </c>
      <c r="C10545" s="591" t="s">
        <v>8494</v>
      </c>
      <c r="D10545" s="591" t="s">
        <v>8541</v>
      </c>
      <c r="E10545" s="591">
        <v>144.79</v>
      </c>
    </row>
    <row r="10546" spans="1:5">
      <c r="A10546" s="591">
        <v>40369</v>
      </c>
      <c r="B10546" s="591" t="s">
        <v>11226</v>
      </c>
      <c r="C10546" s="591" t="s">
        <v>8494</v>
      </c>
      <c r="D10546" s="591" t="s">
        <v>8541</v>
      </c>
      <c r="E10546" s="591">
        <v>72.06</v>
      </c>
    </row>
    <row r="10547" spans="1:5">
      <c r="A10547" s="591">
        <v>40357</v>
      </c>
      <c r="B10547" s="591" t="s">
        <v>11227</v>
      </c>
      <c r="C10547" s="591" t="s">
        <v>8494</v>
      </c>
      <c r="D10547" s="591" t="s">
        <v>8541</v>
      </c>
      <c r="E10547" s="591">
        <v>17.47</v>
      </c>
    </row>
    <row r="10548" spans="1:5">
      <c r="A10548" s="591">
        <v>40375</v>
      </c>
      <c r="B10548" s="591" t="s">
        <v>11228</v>
      </c>
      <c r="C10548" s="591" t="s">
        <v>8494</v>
      </c>
      <c r="D10548" s="591" t="s">
        <v>8541</v>
      </c>
      <c r="E10548" s="591">
        <v>196</v>
      </c>
    </row>
    <row r="10549" spans="1:5">
      <c r="A10549" s="591">
        <v>1893</v>
      </c>
      <c r="B10549" s="591" t="s">
        <v>11229</v>
      </c>
      <c r="C10549" s="591" t="s">
        <v>8494</v>
      </c>
      <c r="D10549" s="591" t="s">
        <v>8495</v>
      </c>
      <c r="E10549" s="591">
        <v>3.91</v>
      </c>
    </row>
    <row r="10550" spans="1:5">
      <c r="A10550" s="591">
        <v>1902</v>
      </c>
      <c r="B10550" s="591" t="s">
        <v>11230</v>
      </c>
      <c r="C10550" s="591" t="s">
        <v>8494</v>
      </c>
      <c r="D10550" s="591" t="s">
        <v>8495</v>
      </c>
      <c r="E10550" s="591">
        <v>2.85</v>
      </c>
    </row>
    <row r="10551" spans="1:5">
      <c r="A10551" s="591">
        <v>1901</v>
      </c>
      <c r="B10551" s="591" t="s">
        <v>11231</v>
      </c>
      <c r="C10551" s="591" t="s">
        <v>8494</v>
      </c>
      <c r="D10551" s="591" t="s">
        <v>8495</v>
      </c>
      <c r="E10551" s="591">
        <v>0.89</v>
      </c>
    </row>
    <row r="10552" spans="1:5">
      <c r="A10552" s="591">
        <v>1892</v>
      </c>
      <c r="B10552" s="591" t="s">
        <v>11232</v>
      </c>
      <c r="C10552" s="591" t="s">
        <v>8494</v>
      </c>
      <c r="D10552" s="591" t="s">
        <v>8495</v>
      </c>
      <c r="E10552" s="591">
        <v>1.83</v>
      </c>
    </row>
    <row r="10553" spans="1:5">
      <c r="A10553" s="591">
        <v>1907</v>
      </c>
      <c r="B10553" s="591" t="s">
        <v>11233</v>
      </c>
      <c r="C10553" s="591" t="s">
        <v>8494</v>
      </c>
      <c r="D10553" s="591" t="s">
        <v>8495</v>
      </c>
      <c r="E10553" s="591">
        <v>12.6</v>
      </c>
    </row>
    <row r="10554" spans="1:5">
      <c r="A10554" s="591">
        <v>1894</v>
      </c>
      <c r="B10554" s="591" t="s">
        <v>11234</v>
      </c>
      <c r="C10554" s="591" t="s">
        <v>8494</v>
      </c>
      <c r="D10554" s="591" t="s">
        <v>8495</v>
      </c>
      <c r="E10554" s="591">
        <v>5.66</v>
      </c>
    </row>
    <row r="10555" spans="1:5">
      <c r="A10555" s="591">
        <v>1891</v>
      </c>
      <c r="B10555" s="591" t="s">
        <v>11235</v>
      </c>
      <c r="C10555" s="591" t="s">
        <v>8494</v>
      </c>
      <c r="D10555" s="591" t="s">
        <v>8495</v>
      </c>
      <c r="E10555" s="591">
        <v>1.31</v>
      </c>
    </row>
    <row r="10556" spans="1:5">
      <c r="A10556" s="591">
        <v>1896</v>
      </c>
      <c r="B10556" s="591" t="s">
        <v>11236</v>
      </c>
      <c r="C10556" s="591" t="s">
        <v>8494</v>
      </c>
      <c r="D10556" s="591" t="s">
        <v>8495</v>
      </c>
      <c r="E10556" s="591">
        <v>16.91</v>
      </c>
    </row>
    <row r="10557" spans="1:5">
      <c r="A10557" s="591">
        <v>1895</v>
      </c>
      <c r="B10557" s="591" t="s">
        <v>11237</v>
      </c>
      <c r="C10557" s="591" t="s">
        <v>8494</v>
      </c>
      <c r="D10557" s="591" t="s">
        <v>8495</v>
      </c>
      <c r="E10557" s="591">
        <v>29.72</v>
      </c>
    </row>
    <row r="10558" spans="1:5">
      <c r="A10558" s="591">
        <v>2641</v>
      </c>
      <c r="B10558" s="591" t="s">
        <v>11238</v>
      </c>
      <c r="C10558" s="591" t="s">
        <v>8494</v>
      </c>
      <c r="D10558" s="591" t="s">
        <v>8495</v>
      </c>
      <c r="E10558" s="591">
        <v>31.6</v>
      </c>
    </row>
    <row r="10559" spans="1:5">
      <c r="A10559" s="591">
        <v>2636</v>
      </c>
      <c r="B10559" s="591" t="s">
        <v>11239</v>
      </c>
      <c r="C10559" s="591" t="s">
        <v>8494</v>
      </c>
      <c r="D10559" s="591" t="s">
        <v>8495</v>
      </c>
      <c r="E10559" s="591">
        <v>2.0299999999999998</v>
      </c>
    </row>
    <row r="10560" spans="1:5">
      <c r="A10560" s="591">
        <v>2637</v>
      </c>
      <c r="B10560" s="591" t="s">
        <v>11240</v>
      </c>
      <c r="C10560" s="591" t="s">
        <v>8494</v>
      </c>
      <c r="D10560" s="591" t="s">
        <v>8495</v>
      </c>
      <c r="E10560" s="591">
        <v>2.16</v>
      </c>
    </row>
    <row r="10561" spans="1:5">
      <c r="A10561" s="591">
        <v>2638</v>
      </c>
      <c r="B10561" s="591" t="s">
        <v>11241</v>
      </c>
      <c r="C10561" s="591" t="s">
        <v>8494</v>
      </c>
      <c r="D10561" s="591" t="s">
        <v>8495</v>
      </c>
      <c r="E10561" s="591">
        <v>2.52</v>
      </c>
    </row>
    <row r="10562" spans="1:5">
      <c r="A10562" s="591">
        <v>2639</v>
      </c>
      <c r="B10562" s="591" t="s">
        <v>11242</v>
      </c>
      <c r="C10562" s="591" t="s">
        <v>8494</v>
      </c>
      <c r="D10562" s="591" t="s">
        <v>8495</v>
      </c>
      <c r="E10562" s="591">
        <v>4.46</v>
      </c>
    </row>
    <row r="10563" spans="1:5">
      <c r="A10563" s="591">
        <v>2644</v>
      </c>
      <c r="B10563" s="591" t="s">
        <v>11243</v>
      </c>
      <c r="C10563" s="591" t="s">
        <v>8494</v>
      </c>
      <c r="D10563" s="591" t="s">
        <v>8495</v>
      </c>
      <c r="E10563" s="591">
        <v>6.46</v>
      </c>
    </row>
    <row r="10564" spans="1:5">
      <c r="A10564" s="591">
        <v>2640</v>
      </c>
      <c r="B10564" s="591" t="s">
        <v>11244</v>
      </c>
      <c r="C10564" s="591" t="s">
        <v>8494</v>
      </c>
      <c r="D10564" s="591" t="s">
        <v>8495</v>
      </c>
      <c r="E10564" s="591">
        <v>13.15</v>
      </c>
    </row>
    <row r="10565" spans="1:5">
      <c r="A10565" s="591">
        <v>2642</v>
      </c>
      <c r="B10565" s="591" t="s">
        <v>11245</v>
      </c>
      <c r="C10565" s="591" t="s">
        <v>8494</v>
      </c>
      <c r="D10565" s="591" t="s">
        <v>8495</v>
      </c>
      <c r="E10565" s="591">
        <v>20.03</v>
      </c>
    </row>
    <row r="10566" spans="1:5">
      <c r="A10566" s="591">
        <v>2643</v>
      </c>
      <c r="B10566" s="591" t="s">
        <v>11246</v>
      </c>
      <c r="C10566" s="591" t="s">
        <v>8494</v>
      </c>
      <c r="D10566" s="591" t="s">
        <v>8495</v>
      </c>
      <c r="E10566" s="591">
        <v>9.01</v>
      </c>
    </row>
    <row r="10567" spans="1:5">
      <c r="A10567" s="591">
        <v>44281</v>
      </c>
      <c r="B10567" s="591" t="s">
        <v>11247</v>
      </c>
      <c r="C10567" s="591" t="s">
        <v>8494</v>
      </c>
      <c r="D10567" s="591" t="s">
        <v>8541</v>
      </c>
      <c r="E10567" s="591">
        <v>265.22000000000003</v>
      </c>
    </row>
    <row r="10568" spans="1:5">
      <c r="A10568" s="591">
        <v>39855</v>
      </c>
      <c r="B10568" s="591" t="s">
        <v>11248</v>
      </c>
      <c r="C10568" s="591" t="s">
        <v>8494</v>
      </c>
      <c r="D10568" s="591" t="s">
        <v>8541</v>
      </c>
      <c r="E10568" s="591">
        <v>2.92</v>
      </c>
    </row>
    <row r="10569" spans="1:5">
      <c r="A10569" s="591">
        <v>39856</v>
      </c>
      <c r="B10569" s="591" t="s">
        <v>11249</v>
      </c>
      <c r="C10569" s="591" t="s">
        <v>8494</v>
      </c>
      <c r="D10569" s="591" t="s">
        <v>8541</v>
      </c>
      <c r="E10569" s="591">
        <v>6.88</v>
      </c>
    </row>
    <row r="10570" spans="1:5">
      <c r="A10570" s="591">
        <v>39857</v>
      </c>
      <c r="B10570" s="591" t="s">
        <v>11250</v>
      </c>
      <c r="C10570" s="591" t="s">
        <v>8494</v>
      </c>
      <c r="D10570" s="591" t="s">
        <v>8541</v>
      </c>
      <c r="E10570" s="591">
        <v>11.14</v>
      </c>
    </row>
    <row r="10571" spans="1:5">
      <c r="A10571" s="591">
        <v>39858</v>
      </c>
      <c r="B10571" s="591" t="s">
        <v>11251</v>
      </c>
      <c r="C10571" s="591" t="s">
        <v>8494</v>
      </c>
      <c r="D10571" s="591" t="s">
        <v>8541</v>
      </c>
      <c r="E10571" s="591">
        <v>24.71</v>
      </c>
    </row>
    <row r="10572" spans="1:5">
      <c r="A10572" s="591">
        <v>39859</v>
      </c>
      <c r="B10572" s="591" t="s">
        <v>11252</v>
      </c>
      <c r="C10572" s="591" t="s">
        <v>8494</v>
      </c>
      <c r="D10572" s="591" t="s">
        <v>8541</v>
      </c>
      <c r="E10572" s="591">
        <v>38.1</v>
      </c>
    </row>
    <row r="10573" spans="1:5">
      <c r="A10573" s="591">
        <v>39860</v>
      </c>
      <c r="B10573" s="591" t="s">
        <v>11253</v>
      </c>
      <c r="C10573" s="591" t="s">
        <v>8494</v>
      </c>
      <c r="D10573" s="591" t="s">
        <v>8541</v>
      </c>
      <c r="E10573" s="591">
        <v>58.46</v>
      </c>
    </row>
    <row r="10574" spans="1:5">
      <c r="A10574" s="591">
        <v>39861</v>
      </c>
      <c r="B10574" s="591" t="s">
        <v>11254</v>
      </c>
      <c r="C10574" s="591" t="s">
        <v>8494</v>
      </c>
      <c r="D10574" s="591" t="s">
        <v>8541</v>
      </c>
      <c r="E10574" s="591">
        <v>166.92</v>
      </c>
    </row>
    <row r="10575" spans="1:5">
      <c r="A10575" s="591">
        <v>3867</v>
      </c>
      <c r="B10575" s="591" t="s">
        <v>11255</v>
      </c>
      <c r="C10575" s="591" t="s">
        <v>8494</v>
      </c>
      <c r="D10575" s="591" t="s">
        <v>8495</v>
      </c>
      <c r="E10575" s="591">
        <v>68.67</v>
      </c>
    </row>
    <row r="10576" spans="1:5">
      <c r="A10576" s="591">
        <v>3861</v>
      </c>
      <c r="B10576" s="591" t="s">
        <v>11256</v>
      </c>
      <c r="C10576" s="591" t="s">
        <v>8494</v>
      </c>
      <c r="D10576" s="591" t="s">
        <v>8495</v>
      </c>
      <c r="E10576" s="591">
        <v>0.71</v>
      </c>
    </row>
    <row r="10577" spans="1:5">
      <c r="A10577" s="591">
        <v>3904</v>
      </c>
      <c r="B10577" s="591" t="s">
        <v>11257</v>
      </c>
      <c r="C10577" s="591" t="s">
        <v>8494</v>
      </c>
      <c r="D10577" s="591" t="s">
        <v>8495</v>
      </c>
      <c r="E10577" s="591">
        <v>0.75</v>
      </c>
    </row>
    <row r="10578" spans="1:5">
      <c r="A10578" s="591">
        <v>3903</v>
      </c>
      <c r="B10578" s="591" t="s">
        <v>11258</v>
      </c>
      <c r="C10578" s="591" t="s">
        <v>8494</v>
      </c>
      <c r="D10578" s="591" t="s">
        <v>8495</v>
      </c>
      <c r="E10578" s="591">
        <v>1.84</v>
      </c>
    </row>
    <row r="10579" spans="1:5">
      <c r="A10579" s="591">
        <v>3862</v>
      </c>
      <c r="B10579" s="591" t="s">
        <v>11259</v>
      </c>
      <c r="C10579" s="591" t="s">
        <v>8494</v>
      </c>
      <c r="D10579" s="591" t="s">
        <v>8495</v>
      </c>
      <c r="E10579" s="591">
        <v>3.92</v>
      </c>
    </row>
    <row r="10580" spans="1:5">
      <c r="A10580" s="591">
        <v>3863</v>
      </c>
      <c r="B10580" s="591" t="s">
        <v>11260</v>
      </c>
      <c r="C10580" s="591" t="s">
        <v>8494</v>
      </c>
      <c r="D10580" s="591" t="s">
        <v>8495</v>
      </c>
      <c r="E10580" s="591">
        <v>4.0199999999999996</v>
      </c>
    </row>
    <row r="10581" spans="1:5">
      <c r="A10581" s="591">
        <v>3864</v>
      </c>
      <c r="B10581" s="591" t="s">
        <v>11261</v>
      </c>
      <c r="C10581" s="591" t="s">
        <v>8494</v>
      </c>
      <c r="D10581" s="591" t="s">
        <v>8495</v>
      </c>
      <c r="E10581" s="591">
        <v>12.32</v>
      </c>
    </row>
    <row r="10582" spans="1:5">
      <c r="A10582" s="591">
        <v>3865</v>
      </c>
      <c r="B10582" s="591" t="s">
        <v>11262</v>
      </c>
      <c r="C10582" s="591" t="s">
        <v>8494</v>
      </c>
      <c r="D10582" s="591" t="s">
        <v>8495</v>
      </c>
      <c r="E10582" s="591">
        <v>18.010000000000002</v>
      </c>
    </row>
    <row r="10583" spans="1:5">
      <c r="A10583" s="591">
        <v>3866</v>
      </c>
      <c r="B10583" s="591" t="s">
        <v>11263</v>
      </c>
      <c r="C10583" s="591" t="s">
        <v>8494</v>
      </c>
      <c r="D10583" s="591" t="s">
        <v>8495</v>
      </c>
      <c r="E10583" s="591">
        <v>40.44</v>
      </c>
    </row>
    <row r="10584" spans="1:5">
      <c r="A10584" s="591">
        <v>3878</v>
      </c>
      <c r="B10584" s="591" t="s">
        <v>11264</v>
      </c>
      <c r="C10584" s="591" t="s">
        <v>8494</v>
      </c>
      <c r="D10584" s="591" t="s">
        <v>8495</v>
      </c>
      <c r="E10584" s="591">
        <v>11.03</v>
      </c>
    </row>
    <row r="10585" spans="1:5">
      <c r="A10585" s="591">
        <v>3883</v>
      </c>
      <c r="B10585" s="591" t="s">
        <v>11265</v>
      </c>
      <c r="C10585" s="591" t="s">
        <v>8494</v>
      </c>
      <c r="D10585" s="591" t="s">
        <v>8495</v>
      </c>
      <c r="E10585" s="591">
        <v>1.41</v>
      </c>
    </row>
    <row r="10586" spans="1:5">
      <c r="A10586" s="591">
        <v>3876</v>
      </c>
      <c r="B10586" s="591" t="s">
        <v>11266</v>
      </c>
      <c r="C10586" s="591" t="s">
        <v>8494</v>
      </c>
      <c r="D10586" s="591" t="s">
        <v>8495</v>
      </c>
      <c r="E10586" s="591">
        <v>4.3899999999999997</v>
      </c>
    </row>
    <row r="10587" spans="1:5">
      <c r="A10587" s="591">
        <v>3884</v>
      </c>
      <c r="B10587" s="591" t="s">
        <v>11267</v>
      </c>
      <c r="C10587" s="591" t="s">
        <v>8494</v>
      </c>
      <c r="D10587" s="591" t="s">
        <v>8495</v>
      </c>
      <c r="E10587" s="591">
        <v>2.23</v>
      </c>
    </row>
    <row r="10588" spans="1:5">
      <c r="A10588" s="591">
        <v>12892</v>
      </c>
      <c r="B10588" s="591" t="s">
        <v>11268</v>
      </c>
      <c r="C10588" s="591" t="s">
        <v>8912</v>
      </c>
      <c r="D10588" s="591" t="s">
        <v>8495</v>
      </c>
      <c r="E10588" s="591">
        <v>14.31</v>
      </c>
    </row>
    <row r="10589" spans="1:5">
      <c r="A10589" s="591">
        <v>38447</v>
      </c>
      <c r="B10589" s="591" t="s">
        <v>11269</v>
      </c>
      <c r="C10589" s="591" t="s">
        <v>8494</v>
      </c>
      <c r="D10589" s="591" t="s">
        <v>8541</v>
      </c>
      <c r="E10589" s="591">
        <v>77.81</v>
      </c>
    </row>
    <row r="10590" spans="1:5">
      <c r="A10590" s="591">
        <v>36320</v>
      </c>
      <c r="B10590" s="591" t="s">
        <v>11270</v>
      </c>
      <c r="C10590" s="591" t="s">
        <v>8494</v>
      </c>
      <c r="D10590" s="591" t="s">
        <v>8541</v>
      </c>
      <c r="E10590" s="591">
        <v>2.09</v>
      </c>
    </row>
    <row r="10591" spans="1:5">
      <c r="A10591" s="591">
        <v>36324</v>
      </c>
      <c r="B10591" s="591" t="s">
        <v>11271</v>
      </c>
      <c r="C10591" s="591" t="s">
        <v>8494</v>
      </c>
      <c r="D10591" s="591" t="s">
        <v>8541</v>
      </c>
      <c r="E10591" s="591">
        <v>1.91</v>
      </c>
    </row>
    <row r="10592" spans="1:5">
      <c r="A10592" s="591">
        <v>38441</v>
      </c>
      <c r="B10592" s="591" t="s">
        <v>11272</v>
      </c>
      <c r="C10592" s="591" t="s">
        <v>8494</v>
      </c>
      <c r="D10592" s="591" t="s">
        <v>8541</v>
      </c>
      <c r="E10592" s="591">
        <v>3.42</v>
      </c>
    </row>
    <row r="10593" spans="1:5">
      <c r="A10593" s="591">
        <v>38442</v>
      </c>
      <c r="B10593" s="591" t="s">
        <v>11273</v>
      </c>
      <c r="C10593" s="591" t="s">
        <v>8494</v>
      </c>
      <c r="D10593" s="591" t="s">
        <v>8541</v>
      </c>
      <c r="E10593" s="591">
        <v>9.7200000000000006</v>
      </c>
    </row>
    <row r="10594" spans="1:5">
      <c r="A10594" s="591">
        <v>38443</v>
      </c>
      <c r="B10594" s="591" t="s">
        <v>11274</v>
      </c>
      <c r="C10594" s="591" t="s">
        <v>8494</v>
      </c>
      <c r="D10594" s="591" t="s">
        <v>8541</v>
      </c>
      <c r="E10594" s="591">
        <v>11.79</v>
      </c>
    </row>
    <row r="10595" spans="1:5">
      <c r="A10595" s="591">
        <v>38444</v>
      </c>
      <c r="B10595" s="591" t="s">
        <v>11275</v>
      </c>
      <c r="C10595" s="591" t="s">
        <v>8494</v>
      </c>
      <c r="D10595" s="591" t="s">
        <v>8541</v>
      </c>
      <c r="E10595" s="591">
        <v>19.809999999999999</v>
      </c>
    </row>
    <row r="10596" spans="1:5">
      <c r="A10596" s="591">
        <v>38445</v>
      </c>
      <c r="B10596" s="591" t="s">
        <v>11276</v>
      </c>
      <c r="C10596" s="591" t="s">
        <v>8494</v>
      </c>
      <c r="D10596" s="591" t="s">
        <v>8541</v>
      </c>
      <c r="E10596" s="591">
        <v>36.729999999999997</v>
      </c>
    </row>
    <row r="10597" spans="1:5">
      <c r="A10597" s="591">
        <v>38446</v>
      </c>
      <c r="B10597" s="591" t="s">
        <v>11277</v>
      </c>
      <c r="C10597" s="591" t="s">
        <v>8494</v>
      </c>
      <c r="D10597" s="591" t="s">
        <v>8541</v>
      </c>
      <c r="E10597" s="591">
        <v>60.12</v>
      </c>
    </row>
    <row r="10598" spans="1:5">
      <c r="A10598" s="591">
        <v>3837</v>
      </c>
      <c r="B10598" s="591" t="s">
        <v>11278</v>
      </c>
      <c r="C10598" s="591" t="s">
        <v>8494</v>
      </c>
      <c r="D10598" s="591" t="s">
        <v>8495</v>
      </c>
      <c r="E10598" s="591">
        <v>39.01</v>
      </c>
    </row>
    <row r="10599" spans="1:5">
      <c r="A10599" s="591">
        <v>3845</v>
      </c>
      <c r="B10599" s="591" t="s">
        <v>11279</v>
      </c>
      <c r="C10599" s="591" t="s">
        <v>8494</v>
      </c>
      <c r="D10599" s="591" t="s">
        <v>8495</v>
      </c>
      <c r="E10599" s="591">
        <v>14.25</v>
      </c>
    </row>
    <row r="10600" spans="1:5">
      <c r="A10600" s="591">
        <v>11045</v>
      </c>
      <c r="B10600" s="591" t="s">
        <v>11280</v>
      </c>
      <c r="C10600" s="591" t="s">
        <v>8494</v>
      </c>
      <c r="D10600" s="591" t="s">
        <v>8495</v>
      </c>
      <c r="E10600" s="591">
        <v>27.49</v>
      </c>
    </row>
    <row r="10601" spans="1:5">
      <c r="A10601" s="591">
        <v>20170</v>
      </c>
      <c r="B10601" s="591" t="s">
        <v>11281</v>
      </c>
      <c r="C10601" s="591" t="s">
        <v>8494</v>
      </c>
      <c r="D10601" s="591" t="s">
        <v>8495</v>
      </c>
      <c r="E10601" s="591">
        <v>13.65</v>
      </c>
    </row>
    <row r="10602" spans="1:5">
      <c r="A10602" s="591">
        <v>20171</v>
      </c>
      <c r="B10602" s="591" t="s">
        <v>11282</v>
      </c>
      <c r="C10602" s="591" t="s">
        <v>8494</v>
      </c>
      <c r="D10602" s="591" t="s">
        <v>8495</v>
      </c>
      <c r="E10602" s="591">
        <v>39.369999999999997</v>
      </c>
    </row>
    <row r="10603" spans="1:5">
      <c r="A10603" s="591">
        <v>20167</v>
      </c>
      <c r="B10603" s="591" t="s">
        <v>11283</v>
      </c>
      <c r="C10603" s="591" t="s">
        <v>8494</v>
      </c>
      <c r="D10603" s="591" t="s">
        <v>8495</v>
      </c>
      <c r="E10603" s="591">
        <v>4.95</v>
      </c>
    </row>
    <row r="10604" spans="1:5">
      <c r="A10604" s="591">
        <v>20168</v>
      </c>
      <c r="B10604" s="591" t="s">
        <v>11284</v>
      </c>
      <c r="C10604" s="591" t="s">
        <v>8494</v>
      </c>
      <c r="D10604" s="591" t="s">
        <v>8495</v>
      </c>
      <c r="E10604" s="591">
        <v>10.19</v>
      </c>
    </row>
    <row r="10605" spans="1:5">
      <c r="A10605" s="591">
        <v>20169</v>
      </c>
      <c r="B10605" s="591" t="s">
        <v>11285</v>
      </c>
      <c r="C10605" s="591" t="s">
        <v>8494</v>
      </c>
      <c r="D10605" s="591" t="s">
        <v>8495</v>
      </c>
      <c r="E10605" s="591">
        <v>11.89</v>
      </c>
    </row>
    <row r="10606" spans="1:5">
      <c r="A10606" s="591">
        <v>3899</v>
      </c>
      <c r="B10606" s="591" t="s">
        <v>11286</v>
      </c>
      <c r="C10606" s="591" t="s">
        <v>8494</v>
      </c>
      <c r="D10606" s="591" t="s">
        <v>8495</v>
      </c>
      <c r="E10606" s="591">
        <v>6.59</v>
      </c>
    </row>
    <row r="10607" spans="1:5">
      <c r="A10607" s="591">
        <v>38676</v>
      </c>
      <c r="B10607" s="591" t="s">
        <v>11287</v>
      </c>
      <c r="C10607" s="591" t="s">
        <v>8494</v>
      </c>
      <c r="D10607" s="591" t="s">
        <v>8495</v>
      </c>
      <c r="E10607" s="591">
        <v>32.99</v>
      </c>
    </row>
    <row r="10608" spans="1:5">
      <c r="A10608" s="591">
        <v>3897</v>
      </c>
      <c r="B10608" s="591" t="s">
        <v>11288</v>
      </c>
      <c r="C10608" s="591" t="s">
        <v>8494</v>
      </c>
      <c r="D10608" s="591" t="s">
        <v>8495</v>
      </c>
      <c r="E10608" s="591">
        <v>1.61</v>
      </c>
    </row>
    <row r="10609" spans="1:5">
      <c r="A10609" s="591">
        <v>3875</v>
      </c>
      <c r="B10609" s="591" t="s">
        <v>11289</v>
      </c>
      <c r="C10609" s="591" t="s">
        <v>8494</v>
      </c>
      <c r="D10609" s="591" t="s">
        <v>8495</v>
      </c>
      <c r="E10609" s="591">
        <v>3.32</v>
      </c>
    </row>
    <row r="10610" spans="1:5">
      <c r="A10610" s="591">
        <v>3898</v>
      </c>
      <c r="B10610" s="591" t="s">
        <v>11290</v>
      </c>
      <c r="C10610" s="591" t="s">
        <v>8494</v>
      </c>
      <c r="D10610" s="591" t="s">
        <v>8495</v>
      </c>
      <c r="E10610" s="591">
        <v>6.75</v>
      </c>
    </row>
    <row r="10611" spans="1:5">
      <c r="A10611" s="591">
        <v>3855</v>
      </c>
      <c r="B10611" s="591" t="s">
        <v>11291</v>
      </c>
      <c r="C10611" s="591" t="s">
        <v>8494</v>
      </c>
      <c r="D10611" s="591" t="s">
        <v>8495</v>
      </c>
      <c r="E10611" s="591">
        <v>4.76</v>
      </c>
    </row>
    <row r="10612" spans="1:5">
      <c r="A10612" s="591">
        <v>3874</v>
      </c>
      <c r="B10612" s="591" t="s">
        <v>11292</v>
      </c>
      <c r="C10612" s="591" t="s">
        <v>8494</v>
      </c>
      <c r="D10612" s="591" t="s">
        <v>8495</v>
      </c>
      <c r="E10612" s="591">
        <v>5.52</v>
      </c>
    </row>
    <row r="10613" spans="1:5">
      <c r="A10613" s="591">
        <v>3870</v>
      </c>
      <c r="B10613" s="591" t="s">
        <v>11293</v>
      </c>
      <c r="C10613" s="591" t="s">
        <v>8494</v>
      </c>
      <c r="D10613" s="591" t="s">
        <v>8495</v>
      </c>
      <c r="E10613" s="591">
        <v>6.05</v>
      </c>
    </row>
    <row r="10614" spans="1:5">
      <c r="A10614" s="591">
        <v>38678</v>
      </c>
      <c r="B10614" s="591" t="s">
        <v>11294</v>
      </c>
      <c r="C10614" s="591" t="s">
        <v>8494</v>
      </c>
      <c r="D10614" s="591" t="s">
        <v>8495</v>
      </c>
      <c r="E10614" s="591">
        <v>16.02</v>
      </c>
    </row>
    <row r="10615" spans="1:5">
      <c r="A10615" s="591">
        <v>3859</v>
      </c>
      <c r="B10615" s="591" t="s">
        <v>11295</v>
      </c>
      <c r="C10615" s="591" t="s">
        <v>8494</v>
      </c>
      <c r="D10615" s="591" t="s">
        <v>8495</v>
      </c>
      <c r="E10615" s="591">
        <v>1.22</v>
      </c>
    </row>
    <row r="10616" spans="1:5">
      <c r="A10616" s="591">
        <v>3856</v>
      </c>
      <c r="B10616" s="591" t="s">
        <v>11296</v>
      </c>
      <c r="C10616" s="591" t="s">
        <v>8494</v>
      </c>
      <c r="D10616" s="591" t="s">
        <v>8495</v>
      </c>
      <c r="E10616" s="591">
        <v>1.69</v>
      </c>
    </row>
    <row r="10617" spans="1:5">
      <c r="A10617" s="591">
        <v>3906</v>
      </c>
      <c r="B10617" s="591" t="s">
        <v>11297</v>
      </c>
      <c r="C10617" s="591" t="s">
        <v>8494</v>
      </c>
      <c r="D10617" s="591" t="s">
        <v>8495</v>
      </c>
      <c r="E10617" s="591">
        <v>1.4</v>
      </c>
    </row>
    <row r="10618" spans="1:5">
      <c r="A10618" s="591">
        <v>3860</v>
      </c>
      <c r="B10618" s="591" t="s">
        <v>11298</v>
      </c>
      <c r="C10618" s="591" t="s">
        <v>8494</v>
      </c>
      <c r="D10618" s="591" t="s">
        <v>8495</v>
      </c>
      <c r="E10618" s="591">
        <v>4.1500000000000004</v>
      </c>
    </row>
    <row r="10619" spans="1:5">
      <c r="A10619" s="591">
        <v>3905</v>
      </c>
      <c r="B10619" s="591" t="s">
        <v>11299</v>
      </c>
      <c r="C10619" s="591" t="s">
        <v>8494</v>
      </c>
      <c r="D10619" s="591" t="s">
        <v>8495</v>
      </c>
      <c r="E10619" s="591">
        <v>9.52</v>
      </c>
    </row>
    <row r="10620" spans="1:5">
      <c r="A10620" s="591">
        <v>3871</v>
      </c>
      <c r="B10620" s="591" t="s">
        <v>11300</v>
      </c>
      <c r="C10620" s="591" t="s">
        <v>8494</v>
      </c>
      <c r="D10620" s="591" t="s">
        <v>8495</v>
      </c>
      <c r="E10620" s="591">
        <v>16.850000000000001</v>
      </c>
    </row>
    <row r="10621" spans="1:5">
      <c r="A10621" s="591">
        <v>39292</v>
      </c>
      <c r="B10621" s="591" t="s">
        <v>11301</v>
      </c>
      <c r="C10621" s="591" t="s">
        <v>8494</v>
      </c>
      <c r="D10621" s="591" t="s">
        <v>8541</v>
      </c>
      <c r="E10621" s="591">
        <v>8.67</v>
      </c>
    </row>
    <row r="10622" spans="1:5">
      <c r="A10622" s="591">
        <v>39293</v>
      </c>
      <c r="B10622" s="591" t="s">
        <v>11302</v>
      </c>
      <c r="C10622" s="591" t="s">
        <v>8494</v>
      </c>
      <c r="D10622" s="591" t="s">
        <v>8541</v>
      </c>
      <c r="E10622" s="591">
        <v>13.48</v>
      </c>
    </row>
    <row r="10623" spans="1:5">
      <c r="A10623" s="591">
        <v>39294</v>
      </c>
      <c r="B10623" s="591" t="s">
        <v>11303</v>
      </c>
      <c r="C10623" s="591" t="s">
        <v>8494</v>
      </c>
      <c r="D10623" s="591" t="s">
        <v>8541</v>
      </c>
      <c r="E10623" s="591">
        <v>14.41</v>
      </c>
    </row>
    <row r="10624" spans="1:5">
      <c r="A10624" s="591">
        <v>39295</v>
      </c>
      <c r="B10624" s="591" t="s">
        <v>11304</v>
      </c>
      <c r="C10624" s="591" t="s">
        <v>8494</v>
      </c>
      <c r="D10624" s="591" t="s">
        <v>8541</v>
      </c>
      <c r="E10624" s="591">
        <v>19.809999999999999</v>
      </c>
    </row>
    <row r="10625" spans="1:5">
      <c r="A10625" s="591">
        <v>39312</v>
      </c>
      <c r="B10625" s="591" t="s">
        <v>11305</v>
      </c>
      <c r="C10625" s="591" t="s">
        <v>8494</v>
      </c>
      <c r="D10625" s="591" t="s">
        <v>8541</v>
      </c>
      <c r="E10625" s="591">
        <v>13.3</v>
      </c>
    </row>
    <row r="10626" spans="1:5">
      <c r="A10626" s="591">
        <v>39313</v>
      </c>
      <c r="B10626" s="591" t="s">
        <v>11306</v>
      </c>
      <c r="C10626" s="591" t="s">
        <v>8494</v>
      </c>
      <c r="D10626" s="591" t="s">
        <v>8541</v>
      </c>
      <c r="E10626" s="591">
        <v>17.86</v>
      </c>
    </row>
    <row r="10627" spans="1:5">
      <c r="A10627" s="591">
        <v>39314</v>
      </c>
      <c r="B10627" s="591" t="s">
        <v>11307</v>
      </c>
      <c r="C10627" s="591" t="s">
        <v>8494</v>
      </c>
      <c r="D10627" s="591" t="s">
        <v>8541</v>
      </c>
      <c r="E10627" s="591">
        <v>26.28</v>
      </c>
    </row>
    <row r="10628" spans="1:5">
      <c r="A10628" s="591">
        <v>39296</v>
      </c>
      <c r="B10628" s="591" t="s">
        <v>11308</v>
      </c>
      <c r="C10628" s="591" t="s">
        <v>8494</v>
      </c>
      <c r="D10628" s="591" t="s">
        <v>8541</v>
      </c>
      <c r="E10628" s="591">
        <v>7.91</v>
      </c>
    </row>
    <row r="10629" spans="1:5">
      <c r="A10629" s="591">
        <v>39297</v>
      </c>
      <c r="B10629" s="591" t="s">
        <v>11309</v>
      </c>
      <c r="C10629" s="591" t="s">
        <v>8494</v>
      </c>
      <c r="D10629" s="591" t="s">
        <v>8541</v>
      </c>
      <c r="E10629" s="591">
        <v>10.72</v>
      </c>
    </row>
    <row r="10630" spans="1:5">
      <c r="A10630" s="591">
        <v>39298</v>
      </c>
      <c r="B10630" s="591" t="s">
        <v>11310</v>
      </c>
      <c r="C10630" s="591" t="s">
        <v>8494</v>
      </c>
      <c r="D10630" s="591" t="s">
        <v>8541</v>
      </c>
      <c r="E10630" s="591">
        <v>20.59</v>
      </c>
    </row>
    <row r="10631" spans="1:5">
      <c r="A10631" s="591">
        <v>39299</v>
      </c>
      <c r="B10631" s="591" t="s">
        <v>11311</v>
      </c>
      <c r="C10631" s="591" t="s">
        <v>8494</v>
      </c>
      <c r="D10631" s="591" t="s">
        <v>8541</v>
      </c>
      <c r="E10631" s="591">
        <v>24.4</v>
      </c>
    </row>
    <row r="10632" spans="1:5">
      <c r="A10632" s="591">
        <v>39308</v>
      </c>
      <c r="B10632" s="591" t="s">
        <v>11312</v>
      </c>
      <c r="C10632" s="591" t="s">
        <v>8494</v>
      </c>
      <c r="D10632" s="591" t="s">
        <v>8541</v>
      </c>
      <c r="E10632" s="591">
        <v>6.6</v>
      </c>
    </row>
    <row r="10633" spans="1:5">
      <c r="A10633" s="591">
        <v>39309</v>
      </c>
      <c r="B10633" s="591" t="s">
        <v>11313</v>
      </c>
      <c r="C10633" s="591" t="s">
        <v>8494</v>
      </c>
      <c r="D10633" s="591" t="s">
        <v>8541</v>
      </c>
      <c r="E10633" s="591">
        <v>7.52</v>
      </c>
    </row>
    <row r="10634" spans="1:5">
      <c r="A10634" s="591">
        <v>39310</v>
      </c>
      <c r="B10634" s="591" t="s">
        <v>11314</v>
      </c>
      <c r="C10634" s="591" t="s">
        <v>8494</v>
      </c>
      <c r="D10634" s="591" t="s">
        <v>8541</v>
      </c>
      <c r="E10634" s="591">
        <v>14.04</v>
      </c>
    </row>
    <row r="10635" spans="1:5">
      <c r="A10635" s="591">
        <v>39311</v>
      </c>
      <c r="B10635" s="591" t="s">
        <v>11315</v>
      </c>
      <c r="C10635" s="591" t="s">
        <v>8494</v>
      </c>
      <c r="D10635" s="591" t="s">
        <v>8541</v>
      </c>
      <c r="E10635" s="591">
        <v>19.88</v>
      </c>
    </row>
    <row r="10636" spans="1:5">
      <c r="A10636" s="591">
        <v>37427</v>
      </c>
      <c r="B10636" s="591" t="s">
        <v>11316</v>
      </c>
      <c r="C10636" s="591" t="s">
        <v>8494</v>
      </c>
      <c r="D10636" s="591" t="s">
        <v>8541</v>
      </c>
      <c r="E10636" s="591">
        <v>59.52</v>
      </c>
    </row>
    <row r="10637" spans="1:5">
      <c r="A10637" s="591">
        <v>37424</v>
      </c>
      <c r="B10637" s="591" t="s">
        <v>11317</v>
      </c>
      <c r="C10637" s="591" t="s">
        <v>8494</v>
      </c>
      <c r="D10637" s="591" t="s">
        <v>8541</v>
      </c>
      <c r="E10637" s="591">
        <v>11.47</v>
      </c>
    </row>
    <row r="10638" spans="1:5">
      <c r="A10638" s="591">
        <v>37428</v>
      </c>
      <c r="B10638" s="591" t="s">
        <v>11318</v>
      </c>
      <c r="C10638" s="591" t="s">
        <v>8494</v>
      </c>
      <c r="D10638" s="591" t="s">
        <v>8541</v>
      </c>
      <c r="E10638" s="591">
        <v>205.14</v>
      </c>
    </row>
    <row r="10639" spans="1:5">
      <c r="A10639" s="591">
        <v>37425</v>
      </c>
      <c r="B10639" s="591" t="s">
        <v>11319</v>
      </c>
      <c r="C10639" s="591" t="s">
        <v>8494</v>
      </c>
      <c r="D10639" s="591" t="s">
        <v>8541</v>
      </c>
      <c r="E10639" s="591">
        <v>12.36</v>
      </c>
    </row>
    <row r="10640" spans="1:5">
      <c r="A10640" s="591">
        <v>37429</v>
      </c>
      <c r="B10640" s="591" t="s">
        <v>11320</v>
      </c>
      <c r="C10640" s="591" t="s">
        <v>8494</v>
      </c>
      <c r="D10640" s="591" t="s">
        <v>8541</v>
      </c>
      <c r="E10640" s="602">
        <v>2594.1799999999998</v>
      </c>
    </row>
    <row r="10641" spans="1:5">
      <c r="A10641" s="591">
        <v>37426</v>
      </c>
      <c r="B10641" s="591" t="s">
        <v>11321</v>
      </c>
      <c r="C10641" s="591" t="s">
        <v>8494</v>
      </c>
      <c r="D10641" s="591" t="s">
        <v>8541</v>
      </c>
      <c r="E10641" s="591">
        <v>24.95</v>
      </c>
    </row>
    <row r="10642" spans="1:5">
      <c r="A10642" s="591">
        <v>11519</v>
      </c>
      <c r="B10642" s="591" t="s">
        <v>11322</v>
      </c>
      <c r="C10642" s="591" t="s">
        <v>8912</v>
      </c>
      <c r="D10642" s="591" t="s">
        <v>8495</v>
      </c>
      <c r="E10642" s="591">
        <v>57.44</v>
      </c>
    </row>
    <row r="10643" spans="1:5">
      <c r="A10643" s="591">
        <v>11520</v>
      </c>
      <c r="B10643" s="591" t="s">
        <v>11323</v>
      </c>
      <c r="C10643" s="591" t="s">
        <v>8912</v>
      </c>
      <c r="D10643" s="591" t="s">
        <v>8495</v>
      </c>
      <c r="E10643" s="591">
        <v>26.56</v>
      </c>
    </row>
    <row r="10644" spans="1:5">
      <c r="A10644" s="591">
        <v>11518</v>
      </c>
      <c r="B10644" s="591" t="s">
        <v>11324</v>
      </c>
      <c r="C10644" s="591" t="s">
        <v>8912</v>
      </c>
      <c r="D10644" s="591" t="s">
        <v>8495</v>
      </c>
      <c r="E10644" s="591">
        <v>96.56</v>
      </c>
    </row>
    <row r="10645" spans="1:5">
      <c r="A10645" s="591">
        <v>38473</v>
      </c>
      <c r="B10645" s="591" t="s">
        <v>11325</v>
      </c>
      <c r="C10645" s="591" t="s">
        <v>8494</v>
      </c>
      <c r="D10645" s="591" t="s">
        <v>8495</v>
      </c>
      <c r="E10645" s="591">
        <v>147.4</v>
      </c>
    </row>
    <row r="10646" spans="1:5">
      <c r="A10646" s="591">
        <v>4244</v>
      </c>
      <c r="B10646" s="591" t="s">
        <v>11326</v>
      </c>
      <c r="C10646" s="591" t="s">
        <v>8643</v>
      </c>
      <c r="D10646" s="591" t="s">
        <v>8495</v>
      </c>
      <c r="E10646" s="591">
        <v>16.739999999999998</v>
      </c>
    </row>
    <row r="10647" spans="1:5">
      <c r="A10647" s="591">
        <v>40977</v>
      </c>
      <c r="B10647" s="591" t="s">
        <v>11327</v>
      </c>
      <c r="C10647" s="591" t="s">
        <v>8645</v>
      </c>
      <c r="D10647" s="591" t="s">
        <v>8495</v>
      </c>
      <c r="E10647" s="602">
        <v>2944.19</v>
      </c>
    </row>
    <row r="10648" spans="1:5">
      <c r="A10648" s="591">
        <v>4115</v>
      </c>
      <c r="B10648" s="591" t="s">
        <v>11328</v>
      </c>
      <c r="C10648" s="591" t="s">
        <v>8539</v>
      </c>
      <c r="D10648" s="591" t="s">
        <v>8495</v>
      </c>
      <c r="E10648" s="591">
        <v>30.7</v>
      </c>
    </row>
    <row r="10649" spans="1:5">
      <c r="A10649" s="591">
        <v>4119</v>
      </c>
      <c r="B10649" s="591" t="s">
        <v>11329</v>
      </c>
      <c r="C10649" s="591" t="s">
        <v>8539</v>
      </c>
      <c r="D10649" s="591" t="s">
        <v>8495</v>
      </c>
      <c r="E10649" s="591">
        <v>62</v>
      </c>
    </row>
    <row r="10650" spans="1:5">
      <c r="A10650" s="591">
        <v>2794</v>
      </c>
      <c r="B10650" s="591" t="s">
        <v>11330</v>
      </c>
      <c r="C10650" s="591" t="s">
        <v>8539</v>
      </c>
      <c r="D10650" s="591" t="s">
        <v>8495</v>
      </c>
      <c r="E10650" s="591">
        <v>164.48</v>
      </c>
    </row>
    <row r="10651" spans="1:5">
      <c r="A10651" s="591">
        <v>2788</v>
      </c>
      <c r="B10651" s="591" t="s">
        <v>11331</v>
      </c>
      <c r="C10651" s="591" t="s">
        <v>8539</v>
      </c>
      <c r="D10651" s="591" t="s">
        <v>8495</v>
      </c>
      <c r="E10651" s="591">
        <v>239.61</v>
      </c>
    </row>
    <row r="10652" spans="1:5">
      <c r="A10652" s="591">
        <v>4006</v>
      </c>
      <c r="B10652" s="591" t="s">
        <v>11332</v>
      </c>
      <c r="C10652" s="591" t="s">
        <v>8641</v>
      </c>
      <c r="D10652" s="591" t="s">
        <v>8495</v>
      </c>
      <c r="E10652" s="602">
        <v>2606.2399999999998</v>
      </c>
    </row>
    <row r="10653" spans="1:5">
      <c r="A10653" s="591">
        <v>36151</v>
      </c>
      <c r="B10653" s="591" t="s">
        <v>11333</v>
      </c>
      <c r="C10653" s="591" t="s">
        <v>8494</v>
      </c>
      <c r="D10653" s="591" t="s">
        <v>8495</v>
      </c>
      <c r="E10653" s="591">
        <v>31.8</v>
      </c>
    </row>
    <row r="10654" spans="1:5">
      <c r="A10654" s="591">
        <v>37461</v>
      </c>
      <c r="B10654" s="591" t="s">
        <v>11334</v>
      </c>
      <c r="C10654" s="591" t="s">
        <v>8539</v>
      </c>
      <c r="D10654" s="591" t="s">
        <v>8495</v>
      </c>
      <c r="E10654" s="591">
        <v>12.24</v>
      </c>
    </row>
    <row r="10655" spans="1:5">
      <c r="A10655" s="591">
        <v>37460</v>
      </c>
      <c r="B10655" s="591" t="s">
        <v>11335</v>
      </c>
      <c r="C10655" s="591" t="s">
        <v>8539</v>
      </c>
      <c r="D10655" s="591" t="s">
        <v>8495</v>
      </c>
      <c r="E10655" s="591">
        <v>16.72</v>
      </c>
    </row>
    <row r="10656" spans="1:5">
      <c r="A10656" s="591">
        <v>37458</v>
      </c>
      <c r="B10656" s="591" t="s">
        <v>11336</v>
      </c>
      <c r="C10656" s="591" t="s">
        <v>8539</v>
      </c>
      <c r="D10656" s="591" t="s">
        <v>8500</v>
      </c>
      <c r="E10656" s="591">
        <v>4.9000000000000004</v>
      </c>
    </row>
    <row r="10657" spans="1:5">
      <c r="A10657" s="591">
        <v>37454</v>
      </c>
      <c r="B10657" s="591" t="s">
        <v>11337</v>
      </c>
      <c r="C10657" s="591" t="s">
        <v>8539</v>
      </c>
      <c r="D10657" s="591" t="s">
        <v>8495</v>
      </c>
      <c r="E10657" s="591">
        <v>1.28</v>
      </c>
    </row>
    <row r="10658" spans="1:5">
      <c r="A10658" s="591">
        <v>37455</v>
      </c>
      <c r="B10658" s="591" t="s">
        <v>11338</v>
      </c>
      <c r="C10658" s="591" t="s">
        <v>8539</v>
      </c>
      <c r="D10658" s="591" t="s">
        <v>8495</v>
      </c>
      <c r="E10658" s="591">
        <v>2.16</v>
      </c>
    </row>
    <row r="10659" spans="1:5">
      <c r="A10659" s="591">
        <v>37459</v>
      </c>
      <c r="B10659" s="591" t="s">
        <v>11339</v>
      </c>
      <c r="C10659" s="591" t="s">
        <v>8539</v>
      </c>
      <c r="D10659" s="591" t="s">
        <v>8495</v>
      </c>
      <c r="E10659" s="591">
        <v>6.88</v>
      </c>
    </row>
    <row r="10660" spans="1:5">
      <c r="A10660" s="591">
        <v>37457</v>
      </c>
      <c r="B10660" s="591" t="s">
        <v>11340</v>
      </c>
      <c r="C10660" s="591" t="s">
        <v>8539</v>
      </c>
      <c r="D10660" s="591" t="s">
        <v>8495</v>
      </c>
      <c r="E10660" s="591">
        <v>3.29</v>
      </c>
    </row>
    <row r="10661" spans="1:5">
      <c r="A10661" s="591">
        <v>37456</v>
      </c>
      <c r="B10661" s="591" t="s">
        <v>11341</v>
      </c>
      <c r="C10661" s="591" t="s">
        <v>8539</v>
      </c>
      <c r="D10661" s="591" t="s">
        <v>8495</v>
      </c>
      <c r="E10661" s="591">
        <v>1.74</v>
      </c>
    </row>
    <row r="10662" spans="1:5">
      <c r="A10662" s="591">
        <v>21029</v>
      </c>
      <c r="B10662" s="591" t="s">
        <v>11342</v>
      </c>
      <c r="C10662" s="591" t="s">
        <v>8494</v>
      </c>
      <c r="D10662" s="591" t="s">
        <v>8500</v>
      </c>
      <c r="E10662" s="591">
        <v>422.5</v>
      </c>
    </row>
    <row r="10663" spans="1:5">
      <c r="A10663" s="591">
        <v>21030</v>
      </c>
      <c r="B10663" s="591" t="s">
        <v>11343</v>
      </c>
      <c r="C10663" s="591" t="s">
        <v>8494</v>
      </c>
      <c r="D10663" s="591" t="s">
        <v>8495</v>
      </c>
      <c r="E10663" s="591">
        <v>520.79999999999995</v>
      </c>
    </row>
    <row r="10664" spans="1:5">
      <c r="A10664" s="591">
        <v>21031</v>
      </c>
      <c r="B10664" s="591" t="s">
        <v>11344</v>
      </c>
      <c r="C10664" s="591" t="s">
        <v>8494</v>
      </c>
      <c r="D10664" s="591" t="s">
        <v>8495</v>
      </c>
      <c r="E10664" s="591">
        <v>648.39</v>
      </c>
    </row>
    <row r="10665" spans="1:5">
      <c r="A10665" s="591">
        <v>21032</v>
      </c>
      <c r="B10665" s="591" t="s">
        <v>11345</v>
      </c>
      <c r="C10665" s="591" t="s">
        <v>8494</v>
      </c>
      <c r="D10665" s="591" t="s">
        <v>8495</v>
      </c>
      <c r="E10665" s="591">
        <v>692.31</v>
      </c>
    </row>
    <row r="10666" spans="1:5">
      <c r="A10666" s="591">
        <v>37527</v>
      </c>
      <c r="B10666" s="591" t="s">
        <v>11346</v>
      </c>
      <c r="C10666" s="591" t="s">
        <v>8494</v>
      </c>
      <c r="D10666" s="591" t="s">
        <v>8495</v>
      </c>
      <c r="E10666" s="591">
        <v>625.38</v>
      </c>
    </row>
    <row r="10667" spans="1:5">
      <c r="A10667" s="591">
        <v>37528</v>
      </c>
      <c r="B10667" s="591" t="s">
        <v>11347</v>
      </c>
      <c r="C10667" s="591" t="s">
        <v>8494</v>
      </c>
      <c r="D10667" s="591" t="s">
        <v>8495</v>
      </c>
      <c r="E10667" s="591">
        <v>745.64</v>
      </c>
    </row>
    <row r="10668" spans="1:5">
      <c r="A10668" s="591">
        <v>37529</v>
      </c>
      <c r="B10668" s="591" t="s">
        <v>11348</v>
      </c>
      <c r="C10668" s="591" t="s">
        <v>8494</v>
      </c>
      <c r="D10668" s="591" t="s">
        <v>8495</v>
      </c>
      <c r="E10668" s="591">
        <v>752.97</v>
      </c>
    </row>
    <row r="10669" spans="1:5">
      <c r="A10669" s="591">
        <v>37530</v>
      </c>
      <c r="B10669" s="591" t="s">
        <v>11349</v>
      </c>
      <c r="C10669" s="591" t="s">
        <v>8494</v>
      </c>
      <c r="D10669" s="591" t="s">
        <v>8495</v>
      </c>
      <c r="E10669" s="591">
        <v>983.04</v>
      </c>
    </row>
    <row r="10670" spans="1:5">
      <c r="A10670" s="591">
        <v>21034</v>
      </c>
      <c r="B10670" s="591" t="s">
        <v>11350</v>
      </c>
      <c r="C10670" s="591" t="s">
        <v>8494</v>
      </c>
      <c r="D10670" s="591" t="s">
        <v>8495</v>
      </c>
      <c r="E10670" s="591">
        <v>838.72</v>
      </c>
    </row>
    <row r="10671" spans="1:5">
      <c r="A10671" s="591">
        <v>37531</v>
      </c>
      <c r="B10671" s="591" t="s">
        <v>11351</v>
      </c>
      <c r="C10671" s="591" t="s">
        <v>8494</v>
      </c>
      <c r="D10671" s="591" t="s">
        <v>8495</v>
      </c>
      <c r="E10671" s="602">
        <v>1056.25</v>
      </c>
    </row>
    <row r="10672" spans="1:5">
      <c r="A10672" s="591">
        <v>21036</v>
      </c>
      <c r="B10672" s="591" t="s">
        <v>11352</v>
      </c>
      <c r="C10672" s="591" t="s">
        <v>8494</v>
      </c>
      <c r="D10672" s="591" t="s">
        <v>8495</v>
      </c>
      <c r="E10672" s="602">
        <v>1284.23</v>
      </c>
    </row>
    <row r="10673" spans="1:5">
      <c r="A10673" s="591">
        <v>21037</v>
      </c>
      <c r="B10673" s="591" t="s">
        <v>11353</v>
      </c>
      <c r="C10673" s="591" t="s">
        <v>8494</v>
      </c>
      <c r="D10673" s="591" t="s">
        <v>8495</v>
      </c>
      <c r="E10673" s="602">
        <v>1464.1</v>
      </c>
    </row>
    <row r="10674" spans="1:5">
      <c r="A10674" s="591">
        <v>20185</v>
      </c>
      <c r="B10674" s="591" t="s">
        <v>11354</v>
      </c>
      <c r="C10674" s="591" t="s">
        <v>8539</v>
      </c>
      <c r="D10674" s="591" t="s">
        <v>8495</v>
      </c>
      <c r="E10674" s="591">
        <v>19.899999999999999</v>
      </c>
    </row>
    <row r="10675" spans="1:5">
      <c r="A10675" s="591">
        <v>20260</v>
      </c>
      <c r="B10675" s="591" t="s">
        <v>11355</v>
      </c>
      <c r="C10675" s="591" t="s">
        <v>8494</v>
      </c>
      <c r="D10675" s="591" t="s">
        <v>8495</v>
      </c>
      <c r="E10675" s="591">
        <v>16</v>
      </c>
    </row>
    <row r="10676" spans="1:5">
      <c r="A10676" s="591">
        <v>37523</v>
      </c>
      <c r="B10676" s="591" t="s">
        <v>11356</v>
      </c>
      <c r="C10676" s="591" t="s">
        <v>8494</v>
      </c>
      <c r="D10676" s="591" t="s">
        <v>8541</v>
      </c>
      <c r="E10676" s="602">
        <v>693602.96</v>
      </c>
    </row>
    <row r="10677" spans="1:5">
      <c r="A10677" s="591">
        <v>37515</v>
      </c>
      <c r="B10677" s="591" t="s">
        <v>11357</v>
      </c>
      <c r="C10677" s="591" t="s">
        <v>8494</v>
      </c>
      <c r="D10677" s="591" t="s">
        <v>8541</v>
      </c>
      <c r="E10677" s="602">
        <v>616648.5</v>
      </c>
    </row>
    <row r="10678" spans="1:5">
      <c r="A10678" s="591">
        <v>12899</v>
      </c>
      <c r="B10678" s="591" t="s">
        <v>11358</v>
      </c>
      <c r="C10678" s="591" t="s">
        <v>8494</v>
      </c>
      <c r="D10678" s="591" t="s">
        <v>8541</v>
      </c>
      <c r="E10678" s="591">
        <v>122.65</v>
      </c>
    </row>
    <row r="10679" spans="1:5">
      <c r="A10679" s="591">
        <v>12898</v>
      </c>
      <c r="B10679" s="591" t="s">
        <v>11359</v>
      </c>
      <c r="C10679" s="591" t="s">
        <v>8494</v>
      </c>
      <c r="D10679" s="591" t="s">
        <v>8541</v>
      </c>
      <c r="E10679" s="591">
        <v>194.55</v>
      </c>
    </row>
    <row r="10680" spans="1:5">
      <c r="A10680" s="591">
        <v>39699</v>
      </c>
      <c r="B10680" s="591" t="s">
        <v>11360</v>
      </c>
      <c r="C10680" s="591" t="s">
        <v>8898</v>
      </c>
      <c r="D10680" s="591" t="s">
        <v>8495</v>
      </c>
      <c r="E10680" s="591">
        <v>18.37</v>
      </c>
    </row>
    <row r="10681" spans="1:5">
      <c r="A10681" s="591">
        <v>42528</v>
      </c>
      <c r="B10681" s="591" t="s">
        <v>11361</v>
      </c>
      <c r="C10681" s="591" t="s">
        <v>8898</v>
      </c>
      <c r="D10681" s="591" t="s">
        <v>8541</v>
      </c>
      <c r="E10681" s="591">
        <v>9.14</v>
      </c>
    </row>
    <row r="10682" spans="1:5">
      <c r="A10682" s="591">
        <v>39696</v>
      </c>
      <c r="B10682" s="591" t="s">
        <v>11362</v>
      </c>
      <c r="C10682" s="591" t="s">
        <v>8898</v>
      </c>
      <c r="D10682" s="591" t="s">
        <v>8541</v>
      </c>
      <c r="E10682" s="591">
        <v>6.43</v>
      </c>
    </row>
    <row r="10683" spans="1:5">
      <c r="A10683" s="591">
        <v>39700</v>
      </c>
      <c r="B10683" s="591" t="s">
        <v>11363</v>
      </c>
      <c r="C10683" s="591" t="s">
        <v>8898</v>
      </c>
      <c r="D10683" s="591" t="s">
        <v>8541</v>
      </c>
      <c r="E10683" s="591">
        <v>27.69</v>
      </c>
    </row>
    <row r="10684" spans="1:5">
      <c r="A10684" s="591">
        <v>11621</v>
      </c>
      <c r="B10684" s="591" t="s">
        <v>11364</v>
      </c>
      <c r="C10684" s="591" t="s">
        <v>8898</v>
      </c>
      <c r="D10684" s="591" t="s">
        <v>8541</v>
      </c>
      <c r="E10684" s="591">
        <v>55.11</v>
      </c>
    </row>
    <row r="10685" spans="1:5">
      <c r="A10685" s="591">
        <v>4014</v>
      </c>
      <c r="B10685" s="591" t="s">
        <v>11365</v>
      </c>
      <c r="C10685" s="591" t="s">
        <v>8898</v>
      </c>
      <c r="D10685" s="591" t="s">
        <v>8541</v>
      </c>
      <c r="E10685" s="591">
        <v>57.02</v>
      </c>
    </row>
    <row r="10686" spans="1:5">
      <c r="A10686" s="591">
        <v>4015</v>
      </c>
      <c r="B10686" s="591" t="s">
        <v>11366</v>
      </c>
      <c r="C10686" s="591" t="s">
        <v>8898</v>
      </c>
      <c r="D10686" s="591" t="s">
        <v>8541</v>
      </c>
      <c r="E10686" s="591">
        <v>70.02</v>
      </c>
    </row>
    <row r="10687" spans="1:5">
      <c r="A10687" s="591">
        <v>4017</v>
      </c>
      <c r="B10687" s="591" t="s">
        <v>11367</v>
      </c>
      <c r="C10687" s="591" t="s">
        <v>8898</v>
      </c>
      <c r="D10687" s="591" t="s">
        <v>8541</v>
      </c>
      <c r="E10687" s="591">
        <v>101.88</v>
      </c>
    </row>
    <row r="10688" spans="1:5">
      <c r="A10688" s="591">
        <v>4016</v>
      </c>
      <c r="B10688" s="591" t="s">
        <v>11368</v>
      </c>
      <c r="C10688" s="591" t="s">
        <v>8898</v>
      </c>
      <c r="D10688" s="591" t="s">
        <v>8541</v>
      </c>
      <c r="E10688" s="591">
        <v>40.24</v>
      </c>
    </row>
    <row r="10689" spans="1:5">
      <c r="A10689" s="591">
        <v>38544</v>
      </c>
      <c r="B10689" s="591" t="s">
        <v>11369</v>
      </c>
      <c r="C10689" s="591" t="s">
        <v>8898</v>
      </c>
      <c r="D10689" s="591" t="s">
        <v>8541</v>
      </c>
      <c r="E10689" s="591">
        <v>10.32</v>
      </c>
    </row>
    <row r="10690" spans="1:5">
      <c r="A10690" s="591">
        <v>38545</v>
      </c>
      <c r="B10690" s="591" t="s">
        <v>11370</v>
      </c>
      <c r="C10690" s="591" t="s">
        <v>8898</v>
      </c>
      <c r="D10690" s="591" t="s">
        <v>8541</v>
      </c>
      <c r="E10690" s="591">
        <v>6.63</v>
      </c>
    </row>
    <row r="10691" spans="1:5">
      <c r="A10691" s="591">
        <v>42527</v>
      </c>
      <c r="B10691" s="591" t="s">
        <v>11371</v>
      </c>
      <c r="C10691" s="591" t="s">
        <v>8898</v>
      </c>
      <c r="D10691" s="591" t="s">
        <v>8541</v>
      </c>
      <c r="E10691" s="591">
        <v>24.16</v>
      </c>
    </row>
    <row r="10692" spans="1:5">
      <c r="A10692" s="591">
        <v>39323</v>
      </c>
      <c r="B10692" s="591" t="s">
        <v>11372</v>
      </c>
      <c r="C10692" s="591" t="s">
        <v>8898</v>
      </c>
      <c r="D10692" s="591" t="s">
        <v>8541</v>
      </c>
      <c r="E10692" s="591">
        <v>25.31</v>
      </c>
    </row>
    <row r="10693" spans="1:5">
      <c r="A10693" s="591">
        <v>626</v>
      </c>
      <c r="B10693" s="591" t="s">
        <v>11373</v>
      </c>
      <c r="C10693" s="591" t="s">
        <v>124</v>
      </c>
      <c r="D10693" s="591" t="s">
        <v>8541</v>
      </c>
      <c r="E10693" s="591">
        <v>17.97</v>
      </c>
    </row>
    <row r="10694" spans="1:5">
      <c r="A10694" s="591">
        <v>44504</v>
      </c>
      <c r="B10694" s="591" t="s">
        <v>11374</v>
      </c>
      <c r="C10694" s="591" t="s">
        <v>8898</v>
      </c>
      <c r="D10694" s="591" t="s">
        <v>8541</v>
      </c>
      <c r="E10694" s="591">
        <v>13.09</v>
      </c>
    </row>
    <row r="10695" spans="1:5">
      <c r="A10695" s="591">
        <v>44505</v>
      </c>
      <c r="B10695" s="591" t="s">
        <v>11375</v>
      </c>
      <c r="C10695" s="591" t="s">
        <v>8898</v>
      </c>
      <c r="D10695" s="591" t="s">
        <v>8541</v>
      </c>
      <c r="E10695" s="591">
        <v>19.75</v>
      </c>
    </row>
    <row r="10696" spans="1:5">
      <c r="A10696" s="591">
        <v>44506</v>
      </c>
      <c r="B10696" s="591" t="s">
        <v>11376</v>
      </c>
      <c r="C10696" s="591" t="s">
        <v>8898</v>
      </c>
      <c r="D10696" s="591" t="s">
        <v>8541</v>
      </c>
      <c r="E10696" s="591">
        <v>20.97</v>
      </c>
    </row>
    <row r="10697" spans="1:5">
      <c r="A10697" s="591">
        <v>44507</v>
      </c>
      <c r="B10697" s="591" t="s">
        <v>11377</v>
      </c>
      <c r="C10697" s="591" t="s">
        <v>8898</v>
      </c>
      <c r="D10697" s="591" t="s">
        <v>8541</v>
      </c>
      <c r="E10697" s="591">
        <v>26.21</v>
      </c>
    </row>
    <row r="10698" spans="1:5">
      <c r="A10698" s="591">
        <v>44508</v>
      </c>
      <c r="B10698" s="591" t="s">
        <v>11378</v>
      </c>
      <c r="C10698" s="591" t="s">
        <v>8898</v>
      </c>
      <c r="D10698" s="591" t="s">
        <v>8541</v>
      </c>
      <c r="E10698" s="591">
        <v>39.31</v>
      </c>
    </row>
    <row r="10699" spans="1:5">
      <c r="A10699" s="591">
        <v>44509</v>
      </c>
      <c r="B10699" s="591" t="s">
        <v>11379</v>
      </c>
      <c r="C10699" s="591" t="s">
        <v>8898</v>
      </c>
      <c r="D10699" s="591" t="s">
        <v>8541</v>
      </c>
      <c r="E10699" s="591">
        <v>52.66</v>
      </c>
    </row>
    <row r="10700" spans="1:5">
      <c r="A10700" s="591">
        <v>44510</v>
      </c>
      <c r="B10700" s="591" t="s">
        <v>11380</v>
      </c>
      <c r="C10700" s="591" t="s">
        <v>8898</v>
      </c>
      <c r="D10700" s="591" t="s">
        <v>8541</v>
      </c>
      <c r="E10700" s="591">
        <v>65.39</v>
      </c>
    </row>
    <row r="10701" spans="1:5">
      <c r="A10701" s="591">
        <v>44512</v>
      </c>
      <c r="B10701" s="591" t="s">
        <v>11381</v>
      </c>
      <c r="C10701" s="591" t="s">
        <v>8898</v>
      </c>
      <c r="D10701" s="591" t="s">
        <v>8541</v>
      </c>
      <c r="E10701" s="591">
        <v>14.59</v>
      </c>
    </row>
    <row r="10702" spans="1:5">
      <c r="A10702" s="591">
        <v>44513</v>
      </c>
      <c r="B10702" s="591" t="s">
        <v>11382</v>
      </c>
      <c r="C10702" s="591" t="s">
        <v>8898</v>
      </c>
      <c r="D10702" s="591" t="s">
        <v>8541</v>
      </c>
      <c r="E10702" s="591">
        <v>20.6</v>
      </c>
    </row>
    <row r="10703" spans="1:5">
      <c r="A10703" s="591">
        <v>44514</v>
      </c>
      <c r="B10703" s="591" t="s">
        <v>11383</v>
      </c>
      <c r="C10703" s="591" t="s">
        <v>8898</v>
      </c>
      <c r="D10703" s="591" t="s">
        <v>8541</v>
      </c>
      <c r="E10703" s="591">
        <v>23.35</v>
      </c>
    </row>
    <row r="10704" spans="1:5">
      <c r="A10704" s="591">
        <v>44515</v>
      </c>
      <c r="B10704" s="591" t="s">
        <v>11384</v>
      </c>
      <c r="C10704" s="591" t="s">
        <v>8898</v>
      </c>
      <c r="D10704" s="591" t="s">
        <v>8541</v>
      </c>
      <c r="E10704" s="591">
        <v>28.67</v>
      </c>
    </row>
    <row r="10705" spans="1:5">
      <c r="A10705" s="591">
        <v>44511</v>
      </c>
      <c r="B10705" s="591" t="s">
        <v>11385</v>
      </c>
      <c r="C10705" s="591" t="s">
        <v>8898</v>
      </c>
      <c r="D10705" s="591" t="s">
        <v>8541</v>
      </c>
      <c r="E10705" s="591">
        <v>42.44</v>
      </c>
    </row>
    <row r="10706" spans="1:5">
      <c r="A10706" s="591">
        <v>44516</v>
      </c>
      <c r="B10706" s="591" t="s">
        <v>11386</v>
      </c>
      <c r="C10706" s="591" t="s">
        <v>8898</v>
      </c>
      <c r="D10706" s="591" t="s">
        <v>8541</v>
      </c>
      <c r="E10706" s="591">
        <v>57.36</v>
      </c>
    </row>
    <row r="10707" spans="1:5">
      <c r="A10707" s="591">
        <v>44517</v>
      </c>
      <c r="B10707" s="591" t="s">
        <v>11387</v>
      </c>
      <c r="C10707" s="591" t="s">
        <v>8898</v>
      </c>
      <c r="D10707" s="591" t="s">
        <v>8541</v>
      </c>
      <c r="E10707" s="591">
        <v>71.540000000000006</v>
      </c>
    </row>
    <row r="10708" spans="1:5">
      <c r="A10708" s="591">
        <v>11479</v>
      </c>
      <c r="B10708" s="591" t="s">
        <v>11388</v>
      </c>
      <c r="C10708" s="591" t="s">
        <v>8494</v>
      </c>
      <c r="D10708" s="591" t="s">
        <v>8495</v>
      </c>
      <c r="E10708" s="591">
        <v>40.33</v>
      </c>
    </row>
    <row r="10709" spans="1:5">
      <c r="A10709" s="591">
        <v>11481</v>
      </c>
      <c r="B10709" s="591" t="s">
        <v>11389</v>
      </c>
      <c r="C10709" s="591" t="s">
        <v>8494</v>
      </c>
      <c r="D10709" s="591" t="s">
        <v>8495</v>
      </c>
      <c r="E10709" s="591">
        <v>36.479999999999997</v>
      </c>
    </row>
    <row r="10710" spans="1:5">
      <c r="A10710" s="591">
        <v>43609</v>
      </c>
      <c r="B10710" s="591" t="s">
        <v>11390</v>
      </c>
      <c r="C10710" s="591" t="s">
        <v>8494</v>
      </c>
      <c r="D10710" s="591" t="s">
        <v>8495</v>
      </c>
      <c r="E10710" s="591">
        <v>36.479999999999997</v>
      </c>
    </row>
    <row r="10711" spans="1:5">
      <c r="A10711" s="591">
        <v>11478</v>
      </c>
      <c r="B10711" s="591" t="s">
        <v>11391</v>
      </c>
      <c r="C10711" s="591" t="s">
        <v>8494</v>
      </c>
      <c r="D10711" s="591" t="s">
        <v>8495</v>
      </c>
      <c r="E10711" s="591">
        <v>69.2</v>
      </c>
    </row>
    <row r="10712" spans="1:5">
      <c r="A10712" s="591">
        <v>43608</v>
      </c>
      <c r="B10712" s="591" t="s">
        <v>11392</v>
      </c>
      <c r="C10712" s="591" t="s">
        <v>8494</v>
      </c>
      <c r="D10712" s="591" t="s">
        <v>8495</v>
      </c>
      <c r="E10712" s="591">
        <v>52.8</v>
      </c>
    </row>
    <row r="10713" spans="1:5">
      <c r="A10713" s="591">
        <v>11476</v>
      </c>
      <c r="B10713" s="591" t="s">
        <v>11393</v>
      </c>
      <c r="C10713" s="591" t="s">
        <v>8494</v>
      </c>
      <c r="D10713" s="591" t="s">
        <v>8495</v>
      </c>
      <c r="E10713" s="591">
        <v>52.8</v>
      </c>
    </row>
    <row r="10714" spans="1:5">
      <c r="A10714" s="591">
        <v>40637</v>
      </c>
      <c r="B10714" s="591" t="s">
        <v>11394</v>
      </c>
      <c r="C10714" s="591" t="s">
        <v>8494</v>
      </c>
      <c r="D10714" s="591" t="s">
        <v>8541</v>
      </c>
      <c r="E10714" s="602">
        <v>793072.01</v>
      </c>
    </row>
    <row r="10715" spans="1:5">
      <c r="A10715" s="591">
        <v>13836</v>
      </c>
      <c r="B10715" s="591" t="s">
        <v>11395</v>
      </c>
      <c r="C10715" s="591" t="s">
        <v>8494</v>
      </c>
      <c r="D10715" s="591" t="s">
        <v>8541</v>
      </c>
      <c r="E10715" s="602">
        <v>67210.86</v>
      </c>
    </row>
    <row r="10716" spans="1:5">
      <c r="A10716" s="591">
        <v>14534</v>
      </c>
      <c r="B10716" s="591" t="s">
        <v>11396</v>
      </c>
      <c r="C10716" s="591" t="s">
        <v>8494</v>
      </c>
      <c r="D10716" s="591" t="s">
        <v>8541</v>
      </c>
      <c r="E10716" s="602">
        <v>28136.25</v>
      </c>
    </row>
    <row r="10717" spans="1:5">
      <c r="A10717" s="591">
        <v>14619</v>
      </c>
      <c r="B10717" s="591" t="s">
        <v>11397</v>
      </c>
      <c r="C10717" s="591" t="s">
        <v>8494</v>
      </c>
      <c r="D10717" s="591" t="s">
        <v>8495</v>
      </c>
      <c r="E10717" s="602">
        <v>17269.02</v>
      </c>
    </row>
    <row r="10718" spans="1:5">
      <c r="A10718" s="591">
        <v>14535</v>
      </c>
      <c r="B10718" s="591" t="s">
        <v>11398</v>
      </c>
      <c r="C10718" s="591" t="s">
        <v>8494</v>
      </c>
      <c r="D10718" s="591" t="s">
        <v>8541</v>
      </c>
      <c r="E10718" s="602">
        <v>279254.93</v>
      </c>
    </row>
    <row r="10719" spans="1:5">
      <c r="A10719" s="591">
        <v>39813</v>
      </c>
      <c r="B10719" s="591" t="s">
        <v>11399</v>
      </c>
      <c r="C10719" s="591" t="s">
        <v>8494</v>
      </c>
      <c r="D10719" s="591" t="s">
        <v>8541</v>
      </c>
      <c r="E10719" s="602">
        <v>39429.910000000003</v>
      </c>
    </row>
    <row r="10720" spans="1:5">
      <c r="A10720" s="591">
        <v>40403</v>
      </c>
      <c r="B10720" s="591" t="s">
        <v>11400</v>
      </c>
      <c r="C10720" s="591" t="s">
        <v>8494</v>
      </c>
      <c r="D10720" s="591" t="s">
        <v>8495</v>
      </c>
      <c r="E10720" s="591">
        <v>670.23</v>
      </c>
    </row>
    <row r="10721" spans="1:5">
      <c r="A10721" s="591">
        <v>12868</v>
      </c>
      <c r="B10721" s="591" t="s">
        <v>11401</v>
      </c>
      <c r="C10721" s="591" t="s">
        <v>8643</v>
      </c>
      <c r="D10721" s="591" t="s">
        <v>8495</v>
      </c>
      <c r="E10721" s="591">
        <v>15.91</v>
      </c>
    </row>
    <row r="10722" spans="1:5">
      <c r="A10722" s="591">
        <v>40916</v>
      </c>
      <c r="B10722" s="591" t="s">
        <v>11402</v>
      </c>
      <c r="C10722" s="591" t="s">
        <v>8645</v>
      </c>
      <c r="D10722" s="591" t="s">
        <v>8495</v>
      </c>
      <c r="E10722" s="602">
        <v>2799.08</v>
      </c>
    </row>
    <row r="10723" spans="1:5">
      <c r="A10723" s="591">
        <v>4755</v>
      </c>
      <c r="B10723" s="591" t="s">
        <v>11403</v>
      </c>
      <c r="C10723" s="591" t="s">
        <v>8643</v>
      </c>
      <c r="D10723" s="591" t="s">
        <v>8495</v>
      </c>
      <c r="E10723" s="591">
        <v>17.190000000000001</v>
      </c>
    </row>
    <row r="10724" spans="1:5">
      <c r="A10724" s="591">
        <v>41067</v>
      </c>
      <c r="B10724" s="591" t="s">
        <v>11404</v>
      </c>
      <c r="C10724" s="591" t="s">
        <v>8645</v>
      </c>
      <c r="D10724" s="591" t="s">
        <v>8495</v>
      </c>
      <c r="E10724" s="602">
        <v>3020.19</v>
      </c>
    </row>
    <row r="10725" spans="1:5">
      <c r="A10725" s="591">
        <v>38463</v>
      </c>
      <c r="B10725" s="591" t="s">
        <v>11405</v>
      </c>
      <c r="C10725" s="591" t="s">
        <v>8494</v>
      </c>
      <c r="D10725" s="591" t="s">
        <v>8495</v>
      </c>
      <c r="E10725" s="591">
        <v>35.81</v>
      </c>
    </row>
    <row r="10726" spans="1:5">
      <c r="A10726" s="591">
        <v>40703</v>
      </c>
      <c r="B10726" s="591" t="s">
        <v>11406</v>
      </c>
      <c r="C10726" s="591" t="s">
        <v>8494</v>
      </c>
      <c r="D10726" s="591" t="s">
        <v>8500</v>
      </c>
      <c r="E10726" s="602">
        <v>13439.13</v>
      </c>
    </row>
    <row r="10727" spans="1:5">
      <c r="A10727" s="591">
        <v>14531</v>
      </c>
      <c r="B10727" s="591" t="s">
        <v>11407</v>
      </c>
      <c r="C10727" s="591" t="s">
        <v>8494</v>
      </c>
      <c r="D10727" s="591" t="s">
        <v>8495</v>
      </c>
      <c r="E10727" s="602">
        <v>25055.599999999999</v>
      </c>
    </row>
    <row r="10728" spans="1:5">
      <c r="A10728" s="591">
        <v>36533</v>
      </c>
      <c r="B10728" s="591" t="s">
        <v>11408</v>
      </c>
      <c r="C10728" s="591" t="s">
        <v>8494</v>
      </c>
      <c r="D10728" s="591" t="s">
        <v>8495</v>
      </c>
      <c r="E10728" s="602">
        <v>28832.59</v>
      </c>
    </row>
    <row r="10729" spans="1:5">
      <c r="A10729" s="591">
        <v>11616</v>
      </c>
      <c r="B10729" s="591" t="s">
        <v>11409</v>
      </c>
      <c r="C10729" s="591" t="s">
        <v>8494</v>
      </c>
      <c r="D10729" s="591" t="s">
        <v>8495</v>
      </c>
      <c r="E10729" s="602">
        <v>27231.95</v>
      </c>
    </row>
    <row r="10730" spans="1:5">
      <c r="A10730" s="591">
        <v>41898</v>
      </c>
      <c r="B10730" s="591" t="s">
        <v>11410</v>
      </c>
      <c r="C10730" s="591" t="s">
        <v>8494</v>
      </c>
      <c r="D10730" s="591" t="s">
        <v>8495</v>
      </c>
      <c r="E10730" s="602">
        <v>30639.66</v>
      </c>
    </row>
    <row r="10731" spans="1:5">
      <c r="A10731" s="591">
        <v>13447</v>
      </c>
      <c r="B10731" s="591" t="s">
        <v>11411</v>
      </c>
      <c r="C10731" s="591" t="s">
        <v>8494</v>
      </c>
      <c r="D10731" s="591" t="s">
        <v>8495</v>
      </c>
      <c r="E10731" s="602">
        <v>56379.07</v>
      </c>
    </row>
    <row r="10732" spans="1:5">
      <c r="A10732" s="591">
        <v>14529</v>
      </c>
      <c r="B10732" s="591" t="s">
        <v>11412</v>
      </c>
      <c r="C10732" s="591" t="s">
        <v>8494</v>
      </c>
      <c r="D10732" s="591" t="s">
        <v>8495</v>
      </c>
      <c r="E10732" s="602">
        <v>31531.38</v>
      </c>
    </row>
    <row r="10733" spans="1:5">
      <c r="A10733" s="591">
        <v>10747</v>
      </c>
      <c r="B10733" s="591" t="s">
        <v>11413</v>
      </c>
      <c r="C10733" s="591" t="s">
        <v>8494</v>
      </c>
      <c r="D10733" s="591" t="s">
        <v>8495</v>
      </c>
      <c r="E10733" s="602">
        <v>30937.1</v>
      </c>
    </row>
    <row r="10734" spans="1:5">
      <c r="A10734" s="591">
        <v>36141</v>
      </c>
      <c r="B10734" s="591" t="s">
        <v>11414</v>
      </c>
      <c r="C10734" s="591" t="s">
        <v>8494</v>
      </c>
      <c r="D10734" s="591" t="s">
        <v>8495</v>
      </c>
      <c r="E10734" s="591">
        <v>42.93</v>
      </c>
    </row>
    <row r="10735" spans="1:5">
      <c r="A10735" s="591">
        <v>43651</v>
      </c>
      <c r="B10735" s="591" t="s">
        <v>11415</v>
      </c>
      <c r="C10735" s="591" t="s">
        <v>124</v>
      </c>
      <c r="D10735" s="591" t="s">
        <v>8495</v>
      </c>
      <c r="E10735" s="591">
        <v>6.11</v>
      </c>
    </row>
    <row r="10736" spans="1:5">
      <c r="A10736" s="591">
        <v>43626</v>
      </c>
      <c r="B10736" s="591" t="s">
        <v>11416</v>
      </c>
      <c r="C10736" s="591" t="s">
        <v>124</v>
      </c>
      <c r="D10736" s="591" t="s">
        <v>8500</v>
      </c>
      <c r="E10736" s="591">
        <v>3.4</v>
      </c>
    </row>
    <row r="10737" spans="1:5">
      <c r="A10737" s="591">
        <v>39434</v>
      </c>
      <c r="B10737" s="591" t="s">
        <v>11417</v>
      </c>
      <c r="C10737" s="591" t="s">
        <v>124</v>
      </c>
      <c r="D10737" s="591" t="s">
        <v>8495</v>
      </c>
      <c r="E10737" s="591">
        <v>4.24</v>
      </c>
    </row>
    <row r="10738" spans="1:5">
      <c r="A10738" s="591">
        <v>39433</v>
      </c>
      <c r="B10738" s="591" t="s">
        <v>11418</v>
      </c>
      <c r="C10738" s="591" t="s">
        <v>124</v>
      </c>
      <c r="D10738" s="591" t="s">
        <v>8495</v>
      </c>
      <c r="E10738" s="591">
        <v>3.37</v>
      </c>
    </row>
    <row r="10739" spans="1:5">
      <c r="A10739" s="591">
        <v>4049</v>
      </c>
      <c r="B10739" s="591" t="s">
        <v>11419</v>
      </c>
      <c r="C10739" s="591" t="s">
        <v>8545</v>
      </c>
      <c r="D10739" s="591" t="s">
        <v>8495</v>
      </c>
      <c r="E10739" s="591">
        <v>68.239999999999995</v>
      </c>
    </row>
    <row r="10740" spans="1:5">
      <c r="A10740" s="591">
        <v>38120</v>
      </c>
      <c r="B10740" s="591" t="s">
        <v>11420</v>
      </c>
      <c r="C10740" s="591" t="s">
        <v>124</v>
      </c>
      <c r="D10740" s="591" t="s">
        <v>8541</v>
      </c>
      <c r="E10740" s="591">
        <v>127.88</v>
      </c>
    </row>
    <row r="10741" spans="1:5">
      <c r="A10741" s="591">
        <v>43652</v>
      </c>
      <c r="B10741" s="591" t="s">
        <v>11421</v>
      </c>
      <c r="C10741" s="591" t="s">
        <v>124</v>
      </c>
      <c r="D10741" s="591" t="s">
        <v>8495</v>
      </c>
      <c r="E10741" s="591">
        <v>13.7</v>
      </c>
    </row>
    <row r="10742" spans="1:5">
      <c r="A10742" s="591">
        <v>10498</v>
      </c>
      <c r="B10742" s="591" t="s">
        <v>11422</v>
      </c>
      <c r="C10742" s="591" t="s">
        <v>124</v>
      </c>
      <c r="D10742" s="591" t="s">
        <v>8495</v>
      </c>
      <c r="E10742" s="591">
        <v>14.64</v>
      </c>
    </row>
    <row r="10743" spans="1:5">
      <c r="A10743" s="591">
        <v>4823</v>
      </c>
      <c r="B10743" s="591" t="s">
        <v>11423</v>
      </c>
      <c r="C10743" s="591" t="s">
        <v>124</v>
      </c>
      <c r="D10743" s="591" t="s">
        <v>8495</v>
      </c>
      <c r="E10743" s="591">
        <v>47.19</v>
      </c>
    </row>
    <row r="10744" spans="1:5">
      <c r="A10744" s="591">
        <v>38877</v>
      </c>
      <c r="B10744" s="591" t="s">
        <v>11424</v>
      </c>
      <c r="C10744" s="591" t="s">
        <v>124</v>
      </c>
      <c r="D10744" s="591" t="s">
        <v>8495</v>
      </c>
      <c r="E10744" s="591">
        <v>7.01</v>
      </c>
    </row>
    <row r="10745" spans="1:5">
      <c r="A10745" s="591">
        <v>34546</v>
      </c>
      <c r="B10745" s="591" t="s">
        <v>11425</v>
      </c>
      <c r="C10745" s="591" t="s">
        <v>124</v>
      </c>
      <c r="D10745" s="591" t="s">
        <v>8495</v>
      </c>
      <c r="E10745" s="591">
        <v>7.21</v>
      </c>
    </row>
    <row r="10746" spans="1:5">
      <c r="A10746" s="591">
        <v>41387</v>
      </c>
      <c r="B10746" s="591" t="s">
        <v>11426</v>
      </c>
      <c r="C10746" s="591" t="s">
        <v>8539</v>
      </c>
      <c r="D10746" s="591" t="s">
        <v>8495</v>
      </c>
      <c r="E10746" s="591">
        <v>63.38</v>
      </c>
    </row>
    <row r="10747" spans="1:5">
      <c r="A10747" s="591">
        <v>41388</v>
      </c>
      <c r="B10747" s="591" t="s">
        <v>11427</v>
      </c>
      <c r="C10747" s="591" t="s">
        <v>8539</v>
      </c>
      <c r="D10747" s="591" t="s">
        <v>8495</v>
      </c>
      <c r="E10747" s="591">
        <v>76.040000000000006</v>
      </c>
    </row>
    <row r="10748" spans="1:5">
      <c r="A10748" s="591">
        <v>41380</v>
      </c>
      <c r="B10748" s="591" t="s">
        <v>11428</v>
      </c>
      <c r="C10748" s="591" t="s">
        <v>8494</v>
      </c>
      <c r="D10748" s="591" t="s">
        <v>8495</v>
      </c>
      <c r="E10748" s="591">
        <v>505.96</v>
      </c>
    </row>
    <row r="10749" spans="1:5">
      <c r="A10749" s="591">
        <v>41381</v>
      </c>
      <c r="B10749" s="591" t="s">
        <v>11429</v>
      </c>
      <c r="C10749" s="591" t="s">
        <v>8494</v>
      </c>
      <c r="D10749" s="591" t="s">
        <v>8495</v>
      </c>
      <c r="E10749" s="591">
        <v>530.05999999999995</v>
      </c>
    </row>
    <row r="10750" spans="1:5">
      <c r="A10750" s="591">
        <v>41382</v>
      </c>
      <c r="B10750" s="591" t="s">
        <v>11430</v>
      </c>
      <c r="C10750" s="591" t="s">
        <v>8494</v>
      </c>
      <c r="D10750" s="591" t="s">
        <v>8495</v>
      </c>
      <c r="E10750" s="591">
        <v>513.07000000000005</v>
      </c>
    </row>
    <row r="10751" spans="1:5">
      <c r="A10751" s="591">
        <v>41383</v>
      </c>
      <c r="B10751" s="591" t="s">
        <v>11431</v>
      </c>
      <c r="C10751" s="591" t="s">
        <v>8494</v>
      </c>
      <c r="D10751" s="591" t="s">
        <v>8495</v>
      </c>
      <c r="E10751" s="591">
        <v>696.38</v>
      </c>
    </row>
    <row r="10752" spans="1:5">
      <c r="A10752" s="591">
        <v>41385</v>
      </c>
      <c r="B10752" s="591" t="s">
        <v>11432</v>
      </c>
      <c r="C10752" s="591" t="s">
        <v>8494</v>
      </c>
      <c r="D10752" s="591" t="s">
        <v>8495</v>
      </c>
      <c r="E10752" s="591">
        <v>866.56</v>
      </c>
    </row>
    <row r="10753" spans="1:5">
      <c r="A10753" s="591">
        <v>4058</v>
      </c>
      <c r="B10753" s="591" t="s">
        <v>11433</v>
      </c>
      <c r="C10753" s="591" t="s">
        <v>8643</v>
      </c>
      <c r="D10753" s="591" t="s">
        <v>8495</v>
      </c>
      <c r="E10753" s="591">
        <v>22.59</v>
      </c>
    </row>
    <row r="10754" spans="1:5">
      <c r="A10754" s="591">
        <v>40974</v>
      </c>
      <c r="B10754" s="591" t="s">
        <v>11434</v>
      </c>
      <c r="C10754" s="591" t="s">
        <v>8645</v>
      </c>
      <c r="D10754" s="591" t="s">
        <v>8495</v>
      </c>
      <c r="E10754" s="602">
        <v>3970.62</v>
      </c>
    </row>
    <row r="10755" spans="1:5">
      <c r="A10755" s="591">
        <v>34794</v>
      </c>
      <c r="B10755" s="591" t="s">
        <v>11435</v>
      </c>
      <c r="C10755" s="591" t="s">
        <v>8643</v>
      </c>
      <c r="D10755" s="591" t="s">
        <v>8495</v>
      </c>
      <c r="E10755" s="591">
        <v>18.93</v>
      </c>
    </row>
    <row r="10756" spans="1:5">
      <c r="A10756" s="591">
        <v>40925</v>
      </c>
      <c r="B10756" s="591" t="s">
        <v>11436</v>
      </c>
      <c r="C10756" s="591" t="s">
        <v>8645</v>
      </c>
      <c r="D10756" s="591" t="s">
        <v>8495</v>
      </c>
      <c r="E10756" s="602">
        <v>3327.36</v>
      </c>
    </row>
    <row r="10757" spans="1:5">
      <c r="A10757" s="591">
        <v>13741</v>
      </c>
      <c r="B10757" s="591" t="s">
        <v>11437</v>
      </c>
      <c r="C10757" s="591" t="s">
        <v>8494</v>
      </c>
      <c r="D10757" s="591" t="s">
        <v>8495</v>
      </c>
      <c r="E10757" s="602">
        <v>2669.02</v>
      </c>
    </row>
    <row r="10758" spans="1:5">
      <c r="A10758" s="591">
        <v>3288</v>
      </c>
      <c r="B10758" s="591" t="s">
        <v>11438</v>
      </c>
      <c r="C10758" s="591" t="s">
        <v>8539</v>
      </c>
      <c r="D10758" s="591" t="s">
        <v>8541</v>
      </c>
      <c r="E10758" s="591">
        <v>6.5</v>
      </c>
    </row>
    <row r="10759" spans="1:5">
      <c r="A10759" s="591">
        <v>13587</v>
      </c>
      <c r="B10759" s="591" t="s">
        <v>11439</v>
      </c>
      <c r="C10759" s="591" t="s">
        <v>8539</v>
      </c>
      <c r="D10759" s="591" t="s">
        <v>8541</v>
      </c>
      <c r="E10759" s="591">
        <v>3.92</v>
      </c>
    </row>
    <row r="10760" spans="1:5">
      <c r="A10760" s="591">
        <v>38598</v>
      </c>
      <c r="B10760" s="591" t="s">
        <v>11440</v>
      </c>
      <c r="C10760" s="591" t="s">
        <v>8494</v>
      </c>
      <c r="D10760" s="591" t="s">
        <v>8495</v>
      </c>
      <c r="E10760" s="591">
        <v>3.87</v>
      </c>
    </row>
    <row r="10761" spans="1:5">
      <c r="A10761" s="591">
        <v>38595</v>
      </c>
      <c r="B10761" s="591" t="s">
        <v>11441</v>
      </c>
      <c r="C10761" s="591" t="s">
        <v>8494</v>
      </c>
      <c r="D10761" s="591" t="s">
        <v>8495</v>
      </c>
      <c r="E10761" s="591">
        <v>3.28</v>
      </c>
    </row>
    <row r="10762" spans="1:5">
      <c r="A10762" s="591">
        <v>38592</v>
      </c>
      <c r="B10762" s="591" t="s">
        <v>11442</v>
      </c>
      <c r="C10762" s="591" t="s">
        <v>8494</v>
      </c>
      <c r="D10762" s="591" t="s">
        <v>8495</v>
      </c>
      <c r="E10762" s="591">
        <v>3.31</v>
      </c>
    </row>
    <row r="10763" spans="1:5">
      <c r="A10763" s="591">
        <v>38588</v>
      </c>
      <c r="B10763" s="591" t="s">
        <v>11443</v>
      </c>
      <c r="C10763" s="591" t="s">
        <v>8494</v>
      </c>
      <c r="D10763" s="591" t="s">
        <v>8495</v>
      </c>
      <c r="E10763" s="591">
        <v>2.65</v>
      </c>
    </row>
    <row r="10764" spans="1:5">
      <c r="A10764" s="591">
        <v>38593</v>
      </c>
      <c r="B10764" s="591" t="s">
        <v>11444</v>
      </c>
      <c r="C10764" s="591" t="s">
        <v>8494</v>
      </c>
      <c r="D10764" s="591" t="s">
        <v>8495</v>
      </c>
      <c r="E10764" s="591">
        <v>3.66</v>
      </c>
    </row>
    <row r="10765" spans="1:5">
      <c r="A10765" s="591">
        <v>38589</v>
      </c>
      <c r="B10765" s="591" t="s">
        <v>11445</v>
      </c>
      <c r="C10765" s="591" t="s">
        <v>8494</v>
      </c>
      <c r="D10765" s="591" t="s">
        <v>8495</v>
      </c>
      <c r="E10765" s="591">
        <v>2.78</v>
      </c>
    </row>
    <row r="10766" spans="1:5">
      <c r="A10766" s="591">
        <v>38594</v>
      </c>
      <c r="B10766" s="591" t="s">
        <v>11446</v>
      </c>
      <c r="C10766" s="591" t="s">
        <v>8494</v>
      </c>
      <c r="D10766" s="591" t="s">
        <v>8495</v>
      </c>
      <c r="E10766" s="591">
        <v>5.77</v>
      </c>
    </row>
    <row r="10767" spans="1:5">
      <c r="A10767" s="591">
        <v>34773</v>
      </c>
      <c r="B10767" s="591" t="s">
        <v>11447</v>
      </c>
      <c r="C10767" s="591" t="s">
        <v>8494</v>
      </c>
      <c r="D10767" s="591" t="s">
        <v>8495</v>
      </c>
      <c r="E10767" s="591">
        <v>2.73</v>
      </c>
    </row>
    <row r="10768" spans="1:5">
      <c r="A10768" s="591">
        <v>34769</v>
      </c>
      <c r="B10768" s="591" t="s">
        <v>11448</v>
      </c>
      <c r="C10768" s="591" t="s">
        <v>8494</v>
      </c>
      <c r="D10768" s="591" t="s">
        <v>8495</v>
      </c>
      <c r="E10768" s="591">
        <v>3.38</v>
      </c>
    </row>
    <row r="10769" spans="1:5">
      <c r="A10769" s="591">
        <v>34763</v>
      </c>
      <c r="B10769" s="591" t="s">
        <v>11449</v>
      </c>
      <c r="C10769" s="591" t="s">
        <v>8494</v>
      </c>
      <c r="D10769" s="591" t="s">
        <v>8495</v>
      </c>
      <c r="E10769" s="591">
        <v>2.08</v>
      </c>
    </row>
    <row r="10770" spans="1:5">
      <c r="A10770" s="591">
        <v>34774</v>
      </c>
      <c r="B10770" s="591" t="s">
        <v>11450</v>
      </c>
      <c r="C10770" s="591" t="s">
        <v>8494</v>
      </c>
      <c r="D10770" s="591" t="s">
        <v>8495</v>
      </c>
      <c r="E10770" s="591">
        <v>2.59</v>
      </c>
    </row>
    <row r="10771" spans="1:5">
      <c r="A10771" s="591">
        <v>34771</v>
      </c>
      <c r="B10771" s="591" t="s">
        <v>11451</v>
      </c>
      <c r="C10771" s="591" t="s">
        <v>8494</v>
      </c>
      <c r="D10771" s="591" t="s">
        <v>8495</v>
      </c>
      <c r="E10771" s="591">
        <v>3.13</v>
      </c>
    </row>
    <row r="10772" spans="1:5">
      <c r="A10772" s="591">
        <v>34764</v>
      </c>
      <c r="B10772" s="591" t="s">
        <v>11452</v>
      </c>
      <c r="C10772" s="591" t="s">
        <v>8494</v>
      </c>
      <c r="D10772" s="591" t="s">
        <v>8495</v>
      </c>
      <c r="E10772" s="591">
        <v>2.0499999999999998</v>
      </c>
    </row>
    <row r="10773" spans="1:5">
      <c r="A10773" s="591">
        <v>34788</v>
      </c>
      <c r="B10773" s="591" t="s">
        <v>11453</v>
      </c>
      <c r="C10773" s="591" t="s">
        <v>8494</v>
      </c>
      <c r="D10773" s="591" t="s">
        <v>8495</v>
      </c>
      <c r="E10773" s="591">
        <v>1.67</v>
      </c>
    </row>
    <row r="10774" spans="1:5">
      <c r="A10774" s="591">
        <v>34781</v>
      </c>
      <c r="B10774" s="591" t="s">
        <v>11454</v>
      </c>
      <c r="C10774" s="591" t="s">
        <v>8494</v>
      </c>
      <c r="D10774" s="591" t="s">
        <v>8495</v>
      </c>
      <c r="E10774" s="591">
        <v>2.29</v>
      </c>
    </row>
    <row r="10775" spans="1:5">
      <c r="A10775" s="591">
        <v>41682</v>
      </c>
      <c r="B10775" s="591" t="s">
        <v>11455</v>
      </c>
      <c r="C10775" s="591" t="s">
        <v>8494</v>
      </c>
      <c r="D10775" s="591" t="s">
        <v>8495</v>
      </c>
      <c r="E10775" s="591">
        <v>44.7</v>
      </c>
    </row>
    <row r="10776" spans="1:5">
      <c r="A10776" s="591">
        <v>41683</v>
      </c>
      <c r="B10776" s="591" t="s">
        <v>11456</v>
      </c>
      <c r="C10776" s="591" t="s">
        <v>8494</v>
      </c>
      <c r="D10776" s="591" t="s">
        <v>8495</v>
      </c>
      <c r="E10776" s="591">
        <v>32.89</v>
      </c>
    </row>
    <row r="10777" spans="1:5">
      <c r="A10777" s="591">
        <v>41680</v>
      </c>
      <c r="B10777" s="591" t="s">
        <v>11457</v>
      </c>
      <c r="C10777" s="591" t="s">
        <v>8494</v>
      </c>
      <c r="D10777" s="591" t="s">
        <v>8495</v>
      </c>
      <c r="E10777" s="591">
        <v>17.71</v>
      </c>
    </row>
    <row r="10778" spans="1:5">
      <c r="A10778" s="591">
        <v>41679</v>
      </c>
      <c r="B10778" s="591" t="s">
        <v>11458</v>
      </c>
      <c r="C10778" s="591" t="s">
        <v>8494</v>
      </c>
      <c r="D10778" s="591" t="s">
        <v>8495</v>
      </c>
      <c r="E10778" s="591">
        <v>40.479999999999997</v>
      </c>
    </row>
    <row r="10779" spans="1:5">
      <c r="A10779" s="591">
        <v>41681</v>
      </c>
      <c r="B10779" s="591" t="s">
        <v>11459</v>
      </c>
      <c r="C10779" s="591" t="s">
        <v>8494</v>
      </c>
      <c r="D10779" s="591" t="s">
        <v>8495</v>
      </c>
      <c r="E10779" s="591">
        <v>27.7</v>
      </c>
    </row>
    <row r="10780" spans="1:5">
      <c r="A10780" s="591">
        <v>43386</v>
      </c>
      <c r="B10780" s="591" t="s">
        <v>11460</v>
      </c>
      <c r="C10780" s="591" t="s">
        <v>8494</v>
      </c>
      <c r="D10780" s="591" t="s">
        <v>8495</v>
      </c>
      <c r="E10780" s="591">
        <v>63.25</v>
      </c>
    </row>
    <row r="10781" spans="1:5">
      <c r="A10781" s="591">
        <v>4059</v>
      </c>
      <c r="B10781" s="591" t="s">
        <v>11461</v>
      </c>
      <c r="C10781" s="591" t="s">
        <v>8539</v>
      </c>
      <c r="D10781" s="591" t="s">
        <v>8495</v>
      </c>
      <c r="E10781" s="591">
        <v>44.7</v>
      </c>
    </row>
    <row r="10782" spans="1:5">
      <c r="A10782" s="591">
        <v>4062</v>
      </c>
      <c r="B10782" s="591" t="s">
        <v>11462</v>
      </c>
      <c r="C10782" s="591" t="s">
        <v>8494</v>
      </c>
      <c r="D10782" s="591" t="s">
        <v>8495</v>
      </c>
      <c r="E10782" s="591">
        <v>44.7</v>
      </c>
    </row>
    <row r="10783" spans="1:5">
      <c r="A10783" s="591">
        <v>4061</v>
      </c>
      <c r="B10783" s="591" t="s">
        <v>11463</v>
      </c>
      <c r="C10783" s="591" t="s">
        <v>8494</v>
      </c>
      <c r="D10783" s="591" t="s">
        <v>8495</v>
      </c>
      <c r="E10783" s="591">
        <v>55.66</v>
      </c>
    </row>
    <row r="10784" spans="1:5">
      <c r="A10784" s="591">
        <v>41315</v>
      </c>
      <c r="B10784" s="591" t="s">
        <v>11464</v>
      </c>
      <c r="C10784" s="591" t="s">
        <v>124</v>
      </c>
      <c r="D10784" s="591" t="s">
        <v>8495</v>
      </c>
      <c r="E10784" s="591">
        <v>93.01</v>
      </c>
    </row>
    <row r="10785" spans="1:5">
      <c r="A10785" s="591">
        <v>43148</v>
      </c>
      <c r="B10785" s="591" t="s">
        <v>11465</v>
      </c>
      <c r="C10785" s="591" t="s">
        <v>124</v>
      </c>
      <c r="D10785" s="591" t="s">
        <v>8495</v>
      </c>
      <c r="E10785" s="591">
        <v>63.13</v>
      </c>
    </row>
    <row r="10786" spans="1:5">
      <c r="A10786" s="591">
        <v>43147</v>
      </c>
      <c r="B10786" s="591" t="s">
        <v>11466</v>
      </c>
      <c r="C10786" s="591" t="s">
        <v>124</v>
      </c>
      <c r="D10786" s="591" t="s">
        <v>8495</v>
      </c>
      <c r="E10786" s="591">
        <v>24.45</v>
      </c>
    </row>
    <row r="10787" spans="1:5">
      <c r="A10787" s="591">
        <v>10608</v>
      </c>
      <c r="B10787" s="591" t="s">
        <v>11467</v>
      </c>
      <c r="C10787" s="591" t="s">
        <v>8494</v>
      </c>
      <c r="D10787" s="591" t="s">
        <v>8541</v>
      </c>
      <c r="E10787" s="602">
        <v>9614.7999999999993</v>
      </c>
    </row>
    <row r="10788" spans="1:5">
      <c r="A10788" s="591">
        <v>4069</v>
      </c>
      <c r="B10788" s="591" t="s">
        <v>11468</v>
      </c>
      <c r="C10788" s="591" t="s">
        <v>8643</v>
      </c>
      <c r="D10788" s="591" t="s">
        <v>8495</v>
      </c>
      <c r="E10788" s="591">
        <v>49.61</v>
      </c>
    </row>
    <row r="10789" spans="1:5">
      <c r="A10789" s="591">
        <v>40819</v>
      </c>
      <c r="B10789" s="591" t="s">
        <v>11469</v>
      </c>
      <c r="C10789" s="591" t="s">
        <v>8645</v>
      </c>
      <c r="D10789" s="591" t="s">
        <v>8495</v>
      </c>
      <c r="E10789" s="602">
        <v>8718.5</v>
      </c>
    </row>
    <row r="10790" spans="1:5">
      <c r="A10790" s="591">
        <v>34361</v>
      </c>
      <c r="B10790" s="591" t="s">
        <v>11470</v>
      </c>
      <c r="C10790" s="591" t="s">
        <v>124</v>
      </c>
      <c r="D10790" s="591" t="s">
        <v>8495</v>
      </c>
      <c r="E10790" s="591">
        <v>17.8</v>
      </c>
    </row>
    <row r="10791" spans="1:5">
      <c r="A10791" s="591">
        <v>36512</v>
      </c>
      <c r="B10791" s="591" t="s">
        <v>11471</v>
      </c>
      <c r="C10791" s="591" t="s">
        <v>8494</v>
      </c>
      <c r="D10791" s="591" t="s">
        <v>8541</v>
      </c>
      <c r="E10791" s="602">
        <v>21421.23</v>
      </c>
    </row>
    <row r="10792" spans="1:5">
      <c r="A10792" s="591">
        <v>44478</v>
      </c>
      <c r="B10792" s="591" t="s">
        <v>11472</v>
      </c>
      <c r="C10792" s="591" t="s">
        <v>124</v>
      </c>
      <c r="D10792" s="591" t="s">
        <v>8495</v>
      </c>
      <c r="E10792" s="591">
        <v>19.16</v>
      </c>
    </row>
    <row r="10793" spans="1:5">
      <c r="A10793" s="591">
        <v>44477</v>
      </c>
      <c r="B10793" s="591" t="s">
        <v>11473</v>
      </c>
      <c r="C10793" s="591" t="s">
        <v>124</v>
      </c>
      <c r="D10793" s="591" t="s">
        <v>8495</v>
      </c>
      <c r="E10793" s="591">
        <v>19.16</v>
      </c>
    </row>
    <row r="10794" spans="1:5">
      <c r="A10794" s="591">
        <v>11697</v>
      </c>
      <c r="B10794" s="591" t="s">
        <v>11474</v>
      </c>
      <c r="C10794" s="591" t="s">
        <v>8494</v>
      </c>
      <c r="D10794" s="591" t="s">
        <v>8495</v>
      </c>
      <c r="E10794" s="591">
        <v>778.91</v>
      </c>
    </row>
    <row r="10795" spans="1:5">
      <c r="A10795" s="591">
        <v>11698</v>
      </c>
      <c r="B10795" s="591" t="s">
        <v>11475</v>
      </c>
      <c r="C10795" s="591" t="s">
        <v>8494</v>
      </c>
      <c r="D10795" s="591" t="s">
        <v>8495</v>
      </c>
      <c r="E10795" s="591">
        <v>929.2</v>
      </c>
    </row>
    <row r="10796" spans="1:5">
      <c r="A10796" s="591">
        <v>11699</v>
      </c>
      <c r="B10796" s="591" t="s">
        <v>11476</v>
      </c>
      <c r="C10796" s="591" t="s">
        <v>8494</v>
      </c>
      <c r="D10796" s="591" t="s">
        <v>8495</v>
      </c>
      <c r="E10796" s="602">
        <v>1026.97</v>
      </c>
    </row>
    <row r="10797" spans="1:5">
      <c r="A10797" s="591">
        <v>10432</v>
      </c>
      <c r="B10797" s="591" t="s">
        <v>11477</v>
      </c>
      <c r="C10797" s="591" t="s">
        <v>8494</v>
      </c>
      <c r="D10797" s="591" t="s">
        <v>8495</v>
      </c>
      <c r="E10797" s="591">
        <v>363.88</v>
      </c>
    </row>
    <row r="10798" spans="1:5">
      <c r="A10798" s="591">
        <v>44020</v>
      </c>
      <c r="B10798" s="591" t="s">
        <v>11478</v>
      </c>
      <c r="C10798" s="591" t="s">
        <v>8494</v>
      </c>
      <c r="D10798" s="591" t="s">
        <v>8495</v>
      </c>
      <c r="E10798" s="591">
        <v>897.74</v>
      </c>
    </row>
    <row r="10799" spans="1:5">
      <c r="A10799" s="591">
        <v>41419</v>
      </c>
      <c r="B10799" s="591" t="s">
        <v>11479</v>
      </c>
      <c r="C10799" s="591" t="s">
        <v>8494</v>
      </c>
      <c r="D10799" s="591" t="s">
        <v>8495</v>
      </c>
      <c r="E10799" s="591">
        <v>9.48</v>
      </c>
    </row>
    <row r="10800" spans="1:5">
      <c r="A10800" s="591">
        <v>41420</v>
      </c>
      <c r="B10800" s="591" t="s">
        <v>11480</v>
      </c>
      <c r="C10800" s="591" t="s">
        <v>8494</v>
      </c>
      <c r="D10800" s="591" t="s">
        <v>8495</v>
      </c>
      <c r="E10800" s="591">
        <v>12.9</v>
      </c>
    </row>
    <row r="10801" spans="1:5">
      <c r="A10801" s="591">
        <v>41421</v>
      </c>
      <c r="B10801" s="591" t="s">
        <v>11481</v>
      </c>
      <c r="C10801" s="591" t="s">
        <v>8494</v>
      </c>
      <c r="D10801" s="591" t="s">
        <v>8495</v>
      </c>
      <c r="E10801" s="591">
        <v>12.87</v>
      </c>
    </row>
    <row r="10802" spans="1:5">
      <c r="A10802" s="591">
        <v>41422</v>
      </c>
      <c r="B10802" s="591" t="s">
        <v>11482</v>
      </c>
      <c r="C10802" s="591" t="s">
        <v>8494</v>
      </c>
      <c r="D10802" s="591" t="s">
        <v>8495</v>
      </c>
      <c r="E10802" s="591">
        <v>17.62</v>
      </c>
    </row>
    <row r="10803" spans="1:5">
      <c r="A10803" s="591">
        <v>41425</v>
      </c>
      <c r="B10803" s="591" t="s">
        <v>11483</v>
      </c>
      <c r="C10803" s="591" t="s">
        <v>8494</v>
      </c>
      <c r="D10803" s="591" t="s">
        <v>8495</v>
      </c>
      <c r="E10803" s="591">
        <v>9.01</v>
      </c>
    </row>
    <row r="10804" spans="1:5">
      <c r="A10804" s="591">
        <v>41426</v>
      </c>
      <c r="B10804" s="591" t="s">
        <v>11484</v>
      </c>
      <c r="C10804" s="591" t="s">
        <v>8494</v>
      </c>
      <c r="D10804" s="591" t="s">
        <v>8495</v>
      </c>
      <c r="E10804" s="591">
        <v>16.25</v>
      </c>
    </row>
    <row r="10805" spans="1:5">
      <c r="A10805" s="591">
        <v>41414</v>
      </c>
      <c r="B10805" s="591" t="s">
        <v>11485</v>
      </c>
      <c r="C10805" s="591" t="s">
        <v>8494</v>
      </c>
      <c r="D10805" s="591" t="s">
        <v>8495</v>
      </c>
      <c r="E10805" s="591">
        <v>29.83</v>
      </c>
    </row>
    <row r="10806" spans="1:5">
      <c r="A10806" s="591">
        <v>41415</v>
      </c>
      <c r="B10806" s="591" t="s">
        <v>11486</v>
      </c>
      <c r="C10806" s="591" t="s">
        <v>8494</v>
      </c>
      <c r="D10806" s="591" t="s">
        <v>8495</v>
      </c>
      <c r="E10806" s="591">
        <v>34.74</v>
      </c>
    </row>
    <row r="10807" spans="1:5">
      <c r="A10807" s="591">
        <v>37514</v>
      </c>
      <c r="B10807" s="591" t="s">
        <v>11487</v>
      </c>
      <c r="C10807" s="591" t="s">
        <v>8494</v>
      </c>
      <c r="D10807" s="591" t="s">
        <v>8541</v>
      </c>
      <c r="E10807" s="602">
        <v>360000</v>
      </c>
    </row>
    <row r="10808" spans="1:5">
      <c r="A10808" s="591">
        <v>37519</v>
      </c>
      <c r="B10808" s="591" t="s">
        <v>11488</v>
      </c>
      <c r="C10808" s="591" t="s">
        <v>8494</v>
      </c>
      <c r="D10808" s="591" t="s">
        <v>8541</v>
      </c>
      <c r="E10808" s="602">
        <v>555585.62</v>
      </c>
    </row>
    <row r="10809" spans="1:5">
      <c r="A10809" s="591">
        <v>37520</v>
      </c>
      <c r="B10809" s="591" t="s">
        <v>11489</v>
      </c>
      <c r="C10809" s="591" t="s">
        <v>8494</v>
      </c>
      <c r="D10809" s="591" t="s">
        <v>8541</v>
      </c>
      <c r="E10809" s="602">
        <v>546477.66</v>
      </c>
    </row>
    <row r="10810" spans="1:5">
      <c r="A10810" s="591">
        <v>37521</v>
      </c>
      <c r="B10810" s="591" t="s">
        <v>11490</v>
      </c>
      <c r="C10810" s="591" t="s">
        <v>8494</v>
      </c>
      <c r="D10810" s="591" t="s">
        <v>8541</v>
      </c>
      <c r="E10810" s="602">
        <v>666702.75</v>
      </c>
    </row>
    <row r="10811" spans="1:5">
      <c r="A10811" s="591">
        <v>37522</v>
      </c>
      <c r="B10811" s="591" t="s">
        <v>11491</v>
      </c>
      <c r="C10811" s="591" t="s">
        <v>8494</v>
      </c>
      <c r="D10811" s="591" t="s">
        <v>8541</v>
      </c>
      <c r="E10811" s="602">
        <v>686761.02</v>
      </c>
    </row>
    <row r="10812" spans="1:5">
      <c r="A10812" s="591">
        <v>37546</v>
      </c>
      <c r="B10812" s="591" t="s">
        <v>11492</v>
      </c>
      <c r="C10812" s="591" t="s">
        <v>8494</v>
      </c>
      <c r="D10812" s="591" t="s">
        <v>8495</v>
      </c>
      <c r="E10812" s="602">
        <v>13775.32</v>
      </c>
    </row>
    <row r="10813" spans="1:5">
      <c r="A10813" s="591">
        <v>37544</v>
      </c>
      <c r="B10813" s="591" t="s">
        <v>11493</v>
      </c>
      <c r="C10813" s="591" t="s">
        <v>8494</v>
      </c>
      <c r="D10813" s="591" t="s">
        <v>8495</v>
      </c>
      <c r="E10813" s="602">
        <v>14569.71</v>
      </c>
    </row>
    <row r="10814" spans="1:5">
      <c r="A10814" s="591">
        <v>37545</v>
      </c>
      <c r="B10814" s="591" t="s">
        <v>11494</v>
      </c>
      <c r="C10814" s="591" t="s">
        <v>8494</v>
      </c>
      <c r="D10814" s="591" t="s">
        <v>8495</v>
      </c>
      <c r="E10814" s="602">
        <v>17336</v>
      </c>
    </row>
    <row r="10815" spans="1:5">
      <c r="A10815" s="591">
        <v>36793</v>
      </c>
      <c r="B10815" s="591" t="s">
        <v>11495</v>
      </c>
      <c r="C10815" s="591" t="s">
        <v>8494</v>
      </c>
      <c r="D10815" s="591" t="s">
        <v>8495</v>
      </c>
      <c r="E10815" s="591">
        <v>964.47</v>
      </c>
    </row>
    <row r="10816" spans="1:5">
      <c r="A10816" s="591">
        <v>11769</v>
      </c>
      <c r="B10816" s="591" t="s">
        <v>11496</v>
      </c>
      <c r="C10816" s="591" t="s">
        <v>8494</v>
      </c>
      <c r="D10816" s="591" t="s">
        <v>8495</v>
      </c>
      <c r="E10816" s="591">
        <v>426.22</v>
      </c>
    </row>
    <row r="10817" spans="1:5">
      <c r="A10817" s="591">
        <v>11771</v>
      </c>
      <c r="B10817" s="591" t="s">
        <v>11497</v>
      </c>
      <c r="C10817" s="591" t="s">
        <v>8494</v>
      </c>
      <c r="D10817" s="591" t="s">
        <v>8495</v>
      </c>
      <c r="E10817" s="591">
        <v>522.07000000000005</v>
      </c>
    </row>
    <row r="10818" spans="1:5">
      <c r="A10818" s="591">
        <v>39919</v>
      </c>
      <c r="B10818" s="591" t="s">
        <v>11498</v>
      </c>
      <c r="C10818" s="591" t="s">
        <v>8494</v>
      </c>
      <c r="D10818" s="591" t="s">
        <v>8495</v>
      </c>
      <c r="E10818" s="602">
        <v>68953.08</v>
      </c>
    </row>
    <row r="10819" spans="1:5">
      <c r="A10819" s="591">
        <v>38385</v>
      </c>
      <c r="B10819" s="591" t="s">
        <v>11499</v>
      </c>
      <c r="C10819" s="591" t="s">
        <v>8494</v>
      </c>
      <c r="D10819" s="591" t="s">
        <v>8495</v>
      </c>
      <c r="E10819" s="591">
        <v>60.32</v>
      </c>
    </row>
    <row r="10820" spans="1:5">
      <c r="A10820" s="591">
        <v>36800</v>
      </c>
      <c r="B10820" s="591" t="s">
        <v>11500</v>
      </c>
      <c r="C10820" s="591" t="s">
        <v>8494</v>
      </c>
      <c r="D10820" s="591" t="s">
        <v>8495</v>
      </c>
      <c r="E10820" s="591">
        <v>256.11</v>
      </c>
    </row>
    <row r="10821" spans="1:5">
      <c r="A10821" s="591">
        <v>37587</v>
      </c>
      <c r="B10821" s="591" t="s">
        <v>11501</v>
      </c>
      <c r="C10821" s="591" t="s">
        <v>8494</v>
      </c>
      <c r="D10821" s="591" t="s">
        <v>8495</v>
      </c>
      <c r="E10821" s="591">
        <v>562.66999999999996</v>
      </c>
    </row>
    <row r="10822" spans="1:5">
      <c r="A10822" s="591">
        <v>11561</v>
      </c>
      <c r="B10822" s="591" t="s">
        <v>11502</v>
      </c>
      <c r="C10822" s="591" t="s">
        <v>8494</v>
      </c>
      <c r="D10822" s="591" t="s">
        <v>8495</v>
      </c>
      <c r="E10822" s="591">
        <v>281.14999999999998</v>
      </c>
    </row>
    <row r="10823" spans="1:5">
      <c r="A10823" s="591">
        <v>43604</v>
      </c>
      <c r="B10823" s="591" t="s">
        <v>11503</v>
      </c>
      <c r="C10823" s="591" t="s">
        <v>8494</v>
      </c>
      <c r="D10823" s="591" t="s">
        <v>8495</v>
      </c>
      <c r="E10823" s="591">
        <v>149.88999999999999</v>
      </c>
    </row>
    <row r="10824" spans="1:5">
      <c r="A10824" s="591">
        <v>11560</v>
      </c>
      <c r="B10824" s="591" t="s">
        <v>11504</v>
      </c>
      <c r="C10824" s="591" t="s">
        <v>8494</v>
      </c>
      <c r="D10824" s="591" t="s">
        <v>8495</v>
      </c>
      <c r="E10824" s="591">
        <v>217.01</v>
      </c>
    </row>
    <row r="10825" spans="1:5">
      <c r="A10825" s="591">
        <v>11499</v>
      </c>
      <c r="B10825" s="591" t="s">
        <v>11505</v>
      </c>
      <c r="C10825" s="591" t="s">
        <v>8494</v>
      </c>
      <c r="D10825" s="591" t="s">
        <v>8495</v>
      </c>
      <c r="E10825" s="591">
        <v>953.32</v>
      </c>
    </row>
    <row r="10826" spans="1:5">
      <c r="A10826" s="591">
        <v>34761</v>
      </c>
      <c r="B10826" s="591" t="s">
        <v>11506</v>
      </c>
      <c r="C10826" s="591" t="s">
        <v>8643</v>
      </c>
      <c r="D10826" s="591" t="s">
        <v>8495</v>
      </c>
      <c r="E10826" s="591">
        <v>15.05</v>
      </c>
    </row>
    <row r="10827" spans="1:5">
      <c r="A10827" s="591">
        <v>40924</v>
      </c>
      <c r="B10827" s="591" t="s">
        <v>11507</v>
      </c>
      <c r="C10827" s="591" t="s">
        <v>8645</v>
      </c>
      <c r="D10827" s="591" t="s">
        <v>8495</v>
      </c>
      <c r="E10827" s="602">
        <v>2646</v>
      </c>
    </row>
    <row r="10828" spans="1:5">
      <c r="A10828" s="591">
        <v>40983</v>
      </c>
      <c r="B10828" s="591" t="s">
        <v>11508</v>
      </c>
      <c r="C10828" s="591" t="s">
        <v>8645</v>
      </c>
      <c r="D10828" s="591" t="s">
        <v>8495</v>
      </c>
      <c r="E10828" s="602">
        <v>2755.38</v>
      </c>
    </row>
    <row r="10829" spans="1:5">
      <c r="A10829" s="591">
        <v>44497</v>
      </c>
      <c r="B10829" s="591" t="s">
        <v>11509</v>
      </c>
      <c r="C10829" s="591" t="s">
        <v>8643</v>
      </c>
      <c r="D10829" s="591" t="s">
        <v>8495</v>
      </c>
      <c r="E10829" s="591">
        <v>15.68</v>
      </c>
    </row>
    <row r="10830" spans="1:5">
      <c r="A10830" s="591">
        <v>2437</v>
      </c>
      <c r="B10830" s="591" t="s">
        <v>11510</v>
      </c>
      <c r="C10830" s="591" t="s">
        <v>8643</v>
      </c>
      <c r="D10830" s="591" t="s">
        <v>8495</v>
      </c>
      <c r="E10830" s="591">
        <v>11.74</v>
      </c>
    </row>
    <row r="10831" spans="1:5">
      <c r="A10831" s="591">
        <v>40921</v>
      </c>
      <c r="B10831" s="591" t="s">
        <v>11511</v>
      </c>
      <c r="C10831" s="591" t="s">
        <v>8645</v>
      </c>
      <c r="D10831" s="591" t="s">
        <v>8495</v>
      </c>
      <c r="E10831" s="602">
        <v>2064.71</v>
      </c>
    </row>
    <row r="10832" spans="1:5">
      <c r="A10832" s="591">
        <v>14252</v>
      </c>
      <c r="B10832" s="591" t="s">
        <v>11512</v>
      </c>
      <c r="C10832" s="591" t="s">
        <v>8494</v>
      </c>
      <c r="D10832" s="591" t="s">
        <v>8495</v>
      </c>
      <c r="E10832" s="602">
        <v>2837.43</v>
      </c>
    </row>
    <row r="10833" spans="1:5">
      <c r="A10833" s="591">
        <v>730</v>
      </c>
      <c r="B10833" s="591" t="s">
        <v>11513</v>
      </c>
      <c r="C10833" s="591" t="s">
        <v>8494</v>
      </c>
      <c r="D10833" s="591" t="s">
        <v>8495</v>
      </c>
      <c r="E10833" s="602">
        <v>7581.08</v>
      </c>
    </row>
    <row r="10834" spans="1:5">
      <c r="A10834" s="591">
        <v>723</v>
      </c>
      <c r="B10834" s="591" t="s">
        <v>11514</v>
      </c>
      <c r="C10834" s="591" t="s">
        <v>8494</v>
      </c>
      <c r="D10834" s="591" t="s">
        <v>8495</v>
      </c>
      <c r="E10834" s="602">
        <v>3768.06</v>
      </c>
    </row>
    <row r="10835" spans="1:5">
      <c r="A10835" s="591">
        <v>36502</v>
      </c>
      <c r="B10835" s="591" t="s">
        <v>11515</v>
      </c>
      <c r="C10835" s="591" t="s">
        <v>8494</v>
      </c>
      <c r="D10835" s="591" t="s">
        <v>8495</v>
      </c>
      <c r="E10835" s="602">
        <v>3541.53</v>
      </c>
    </row>
    <row r="10836" spans="1:5">
      <c r="A10836" s="591">
        <v>36503</v>
      </c>
      <c r="B10836" s="591" t="s">
        <v>11516</v>
      </c>
      <c r="C10836" s="591" t="s">
        <v>8494</v>
      </c>
      <c r="D10836" s="591" t="s">
        <v>8495</v>
      </c>
      <c r="E10836" s="602">
        <v>4367.12</v>
      </c>
    </row>
    <row r="10837" spans="1:5">
      <c r="A10837" s="591">
        <v>4090</v>
      </c>
      <c r="B10837" s="591" t="s">
        <v>11517</v>
      </c>
      <c r="C10837" s="591" t="s">
        <v>8494</v>
      </c>
      <c r="D10837" s="591" t="s">
        <v>8541</v>
      </c>
      <c r="E10837" s="602">
        <v>1170000</v>
      </c>
    </row>
    <row r="10838" spans="1:5">
      <c r="A10838" s="591">
        <v>13227</v>
      </c>
      <c r="B10838" s="591" t="s">
        <v>11518</v>
      </c>
      <c r="C10838" s="591" t="s">
        <v>8494</v>
      </c>
      <c r="D10838" s="591" t="s">
        <v>8541</v>
      </c>
      <c r="E10838" s="602">
        <v>1453870.89</v>
      </c>
    </row>
    <row r="10839" spans="1:5">
      <c r="A10839" s="591">
        <v>10597</v>
      </c>
      <c r="B10839" s="591" t="s">
        <v>11519</v>
      </c>
      <c r="C10839" s="591" t="s">
        <v>8494</v>
      </c>
      <c r="D10839" s="591" t="s">
        <v>8541</v>
      </c>
      <c r="E10839" s="602">
        <v>1530386.67</v>
      </c>
    </row>
    <row r="10840" spans="1:5">
      <c r="A10840" s="591">
        <v>39628</v>
      </c>
      <c r="B10840" s="591" t="s">
        <v>11520</v>
      </c>
      <c r="C10840" s="591" t="s">
        <v>8494</v>
      </c>
      <c r="D10840" s="591" t="s">
        <v>8541</v>
      </c>
      <c r="E10840" s="602">
        <v>4422.18</v>
      </c>
    </row>
    <row r="10841" spans="1:5">
      <c r="A10841" s="591">
        <v>39404</v>
      </c>
      <c r="B10841" s="591" t="s">
        <v>11521</v>
      </c>
      <c r="C10841" s="591" t="s">
        <v>8494</v>
      </c>
      <c r="D10841" s="591" t="s">
        <v>8541</v>
      </c>
      <c r="E10841" s="602">
        <v>2192.81</v>
      </c>
    </row>
    <row r="10842" spans="1:5">
      <c r="A10842" s="591">
        <v>39402</v>
      </c>
      <c r="B10842" s="591" t="s">
        <v>11522</v>
      </c>
      <c r="C10842" s="591" t="s">
        <v>8494</v>
      </c>
      <c r="D10842" s="591" t="s">
        <v>8541</v>
      </c>
      <c r="E10842" s="602">
        <v>1806.46</v>
      </c>
    </row>
    <row r="10843" spans="1:5">
      <c r="A10843" s="591">
        <v>39403</v>
      </c>
      <c r="B10843" s="591" t="s">
        <v>11523</v>
      </c>
      <c r="C10843" s="591" t="s">
        <v>8494</v>
      </c>
      <c r="D10843" s="591" t="s">
        <v>8541</v>
      </c>
      <c r="E10843" s="602">
        <v>1767.17</v>
      </c>
    </row>
    <row r="10844" spans="1:5">
      <c r="A10844" s="591">
        <v>4093</v>
      </c>
      <c r="B10844" s="591" t="s">
        <v>11524</v>
      </c>
      <c r="C10844" s="591" t="s">
        <v>8643</v>
      </c>
      <c r="D10844" s="591" t="s">
        <v>8541</v>
      </c>
      <c r="E10844" s="591">
        <v>23.62</v>
      </c>
    </row>
    <row r="10845" spans="1:5">
      <c r="A10845" s="591">
        <v>10512</v>
      </c>
      <c r="B10845" s="591" t="s">
        <v>11525</v>
      </c>
      <c r="C10845" s="591" t="s">
        <v>8645</v>
      </c>
      <c r="D10845" s="591" t="s">
        <v>8541</v>
      </c>
      <c r="E10845" s="602">
        <v>4150</v>
      </c>
    </row>
    <row r="10846" spans="1:5">
      <c r="A10846" s="591">
        <v>4243</v>
      </c>
      <c r="B10846" s="591" t="s">
        <v>11526</v>
      </c>
      <c r="C10846" s="591" t="s">
        <v>8643</v>
      </c>
      <c r="D10846" s="591" t="s">
        <v>8495</v>
      </c>
      <c r="E10846" s="591">
        <v>14.82</v>
      </c>
    </row>
    <row r="10847" spans="1:5">
      <c r="A10847" s="591">
        <v>20020</v>
      </c>
      <c r="B10847" s="591" t="s">
        <v>11527</v>
      </c>
      <c r="C10847" s="591" t="s">
        <v>8643</v>
      </c>
      <c r="D10847" s="591" t="s">
        <v>8541</v>
      </c>
      <c r="E10847" s="591">
        <v>24.54</v>
      </c>
    </row>
    <row r="10848" spans="1:5">
      <c r="A10848" s="591">
        <v>41038</v>
      </c>
      <c r="B10848" s="591" t="s">
        <v>11528</v>
      </c>
      <c r="C10848" s="591" t="s">
        <v>8645</v>
      </c>
      <c r="D10848" s="591" t="s">
        <v>8541</v>
      </c>
      <c r="E10848" s="602">
        <v>4312.7</v>
      </c>
    </row>
    <row r="10849" spans="1:5">
      <c r="A10849" s="591">
        <v>4094</v>
      </c>
      <c r="B10849" s="591" t="s">
        <v>11529</v>
      </c>
      <c r="C10849" s="591" t="s">
        <v>8643</v>
      </c>
      <c r="D10849" s="591" t="s">
        <v>8541</v>
      </c>
      <c r="E10849" s="591">
        <v>29.37</v>
      </c>
    </row>
    <row r="10850" spans="1:5">
      <c r="A10850" s="591">
        <v>40988</v>
      </c>
      <c r="B10850" s="591" t="s">
        <v>11530</v>
      </c>
      <c r="C10850" s="591" t="s">
        <v>8645</v>
      </c>
      <c r="D10850" s="591" t="s">
        <v>8541</v>
      </c>
      <c r="E10850" s="602">
        <v>5161.87</v>
      </c>
    </row>
    <row r="10851" spans="1:5">
      <c r="A10851" s="591">
        <v>4095</v>
      </c>
      <c r="B10851" s="591" t="s">
        <v>11531</v>
      </c>
      <c r="C10851" s="591" t="s">
        <v>8643</v>
      </c>
      <c r="D10851" s="591" t="s">
        <v>8541</v>
      </c>
      <c r="E10851" s="591">
        <v>19.670000000000002</v>
      </c>
    </row>
    <row r="10852" spans="1:5">
      <c r="A10852" s="591">
        <v>40990</v>
      </c>
      <c r="B10852" s="591" t="s">
        <v>11532</v>
      </c>
      <c r="C10852" s="591" t="s">
        <v>8645</v>
      </c>
      <c r="D10852" s="591" t="s">
        <v>8541</v>
      </c>
      <c r="E10852" s="602">
        <v>3456.84</v>
      </c>
    </row>
    <row r="10853" spans="1:5">
      <c r="A10853" s="591">
        <v>4096</v>
      </c>
      <c r="B10853" s="591" t="s">
        <v>11533</v>
      </c>
      <c r="C10853" s="591" t="s">
        <v>8643</v>
      </c>
      <c r="D10853" s="591" t="s">
        <v>8541</v>
      </c>
      <c r="E10853" s="591">
        <v>26.58</v>
      </c>
    </row>
    <row r="10854" spans="1:5">
      <c r="A10854" s="591">
        <v>40992</v>
      </c>
      <c r="B10854" s="591" t="s">
        <v>11534</v>
      </c>
      <c r="C10854" s="591" t="s">
        <v>8645</v>
      </c>
      <c r="D10854" s="591" t="s">
        <v>8541</v>
      </c>
      <c r="E10854" s="602">
        <v>4672.45</v>
      </c>
    </row>
    <row r="10855" spans="1:5">
      <c r="A10855" s="591">
        <v>4114</v>
      </c>
      <c r="B10855" s="591" t="s">
        <v>11535</v>
      </c>
      <c r="C10855" s="591" t="s">
        <v>8494</v>
      </c>
      <c r="D10855" s="591" t="s">
        <v>8495</v>
      </c>
      <c r="E10855" s="591">
        <v>102.46</v>
      </c>
    </row>
    <row r="10856" spans="1:5">
      <c r="A10856" s="591">
        <v>36797</v>
      </c>
      <c r="B10856" s="591" t="s">
        <v>11536</v>
      </c>
      <c r="C10856" s="591" t="s">
        <v>8494</v>
      </c>
      <c r="D10856" s="591" t="s">
        <v>8495</v>
      </c>
      <c r="E10856" s="591">
        <v>91.23</v>
      </c>
    </row>
    <row r="10857" spans="1:5">
      <c r="A10857" s="591">
        <v>4107</v>
      </c>
      <c r="B10857" s="591" t="s">
        <v>11537</v>
      </c>
      <c r="C10857" s="591" t="s">
        <v>8494</v>
      </c>
      <c r="D10857" s="591" t="s">
        <v>8495</v>
      </c>
      <c r="E10857" s="591">
        <v>86.02</v>
      </c>
    </row>
    <row r="10858" spans="1:5">
      <c r="A10858" s="591">
        <v>4102</v>
      </c>
      <c r="B10858" s="591" t="s">
        <v>11538</v>
      </c>
      <c r="C10858" s="591" t="s">
        <v>8494</v>
      </c>
      <c r="D10858" s="591" t="s">
        <v>8500</v>
      </c>
      <c r="E10858" s="591">
        <v>105</v>
      </c>
    </row>
    <row r="10859" spans="1:5">
      <c r="A10859" s="591">
        <v>36799</v>
      </c>
      <c r="B10859" s="591" t="s">
        <v>11539</v>
      </c>
      <c r="C10859" s="591" t="s">
        <v>8494</v>
      </c>
      <c r="D10859" s="591" t="s">
        <v>8495</v>
      </c>
      <c r="E10859" s="591">
        <v>88.55</v>
      </c>
    </row>
    <row r="10860" spans="1:5">
      <c r="A10860" s="591">
        <v>2747</v>
      </c>
      <c r="B10860" s="591" t="s">
        <v>11540</v>
      </c>
      <c r="C10860" s="591" t="s">
        <v>8539</v>
      </c>
      <c r="D10860" s="591" t="s">
        <v>8495</v>
      </c>
      <c r="E10860" s="591">
        <v>34.79</v>
      </c>
    </row>
    <row r="10861" spans="1:5">
      <c r="A10861" s="591">
        <v>21138</v>
      </c>
      <c r="B10861" s="591" t="s">
        <v>11541</v>
      </c>
      <c r="C10861" s="591" t="s">
        <v>8539</v>
      </c>
      <c r="D10861" s="591" t="s">
        <v>8500</v>
      </c>
      <c r="E10861" s="591">
        <v>11.03</v>
      </c>
    </row>
    <row r="10862" spans="1:5">
      <c r="A10862" s="591">
        <v>10826</v>
      </c>
      <c r="B10862" s="591" t="s">
        <v>11542</v>
      </c>
      <c r="C10862" s="591" t="s">
        <v>8494</v>
      </c>
      <c r="D10862" s="591" t="s">
        <v>8495</v>
      </c>
      <c r="E10862" s="591">
        <v>129.31</v>
      </c>
    </row>
    <row r="10863" spans="1:5">
      <c r="A10863" s="591">
        <v>365</v>
      </c>
      <c r="B10863" s="591" t="s">
        <v>11543</v>
      </c>
      <c r="C10863" s="591" t="s">
        <v>8494</v>
      </c>
      <c r="D10863" s="591" t="s">
        <v>8495</v>
      </c>
      <c r="E10863" s="591">
        <v>80.17</v>
      </c>
    </row>
    <row r="10864" spans="1:5">
      <c r="A10864" s="591">
        <v>38639</v>
      </c>
      <c r="B10864" s="591" t="s">
        <v>11544</v>
      </c>
      <c r="C10864" s="591" t="s">
        <v>8494</v>
      </c>
      <c r="D10864" s="591" t="s">
        <v>8495</v>
      </c>
      <c r="E10864" s="591">
        <v>310.33999999999997</v>
      </c>
    </row>
    <row r="10865" spans="1:5">
      <c r="A10865" s="591">
        <v>38640</v>
      </c>
      <c r="B10865" s="591" t="s">
        <v>11545</v>
      </c>
      <c r="C10865" s="591" t="s">
        <v>8494</v>
      </c>
      <c r="D10865" s="591" t="s">
        <v>8495</v>
      </c>
      <c r="E10865" s="591">
        <v>4.6500000000000004</v>
      </c>
    </row>
    <row r="10866" spans="1:5">
      <c r="A10866" s="591">
        <v>358</v>
      </c>
      <c r="B10866" s="591" t="s">
        <v>11546</v>
      </c>
      <c r="C10866" s="591" t="s">
        <v>8494</v>
      </c>
      <c r="D10866" s="591" t="s">
        <v>8495</v>
      </c>
      <c r="E10866" s="591">
        <v>95.68</v>
      </c>
    </row>
    <row r="10867" spans="1:5">
      <c r="A10867" s="591">
        <v>359</v>
      </c>
      <c r="B10867" s="591" t="s">
        <v>11547</v>
      </c>
      <c r="C10867" s="591" t="s">
        <v>8494</v>
      </c>
      <c r="D10867" s="591" t="s">
        <v>8495</v>
      </c>
      <c r="E10867" s="591">
        <v>196.55</v>
      </c>
    </row>
    <row r="10868" spans="1:5">
      <c r="A10868" s="591">
        <v>38641</v>
      </c>
      <c r="B10868" s="591" t="s">
        <v>11548</v>
      </c>
      <c r="C10868" s="591" t="s">
        <v>8494</v>
      </c>
      <c r="D10868" s="591" t="s">
        <v>8495</v>
      </c>
      <c r="E10868" s="591">
        <v>193.96</v>
      </c>
    </row>
    <row r="10869" spans="1:5">
      <c r="A10869" s="591">
        <v>360</v>
      </c>
      <c r="B10869" s="591" t="s">
        <v>11549</v>
      </c>
      <c r="C10869" s="591" t="s">
        <v>8494</v>
      </c>
      <c r="D10869" s="591" t="s">
        <v>8500</v>
      </c>
      <c r="E10869" s="591">
        <v>4.5</v>
      </c>
    </row>
    <row r="10870" spans="1:5">
      <c r="A10870" s="591">
        <v>42430</v>
      </c>
      <c r="B10870" s="591" t="s">
        <v>11550</v>
      </c>
      <c r="C10870" s="591" t="s">
        <v>8494</v>
      </c>
      <c r="D10870" s="591" t="s">
        <v>8541</v>
      </c>
      <c r="E10870" s="602">
        <v>6434.22</v>
      </c>
    </row>
    <row r="10871" spans="1:5">
      <c r="A10871" s="591">
        <v>4209</v>
      </c>
      <c r="B10871" s="591" t="s">
        <v>11551</v>
      </c>
      <c r="C10871" s="591" t="s">
        <v>8494</v>
      </c>
      <c r="D10871" s="591" t="s">
        <v>8495</v>
      </c>
      <c r="E10871" s="591">
        <v>18.34</v>
      </c>
    </row>
    <row r="10872" spans="1:5">
      <c r="A10872" s="591">
        <v>4180</v>
      </c>
      <c r="B10872" s="591" t="s">
        <v>11552</v>
      </c>
      <c r="C10872" s="591" t="s">
        <v>8494</v>
      </c>
      <c r="D10872" s="591" t="s">
        <v>8495</v>
      </c>
      <c r="E10872" s="591">
        <v>13.81</v>
      </c>
    </row>
    <row r="10873" spans="1:5">
      <c r="A10873" s="591">
        <v>4177</v>
      </c>
      <c r="B10873" s="591" t="s">
        <v>11553</v>
      </c>
      <c r="C10873" s="591" t="s">
        <v>8494</v>
      </c>
      <c r="D10873" s="591" t="s">
        <v>8495</v>
      </c>
      <c r="E10873" s="591">
        <v>4.58</v>
      </c>
    </row>
    <row r="10874" spans="1:5">
      <c r="A10874" s="591">
        <v>4179</v>
      </c>
      <c r="B10874" s="591" t="s">
        <v>11554</v>
      </c>
      <c r="C10874" s="591" t="s">
        <v>8494</v>
      </c>
      <c r="D10874" s="591" t="s">
        <v>8495</v>
      </c>
      <c r="E10874" s="591">
        <v>9.3800000000000008</v>
      </c>
    </row>
    <row r="10875" spans="1:5">
      <c r="A10875" s="591">
        <v>4208</v>
      </c>
      <c r="B10875" s="591" t="s">
        <v>11555</v>
      </c>
      <c r="C10875" s="591" t="s">
        <v>8494</v>
      </c>
      <c r="D10875" s="591" t="s">
        <v>8495</v>
      </c>
      <c r="E10875" s="591">
        <v>43.66</v>
      </c>
    </row>
    <row r="10876" spans="1:5">
      <c r="A10876" s="591">
        <v>4181</v>
      </c>
      <c r="B10876" s="591" t="s">
        <v>11556</v>
      </c>
      <c r="C10876" s="591" t="s">
        <v>8494</v>
      </c>
      <c r="D10876" s="591" t="s">
        <v>8495</v>
      </c>
      <c r="E10876" s="591">
        <v>28.52</v>
      </c>
    </row>
    <row r="10877" spans="1:5">
      <c r="A10877" s="591">
        <v>4178</v>
      </c>
      <c r="B10877" s="591" t="s">
        <v>11557</v>
      </c>
      <c r="C10877" s="591" t="s">
        <v>8494</v>
      </c>
      <c r="D10877" s="591" t="s">
        <v>8495</v>
      </c>
      <c r="E10877" s="591">
        <v>6.35</v>
      </c>
    </row>
    <row r="10878" spans="1:5">
      <c r="A10878" s="591">
        <v>4182</v>
      </c>
      <c r="B10878" s="591" t="s">
        <v>11558</v>
      </c>
      <c r="C10878" s="591" t="s">
        <v>8494</v>
      </c>
      <c r="D10878" s="591" t="s">
        <v>8495</v>
      </c>
      <c r="E10878" s="591">
        <v>71.02</v>
      </c>
    </row>
    <row r="10879" spans="1:5">
      <c r="A10879" s="591">
        <v>4183</v>
      </c>
      <c r="B10879" s="591" t="s">
        <v>11559</v>
      </c>
      <c r="C10879" s="591" t="s">
        <v>8494</v>
      </c>
      <c r="D10879" s="591" t="s">
        <v>8495</v>
      </c>
      <c r="E10879" s="591">
        <v>114.34</v>
      </c>
    </row>
    <row r="10880" spans="1:5">
      <c r="A10880" s="591">
        <v>4184</v>
      </c>
      <c r="B10880" s="591" t="s">
        <v>11560</v>
      </c>
      <c r="C10880" s="591" t="s">
        <v>8494</v>
      </c>
      <c r="D10880" s="591" t="s">
        <v>8495</v>
      </c>
      <c r="E10880" s="591">
        <v>252.4</v>
      </c>
    </row>
    <row r="10881" spans="1:5">
      <c r="A10881" s="591">
        <v>4185</v>
      </c>
      <c r="B10881" s="591" t="s">
        <v>11561</v>
      </c>
      <c r="C10881" s="591" t="s">
        <v>8494</v>
      </c>
      <c r="D10881" s="591" t="s">
        <v>8495</v>
      </c>
      <c r="E10881" s="591">
        <v>419.38</v>
      </c>
    </row>
    <row r="10882" spans="1:5">
      <c r="A10882" s="591">
        <v>4205</v>
      </c>
      <c r="B10882" s="591" t="s">
        <v>11562</v>
      </c>
      <c r="C10882" s="591" t="s">
        <v>8494</v>
      </c>
      <c r="D10882" s="591" t="s">
        <v>8495</v>
      </c>
      <c r="E10882" s="591">
        <v>24.22</v>
      </c>
    </row>
    <row r="10883" spans="1:5">
      <c r="A10883" s="591">
        <v>4192</v>
      </c>
      <c r="B10883" s="591" t="s">
        <v>11563</v>
      </c>
      <c r="C10883" s="591" t="s">
        <v>8494</v>
      </c>
      <c r="D10883" s="591" t="s">
        <v>8495</v>
      </c>
      <c r="E10883" s="591">
        <v>24.22</v>
      </c>
    </row>
    <row r="10884" spans="1:5">
      <c r="A10884" s="591">
        <v>4191</v>
      </c>
      <c r="B10884" s="591" t="s">
        <v>11564</v>
      </c>
      <c r="C10884" s="591" t="s">
        <v>8494</v>
      </c>
      <c r="D10884" s="591" t="s">
        <v>8495</v>
      </c>
      <c r="E10884" s="591">
        <v>24.22</v>
      </c>
    </row>
    <row r="10885" spans="1:5">
      <c r="A10885" s="591">
        <v>4207</v>
      </c>
      <c r="B10885" s="591" t="s">
        <v>11565</v>
      </c>
      <c r="C10885" s="591" t="s">
        <v>8494</v>
      </c>
      <c r="D10885" s="591" t="s">
        <v>8495</v>
      </c>
      <c r="E10885" s="591">
        <v>19.489999999999998</v>
      </c>
    </row>
    <row r="10886" spans="1:5">
      <c r="A10886" s="591">
        <v>4206</v>
      </c>
      <c r="B10886" s="591" t="s">
        <v>11566</v>
      </c>
      <c r="C10886" s="591" t="s">
        <v>8494</v>
      </c>
      <c r="D10886" s="591" t="s">
        <v>8495</v>
      </c>
      <c r="E10886" s="591">
        <v>18.920000000000002</v>
      </c>
    </row>
    <row r="10887" spans="1:5">
      <c r="A10887" s="591">
        <v>4190</v>
      </c>
      <c r="B10887" s="591" t="s">
        <v>11567</v>
      </c>
      <c r="C10887" s="591" t="s">
        <v>8494</v>
      </c>
      <c r="D10887" s="591" t="s">
        <v>8495</v>
      </c>
      <c r="E10887" s="591">
        <v>18.920000000000002</v>
      </c>
    </row>
    <row r="10888" spans="1:5">
      <c r="A10888" s="591">
        <v>4186</v>
      </c>
      <c r="B10888" s="591" t="s">
        <v>11568</v>
      </c>
      <c r="C10888" s="591" t="s">
        <v>8494</v>
      </c>
      <c r="D10888" s="591" t="s">
        <v>8495</v>
      </c>
      <c r="E10888" s="591">
        <v>5.59</v>
      </c>
    </row>
    <row r="10889" spans="1:5">
      <c r="A10889" s="591">
        <v>4188</v>
      </c>
      <c r="B10889" s="591" t="s">
        <v>11569</v>
      </c>
      <c r="C10889" s="591" t="s">
        <v>8494</v>
      </c>
      <c r="D10889" s="591" t="s">
        <v>8495</v>
      </c>
      <c r="E10889" s="591">
        <v>11.42</v>
      </c>
    </row>
    <row r="10890" spans="1:5">
      <c r="A10890" s="591">
        <v>4189</v>
      </c>
      <c r="B10890" s="591" t="s">
        <v>11570</v>
      </c>
      <c r="C10890" s="591" t="s">
        <v>8494</v>
      </c>
      <c r="D10890" s="591" t="s">
        <v>8495</v>
      </c>
      <c r="E10890" s="591">
        <v>11.42</v>
      </c>
    </row>
    <row r="10891" spans="1:5">
      <c r="A10891" s="591">
        <v>4197</v>
      </c>
      <c r="B10891" s="591" t="s">
        <v>11571</v>
      </c>
      <c r="C10891" s="591" t="s">
        <v>8494</v>
      </c>
      <c r="D10891" s="591" t="s">
        <v>8495</v>
      </c>
      <c r="E10891" s="591">
        <v>60.47</v>
      </c>
    </row>
    <row r="10892" spans="1:5">
      <c r="A10892" s="591">
        <v>4194</v>
      </c>
      <c r="B10892" s="591" t="s">
        <v>11572</v>
      </c>
      <c r="C10892" s="591" t="s">
        <v>8494</v>
      </c>
      <c r="D10892" s="591" t="s">
        <v>8495</v>
      </c>
      <c r="E10892" s="591">
        <v>36.54</v>
      </c>
    </row>
    <row r="10893" spans="1:5">
      <c r="A10893" s="591">
        <v>4193</v>
      </c>
      <c r="B10893" s="591" t="s">
        <v>11573</v>
      </c>
      <c r="C10893" s="591" t="s">
        <v>8494</v>
      </c>
      <c r="D10893" s="591" t="s">
        <v>8495</v>
      </c>
      <c r="E10893" s="591">
        <v>36.54</v>
      </c>
    </row>
    <row r="10894" spans="1:5">
      <c r="A10894" s="591">
        <v>4204</v>
      </c>
      <c r="B10894" s="591" t="s">
        <v>11574</v>
      </c>
      <c r="C10894" s="591" t="s">
        <v>8494</v>
      </c>
      <c r="D10894" s="591" t="s">
        <v>8495</v>
      </c>
      <c r="E10894" s="591">
        <v>36.54</v>
      </c>
    </row>
    <row r="10895" spans="1:5">
      <c r="A10895" s="591">
        <v>4187</v>
      </c>
      <c r="B10895" s="591" t="s">
        <v>11575</v>
      </c>
      <c r="C10895" s="591" t="s">
        <v>8494</v>
      </c>
      <c r="D10895" s="591" t="s">
        <v>8495</v>
      </c>
      <c r="E10895" s="591">
        <v>7.28</v>
      </c>
    </row>
    <row r="10896" spans="1:5">
      <c r="A10896" s="591">
        <v>4202</v>
      </c>
      <c r="B10896" s="591" t="s">
        <v>11576</v>
      </c>
      <c r="C10896" s="591" t="s">
        <v>8494</v>
      </c>
      <c r="D10896" s="591" t="s">
        <v>8495</v>
      </c>
      <c r="E10896" s="591">
        <v>110.44</v>
      </c>
    </row>
    <row r="10897" spans="1:5">
      <c r="A10897" s="591">
        <v>4203</v>
      </c>
      <c r="B10897" s="591" t="s">
        <v>11577</v>
      </c>
      <c r="C10897" s="591" t="s">
        <v>8494</v>
      </c>
      <c r="D10897" s="591" t="s">
        <v>8495</v>
      </c>
      <c r="E10897" s="591">
        <v>97.54</v>
      </c>
    </row>
    <row r="10898" spans="1:5">
      <c r="A10898" s="591">
        <v>40368</v>
      </c>
      <c r="B10898" s="591" t="s">
        <v>11578</v>
      </c>
      <c r="C10898" s="591" t="s">
        <v>8494</v>
      </c>
      <c r="D10898" s="591" t="s">
        <v>8541</v>
      </c>
      <c r="E10898" s="591">
        <v>56.02</v>
      </c>
    </row>
    <row r="10899" spans="1:5">
      <c r="A10899" s="591">
        <v>40365</v>
      </c>
      <c r="B10899" s="591" t="s">
        <v>11579</v>
      </c>
      <c r="C10899" s="591" t="s">
        <v>8494</v>
      </c>
      <c r="D10899" s="591" t="s">
        <v>8541</v>
      </c>
      <c r="E10899" s="591">
        <v>37.79</v>
      </c>
    </row>
    <row r="10900" spans="1:5">
      <c r="A10900" s="591">
        <v>40356</v>
      </c>
      <c r="B10900" s="591" t="s">
        <v>11580</v>
      </c>
      <c r="C10900" s="591" t="s">
        <v>8494</v>
      </c>
      <c r="D10900" s="591" t="s">
        <v>8541</v>
      </c>
      <c r="E10900" s="591">
        <v>12.91</v>
      </c>
    </row>
    <row r="10901" spans="1:5">
      <c r="A10901" s="591">
        <v>40362</v>
      </c>
      <c r="B10901" s="591" t="s">
        <v>11581</v>
      </c>
      <c r="C10901" s="591" t="s">
        <v>8494</v>
      </c>
      <c r="D10901" s="591" t="s">
        <v>8541</v>
      </c>
      <c r="E10901" s="591">
        <v>25.03</v>
      </c>
    </row>
    <row r="10902" spans="1:5">
      <c r="A10902" s="591">
        <v>40374</v>
      </c>
      <c r="B10902" s="591" t="s">
        <v>11582</v>
      </c>
      <c r="C10902" s="591" t="s">
        <v>8494</v>
      </c>
      <c r="D10902" s="591" t="s">
        <v>8541</v>
      </c>
      <c r="E10902" s="591">
        <v>146.41</v>
      </c>
    </row>
    <row r="10903" spans="1:5">
      <c r="A10903" s="591">
        <v>40371</v>
      </c>
      <c r="B10903" s="591" t="s">
        <v>11583</v>
      </c>
      <c r="C10903" s="591" t="s">
        <v>8494</v>
      </c>
      <c r="D10903" s="591" t="s">
        <v>8541</v>
      </c>
      <c r="E10903" s="591">
        <v>92.16</v>
      </c>
    </row>
    <row r="10904" spans="1:5">
      <c r="A10904" s="591">
        <v>40359</v>
      </c>
      <c r="B10904" s="591" t="s">
        <v>11584</v>
      </c>
      <c r="C10904" s="591" t="s">
        <v>8494</v>
      </c>
      <c r="D10904" s="591" t="s">
        <v>8541</v>
      </c>
      <c r="E10904" s="591">
        <v>16.68</v>
      </c>
    </row>
    <row r="10905" spans="1:5">
      <c r="A10905" s="591">
        <v>7595</v>
      </c>
      <c r="B10905" s="591" t="s">
        <v>11585</v>
      </c>
      <c r="C10905" s="591" t="s">
        <v>8643</v>
      </c>
      <c r="D10905" s="591" t="s">
        <v>8495</v>
      </c>
      <c r="E10905" s="591">
        <v>13.85</v>
      </c>
    </row>
    <row r="10906" spans="1:5">
      <c r="A10906" s="591">
        <v>41094</v>
      </c>
      <c r="B10906" s="591" t="s">
        <v>11586</v>
      </c>
      <c r="C10906" s="591" t="s">
        <v>8645</v>
      </c>
      <c r="D10906" s="591" t="s">
        <v>8495</v>
      </c>
      <c r="E10906" s="602">
        <v>2434.4299999999998</v>
      </c>
    </row>
    <row r="10907" spans="1:5">
      <c r="A10907" s="591">
        <v>39609</v>
      </c>
      <c r="B10907" s="591" t="s">
        <v>11587</v>
      </c>
      <c r="C10907" s="591" t="s">
        <v>8494</v>
      </c>
      <c r="D10907" s="591" t="s">
        <v>8495</v>
      </c>
      <c r="E10907" s="602">
        <v>48326.62</v>
      </c>
    </row>
    <row r="10908" spans="1:5">
      <c r="A10908" s="591">
        <v>39610</v>
      </c>
      <c r="B10908" s="591" t="s">
        <v>11588</v>
      </c>
      <c r="C10908" s="591" t="s">
        <v>8494</v>
      </c>
      <c r="D10908" s="591" t="s">
        <v>8495</v>
      </c>
      <c r="E10908" s="602">
        <v>70541.789999999994</v>
      </c>
    </row>
    <row r="10909" spans="1:5">
      <c r="A10909" s="591">
        <v>39611</v>
      </c>
      <c r="B10909" s="591" t="s">
        <v>11589</v>
      </c>
      <c r="C10909" s="591" t="s">
        <v>8494</v>
      </c>
      <c r="D10909" s="591" t="s">
        <v>8495</v>
      </c>
      <c r="E10909" s="602">
        <v>85367.12</v>
      </c>
    </row>
    <row r="10910" spans="1:5">
      <c r="A10910" s="591">
        <v>39612</v>
      </c>
      <c r="B10910" s="591" t="s">
        <v>11590</v>
      </c>
      <c r="C10910" s="591" t="s">
        <v>8494</v>
      </c>
      <c r="D10910" s="591" t="s">
        <v>8495</v>
      </c>
      <c r="E10910" s="602">
        <v>133729.51</v>
      </c>
    </row>
    <row r="10911" spans="1:5">
      <c r="A10911" s="591">
        <v>39608</v>
      </c>
      <c r="B10911" s="591" t="s">
        <v>11591</v>
      </c>
      <c r="C10911" s="591" t="s">
        <v>8494</v>
      </c>
      <c r="D10911" s="591" t="s">
        <v>8495</v>
      </c>
      <c r="E10911" s="602">
        <v>38641.46</v>
      </c>
    </row>
    <row r="10912" spans="1:5">
      <c r="A10912" s="591">
        <v>38175</v>
      </c>
      <c r="B10912" s="591" t="s">
        <v>11592</v>
      </c>
      <c r="C10912" s="591" t="s">
        <v>8494</v>
      </c>
      <c r="D10912" s="591" t="s">
        <v>8495</v>
      </c>
      <c r="E10912" s="591">
        <v>5.64</v>
      </c>
    </row>
    <row r="10913" spans="1:5">
      <c r="A10913" s="591">
        <v>38176</v>
      </c>
      <c r="B10913" s="591" t="s">
        <v>11593</v>
      </c>
      <c r="C10913" s="591" t="s">
        <v>8494</v>
      </c>
      <c r="D10913" s="591" t="s">
        <v>8495</v>
      </c>
      <c r="E10913" s="591">
        <v>16.579999999999998</v>
      </c>
    </row>
    <row r="10914" spans="1:5">
      <c r="A10914" s="591">
        <v>36152</v>
      </c>
      <c r="B10914" s="591" t="s">
        <v>11594</v>
      </c>
      <c r="C10914" s="591" t="s">
        <v>8494</v>
      </c>
      <c r="D10914" s="591" t="s">
        <v>8495</v>
      </c>
      <c r="E10914" s="591">
        <v>6.2</v>
      </c>
    </row>
    <row r="10915" spans="1:5">
      <c r="A10915" s="591">
        <v>4221</v>
      </c>
      <c r="B10915" s="591" t="s">
        <v>11595</v>
      </c>
      <c r="C10915" s="591" t="s">
        <v>8545</v>
      </c>
      <c r="D10915" s="591" t="s">
        <v>8500</v>
      </c>
      <c r="E10915" s="591">
        <v>6.24</v>
      </c>
    </row>
    <row r="10916" spans="1:5">
      <c r="A10916" s="591">
        <v>4227</v>
      </c>
      <c r="B10916" s="591" t="s">
        <v>11596</v>
      </c>
      <c r="C10916" s="591" t="s">
        <v>8545</v>
      </c>
      <c r="D10916" s="591" t="s">
        <v>8495</v>
      </c>
      <c r="E10916" s="591">
        <v>29.1</v>
      </c>
    </row>
    <row r="10917" spans="1:5">
      <c r="A10917" s="591">
        <v>38170</v>
      </c>
      <c r="B10917" s="591" t="s">
        <v>11597</v>
      </c>
      <c r="C10917" s="591" t="s">
        <v>8494</v>
      </c>
      <c r="D10917" s="591" t="s">
        <v>8495</v>
      </c>
      <c r="E10917" s="591">
        <v>24.64</v>
      </c>
    </row>
    <row r="10918" spans="1:5">
      <c r="A10918" s="591">
        <v>4252</v>
      </c>
      <c r="B10918" s="591" t="s">
        <v>11598</v>
      </c>
      <c r="C10918" s="591" t="s">
        <v>8643</v>
      </c>
      <c r="D10918" s="591" t="s">
        <v>8495</v>
      </c>
      <c r="E10918" s="591">
        <v>14.22</v>
      </c>
    </row>
    <row r="10919" spans="1:5">
      <c r="A10919" s="591">
        <v>40980</v>
      </c>
      <c r="B10919" s="591" t="s">
        <v>11599</v>
      </c>
      <c r="C10919" s="591" t="s">
        <v>8645</v>
      </c>
      <c r="D10919" s="591" t="s">
        <v>8495</v>
      </c>
      <c r="E10919" s="602">
        <v>2502.15</v>
      </c>
    </row>
    <row r="10920" spans="1:5">
      <c r="A10920" s="591">
        <v>41031</v>
      </c>
      <c r="B10920" s="591" t="s">
        <v>11600</v>
      </c>
      <c r="C10920" s="591" t="s">
        <v>8645</v>
      </c>
      <c r="D10920" s="591" t="s">
        <v>8495</v>
      </c>
      <c r="E10920" s="602">
        <v>2606.0500000000002</v>
      </c>
    </row>
    <row r="10921" spans="1:5">
      <c r="A10921" s="591">
        <v>37666</v>
      </c>
      <c r="B10921" s="591" t="s">
        <v>11601</v>
      </c>
      <c r="C10921" s="591" t="s">
        <v>8643</v>
      </c>
      <c r="D10921" s="591" t="s">
        <v>8495</v>
      </c>
      <c r="E10921" s="591">
        <v>13.29</v>
      </c>
    </row>
    <row r="10922" spans="1:5">
      <c r="A10922" s="591">
        <v>40986</v>
      </c>
      <c r="B10922" s="591" t="s">
        <v>11602</v>
      </c>
      <c r="C10922" s="591" t="s">
        <v>8645</v>
      </c>
      <c r="D10922" s="591" t="s">
        <v>8495</v>
      </c>
      <c r="E10922" s="602">
        <v>2338.16</v>
      </c>
    </row>
    <row r="10923" spans="1:5">
      <c r="A10923" s="591">
        <v>4250</v>
      </c>
      <c r="B10923" s="591" t="s">
        <v>11603</v>
      </c>
      <c r="C10923" s="591" t="s">
        <v>8643</v>
      </c>
      <c r="D10923" s="591" t="s">
        <v>8495</v>
      </c>
      <c r="E10923" s="591">
        <v>14.67</v>
      </c>
    </row>
    <row r="10924" spans="1:5">
      <c r="A10924" s="591">
        <v>40978</v>
      </c>
      <c r="B10924" s="591" t="s">
        <v>11604</v>
      </c>
      <c r="C10924" s="591" t="s">
        <v>8645</v>
      </c>
      <c r="D10924" s="591" t="s">
        <v>8495</v>
      </c>
      <c r="E10924" s="602">
        <v>2580.9</v>
      </c>
    </row>
    <row r="10925" spans="1:5">
      <c r="A10925" s="591">
        <v>44501</v>
      </c>
      <c r="B10925" s="591" t="s">
        <v>11605</v>
      </c>
      <c r="C10925" s="591" t="s">
        <v>8643</v>
      </c>
      <c r="D10925" s="591" t="s">
        <v>8495</v>
      </c>
      <c r="E10925" s="591">
        <v>14.82</v>
      </c>
    </row>
    <row r="10926" spans="1:5">
      <c r="A10926" s="591">
        <v>41043</v>
      </c>
      <c r="B10926" s="591" t="s">
        <v>11606</v>
      </c>
      <c r="C10926" s="591" t="s">
        <v>8645</v>
      </c>
      <c r="D10926" s="591" t="s">
        <v>8495</v>
      </c>
      <c r="E10926" s="602">
        <v>2606.0500000000002</v>
      </c>
    </row>
    <row r="10927" spans="1:5">
      <c r="A10927" s="591">
        <v>4234</v>
      </c>
      <c r="B10927" s="591" t="s">
        <v>11607</v>
      </c>
      <c r="C10927" s="591" t="s">
        <v>8643</v>
      </c>
      <c r="D10927" s="591" t="s">
        <v>8500</v>
      </c>
      <c r="E10927" s="591">
        <v>17.190000000000001</v>
      </c>
    </row>
    <row r="10928" spans="1:5">
      <c r="A10928" s="591">
        <v>40987</v>
      </c>
      <c r="B10928" s="591" t="s">
        <v>11608</v>
      </c>
      <c r="C10928" s="591" t="s">
        <v>8645</v>
      </c>
      <c r="D10928" s="591" t="s">
        <v>8495</v>
      </c>
      <c r="E10928" s="602">
        <v>3020.19</v>
      </c>
    </row>
    <row r="10929" spans="1:5">
      <c r="A10929" s="591">
        <v>4253</v>
      </c>
      <c r="B10929" s="591" t="s">
        <v>11609</v>
      </c>
      <c r="C10929" s="591" t="s">
        <v>8643</v>
      </c>
      <c r="D10929" s="591" t="s">
        <v>8495</v>
      </c>
      <c r="E10929" s="591">
        <v>14.35</v>
      </c>
    </row>
    <row r="10930" spans="1:5">
      <c r="A10930" s="591">
        <v>40981</v>
      </c>
      <c r="B10930" s="591" t="s">
        <v>11610</v>
      </c>
      <c r="C10930" s="591" t="s">
        <v>8645</v>
      </c>
      <c r="D10930" s="591" t="s">
        <v>8495</v>
      </c>
      <c r="E10930" s="602">
        <v>2523.27</v>
      </c>
    </row>
    <row r="10931" spans="1:5">
      <c r="A10931" s="591">
        <v>4254</v>
      </c>
      <c r="B10931" s="591" t="s">
        <v>11611</v>
      </c>
      <c r="C10931" s="591" t="s">
        <v>8643</v>
      </c>
      <c r="D10931" s="591" t="s">
        <v>8495</v>
      </c>
      <c r="E10931" s="591">
        <v>17.829999999999998</v>
      </c>
    </row>
    <row r="10932" spans="1:5">
      <c r="A10932" s="591">
        <v>41036</v>
      </c>
      <c r="B10932" s="591" t="s">
        <v>11612</v>
      </c>
      <c r="C10932" s="591" t="s">
        <v>8645</v>
      </c>
      <c r="D10932" s="591" t="s">
        <v>8495</v>
      </c>
      <c r="E10932" s="602">
        <v>3134</v>
      </c>
    </row>
    <row r="10933" spans="1:5">
      <c r="A10933" s="591">
        <v>4251</v>
      </c>
      <c r="B10933" s="591" t="s">
        <v>11613</v>
      </c>
      <c r="C10933" s="591" t="s">
        <v>8643</v>
      </c>
      <c r="D10933" s="591" t="s">
        <v>8495</v>
      </c>
      <c r="E10933" s="591">
        <v>12.53</v>
      </c>
    </row>
    <row r="10934" spans="1:5">
      <c r="A10934" s="591">
        <v>40979</v>
      </c>
      <c r="B10934" s="591" t="s">
        <v>11614</v>
      </c>
      <c r="C10934" s="591" t="s">
        <v>8645</v>
      </c>
      <c r="D10934" s="591" t="s">
        <v>8495</v>
      </c>
      <c r="E10934" s="602">
        <v>2203.0700000000002</v>
      </c>
    </row>
    <row r="10935" spans="1:5">
      <c r="A10935" s="591">
        <v>4230</v>
      </c>
      <c r="B10935" s="591" t="s">
        <v>11615</v>
      </c>
      <c r="C10935" s="591" t="s">
        <v>8643</v>
      </c>
      <c r="D10935" s="591" t="s">
        <v>8495</v>
      </c>
      <c r="E10935" s="591">
        <v>15.05</v>
      </c>
    </row>
    <row r="10936" spans="1:5">
      <c r="A10936" s="591">
        <v>40998</v>
      </c>
      <c r="B10936" s="591" t="s">
        <v>11616</v>
      </c>
      <c r="C10936" s="591" t="s">
        <v>8645</v>
      </c>
      <c r="D10936" s="591" t="s">
        <v>8495</v>
      </c>
      <c r="E10936" s="602">
        <v>2647.08</v>
      </c>
    </row>
    <row r="10937" spans="1:5">
      <c r="A10937" s="591">
        <v>4257</v>
      </c>
      <c r="B10937" s="591" t="s">
        <v>11617</v>
      </c>
      <c r="C10937" s="591" t="s">
        <v>8643</v>
      </c>
      <c r="D10937" s="591" t="s">
        <v>8495</v>
      </c>
      <c r="E10937" s="591">
        <v>12.86</v>
      </c>
    </row>
    <row r="10938" spans="1:5">
      <c r="A10938" s="591">
        <v>40982</v>
      </c>
      <c r="B10938" s="591" t="s">
        <v>11618</v>
      </c>
      <c r="C10938" s="591" t="s">
        <v>8645</v>
      </c>
      <c r="D10938" s="591" t="s">
        <v>8495</v>
      </c>
      <c r="E10938" s="602">
        <v>2260.14</v>
      </c>
    </row>
    <row r="10939" spans="1:5">
      <c r="A10939" s="591">
        <v>4240</v>
      </c>
      <c r="B10939" s="591" t="s">
        <v>11619</v>
      </c>
      <c r="C10939" s="591" t="s">
        <v>8643</v>
      </c>
      <c r="D10939" s="591" t="s">
        <v>8495</v>
      </c>
      <c r="E10939" s="591">
        <v>21.19</v>
      </c>
    </row>
    <row r="10940" spans="1:5">
      <c r="A10940" s="591">
        <v>41026</v>
      </c>
      <c r="B10940" s="591" t="s">
        <v>11620</v>
      </c>
      <c r="C10940" s="591" t="s">
        <v>8645</v>
      </c>
      <c r="D10940" s="591" t="s">
        <v>8495</v>
      </c>
      <c r="E10940" s="602">
        <v>3724.01</v>
      </c>
    </row>
    <row r="10941" spans="1:5">
      <c r="A10941" s="591">
        <v>4239</v>
      </c>
      <c r="B10941" s="591" t="s">
        <v>11621</v>
      </c>
      <c r="C10941" s="591" t="s">
        <v>8643</v>
      </c>
      <c r="D10941" s="591" t="s">
        <v>8495</v>
      </c>
      <c r="E10941" s="591">
        <v>21.19</v>
      </c>
    </row>
    <row r="10942" spans="1:5">
      <c r="A10942" s="591">
        <v>41024</v>
      </c>
      <c r="B10942" s="591" t="s">
        <v>11622</v>
      </c>
      <c r="C10942" s="591" t="s">
        <v>8645</v>
      </c>
      <c r="D10942" s="591" t="s">
        <v>8495</v>
      </c>
      <c r="E10942" s="602">
        <v>3724.01</v>
      </c>
    </row>
    <row r="10943" spans="1:5">
      <c r="A10943" s="591">
        <v>4248</v>
      </c>
      <c r="B10943" s="591" t="s">
        <v>11623</v>
      </c>
      <c r="C10943" s="591" t="s">
        <v>8643</v>
      </c>
      <c r="D10943" s="591" t="s">
        <v>8495</v>
      </c>
      <c r="E10943" s="591">
        <v>14.82</v>
      </c>
    </row>
    <row r="10944" spans="1:5">
      <c r="A10944" s="591">
        <v>41033</v>
      </c>
      <c r="B10944" s="591" t="s">
        <v>11624</v>
      </c>
      <c r="C10944" s="591" t="s">
        <v>8645</v>
      </c>
      <c r="D10944" s="591" t="s">
        <v>8495</v>
      </c>
      <c r="E10944" s="602">
        <v>2606.0500000000002</v>
      </c>
    </row>
    <row r="10945" spans="1:5">
      <c r="A10945" s="591">
        <v>44500</v>
      </c>
      <c r="B10945" s="591" t="s">
        <v>11625</v>
      </c>
      <c r="C10945" s="591" t="s">
        <v>8643</v>
      </c>
      <c r="D10945" s="591" t="s">
        <v>8495</v>
      </c>
      <c r="E10945" s="591">
        <v>14.82</v>
      </c>
    </row>
    <row r="10946" spans="1:5">
      <c r="A10946" s="591">
        <v>41040</v>
      </c>
      <c r="B10946" s="591" t="s">
        <v>11626</v>
      </c>
      <c r="C10946" s="591" t="s">
        <v>8645</v>
      </c>
      <c r="D10946" s="591" t="s">
        <v>8495</v>
      </c>
      <c r="E10946" s="602">
        <v>2606.0500000000002</v>
      </c>
    </row>
    <row r="10947" spans="1:5">
      <c r="A10947" s="591">
        <v>4238</v>
      </c>
      <c r="B10947" s="591" t="s">
        <v>11627</v>
      </c>
      <c r="C10947" s="591" t="s">
        <v>8643</v>
      </c>
      <c r="D10947" s="591" t="s">
        <v>8495</v>
      </c>
      <c r="E10947" s="591">
        <v>14.67</v>
      </c>
    </row>
    <row r="10948" spans="1:5">
      <c r="A10948" s="591">
        <v>41012</v>
      </c>
      <c r="B10948" s="591" t="s">
        <v>11628</v>
      </c>
      <c r="C10948" s="591" t="s">
        <v>8645</v>
      </c>
      <c r="D10948" s="591" t="s">
        <v>8495</v>
      </c>
      <c r="E10948" s="602">
        <v>2580.9</v>
      </c>
    </row>
    <row r="10949" spans="1:5">
      <c r="A10949" s="591">
        <v>4233</v>
      </c>
      <c r="B10949" s="591" t="s">
        <v>11629</v>
      </c>
      <c r="C10949" s="591" t="s">
        <v>8643</v>
      </c>
      <c r="D10949" s="591" t="s">
        <v>8495</v>
      </c>
      <c r="E10949" s="591">
        <v>21.19</v>
      </c>
    </row>
    <row r="10950" spans="1:5">
      <c r="A10950" s="591">
        <v>41001</v>
      </c>
      <c r="B10950" s="591" t="s">
        <v>11630</v>
      </c>
      <c r="C10950" s="591" t="s">
        <v>8645</v>
      </c>
      <c r="D10950" s="591" t="s">
        <v>8495</v>
      </c>
      <c r="E10950" s="602">
        <v>3724.01</v>
      </c>
    </row>
    <row r="10951" spans="1:5">
      <c r="A10951" s="591">
        <v>2</v>
      </c>
      <c r="B10951" s="591" t="s">
        <v>11631</v>
      </c>
      <c r="C10951" s="591" t="s">
        <v>8641</v>
      </c>
      <c r="D10951" s="591" t="s">
        <v>8495</v>
      </c>
      <c r="E10951" s="591">
        <v>28.49</v>
      </c>
    </row>
    <row r="10952" spans="1:5">
      <c r="A10952" s="591">
        <v>36517</v>
      </c>
      <c r="B10952" s="591" t="s">
        <v>11632</v>
      </c>
      <c r="C10952" s="591" t="s">
        <v>8494</v>
      </c>
      <c r="D10952" s="591" t="s">
        <v>8541</v>
      </c>
      <c r="E10952" s="602">
        <v>590520</v>
      </c>
    </row>
    <row r="10953" spans="1:5">
      <c r="A10953" s="591">
        <v>4262</v>
      </c>
      <c r="B10953" s="591" t="s">
        <v>11633</v>
      </c>
      <c r="C10953" s="591" t="s">
        <v>8494</v>
      </c>
      <c r="D10953" s="591" t="s">
        <v>8541</v>
      </c>
      <c r="E10953" s="602">
        <v>665000</v>
      </c>
    </row>
    <row r="10954" spans="1:5">
      <c r="A10954" s="591">
        <v>4263</v>
      </c>
      <c r="B10954" s="591" t="s">
        <v>11634</v>
      </c>
      <c r="C10954" s="591" t="s">
        <v>8494</v>
      </c>
      <c r="D10954" s="591" t="s">
        <v>8541</v>
      </c>
      <c r="E10954" s="602">
        <v>922133.28</v>
      </c>
    </row>
    <row r="10955" spans="1:5">
      <c r="A10955" s="591">
        <v>36518</v>
      </c>
      <c r="B10955" s="591" t="s">
        <v>11635</v>
      </c>
      <c r="C10955" s="591" t="s">
        <v>8494</v>
      </c>
      <c r="D10955" s="591" t="s">
        <v>8541</v>
      </c>
      <c r="E10955" s="602">
        <v>1049813.28</v>
      </c>
    </row>
    <row r="10956" spans="1:5">
      <c r="A10956" s="591">
        <v>14221</v>
      </c>
      <c r="B10956" s="591" t="s">
        <v>11636</v>
      </c>
      <c r="C10956" s="591" t="s">
        <v>8494</v>
      </c>
      <c r="D10956" s="591" t="s">
        <v>8541</v>
      </c>
      <c r="E10956" s="602">
        <v>612686.64</v>
      </c>
    </row>
    <row r="10957" spans="1:5">
      <c r="A10957" s="591">
        <v>38402</v>
      </c>
      <c r="B10957" s="591" t="s">
        <v>11637</v>
      </c>
      <c r="C10957" s="591" t="s">
        <v>8494</v>
      </c>
      <c r="D10957" s="591" t="s">
        <v>8495</v>
      </c>
      <c r="E10957" s="591">
        <v>18.34</v>
      </c>
    </row>
    <row r="10958" spans="1:5">
      <c r="A10958" s="591">
        <v>3412</v>
      </c>
      <c r="B10958" s="591" t="s">
        <v>11638</v>
      </c>
      <c r="C10958" s="591" t="s">
        <v>8898</v>
      </c>
      <c r="D10958" s="591" t="s">
        <v>8541</v>
      </c>
      <c r="E10958" s="591">
        <v>20.100000000000001</v>
      </c>
    </row>
    <row r="10959" spans="1:5">
      <c r="A10959" s="591">
        <v>3413</v>
      </c>
      <c r="B10959" s="591" t="s">
        <v>11639</v>
      </c>
      <c r="C10959" s="591" t="s">
        <v>8898</v>
      </c>
      <c r="D10959" s="591" t="s">
        <v>8541</v>
      </c>
      <c r="E10959" s="591">
        <v>45.26</v>
      </c>
    </row>
    <row r="10960" spans="1:5">
      <c r="A10960" s="591">
        <v>39744</v>
      </c>
      <c r="B10960" s="591" t="s">
        <v>11640</v>
      </c>
      <c r="C10960" s="591" t="s">
        <v>8898</v>
      </c>
      <c r="D10960" s="591" t="s">
        <v>8541</v>
      </c>
      <c r="E10960" s="591">
        <v>35.14</v>
      </c>
    </row>
    <row r="10961" spans="1:5">
      <c r="A10961" s="591">
        <v>39745</v>
      </c>
      <c r="B10961" s="591" t="s">
        <v>11641</v>
      </c>
      <c r="C10961" s="591" t="s">
        <v>8898</v>
      </c>
      <c r="D10961" s="591" t="s">
        <v>8541</v>
      </c>
      <c r="E10961" s="591">
        <v>74.17</v>
      </c>
    </row>
    <row r="10962" spans="1:5">
      <c r="A10962" s="591">
        <v>39637</v>
      </c>
      <c r="B10962" s="591" t="s">
        <v>11642</v>
      </c>
      <c r="C10962" s="591" t="s">
        <v>8898</v>
      </c>
      <c r="D10962" s="591" t="s">
        <v>8495</v>
      </c>
      <c r="E10962" s="591">
        <v>102.82</v>
      </c>
    </row>
    <row r="10963" spans="1:5">
      <c r="A10963" s="591">
        <v>39638</v>
      </c>
      <c r="B10963" s="591" t="s">
        <v>11643</v>
      </c>
      <c r="C10963" s="591" t="s">
        <v>8898</v>
      </c>
      <c r="D10963" s="591" t="s">
        <v>8495</v>
      </c>
      <c r="E10963" s="591">
        <v>116.35</v>
      </c>
    </row>
    <row r="10964" spans="1:5">
      <c r="A10964" s="591">
        <v>39639</v>
      </c>
      <c r="B10964" s="591" t="s">
        <v>11644</v>
      </c>
      <c r="C10964" s="591" t="s">
        <v>8898</v>
      </c>
      <c r="D10964" s="591" t="s">
        <v>8495</v>
      </c>
      <c r="E10964" s="591">
        <v>175.54</v>
      </c>
    </row>
    <row r="10965" spans="1:5">
      <c r="A10965" s="591">
        <v>39517</v>
      </c>
      <c r="B10965" s="591" t="s">
        <v>11645</v>
      </c>
      <c r="C10965" s="591" t="s">
        <v>8898</v>
      </c>
      <c r="D10965" s="591" t="s">
        <v>8495</v>
      </c>
      <c r="E10965" s="591">
        <v>220.89</v>
      </c>
    </row>
    <row r="10966" spans="1:5">
      <c r="A10966" s="591">
        <v>39518</v>
      </c>
      <c r="B10966" s="591" t="s">
        <v>11646</v>
      </c>
      <c r="C10966" s="591" t="s">
        <v>8898</v>
      </c>
      <c r="D10966" s="591" t="s">
        <v>8495</v>
      </c>
      <c r="E10966" s="591">
        <v>261.88</v>
      </c>
    </row>
    <row r="10967" spans="1:5">
      <c r="A10967" s="591">
        <v>38366</v>
      </c>
      <c r="B10967" s="591" t="s">
        <v>11647</v>
      </c>
      <c r="C10967" s="591" t="s">
        <v>8898</v>
      </c>
      <c r="D10967" s="591" t="s">
        <v>8541</v>
      </c>
      <c r="E10967" s="591">
        <v>5.85</v>
      </c>
    </row>
    <row r="10968" spans="1:5">
      <c r="A10968" s="591">
        <v>11703</v>
      </c>
      <c r="B10968" s="591" t="s">
        <v>11648</v>
      </c>
      <c r="C10968" s="591" t="s">
        <v>8494</v>
      </c>
      <c r="D10968" s="591" t="s">
        <v>8495</v>
      </c>
      <c r="E10968" s="591">
        <v>32.049999999999997</v>
      </c>
    </row>
    <row r="10969" spans="1:5">
      <c r="A10969" s="591">
        <v>37400</v>
      </c>
      <c r="B10969" s="591" t="s">
        <v>11649</v>
      </c>
      <c r="C10969" s="591" t="s">
        <v>8494</v>
      </c>
      <c r="D10969" s="591" t="s">
        <v>8495</v>
      </c>
      <c r="E10969" s="591">
        <v>49.96</v>
      </c>
    </row>
    <row r="10970" spans="1:5">
      <c r="A10970" s="591">
        <v>25400</v>
      </c>
      <c r="B10970" s="591" t="s">
        <v>11650</v>
      </c>
      <c r="C10970" s="591" t="s">
        <v>8494</v>
      </c>
      <c r="D10970" s="591" t="s">
        <v>8495</v>
      </c>
      <c r="E10970" s="602">
        <v>4438.1000000000004</v>
      </c>
    </row>
    <row r="10971" spans="1:5">
      <c r="A10971" s="591">
        <v>4276</v>
      </c>
      <c r="B10971" s="591" t="s">
        <v>11651</v>
      </c>
      <c r="C10971" s="591" t="s">
        <v>8494</v>
      </c>
      <c r="D10971" s="591" t="s">
        <v>8495</v>
      </c>
      <c r="E10971" s="591">
        <v>240.1</v>
      </c>
    </row>
    <row r="10972" spans="1:5">
      <c r="A10972" s="591">
        <v>4273</v>
      </c>
      <c r="B10972" s="591" t="s">
        <v>11652</v>
      </c>
      <c r="C10972" s="591" t="s">
        <v>8494</v>
      </c>
      <c r="D10972" s="591" t="s">
        <v>8495</v>
      </c>
      <c r="E10972" s="591">
        <v>435.93</v>
      </c>
    </row>
    <row r="10973" spans="1:5">
      <c r="A10973" s="591">
        <v>4274</v>
      </c>
      <c r="B10973" s="591" t="s">
        <v>11653</v>
      </c>
      <c r="C10973" s="591" t="s">
        <v>8494</v>
      </c>
      <c r="D10973" s="591" t="s">
        <v>8500</v>
      </c>
      <c r="E10973" s="591">
        <v>159.47999999999999</v>
      </c>
    </row>
    <row r="10974" spans="1:5">
      <c r="A10974" s="591">
        <v>39438</v>
      </c>
      <c r="B10974" s="591" t="s">
        <v>11654</v>
      </c>
      <c r="C10974" s="591" t="s">
        <v>8494</v>
      </c>
      <c r="D10974" s="591" t="s">
        <v>8495</v>
      </c>
      <c r="E10974" s="591">
        <v>0.26</v>
      </c>
    </row>
    <row r="10975" spans="1:5">
      <c r="A10975" s="591">
        <v>4379</v>
      </c>
      <c r="B10975" s="591" t="s">
        <v>11655</v>
      </c>
      <c r="C10975" s="591" t="s">
        <v>8494</v>
      </c>
      <c r="D10975" s="591" t="s">
        <v>8495</v>
      </c>
      <c r="E10975" s="591">
        <v>0.05</v>
      </c>
    </row>
    <row r="10976" spans="1:5">
      <c r="A10976" s="591">
        <v>4377</v>
      </c>
      <c r="B10976" s="591" t="s">
        <v>11656</v>
      </c>
      <c r="C10976" s="591" t="s">
        <v>8494</v>
      </c>
      <c r="D10976" s="591" t="s">
        <v>8495</v>
      </c>
      <c r="E10976" s="591">
        <v>0.19</v>
      </c>
    </row>
    <row r="10977" spans="1:5">
      <c r="A10977" s="591">
        <v>4356</v>
      </c>
      <c r="B10977" s="591" t="s">
        <v>11657</v>
      </c>
      <c r="C10977" s="591" t="s">
        <v>8494</v>
      </c>
      <c r="D10977" s="591" t="s">
        <v>8495</v>
      </c>
      <c r="E10977" s="591">
        <v>0.27</v>
      </c>
    </row>
    <row r="10978" spans="1:5">
      <c r="A10978" s="591">
        <v>13246</v>
      </c>
      <c r="B10978" s="591" t="s">
        <v>11658</v>
      </c>
      <c r="C10978" s="591" t="s">
        <v>8494</v>
      </c>
      <c r="D10978" s="591" t="s">
        <v>8495</v>
      </c>
      <c r="E10978" s="591">
        <v>0.46</v>
      </c>
    </row>
    <row r="10979" spans="1:5">
      <c r="A10979" s="591">
        <v>13294</v>
      </c>
      <c r="B10979" s="591" t="s">
        <v>11659</v>
      </c>
      <c r="C10979" s="591" t="s">
        <v>8494</v>
      </c>
      <c r="D10979" s="591" t="s">
        <v>8495</v>
      </c>
      <c r="E10979" s="591">
        <v>1.54</v>
      </c>
    </row>
    <row r="10980" spans="1:5">
      <c r="A10980" s="591">
        <v>11963</v>
      </c>
      <c r="B10980" s="591" t="s">
        <v>11660</v>
      </c>
      <c r="C10980" s="591" t="s">
        <v>8494</v>
      </c>
      <c r="D10980" s="591" t="s">
        <v>8495</v>
      </c>
      <c r="E10980" s="591">
        <v>9.7100000000000009</v>
      </c>
    </row>
    <row r="10981" spans="1:5">
      <c r="A10981" s="591">
        <v>11964</v>
      </c>
      <c r="B10981" s="591" t="s">
        <v>11661</v>
      </c>
      <c r="C10981" s="591" t="s">
        <v>8494</v>
      </c>
      <c r="D10981" s="591" t="s">
        <v>8495</v>
      </c>
      <c r="E10981" s="591">
        <v>2.4500000000000002</v>
      </c>
    </row>
    <row r="10982" spans="1:5">
      <c r="A10982" s="591">
        <v>4346</v>
      </c>
      <c r="B10982" s="591" t="s">
        <v>11662</v>
      </c>
      <c r="C10982" s="591" t="s">
        <v>8494</v>
      </c>
      <c r="D10982" s="591" t="s">
        <v>8495</v>
      </c>
      <c r="E10982" s="591">
        <v>10.4</v>
      </c>
    </row>
    <row r="10983" spans="1:5">
      <c r="A10983" s="591">
        <v>11955</v>
      </c>
      <c r="B10983" s="591" t="s">
        <v>11663</v>
      </c>
      <c r="C10983" s="591" t="s">
        <v>8494</v>
      </c>
      <c r="D10983" s="591" t="s">
        <v>8495</v>
      </c>
      <c r="E10983" s="591">
        <v>4.55</v>
      </c>
    </row>
    <row r="10984" spans="1:5">
      <c r="A10984" s="591">
        <v>11960</v>
      </c>
      <c r="B10984" s="591" t="s">
        <v>11664</v>
      </c>
      <c r="C10984" s="591" t="s">
        <v>8494</v>
      </c>
      <c r="D10984" s="591" t="s">
        <v>8495</v>
      </c>
      <c r="E10984" s="591">
        <v>0.15</v>
      </c>
    </row>
    <row r="10985" spans="1:5">
      <c r="A10985" s="591">
        <v>4333</v>
      </c>
      <c r="B10985" s="591" t="s">
        <v>11665</v>
      </c>
      <c r="C10985" s="591" t="s">
        <v>8494</v>
      </c>
      <c r="D10985" s="591" t="s">
        <v>8495</v>
      </c>
      <c r="E10985" s="591">
        <v>0.27</v>
      </c>
    </row>
    <row r="10986" spans="1:5">
      <c r="A10986" s="591">
        <v>4358</v>
      </c>
      <c r="B10986" s="591" t="s">
        <v>11666</v>
      </c>
      <c r="C10986" s="591" t="s">
        <v>8494</v>
      </c>
      <c r="D10986" s="591" t="s">
        <v>8495</v>
      </c>
      <c r="E10986" s="591">
        <v>2.08</v>
      </c>
    </row>
    <row r="10987" spans="1:5">
      <c r="A10987" s="591">
        <v>39435</v>
      </c>
      <c r="B10987" s="591" t="s">
        <v>11667</v>
      </c>
      <c r="C10987" s="591" t="s">
        <v>8494</v>
      </c>
      <c r="D10987" s="591" t="s">
        <v>8495</v>
      </c>
      <c r="E10987" s="591">
        <v>0.1</v>
      </c>
    </row>
    <row r="10988" spans="1:5">
      <c r="A10988" s="591">
        <v>39436</v>
      </c>
      <c r="B10988" s="591" t="s">
        <v>11668</v>
      </c>
      <c r="C10988" s="591" t="s">
        <v>8494</v>
      </c>
      <c r="D10988" s="591" t="s">
        <v>8495</v>
      </c>
      <c r="E10988" s="591">
        <v>0.18</v>
      </c>
    </row>
    <row r="10989" spans="1:5">
      <c r="A10989" s="591">
        <v>39437</v>
      </c>
      <c r="B10989" s="591" t="s">
        <v>11669</v>
      </c>
      <c r="C10989" s="591" t="s">
        <v>8494</v>
      </c>
      <c r="D10989" s="591" t="s">
        <v>8495</v>
      </c>
      <c r="E10989" s="591">
        <v>0.23</v>
      </c>
    </row>
    <row r="10990" spans="1:5">
      <c r="A10990" s="591">
        <v>39439</v>
      </c>
      <c r="B10990" s="591" t="s">
        <v>11670</v>
      </c>
      <c r="C10990" s="591" t="s">
        <v>8494</v>
      </c>
      <c r="D10990" s="591" t="s">
        <v>8495</v>
      </c>
      <c r="E10990" s="591">
        <v>0.16</v>
      </c>
    </row>
    <row r="10991" spans="1:5">
      <c r="A10991" s="591">
        <v>39440</v>
      </c>
      <c r="B10991" s="591" t="s">
        <v>11671</v>
      </c>
      <c r="C10991" s="591" t="s">
        <v>8494</v>
      </c>
      <c r="D10991" s="591" t="s">
        <v>8495</v>
      </c>
      <c r="E10991" s="591">
        <v>0.2</v>
      </c>
    </row>
    <row r="10992" spans="1:5">
      <c r="A10992" s="591">
        <v>39441</v>
      </c>
      <c r="B10992" s="591" t="s">
        <v>11672</v>
      </c>
      <c r="C10992" s="591" t="s">
        <v>8494</v>
      </c>
      <c r="D10992" s="591" t="s">
        <v>8495</v>
      </c>
      <c r="E10992" s="591">
        <v>0.26</v>
      </c>
    </row>
    <row r="10993" spans="1:5">
      <c r="A10993" s="591">
        <v>39442</v>
      </c>
      <c r="B10993" s="591" t="s">
        <v>11673</v>
      </c>
      <c r="C10993" s="591" t="s">
        <v>8494</v>
      </c>
      <c r="D10993" s="591" t="s">
        <v>8495</v>
      </c>
      <c r="E10993" s="591">
        <v>0.19</v>
      </c>
    </row>
    <row r="10994" spans="1:5">
      <c r="A10994" s="591">
        <v>39443</v>
      </c>
      <c r="B10994" s="591" t="s">
        <v>11674</v>
      </c>
      <c r="C10994" s="591" t="s">
        <v>8494</v>
      </c>
      <c r="D10994" s="591" t="s">
        <v>8495</v>
      </c>
      <c r="E10994" s="591">
        <v>0.24</v>
      </c>
    </row>
    <row r="10995" spans="1:5">
      <c r="A10995" s="591">
        <v>4329</v>
      </c>
      <c r="B10995" s="591" t="s">
        <v>11675</v>
      </c>
      <c r="C10995" s="591" t="s">
        <v>8494</v>
      </c>
      <c r="D10995" s="591" t="s">
        <v>8500</v>
      </c>
      <c r="E10995" s="591">
        <v>2.2200000000000002</v>
      </c>
    </row>
    <row r="10996" spans="1:5">
      <c r="A10996" s="591">
        <v>4383</v>
      </c>
      <c r="B10996" s="591" t="s">
        <v>11676</v>
      </c>
      <c r="C10996" s="591" t="s">
        <v>8494</v>
      </c>
      <c r="D10996" s="591" t="s">
        <v>8495</v>
      </c>
      <c r="E10996" s="591">
        <v>20.07</v>
      </c>
    </row>
    <row r="10997" spans="1:5">
      <c r="A10997" s="591">
        <v>4344</v>
      </c>
      <c r="B10997" s="591" t="s">
        <v>11677</v>
      </c>
      <c r="C10997" s="591" t="s">
        <v>8494</v>
      </c>
      <c r="D10997" s="591" t="s">
        <v>8495</v>
      </c>
      <c r="E10997" s="591">
        <v>21.04</v>
      </c>
    </row>
    <row r="10998" spans="1:5">
      <c r="A10998" s="591">
        <v>436</v>
      </c>
      <c r="B10998" s="591" t="s">
        <v>11678</v>
      </c>
      <c r="C10998" s="591" t="s">
        <v>8494</v>
      </c>
      <c r="D10998" s="591" t="s">
        <v>8541</v>
      </c>
      <c r="E10998" s="591">
        <v>12.13</v>
      </c>
    </row>
    <row r="10999" spans="1:5">
      <c r="A10999" s="591">
        <v>442</v>
      </c>
      <c r="B10999" s="591" t="s">
        <v>11679</v>
      </c>
      <c r="C10999" s="591" t="s">
        <v>8494</v>
      </c>
      <c r="D10999" s="591" t="s">
        <v>8541</v>
      </c>
      <c r="E10999" s="591">
        <v>7.17</v>
      </c>
    </row>
    <row r="11000" spans="1:5">
      <c r="A11000" s="591">
        <v>4335</v>
      </c>
      <c r="B11000" s="591" t="s">
        <v>11680</v>
      </c>
      <c r="C11000" s="591" t="s">
        <v>8494</v>
      </c>
      <c r="D11000" s="591" t="s">
        <v>8495</v>
      </c>
      <c r="E11000" s="591">
        <v>14.13</v>
      </c>
    </row>
    <row r="11001" spans="1:5">
      <c r="A11001" s="591">
        <v>4334</v>
      </c>
      <c r="B11001" s="591" t="s">
        <v>11681</v>
      </c>
      <c r="C11001" s="591" t="s">
        <v>8494</v>
      </c>
      <c r="D11001" s="591" t="s">
        <v>8495</v>
      </c>
      <c r="E11001" s="591">
        <v>19.38</v>
      </c>
    </row>
    <row r="11002" spans="1:5">
      <c r="A11002" s="591">
        <v>11953</v>
      </c>
      <c r="B11002" s="591" t="s">
        <v>11682</v>
      </c>
      <c r="C11002" s="591" t="s">
        <v>8494</v>
      </c>
      <c r="D11002" s="591" t="s">
        <v>8495</v>
      </c>
      <c r="E11002" s="591">
        <v>3.33</v>
      </c>
    </row>
    <row r="11003" spans="1:5">
      <c r="A11003" s="591">
        <v>4343</v>
      </c>
      <c r="B11003" s="591" t="s">
        <v>11683</v>
      </c>
      <c r="C11003" s="591" t="s">
        <v>8494</v>
      </c>
      <c r="D11003" s="591" t="s">
        <v>8495</v>
      </c>
      <c r="E11003" s="591">
        <v>4.76</v>
      </c>
    </row>
    <row r="11004" spans="1:5">
      <c r="A11004" s="591">
        <v>430</v>
      </c>
      <c r="B11004" s="591" t="s">
        <v>11684</v>
      </c>
      <c r="C11004" s="591" t="s">
        <v>8494</v>
      </c>
      <c r="D11004" s="591" t="s">
        <v>8541</v>
      </c>
      <c r="E11004" s="591">
        <v>10.85</v>
      </c>
    </row>
    <row r="11005" spans="1:5">
      <c r="A11005" s="591">
        <v>441</v>
      </c>
      <c r="B11005" s="591" t="s">
        <v>11685</v>
      </c>
      <c r="C11005" s="591" t="s">
        <v>8494</v>
      </c>
      <c r="D11005" s="591" t="s">
        <v>8541</v>
      </c>
      <c r="E11005" s="591">
        <v>11.94</v>
      </c>
    </row>
    <row r="11006" spans="1:5">
      <c r="A11006" s="591">
        <v>431</v>
      </c>
      <c r="B11006" s="591" t="s">
        <v>11686</v>
      </c>
      <c r="C11006" s="591" t="s">
        <v>8494</v>
      </c>
      <c r="D11006" s="591" t="s">
        <v>8541</v>
      </c>
      <c r="E11006" s="591">
        <v>14.42</v>
      </c>
    </row>
    <row r="11007" spans="1:5">
      <c r="A11007" s="591">
        <v>432</v>
      </c>
      <c r="B11007" s="591" t="s">
        <v>11687</v>
      </c>
      <c r="C11007" s="591" t="s">
        <v>8494</v>
      </c>
      <c r="D11007" s="591" t="s">
        <v>8541</v>
      </c>
      <c r="E11007" s="591">
        <v>15.91</v>
      </c>
    </row>
    <row r="11008" spans="1:5">
      <c r="A11008" s="591">
        <v>429</v>
      </c>
      <c r="B11008" s="591" t="s">
        <v>11688</v>
      </c>
      <c r="C11008" s="591" t="s">
        <v>8494</v>
      </c>
      <c r="D11008" s="591" t="s">
        <v>8541</v>
      </c>
      <c r="E11008" s="591">
        <v>21.45</v>
      </c>
    </row>
    <row r="11009" spans="1:5">
      <c r="A11009" s="591">
        <v>439</v>
      </c>
      <c r="B11009" s="591" t="s">
        <v>11689</v>
      </c>
      <c r="C11009" s="591" t="s">
        <v>8494</v>
      </c>
      <c r="D11009" s="591" t="s">
        <v>8541</v>
      </c>
      <c r="E11009" s="591">
        <v>18.28</v>
      </c>
    </row>
    <row r="11010" spans="1:5">
      <c r="A11010" s="591">
        <v>433</v>
      </c>
      <c r="B11010" s="591" t="s">
        <v>11690</v>
      </c>
      <c r="C11010" s="591" t="s">
        <v>8494</v>
      </c>
      <c r="D11010" s="591" t="s">
        <v>8541</v>
      </c>
      <c r="E11010" s="591">
        <v>21.34</v>
      </c>
    </row>
    <row r="11011" spans="1:5">
      <c r="A11011" s="591">
        <v>437</v>
      </c>
      <c r="B11011" s="591" t="s">
        <v>11691</v>
      </c>
      <c r="C11011" s="591" t="s">
        <v>8494</v>
      </c>
      <c r="D11011" s="591" t="s">
        <v>8541</v>
      </c>
      <c r="E11011" s="591">
        <v>28.35</v>
      </c>
    </row>
    <row r="11012" spans="1:5">
      <c r="A11012" s="591">
        <v>11790</v>
      </c>
      <c r="B11012" s="591" t="s">
        <v>11692</v>
      </c>
      <c r="C11012" s="591" t="s">
        <v>8494</v>
      </c>
      <c r="D11012" s="591" t="s">
        <v>8541</v>
      </c>
      <c r="E11012" s="591">
        <v>32.159999999999997</v>
      </c>
    </row>
    <row r="11013" spans="1:5">
      <c r="A11013" s="591">
        <v>428</v>
      </c>
      <c r="B11013" s="591" t="s">
        <v>11693</v>
      </c>
      <c r="C11013" s="591" t="s">
        <v>8494</v>
      </c>
      <c r="D11013" s="591" t="s">
        <v>8541</v>
      </c>
      <c r="E11013" s="591">
        <v>34.97</v>
      </c>
    </row>
    <row r="11014" spans="1:5">
      <c r="A11014" s="591">
        <v>4384</v>
      </c>
      <c r="B11014" s="591" t="s">
        <v>11694</v>
      </c>
      <c r="C11014" s="591" t="s">
        <v>8494</v>
      </c>
      <c r="D11014" s="591" t="s">
        <v>8495</v>
      </c>
      <c r="E11014" s="591">
        <v>23.06</v>
      </c>
    </row>
    <row r="11015" spans="1:5">
      <c r="A11015" s="591">
        <v>4351</v>
      </c>
      <c r="B11015" s="591" t="s">
        <v>11695</v>
      </c>
      <c r="C11015" s="591" t="s">
        <v>8494</v>
      </c>
      <c r="D11015" s="591" t="s">
        <v>8495</v>
      </c>
      <c r="E11015" s="591">
        <v>17.100000000000001</v>
      </c>
    </row>
    <row r="11016" spans="1:5">
      <c r="A11016" s="591">
        <v>11054</v>
      </c>
      <c r="B11016" s="591" t="s">
        <v>11696</v>
      </c>
      <c r="C11016" s="591" t="s">
        <v>8494</v>
      </c>
      <c r="D11016" s="591" t="s">
        <v>8495</v>
      </c>
      <c r="E11016" s="591">
        <v>0.04</v>
      </c>
    </row>
    <row r="11017" spans="1:5">
      <c r="A11017" s="591">
        <v>11055</v>
      </c>
      <c r="B11017" s="591" t="s">
        <v>11697</v>
      </c>
      <c r="C11017" s="591" t="s">
        <v>8494</v>
      </c>
      <c r="D11017" s="591" t="s">
        <v>8495</v>
      </c>
      <c r="E11017" s="591">
        <v>0.06</v>
      </c>
    </row>
    <row r="11018" spans="1:5">
      <c r="A11018" s="591">
        <v>11056</v>
      </c>
      <c r="B11018" s="591" t="s">
        <v>11698</v>
      </c>
      <c r="C11018" s="591" t="s">
        <v>8494</v>
      </c>
      <c r="D11018" s="591" t="s">
        <v>8495</v>
      </c>
      <c r="E11018" s="591">
        <v>7.0000000000000007E-2</v>
      </c>
    </row>
    <row r="11019" spans="1:5">
      <c r="A11019" s="591">
        <v>11057</v>
      </c>
      <c r="B11019" s="591" t="s">
        <v>11699</v>
      </c>
      <c r="C11019" s="591" t="s">
        <v>8494</v>
      </c>
      <c r="D11019" s="591" t="s">
        <v>8495</v>
      </c>
      <c r="E11019" s="591">
        <v>0.15</v>
      </c>
    </row>
    <row r="11020" spans="1:5">
      <c r="A11020" s="591">
        <v>11059</v>
      </c>
      <c r="B11020" s="591" t="s">
        <v>11700</v>
      </c>
      <c r="C11020" s="591" t="s">
        <v>8494</v>
      </c>
      <c r="D11020" s="591" t="s">
        <v>8495</v>
      </c>
      <c r="E11020" s="591">
        <v>0.28999999999999998</v>
      </c>
    </row>
    <row r="11021" spans="1:5">
      <c r="A11021" s="591">
        <v>11058</v>
      </c>
      <c r="B11021" s="591" t="s">
        <v>11701</v>
      </c>
      <c r="C11021" s="591" t="s">
        <v>8494</v>
      </c>
      <c r="D11021" s="591" t="s">
        <v>8495</v>
      </c>
      <c r="E11021" s="591">
        <v>0.38</v>
      </c>
    </row>
    <row r="11022" spans="1:5">
      <c r="A11022" s="591">
        <v>4380</v>
      </c>
      <c r="B11022" s="591" t="s">
        <v>11702</v>
      </c>
      <c r="C11022" s="591" t="s">
        <v>8494</v>
      </c>
      <c r="D11022" s="591" t="s">
        <v>8495</v>
      </c>
      <c r="E11022" s="591">
        <v>1.27</v>
      </c>
    </row>
    <row r="11023" spans="1:5">
      <c r="A11023" s="591">
        <v>4299</v>
      </c>
      <c r="B11023" s="591" t="s">
        <v>11703</v>
      </c>
      <c r="C11023" s="591" t="s">
        <v>8494</v>
      </c>
      <c r="D11023" s="591" t="s">
        <v>8500</v>
      </c>
      <c r="E11023" s="591">
        <v>1.2</v>
      </c>
    </row>
    <row r="11024" spans="1:5">
      <c r="A11024" s="591">
        <v>4304</v>
      </c>
      <c r="B11024" s="591" t="s">
        <v>11704</v>
      </c>
      <c r="C11024" s="591" t="s">
        <v>8494</v>
      </c>
      <c r="D11024" s="591" t="s">
        <v>8495</v>
      </c>
      <c r="E11024" s="591">
        <v>1.63</v>
      </c>
    </row>
    <row r="11025" spans="1:5">
      <c r="A11025" s="591">
        <v>4305</v>
      </c>
      <c r="B11025" s="591" t="s">
        <v>11705</v>
      </c>
      <c r="C11025" s="591" t="s">
        <v>8494</v>
      </c>
      <c r="D11025" s="591" t="s">
        <v>8495</v>
      </c>
      <c r="E11025" s="591">
        <v>1.9</v>
      </c>
    </row>
    <row r="11026" spans="1:5">
      <c r="A11026" s="591">
        <v>4306</v>
      </c>
      <c r="B11026" s="591" t="s">
        <v>11706</v>
      </c>
      <c r="C11026" s="591" t="s">
        <v>8494</v>
      </c>
      <c r="D11026" s="591" t="s">
        <v>8495</v>
      </c>
      <c r="E11026" s="591">
        <v>2.2000000000000002</v>
      </c>
    </row>
    <row r="11027" spans="1:5">
      <c r="A11027" s="591">
        <v>4308</v>
      </c>
      <c r="B11027" s="591" t="s">
        <v>11707</v>
      </c>
      <c r="C11027" s="591" t="s">
        <v>8494</v>
      </c>
      <c r="D11027" s="591" t="s">
        <v>8495</v>
      </c>
      <c r="E11027" s="591">
        <v>4.57</v>
      </c>
    </row>
    <row r="11028" spans="1:5">
      <c r="A11028" s="591">
        <v>4302</v>
      </c>
      <c r="B11028" s="591" t="s">
        <v>11708</v>
      </c>
      <c r="C11028" s="591" t="s">
        <v>8494</v>
      </c>
      <c r="D11028" s="591" t="s">
        <v>8495</v>
      </c>
      <c r="E11028" s="591">
        <v>3.42</v>
      </c>
    </row>
    <row r="11029" spans="1:5">
      <c r="A11029" s="591">
        <v>4300</v>
      </c>
      <c r="B11029" s="591" t="s">
        <v>11709</v>
      </c>
      <c r="C11029" s="591" t="s">
        <v>8494</v>
      </c>
      <c r="D11029" s="591" t="s">
        <v>8495</v>
      </c>
      <c r="E11029" s="591">
        <v>0.81</v>
      </c>
    </row>
    <row r="11030" spans="1:5">
      <c r="A11030" s="591">
        <v>4301</v>
      </c>
      <c r="B11030" s="591" t="s">
        <v>11710</v>
      </c>
      <c r="C11030" s="591" t="s">
        <v>8494</v>
      </c>
      <c r="D11030" s="591" t="s">
        <v>8495</v>
      </c>
      <c r="E11030" s="591">
        <v>0.99</v>
      </c>
    </row>
    <row r="11031" spans="1:5">
      <c r="A11031" s="591">
        <v>4320</v>
      </c>
      <c r="B11031" s="591" t="s">
        <v>11711</v>
      </c>
      <c r="C11031" s="591" t="s">
        <v>8494</v>
      </c>
      <c r="D11031" s="591" t="s">
        <v>8495</v>
      </c>
      <c r="E11031" s="591">
        <v>3.02</v>
      </c>
    </row>
    <row r="11032" spans="1:5">
      <c r="A11032" s="591">
        <v>4318</v>
      </c>
      <c r="B11032" s="591" t="s">
        <v>11712</v>
      </c>
      <c r="C11032" s="591" t="s">
        <v>8494</v>
      </c>
      <c r="D11032" s="591" t="s">
        <v>8495</v>
      </c>
      <c r="E11032" s="591">
        <v>1.47</v>
      </c>
    </row>
    <row r="11033" spans="1:5">
      <c r="A11033" s="591">
        <v>40547</v>
      </c>
      <c r="B11033" s="591" t="s">
        <v>11713</v>
      </c>
      <c r="C11033" s="591" t="s">
        <v>10556</v>
      </c>
      <c r="D11033" s="591" t="s">
        <v>8495</v>
      </c>
      <c r="E11033" s="591">
        <v>28.03</v>
      </c>
    </row>
    <row r="11034" spans="1:5">
      <c r="A11034" s="591">
        <v>11962</v>
      </c>
      <c r="B11034" s="591" t="s">
        <v>11714</v>
      </c>
      <c r="C11034" s="591" t="s">
        <v>8494</v>
      </c>
      <c r="D11034" s="591" t="s">
        <v>8495</v>
      </c>
      <c r="E11034" s="591">
        <v>0.23</v>
      </c>
    </row>
    <row r="11035" spans="1:5">
      <c r="A11035" s="591">
        <v>4332</v>
      </c>
      <c r="B11035" s="591" t="s">
        <v>11715</v>
      </c>
      <c r="C11035" s="591" t="s">
        <v>8494</v>
      </c>
      <c r="D11035" s="591" t="s">
        <v>8495</v>
      </c>
      <c r="E11035" s="591">
        <v>1.1100000000000001</v>
      </c>
    </row>
    <row r="11036" spans="1:5">
      <c r="A11036" s="591">
        <v>4331</v>
      </c>
      <c r="B11036" s="591" t="s">
        <v>11716</v>
      </c>
      <c r="C11036" s="591" t="s">
        <v>8494</v>
      </c>
      <c r="D11036" s="591" t="s">
        <v>8495</v>
      </c>
      <c r="E11036" s="591">
        <v>4.2</v>
      </c>
    </row>
    <row r="11037" spans="1:5">
      <c r="A11037" s="591">
        <v>4336</v>
      </c>
      <c r="B11037" s="591" t="s">
        <v>11717</v>
      </c>
      <c r="C11037" s="591" t="s">
        <v>8494</v>
      </c>
      <c r="D11037" s="591" t="s">
        <v>8495</v>
      </c>
      <c r="E11037" s="591">
        <v>5.38</v>
      </c>
    </row>
    <row r="11038" spans="1:5">
      <c r="A11038" s="591">
        <v>11948</v>
      </c>
      <c r="B11038" s="591" t="s">
        <v>11718</v>
      </c>
      <c r="C11038" s="591" t="s">
        <v>8494</v>
      </c>
      <c r="D11038" s="591" t="s">
        <v>8495</v>
      </c>
      <c r="E11038" s="591">
        <v>0.69</v>
      </c>
    </row>
    <row r="11039" spans="1:5">
      <c r="A11039" s="591">
        <v>4382</v>
      </c>
      <c r="B11039" s="591" t="s">
        <v>11719</v>
      </c>
      <c r="C11039" s="591" t="s">
        <v>8494</v>
      </c>
      <c r="D11039" s="591" t="s">
        <v>8495</v>
      </c>
      <c r="E11039" s="591">
        <v>1.1499999999999999</v>
      </c>
    </row>
    <row r="11040" spans="1:5">
      <c r="A11040" s="591">
        <v>4354</v>
      </c>
      <c r="B11040" s="591" t="s">
        <v>11720</v>
      </c>
      <c r="C11040" s="591" t="s">
        <v>8494</v>
      </c>
      <c r="D11040" s="591" t="s">
        <v>8495</v>
      </c>
      <c r="E11040" s="591">
        <v>48.26</v>
      </c>
    </row>
    <row r="11041" spans="1:5">
      <c r="A11041" s="591">
        <v>40839</v>
      </c>
      <c r="B11041" s="591" t="s">
        <v>11721</v>
      </c>
      <c r="C11041" s="591" t="s">
        <v>10556</v>
      </c>
      <c r="D11041" s="591" t="s">
        <v>8495</v>
      </c>
      <c r="E11041" s="591">
        <v>116.12</v>
      </c>
    </row>
    <row r="11042" spans="1:5">
      <c r="A11042" s="591">
        <v>40552</v>
      </c>
      <c r="B11042" s="591" t="s">
        <v>11722</v>
      </c>
      <c r="C11042" s="591" t="s">
        <v>10556</v>
      </c>
      <c r="D11042" s="591" t="s">
        <v>8495</v>
      </c>
      <c r="E11042" s="591">
        <v>48.05</v>
      </c>
    </row>
    <row r="11043" spans="1:5">
      <c r="A11043" s="591">
        <v>40549</v>
      </c>
      <c r="B11043" s="591" t="s">
        <v>11723</v>
      </c>
      <c r="C11043" s="591" t="s">
        <v>10556</v>
      </c>
      <c r="D11043" s="591" t="s">
        <v>8495</v>
      </c>
      <c r="E11043" s="591">
        <v>190.2</v>
      </c>
    </row>
    <row r="11044" spans="1:5">
      <c r="A11044" s="591">
        <v>4385</v>
      </c>
      <c r="B11044" s="591" t="s">
        <v>11724</v>
      </c>
      <c r="C11044" s="591" t="s">
        <v>11725</v>
      </c>
      <c r="D11044" s="591" t="s">
        <v>8495</v>
      </c>
      <c r="E11044" s="602">
        <v>8043.75</v>
      </c>
    </row>
    <row r="11045" spans="1:5">
      <c r="A11045" s="591">
        <v>20078</v>
      </c>
      <c r="B11045" s="591" t="s">
        <v>11726</v>
      </c>
      <c r="C11045" s="591" t="s">
        <v>8494</v>
      </c>
      <c r="D11045" s="591" t="s">
        <v>8495</v>
      </c>
      <c r="E11045" s="591">
        <v>31.75</v>
      </c>
    </row>
    <row r="11046" spans="1:5">
      <c r="A11046" s="591">
        <v>39897</v>
      </c>
      <c r="B11046" s="591" t="s">
        <v>11727</v>
      </c>
      <c r="C11046" s="591" t="s">
        <v>8494</v>
      </c>
      <c r="D11046" s="591" t="s">
        <v>8541</v>
      </c>
      <c r="E11046" s="591">
        <v>53.59</v>
      </c>
    </row>
    <row r="11047" spans="1:5">
      <c r="A11047" s="591">
        <v>118</v>
      </c>
      <c r="B11047" s="591" t="s">
        <v>11728</v>
      </c>
      <c r="C11047" s="591" t="s">
        <v>8494</v>
      </c>
      <c r="D11047" s="591" t="s">
        <v>8495</v>
      </c>
      <c r="E11047" s="591">
        <v>67.14</v>
      </c>
    </row>
    <row r="11048" spans="1:5">
      <c r="A11048" s="591">
        <v>4396</v>
      </c>
      <c r="B11048" s="591" t="s">
        <v>11729</v>
      </c>
      <c r="C11048" s="591" t="s">
        <v>8898</v>
      </c>
      <c r="D11048" s="591" t="s">
        <v>8495</v>
      </c>
      <c r="E11048" s="591">
        <v>338.19</v>
      </c>
    </row>
    <row r="11049" spans="1:5">
      <c r="A11049" s="591">
        <v>36881</v>
      </c>
      <c r="B11049" s="591" t="s">
        <v>11730</v>
      </c>
      <c r="C11049" s="591" t="s">
        <v>8898</v>
      </c>
      <c r="D11049" s="591" t="s">
        <v>8495</v>
      </c>
      <c r="E11049" s="591">
        <v>246.89</v>
      </c>
    </row>
    <row r="11050" spans="1:5">
      <c r="A11050" s="591">
        <v>4397</v>
      </c>
      <c r="B11050" s="591" t="s">
        <v>11731</v>
      </c>
      <c r="C11050" s="591" t="s">
        <v>8898</v>
      </c>
      <c r="D11050" s="591" t="s">
        <v>8495</v>
      </c>
      <c r="E11050" s="591">
        <v>343.82</v>
      </c>
    </row>
    <row r="11051" spans="1:5">
      <c r="A11051" s="591">
        <v>36882</v>
      </c>
      <c r="B11051" s="591" t="s">
        <v>11732</v>
      </c>
      <c r="C11051" s="591" t="s">
        <v>8898</v>
      </c>
      <c r="D11051" s="591" t="s">
        <v>8495</v>
      </c>
      <c r="E11051" s="591">
        <v>251.75</v>
      </c>
    </row>
    <row r="11052" spans="1:5">
      <c r="A11052" s="591">
        <v>4751</v>
      </c>
      <c r="B11052" s="591" t="s">
        <v>11733</v>
      </c>
      <c r="C11052" s="591" t="s">
        <v>8643</v>
      </c>
      <c r="D11052" s="591" t="s">
        <v>8495</v>
      </c>
      <c r="E11052" s="591">
        <v>17.190000000000001</v>
      </c>
    </row>
    <row r="11053" spans="1:5">
      <c r="A11053" s="591">
        <v>41066</v>
      </c>
      <c r="B11053" s="591" t="s">
        <v>11734</v>
      </c>
      <c r="C11053" s="591" t="s">
        <v>8645</v>
      </c>
      <c r="D11053" s="591" t="s">
        <v>8495</v>
      </c>
      <c r="E11053" s="602">
        <v>3020.19</v>
      </c>
    </row>
    <row r="11054" spans="1:5">
      <c r="A11054" s="591">
        <v>39604</v>
      </c>
      <c r="B11054" s="591" t="s">
        <v>11735</v>
      </c>
      <c r="C11054" s="591" t="s">
        <v>8494</v>
      </c>
      <c r="D11054" s="591" t="s">
        <v>8495</v>
      </c>
      <c r="E11054" s="591">
        <v>17.809999999999999</v>
      </c>
    </row>
    <row r="11055" spans="1:5">
      <c r="A11055" s="591">
        <v>39605</v>
      </c>
      <c r="B11055" s="591" t="s">
        <v>11736</v>
      </c>
      <c r="C11055" s="591" t="s">
        <v>8494</v>
      </c>
      <c r="D11055" s="591" t="s">
        <v>8495</v>
      </c>
      <c r="E11055" s="591">
        <v>19.350000000000001</v>
      </c>
    </row>
    <row r="11056" spans="1:5">
      <c r="A11056" s="591">
        <v>39606</v>
      </c>
      <c r="B11056" s="591" t="s">
        <v>11737</v>
      </c>
      <c r="C11056" s="591" t="s">
        <v>8494</v>
      </c>
      <c r="D11056" s="591" t="s">
        <v>8495</v>
      </c>
      <c r="E11056" s="591">
        <v>33.89</v>
      </c>
    </row>
    <row r="11057" spans="1:5">
      <c r="A11057" s="591">
        <v>39607</v>
      </c>
      <c r="B11057" s="591" t="s">
        <v>11738</v>
      </c>
      <c r="C11057" s="591" t="s">
        <v>8494</v>
      </c>
      <c r="D11057" s="591" t="s">
        <v>8495</v>
      </c>
      <c r="E11057" s="591">
        <v>45.85</v>
      </c>
    </row>
    <row r="11058" spans="1:5">
      <c r="A11058" s="591">
        <v>39594</v>
      </c>
      <c r="B11058" s="591" t="s">
        <v>11739</v>
      </c>
      <c r="C11058" s="591" t="s">
        <v>8494</v>
      </c>
      <c r="D11058" s="591" t="s">
        <v>8541</v>
      </c>
      <c r="E11058" s="591">
        <v>323.68</v>
      </c>
    </row>
    <row r="11059" spans="1:5">
      <c r="A11059" s="591">
        <v>39596</v>
      </c>
      <c r="B11059" s="591" t="s">
        <v>11740</v>
      </c>
      <c r="C11059" s="591" t="s">
        <v>8494</v>
      </c>
      <c r="D11059" s="591" t="s">
        <v>8541</v>
      </c>
      <c r="E11059" s="591">
        <v>866.84</v>
      </c>
    </row>
    <row r="11060" spans="1:5">
      <c r="A11060" s="591">
        <v>39595</v>
      </c>
      <c r="B11060" s="591" t="s">
        <v>11741</v>
      </c>
      <c r="C11060" s="591" t="s">
        <v>8494</v>
      </c>
      <c r="D11060" s="591" t="s">
        <v>8541</v>
      </c>
      <c r="E11060" s="602">
        <v>1947.67</v>
      </c>
    </row>
    <row r="11061" spans="1:5">
      <c r="A11061" s="591">
        <v>39597</v>
      </c>
      <c r="B11061" s="591" t="s">
        <v>11742</v>
      </c>
      <c r="C11061" s="591" t="s">
        <v>8494</v>
      </c>
      <c r="D11061" s="591" t="s">
        <v>8541</v>
      </c>
      <c r="E11061" s="602">
        <v>3055.19</v>
      </c>
    </row>
    <row r="11062" spans="1:5">
      <c r="A11062" s="591">
        <v>10731</v>
      </c>
      <c r="B11062" s="591" t="s">
        <v>11743</v>
      </c>
      <c r="C11062" s="591" t="s">
        <v>8898</v>
      </c>
      <c r="D11062" s="591" t="s">
        <v>8541</v>
      </c>
      <c r="E11062" s="591">
        <v>45</v>
      </c>
    </row>
    <row r="11063" spans="1:5">
      <c r="A11063" s="591">
        <v>4704</v>
      </c>
      <c r="B11063" s="591" t="s">
        <v>11744</v>
      </c>
      <c r="C11063" s="591" t="s">
        <v>8898</v>
      </c>
      <c r="D11063" s="591" t="s">
        <v>8541</v>
      </c>
      <c r="E11063" s="591">
        <v>40.61</v>
      </c>
    </row>
    <row r="11064" spans="1:5">
      <c r="A11064" s="591">
        <v>10730</v>
      </c>
      <c r="B11064" s="591" t="s">
        <v>11745</v>
      </c>
      <c r="C11064" s="591" t="s">
        <v>8898</v>
      </c>
      <c r="D11064" s="591" t="s">
        <v>8541</v>
      </c>
      <c r="E11064" s="591">
        <v>43.51</v>
      </c>
    </row>
    <row r="11065" spans="1:5">
      <c r="A11065" s="591">
        <v>4720</v>
      </c>
      <c r="B11065" s="591" t="s">
        <v>11746</v>
      </c>
      <c r="C11065" s="591" t="s">
        <v>8641</v>
      </c>
      <c r="D11065" s="591" t="s">
        <v>8495</v>
      </c>
      <c r="E11065" s="591">
        <v>189.5</v>
      </c>
    </row>
    <row r="11066" spans="1:5">
      <c r="A11066" s="591">
        <v>4721</v>
      </c>
      <c r="B11066" s="591" t="s">
        <v>11747</v>
      </c>
      <c r="C11066" s="591" t="s">
        <v>8641</v>
      </c>
      <c r="D11066" s="591" t="s">
        <v>8495</v>
      </c>
      <c r="E11066" s="591">
        <v>164.13</v>
      </c>
    </row>
    <row r="11067" spans="1:5">
      <c r="A11067" s="591">
        <v>4718</v>
      </c>
      <c r="B11067" s="591" t="s">
        <v>11748</v>
      </c>
      <c r="C11067" s="591" t="s">
        <v>8641</v>
      </c>
      <c r="D11067" s="591" t="s">
        <v>8500</v>
      </c>
      <c r="E11067" s="591">
        <v>165</v>
      </c>
    </row>
    <row r="11068" spans="1:5">
      <c r="A11068" s="591">
        <v>4722</v>
      </c>
      <c r="B11068" s="591" t="s">
        <v>11749</v>
      </c>
      <c r="C11068" s="591" t="s">
        <v>8641</v>
      </c>
      <c r="D11068" s="591" t="s">
        <v>8495</v>
      </c>
      <c r="E11068" s="591">
        <v>155.04</v>
      </c>
    </row>
    <row r="11069" spans="1:5">
      <c r="A11069" s="591">
        <v>4730</v>
      </c>
      <c r="B11069" s="591" t="s">
        <v>11750</v>
      </c>
      <c r="C11069" s="591" t="s">
        <v>8641</v>
      </c>
      <c r="D11069" s="591" t="s">
        <v>8495</v>
      </c>
      <c r="E11069" s="591">
        <v>154.28</v>
      </c>
    </row>
    <row r="11070" spans="1:5">
      <c r="A11070" s="591">
        <v>13186</v>
      </c>
      <c r="B11070" s="591" t="s">
        <v>11751</v>
      </c>
      <c r="C11070" s="591" t="s">
        <v>8641</v>
      </c>
      <c r="D11070" s="591" t="s">
        <v>8495</v>
      </c>
      <c r="E11070" s="591">
        <v>178.01</v>
      </c>
    </row>
    <row r="11071" spans="1:5">
      <c r="A11071" s="591">
        <v>10737</v>
      </c>
      <c r="B11071" s="591" t="s">
        <v>11752</v>
      </c>
      <c r="C11071" s="591" t="s">
        <v>8898</v>
      </c>
      <c r="D11071" s="591" t="s">
        <v>8541</v>
      </c>
      <c r="E11071" s="591">
        <v>141.41</v>
      </c>
    </row>
    <row r="11072" spans="1:5">
      <c r="A11072" s="591">
        <v>10734</v>
      </c>
      <c r="B11072" s="591" t="s">
        <v>11753</v>
      </c>
      <c r="C11072" s="591" t="s">
        <v>8898</v>
      </c>
      <c r="D11072" s="591" t="s">
        <v>8541</v>
      </c>
      <c r="E11072" s="591">
        <v>84.12</v>
      </c>
    </row>
    <row r="11073" spans="1:5">
      <c r="A11073" s="591">
        <v>4708</v>
      </c>
      <c r="B11073" s="591" t="s">
        <v>11754</v>
      </c>
      <c r="C11073" s="591" t="s">
        <v>8898</v>
      </c>
      <c r="D11073" s="591" t="s">
        <v>8541</v>
      </c>
      <c r="E11073" s="591">
        <v>163.16999999999999</v>
      </c>
    </row>
    <row r="11074" spans="1:5">
      <c r="A11074" s="591">
        <v>4712</v>
      </c>
      <c r="B11074" s="591" t="s">
        <v>11755</v>
      </c>
      <c r="C11074" s="591" t="s">
        <v>8898</v>
      </c>
      <c r="D11074" s="591" t="s">
        <v>8541</v>
      </c>
      <c r="E11074" s="591">
        <v>79.77</v>
      </c>
    </row>
    <row r="11075" spans="1:5">
      <c r="A11075" s="591">
        <v>4710</v>
      </c>
      <c r="B11075" s="591" t="s">
        <v>11756</v>
      </c>
      <c r="C11075" s="591" t="s">
        <v>8898</v>
      </c>
      <c r="D11075" s="591" t="s">
        <v>8541</v>
      </c>
      <c r="E11075" s="591">
        <v>255.82</v>
      </c>
    </row>
    <row r="11076" spans="1:5">
      <c r="A11076" s="591">
        <v>4750</v>
      </c>
      <c r="B11076" s="591" t="s">
        <v>11757</v>
      </c>
      <c r="C11076" s="591" t="s">
        <v>8643</v>
      </c>
      <c r="D11076" s="591" t="s">
        <v>8500</v>
      </c>
      <c r="E11076" s="591">
        <v>17.190000000000001</v>
      </c>
    </row>
    <row r="11077" spans="1:5">
      <c r="A11077" s="591">
        <v>41065</v>
      </c>
      <c r="B11077" s="591" t="s">
        <v>11758</v>
      </c>
      <c r="C11077" s="591" t="s">
        <v>8645</v>
      </c>
      <c r="D11077" s="591" t="s">
        <v>8495</v>
      </c>
      <c r="E11077" s="602">
        <v>3020.19</v>
      </c>
    </row>
    <row r="11078" spans="1:5">
      <c r="A11078" s="591">
        <v>34747</v>
      </c>
      <c r="B11078" s="591" t="s">
        <v>11759</v>
      </c>
      <c r="C11078" s="591" t="s">
        <v>8539</v>
      </c>
      <c r="D11078" s="591" t="s">
        <v>8495</v>
      </c>
      <c r="E11078" s="591">
        <v>108.03</v>
      </c>
    </row>
    <row r="11079" spans="1:5">
      <c r="A11079" s="591">
        <v>4826</v>
      </c>
      <c r="B11079" s="591" t="s">
        <v>11760</v>
      </c>
      <c r="C11079" s="591" t="s">
        <v>8539</v>
      </c>
      <c r="D11079" s="591" t="s">
        <v>8495</v>
      </c>
      <c r="E11079" s="591">
        <v>116.16</v>
      </c>
    </row>
    <row r="11080" spans="1:5">
      <c r="A11080" s="591">
        <v>41975</v>
      </c>
      <c r="B11080" s="591" t="s">
        <v>11761</v>
      </c>
      <c r="C11080" s="591" t="s">
        <v>8898</v>
      </c>
      <c r="D11080" s="591" t="s">
        <v>8541</v>
      </c>
      <c r="E11080" s="591">
        <v>94.34</v>
      </c>
    </row>
    <row r="11081" spans="1:5">
      <c r="A11081" s="591">
        <v>4825</v>
      </c>
      <c r="B11081" s="591" t="s">
        <v>11762</v>
      </c>
      <c r="C11081" s="591" t="s">
        <v>8539</v>
      </c>
      <c r="D11081" s="591" t="s">
        <v>8495</v>
      </c>
      <c r="E11081" s="591">
        <v>160.79</v>
      </c>
    </row>
    <row r="11082" spans="1:5">
      <c r="A11082" s="591">
        <v>34744</v>
      </c>
      <c r="B11082" s="591" t="s">
        <v>11763</v>
      </c>
      <c r="C11082" s="591" t="s">
        <v>8898</v>
      </c>
      <c r="D11082" s="591" t="s">
        <v>8541</v>
      </c>
      <c r="E11082" s="591">
        <v>37.200000000000003</v>
      </c>
    </row>
    <row r="11083" spans="1:5">
      <c r="A11083" s="591">
        <v>39430</v>
      </c>
      <c r="B11083" s="591" t="s">
        <v>11764</v>
      </c>
      <c r="C11083" s="591" t="s">
        <v>8494</v>
      </c>
      <c r="D11083" s="591" t="s">
        <v>8495</v>
      </c>
      <c r="E11083" s="591">
        <v>1.77</v>
      </c>
    </row>
    <row r="11084" spans="1:5">
      <c r="A11084" s="591">
        <v>39573</v>
      </c>
      <c r="B11084" s="591" t="s">
        <v>11765</v>
      </c>
      <c r="C11084" s="591" t="s">
        <v>8494</v>
      </c>
      <c r="D11084" s="591" t="s">
        <v>8495</v>
      </c>
      <c r="E11084" s="591">
        <v>1.74</v>
      </c>
    </row>
    <row r="11085" spans="1:5">
      <c r="A11085" s="591">
        <v>38410</v>
      </c>
      <c r="B11085" s="591" t="s">
        <v>11766</v>
      </c>
      <c r="C11085" s="591" t="s">
        <v>8494</v>
      </c>
      <c r="D11085" s="591" t="s">
        <v>8495</v>
      </c>
      <c r="E11085" s="602">
        <v>16130.7</v>
      </c>
    </row>
    <row r="11086" spans="1:5">
      <c r="A11086" s="591">
        <v>43082</v>
      </c>
      <c r="B11086" s="591" t="s">
        <v>11767</v>
      </c>
      <c r="C11086" s="591" t="s">
        <v>124</v>
      </c>
      <c r="D11086" s="591" t="s">
        <v>8541</v>
      </c>
      <c r="E11086" s="591">
        <v>10</v>
      </c>
    </row>
    <row r="11087" spans="1:5">
      <c r="A11087" s="591">
        <v>43083</v>
      </c>
      <c r="B11087" s="591" t="s">
        <v>11768</v>
      </c>
      <c r="C11087" s="591" t="s">
        <v>124</v>
      </c>
      <c r="D11087" s="591" t="s">
        <v>8541</v>
      </c>
      <c r="E11087" s="591">
        <v>8.66</v>
      </c>
    </row>
    <row r="11088" spans="1:5">
      <c r="A11088" s="591">
        <v>40535</v>
      </c>
      <c r="B11088" s="591" t="s">
        <v>11769</v>
      </c>
      <c r="C11088" s="591" t="s">
        <v>124</v>
      </c>
      <c r="D11088" s="591" t="s">
        <v>8541</v>
      </c>
      <c r="E11088" s="591">
        <v>8.66</v>
      </c>
    </row>
    <row r="11089" spans="1:5">
      <c r="A11089" s="591">
        <v>40598</v>
      </c>
      <c r="B11089" s="591" t="s">
        <v>11770</v>
      </c>
      <c r="C11089" s="591" t="s">
        <v>124</v>
      </c>
      <c r="D11089" s="591" t="s">
        <v>8541</v>
      </c>
      <c r="E11089" s="591">
        <v>8.4499999999999993</v>
      </c>
    </row>
    <row r="11090" spans="1:5">
      <c r="A11090" s="591">
        <v>43692</v>
      </c>
      <c r="B11090" s="591" t="s">
        <v>11771</v>
      </c>
      <c r="C11090" s="591" t="s">
        <v>124</v>
      </c>
      <c r="D11090" s="591" t="s">
        <v>8541</v>
      </c>
      <c r="E11090" s="591">
        <v>9.1199999999999992</v>
      </c>
    </row>
    <row r="11091" spans="1:5">
      <c r="A11091" s="591">
        <v>43665</v>
      </c>
      <c r="B11091" s="591" t="s">
        <v>11772</v>
      </c>
      <c r="C11091" s="591" t="s">
        <v>124</v>
      </c>
      <c r="D11091" s="591" t="s">
        <v>8541</v>
      </c>
      <c r="E11091" s="591">
        <v>8.59</v>
      </c>
    </row>
    <row r="11092" spans="1:5">
      <c r="A11092" s="591">
        <v>10966</v>
      </c>
      <c r="B11092" s="591" t="s">
        <v>11773</v>
      </c>
      <c r="C11092" s="591" t="s">
        <v>124</v>
      </c>
      <c r="D11092" s="591" t="s">
        <v>8541</v>
      </c>
      <c r="E11092" s="591">
        <v>9.1199999999999992</v>
      </c>
    </row>
    <row r="11093" spans="1:5">
      <c r="A11093" s="591">
        <v>39427</v>
      </c>
      <c r="B11093" s="591" t="s">
        <v>11774</v>
      </c>
      <c r="C11093" s="591" t="s">
        <v>8539</v>
      </c>
      <c r="D11093" s="591" t="s">
        <v>8495</v>
      </c>
      <c r="E11093" s="591">
        <v>4.6900000000000004</v>
      </c>
    </row>
    <row r="11094" spans="1:5">
      <c r="A11094" s="591">
        <v>39424</v>
      </c>
      <c r="B11094" s="591" t="s">
        <v>11775</v>
      </c>
      <c r="C11094" s="591" t="s">
        <v>8539</v>
      </c>
      <c r="D11094" s="591" t="s">
        <v>8495</v>
      </c>
      <c r="E11094" s="591">
        <v>2.79</v>
      </c>
    </row>
    <row r="11095" spans="1:5">
      <c r="A11095" s="591">
        <v>39425</v>
      </c>
      <c r="B11095" s="591" t="s">
        <v>11776</v>
      </c>
      <c r="C11095" s="591" t="s">
        <v>8539</v>
      </c>
      <c r="D11095" s="591" t="s">
        <v>8495</v>
      </c>
      <c r="E11095" s="591">
        <v>2.75</v>
      </c>
    </row>
    <row r="11096" spans="1:5">
      <c r="A11096" s="591">
        <v>40664</v>
      </c>
      <c r="B11096" s="591" t="s">
        <v>11777</v>
      </c>
      <c r="C11096" s="591" t="s">
        <v>124</v>
      </c>
      <c r="D11096" s="591" t="s">
        <v>8541</v>
      </c>
      <c r="E11096" s="591">
        <v>17.77</v>
      </c>
    </row>
    <row r="11097" spans="1:5">
      <c r="A11097" s="591">
        <v>34360</v>
      </c>
      <c r="B11097" s="591" t="s">
        <v>11778</v>
      </c>
      <c r="C11097" s="591" t="s">
        <v>124</v>
      </c>
      <c r="D11097" s="591" t="s">
        <v>8541</v>
      </c>
      <c r="E11097" s="591">
        <v>44.09</v>
      </c>
    </row>
    <row r="11098" spans="1:5">
      <c r="A11098" s="591">
        <v>20259</v>
      </c>
      <c r="B11098" s="591" t="s">
        <v>11779</v>
      </c>
      <c r="C11098" s="591" t="s">
        <v>8539</v>
      </c>
      <c r="D11098" s="591" t="s">
        <v>8541</v>
      </c>
      <c r="E11098" s="591">
        <v>13.3</v>
      </c>
    </row>
    <row r="11099" spans="1:5">
      <c r="A11099" s="591">
        <v>14077</v>
      </c>
      <c r="B11099" s="591" t="s">
        <v>11780</v>
      </c>
      <c r="C11099" s="591" t="s">
        <v>8539</v>
      </c>
      <c r="D11099" s="591" t="s">
        <v>8541</v>
      </c>
      <c r="E11099" s="591">
        <v>203.57</v>
      </c>
    </row>
    <row r="11100" spans="1:5">
      <c r="A11100" s="591">
        <v>3678</v>
      </c>
      <c r="B11100" s="591" t="s">
        <v>11781</v>
      </c>
      <c r="C11100" s="591" t="s">
        <v>8539</v>
      </c>
      <c r="D11100" s="591" t="s">
        <v>8541</v>
      </c>
      <c r="E11100" s="591">
        <v>92.01</v>
      </c>
    </row>
    <row r="11101" spans="1:5">
      <c r="A11101" s="591">
        <v>11552</v>
      </c>
      <c r="B11101" s="591" t="s">
        <v>11782</v>
      </c>
      <c r="C11101" s="591" t="s">
        <v>8539</v>
      </c>
      <c r="D11101" s="591" t="s">
        <v>8495</v>
      </c>
      <c r="E11101" s="591">
        <v>8.69</v>
      </c>
    </row>
    <row r="11102" spans="1:5">
      <c r="A11102" s="591">
        <v>585</v>
      </c>
      <c r="B11102" s="591" t="s">
        <v>11783</v>
      </c>
      <c r="C11102" s="591" t="s">
        <v>124</v>
      </c>
      <c r="D11102" s="591" t="s">
        <v>8541</v>
      </c>
      <c r="E11102" s="591">
        <v>35.270000000000003</v>
      </c>
    </row>
    <row r="11103" spans="1:5">
      <c r="A11103" s="591">
        <v>39418</v>
      </c>
      <c r="B11103" s="591" t="s">
        <v>11784</v>
      </c>
      <c r="C11103" s="591" t="s">
        <v>8539</v>
      </c>
      <c r="D11103" s="591" t="s">
        <v>8495</v>
      </c>
      <c r="E11103" s="591">
        <v>5.24</v>
      </c>
    </row>
    <row r="11104" spans="1:5">
      <c r="A11104" s="591">
        <v>39419</v>
      </c>
      <c r="B11104" s="591" t="s">
        <v>11785</v>
      </c>
      <c r="C11104" s="591" t="s">
        <v>8539</v>
      </c>
      <c r="D11104" s="591" t="s">
        <v>8495</v>
      </c>
      <c r="E11104" s="591">
        <v>6.38</v>
      </c>
    </row>
    <row r="11105" spans="1:5">
      <c r="A11105" s="591">
        <v>39420</v>
      </c>
      <c r="B11105" s="591" t="s">
        <v>11786</v>
      </c>
      <c r="C11105" s="591" t="s">
        <v>8539</v>
      </c>
      <c r="D11105" s="591" t="s">
        <v>8495</v>
      </c>
      <c r="E11105" s="591">
        <v>7.04</v>
      </c>
    </row>
    <row r="11106" spans="1:5">
      <c r="A11106" s="591">
        <v>39571</v>
      </c>
      <c r="B11106" s="591" t="s">
        <v>11787</v>
      </c>
      <c r="C11106" s="591" t="s">
        <v>8539</v>
      </c>
      <c r="D11106" s="591" t="s">
        <v>8495</v>
      </c>
      <c r="E11106" s="591">
        <v>4.25</v>
      </c>
    </row>
    <row r="11107" spans="1:5">
      <c r="A11107" s="591">
        <v>39421</v>
      </c>
      <c r="B11107" s="591" t="s">
        <v>11788</v>
      </c>
      <c r="C11107" s="591" t="s">
        <v>8539</v>
      </c>
      <c r="D11107" s="591" t="s">
        <v>8495</v>
      </c>
      <c r="E11107" s="591">
        <v>6.2</v>
      </c>
    </row>
    <row r="11108" spans="1:5">
      <c r="A11108" s="591">
        <v>39422</v>
      </c>
      <c r="B11108" s="591" t="s">
        <v>11789</v>
      </c>
      <c r="C11108" s="591" t="s">
        <v>8539</v>
      </c>
      <c r="D11108" s="591" t="s">
        <v>8500</v>
      </c>
      <c r="E11108" s="591">
        <v>7.24</v>
      </c>
    </row>
    <row r="11109" spans="1:5">
      <c r="A11109" s="591">
        <v>39423</v>
      </c>
      <c r="B11109" s="591" t="s">
        <v>11790</v>
      </c>
      <c r="C11109" s="591" t="s">
        <v>8539</v>
      </c>
      <c r="D11109" s="591" t="s">
        <v>8495</v>
      </c>
      <c r="E11109" s="591">
        <v>8.4</v>
      </c>
    </row>
    <row r="11110" spans="1:5">
      <c r="A11110" s="591">
        <v>39426</v>
      </c>
      <c r="B11110" s="591" t="s">
        <v>11791</v>
      </c>
      <c r="C11110" s="591" t="s">
        <v>8539</v>
      </c>
      <c r="D11110" s="591" t="s">
        <v>8495</v>
      </c>
      <c r="E11110" s="591">
        <v>18.899999999999999</v>
      </c>
    </row>
    <row r="11111" spans="1:5">
      <c r="A11111" s="591">
        <v>39429</v>
      </c>
      <c r="B11111" s="591" t="s">
        <v>11792</v>
      </c>
      <c r="C11111" s="591" t="s">
        <v>8539</v>
      </c>
      <c r="D11111" s="591" t="s">
        <v>8495</v>
      </c>
      <c r="E11111" s="591">
        <v>5.96</v>
      </c>
    </row>
    <row r="11112" spans="1:5">
      <c r="A11112" s="591">
        <v>39428</v>
      </c>
      <c r="B11112" s="591" t="s">
        <v>11793</v>
      </c>
      <c r="C11112" s="591" t="s">
        <v>8539</v>
      </c>
      <c r="D11112" s="591" t="s">
        <v>8495</v>
      </c>
      <c r="E11112" s="591">
        <v>4.55</v>
      </c>
    </row>
    <row r="11113" spans="1:5">
      <c r="A11113" s="591">
        <v>39572</v>
      </c>
      <c r="B11113" s="591" t="s">
        <v>11794</v>
      </c>
      <c r="C11113" s="591" t="s">
        <v>8539</v>
      </c>
      <c r="D11113" s="591" t="s">
        <v>8495</v>
      </c>
      <c r="E11113" s="591">
        <v>3.94</v>
      </c>
    </row>
    <row r="11114" spans="1:5">
      <c r="A11114" s="591">
        <v>39570</v>
      </c>
      <c r="B11114" s="591" t="s">
        <v>11795</v>
      </c>
      <c r="C11114" s="591" t="s">
        <v>8539</v>
      </c>
      <c r="D11114" s="591" t="s">
        <v>8495</v>
      </c>
      <c r="E11114" s="591">
        <v>4.18</v>
      </c>
    </row>
    <row r="11115" spans="1:5">
      <c r="A11115" s="591">
        <v>39569</v>
      </c>
      <c r="B11115" s="591" t="s">
        <v>11796</v>
      </c>
      <c r="C11115" s="591" t="s">
        <v>8539</v>
      </c>
      <c r="D11115" s="591" t="s">
        <v>8495</v>
      </c>
      <c r="E11115" s="591">
        <v>4.13</v>
      </c>
    </row>
    <row r="11116" spans="1:5">
      <c r="A11116" s="591">
        <v>39029</v>
      </c>
      <c r="B11116" s="591" t="s">
        <v>11797</v>
      </c>
      <c r="C11116" s="591" t="s">
        <v>8539</v>
      </c>
      <c r="D11116" s="591" t="s">
        <v>8495</v>
      </c>
      <c r="E11116" s="591">
        <v>13.34</v>
      </c>
    </row>
    <row r="11117" spans="1:5">
      <c r="A11117" s="591">
        <v>39028</v>
      </c>
      <c r="B11117" s="591" t="s">
        <v>11798</v>
      </c>
      <c r="C11117" s="591" t="s">
        <v>8539</v>
      </c>
      <c r="D11117" s="591" t="s">
        <v>8495</v>
      </c>
      <c r="E11117" s="591">
        <v>7.76</v>
      </c>
    </row>
    <row r="11118" spans="1:5">
      <c r="A11118" s="591">
        <v>39328</v>
      </c>
      <c r="B11118" s="591" t="s">
        <v>11799</v>
      </c>
      <c r="C11118" s="591" t="s">
        <v>8539</v>
      </c>
      <c r="D11118" s="591" t="s">
        <v>8495</v>
      </c>
      <c r="E11118" s="591">
        <v>4.2699999999999996</v>
      </c>
    </row>
    <row r="11119" spans="1:5">
      <c r="A11119" s="591">
        <v>38541</v>
      </c>
      <c r="B11119" s="591" t="s">
        <v>11800</v>
      </c>
      <c r="C11119" s="591" t="s">
        <v>8494</v>
      </c>
      <c r="D11119" s="591" t="s">
        <v>8541</v>
      </c>
      <c r="E11119" s="602">
        <v>4474566.04</v>
      </c>
    </row>
    <row r="11120" spans="1:5">
      <c r="A11120" s="591">
        <v>38542</v>
      </c>
      <c r="B11120" s="591" t="s">
        <v>11801</v>
      </c>
      <c r="C11120" s="591" t="s">
        <v>8494</v>
      </c>
      <c r="D11120" s="591" t="s">
        <v>8541</v>
      </c>
      <c r="E11120" s="602">
        <v>6861001.29</v>
      </c>
    </row>
    <row r="11121" spans="1:5">
      <c r="A11121" s="591">
        <v>45080</v>
      </c>
      <c r="B11121" s="591" t="s">
        <v>11802</v>
      </c>
      <c r="C11121" s="591" t="s">
        <v>8494</v>
      </c>
      <c r="D11121" s="591" t="s">
        <v>8541</v>
      </c>
      <c r="E11121" s="602">
        <v>14858.74</v>
      </c>
    </row>
    <row r="11122" spans="1:5">
      <c r="A11122" s="591">
        <v>38543</v>
      </c>
      <c r="B11122" s="591" t="s">
        <v>11803</v>
      </c>
      <c r="C11122" s="591" t="s">
        <v>8494</v>
      </c>
      <c r="D11122" s="591" t="s">
        <v>8541</v>
      </c>
      <c r="E11122" s="602">
        <v>1397064.67</v>
      </c>
    </row>
    <row r="11123" spans="1:5">
      <c r="A11123" s="591">
        <v>44002</v>
      </c>
      <c r="B11123" s="591" t="s">
        <v>11804</v>
      </c>
      <c r="C11123" s="591" t="s">
        <v>8494</v>
      </c>
      <c r="D11123" s="591" t="s">
        <v>8541</v>
      </c>
      <c r="E11123" s="602">
        <v>6525607.6699999999</v>
      </c>
    </row>
    <row r="11124" spans="1:5">
      <c r="A11124" s="591">
        <v>43886</v>
      </c>
      <c r="B11124" s="591" t="s">
        <v>11805</v>
      </c>
      <c r="C11124" s="591" t="s">
        <v>8494</v>
      </c>
      <c r="D11124" s="591" t="s">
        <v>8541</v>
      </c>
      <c r="E11124" s="602">
        <v>3167001.37</v>
      </c>
    </row>
    <row r="11125" spans="1:5">
      <c r="A11125" s="591">
        <v>40406</v>
      </c>
      <c r="B11125" s="591" t="s">
        <v>11806</v>
      </c>
      <c r="C11125" s="591" t="s">
        <v>8494</v>
      </c>
      <c r="D11125" s="591" t="s">
        <v>8495</v>
      </c>
      <c r="E11125" s="602">
        <v>90502.24</v>
      </c>
    </row>
    <row r="11126" spans="1:5">
      <c r="A11126" s="591">
        <v>40789</v>
      </c>
      <c r="B11126" s="591" t="s">
        <v>11807</v>
      </c>
      <c r="C11126" s="591" t="s">
        <v>8494</v>
      </c>
      <c r="D11126" s="591" t="s">
        <v>8495</v>
      </c>
      <c r="E11126" s="602">
        <v>13042.3</v>
      </c>
    </row>
    <row r="11127" spans="1:5">
      <c r="A11127" s="591">
        <v>40791</v>
      </c>
      <c r="B11127" s="591" t="s">
        <v>11808</v>
      </c>
      <c r="C11127" s="591" t="s">
        <v>8494</v>
      </c>
      <c r="D11127" s="591" t="s">
        <v>8495</v>
      </c>
      <c r="E11127" s="602">
        <v>40828.080000000002</v>
      </c>
    </row>
    <row r="11128" spans="1:5">
      <c r="A11128" s="591">
        <v>44003</v>
      </c>
      <c r="B11128" s="591" t="s">
        <v>11809</v>
      </c>
      <c r="C11128" s="591" t="s">
        <v>8494</v>
      </c>
      <c r="D11128" s="591" t="s">
        <v>8541</v>
      </c>
      <c r="E11128" s="602">
        <v>9068453.9000000004</v>
      </c>
    </row>
    <row r="11129" spans="1:5">
      <c r="A11129" s="591">
        <v>44548</v>
      </c>
      <c r="B11129" s="591" t="s">
        <v>11810</v>
      </c>
      <c r="C11129" s="591" t="s">
        <v>8494</v>
      </c>
      <c r="D11129" s="591" t="s">
        <v>8541</v>
      </c>
      <c r="E11129" s="602">
        <v>2773345.99</v>
      </c>
    </row>
    <row r="11130" spans="1:5">
      <c r="A11130" s="591">
        <v>44550</v>
      </c>
      <c r="B11130" s="591" t="s">
        <v>11811</v>
      </c>
      <c r="C11130" s="591" t="s">
        <v>8494</v>
      </c>
      <c r="D11130" s="591" t="s">
        <v>8541</v>
      </c>
      <c r="E11130" s="602">
        <v>8700942.8499999996</v>
      </c>
    </row>
    <row r="11131" spans="1:5">
      <c r="A11131" s="591">
        <v>44549</v>
      </c>
      <c r="B11131" s="591" t="s">
        <v>11812</v>
      </c>
      <c r="C11131" s="591" t="s">
        <v>8494</v>
      </c>
      <c r="D11131" s="591" t="s">
        <v>8541</v>
      </c>
      <c r="E11131" s="602">
        <v>6362564.4800000004</v>
      </c>
    </row>
    <row r="11132" spans="1:5">
      <c r="A11132" s="591">
        <v>11651</v>
      </c>
      <c r="B11132" s="591" t="s">
        <v>11813</v>
      </c>
      <c r="C11132" s="591" t="s">
        <v>8494</v>
      </c>
      <c r="D11132" s="591" t="s">
        <v>8495</v>
      </c>
      <c r="E11132" s="602">
        <v>22329.45</v>
      </c>
    </row>
    <row r="11133" spans="1:5">
      <c r="A11133" s="591">
        <v>41982</v>
      </c>
      <c r="B11133" s="591" t="s">
        <v>11814</v>
      </c>
      <c r="C11133" s="591" t="s">
        <v>8494</v>
      </c>
      <c r="D11133" s="591" t="s">
        <v>8541</v>
      </c>
      <c r="E11133" s="602">
        <v>1690391.58</v>
      </c>
    </row>
    <row r="11134" spans="1:5">
      <c r="A11134" s="591">
        <v>40435</v>
      </c>
      <c r="B11134" s="591" t="s">
        <v>11815</v>
      </c>
      <c r="C11134" s="591" t="s">
        <v>8494</v>
      </c>
      <c r="D11134" s="591" t="s">
        <v>8541</v>
      </c>
      <c r="E11134" s="602">
        <v>1001562.98</v>
      </c>
    </row>
    <row r="11135" spans="1:5">
      <c r="A11135" s="591">
        <v>39012</v>
      </c>
      <c r="B11135" s="591" t="s">
        <v>11816</v>
      </c>
      <c r="C11135" s="591" t="s">
        <v>8494</v>
      </c>
      <c r="D11135" s="591" t="s">
        <v>8541</v>
      </c>
      <c r="E11135" s="602">
        <v>991862.14</v>
      </c>
    </row>
    <row r="11136" spans="1:5">
      <c r="A11136" s="591">
        <v>13617</v>
      </c>
      <c r="B11136" s="591" t="s">
        <v>11817</v>
      </c>
      <c r="C11136" s="591" t="s">
        <v>8494</v>
      </c>
      <c r="D11136" s="591" t="s">
        <v>8495</v>
      </c>
      <c r="E11136" s="602">
        <v>97316.4</v>
      </c>
    </row>
    <row r="11137" spans="1:5">
      <c r="A11137" s="591">
        <v>35274</v>
      </c>
      <c r="B11137" s="591" t="s">
        <v>11818</v>
      </c>
      <c r="C11137" s="591" t="s">
        <v>8539</v>
      </c>
      <c r="D11137" s="591" t="s">
        <v>8495</v>
      </c>
      <c r="E11137" s="591">
        <v>43.88</v>
      </c>
    </row>
    <row r="11138" spans="1:5">
      <c r="A11138" s="591">
        <v>35275</v>
      </c>
      <c r="B11138" s="591" t="s">
        <v>11819</v>
      </c>
      <c r="C11138" s="591" t="s">
        <v>8539</v>
      </c>
      <c r="D11138" s="591" t="s">
        <v>8495</v>
      </c>
      <c r="E11138" s="591">
        <v>93.14</v>
      </c>
    </row>
    <row r="11139" spans="1:5">
      <c r="A11139" s="591">
        <v>35276</v>
      </c>
      <c r="B11139" s="591" t="s">
        <v>11820</v>
      </c>
      <c r="C11139" s="591" t="s">
        <v>8539</v>
      </c>
      <c r="D11139" s="591" t="s">
        <v>8495</v>
      </c>
      <c r="E11139" s="591">
        <v>162.07</v>
      </c>
    </row>
    <row r="11140" spans="1:5">
      <c r="A11140" s="591">
        <v>11091</v>
      </c>
      <c r="B11140" s="591" t="s">
        <v>11821</v>
      </c>
      <c r="C11140" s="591" t="s">
        <v>8494</v>
      </c>
      <c r="D11140" s="591" t="s">
        <v>8495</v>
      </c>
      <c r="E11140" s="591">
        <v>1.46</v>
      </c>
    </row>
    <row r="11141" spans="1:5">
      <c r="A11141" s="591">
        <v>37586</v>
      </c>
      <c r="B11141" s="591" t="s">
        <v>11822</v>
      </c>
      <c r="C11141" s="591" t="s">
        <v>10556</v>
      </c>
      <c r="D11141" s="591" t="s">
        <v>8541</v>
      </c>
      <c r="E11141" s="591">
        <v>51.5</v>
      </c>
    </row>
    <row r="11142" spans="1:5">
      <c r="A11142" s="591">
        <v>37395</v>
      </c>
      <c r="B11142" s="591" t="s">
        <v>11823</v>
      </c>
      <c r="C11142" s="591" t="s">
        <v>10556</v>
      </c>
      <c r="D11142" s="591" t="s">
        <v>8541</v>
      </c>
      <c r="E11142" s="591">
        <v>44.28</v>
      </c>
    </row>
    <row r="11143" spans="1:5">
      <c r="A11143" s="591">
        <v>14147</v>
      </c>
      <c r="B11143" s="591" t="s">
        <v>11824</v>
      </c>
      <c r="C11143" s="591" t="s">
        <v>10556</v>
      </c>
      <c r="D11143" s="591" t="s">
        <v>8541</v>
      </c>
      <c r="E11143" s="591">
        <v>58.74</v>
      </c>
    </row>
    <row r="11144" spans="1:5">
      <c r="A11144" s="591">
        <v>37396</v>
      </c>
      <c r="B11144" s="591" t="s">
        <v>11825</v>
      </c>
      <c r="C11144" s="591" t="s">
        <v>10556</v>
      </c>
      <c r="D11144" s="591" t="s">
        <v>8541</v>
      </c>
      <c r="E11144" s="591">
        <v>36.229999999999997</v>
      </c>
    </row>
    <row r="11145" spans="1:5">
      <c r="A11145" s="591">
        <v>37397</v>
      </c>
      <c r="B11145" s="591" t="s">
        <v>11826</v>
      </c>
      <c r="C11145" s="591" t="s">
        <v>10556</v>
      </c>
      <c r="D11145" s="591" t="s">
        <v>8541</v>
      </c>
      <c r="E11145" s="591">
        <v>37.950000000000003</v>
      </c>
    </row>
    <row r="11146" spans="1:5">
      <c r="A11146" s="591">
        <v>43606</v>
      </c>
      <c r="B11146" s="591" t="s">
        <v>11827</v>
      </c>
      <c r="C11146" s="591" t="s">
        <v>8494</v>
      </c>
      <c r="D11146" s="591" t="s">
        <v>8495</v>
      </c>
      <c r="E11146" s="591">
        <v>10.42</v>
      </c>
    </row>
    <row r="11147" spans="1:5">
      <c r="A11147" s="591">
        <v>444</v>
      </c>
      <c r="B11147" s="591" t="s">
        <v>11828</v>
      </c>
      <c r="C11147" s="591" t="s">
        <v>8494</v>
      </c>
      <c r="D11147" s="591" t="s">
        <v>8495</v>
      </c>
      <c r="E11147" s="591">
        <v>37.840000000000003</v>
      </c>
    </row>
    <row r="11148" spans="1:5">
      <c r="A11148" s="591">
        <v>445</v>
      </c>
      <c r="B11148" s="591" t="s">
        <v>11829</v>
      </c>
      <c r="C11148" s="591" t="s">
        <v>8494</v>
      </c>
      <c r="D11148" s="591" t="s">
        <v>8495</v>
      </c>
      <c r="E11148" s="591">
        <v>51.79</v>
      </c>
    </row>
    <row r="11149" spans="1:5">
      <c r="A11149" s="591">
        <v>4783</v>
      </c>
      <c r="B11149" s="591" t="s">
        <v>11830</v>
      </c>
      <c r="C11149" s="591" t="s">
        <v>8643</v>
      </c>
      <c r="D11149" s="591" t="s">
        <v>8500</v>
      </c>
      <c r="E11149" s="591">
        <v>17.190000000000001</v>
      </c>
    </row>
    <row r="11150" spans="1:5">
      <c r="A11150" s="591">
        <v>41079</v>
      </c>
      <c r="B11150" s="591" t="s">
        <v>11831</v>
      </c>
      <c r="C11150" s="591" t="s">
        <v>8645</v>
      </c>
      <c r="D11150" s="591" t="s">
        <v>8495</v>
      </c>
      <c r="E11150" s="602">
        <v>3020.19</v>
      </c>
    </row>
    <row r="11151" spans="1:5">
      <c r="A11151" s="591">
        <v>12874</v>
      </c>
      <c r="B11151" s="591" t="s">
        <v>11832</v>
      </c>
      <c r="C11151" s="591" t="s">
        <v>8643</v>
      </c>
      <c r="D11151" s="591" t="s">
        <v>8495</v>
      </c>
      <c r="E11151" s="591">
        <v>16.68</v>
      </c>
    </row>
    <row r="11152" spans="1:5">
      <c r="A11152" s="591">
        <v>41082</v>
      </c>
      <c r="B11152" s="591" t="s">
        <v>11833</v>
      </c>
      <c r="C11152" s="591" t="s">
        <v>8645</v>
      </c>
      <c r="D11152" s="591" t="s">
        <v>8495</v>
      </c>
      <c r="E11152" s="602">
        <v>2932.8</v>
      </c>
    </row>
    <row r="11153" spans="1:5">
      <c r="A11153" s="591">
        <v>4785</v>
      </c>
      <c r="B11153" s="591" t="s">
        <v>11834</v>
      </c>
      <c r="C11153" s="591" t="s">
        <v>8643</v>
      </c>
      <c r="D11153" s="591" t="s">
        <v>8495</v>
      </c>
      <c r="E11153" s="591">
        <v>17.190000000000001</v>
      </c>
    </row>
    <row r="11154" spans="1:5">
      <c r="A11154" s="591">
        <v>41081</v>
      </c>
      <c r="B11154" s="591" t="s">
        <v>11835</v>
      </c>
      <c r="C11154" s="591" t="s">
        <v>8645</v>
      </c>
      <c r="D11154" s="591" t="s">
        <v>8495</v>
      </c>
      <c r="E11154" s="602">
        <v>3020.19</v>
      </c>
    </row>
    <row r="11155" spans="1:5">
      <c r="A11155" s="591">
        <v>4801</v>
      </c>
      <c r="B11155" s="591" t="s">
        <v>11836</v>
      </c>
      <c r="C11155" s="591" t="s">
        <v>8898</v>
      </c>
      <c r="D11155" s="591" t="s">
        <v>8495</v>
      </c>
      <c r="E11155" s="591">
        <v>87.54</v>
      </c>
    </row>
    <row r="11156" spans="1:5">
      <c r="A11156" s="591">
        <v>4794</v>
      </c>
      <c r="B11156" s="591" t="s">
        <v>11837</v>
      </c>
      <c r="C11156" s="591" t="s">
        <v>8898</v>
      </c>
      <c r="D11156" s="591" t="s">
        <v>8495</v>
      </c>
      <c r="E11156" s="591">
        <v>398.7</v>
      </c>
    </row>
    <row r="11157" spans="1:5">
      <c r="A11157" s="591">
        <v>4796</v>
      </c>
      <c r="B11157" s="591" t="s">
        <v>11838</v>
      </c>
      <c r="C11157" s="591" t="s">
        <v>8898</v>
      </c>
      <c r="D11157" s="591" t="s">
        <v>8495</v>
      </c>
      <c r="E11157" s="591">
        <v>242.16</v>
      </c>
    </row>
    <row r="11158" spans="1:5">
      <c r="A11158" s="591">
        <v>4800</v>
      </c>
      <c r="B11158" s="591" t="s">
        <v>11839</v>
      </c>
      <c r="C11158" s="591" t="s">
        <v>8898</v>
      </c>
      <c r="D11158" s="591" t="s">
        <v>8495</v>
      </c>
      <c r="E11158" s="591">
        <v>66.59</v>
      </c>
    </row>
    <row r="11159" spans="1:5">
      <c r="A11159" s="591">
        <v>4795</v>
      </c>
      <c r="B11159" s="591" t="s">
        <v>11840</v>
      </c>
      <c r="C11159" s="591" t="s">
        <v>8898</v>
      </c>
      <c r="D11159" s="591" t="s">
        <v>8495</v>
      </c>
      <c r="E11159" s="591">
        <v>388.11</v>
      </c>
    </row>
    <row r="11160" spans="1:5">
      <c r="A11160" s="591">
        <v>39694</v>
      </c>
      <c r="B11160" s="591" t="s">
        <v>11841</v>
      </c>
      <c r="C11160" s="591" t="s">
        <v>8898</v>
      </c>
      <c r="D11160" s="591" t="s">
        <v>8495</v>
      </c>
      <c r="E11160" s="591">
        <v>388.9</v>
      </c>
    </row>
    <row r="11161" spans="1:5">
      <c r="A11161" s="591">
        <v>1292</v>
      </c>
      <c r="B11161" s="591" t="s">
        <v>11842</v>
      </c>
      <c r="C11161" s="591" t="s">
        <v>8898</v>
      </c>
      <c r="D11161" s="591" t="s">
        <v>8495</v>
      </c>
      <c r="E11161" s="591">
        <v>49.9</v>
      </c>
    </row>
    <row r="11162" spans="1:5">
      <c r="A11162" s="591">
        <v>1287</v>
      </c>
      <c r="B11162" s="591" t="s">
        <v>11843</v>
      </c>
      <c r="C11162" s="591" t="s">
        <v>8898</v>
      </c>
      <c r="D11162" s="591" t="s">
        <v>8495</v>
      </c>
      <c r="E11162" s="591">
        <v>39.950000000000003</v>
      </c>
    </row>
    <row r="11163" spans="1:5">
      <c r="A11163" s="591">
        <v>4786</v>
      </c>
      <c r="B11163" s="591" t="s">
        <v>11844</v>
      </c>
      <c r="C11163" s="591" t="s">
        <v>8898</v>
      </c>
      <c r="D11163" s="591" t="s">
        <v>8541</v>
      </c>
      <c r="E11163" s="591">
        <v>108.5</v>
      </c>
    </row>
    <row r="11164" spans="1:5">
      <c r="A11164" s="591">
        <v>10840</v>
      </c>
      <c r="B11164" s="591" t="s">
        <v>11845</v>
      </c>
      <c r="C11164" s="591" t="s">
        <v>8898</v>
      </c>
      <c r="D11164" s="591" t="s">
        <v>8500</v>
      </c>
      <c r="E11164" s="591">
        <v>524</v>
      </c>
    </row>
    <row r="11165" spans="1:5">
      <c r="A11165" s="591">
        <v>10841</v>
      </c>
      <c r="B11165" s="591" t="s">
        <v>11846</v>
      </c>
      <c r="C11165" s="591" t="s">
        <v>8898</v>
      </c>
      <c r="D11165" s="591" t="s">
        <v>8495</v>
      </c>
      <c r="E11165" s="591">
        <v>395.47</v>
      </c>
    </row>
    <row r="11166" spans="1:5">
      <c r="A11166" s="591">
        <v>44540</v>
      </c>
      <c r="B11166" s="591" t="s">
        <v>11847</v>
      </c>
      <c r="C11166" s="591" t="s">
        <v>8898</v>
      </c>
      <c r="D11166" s="591" t="s">
        <v>8495</v>
      </c>
      <c r="E11166" s="591">
        <v>505.32</v>
      </c>
    </row>
    <row r="11167" spans="1:5">
      <c r="A11167" s="591">
        <v>10842</v>
      </c>
      <c r="B11167" s="591" t="s">
        <v>11848</v>
      </c>
      <c r="C11167" s="591" t="s">
        <v>8898</v>
      </c>
      <c r="D11167" s="591" t="s">
        <v>8495</v>
      </c>
      <c r="E11167" s="591">
        <v>571.23</v>
      </c>
    </row>
    <row r="11168" spans="1:5">
      <c r="A11168" s="591">
        <v>45190</v>
      </c>
      <c r="B11168" s="591" t="s">
        <v>11849</v>
      </c>
      <c r="C11168" s="591" t="s">
        <v>8898</v>
      </c>
      <c r="D11168" s="591" t="s">
        <v>8500</v>
      </c>
      <c r="E11168" s="591">
        <v>82.4</v>
      </c>
    </row>
    <row r="11169" spans="1:5">
      <c r="A11169" s="591">
        <v>45189</v>
      </c>
      <c r="B11169" s="591" t="s">
        <v>11850</v>
      </c>
      <c r="C11169" s="591" t="s">
        <v>8898</v>
      </c>
      <c r="D11169" s="591" t="s">
        <v>8495</v>
      </c>
      <c r="E11169" s="591">
        <v>136.29</v>
      </c>
    </row>
    <row r="11170" spans="1:5">
      <c r="A11170" s="591">
        <v>45191</v>
      </c>
      <c r="B11170" s="591" t="s">
        <v>11851</v>
      </c>
      <c r="C11170" s="591" t="s">
        <v>8898</v>
      </c>
      <c r="D11170" s="591" t="s">
        <v>8495</v>
      </c>
      <c r="E11170" s="591">
        <v>139.79</v>
      </c>
    </row>
    <row r="11171" spans="1:5">
      <c r="A11171" s="591">
        <v>38180</v>
      </c>
      <c r="B11171" s="591" t="s">
        <v>11852</v>
      </c>
      <c r="C11171" s="591" t="s">
        <v>8898</v>
      </c>
      <c r="D11171" s="591" t="s">
        <v>8495</v>
      </c>
      <c r="E11171" s="591">
        <v>194.97</v>
      </c>
    </row>
    <row r="11172" spans="1:5">
      <c r="A11172" s="591">
        <v>40648</v>
      </c>
      <c r="B11172" s="591" t="s">
        <v>11853</v>
      </c>
      <c r="C11172" s="591" t="s">
        <v>8898</v>
      </c>
      <c r="D11172" s="591" t="s">
        <v>8541</v>
      </c>
      <c r="E11172" s="591">
        <v>208.32</v>
      </c>
    </row>
    <row r="11173" spans="1:5">
      <c r="A11173" s="591">
        <v>40649</v>
      </c>
      <c r="B11173" s="591" t="s">
        <v>11854</v>
      </c>
      <c r="C11173" s="591" t="s">
        <v>8898</v>
      </c>
      <c r="D11173" s="591" t="s">
        <v>8541</v>
      </c>
      <c r="E11173" s="591">
        <v>121.34</v>
      </c>
    </row>
    <row r="11174" spans="1:5">
      <c r="A11174" s="591">
        <v>40650</v>
      </c>
      <c r="B11174" s="591" t="s">
        <v>11855</v>
      </c>
      <c r="C11174" s="591" t="s">
        <v>8898</v>
      </c>
      <c r="D11174" s="591" t="s">
        <v>8541</v>
      </c>
      <c r="E11174" s="591">
        <v>156.24</v>
      </c>
    </row>
    <row r="11175" spans="1:5">
      <c r="A11175" s="591">
        <v>40651</v>
      </c>
      <c r="B11175" s="591" t="s">
        <v>11856</v>
      </c>
      <c r="C11175" s="591" t="s">
        <v>8898</v>
      </c>
      <c r="D11175" s="591" t="s">
        <v>8541</v>
      </c>
      <c r="E11175" s="591">
        <v>288.17</v>
      </c>
    </row>
    <row r="11176" spans="1:5">
      <c r="A11176" s="591">
        <v>40652</v>
      </c>
      <c r="B11176" s="591" t="s">
        <v>11857</v>
      </c>
      <c r="C11176" s="591" t="s">
        <v>8898</v>
      </c>
      <c r="D11176" s="591" t="s">
        <v>8541</v>
      </c>
      <c r="E11176" s="591">
        <v>154.5</v>
      </c>
    </row>
    <row r="11177" spans="1:5">
      <c r="A11177" s="591">
        <v>40647</v>
      </c>
      <c r="B11177" s="591" t="s">
        <v>11858</v>
      </c>
      <c r="C11177" s="591" t="s">
        <v>8898</v>
      </c>
      <c r="D11177" s="591" t="s">
        <v>8541</v>
      </c>
      <c r="E11177" s="591">
        <v>170.12</v>
      </c>
    </row>
    <row r="11178" spans="1:5">
      <c r="A11178" s="591">
        <v>40653</v>
      </c>
      <c r="B11178" s="591" t="s">
        <v>11859</v>
      </c>
      <c r="C11178" s="591" t="s">
        <v>8898</v>
      </c>
      <c r="D11178" s="591" t="s">
        <v>8541</v>
      </c>
      <c r="E11178" s="591">
        <v>130.19999999999999</v>
      </c>
    </row>
    <row r="11179" spans="1:5">
      <c r="A11179" s="591">
        <v>38135</v>
      </c>
      <c r="B11179" s="591" t="s">
        <v>11860</v>
      </c>
      <c r="C11179" s="591" t="s">
        <v>8898</v>
      </c>
      <c r="D11179" s="591" t="s">
        <v>8541</v>
      </c>
      <c r="E11179" s="591">
        <v>108.38</v>
      </c>
    </row>
    <row r="11180" spans="1:5">
      <c r="A11180" s="591">
        <v>36178</v>
      </c>
      <c r="B11180" s="591" t="s">
        <v>11861</v>
      </c>
      <c r="C11180" s="591" t="s">
        <v>8494</v>
      </c>
      <c r="D11180" s="591" t="s">
        <v>8495</v>
      </c>
      <c r="E11180" s="591">
        <v>20.059999999999999</v>
      </c>
    </row>
    <row r="11181" spans="1:5">
      <c r="A11181" s="591">
        <v>38181</v>
      </c>
      <c r="B11181" s="591" t="s">
        <v>11862</v>
      </c>
      <c r="C11181" s="591" t="s">
        <v>8898</v>
      </c>
      <c r="D11181" s="591" t="s">
        <v>8495</v>
      </c>
      <c r="E11181" s="591">
        <v>266.16000000000003</v>
      </c>
    </row>
    <row r="11182" spans="1:5">
      <c r="A11182" s="591">
        <v>38182</v>
      </c>
      <c r="B11182" s="591" t="s">
        <v>11863</v>
      </c>
      <c r="C11182" s="591" t="s">
        <v>8898</v>
      </c>
      <c r="D11182" s="591" t="s">
        <v>8495</v>
      </c>
      <c r="E11182" s="591">
        <v>253.53</v>
      </c>
    </row>
    <row r="11183" spans="1:5">
      <c r="A11183" s="591">
        <v>38186</v>
      </c>
      <c r="B11183" s="591" t="s">
        <v>11864</v>
      </c>
      <c r="C11183" s="591" t="s">
        <v>8898</v>
      </c>
      <c r="D11183" s="591" t="s">
        <v>8495</v>
      </c>
      <c r="E11183" s="591">
        <v>659.02</v>
      </c>
    </row>
    <row r="11184" spans="1:5">
      <c r="A11184" s="591">
        <v>38185</v>
      </c>
      <c r="B11184" s="591" t="s">
        <v>11865</v>
      </c>
      <c r="C11184" s="591" t="s">
        <v>8898</v>
      </c>
      <c r="D11184" s="591" t="s">
        <v>8495</v>
      </c>
      <c r="E11184" s="591">
        <v>586.76</v>
      </c>
    </row>
    <row r="11185" spans="1:5">
      <c r="A11185" s="591">
        <v>40654</v>
      </c>
      <c r="B11185" s="591" t="s">
        <v>11866</v>
      </c>
      <c r="C11185" s="591" t="s">
        <v>8898</v>
      </c>
      <c r="D11185" s="591" t="s">
        <v>8541</v>
      </c>
      <c r="E11185" s="591">
        <v>202.24</v>
      </c>
    </row>
    <row r="11186" spans="1:5">
      <c r="A11186" s="591">
        <v>44541</v>
      </c>
      <c r="B11186" s="591" t="s">
        <v>11867</v>
      </c>
      <c r="C11186" s="591" t="s">
        <v>8898</v>
      </c>
      <c r="D11186" s="591" t="s">
        <v>8495</v>
      </c>
      <c r="E11186" s="591">
        <v>417.44</v>
      </c>
    </row>
    <row r="11187" spans="1:5">
      <c r="A11187" s="591">
        <v>4822</v>
      </c>
      <c r="B11187" s="591" t="s">
        <v>11868</v>
      </c>
      <c r="C11187" s="591" t="s">
        <v>8898</v>
      </c>
      <c r="D11187" s="591" t="s">
        <v>8495</v>
      </c>
      <c r="E11187" s="591">
        <v>445.08</v>
      </c>
    </row>
    <row r="11188" spans="1:5">
      <c r="A11188" s="591">
        <v>4818</v>
      </c>
      <c r="B11188" s="591" t="s">
        <v>11869</v>
      </c>
      <c r="C11188" s="591" t="s">
        <v>8898</v>
      </c>
      <c r="D11188" s="591" t="s">
        <v>8500</v>
      </c>
      <c r="E11188" s="591">
        <v>457.48</v>
      </c>
    </row>
    <row r="11189" spans="1:5">
      <c r="A11189" s="591">
        <v>39567</v>
      </c>
      <c r="B11189" s="591" t="s">
        <v>11870</v>
      </c>
      <c r="C11189" s="591" t="s">
        <v>8898</v>
      </c>
      <c r="D11189" s="591" t="s">
        <v>8495</v>
      </c>
      <c r="E11189" s="591">
        <v>51.29</v>
      </c>
    </row>
    <row r="11190" spans="1:5">
      <c r="A11190" s="591">
        <v>39566</v>
      </c>
      <c r="B11190" s="591" t="s">
        <v>11871</v>
      </c>
      <c r="C11190" s="591" t="s">
        <v>8898</v>
      </c>
      <c r="D11190" s="591" t="s">
        <v>8495</v>
      </c>
      <c r="E11190" s="591">
        <v>54.28</v>
      </c>
    </row>
    <row r="11191" spans="1:5">
      <c r="A11191" s="591">
        <v>39416</v>
      </c>
      <c r="B11191" s="591" t="s">
        <v>11872</v>
      </c>
      <c r="C11191" s="591" t="s">
        <v>8898</v>
      </c>
      <c r="D11191" s="591" t="s">
        <v>8495</v>
      </c>
      <c r="E11191" s="591">
        <v>33.08</v>
      </c>
    </row>
    <row r="11192" spans="1:5">
      <c r="A11192" s="591">
        <v>39417</v>
      </c>
      <c r="B11192" s="591" t="s">
        <v>11873</v>
      </c>
      <c r="C11192" s="591" t="s">
        <v>8898</v>
      </c>
      <c r="D11192" s="591" t="s">
        <v>8495</v>
      </c>
      <c r="E11192" s="591">
        <v>32.270000000000003</v>
      </c>
    </row>
    <row r="11193" spans="1:5">
      <c r="A11193" s="591">
        <v>43742</v>
      </c>
      <c r="B11193" s="591" t="s">
        <v>11874</v>
      </c>
      <c r="C11193" s="591" t="s">
        <v>8898</v>
      </c>
      <c r="D11193" s="591" t="s">
        <v>8495</v>
      </c>
      <c r="E11193" s="591">
        <v>34.81</v>
      </c>
    </row>
    <row r="11194" spans="1:5">
      <c r="A11194" s="591">
        <v>39414</v>
      </c>
      <c r="B11194" s="591" t="s">
        <v>11875</v>
      </c>
      <c r="C11194" s="591" t="s">
        <v>8898</v>
      </c>
      <c r="D11194" s="591" t="s">
        <v>8495</v>
      </c>
      <c r="E11194" s="591">
        <v>31.33</v>
      </c>
    </row>
    <row r="11195" spans="1:5">
      <c r="A11195" s="591">
        <v>39415</v>
      </c>
      <c r="B11195" s="591" t="s">
        <v>11876</v>
      </c>
      <c r="C11195" s="591" t="s">
        <v>8898</v>
      </c>
      <c r="D11195" s="591" t="s">
        <v>8495</v>
      </c>
      <c r="E11195" s="591">
        <v>27.01</v>
      </c>
    </row>
    <row r="11196" spans="1:5">
      <c r="A11196" s="591">
        <v>43740</v>
      </c>
      <c r="B11196" s="591" t="s">
        <v>11877</v>
      </c>
      <c r="C11196" s="591" t="s">
        <v>8898</v>
      </c>
      <c r="D11196" s="591" t="s">
        <v>8495</v>
      </c>
      <c r="E11196" s="591">
        <v>32.979999999999997</v>
      </c>
    </row>
    <row r="11197" spans="1:5">
      <c r="A11197" s="591">
        <v>39412</v>
      </c>
      <c r="B11197" s="591" t="s">
        <v>11878</v>
      </c>
      <c r="C11197" s="591" t="s">
        <v>8898</v>
      </c>
      <c r="D11197" s="591" t="s">
        <v>8500</v>
      </c>
      <c r="E11197" s="591">
        <v>22.62</v>
      </c>
    </row>
    <row r="11198" spans="1:5">
      <c r="A11198" s="591">
        <v>39413</v>
      </c>
      <c r="B11198" s="591" t="s">
        <v>11879</v>
      </c>
      <c r="C11198" s="591" t="s">
        <v>8898</v>
      </c>
      <c r="D11198" s="591" t="s">
        <v>8495</v>
      </c>
      <c r="E11198" s="591">
        <v>24.46</v>
      </c>
    </row>
    <row r="11199" spans="1:5">
      <c r="A11199" s="591">
        <v>43741</v>
      </c>
      <c r="B11199" s="591" t="s">
        <v>11880</v>
      </c>
      <c r="C11199" s="591" t="s">
        <v>8898</v>
      </c>
      <c r="D11199" s="591" t="s">
        <v>8495</v>
      </c>
      <c r="E11199" s="591">
        <v>26.08</v>
      </c>
    </row>
    <row r="11200" spans="1:5">
      <c r="A11200" s="591">
        <v>11062</v>
      </c>
      <c r="B11200" s="591" t="s">
        <v>11881</v>
      </c>
      <c r="C11200" s="591" t="s">
        <v>8898</v>
      </c>
      <c r="D11200" s="591" t="s">
        <v>8495</v>
      </c>
      <c r="E11200" s="591">
        <v>53.51</v>
      </c>
    </row>
    <row r="11201" spans="1:5">
      <c r="A11201" s="591">
        <v>11063</v>
      </c>
      <c r="B11201" s="591" t="s">
        <v>11882</v>
      </c>
      <c r="C11201" s="591" t="s">
        <v>8898</v>
      </c>
      <c r="D11201" s="591" t="s">
        <v>8495</v>
      </c>
      <c r="E11201" s="591">
        <v>32.75</v>
      </c>
    </row>
    <row r="11202" spans="1:5">
      <c r="A11202" s="591">
        <v>13521</v>
      </c>
      <c r="B11202" s="591" t="s">
        <v>11883</v>
      </c>
      <c r="C11202" s="591" t="s">
        <v>8494</v>
      </c>
      <c r="D11202" s="591" t="s">
        <v>8541</v>
      </c>
      <c r="E11202" s="591">
        <v>132</v>
      </c>
    </row>
    <row r="11203" spans="1:5">
      <c r="A11203" s="591">
        <v>10851</v>
      </c>
      <c r="B11203" s="591" t="s">
        <v>11884</v>
      </c>
      <c r="C11203" s="591" t="s">
        <v>8494</v>
      </c>
      <c r="D11203" s="591" t="s">
        <v>8541</v>
      </c>
      <c r="E11203" s="591">
        <v>64.39</v>
      </c>
    </row>
    <row r="11204" spans="1:5">
      <c r="A11204" s="591">
        <v>39515</v>
      </c>
      <c r="B11204" s="591" t="s">
        <v>11885</v>
      </c>
      <c r="C11204" s="591" t="s">
        <v>8494</v>
      </c>
      <c r="D11204" s="591" t="s">
        <v>8541</v>
      </c>
      <c r="E11204" s="591">
        <v>53.27</v>
      </c>
    </row>
    <row r="11205" spans="1:5">
      <c r="A11205" s="591">
        <v>39516</v>
      </c>
      <c r="B11205" s="591" t="s">
        <v>11886</v>
      </c>
      <c r="C11205" s="591" t="s">
        <v>8494</v>
      </c>
      <c r="D11205" s="591" t="s">
        <v>8541</v>
      </c>
      <c r="E11205" s="591">
        <v>44.91</v>
      </c>
    </row>
    <row r="11206" spans="1:5">
      <c r="A11206" s="591">
        <v>39514</v>
      </c>
      <c r="B11206" s="591" t="s">
        <v>11887</v>
      </c>
      <c r="C11206" s="591" t="s">
        <v>8494</v>
      </c>
      <c r="D11206" s="591" t="s">
        <v>8541</v>
      </c>
      <c r="E11206" s="591">
        <v>27.94</v>
      </c>
    </row>
    <row r="11207" spans="1:5">
      <c r="A11207" s="591">
        <v>4812</v>
      </c>
      <c r="B11207" s="591" t="s">
        <v>11888</v>
      </c>
      <c r="C11207" s="591" t="s">
        <v>8898</v>
      </c>
      <c r="D11207" s="591" t="s">
        <v>8495</v>
      </c>
      <c r="E11207" s="591">
        <v>13.57</v>
      </c>
    </row>
    <row r="11208" spans="1:5">
      <c r="A11208" s="591">
        <v>10849</v>
      </c>
      <c r="B11208" s="591" t="s">
        <v>11889</v>
      </c>
      <c r="C11208" s="591" t="s">
        <v>8494</v>
      </c>
      <c r="D11208" s="591" t="s">
        <v>8541</v>
      </c>
      <c r="E11208" s="602">
        <v>1920.01</v>
      </c>
    </row>
    <row r="11209" spans="1:5">
      <c r="A11209" s="591">
        <v>10848</v>
      </c>
      <c r="B11209" s="591" t="s">
        <v>11890</v>
      </c>
      <c r="C11209" s="591" t="s">
        <v>8494</v>
      </c>
      <c r="D11209" s="591" t="s">
        <v>8541</v>
      </c>
      <c r="E11209" s="602">
        <v>1206.01</v>
      </c>
    </row>
    <row r="11210" spans="1:5">
      <c r="A11210" s="591">
        <v>4813</v>
      </c>
      <c r="B11210" s="591" t="s">
        <v>11891</v>
      </c>
      <c r="C11210" s="591" t="s">
        <v>8898</v>
      </c>
      <c r="D11210" s="591" t="s">
        <v>8541</v>
      </c>
      <c r="E11210" s="591">
        <v>400</v>
      </c>
    </row>
    <row r="11211" spans="1:5">
      <c r="A11211" s="591">
        <v>37560</v>
      </c>
      <c r="B11211" s="591" t="s">
        <v>11892</v>
      </c>
      <c r="C11211" s="591" t="s">
        <v>8494</v>
      </c>
      <c r="D11211" s="591" t="s">
        <v>8495</v>
      </c>
      <c r="E11211" s="591">
        <v>19.579999999999998</v>
      </c>
    </row>
    <row r="11212" spans="1:5">
      <c r="A11212" s="591">
        <v>37557</v>
      </c>
      <c r="B11212" s="591" t="s">
        <v>11893</v>
      </c>
      <c r="C11212" s="591" t="s">
        <v>8494</v>
      </c>
      <c r="D11212" s="591" t="s">
        <v>8495</v>
      </c>
      <c r="E11212" s="591">
        <v>5.94</v>
      </c>
    </row>
    <row r="11213" spans="1:5">
      <c r="A11213" s="591">
        <v>37556</v>
      </c>
      <c r="B11213" s="591" t="s">
        <v>11894</v>
      </c>
      <c r="C11213" s="591" t="s">
        <v>8494</v>
      </c>
      <c r="D11213" s="591" t="s">
        <v>8495</v>
      </c>
      <c r="E11213" s="591">
        <v>11.5</v>
      </c>
    </row>
    <row r="11214" spans="1:5">
      <c r="A11214" s="591">
        <v>37559</v>
      </c>
      <c r="B11214" s="591" t="s">
        <v>11895</v>
      </c>
      <c r="C11214" s="591" t="s">
        <v>8494</v>
      </c>
      <c r="D11214" s="591" t="s">
        <v>8495</v>
      </c>
      <c r="E11214" s="591">
        <v>14.11</v>
      </c>
    </row>
    <row r="11215" spans="1:5">
      <c r="A11215" s="591">
        <v>37539</v>
      </c>
      <c r="B11215" s="591" t="s">
        <v>11896</v>
      </c>
      <c r="C11215" s="591" t="s">
        <v>8494</v>
      </c>
      <c r="D11215" s="591" t="s">
        <v>8500</v>
      </c>
      <c r="E11215" s="591">
        <v>9.9499999999999993</v>
      </c>
    </row>
    <row r="11216" spans="1:5">
      <c r="A11216" s="591">
        <v>37558</v>
      </c>
      <c r="B11216" s="591" t="s">
        <v>11897</v>
      </c>
      <c r="C11216" s="591" t="s">
        <v>8494</v>
      </c>
      <c r="D11216" s="591" t="s">
        <v>8495</v>
      </c>
      <c r="E11216" s="591">
        <v>18.55</v>
      </c>
    </row>
    <row r="11217" spans="1:5">
      <c r="A11217" s="591">
        <v>34723</v>
      </c>
      <c r="B11217" s="591" t="s">
        <v>11898</v>
      </c>
      <c r="C11217" s="591" t="s">
        <v>8898</v>
      </c>
      <c r="D11217" s="591" t="s">
        <v>8541</v>
      </c>
      <c r="E11217" s="591">
        <v>924</v>
      </c>
    </row>
    <row r="11218" spans="1:5">
      <c r="A11218" s="591">
        <v>34721</v>
      </c>
      <c r="B11218" s="591" t="s">
        <v>11899</v>
      </c>
      <c r="C11218" s="591" t="s">
        <v>8898</v>
      </c>
      <c r="D11218" s="591" t="s">
        <v>8541</v>
      </c>
      <c r="E11218" s="602">
        <v>1152.01</v>
      </c>
    </row>
    <row r="11219" spans="1:5">
      <c r="A11219" s="591">
        <v>4309</v>
      </c>
      <c r="B11219" s="591" t="s">
        <v>11900</v>
      </c>
      <c r="C11219" s="591" t="s">
        <v>8494</v>
      </c>
      <c r="D11219" s="591" t="s">
        <v>8495</v>
      </c>
      <c r="E11219" s="591">
        <v>6.57</v>
      </c>
    </row>
    <row r="11220" spans="1:5">
      <c r="A11220" s="591">
        <v>4307</v>
      </c>
      <c r="B11220" s="591" t="s">
        <v>11901</v>
      </c>
      <c r="C11220" s="591" t="s">
        <v>8494</v>
      </c>
      <c r="D11220" s="591" t="s">
        <v>8495</v>
      </c>
      <c r="E11220" s="591">
        <v>11.23</v>
      </c>
    </row>
    <row r="11221" spans="1:5">
      <c r="A11221" s="591">
        <v>10850</v>
      </c>
      <c r="B11221" s="591" t="s">
        <v>11902</v>
      </c>
      <c r="C11221" s="591" t="s">
        <v>8494</v>
      </c>
      <c r="D11221" s="591" t="s">
        <v>8541</v>
      </c>
      <c r="E11221" s="591">
        <v>60</v>
      </c>
    </row>
    <row r="11222" spans="1:5">
      <c r="A11222" s="591">
        <v>42438</v>
      </c>
      <c r="B11222" s="591" t="s">
        <v>11903</v>
      </c>
      <c r="C11222" s="591" t="s">
        <v>8494</v>
      </c>
      <c r="D11222" s="591" t="s">
        <v>8541</v>
      </c>
      <c r="E11222" s="602">
        <v>2090.75</v>
      </c>
    </row>
    <row r="11223" spans="1:5">
      <c r="A11223" s="591">
        <v>4792</v>
      </c>
      <c r="B11223" s="591" t="s">
        <v>11904</v>
      </c>
      <c r="C11223" s="591" t="s">
        <v>8898</v>
      </c>
      <c r="D11223" s="591" t="s">
        <v>8495</v>
      </c>
      <c r="E11223" s="591">
        <v>187.16</v>
      </c>
    </row>
    <row r="11224" spans="1:5">
      <c r="A11224" s="591">
        <v>4790</v>
      </c>
      <c r="B11224" s="591" t="s">
        <v>11905</v>
      </c>
      <c r="C11224" s="591" t="s">
        <v>8898</v>
      </c>
      <c r="D11224" s="591" t="s">
        <v>8500</v>
      </c>
      <c r="E11224" s="591">
        <v>112.53</v>
      </c>
    </row>
    <row r="11225" spans="1:5">
      <c r="A11225" s="591">
        <v>40671</v>
      </c>
      <c r="B11225" s="591" t="s">
        <v>11906</v>
      </c>
      <c r="C11225" s="591" t="s">
        <v>8898</v>
      </c>
      <c r="D11225" s="591" t="s">
        <v>8495</v>
      </c>
      <c r="E11225" s="591">
        <v>131.68</v>
      </c>
    </row>
    <row r="11226" spans="1:5">
      <c r="A11226" s="591">
        <v>7552</v>
      </c>
      <c r="B11226" s="591" t="s">
        <v>11907</v>
      </c>
      <c r="C11226" s="591" t="s">
        <v>8494</v>
      </c>
      <c r="D11226" s="591" t="s">
        <v>8495</v>
      </c>
      <c r="E11226" s="591">
        <v>29.4</v>
      </c>
    </row>
    <row r="11227" spans="1:5">
      <c r="A11227" s="591">
        <v>4893</v>
      </c>
      <c r="B11227" s="591" t="s">
        <v>11908</v>
      </c>
      <c r="C11227" s="591" t="s">
        <v>8494</v>
      </c>
      <c r="D11227" s="591" t="s">
        <v>8495</v>
      </c>
      <c r="E11227" s="591">
        <v>11.44</v>
      </c>
    </row>
    <row r="11228" spans="1:5">
      <c r="A11228" s="591">
        <v>4894</v>
      </c>
      <c r="B11228" s="591" t="s">
        <v>11909</v>
      </c>
      <c r="C11228" s="591" t="s">
        <v>8494</v>
      </c>
      <c r="D11228" s="591" t="s">
        <v>8495</v>
      </c>
      <c r="E11228" s="591">
        <v>9.81</v>
      </c>
    </row>
    <row r="11229" spans="1:5">
      <c r="A11229" s="591">
        <v>4888</v>
      </c>
      <c r="B11229" s="591" t="s">
        <v>11910</v>
      </c>
      <c r="C11229" s="591" t="s">
        <v>8494</v>
      </c>
      <c r="D11229" s="591" t="s">
        <v>8495</v>
      </c>
      <c r="E11229" s="591">
        <v>3.34</v>
      </c>
    </row>
    <row r="11230" spans="1:5">
      <c r="A11230" s="591">
        <v>4890</v>
      </c>
      <c r="B11230" s="591" t="s">
        <v>11911</v>
      </c>
      <c r="C11230" s="591" t="s">
        <v>8494</v>
      </c>
      <c r="D11230" s="591" t="s">
        <v>8495</v>
      </c>
      <c r="E11230" s="591">
        <v>6.28</v>
      </c>
    </row>
    <row r="11231" spans="1:5">
      <c r="A11231" s="591">
        <v>12411</v>
      </c>
      <c r="B11231" s="591" t="s">
        <v>11912</v>
      </c>
      <c r="C11231" s="591" t="s">
        <v>8494</v>
      </c>
      <c r="D11231" s="591" t="s">
        <v>8495</v>
      </c>
      <c r="E11231" s="591">
        <v>33.83</v>
      </c>
    </row>
    <row r="11232" spans="1:5">
      <c r="A11232" s="591">
        <v>4891</v>
      </c>
      <c r="B11232" s="591" t="s">
        <v>11913</v>
      </c>
      <c r="C11232" s="591" t="s">
        <v>8494</v>
      </c>
      <c r="D11232" s="591" t="s">
        <v>8495</v>
      </c>
      <c r="E11232" s="591">
        <v>16.91</v>
      </c>
    </row>
    <row r="11233" spans="1:5">
      <c r="A11233" s="591">
        <v>4889</v>
      </c>
      <c r="B11233" s="591" t="s">
        <v>11914</v>
      </c>
      <c r="C11233" s="591" t="s">
        <v>8494</v>
      </c>
      <c r="D11233" s="591" t="s">
        <v>8495</v>
      </c>
      <c r="E11233" s="591">
        <v>4.5199999999999996</v>
      </c>
    </row>
    <row r="11234" spans="1:5">
      <c r="A11234" s="591">
        <v>4892</v>
      </c>
      <c r="B11234" s="591" t="s">
        <v>11915</v>
      </c>
      <c r="C11234" s="591" t="s">
        <v>8494</v>
      </c>
      <c r="D11234" s="591" t="s">
        <v>8495</v>
      </c>
      <c r="E11234" s="591">
        <v>47.37</v>
      </c>
    </row>
    <row r="11235" spans="1:5">
      <c r="A11235" s="591">
        <v>12412</v>
      </c>
      <c r="B11235" s="591" t="s">
        <v>11916</v>
      </c>
      <c r="C11235" s="591" t="s">
        <v>8494</v>
      </c>
      <c r="D11235" s="591" t="s">
        <v>8495</v>
      </c>
      <c r="E11235" s="591">
        <v>88.04</v>
      </c>
    </row>
    <row r="11236" spans="1:5">
      <c r="A11236" s="591">
        <v>4907</v>
      </c>
      <c r="B11236" s="591" t="s">
        <v>11917</v>
      </c>
      <c r="C11236" s="591" t="s">
        <v>8494</v>
      </c>
      <c r="D11236" s="591" t="s">
        <v>8495</v>
      </c>
      <c r="E11236" s="591">
        <v>21.43</v>
      </c>
    </row>
    <row r="11237" spans="1:5">
      <c r="A11237" s="591">
        <v>4902</v>
      </c>
      <c r="B11237" s="591" t="s">
        <v>11918</v>
      </c>
      <c r="C11237" s="591" t="s">
        <v>8494</v>
      </c>
      <c r="D11237" s="591" t="s">
        <v>8495</v>
      </c>
      <c r="E11237" s="591">
        <v>55.59</v>
      </c>
    </row>
    <row r="11238" spans="1:5">
      <c r="A11238" s="591">
        <v>4741</v>
      </c>
      <c r="B11238" s="591" t="s">
        <v>11919</v>
      </c>
      <c r="C11238" s="591" t="s">
        <v>8641</v>
      </c>
      <c r="D11238" s="591" t="s">
        <v>8495</v>
      </c>
      <c r="E11238" s="591">
        <v>155.04</v>
      </c>
    </row>
    <row r="11239" spans="1:5">
      <c r="A11239" s="591">
        <v>4752</v>
      </c>
      <c r="B11239" s="591" t="s">
        <v>11920</v>
      </c>
      <c r="C11239" s="591" t="s">
        <v>8643</v>
      </c>
      <c r="D11239" s="591" t="s">
        <v>8495</v>
      </c>
      <c r="E11239" s="591">
        <v>14.19</v>
      </c>
    </row>
    <row r="11240" spans="1:5">
      <c r="A11240" s="591">
        <v>41091</v>
      </c>
      <c r="B11240" s="591" t="s">
        <v>11921</v>
      </c>
      <c r="C11240" s="591" t="s">
        <v>8645</v>
      </c>
      <c r="D11240" s="591" t="s">
        <v>8495</v>
      </c>
      <c r="E11240" s="602">
        <v>2496.27</v>
      </c>
    </row>
    <row r="11241" spans="1:5">
      <c r="A11241" s="591">
        <v>13954</v>
      </c>
      <c r="B11241" s="591" t="s">
        <v>11922</v>
      </c>
      <c r="C11241" s="591" t="s">
        <v>8494</v>
      </c>
      <c r="D11241" s="591" t="s">
        <v>8541</v>
      </c>
      <c r="E11241" s="602">
        <v>7668.83</v>
      </c>
    </row>
    <row r="11242" spans="1:5">
      <c r="A11242" s="591">
        <v>3411</v>
      </c>
      <c r="B11242" s="591" t="s">
        <v>11923</v>
      </c>
      <c r="C11242" s="591" t="s">
        <v>124</v>
      </c>
      <c r="D11242" s="591" t="s">
        <v>8541</v>
      </c>
      <c r="E11242" s="591">
        <v>56.43</v>
      </c>
    </row>
    <row r="11243" spans="1:5">
      <c r="A11243" s="591">
        <v>39995</v>
      </c>
      <c r="B11243" s="591" t="s">
        <v>11924</v>
      </c>
      <c r="C11243" s="591" t="s">
        <v>8641</v>
      </c>
      <c r="D11243" s="591" t="s">
        <v>8541</v>
      </c>
      <c r="E11243" s="591">
        <v>434.15</v>
      </c>
    </row>
    <row r="11244" spans="1:5">
      <c r="A11244" s="591">
        <v>11615</v>
      </c>
      <c r="B11244" s="591" t="s">
        <v>11925</v>
      </c>
      <c r="C11244" s="591" t="s">
        <v>8898</v>
      </c>
      <c r="D11244" s="591" t="s">
        <v>8541</v>
      </c>
      <c r="E11244" s="591">
        <v>3.68</v>
      </c>
    </row>
    <row r="11245" spans="1:5">
      <c r="A11245" s="591">
        <v>3408</v>
      </c>
      <c r="B11245" s="591" t="s">
        <v>11926</v>
      </c>
      <c r="C11245" s="591" t="s">
        <v>8898</v>
      </c>
      <c r="D11245" s="591" t="s">
        <v>8541</v>
      </c>
      <c r="E11245" s="591">
        <v>9.7799999999999994</v>
      </c>
    </row>
    <row r="11246" spans="1:5">
      <c r="A11246" s="591">
        <v>3409</v>
      </c>
      <c r="B11246" s="591" t="s">
        <v>11927</v>
      </c>
      <c r="C11246" s="591" t="s">
        <v>8898</v>
      </c>
      <c r="D11246" s="591" t="s">
        <v>8541</v>
      </c>
      <c r="E11246" s="591">
        <v>24.45</v>
      </c>
    </row>
    <row r="11247" spans="1:5">
      <c r="A11247" s="591">
        <v>11427</v>
      </c>
      <c r="B11247" s="591" t="s">
        <v>11928</v>
      </c>
      <c r="C11247" s="591" t="s">
        <v>124</v>
      </c>
      <c r="D11247" s="591" t="s">
        <v>8541</v>
      </c>
      <c r="E11247" s="591">
        <v>110.19</v>
      </c>
    </row>
    <row r="11248" spans="1:5">
      <c r="A11248" s="591">
        <v>4491</v>
      </c>
      <c r="B11248" s="591" t="s">
        <v>11929</v>
      </c>
      <c r="C11248" s="591" t="s">
        <v>8539</v>
      </c>
      <c r="D11248" s="591" t="s">
        <v>8495</v>
      </c>
      <c r="E11248" s="591">
        <v>11.58</v>
      </c>
    </row>
    <row r="11249" spans="1:5">
      <c r="A11249" s="591">
        <v>2745</v>
      </c>
      <c r="B11249" s="591" t="s">
        <v>11930</v>
      </c>
      <c r="C11249" s="591" t="s">
        <v>8539</v>
      </c>
      <c r="D11249" s="591" t="s">
        <v>8495</v>
      </c>
      <c r="E11249" s="591">
        <v>4.0599999999999996</v>
      </c>
    </row>
    <row r="11250" spans="1:5">
      <c r="A11250" s="591">
        <v>14439</v>
      </c>
      <c r="B11250" s="591" t="s">
        <v>11931</v>
      </c>
      <c r="C11250" s="591" t="s">
        <v>8539</v>
      </c>
      <c r="D11250" s="591" t="s">
        <v>8495</v>
      </c>
      <c r="E11250" s="591">
        <v>5.03</v>
      </c>
    </row>
    <row r="11251" spans="1:5">
      <c r="A11251" s="591">
        <v>44496</v>
      </c>
      <c r="B11251" s="591" t="s">
        <v>11932</v>
      </c>
      <c r="C11251" s="591" t="s">
        <v>8494</v>
      </c>
      <c r="D11251" s="591" t="s">
        <v>8495</v>
      </c>
      <c r="E11251" s="591">
        <v>267.48</v>
      </c>
    </row>
    <row r="11252" spans="1:5">
      <c r="A11252" s="591">
        <v>12362</v>
      </c>
      <c r="B11252" s="591" t="s">
        <v>11933</v>
      </c>
      <c r="C11252" s="591" t="s">
        <v>8494</v>
      </c>
      <c r="D11252" s="591" t="s">
        <v>8495</v>
      </c>
      <c r="E11252" s="591">
        <v>20.56</v>
      </c>
    </row>
    <row r="11253" spans="1:5">
      <c r="A11253" s="591">
        <v>421</v>
      </c>
      <c r="B11253" s="591" t="s">
        <v>11934</v>
      </c>
      <c r="C11253" s="591" t="s">
        <v>8494</v>
      </c>
      <c r="D11253" s="591" t="s">
        <v>8541</v>
      </c>
      <c r="E11253" s="591">
        <v>21.12</v>
      </c>
    </row>
    <row r="11254" spans="1:5">
      <c r="A11254" s="591">
        <v>14148</v>
      </c>
      <c r="B11254" s="591" t="s">
        <v>11935</v>
      </c>
      <c r="C11254" s="591" t="s">
        <v>8494</v>
      </c>
      <c r="D11254" s="591" t="s">
        <v>8541</v>
      </c>
      <c r="E11254" s="591">
        <v>1</v>
      </c>
    </row>
    <row r="11255" spans="1:5">
      <c r="A11255" s="591">
        <v>4341</v>
      </c>
      <c r="B11255" s="591" t="s">
        <v>11936</v>
      </c>
      <c r="C11255" s="591" t="s">
        <v>8494</v>
      </c>
      <c r="D11255" s="591" t="s">
        <v>8495</v>
      </c>
      <c r="E11255" s="591">
        <v>1.04</v>
      </c>
    </row>
    <row r="11256" spans="1:5">
      <c r="A11256" s="591">
        <v>4337</v>
      </c>
      <c r="B11256" s="591" t="s">
        <v>11937</v>
      </c>
      <c r="C11256" s="591" t="s">
        <v>8494</v>
      </c>
      <c r="D11256" s="591" t="s">
        <v>8495</v>
      </c>
      <c r="E11256" s="591">
        <v>2.62</v>
      </c>
    </row>
    <row r="11257" spans="1:5">
      <c r="A11257" s="591">
        <v>4339</v>
      </c>
      <c r="B11257" s="591" t="s">
        <v>11938</v>
      </c>
      <c r="C11257" s="591" t="s">
        <v>8494</v>
      </c>
      <c r="D11257" s="591" t="s">
        <v>8495</v>
      </c>
      <c r="E11257" s="591">
        <v>0.55000000000000004</v>
      </c>
    </row>
    <row r="11258" spans="1:5">
      <c r="A11258" s="591">
        <v>39997</v>
      </c>
      <c r="B11258" s="591" t="s">
        <v>11939</v>
      </c>
      <c r="C11258" s="591" t="s">
        <v>8494</v>
      </c>
      <c r="D11258" s="591" t="s">
        <v>8495</v>
      </c>
      <c r="E11258" s="591">
        <v>0.31</v>
      </c>
    </row>
    <row r="11259" spans="1:5">
      <c r="A11259" s="591">
        <v>11971</v>
      </c>
      <c r="B11259" s="591" t="s">
        <v>11940</v>
      </c>
      <c r="C11259" s="591" t="s">
        <v>8494</v>
      </c>
      <c r="D11259" s="591" t="s">
        <v>8495</v>
      </c>
      <c r="E11259" s="591">
        <v>4.34</v>
      </c>
    </row>
    <row r="11260" spans="1:5">
      <c r="A11260" s="591">
        <v>4342</v>
      </c>
      <c r="B11260" s="591" t="s">
        <v>11941</v>
      </c>
      <c r="C11260" s="591" t="s">
        <v>8494</v>
      </c>
      <c r="D11260" s="591" t="s">
        <v>8495</v>
      </c>
      <c r="E11260" s="591">
        <v>0.23</v>
      </c>
    </row>
    <row r="11261" spans="1:5">
      <c r="A11261" s="591">
        <v>4330</v>
      </c>
      <c r="B11261" s="591" t="s">
        <v>11942</v>
      </c>
      <c r="C11261" s="591" t="s">
        <v>8494</v>
      </c>
      <c r="D11261" s="591" t="s">
        <v>8495</v>
      </c>
      <c r="E11261" s="591">
        <v>0.15</v>
      </c>
    </row>
    <row r="11262" spans="1:5">
      <c r="A11262" s="591">
        <v>4340</v>
      </c>
      <c r="B11262" s="591" t="s">
        <v>11943</v>
      </c>
      <c r="C11262" s="591" t="s">
        <v>8494</v>
      </c>
      <c r="D11262" s="591" t="s">
        <v>8495</v>
      </c>
      <c r="E11262" s="591">
        <v>1.21</v>
      </c>
    </row>
    <row r="11263" spans="1:5">
      <c r="A11263" s="591">
        <v>5088</v>
      </c>
      <c r="B11263" s="591" t="s">
        <v>11944</v>
      </c>
      <c r="C11263" s="591" t="s">
        <v>8494</v>
      </c>
      <c r="D11263" s="591" t="s">
        <v>8495</v>
      </c>
      <c r="E11263" s="591">
        <v>8.1300000000000008</v>
      </c>
    </row>
    <row r="11264" spans="1:5">
      <c r="A11264" s="591">
        <v>11154</v>
      </c>
      <c r="B11264" s="591" t="s">
        <v>11945</v>
      </c>
      <c r="C11264" s="591" t="s">
        <v>8494</v>
      </c>
      <c r="D11264" s="591" t="s">
        <v>8495</v>
      </c>
      <c r="E11264" s="602">
        <v>1735.02</v>
      </c>
    </row>
    <row r="11265" spans="1:5">
      <c r="A11265" s="591">
        <v>4989</v>
      </c>
      <c r="B11265" s="591" t="s">
        <v>11946</v>
      </c>
      <c r="C11265" s="591" t="s">
        <v>8494</v>
      </c>
      <c r="D11265" s="591" t="s">
        <v>8541</v>
      </c>
      <c r="E11265" s="591">
        <v>364.46</v>
      </c>
    </row>
    <row r="11266" spans="1:5">
      <c r="A11266" s="591">
        <v>4982</v>
      </c>
      <c r="B11266" s="591" t="s">
        <v>11947</v>
      </c>
      <c r="C11266" s="591" t="s">
        <v>8494</v>
      </c>
      <c r="D11266" s="591" t="s">
        <v>8541</v>
      </c>
      <c r="E11266" s="591">
        <v>341.84</v>
      </c>
    </row>
    <row r="11267" spans="1:5">
      <c r="A11267" s="591">
        <v>4962</v>
      </c>
      <c r="B11267" s="591" t="s">
        <v>11948</v>
      </c>
      <c r="C11267" s="591" t="s">
        <v>8494</v>
      </c>
      <c r="D11267" s="591" t="s">
        <v>8541</v>
      </c>
      <c r="E11267" s="591">
        <v>269.58999999999997</v>
      </c>
    </row>
    <row r="11268" spans="1:5">
      <c r="A11268" s="591">
        <v>4981</v>
      </c>
      <c r="B11268" s="591" t="s">
        <v>11949</v>
      </c>
      <c r="C11268" s="591" t="s">
        <v>8494</v>
      </c>
      <c r="D11268" s="591" t="s">
        <v>8541</v>
      </c>
      <c r="E11268" s="591">
        <v>240</v>
      </c>
    </row>
    <row r="11269" spans="1:5">
      <c r="A11269" s="591">
        <v>4964</v>
      </c>
      <c r="B11269" s="591" t="s">
        <v>11950</v>
      </c>
      <c r="C11269" s="591" t="s">
        <v>8494</v>
      </c>
      <c r="D11269" s="591" t="s">
        <v>8541</v>
      </c>
      <c r="E11269" s="591">
        <v>304.47000000000003</v>
      </c>
    </row>
    <row r="11270" spans="1:5">
      <c r="A11270" s="591">
        <v>4992</v>
      </c>
      <c r="B11270" s="591" t="s">
        <v>11951</v>
      </c>
      <c r="C11270" s="591" t="s">
        <v>8494</v>
      </c>
      <c r="D11270" s="591" t="s">
        <v>8541</v>
      </c>
      <c r="E11270" s="591">
        <v>297.41000000000003</v>
      </c>
    </row>
    <row r="11271" spans="1:5">
      <c r="A11271" s="591">
        <v>4987</v>
      </c>
      <c r="B11271" s="591" t="s">
        <v>11952</v>
      </c>
      <c r="C11271" s="591" t="s">
        <v>8494</v>
      </c>
      <c r="D11271" s="591" t="s">
        <v>8541</v>
      </c>
      <c r="E11271" s="591">
        <v>340.26</v>
      </c>
    </row>
    <row r="11272" spans="1:5">
      <c r="A11272" s="591">
        <v>4930</v>
      </c>
      <c r="B11272" s="591" t="s">
        <v>11953</v>
      </c>
      <c r="C11272" s="591" t="s">
        <v>8898</v>
      </c>
      <c r="D11272" s="591" t="s">
        <v>8495</v>
      </c>
      <c r="E11272" s="591">
        <v>734.89</v>
      </c>
    </row>
    <row r="11273" spans="1:5">
      <c r="A11273" s="591">
        <v>4998</v>
      </c>
      <c r="B11273" s="591" t="s">
        <v>11954</v>
      </c>
      <c r="C11273" s="591" t="s">
        <v>8898</v>
      </c>
      <c r="D11273" s="591" t="s">
        <v>8541</v>
      </c>
      <c r="E11273" s="591">
        <v>654.91999999999996</v>
      </c>
    </row>
    <row r="11274" spans="1:5">
      <c r="A11274" s="591">
        <v>39021</v>
      </c>
      <c r="B11274" s="591" t="s">
        <v>11955</v>
      </c>
      <c r="C11274" s="591" t="s">
        <v>8494</v>
      </c>
      <c r="D11274" s="591" t="s">
        <v>8495</v>
      </c>
      <c r="E11274" s="591">
        <v>781.38</v>
      </c>
    </row>
    <row r="11275" spans="1:5">
      <c r="A11275" s="591">
        <v>39022</v>
      </c>
      <c r="B11275" s="591" t="s">
        <v>11956</v>
      </c>
      <c r="C11275" s="591" t="s">
        <v>8494</v>
      </c>
      <c r="D11275" s="591" t="s">
        <v>8500</v>
      </c>
      <c r="E11275" s="591">
        <v>699.9</v>
      </c>
    </row>
    <row r="11276" spans="1:5">
      <c r="A11276" s="591">
        <v>39024</v>
      </c>
      <c r="B11276" s="591" t="s">
        <v>11957</v>
      </c>
      <c r="C11276" s="591" t="s">
        <v>8494</v>
      </c>
      <c r="D11276" s="591" t="s">
        <v>8541</v>
      </c>
      <c r="E11276" s="591">
        <v>749.51</v>
      </c>
    </row>
    <row r="11277" spans="1:5">
      <c r="A11277" s="591">
        <v>4914</v>
      </c>
      <c r="B11277" s="591" t="s">
        <v>11958</v>
      </c>
      <c r="C11277" s="591" t="s">
        <v>8898</v>
      </c>
      <c r="D11277" s="591" t="s">
        <v>8541</v>
      </c>
      <c r="E11277" s="591">
        <v>607.72</v>
      </c>
    </row>
    <row r="11278" spans="1:5">
      <c r="A11278" s="591">
        <v>4917</v>
      </c>
      <c r="B11278" s="591" t="s">
        <v>11959</v>
      </c>
      <c r="C11278" s="591" t="s">
        <v>8898</v>
      </c>
      <c r="D11278" s="591" t="s">
        <v>8541</v>
      </c>
      <c r="E11278" s="591">
        <v>419.7</v>
      </c>
    </row>
    <row r="11279" spans="1:5">
      <c r="A11279" s="591">
        <v>39025</v>
      </c>
      <c r="B11279" s="591" t="s">
        <v>11960</v>
      </c>
      <c r="C11279" s="591" t="s">
        <v>8494</v>
      </c>
      <c r="D11279" s="591" t="s">
        <v>8541</v>
      </c>
      <c r="E11279" s="591">
        <v>768.55</v>
      </c>
    </row>
    <row r="11280" spans="1:5">
      <c r="A11280" s="591">
        <v>4922</v>
      </c>
      <c r="B11280" s="591" t="s">
        <v>11961</v>
      </c>
      <c r="C11280" s="591" t="s">
        <v>8898</v>
      </c>
      <c r="D11280" s="591" t="s">
        <v>8541</v>
      </c>
      <c r="E11280" s="591">
        <v>389.31</v>
      </c>
    </row>
    <row r="11281" spans="1:5">
      <c r="A11281" s="591">
        <v>4911</v>
      </c>
      <c r="B11281" s="591" t="s">
        <v>11962</v>
      </c>
      <c r="C11281" s="591" t="s">
        <v>8898</v>
      </c>
      <c r="D11281" s="591" t="s">
        <v>8495</v>
      </c>
      <c r="E11281" s="591">
        <v>406.84</v>
      </c>
    </row>
    <row r="11282" spans="1:5">
      <c r="A11282" s="591">
        <v>37518</v>
      </c>
      <c r="B11282" s="591" t="s">
        <v>11963</v>
      </c>
      <c r="C11282" s="591" t="s">
        <v>8898</v>
      </c>
      <c r="D11282" s="591" t="s">
        <v>8495</v>
      </c>
      <c r="E11282" s="591">
        <v>661.11</v>
      </c>
    </row>
    <row r="11283" spans="1:5">
      <c r="A11283" s="591">
        <v>4910</v>
      </c>
      <c r="B11283" s="591" t="s">
        <v>11964</v>
      </c>
      <c r="C11283" s="591" t="s">
        <v>8898</v>
      </c>
      <c r="D11283" s="591" t="s">
        <v>8495</v>
      </c>
      <c r="E11283" s="591">
        <v>557.32000000000005</v>
      </c>
    </row>
    <row r="11284" spans="1:5">
      <c r="A11284" s="591">
        <v>4943</v>
      </c>
      <c r="B11284" s="591" t="s">
        <v>11965</v>
      </c>
      <c r="C11284" s="591" t="s">
        <v>8898</v>
      </c>
      <c r="D11284" s="591" t="s">
        <v>8495</v>
      </c>
      <c r="E11284" s="591">
        <v>830.28</v>
      </c>
    </row>
    <row r="11285" spans="1:5">
      <c r="A11285" s="591">
        <v>5002</v>
      </c>
      <c r="B11285" s="591" t="s">
        <v>11966</v>
      </c>
      <c r="C11285" s="591" t="s">
        <v>8898</v>
      </c>
      <c r="D11285" s="591" t="s">
        <v>8541</v>
      </c>
      <c r="E11285" s="591">
        <v>477.42</v>
      </c>
    </row>
    <row r="11286" spans="1:5">
      <c r="A11286" s="591">
        <v>4977</v>
      </c>
      <c r="B11286" s="591" t="s">
        <v>11967</v>
      </c>
      <c r="C11286" s="591" t="s">
        <v>8898</v>
      </c>
      <c r="D11286" s="591" t="s">
        <v>8541</v>
      </c>
      <c r="E11286" s="591">
        <v>322.27999999999997</v>
      </c>
    </row>
    <row r="11287" spans="1:5">
      <c r="A11287" s="591">
        <v>5028</v>
      </c>
      <c r="B11287" s="591" t="s">
        <v>11968</v>
      </c>
      <c r="C11287" s="591" t="s">
        <v>8898</v>
      </c>
      <c r="D11287" s="591" t="s">
        <v>8541</v>
      </c>
      <c r="E11287" s="591">
        <v>788.56</v>
      </c>
    </row>
    <row r="11288" spans="1:5">
      <c r="A11288" s="591">
        <v>4969</v>
      </c>
      <c r="B11288" s="591" t="s">
        <v>11969</v>
      </c>
      <c r="C11288" s="591" t="s">
        <v>8898</v>
      </c>
      <c r="D11288" s="591" t="s">
        <v>8541</v>
      </c>
      <c r="E11288" s="591">
        <v>455.8</v>
      </c>
    </row>
    <row r="11289" spans="1:5">
      <c r="A11289" s="591">
        <v>11364</v>
      </c>
      <c r="B11289" s="591" t="s">
        <v>11970</v>
      </c>
      <c r="C11289" s="591" t="s">
        <v>8494</v>
      </c>
      <c r="D11289" s="591" t="s">
        <v>8541</v>
      </c>
      <c r="E11289" s="591">
        <v>206.18</v>
      </c>
    </row>
    <row r="11290" spans="1:5">
      <c r="A11290" s="591">
        <v>11365</v>
      </c>
      <c r="B11290" s="591" t="s">
        <v>11971</v>
      </c>
      <c r="C11290" s="591" t="s">
        <v>8494</v>
      </c>
      <c r="D11290" s="591" t="s">
        <v>8541</v>
      </c>
      <c r="E11290" s="591">
        <v>213.96</v>
      </c>
    </row>
    <row r="11291" spans="1:5">
      <c r="A11291" s="591">
        <v>11366</v>
      </c>
      <c r="B11291" s="591" t="s">
        <v>11972</v>
      </c>
      <c r="C11291" s="591" t="s">
        <v>8494</v>
      </c>
      <c r="D11291" s="591" t="s">
        <v>8541</v>
      </c>
      <c r="E11291" s="591">
        <v>227.44</v>
      </c>
    </row>
    <row r="11292" spans="1:5">
      <c r="A11292" s="591">
        <v>43777</v>
      </c>
      <c r="B11292" s="591" t="s">
        <v>11973</v>
      </c>
      <c r="C11292" s="591" t="s">
        <v>8494</v>
      </c>
      <c r="D11292" s="591" t="s">
        <v>8541</v>
      </c>
      <c r="E11292" s="591">
        <v>267.17</v>
      </c>
    </row>
    <row r="11293" spans="1:5">
      <c r="A11293" s="591">
        <v>20322</v>
      </c>
      <c r="B11293" s="591" t="s">
        <v>11974</v>
      </c>
      <c r="C11293" s="591" t="s">
        <v>8494</v>
      </c>
      <c r="D11293" s="591" t="s">
        <v>8541</v>
      </c>
      <c r="E11293" s="591">
        <v>248.01</v>
      </c>
    </row>
    <row r="11294" spans="1:5">
      <c r="A11294" s="591">
        <v>10553</v>
      </c>
      <c r="B11294" s="591" t="s">
        <v>11975</v>
      </c>
      <c r="C11294" s="591" t="s">
        <v>8494</v>
      </c>
      <c r="D11294" s="591" t="s">
        <v>8541</v>
      </c>
      <c r="E11294" s="591">
        <v>225.19</v>
      </c>
    </row>
    <row r="11295" spans="1:5">
      <c r="A11295" s="591">
        <v>5020</v>
      </c>
      <c r="B11295" s="591" t="s">
        <v>11976</v>
      </c>
      <c r="C11295" s="591" t="s">
        <v>8494</v>
      </c>
      <c r="D11295" s="591" t="s">
        <v>8541</v>
      </c>
      <c r="E11295" s="591">
        <v>237.42</v>
      </c>
    </row>
    <row r="11296" spans="1:5">
      <c r="A11296" s="591">
        <v>10554</v>
      </c>
      <c r="B11296" s="591" t="s">
        <v>11977</v>
      </c>
      <c r="C11296" s="591" t="s">
        <v>8494</v>
      </c>
      <c r="D11296" s="591" t="s">
        <v>8541</v>
      </c>
      <c r="E11296" s="591">
        <v>227.19</v>
      </c>
    </row>
    <row r="11297" spans="1:5">
      <c r="A11297" s="591">
        <v>10555</v>
      </c>
      <c r="B11297" s="591" t="s">
        <v>11978</v>
      </c>
      <c r="C11297" s="591" t="s">
        <v>8494</v>
      </c>
      <c r="D11297" s="591" t="s">
        <v>8541</v>
      </c>
      <c r="E11297" s="591">
        <v>247.76</v>
      </c>
    </row>
    <row r="11298" spans="1:5">
      <c r="A11298" s="591">
        <v>10556</v>
      </c>
      <c r="B11298" s="591" t="s">
        <v>11979</v>
      </c>
      <c r="C11298" s="591" t="s">
        <v>8494</v>
      </c>
      <c r="D11298" s="591" t="s">
        <v>8541</v>
      </c>
      <c r="E11298" s="591">
        <v>329.42</v>
      </c>
    </row>
    <row r="11299" spans="1:5">
      <c r="A11299" s="591">
        <v>39502</v>
      </c>
      <c r="B11299" s="591" t="s">
        <v>11980</v>
      </c>
      <c r="C11299" s="591" t="s">
        <v>8494</v>
      </c>
      <c r="D11299" s="591" t="s">
        <v>8541</v>
      </c>
      <c r="E11299" s="591">
        <v>462.58</v>
      </c>
    </row>
    <row r="11300" spans="1:5">
      <c r="A11300" s="591">
        <v>39504</v>
      </c>
      <c r="B11300" s="591" t="s">
        <v>11981</v>
      </c>
      <c r="C11300" s="591" t="s">
        <v>8494</v>
      </c>
      <c r="D11300" s="591" t="s">
        <v>8541</v>
      </c>
      <c r="E11300" s="591">
        <v>511.53</v>
      </c>
    </row>
    <row r="11301" spans="1:5">
      <c r="A11301" s="591">
        <v>39503</v>
      </c>
      <c r="B11301" s="591" t="s">
        <v>11982</v>
      </c>
      <c r="C11301" s="591" t="s">
        <v>8494</v>
      </c>
      <c r="D11301" s="591" t="s">
        <v>8541</v>
      </c>
      <c r="E11301" s="591">
        <v>538.37</v>
      </c>
    </row>
    <row r="11302" spans="1:5">
      <c r="A11302" s="591">
        <v>39505</v>
      </c>
      <c r="B11302" s="591" t="s">
        <v>11983</v>
      </c>
      <c r="C11302" s="591" t="s">
        <v>8494</v>
      </c>
      <c r="D11302" s="591" t="s">
        <v>8541</v>
      </c>
      <c r="E11302" s="591">
        <v>580.16999999999996</v>
      </c>
    </row>
    <row r="11303" spans="1:5">
      <c r="A11303" s="591">
        <v>44471</v>
      </c>
      <c r="B11303" s="591" t="s">
        <v>11984</v>
      </c>
      <c r="C11303" s="591" t="s">
        <v>8494</v>
      </c>
      <c r="D11303" s="591" t="s">
        <v>8541</v>
      </c>
      <c r="E11303" s="591">
        <v>516.87</v>
      </c>
    </row>
    <row r="11304" spans="1:5">
      <c r="A11304" s="591">
        <v>4944</v>
      </c>
      <c r="B11304" s="591" t="s">
        <v>11985</v>
      </c>
      <c r="C11304" s="591" t="s">
        <v>8898</v>
      </c>
      <c r="D11304" s="591" t="s">
        <v>8495</v>
      </c>
      <c r="E11304" s="602">
        <v>1241.27</v>
      </c>
    </row>
    <row r="11305" spans="1:5">
      <c r="A11305" s="591">
        <v>21102</v>
      </c>
      <c r="B11305" s="591" t="s">
        <v>11986</v>
      </c>
      <c r="C11305" s="591" t="s">
        <v>8494</v>
      </c>
      <c r="D11305" s="591" t="s">
        <v>8495</v>
      </c>
      <c r="E11305" s="591">
        <v>38.130000000000003</v>
      </c>
    </row>
    <row r="11306" spans="1:5">
      <c r="A11306" s="591">
        <v>21101</v>
      </c>
      <c r="B11306" s="591" t="s">
        <v>11987</v>
      </c>
      <c r="C11306" s="591" t="s">
        <v>8494</v>
      </c>
      <c r="D11306" s="591" t="s">
        <v>8495</v>
      </c>
      <c r="E11306" s="591">
        <v>24.49</v>
      </c>
    </row>
    <row r="11307" spans="1:5">
      <c r="A11307" s="591">
        <v>34713</v>
      </c>
      <c r="B11307" s="591" t="s">
        <v>11988</v>
      </c>
      <c r="C11307" s="591" t="s">
        <v>8898</v>
      </c>
      <c r="D11307" s="591" t="s">
        <v>8495</v>
      </c>
      <c r="E11307" s="591">
        <v>516.21</v>
      </c>
    </row>
    <row r="11308" spans="1:5">
      <c r="A11308" s="591">
        <v>37563</v>
      </c>
      <c r="B11308" s="591" t="s">
        <v>11989</v>
      </c>
      <c r="C11308" s="591" t="s">
        <v>8898</v>
      </c>
      <c r="D11308" s="591" t="s">
        <v>8495</v>
      </c>
      <c r="E11308" s="591">
        <v>808.65</v>
      </c>
    </row>
    <row r="11309" spans="1:5">
      <c r="A11309" s="591">
        <v>4948</v>
      </c>
      <c r="B11309" s="591" t="s">
        <v>11990</v>
      </c>
      <c r="C11309" s="591" t="s">
        <v>8898</v>
      </c>
      <c r="D11309" s="591" t="s">
        <v>8495</v>
      </c>
      <c r="E11309" s="591">
        <v>703.54</v>
      </c>
    </row>
    <row r="11310" spans="1:5">
      <c r="A11310" s="591">
        <v>37561</v>
      </c>
      <c r="B11310" s="591" t="s">
        <v>11991</v>
      </c>
      <c r="C11310" s="591" t="s">
        <v>8898</v>
      </c>
      <c r="D11310" s="591" t="s">
        <v>8495</v>
      </c>
      <c r="E11310" s="591">
        <v>656.15</v>
      </c>
    </row>
    <row r="11311" spans="1:5">
      <c r="A11311" s="591">
        <v>37562</v>
      </c>
      <c r="B11311" s="591" t="s">
        <v>11992</v>
      </c>
      <c r="C11311" s="591" t="s">
        <v>8898</v>
      </c>
      <c r="D11311" s="591" t="s">
        <v>8495</v>
      </c>
      <c r="E11311" s="591">
        <v>860.29</v>
      </c>
    </row>
    <row r="11312" spans="1:5">
      <c r="A11312" s="591">
        <v>14164</v>
      </c>
      <c r="B11312" s="591" t="s">
        <v>11993</v>
      </c>
      <c r="C11312" s="591" t="s">
        <v>8494</v>
      </c>
      <c r="D11312" s="591" t="s">
        <v>8541</v>
      </c>
      <c r="E11312" s="602">
        <v>1836.36</v>
      </c>
    </row>
    <row r="11313" spans="1:5">
      <c r="A11313" s="591">
        <v>14163</v>
      </c>
      <c r="B11313" s="591" t="s">
        <v>11994</v>
      </c>
      <c r="C11313" s="591" t="s">
        <v>8494</v>
      </c>
      <c r="D11313" s="591" t="s">
        <v>8541</v>
      </c>
      <c r="E11313" s="602">
        <v>2087.14</v>
      </c>
    </row>
    <row r="11314" spans="1:5">
      <c r="A11314" s="591">
        <v>5051</v>
      </c>
      <c r="B11314" s="591" t="s">
        <v>11995</v>
      </c>
      <c r="C11314" s="591" t="s">
        <v>8494</v>
      </c>
      <c r="D11314" s="591" t="s">
        <v>8541</v>
      </c>
      <c r="E11314" s="602">
        <v>1775.08</v>
      </c>
    </row>
    <row r="11315" spans="1:5">
      <c r="A11315" s="591">
        <v>5052</v>
      </c>
      <c r="B11315" s="591" t="s">
        <v>11996</v>
      </c>
      <c r="C11315" s="591" t="s">
        <v>8494</v>
      </c>
      <c r="D11315" s="591" t="s">
        <v>8541</v>
      </c>
      <c r="E11315" s="602">
        <v>1322.54</v>
      </c>
    </row>
    <row r="11316" spans="1:5">
      <c r="A11316" s="591">
        <v>14162</v>
      </c>
      <c r="B11316" s="591" t="s">
        <v>11997</v>
      </c>
      <c r="C11316" s="591" t="s">
        <v>8494</v>
      </c>
      <c r="D11316" s="591" t="s">
        <v>8541</v>
      </c>
      <c r="E11316" s="602">
        <v>1772.51</v>
      </c>
    </row>
    <row r="11317" spans="1:5">
      <c r="A11317" s="591">
        <v>14166</v>
      </c>
      <c r="B11317" s="591" t="s">
        <v>11998</v>
      </c>
      <c r="C11317" s="591" t="s">
        <v>8494</v>
      </c>
      <c r="D11317" s="591" t="s">
        <v>8541</v>
      </c>
      <c r="E11317" s="602">
        <v>1339.33</v>
      </c>
    </row>
    <row r="11318" spans="1:5">
      <c r="A11318" s="591">
        <v>14165</v>
      </c>
      <c r="B11318" s="591" t="s">
        <v>11999</v>
      </c>
      <c r="C11318" s="591" t="s">
        <v>8494</v>
      </c>
      <c r="D11318" s="591" t="s">
        <v>8541</v>
      </c>
      <c r="E11318" s="602">
        <v>1855.46</v>
      </c>
    </row>
    <row r="11319" spans="1:5">
      <c r="A11319" s="591">
        <v>5050</v>
      </c>
      <c r="B11319" s="591" t="s">
        <v>12000</v>
      </c>
      <c r="C11319" s="591" t="s">
        <v>8494</v>
      </c>
      <c r="D11319" s="591" t="s">
        <v>8541</v>
      </c>
      <c r="E11319" s="591">
        <v>456.67</v>
      </c>
    </row>
    <row r="11320" spans="1:5">
      <c r="A11320" s="591">
        <v>12366</v>
      </c>
      <c r="B11320" s="591" t="s">
        <v>12001</v>
      </c>
      <c r="C11320" s="591" t="s">
        <v>8494</v>
      </c>
      <c r="D11320" s="591" t="s">
        <v>8541</v>
      </c>
      <c r="E11320" s="602">
        <v>1046.81</v>
      </c>
    </row>
    <row r="11321" spans="1:5">
      <c r="A11321" s="591">
        <v>5045</v>
      </c>
      <c r="B11321" s="591" t="s">
        <v>12002</v>
      </c>
      <c r="C11321" s="591" t="s">
        <v>8494</v>
      </c>
      <c r="D11321" s="591" t="s">
        <v>8541</v>
      </c>
      <c r="E11321" s="602">
        <v>1446.12</v>
      </c>
    </row>
    <row r="11322" spans="1:5">
      <c r="A11322" s="591">
        <v>5035</v>
      </c>
      <c r="B11322" s="591" t="s">
        <v>12003</v>
      </c>
      <c r="C11322" s="591" t="s">
        <v>8494</v>
      </c>
      <c r="D11322" s="591" t="s">
        <v>8541</v>
      </c>
      <c r="E11322" s="602">
        <v>1662.69</v>
      </c>
    </row>
    <row r="11323" spans="1:5">
      <c r="A11323" s="591">
        <v>41180</v>
      </c>
      <c r="B11323" s="591" t="s">
        <v>12004</v>
      </c>
      <c r="C11323" s="591" t="s">
        <v>8494</v>
      </c>
      <c r="D11323" s="591" t="s">
        <v>8541</v>
      </c>
      <c r="E11323" s="602">
        <v>3737.7</v>
      </c>
    </row>
    <row r="11324" spans="1:5">
      <c r="A11324" s="591">
        <v>41181</v>
      </c>
      <c r="B11324" s="591" t="s">
        <v>12005</v>
      </c>
      <c r="C11324" s="591" t="s">
        <v>8494</v>
      </c>
      <c r="D11324" s="591" t="s">
        <v>8541</v>
      </c>
      <c r="E11324" s="602">
        <v>4948.6000000000004</v>
      </c>
    </row>
    <row r="11325" spans="1:5">
      <c r="A11325" s="591">
        <v>41182</v>
      </c>
      <c r="B11325" s="591" t="s">
        <v>12006</v>
      </c>
      <c r="C11325" s="591" t="s">
        <v>8494</v>
      </c>
      <c r="D11325" s="591" t="s">
        <v>8541</v>
      </c>
      <c r="E11325" s="602">
        <v>7099.17</v>
      </c>
    </row>
    <row r="11326" spans="1:5">
      <c r="A11326" s="591">
        <v>41183</v>
      </c>
      <c r="B11326" s="591" t="s">
        <v>12007</v>
      </c>
      <c r="C11326" s="591" t="s">
        <v>8494</v>
      </c>
      <c r="D11326" s="591" t="s">
        <v>8541</v>
      </c>
      <c r="E11326" s="602">
        <v>8863.4599999999991</v>
      </c>
    </row>
    <row r="11327" spans="1:5">
      <c r="A11327" s="591">
        <v>41184</v>
      </c>
      <c r="B11327" s="591" t="s">
        <v>12008</v>
      </c>
      <c r="C11327" s="591" t="s">
        <v>8494</v>
      </c>
      <c r="D11327" s="591" t="s">
        <v>8541</v>
      </c>
      <c r="E11327" s="602">
        <v>13495.16</v>
      </c>
    </row>
    <row r="11328" spans="1:5">
      <c r="A11328" s="591">
        <v>41185</v>
      </c>
      <c r="B11328" s="591" t="s">
        <v>12009</v>
      </c>
      <c r="C11328" s="591" t="s">
        <v>8494</v>
      </c>
      <c r="D11328" s="591" t="s">
        <v>8541</v>
      </c>
      <c r="E11328" s="602">
        <v>5004.6099999999997</v>
      </c>
    </row>
    <row r="11329" spans="1:5">
      <c r="A11329" s="591">
        <v>41186</v>
      </c>
      <c r="B11329" s="591" t="s">
        <v>12010</v>
      </c>
      <c r="C11329" s="591" t="s">
        <v>8494</v>
      </c>
      <c r="D11329" s="591" t="s">
        <v>8541</v>
      </c>
      <c r="E11329" s="602">
        <v>7013.39</v>
      </c>
    </row>
    <row r="11330" spans="1:5">
      <c r="A11330" s="591">
        <v>41187</v>
      </c>
      <c r="B11330" s="591" t="s">
        <v>12011</v>
      </c>
      <c r="C11330" s="591" t="s">
        <v>8494</v>
      </c>
      <c r="D11330" s="591" t="s">
        <v>8541</v>
      </c>
      <c r="E11330" s="602">
        <v>9405.5300000000007</v>
      </c>
    </row>
    <row r="11331" spans="1:5">
      <c r="A11331" s="591">
        <v>41188</v>
      </c>
      <c r="B11331" s="591" t="s">
        <v>12012</v>
      </c>
      <c r="C11331" s="591" t="s">
        <v>8494</v>
      </c>
      <c r="D11331" s="591" t="s">
        <v>8541</v>
      </c>
      <c r="E11331" s="602">
        <v>12027.58</v>
      </c>
    </row>
    <row r="11332" spans="1:5">
      <c r="A11332" s="591">
        <v>5036</v>
      </c>
      <c r="B11332" s="591" t="s">
        <v>12013</v>
      </c>
      <c r="C11332" s="591" t="s">
        <v>8494</v>
      </c>
      <c r="D11332" s="591" t="s">
        <v>8541</v>
      </c>
      <c r="E11332" s="602">
        <v>2550.87</v>
      </c>
    </row>
    <row r="11333" spans="1:5">
      <c r="A11333" s="591">
        <v>41189</v>
      </c>
      <c r="B11333" s="591" t="s">
        <v>12014</v>
      </c>
      <c r="C11333" s="591" t="s">
        <v>8494</v>
      </c>
      <c r="D11333" s="591" t="s">
        <v>8541</v>
      </c>
      <c r="E11333" s="602">
        <v>15462.71</v>
      </c>
    </row>
    <row r="11334" spans="1:5">
      <c r="A11334" s="591">
        <v>41190</v>
      </c>
      <c r="B11334" s="591" t="s">
        <v>12015</v>
      </c>
      <c r="C11334" s="591" t="s">
        <v>8494</v>
      </c>
      <c r="D11334" s="591" t="s">
        <v>8541</v>
      </c>
      <c r="E11334" s="602">
        <v>5377.39</v>
      </c>
    </row>
    <row r="11335" spans="1:5">
      <c r="A11335" s="591">
        <v>41191</v>
      </c>
      <c r="B11335" s="591" t="s">
        <v>12016</v>
      </c>
      <c r="C11335" s="591" t="s">
        <v>8494</v>
      </c>
      <c r="D11335" s="591" t="s">
        <v>8541</v>
      </c>
      <c r="E11335" s="602">
        <v>8246.02</v>
      </c>
    </row>
    <row r="11336" spans="1:5">
      <c r="A11336" s="591">
        <v>41192</v>
      </c>
      <c r="B11336" s="591" t="s">
        <v>12017</v>
      </c>
      <c r="C11336" s="591" t="s">
        <v>8494</v>
      </c>
      <c r="D11336" s="591" t="s">
        <v>8541</v>
      </c>
      <c r="E11336" s="602">
        <v>8596.42</v>
      </c>
    </row>
    <row r="11337" spans="1:5">
      <c r="A11337" s="591">
        <v>41193</v>
      </c>
      <c r="B11337" s="591" t="s">
        <v>12018</v>
      </c>
      <c r="C11337" s="591" t="s">
        <v>8494</v>
      </c>
      <c r="D11337" s="591" t="s">
        <v>8541</v>
      </c>
      <c r="E11337" s="602">
        <v>14046.26</v>
      </c>
    </row>
    <row r="11338" spans="1:5">
      <c r="A11338" s="591">
        <v>41194</v>
      </c>
      <c r="B11338" s="591" t="s">
        <v>12019</v>
      </c>
      <c r="C11338" s="591" t="s">
        <v>8494</v>
      </c>
      <c r="D11338" s="591" t="s">
        <v>8541</v>
      </c>
      <c r="E11338" s="602">
        <v>16760.38</v>
      </c>
    </row>
    <row r="11339" spans="1:5">
      <c r="A11339" s="591">
        <v>5044</v>
      </c>
      <c r="B11339" s="591" t="s">
        <v>12020</v>
      </c>
      <c r="C11339" s="591" t="s">
        <v>8494</v>
      </c>
      <c r="D11339" s="591" t="s">
        <v>8541</v>
      </c>
      <c r="E11339" s="591">
        <v>901.88</v>
      </c>
    </row>
    <row r="11340" spans="1:5">
      <c r="A11340" s="591">
        <v>5059</v>
      </c>
      <c r="B11340" s="591" t="s">
        <v>12021</v>
      </c>
      <c r="C11340" s="591" t="s">
        <v>8494</v>
      </c>
      <c r="D11340" s="591" t="s">
        <v>8541</v>
      </c>
      <c r="E11340" s="602">
        <v>1078.54</v>
      </c>
    </row>
    <row r="11341" spans="1:5">
      <c r="A11341" s="591">
        <v>41201</v>
      </c>
      <c r="B11341" s="591" t="s">
        <v>12022</v>
      </c>
      <c r="C11341" s="591" t="s">
        <v>8494</v>
      </c>
      <c r="D11341" s="591" t="s">
        <v>8541</v>
      </c>
      <c r="E11341" s="602">
        <v>2188.8000000000002</v>
      </c>
    </row>
    <row r="11342" spans="1:5">
      <c r="A11342" s="591">
        <v>41199</v>
      </c>
      <c r="B11342" s="591" t="s">
        <v>12023</v>
      </c>
      <c r="C11342" s="591" t="s">
        <v>8494</v>
      </c>
      <c r="D11342" s="591" t="s">
        <v>8541</v>
      </c>
      <c r="E11342" s="591">
        <v>703.34</v>
      </c>
    </row>
    <row r="11343" spans="1:5">
      <c r="A11343" s="591">
        <v>5057</v>
      </c>
      <c r="B11343" s="591" t="s">
        <v>12024</v>
      </c>
      <c r="C11343" s="591" t="s">
        <v>8494</v>
      </c>
      <c r="D11343" s="591" t="s">
        <v>8541</v>
      </c>
      <c r="E11343" s="591">
        <v>952.2</v>
      </c>
    </row>
    <row r="11344" spans="1:5">
      <c r="A11344" s="591">
        <v>41200</v>
      </c>
      <c r="B11344" s="591" t="s">
        <v>12025</v>
      </c>
      <c r="C11344" s="591" t="s">
        <v>8494</v>
      </c>
      <c r="D11344" s="591" t="s">
        <v>8541</v>
      </c>
      <c r="E11344" s="602">
        <v>1368.96</v>
      </c>
    </row>
    <row r="11345" spans="1:5">
      <c r="A11345" s="591">
        <v>41205</v>
      </c>
      <c r="B11345" s="591" t="s">
        <v>12026</v>
      </c>
      <c r="C11345" s="591" t="s">
        <v>8494</v>
      </c>
      <c r="D11345" s="591" t="s">
        <v>8541</v>
      </c>
      <c r="E11345" s="602">
        <v>2536.65</v>
      </c>
    </row>
    <row r="11346" spans="1:5">
      <c r="A11346" s="591">
        <v>41202</v>
      </c>
      <c r="B11346" s="591" t="s">
        <v>12027</v>
      </c>
      <c r="C11346" s="591" t="s">
        <v>8494</v>
      </c>
      <c r="D11346" s="591" t="s">
        <v>8541</v>
      </c>
      <c r="E11346" s="591">
        <v>740.21</v>
      </c>
    </row>
    <row r="11347" spans="1:5">
      <c r="A11347" s="591">
        <v>41206</v>
      </c>
      <c r="B11347" s="591" t="s">
        <v>12028</v>
      </c>
      <c r="C11347" s="591" t="s">
        <v>8494</v>
      </c>
      <c r="D11347" s="591" t="s">
        <v>8541</v>
      </c>
      <c r="E11347" s="602">
        <v>3344.46</v>
      </c>
    </row>
    <row r="11348" spans="1:5">
      <c r="A11348" s="591">
        <v>12372</v>
      </c>
      <c r="B11348" s="591" t="s">
        <v>12029</v>
      </c>
      <c r="C11348" s="591" t="s">
        <v>8494</v>
      </c>
      <c r="D11348" s="591" t="s">
        <v>8541</v>
      </c>
      <c r="E11348" s="591">
        <v>777.22</v>
      </c>
    </row>
    <row r="11349" spans="1:5">
      <c r="A11349" s="591">
        <v>41207</v>
      </c>
      <c r="B11349" s="591" t="s">
        <v>12030</v>
      </c>
      <c r="C11349" s="591" t="s">
        <v>8494</v>
      </c>
      <c r="D11349" s="591" t="s">
        <v>8541</v>
      </c>
      <c r="E11349" s="602">
        <v>4502.3</v>
      </c>
    </row>
    <row r="11350" spans="1:5">
      <c r="A11350" s="591">
        <v>41203</v>
      </c>
      <c r="B11350" s="591" t="s">
        <v>12031</v>
      </c>
      <c r="C11350" s="591" t="s">
        <v>8494</v>
      </c>
      <c r="D11350" s="591" t="s">
        <v>8541</v>
      </c>
      <c r="E11350" s="602">
        <v>1185.73</v>
      </c>
    </row>
    <row r="11351" spans="1:5">
      <c r="A11351" s="591">
        <v>41204</v>
      </c>
      <c r="B11351" s="591" t="s">
        <v>12032</v>
      </c>
      <c r="C11351" s="591" t="s">
        <v>8494</v>
      </c>
      <c r="D11351" s="591" t="s">
        <v>8541</v>
      </c>
      <c r="E11351" s="602">
        <v>1676.33</v>
      </c>
    </row>
    <row r="11352" spans="1:5">
      <c r="A11352" s="591">
        <v>41210</v>
      </c>
      <c r="B11352" s="591" t="s">
        <v>12033</v>
      </c>
      <c r="C11352" s="591" t="s">
        <v>8494</v>
      </c>
      <c r="D11352" s="591" t="s">
        <v>8541</v>
      </c>
      <c r="E11352" s="602">
        <v>2800.27</v>
      </c>
    </row>
    <row r="11353" spans="1:5">
      <c r="A11353" s="591">
        <v>41208</v>
      </c>
      <c r="B11353" s="591" t="s">
        <v>12034</v>
      </c>
      <c r="C11353" s="591" t="s">
        <v>8494</v>
      </c>
      <c r="D11353" s="591" t="s">
        <v>8541</v>
      </c>
      <c r="E11353" s="591">
        <v>980.25</v>
      </c>
    </row>
    <row r="11354" spans="1:5">
      <c r="A11354" s="591">
        <v>41211</v>
      </c>
      <c r="B11354" s="591" t="s">
        <v>12035</v>
      </c>
      <c r="C11354" s="591" t="s">
        <v>8494</v>
      </c>
      <c r="D11354" s="591" t="s">
        <v>8541</v>
      </c>
      <c r="E11354" s="602">
        <v>3945.53</v>
      </c>
    </row>
    <row r="11355" spans="1:5">
      <c r="A11355" s="591">
        <v>13339</v>
      </c>
      <c r="B11355" s="591" t="s">
        <v>12036</v>
      </c>
      <c r="C11355" s="591" t="s">
        <v>8494</v>
      </c>
      <c r="D11355" s="591" t="s">
        <v>8541</v>
      </c>
      <c r="E11355" s="602">
        <v>1328.48</v>
      </c>
    </row>
    <row r="11356" spans="1:5">
      <c r="A11356" s="591">
        <v>41213</v>
      </c>
      <c r="B11356" s="591" t="s">
        <v>12037</v>
      </c>
      <c r="C11356" s="591" t="s">
        <v>8494</v>
      </c>
      <c r="D11356" s="591" t="s">
        <v>8541</v>
      </c>
      <c r="E11356" s="602">
        <v>8178.12</v>
      </c>
    </row>
    <row r="11357" spans="1:5">
      <c r="A11357" s="591">
        <v>41209</v>
      </c>
      <c r="B11357" s="591" t="s">
        <v>12038</v>
      </c>
      <c r="C11357" s="591" t="s">
        <v>8494</v>
      </c>
      <c r="D11357" s="591" t="s">
        <v>8541</v>
      </c>
      <c r="E11357" s="602">
        <v>1827.83</v>
      </c>
    </row>
    <row r="11358" spans="1:5">
      <c r="A11358" s="591">
        <v>41216</v>
      </c>
      <c r="B11358" s="591" t="s">
        <v>12039</v>
      </c>
      <c r="C11358" s="591" t="s">
        <v>8494</v>
      </c>
      <c r="D11358" s="591" t="s">
        <v>8541</v>
      </c>
      <c r="E11358" s="602">
        <v>3423.76</v>
      </c>
    </row>
    <row r="11359" spans="1:5">
      <c r="A11359" s="591">
        <v>41217</v>
      </c>
      <c r="B11359" s="591" t="s">
        <v>12040</v>
      </c>
      <c r="C11359" s="591" t="s">
        <v>8494</v>
      </c>
      <c r="D11359" s="591" t="s">
        <v>8541</v>
      </c>
      <c r="E11359" s="602">
        <v>5489.51</v>
      </c>
    </row>
    <row r="11360" spans="1:5">
      <c r="A11360" s="591">
        <v>41218</v>
      </c>
      <c r="B11360" s="591" t="s">
        <v>12041</v>
      </c>
      <c r="C11360" s="591" t="s">
        <v>8494</v>
      </c>
      <c r="D11360" s="591" t="s">
        <v>8541</v>
      </c>
      <c r="E11360" s="602">
        <v>7361.6</v>
      </c>
    </row>
    <row r="11361" spans="1:5">
      <c r="A11361" s="591">
        <v>41214</v>
      </c>
      <c r="B11361" s="591" t="s">
        <v>12042</v>
      </c>
      <c r="C11361" s="591" t="s">
        <v>8494</v>
      </c>
      <c r="D11361" s="591" t="s">
        <v>8541</v>
      </c>
      <c r="E11361" s="602">
        <v>1552.18</v>
      </c>
    </row>
    <row r="11362" spans="1:5">
      <c r="A11362" s="591">
        <v>41215</v>
      </c>
      <c r="B11362" s="591" t="s">
        <v>12043</v>
      </c>
      <c r="C11362" s="591" t="s">
        <v>8494</v>
      </c>
      <c r="D11362" s="591" t="s">
        <v>8541</v>
      </c>
      <c r="E11362" s="602">
        <v>2337.02</v>
      </c>
    </row>
    <row r="11363" spans="1:5">
      <c r="A11363" s="591">
        <v>41221</v>
      </c>
      <c r="B11363" s="591" t="s">
        <v>12044</v>
      </c>
      <c r="C11363" s="591" t="s">
        <v>8494</v>
      </c>
      <c r="D11363" s="591" t="s">
        <v>8541</v>
      </c>
      <c r="E11363" s="602">
        <v>6766.87</v>
      </c>
    </row>
    <row r="11364" spans="1:5">
      <c r="A11364" s="591">
        <v>41222</v>
      </c>
      <c r="B11364" s="591" t="s">
        <v>12045</v>
      </c>
      <c r="C11364" s="591" t="s">
        <v>8494</v>
      </c>
      <c r="D11364" s="591" t="s">
        <v>8541</v>
      </c>
      <c r="E11364" s="602">
        <v>9683.4699999999993</v>
      </c>
    </row>
    <row r="11365" spans="1:5">
      <c r="A11365" s="591">
        <v>41195</v>
      </c>
      <c r="B11365" s="591" t="s">
        <v>12046</v>
      </c>
      <c r="C11365" s="591" t="s">
        <v>8494</v>
      </c>
      <c r="D11365" s="591" t="s">
        <v>8541</v>
      </c>
      <c r="E11365" s="591">
        <v>497.7</v>
      </c>
    </row>
    <row r="11366" spans="1:5">
      <c r="A11366" s="591">
        <v>41198</v>
      </c>
      <c r="B11366" s="591" t="s">
        <v>12047</v>
      </c>
      <c r="C11366" s="591" t="s">
        <v>8494</v>
      </c>
      <c r="D11366" s="591" t="s">
        <v>8541</v>
      </c>
      <c r="E11366" s="602">
        <v>1944.9</v>
      </c>
    </row>
    <row r="11367" spans="1:5">
      <c r="A11367" s="591">
        <v>41196</v>
      </c>
      <c r="B11367" s="591" t="s">
        <v>12048</v>
      </c>
      <c r="C11367" s="591" t="s">
        <v>8494</v>
      </c>
      <c r="D11367" s="591" t="s">
        <v>8541</v>
      </c>
      <c r="E11367" s="591">
        <v>616.92999999999995</v>
      </c>
    </row>
    <row r="11368" spans="1:5">
      <c r="A11368" s="591">
        <v>5033</v>
      </c>
      <c r="B11368" s="591" t="s">
        <v>12049</v>
      </c>
      <c r="C11368" s="591" t="s">
        <v>8494</v>
      </c>
      <c r="D11368" s="591" t="s">
        <v>8541</v>
      </c>
      <c r="E11368" s="591">
        <v>810</v>
      </c>
    </row>
    <row r="11369" spans="1:5">
      <c r="A11369" s="591">
        <v>41197</v>
      </c>
      <c r="B11369" s="591" t="s">
        <v>12050</v>
      </c>
      <c r="C11369" s="591" t="s">
        <v>8494</v>
      </c>
      <c r="D11369" s="591" t="s">
        <v>8541</v>
      </c>
      <c r="E11369" s="602">
        <v>1203.1500000000001</v>
      </c>
    </row>
    <row r="11370" spans="1:5">
      <c r="A11370" s="591">
        <v>12388</v>
      </c>
      <c r="B11370" s="591" t="s">
        <v>12051</v>
      </c>
      <c r="C11370" s="591" t="s">
        <v>8494</v>
      </c>
      <c r="D11370" s="591" t="s">
        <v>8541</v>
      </c>
      <c r="E11370" s="591">
        <v>270.31</v>
      </c>
    </row>
    <row r="11371" spans="1:5">
      <c r="A11371" s="591">
        <v>2731</v>
      </c>
      <c r="B11371" s="591" t="s">
        <v>12052</v>
      </c>
      <c r="C11371" s="591" t="s">
        <v>8539</v>
      </c>
      <c r="D11371" s="591" t="s">
        <v>8495</v>
      </c>
      <c r="E11371" s="591">
        <v>115.9</v>
      </c>
    </row>
    <row r="11372" spans="1:5">
      <c r="A11372" s="591">
        <v>41457</v>
      </c>
      <c r="B11372" s="591" t="s">
        <v>12053</v>
      </c>
      <c r="C11372" s="591" t="s">
        <v>8494</v>
      </c>
      <c r="D11372" s="591" t="s">
        <v>8495</v>
      </c>
      <c r="E11372" s="602">
        <v>1880.45</v>
      </c>
    </row>
    <row r="11373" spans="1:5">
      <c r="A11373" s="591">
        <v>41458</v>
      </c>
      <c r="B11373" s="591" t="s">
        <v>12054</v>
      </c>
      <c r="C11373" s="591" t="s">
        <v>8494</v>
      </c>
      <c r="D11373" s="591" t="s">
        <v>8495</v>
      </c>
      <c r="E11373" s="602">
        <v>2625.2</v>
      </c>
    </row>
    <row r="11374" spans="1:5">
      <c r="A11374" s="591">
        <v>41459</v>
      </c>
      <c r="B11374" s="591" t="s">
        <v>12055</v>
      </c>
      <c r="C11374" s="591" t="s">
        <v>8494</v>
      </c>
      <c r="D11374" s="591" t="s">
        <v>8495</v>
      </c>
      <c r="E11374" s="602">
        <v>3661.95</v>
      </c>
    </row>
    <row r="11375" spans="1:5">
      <c r="A11375" s="591">
        <v>41461</v>
      </c>
      <c r="B11375" s="591" t="s">
        <v>12056</v>
      </c>
      <c r="C11375" s="591" t="s">
        <v>8494</v>
      </c>
      <c r="D11375" s="591" t="s">
        <v>8495</v>
      </c>
      <c r="E11375" s="602">
        <v>4992.88</v>
      </c>
    </row>
    <row r="11376" spans="1:5">
      <c r="A11376" s="591">
        <v>44537</v>
      </c>
      <c r="B11376" s="591" t="s">
        <v>12057</v>
      </c>
      <c r="C11376" s="591" t="s">
        <v>9702</v>
      </c>
      <c r="D11376" s="591" t="s">
        <v>8495</v>
      </c>
      <c r="E11376" s="591">
        <v>369.64</v>
      </c>
    </row>
    <row r="11377" spans="1:5">
      <c r="A11377" s="591">
        <v>11844</v>
      </c>
      <c r="B11377" s="591" t="s">
        <v>12058</v>
      </c>
      <c r="C11377" s="591" t="s">
        <v>8539</v>
      </c>
      <c r="D11377" s="591" t="s">
        <v>8495</v>
      </c>
      <c r="E11377" s="591">
        <v>45.95</v>
      </c>
    </row>
    <row r="11378" spans="1:5">
      <c r="A11378" s="591">
        <v>4465</v>
      </c>
      <c r="B11378" s="591" t="s">
        <v>12059</v>
      </c>
      <c r="C11378" s="591" t="s">
        <v>8539</v>
      </c>
      <c r="D11378" s="591" t="s">
        <v>8495</v>
      </c>
      <c r="E11378" s="591">
        <v>38.19</v>
      </c>
    </row>
    <row r="11379" spans="1:5">
      <c r="A11379" s="591">
        <v>35273</v>
      </c>
      <c r="B11379" s="591" t="s">
        <v>12060</v>
      </c>
      <c r="C11379" s="591" t="s">
        <v>8539</v>
      </c>
      <c r="D11379" s="591" t="s">
        <v>8495</v>
      </c>
      <c r="E11379" s="591">
        <v>45.8</v>
      </c>
    </row>
    <row r="11380" spans="1:5">
      <c r="A11380" s="591">
        <v>4470</v>
      </c>
      <c r="B11380" s="591" t="s">
        <v>12061</v>
      </c>
      <c r="C11380" s="591" t="s">
        <v>8539</v>
      </c>
      <c r="D11380" s="591" t="s">
        <v>8495</v>
      </c>
      <c r="E11380" s="591">
        <v>105.69</v>
      </c>
    </row>
    <row r="11381" spans="1:5">
      <c r="A11381" s="591">
        <v>20204</v>
      </c>
      <c r="B11381" s="591" t="s">
        <v>12062</v>
      </c>
      <c r="C11381" s="591" t="s">
        <v>8539</v>
      </c>
      <c r="D11381" s="591" t="s">
        <v>8495</v>
      </c>
      <c r="E11381" s="591">
        <v>70.459999999999994</v>
      </c>
    </row>
    <row r="11382" spans="1:5">
      <c r="A11382" s="591">
        <v>20208</v>
      </c>
      <c r="B11382" s="591" t="s">
        <v>12063</v>
      </c>
      <c r="C11382" s="591" t="s">
        <v>8539</v>
      </c>
      <c r="D11382" s="591" t="s">
        <v>8495</v>
      </c>
      <c r="E11382" s="591">
        <v>95.12</v>
      </c>
    </row>
    <row r="11383" spans="1:5">
      <c r="A11383" s="591">
        <v>4437</v>
      </c>
      <c r="B11383" s="591" t="s">
        <v>12064</v>
      </c>
      <c r="C11383" s="591" t="s">
        <v>8539</v>
      </c>
      <c r="D11383" s="591" t="s">
        <v>8495</v>
      </c>
      <c r="E11383" s="591">
        <v>79.27</v>
      </c>
    </row>
    <row r="11384" spans="1:5">
      <c r="A11384" s="591">
        <v>14580</v>
      </c>
      <c r="B11384" s="591" t="s">
        <v>12065</v>
      </c>
      <c r="C11384" s="591" t="s">
        <v>8539</v>
      </c>
      <c r="D11384" s="591" t="s">
        <v>8495</v>
      </c>
      <c r="E11384" s="591">
        <v>79.27</v>
      </c>
    </row>
    <row r="11385" spans="1:5">
      <c r="A11385" s="591">
        <v>40304</v>
      </c>
      <c r="B11385" s="591" t="s">
        <v>12066</v>
      </c>
      <c r="C11385" s="591" t="s">
        <v>124</v>
      </c>
      <c r="D11385" s="591" t="s">
        <v>8495</v>
      </c>
      <c r="E11385" s="591">
        <v>23.67</v>
      </c>
    </row>
    <row r="11386" spans="1:5">
      <c r="A11386" s="591">
        <v>5065</v>
      </c>
      <c r="B11386" s="591" t="s">
        <v>12067</v>
      </c>
      <c r="C11386" s="591" t="s">
        <v>124</v>
      </c>
      <c r="D11386" s="591" t="s">
        <v>8495</v>
      </c>
      <c r="E11386" s="591">
        <v>36.47</v>
      </c>
    </row>
    <row r="11387" spans="1:5">
      <c r="A11387" s="591">
        <v>5072</v>
      </c>
      <c r="B11387" s="591" t="s">
        <v>12068</v>
      </c>
      <c r="C11387" s="591" t="s">
        <v>124</v>
      </c>
      <c r="D11387" s="591" t="s">
        <v>8495</v>
      </c>
      <c r="E11387" s="591">
        <v>33.74</v>
      </c>
    </row>
    <row r="11388" spans="1:5">
      <c r="A11388" s="591">
        <v>5066</v>
      </c>
      <c r="B11388" s="591" t="s">
        <v>12069</v>
      </c>
      <c r="C11388" s="591" t="s">
        <v>124</v>
      </c>
      <c r="D11388" s="591" t="s">
        <v>8495</v>
      </c>
      <c r="E11388" s="591">
        <v>25.26</v>
      </c>
    </row>
    <row r="11389" spans="1:5">
      <c r="A11389" s="591">
        <v>5063</v>
      </c>
      <c r="B11389" s="591" t="s">
        <v>12070</v>
      </c>
      <c r="C11389" s="591" t="s">
        <v>124</v>
      </c>
      <c r="D11389" s="591" t="s">
        <v>8495</v>
      </c>
      <c r="E11389" s="591">
        <v>22.88</v>
      </c>
    </row>
    <row r="11390" spans="1:5">
      <c r="A11390" s="591">
        <v>20247</v>
      </c>
      <c r="B11390" s="591" t="s">
        <v>12071</v>
      </c>
      <c r="C11390" s="591" t="s">
        <v>124</v>
      </c>
      <c r="D11390" s="591" t="s">
        <v>8495</v>
      </c>
      <c r="E11390" s="591">
        <v>21.23</v>
      </c>
    </row>
    <row r="11391" spans="1:5">
      <c r="A11391" s="591">
        <v>5074</v>
      </c>
      <c r="B11391" s="591" t="s">
        <v>12072</v>
      </c>
      <c r="C11391" s="591" t="s">
        <v>124</v>
      </c>
      <c r="D11391" s="591" t="s">
        <v>8495</v>
      </c>
      <c r="E11391" s="591">
        <v>21.48</v>
      </c>
    </row>
    <row r="11392" spans="1:5">
      <c r="A11392" s="591">
        <v>5067</v>
      </c>
      <c r="B11392" s="591" t="s">
        <v>12073</v>
      </c>
      <c r="C11392" s="591" t="s">
        <v>124</v>
      </c>
      <c r="D11392" s="591" t="s">
        <v>8495</v>
      </c>
      <c r="E11392" s="591">
        <v>20.440000000000001</v>
      </c>
    </row>
    <row r="11393" spans="1:5">
      <c r="A11393" s="591">
        <v>5078</v>
      </c>
      <c r="B11393" s="591" t="s">
        <v>12074</v>
      </c>
      <c r="C11393" s="591" t="s">
        <v>124</v>
      </c>
      <c r="D11393" s="591" t="s">
        <v>8495</v>
      </c>
      <c r="E11393" s="591">
        <v>20.2</v>
      </c>
    </row>
    <row r="11394" spans="1:5">
      <c r="A11394" s="591">
        <v>5068</v>
      </c>
      <c r="B11394" s="591" t="s">
        <v>12075</v>
      </c>
      <c r="C11394" s="591" t="s">
        <v>124</v>
      </c>
      <c r="D11394" s="591" t="s">
        <v>8495</v>
      </c>
      <c r="E11394" s="591">
        <v>19.170000000000002</v>
      </c>
    </row>
    <row r="11395" spans="1:5">
      <c r="A11395" s="591">
        <v>5073</v>
      </c>
      <c r="B11395" s="591" t="s">
        <v>12076</v>
      </c>
      <c r="C11395" s="591" t="s">
        <v>124</v>
      </c>
      <c r="D11395" s="591" t="s">
        <v>8495</v>
      </c>
      <c r="E11395" s="591">
        <v>19.54</v>
      </c>
    </row>
    <row r="11396" spans="1:5">
      <c r="A11396" s="591">
        <v>5069</v>
      </c>
      <c r="B11396" s="591" t="s">
        <v>12077</v>
      </c>
      <c r="C11396" s="591" t="s">
        <v>124</v>
      </c>
      <c r="D11396" s="591" t="s">
        <v>8495</v>
      </c>
      <c r="E11396" s="591">
        <v>19.54</v>
      </c>
    </row>
    <row r="11397" spans="1:5">
      <c r="A11397" s="591">
        <v>5070</v>
      </c>
      <c r="B11397" s="591" t="s">
        <v>12078</v>
      </c>
      <c r="C11397" s="591" t="s">
        <v>124</v>
      </c>
      <c r="D11397" s="591" t="s">
        <v>8495</v>
      </c>
      <c r="E11397" s="591">
        <v>19.760000000000002</v>
      </c>
    </row>
    <row r="11398" spans="1:5">
      <c r="A11398" s="591">
        <v>5071</v>
      </c>
      <c r="B11398" s="591" t="s">
        <v>12079</v>
      </c>
      <c r="C11398" s="591" t="s">
        <v>124</v>
      </c>
      <c r="D11398" s="591" t="s">
        <v>8495</v>
      </c>
      <c r="E11398" s="591">
        <v>19.170000000000002</v>
      </c>
    </row>
    <row r="11399" spans="1:5">
      <c r="A11399" s="591">
        <v>5061</v>
      </c>
      <c r="B11399" s="591" t="s">
        <v>12080</v>
      </c>
      <c r="C11399" s="591" t="s">
        <v>124</v>
      </c>
      <c r="D11399" s="591" t="s">
        <v>8500</v>
      </c>
      <c r="E11399" s="591">
        <v>18.850000000000001</v>
      </c>
    </row>
    <row r="11400" spans="1:5">
      <c r="A11400" s="591">
        <v>5075</v>
      </c>
      <c r="B11400" s="591" t="s">
        <v>12081</v>
      </c>
      <c r="C11400" s="591" t="s">
        <v>124</v>
      </c>
      <c r="D11400" s="591" t="s">
        <v>8495</v>
      </c>
      <c r="E11400" s="591">
        <v>19.170000000000002</v>
      </c>
    </row>
    <row r="11401" spans="1:5">
      <c r="A11401" s="591">
        <v>39027</v>
      </c>
      <c r="B11401" s="591" t="s">
        <v>12082</v>
      </c>
      <c r="C11401" s="591" t="s">
        <v>124</v>
      </c>
      <c r="D11401" s="591" t="s">
        <v>8495</v>
      </c>
      <c r="E11401" s="591">
        <v>19.16</v>
      </c>
    </row>
    <row r="11402" spans="1:5">
      <c r="A11402" s="591">
        <v>5062</v>
      </c>
      <c r="B11402" s="591" t="s">
        <v>12083</v>
      </c>
      <c r="C11402" s="591" t="s">
        <v>124</v>
      </c>
      <c r="D11402" s="591" t="s">
        <v>8495</v>
      </c>
      <c r="E11402" s="591">
        <v>19.43</v>
      </c>
    </row>
    <row r="11403" spans="1:5">
      <c r="A11403" s="591">
        <v>40568</v>
      </c>
      <c r="B11403" s="591" t="s">
        <v>12084</v>
      </c>
      <c r="C11403" s="591" t="s">
        <v>124</v>
      </c>
      <c r="D11403" s="591" t="s">
        <v>8495</v>
      </c>
      <c r="E11403" s="591">
        <v>19.32</v>
      </c>
    </row>
    <row r="11404" spans="1:5">
      <c r="A11404" s="591">
        <v>39026</v>
      </c>
      <c r="B11404" s="591" t="s">
        <v>12085</v>
      </c>
      <c r="C11404" s="591" t="s">
        <v>124</v>
      </c>
      <c r="D11404" s="591" t="s">
        <v>8495</v>
      </c>
      <c r="E11404" s="591">
        <v>21.56</v>
      </c>
    </row>
    <row r="11405" spans="1:5">
      <c r="A11405" s="591">
        <v>42431</v>
      </c>
      <c r="B11405" s="591" t="s">
        <v>12086</v>
      </c>
      <c r="C11405" s="591" t="s">
        <v>8494</v>
      </c>
      <c r="D11405" s="591" t="s">
        <v>8541</v>
      </c>
      <c r="E11405" s="602">
        <v>3957.85</v>
      </c>
    </row>
    <row r="11406" spans="1:5">
      <c r="A11406" s="591">
        <v>44074</v>
      </c>
      <c r="B11406" s="591" t="s">
        <v>12087</v>
      </c>
      <c r="C11406" s="591" t="s">
        <v>8545</v>
      </c>
      <c r="D11406" s="591" t="s">
        <v>8495</v>
      </c>
      <c r="E11406" s="591">
        <v>590.42999999999995</v>
      </c>
    </row>
    <row r="11407" spans="1:5">
      <c r="A11407" s="591">
        <v>44072</v>
      </c>
      <c r="B11407" s="591" t="s">
        <v>12088</v>
      </c>
      <c r="C11407" s="591" t="s">
        <v>8545</v>
      </c>
      <c r="D11407" s="591" t="s">
        <v>8495</v>
      </c>
      <c r="E11407" s="591">
        <v>104.4</v>
      </c>
    </row>
    <row r="11408" spans="1:5">
      <c r="A11408" s="591">
        <v>511</v>
      </c>
      <c r="B11408" s="591" t="s">
        <v>12089</v>
      </c>
      <c r="C11408" s="591" t="s">
        <v>8545</v>
      </c>
      <c r="D11408" s="591" t="s">
        <v>8500</v>
      </c>
      <c r="E11408" s="591">
        <v>36.33</v>
      </c>
    </row>
    <row r="11409" spans="1:5">
      <c r="A11409" s="591">
        <v>37540</v>
      </c>
      <c r="B11409" s="591" t="s">
        <v>12090</v>
      </c>
      <c r="C11409" s="591" t="s">
        <v>8494</v>
      </c>
      <c r="D11409" s="591" t="s">
        <v>8495</v>
      </c>
      <c r="E11409" s="602">
        <v>89630.45</v>
      </c>
    </row>
    <row r="11410" spans="1:5">
      <c r="A11410" s="591">
        <v>37548</v>
      </c>
      <c r="B11410" s="591" t="s">
        <v>12091</v>
      </c>
      <c r="C11410" s="591" t="s">
        <v>8494</v>
      </c>
      <c r="D11410" s="591" t="s">
        <v>8495</v>
      </c>
      <c r="E11410" s="602">
        <v>118804.71</v>
      </c>
    </row>
    <row r="11411" spans="1:5">
      <c r="A11411" s="591">
        <v>39828</v>
      </c>
      <c r="B11411" s="591" t="s">
        <v>12092</v>
      </c>
      <c r="C11411" s="591" t="s">
        <v>8494</v>
      </c>
      <c r="D11411" s="591" t="s">
        <v>8495</v>
      </c>
      <c r="E11411" s="591">
        <v>712.71</v>
      </c>
    </row>
    <row r="11412" spans="1:5">
      <c r="A11412" s="591">
        <v>38392</v>
      </c>
      <c r="B11412" s="591" t="s">
        <v>12093</v>
      </c>
      <c r="C11412" s="591" t="s">
        <v>8494</v>
      </c>
      <c r="D11412" s="591" t="s">
        <v>8495</v>
      </c>
      <c r="E11412" s="591">
        <v>71.400000000000006</v>
      </c>
    </row>
    <row r="11413" spans="1:5">
      <c r="A11413" s="591">
        <v>11735</v>
      </c>
      <c r="B11413" s="591" t="s">
        <v>12094</v>
      </c>
      <c r="C11413" s="591" t="s">
        <v>8494</v>
      </c>
      <c r="D11413" s="591" t="s">
        <v>8495</v>
      </c>
      <c r="E11413" s="591">
        <v>9.0399999999999991</v>
      </c>
    </row>
    <row r="11414" spans="1:5">
      <c r="A11414" s="591">
        <v>11737</v>
      </c>
      <c r="B11414" s="591" t="s">
        <v>12095</v>
      </c>
      <c r="C11414" s="591" t="s">
        <v>8494</v>
      </c>
      <c r="D11414" s="591" t="s">
        <v>8495</v>
      </c>
      <c r="E11414" s="591">
        <v>12.82</v>
      </c>
    </row>
    <row r="11415" spans="1:5">
      <c r="A11415" s="591">
        <v>11738</v>
      </c>
      <c r="B11415" s="591" t="s">
        <v>12096</v>
      </c>
      <c r="C11415" s="591" t="s">
        <v>8494</v>
      </c>
      <c r="D11415" s="591" t="s">
        <v>8495</v>
      </c>
      <c r="E11415" s="591">
        <v>16.16</v>
      </c>
    </row>
    <row r="11416" spans="1:5">
      <c r="A11416" s="591">
        <v>36143</v>
      </c>
      <c r="B11416" s="591" t="s">
        <v>12097</v>
      </c>
      <c r="C11416" s="591" t="s">
        <v>8494</v>
      </c>
      <c r="D11416" s="591" t="s">
        <v>8495</v>
      </c>
      <c r="E11416" s="591">
        <v>32.590000000000003</v>
      </c>
    </row>
    <row r="11417" spans="1:5">
      <c r="A11417" s="591">
        <v>36142</v>
      </c>
      <c r="B11417" s="591" t="s">
        <v>12098</v>
      </c>
      <c r="C11417" s="591" t="s">
        <v>8494</v>
      </c>
      <c r="D11417" s="591" t="s">
        <v>8495</v>
      </c>
      <c r="E11417" s="591">
        <v>2.38</v>
      </c>
    </row>
    <row r="11418" spans="1:5">
      <c r="A11418" s="591">
        <v>36146</v>
      </c>
      <c r="B11418" s="591" t="s">
        <v>12099</v>
      </c>
      <c r="C11418" s="591" t="s">
        <v>8494</v>
      </c>
      <c r="D11418" s="591" t="s">
        <v>8495</v>
      </c>
      <c r="E11418" s="591">
        <v>270.3</v>
      </c>
    </row>
    <row r="11419" spans="1:5">
      <c r="A11419" s="591">
        <v>39015</v>
      </c>
      <c r="B11419" s="591" t="s">
        <v>12100</v>
      </c>
      <c r="C11419" s="591" t="s">
        <v>8494</v>
      </c>
      <c r="D11419" s="591" t="s">
        <v>8541</v>
      </c>
      <c r="E11419" s="591">
        <v>0.97</v>
      </c>
    </row>
    <row r="11420" spans="1:5">
      <c r="A11420" s="591">
        <v>38377</v>
      </c>
      <c r="B11420" s="591" t="s">
        <v>12101</v>
      </c>
      <c r="C11420" s="591" t="s">
        <v>8494</v>
      </c>
      <c r="D11420" s="591" t="s">
        <v>8495</v>
      </c>
      <c r="E11420" s="591">
        <v>55.64</v>
      </c>
    </row>
    <row r="11421" spans="1:5">
      <c r="A11421" s="591">
        <v>38376</v>
      </c>
      <c r="B11421" s="591" t="s">
        <v>12102</v>
      </c>
      <c r="C11421" s="591" t="s">
        <v>8494</v>
      </c>
      <c r="D11421" s="591" t="s">
        <v>8495</v>
      </c>
      <c r="E11421" s="591">
        <v>63.43</v>
      </c>
    </row>
    <row r="11422" spans="1:5">
      <c r="A11422" s="591">
        <v>38116</v>
      </c>
      <c r="B11422" s="591" t="s">
        <v>12103</v>
      </c>
      <c r="C11422" s="591" t="s">
        <v>8494</v>
      </c>
      <c r="D11422" s="591" t="s">
        <v>8495</v>
      </c>
      <c r="E11422" s="591">
        <v>5.64</v>
      </c>
    </row>
    <row r="11423" spans="1:5">
      <c r="A11423" s="591">
        <v>38066</v>
      </c>
      <c r="B11423" s="591" t="s">
        <v>12104</v>
      </c>
      <c r="C11423" s="591" t="s">
        <v>8494</v>
      </c>
      <c r="D11423" s="591" t="s">
        <v>8495</v>
      </c>
      <c r="E11423" s="591">
        <v>9.31</v>
      </c>
    </row>
    <row r="11424" spans="1:5">
      <c r="A11424" s="591">
        <v>38117</v>
      </c>
      <c r="B11424" s="591" t="s">
        <v>12105</v>
      </c>
      <c r="C11424" s="591" t="s">
        <v>8494</v>
      </c>
      <c r="D11424" s="591" t="s">
        <v>8495</v>
      </c>
      <c r="E11424" s="591">
        <v>9.6</v>
      </c>
    </row>
    <row r="11425" spans="1:5">
      <c r="A11425" s="591">
        <v>38067</v>
      </c>
      <c r="B11425" s="591" t="s">
        <v>12106</v>
      </c>
      <c r="C11425" s="591" t="s">
        <v>8494</v>
      </c>
      <c r="D11425" s="591" t="s">
        <v>8495</v>
      </c>
      <c r="E11425" s="591">
        <v>13.1</v>
      </c>
    </row>
    <row r="11426" spans="1:5">
      <c r="A11426" s="591">
        <v>44313</v>
      </c>
      <c r="B11426" s="591" t="s">
        <v>12107</v>
      </c>
      <c r="C11426" s="591" t="s">
        <v>8494</v>
      </c>
      <c r="D11426" s="591" t="s">
        <v>8541</v>
      </c>
      <c r="E11426" s="591">
        <v>950.88</v>
      </c>
    </row>
    <row r="11427" spans="1:5">
      <c r="A11427" s="591">
        <v>11522</v>
      </c>
      <c r="B11427" s="591" t="s">
        <v>12108</v>
      </c>
      <c r="C11427" s="591" t="s">
        <v>8494</v>
      </c>
      <c r="D11427" s="591" t="s">
        <v>8495</v>
      </c>
      <c r="E11427" s="591">
        <v>15.76</v>
      </c>
    </row>
    <row r="11428" spans="1:5">
      <c r="A11428" s="591">
        <v>43600</v>
      </c>
      <c r="B11428" s="591" t="s">
        <v>12109</v>
      </c>
      <c r="C11428" s="591" t="s">
        <v>8494</v>
      </c>
      <c r="D11428" s="591" t="s">
        <v>8495</v>
      </c>
      <c r="E11428" s="591">
        <v>63.15</v>
      </c>
    </row>
    <row r="11429" spans="1:5">
      <c r="A11429" s="591">
        <v>5080</v>
      </c>
      <c r="B11429" s="591" t="s">
        <v>12110</v>
      </c>
      <c r="C11429" s="591" t="s">
        <v>8494</v>
      </c>
      <c r="D11429" s="591" t="s">
        <v>8495</v>
      </c>
      <c r="E11429" s="591">
        <v>24.62</v>
      </c>
    </row>
    <row r="11430" spans="1:5">
      <c r="A11430" s="591">
        <v>38168</v>
      </c>
      <c r="B11430" s="591" t="s">
        <v>12111</v>
      </c>
      <c r="C11430" s="591" t="s">
        <v>8494</v>
      </c>
      <c r="D11430" s="591" t="s">
        <v>8495</v>
      </c>
      <c r="E11430" s="591">
        <v>171.93</v>
      </c>
    </row>
    <row r="11431" spans="1:5">
      <c r="A11431" s="591">
        <v>43601</v>
      </c>
      <c r="B11431" s="591" t="s">
        <v>12112</v>
      </c>
      <c r="C11431" s="591" t="s">
        <v>8494</v>
      </c>
      <c r="D11431" s="591" t="s">
        <v>8495</v>
      </c>
      <c r="E11431" s="591">
        <v>85.96</v>
      </c>
    </row>
    <row r="11432" spans="1:5">
      <c r="A11432" s="591">
        <v>13393</v>
      </c>
      <c r="B11432" s="591" t="s">
        <v>12113</v>
      </c>
      <c r="C11432" s="591" t="s">
        <v>8494</v>
      </c>
      <c r="D11432" s="591" t="s">
        <v>8495</v>
      </c>
      <c r="E11432" s="591">
        <v>422.13</v>
      </c>
    </row>
    <row r="11433" spans="1:5">
      <c r="A11433" s="591">
        <v>13395</v>
      </c>
      <c r="B11433" s="591" t="s">
        <v>12114</v>
      </c>
      <c r="C11433" s="591" t="s">
        <v>8494</v>
      </c>
      <c r="D11433" s="591" t="s">
        <v>8495</v>
      </c>
      <c r="E11433" s="591">
        <v>591.57000000000005</v>
      </c>
    </row>
    <row r="11434" spans="1:5">
      <c r="A11434" s="591">
        <v>12039</v>
      </c>
      <c r="B11434" s="591" t="s">
        <v>12115</v>
      </c>
      <c r="C11434" s="591" t="s">
        <v>8494</v>
      </c>
      <c r="D11434" s="591" t="s">
        <v>8495</v>
      </c>
      <c r="E11434" s="591">
        <v>621.67999999999995</v>
      </c>
    </row>
    <row r="11435" spans="1:5">
      <c r="A11435" s="591">
        <v>13396</v>
      </c>
      <c r="B11435" s="591" t="s">
        <v>12116</v>
      </c>
      <c r="C11435" s="591" t="s">
        <v>8494</v>
      </c>
      <c r="D11435" s="591" t="s">
        <v>8495</v>
      </c>
      <c r="E11435" s="591">
        <v>873.11</v>
      </c>
    </row>
    <row r="11436" spans="1:5">
      <c r="A11436" s="591">
        <v>12041</v>
      </c>
      <c r="B11436" s="591" t="s">
        <v>12117</v>
      </c>
      <c r="C11436" s="591" t="s">
        <v>8494</v>
      </c>
      <c r="D11436" s="591" t="s">
        <v>8495</v>
      </c>
      <c r="E11436" s="591">
        <v>712.95</v>
      </c>
    </row>
    <row r="11437" spans="1:5">
      <c r="A11437" s="591">
        <v>12043</v>
      </c>
      <c r="B11437" s="591" t="s">
        <v>12118</v>
      </c>
      <c r="C11437" s="591" t="s">
        <v>8494</v>
      </c>
      <c r="D11437" s="591" t="s">
        <v>8495</v>
      </c>
      <c r="E11437" s="602">
        <v>1505.28</v>
      </c>
    </row>
    <row r="11438" spans="1:5">
      <c r="A11438" s="591">
        <v>39762</v>
      </c>
      <c r="B11438" s="591" t="s">
        <v>12119</v>
      </c>
      <c r="C11438" s="591" t="s">
        <v>8494</v>
      </c>
      <c r="D11438" s="591" t="s">
        <v>8495</v>
      </c>
      <c r="E11438" s="591">
        <v>716.55</v>
      </c>
    </row>
    <row r="11439" spans="1:5">
      <c r="A11439" s="591">
        <v>12042</v>
      </c>
      <c r="B11439" s="591" t="s">
        <v>12120</v>
      </c>
      <c r="C11439" s="591" t="s">
        <v>8494</v>
      </c>
      <c r="D11439" s="591" t="s">
        <v>8495</v>
      </c>
      <c r="E11439" s="602">
        <v>1046.1400000000001</v>
      </c>
    </row>
    <row r="11440" spans="1:5">
      <c r="A11440" s="591">
        <v>39763</v>
      </c>
      <c r="B11440" s="591" t="s">
        <v>12121</v>
      </c>
      <c r="C11440" s="591" t="s">
        <v>8494</v>
      </c>
      <c r="D11440" s="591" t="s">
        <v>8495</v>
      </c>
      <c r="E11440" s="602">
        <v>1224.3800000000001</v>
      </c>
    </row>
    <row r="11441" spans="1:5">
      <c r="A11441" s="591">
        <v>39760</v>
      </c>
      <c r="B11441" s="591" t="s">
        <v>12122</v>
      </c>
      <c r="C11441" s="591" t="s">
        <v>8494</v>
      </c>
      <c r="D11441" s="591" t="s">
        <v>8495</v>
      </c>
      <c r="E11441" s="602">
        <v>1220.3499999999999</v>
      </c>
    </row>
    <row r="11442" spans="1:5">
      <c r="A11442" s="591">
        <v>39756</v>
      </c>
      <c r="B11442" s="591" t="s">
        <v>12123</v>
      </c>
      <c r="C11442" s="591" t="s">
        <v>8494</v>
      </c>
      <c r="D11442" s="591" t="s">
        <v>8495</v>
      </c>
      <c r="E11442" s="591">
        <v>438.18</v>
      </c>
    </row>
    <row r="11443" spans="1:5">
      <c r="A11443" s="591">
        <v>12038</v>
      </c>
      <c r="B11443" s="591" t="s">
        <v>12124</v>
      </c>
      <c r="C11443" s="591" t="s">
        <v>8494</v>
      </c>
      <c r="D11443" s="591" t="s">
        <v>8495</v>
      </c>
      <c r="E11443" s="591">
        <v>547.52</v>
      </c>
    </row>
    <row r="11444" spans="1:5">
      <c r="A11444" s="591">
        <v>39757</v>
      </c>
      <c r="B11444" s="591" t="s">
        <v>12125</v>
      </c>
      <c r="C11444" s="591" t="s">
        <v>8494</v>
      </c>
      <c r="D11444" s="591" t="s">
        <v>8495</v>
      </c>
      <c r="E11444" s="591">
        <v>506.28</v>
      </c>
    </row>
    <row r="11445" spans="1:5">
      <c r="A11445" s="591">
        <v>39758</v>
      </c>
      <c r="B11445" s="591" t="s">
        <v>12126</v>
      </c>
      <c r="C11445" s="591" t="s">
        <v>8494</v>
      </c>
      <c r="D11445" s="591" t="s">
        <v>8495</v>
      </c>
      <c r="E11445" s="591">
        <v>737.84</v>
      </c>
    </row>
    <row r="11446" spans="1:5">
      <c r="A11446" s="591">
        <v>39759</v>
      </c>
      <c r="B11446" s="591" t="s">
        <v>12127</v>
      </c>
      <c r="C11446" s="591" t="s">
        <v>8494</v>
      </c>
      <c r="D11446" s="591" t="s">
        <v>8495</v>
      </c>
      <c r="E11446" s="591">
        <v>911.23</v>
      </c>
    </row>
    <row r="11447" spans="1:5">
      <c r="A11447" s="591">
        <v>39761</v>
      </c>
      <c r="B11447" s="591" t="s">
        <v>12128</v>
      </c>
      <c r="C11447" s="591" t="s">
        <v>8494</v>
      </c>
      <c r="D11447" s="591" t="s">
        <v>8495</v>
      </c>
      <c r="E11447" s="602">
        <v>1095.33</v>
      </c>
    </row>
    <row r="11448" spans="1:5">
      <c r="A11448" s="591">
        <v>39805</v>
      </c>
      <c r="B11448" s="591" t="s">
        <v>12129</v>
      </c>
      <c r="C11448" s="591" t="s">
        <v>8494</v>
      </c>
      <c r="D11448" s="591" t="s">
        <v>8495</v>
      </c>
      <c r="E11448" s="591">
        <v>163.4</v>
      </c>
    </row>
    <row r="11449" spans="1:5">
      <c r="A11449" s="591">
        <v>39806</v>
      </c>
      <c r="B11449" s="591" t="s">
        <v>12130</v>
      </c>
      <c r="C11449" s="591" t="s">
        <v>8494</v>
      </c>
      <c r="D11449" s="591" t="s">
        <v>8495</v>
      </c>
      <c r="E11449" s="591">
        <v>302.73</v>
      </c>
    </row>
    <row r="11450" spans="1:5">
      <c r="A11450" s="591">
        <v>39807</v>
      </c>
      <c r="B11450" s="591" t="s">
        <v>12131</v>
      </c>
      <c r="C11450" s="591" t="s">
        <v>8494</v>
      </c>
      <c r="D11450" s="591" t="s">
        <v>8495</v>
      </c>
      <c r="E11450" s="591">
        <v>656.09</v>
      </c>
    </row>
    <row r="11451" spans="1:5">
      <c r="A11451" s="591">
        <v>43100</v>
      </c>
      <c r="B11451" s="591" t="s">
        <v>12132</v>
      </c>
      <c r="C11451" s="591" t="s">
        <v>8494</v>
      </c>
      <c r="D11451" s="591" t="s">
        <v>8495</v>
      </c>
      <c r="E11451" s="591">
        <v>512.91999999999996</v>
      </c>
    </row>
    <row r="11452" spans="1:5">
      <c r="A11452" s="591">
        <v>39804</v>
      </c>
      <c r="B11452" s="591" t="s">
        <v>12133</v>
      </c>
      <c r="C11452" s="591" t="s">
        <v>8494</v>
      </c>
      <c r="D11452" s="591" t="s">
        <v>8495</v>
      </c>
      <c r="E11452" s="591">
        <v>95.95</v>
      </c>
    </row>
    <row r="11453" spans="1:5">
      <c r="A11453" s="591">
        <v>39796</v>
      </c>
      <c r="B11453" s="591" t="s">
        <v>12134</v>
      </c>
      <c r="C11453" s="591" t="s">
        <v>8494</v>
      </c>
      <c r="D11453" s="591" t="s">
        <v>8495</v>
      </c>
      <c r="E11453" s="591">
        <v>99.38</v>
      </c>
    </row>
    <row r="11454" spans="1:5">
      <c r="A11454" s="591">
        <v>39797</v>
      </c>
      <c r="B11454" s="591" t="s">
        <v>12135</v>
      </c>
      <c r="C11454" s="591" t="s">
        <v>8494</v>
      </c>
      <c r="D11454" s="591" t="s">
        <v>8500</v>
      </c>
      <c r="E11454" s="591">
        <v>156</v>
      </c>
    </row>
    <row r="11455" spans="1:5">
      <c r="A11455" s="591">
        <v>39798</v>
      </c>
      <c r="B11455" s="591" t="s">
        <v>12136</v>
      </c>
      <c r="C11455" s="591" t="s">
        <v>8494</v>
      </c>
      <c r="D11455" s="591" t="s">
        <v>8495</v>
      </c>
      <c r="E11455" s="591">
        <v>267.58999999999997</v>
      </c>
    </row>
    <row r="11456" spans="1:5">
      <c r="A11456" s="591">
        <v>39794</v>
      </c>
      <c r="B11456" s="591" t="s">
        <v>12137</v>
      </c>
      <c r="C11456" s="591" t="s">
        <v>8494</v>
      </c>
      <c r="D11456" s="591" t="s">
        <v>8495</v>
      </c>
      <c r="E11456" s="591">
        <v>42.18</v>
      </c>
    </row>
    <row r="11457" spans="1:5">
      <c r="A11457" s="591">
        <v>39795</v>
      </c>
      <c r="B11457" s="591" t="s">
        <v>12138</v>
      </c>
      <c r="C11457" s="591" t="s">
        <v>8494</v>
      </c>
      <c r="D11457" s="591" t="s">
        <v>8495</v>
      </c>
      <c r="E11457" s="591">
        <v>66.64</v>
      </c>
    </row>
    <row r="11458" spans="1:5">
      <c r="A11458" s="591">
        <v>39801</v>
      </c>
      <c r="B11458" s="591" t="s">
        <v>12139</v>
      </c>
      <c r="C11458" s="591" t="s">
        <v>8494</v>
      </c>
      <c r="D11458" s="591" t="s">
        <v>8495</v>
      </c>
      <c r="E11458" s="591">
        <v>140.72</v>
      </c>
    </row>
    <row r="11459" spans="1:5">
      <c r="A11459" s="591">
        <v>39802</v>
      </c>
      <c r="B11459" s="591" t="s">
        <v>12140</v>
      </c>
      <c r="C11459" s="591" t="s">
        <v>8494</v>
      </c>
      <c r="D11459" s="591" t="s">
        <v>8495</v>
      </c>
      <c r="E11459" s="591">
        <v>206.27</v>
      </c>
    </row>
    <row r="11460" spans="1:5">
      <c r="A11460" s="591">
        <v>39803</v>
      </c>
      <c r="B11460" s="591" t="s">
        <v>12141</v>
      </c>
      <c r="C11460" s="591" t="s">
        <v>8494</v>
      </c>
      <c r="D11460" s="591" t="s">
        <v>8495</v>
      </c>
      <c r="E11460" s="591">
        <v>287.75</v>
      </c>
    </row>
    <row r="11461" spans="1:5">
      <c r="A11461" s="591">
        <v>39799</v>
      </c>
      <c r="B11461" s="591" t="s">
        <v>12142</v>
      </c>
      <c r="C11461" s="591" t="s">
        <v>8494</v>
      </c>
      <c r="D11461" s="591" t="s">
        <v>8495</v>
      </c>
      <c r="E11461" s="591">
        <v>49.17</v>
      </c>
    </row>
    <row r="11462" spans="1:5">
      <c r="A11462" s="591">
        <v>39800</v>
      </c>
      <c r="B11462" s="591" t="s">
        <v>12143</v>
      </c>
      <c r="C11462" s="591" t="s">
        <v>8494</v>
      </c>
      <c r="D11462" s="591" t="s">
        <v>8495</v>
      </c>
      <c r="E11462" s="591">
        <v>83.76</v>
      </c>
    </row>
    <row r="11463" spans="1:5">
      <c r="A11463" s="591">
        <v>43837</v>
      </c>
      <c r="B11463" s="591" t="s">
        <v>12144</v>
      </c>
      <c r="C11463" s="591" t="s">
        <v>8494</v>
      </c>
      <c r="D11463" s="591" t="s">
        <v>8541</v>
      </c>
      <c r="E11463" s="602">
        <v>1294.48</v>
      </c>
    </row>
    <row r="11464" spans="1:5">
      <c r="A11464" s="591">
        <v>43836</v>
      </c>
      <c r="B11464" s="591" t="s">
        <v>12145</v>
      </c>
      <c r="C11464" s="591" t="s">
        <v>8494</v>
      </c>
      <c r="D11464" s="591" t="s">
        <v>8541</v>
      </c>
      <c r="E11464" s="602">
        <v>2634.05</v>
      </c>
    </row>
    <row r="11465" spans="1:5">
      <c r="A11465" s="591">
        <v>21059</v>
      </c>
      <c r="B11465" s="591" t="s">
        <v>12146</v>
      </c>
      <c r="C11465" s="591" t="s">
        <v>8494</v>
      </c>
      <c r="D11465" s="591" t="s">
        <v>8541</v>
      </c>
      <c r="E11465" s="591">
        <v>39.58</v>
      </c>
    </row>
    <row r="11466" spans="1:5">
      <c r="A11466" s="591">
        <v>11234</v>
      </c>
      <c r="B11466" s="591" t="s">
        <v>12147</v>
      </c>
      <c r="C11466" s="591" t="s">
        <v>8494</v>
      </c>
      <c r="D11466" s="591" t="s">
        <v>8541</v>
      </c>
      <c r="E11466" s="591">
        <v>59.65</v>
      </c>
    </row>
    <row r="11467" spans="1:5">
      <c r="A11467" s="591">
        <v>21060</v>
      </c>
      <c r="B11467" s="591" t="s">
        <v>12148</v>
      </c>
      <c r="C11467" s="591" t="s">
        <v>8494</v>
      </c>
      <c r="D11467" s="591" t="s">
        <v>8541</v>
      </c>
      <c r="E11467" s="591">
        <v>73.42</v>
      </c>
    </row>
    <row r="11468" spans="1:5">
      <c r="A11468" s="591">
        <v>21061</v>
      </c>
      <c r="B11468" s="591" t="s">
        <v>12149</v>
      </c>
      <c r="C11468" s="591" t="s">
        <v>8494</v>
      </c>
      <c r="D11468" s="591" t="s">
        <v>8541</v>
      </c>
      <c r="E11468" s="591">
        <v>91.78</v>
      </c>
    </row>
    <row r="11469" spans="1:5">
      <c r="A11469" s="591">
        <v>21062</v>
      </c>
      <c r="B11469" s="591" t="s">
        <v>12150</v>
      </c>
      <c r="C11469" s="591" t="s">
        <v>8494</v>
      </c>
      <c r="D11469" s="591" t="s">
        <v>8541</v>
      </c>
      <c r="E11469" s="591">
        <v>144.55000000000001</v>
      </c>
    </row>
    <row r="11470" spans="1:5">
      <c r="A11470" s="591">
        <v>11708</v>
      </c>
      <c r="B11470" s="591" t="s">
        <v>12151</v>
      </c>
      <c r="C11470" s="591" t="s">
        <v>8494</v>
      </c>
      <c r="D11470" s="591" t="s">
        <v>8541</v>
      </c>
      <c r="E11470" s="591">
        <v>15.77</v>
      </c>
    </row>
    <row r="11471" spans="1:5">
      <c r="A11471" s="591">
        <v>11709</v>
      </c>
      <c r="B11471" s="591" t="s">
        <v>12152</v>
      </c>
      <c r="C11471" s="591" t="s">
        <v>8494</v>
      </c>
      <c r="D11471" s="591" t="s">
        <v>8541</v>
      </c>
      <c r="E11471" s="591">
        <v>37.049999999999997</v>
      </c>
    </row>
    <row r="11472" spans="1:5">
      <c r="A11472" s="591">
        <v>11710</v>
      </c>
      <c r="B11472" s="591" t="s">
        <v>12153</v>
      </c>
      <c r="C11472" s="591" t="s">
        <v>8494</v>
      </c>
      <c r="D11472" s="591" t="s">
        <v>8541</v>
      </c>
      <c r="E11472" s="591">
        <v>85.18</v>
      </c>
    </row>
    <row r="11473" spans="1:5">
      <c r="A11473" s="591">
        <v>11707</v>
      </c>
      <c r="B11473" s="591" t="s">
        <v>12154</v>
      </c>
      <c r="C11473" s="591" t="s">
        <v>8494</v>
      </c>
      <c r="D11473" s="591" t="s">
        <v>8541</v>
      </c>
      <c r="E11473" s="591">
        <v>11.81</v>
      </c>
    </row>
    <row r="11474" spans="1:5">
      <c r="A11474" s="591">
        <v>5102</v>
      </c>
      <c r="B11474" s="591" t="s">
        <v>12155</v>
      </c>
      <c r="C11474" s="591" t="s">
        <v>8494</v>
      </c>
      <c r="D11474" s="591" t="s">
        <v>8495</v>
      </c>
      <c r="E11474" s="591">
        <v>12.7</v>
      </c>
    </row>
    <row r="11475" spans="1:5">
      <c r="A11475" s="591">
        <v>11711</v>
      </c>
      <c r="B11475" s="591" t="s">
        <v>12156</v>
      </c>
      <c r="C11475" s="591" t="s">
        <v>8494</v>
      </c>
      <c r="D11475" s="591" t="s">
        <v>8495</v>
      </c>
      <c r="E11475" s="591">
        <v>10.58</v>
      </c>
    </row>
    <row r="11476" spans="1:5">
      <c r="A11476" s="591">
        <v>11739</v>
      </c>
      <c r="B11476" s="591" t="s">
        <v>12157</v>
      </c>
      <c r="C11476" s="591" t="s">
        <v>8494</v>
      </c>
      <c r="D11476" s="591" t="s">
        <v>8495</v>
      </c>
      <c r="E11476" s="591">
        <v>9.0500000000000007</v>
      </c>
    </row>
    <row r="11477" spans="1:5">
      <c r="A11477" s="591">
        <v>11741</v>
      </c>
      <c r="B11477" s="591" t="s">
        <v>12158</v>
      </c>
      <c r="C11477" s="591" t="s">
        <v>8494</v>
      </c>
      <c r="D11477" s="591" t="s">
        <v>8495</v>
      </c>
      <c r="E11477" s="591">
        <v>11.52</v>
      </c>
    </row>
    <row r="11478" spans="1:5">
      <c r="A11478" s="591">
        <v>11745</v>
      </c>
      <c r="B11478" s="591" t="s">
        <v>12159</v>
      </c>
      <c r="C11478" s="591" t="s">
        <v>8494</v>
      </c>
      <c r="D11478" s="591" t="s">
        <v>8495</v>
      </c>
      <c r="E11478" s="591">
        <v>15.18</v>
      </c>
    </row>
    <row r="11479" spans="1:5">
      <c r="A11479" s="591">
        <v>11743</v>
      </c>
      <c r="B11479" s="591" t="s">
        <v>12160</v>
      </c>
      <c r="C11479" s="591" t="s">
        <v>8494</v>
      </c>
      <c r="D11479" s="591" t="s">
        <v>8495</v>
      </c>
      <c r="E11479" s="591">
        <v>9.67</v>
      </c>
    </row>
    <row r="11480" spans="1:5">
      <c r="A11480" s="591">
        <v>5104</v>
      </c>
      <c r="B11480" s="591" t="s">
        <v>12161</v>
      </c>
      <c r="C11480" s="591" t="s">
        <v>124</v>
      </c>
      <c r="D11480" s="591" t="s">
        <v>8541</v>
      </c>
      <c r="E11480" s="591">
        <v>71.89</v>
      </c>
    </row>
    <row r="11481" spans="1:5">
      <c r="A11481" s="591">
        <v>44530</v>
      </c>
      <c r="B11481" s="591" t="s">
        <v>12162</v>
      </c>
      <c r="C11481" s="591" t="s">
        <v>8494</v>
      </c>
      <c r="D11481" s="591" t="s">
        <v>8495</v>
      </c>
      <c r="E11481" s="591">
        <v>95.01</v>
      </c>
    </row>
    <row r="11482" spans="1:5">
      <c r="A11482" s="591">
        <v>2710</v>
      </c>
      <c r="B11482" s="591" t="s">
        <v>12163</v>
      </c>
      <c r="C11482" s="591" t="s">
        <v>8494</v>
      </c>
      <c r="D11482" s="591" t="s">
        <v>8495</v>
      </c>
      <c r="E11482" s="591">
        <v>75.88</v>
      </c>
    </row>
    <row r="11483" spans="1:5">
      <c r="A11483" s="591">
        <v>14575</v>
      </c>
      <c r="B11483" s="591" t="s">
        <v>12164</v>
      </c>
      <c r="C11483" s="591" t="s">
        <v>8494</v>
      </c>
      <c r="D11483" s="591" t="s">
        <v>8541</v>
      </c>
      <c r="E11483" s="602">
        <v>5220807</v>
      </c>
    </row>
    <row r="11484" spans="1:5">
      <c r="A11484" s="591">
        <v>20043</v>
      </c>
      <c r="B11484" s="591" t="s">
        <v>12165</v>
      </c>
      <c r="C11484" s="591" t="s">
        <v>8494</v>
      </c>
      <c r="D11484" s="591" t="s">
        <v>8495</v>
      </c>
      <c r="E11484" s="591">
        <v>9.02</v>
      </c>
    </row>
    <row r="11485" spans="1:5">
      <c r="A11485" s="591">
        <v>20044</v>
      </c>
      <c r="B11485" s="591" t="s">
        <v>12166</v>
      </c>
      <c r="C11485" s="591" t="s">
        <v>8494</v>
      </c>
      <c r="D11485" s="591" t="s">
        <v>8495</v>
      </c>
      <c r="E11485" s="591">
        <v>10.46</v>
      </c>
    </row>
    <row r="11486" spans="1:5">
      <c r="A11486" s="591">
        <v>20042</v>
      </c>
      <c r="B11486" s="591" t="s">
        <v>12167</v>
      </c>
      <c r="C11486" s="591" t="s">
        <v>8494</v>
      </c>
      <c r="D11486" s="591" t="s">
        <v>8495</v>
      </c>
      <c r="E11486" s="591">
        <v>7.83</v>
      </c>
    </row>
    <row r="11487" spans="1:5">
      <c r="A11487" s="591">
        <v>20046</v>
      </c>
      <c r="B11487" s="591" t="s">
        <v>12168</v>
      </c>
      <c r="C11487" s="591" t="s">
        <v>8494</v>
      </c>
      <c r="D11487" s="591" t="s">
        <v>8495</v>
      </c>
      <c r="E11487" s="591">
        <v>18.53</v>
      </c>
    </row>
    <row r="11488" spans="1:5">
      <c r="A11488" s="591">
        <v>20047</v>
      </c>
      <c r="B11488" s="591" t="s">
        <v>12169</v>
      </c>
      <c r="C11488" s="591" t="s">
        <v>8494</v>
      </c>
      <c r="D11488" s="591" t="s">
        <v>8495</v>
      </c>
      <c r="E11488" s="591">
        <v>55.57</v>
      </c>
    </row>
    <row r="11489" spans="1:5">
      <c r="A11489" s="591">
        <v>20045</v>
      </c>
      <c r="B11489" s="591" t="s">
        <v>12170</v>
      </c>
      <c r="C11489" s="591" t="s">
        <v>8494</v>
      </c>
      <c r="D11489" s="591" t="s">
        <v>8495</v>
      </c>
      <c r="E11489" s="591">
        <v>9.3699999999999992</v>
      </c>
    </row>
    <row r="11490" spans="1:5">
      <c r="A11490" s="591">
        <v>20972</v>
      </c>
      <c r="B11490" s="591" t="s">
        <v>12171</v>
      </c>
      <c r="C11490" s="591" t="s">
        <v>8494</v>
      </c>
      <c r="D11490" s="591" t="s">
        <v>8495</v>
      </c>
      <c r="E11490" s="591">
        <v>114.24</v>
      </c>
    </row>
    <row r="11491" spans="1:5">
      <c r="A11491" s="591">
        <v>11321</v>
      </c>
      <c r="B11491" s="591" t="s">
        <v>12172</v>
      </c>
      <c r="C11491" s="591" t="s">
        <v>8494</v>
      </c>
      <c r="D11491" s="591" t="s">
        <v>8495</v>
      </c>
      <c r="E11491" s="591">
        <v>25.35</v>
      </c>
    </row>
    <row r="11492" spans="1:5">
      <c r="A11492" s="591">
        <v>11323</v>
      </c>
      <c r="B11492" s="591" t="s">
        <v>12173</v>
      </c>
      <c r="C11492" s="591" t="s">
        <v>8494</v>
      </c>
      <c r="D11492" s="591" t="s">
        <v>8495</v>
      </c>
      <c r="E11492" s="591">
        <v>29.16</v>
      </c>
    </row>
    <row r="11493" spans="1:5">
      <c r="A11493" s="591">
        <v>20327</v>
      </c>
      <c r="B11493" s="591" t="s">
        <v>12174</v>
      </c>
      <c r="C11493" s="591" t="s">
        <v>8494</v>
      </c>
      <c r="D11493" s="591" t="s">
        <v>8495</v>
      </c>
      <c r="E11493" s="591">
        <v>16.55</v>
      </c>
    </row>
    <row r="11494" spans="1:5">
      <c r="A11494" s="591">
        <v>6034</v>
      </c>
      <c r="B11494" s="591" t="s">
        <v>12175</v>
      </c>
      <c r="C11494" s="591" t="s">
        <v>8494</v>
      </c>
      <c r="D11494" s="591" t="s">
        <v>8495</v>
      </c>
      <c r="E11494" s="591">
        <v>8.0500000000000007</v>
      </c>
    </row>
    <row r="11495" spans="1:5">
      <c r="A11495" s="591">
        <v>6036</v>
      </c>
      <c r="B11495" s="591" t="s">
        <v>12176</v>
      </c>
      <c r="C11495" s="591" t="s">
        <v>8494</v>
      </c>
      <c r="D11495" s="591" t="s">
        <v>8495</v>
      </c>
      <c r="E11495" s="591">
        <v>10.97</v>
      </c>
    </row>
    <row r="11496" spans="1:5">
      <c r="A11496" s="591">
        <v>6031</v>
      </c>
      <c r="B11496" s="591" t="s">
        <v>12177</v>
      </c>
      <c r="C11496" s="591" t="s">
        <v>8494</v>
      </c>
      <c r="D11496" s="591" t="s">
        <v>8500</v>
      </c>
      <c r="E11496" s="591">
        <v>12.89</v>
      </c>
    </row>
    <row r="11497" spans="1:5">
      <c r="A11497" s="591">
        <v>6029</v>
      </c>
      <c r="B11497" s="591" t="s">
        <v>12178</v>
      </c>
      <c r="C11497" s="591" t="s">
        <v>8494</v>
      </c>
      <c r="D11497" s="591" t="s">
        <v>8495</v>
      </c>
      <c r="E11497" s="591">
        <v>13.02</v>
      </c>
    </row>
    <row r="11498" spans="1:5">
      <c r="A11498" s="591">
        <v>6033</v>
      </c>
      <c r="B11498" s="591" t="s">
        <v>12179</v>
      </c>
      <c r="C11498" s="591" t="s">
        <v>8494</v>
      </c>
      <c r="D11498" s="591" t="s">
        <v>8495</v>
      </c>
      <c r="E11498" s="591">
        <v>17.170000000000002</v>
      </c>
    </row>
    <row r="11499" spans="1:5">
      <c r="A11499" s="591">
        <v>11672</v>
      </c>
      <c r="B11499" s="591" t="s">
        <v>12180</v>
      </c>
      <c r="C11499" s="591" t="s">
        <v>8494</v>
      </c>
      <c r="D11499" s="591" t="s">
        <v>8495</v>
      </c>
      <c r="E11499" s="591">
        <v>37.35</v>
      </c>
    </row>
    <row r="11500" spans="1:5">
      <c r="A11500" s="591">
        <v>11669</v>
      </c>
      <c r="B11500" s="591" t="s">
        <v>12181</v>
      </c>
      <c r="C11500" s="591" t="s">
        <v>8494</v>
      </c>
      <c r="D11500" s="591" t="s">
        <v>8495</v>
      </c>
      <c r="E11500" s="591">
        <v>35.57</v>
      </c>
    </row>
    <row r="11501" spans="1:5">
      <c r="A11501" s="591">
        <v>11670</v>
      </c>
      <c r="B11501" s="591" t="s">
        <v>12182</v>
      </c>
      <c r="C11501" s="591" t="s">
        <v>8494</v>
      </c>
      <c r="D11501" s="591" t="s">
        <v>8495</v>
      </c>
      <c r="E11501" s="591">
        <v>13.62</v>
      </c>
    </row>
    <row r="11502" spans="1:5">
      <c r="A11502" s="591">
        <v>20055</v>
      </c>
      <c r="B11502" s="591" t="s">
        <v>12183</v>
      </c>
      <c r="C11502" s="591" t="s">
        <v>8494</v>
      </c>
      <c r="D11502" s="591" t="s">
        <v>8495</v>
      </c>
      <c r="E11502" s="591">
        <v>26.63</v>
      </c>
    </row>
    <row r="11503" spans="1:5">
      <c r="A11503" s="591">
        <v>11671</v>
      </c>
      <c r="B11503" s="591" t="s">
        <v>12184</v>
      </c>
      <c r="C11503" s="591" t="s">
        <v>8494</v>
      </c>
      <c r="D11503" s="591" t="s">
        <v>8495</v>
      </c>
      <c r="E11503" s="591">
        <v>57.16</v>
      </c>
    </row>
    <row r="11504" spans="1:5">
      <c r="A11504" s="591">
        <v>6032</v>
      </c>
      <c r="B11504" s="591" t="s">
        <v>12185</v>
      </c>
      <c r="C11504" s="591" t="s">
        <v>8494</v>
      </c>
      <c r="D11504" s="591" t="s">
        <v>8495</v>
      </c>
      <c r="E11504" s="591">
        <v>16.32</v>
      </c>
    </row>
    <row r="11505" spans="1:5">
      <c r="A11505" s="591">
        <v>11673</v>
      </c>
      <c r="B11505" s="591" t="s">
        <v>12186</v>
      </c>
      <c r="C11505" s="591" t="s">
        <v>8494</v>
      </c>
      <c r="D11505" s="591" t="s">
        <v>8495</v>
      </c>
      <c r="E11505" s="591">
        <v>12.85</v>
      </c>
    </row>
    <row r="11506" spans="1:5">
      <c r="A11506" s="591">
        <v>11674</v>
      </c>
      <c r="B11506" s="591" t="s">
        <v>12187</v>
      </c>
      <c r="C11506" s="591" t="s">
        <v>8494</v>
      </c>
      <c r="D11506" s="591" t="s">
        <v>8495</v>
      </c>
      <c r="E11506" s="591">
        <v>16.55</v>
      </c>
    </row>
    <row r="11507" spans="1:5">
      <c r="A11507" s="591">
        <v>11675</v>
      </c>
      <c r="B11507" s="591" t="s">
        <v>12188</v>
      </c>
      <c r="C11507" s="591" t="s">
        <v>8494</v>
      </c>
      <c r="D11507" s="591" t="s">
        <v>8495</v>
      </c>
      <c r="E11507" s="591">
        <v>26.28</v>
      </c>
    </row>
    <row r="11508" spans="1:5">
      <c r="A11508" s="591">
        <v>11676</v>
      </c>
      <c r="B11508" s="591" t="s">
        <v>12189</v>
      </c>
      <c r="C11508" s="591" t="s">
        <v>8494</v>
      </c>
      <c r="D11508" s="591" t="s">
        <v>8495</v>
      </c>
      <c r="E11508" s="591">
        <v>35.15</v>
      </c>
    </row>
    <row r="11509" spans="1:5">
      <c r="A11509" s="591">
        <v>11677</v>
      </c>
      <c r="B11509" s="591" t="s">
        <v>12190</v>
      </c>
      <c r="C11509" s="591" t="s">
        <v>8494</v>
      </c>
      <c r="D11509" s="591" t="s">
        <v>8495</v>
      </c>
      <c r="E11509" s="591">
        <v>36.299999999999997</v>
      </c>
    </row>
    <row r="11510" spans="1:5">
      <c r="A11510" s="591">
        <v>11678</v>
      </c>
      <c r="B11510" s="591" t="s">
        <v>12191</v>
      </c>
      <c r="C11510" s="591" t="s">
        <v>8494</v>
      </c>
      <c r="D11510" s="591" t="s">
        <v>8495</v>
      </c>
      <c r="E11510" s="591">
        <v>66.489999999999995</v>
      </c>
    </row>
    <row r="11511" spans="1:5">
      <c r="A11511" s="591">
        <v>6038</v>
      </c>
      <c r="B11511" s="591" t="s">
        <v>12192</v>
      </c>
      <c r="C11511" s="591" t="s">
        <v>8494</v>
      </c>
      <c r="D11511" s="591" t="s">
        <v>8495</v>
      </c>
      <c r="E11511" s="591">
        <v>4.21</v>
      </c>
    </row>
    <row r="11512" spans="1:5">
      <c r="A11512" s="591">
        <v>11718</v>
      </c>
      <c r="B11512" s="591" t="s">
        <v>12193</v>
      </c>
      <c r="C11512" s="591" t="s">
        <v>8494</v>
      </c>
      <c r="D11512" s="591" t="s">
        <v>8495</v>
      </c>
      <c r="E11512" s="591">
        <v>12.03</v>
      </c>
    </row>
    <row r="11513" spans="1:5">
      <c r="A11513" s="591">
        <v>6037</v>
      </c>
      <c r="B11513" s="591" t="s">
        <v>12194</v>
      </c>
      <c r="C11513" s="591" t="s">
        <v>8494</v>
      </c>
      <c r="D11513" s="591" t="s">
        <v>8495</v>
      </c>
      <c r="E11513" s="591">
        <v>8.77</v>
      </c>
    </row>
    <row r="11514" spans="1:5">
      <c r="A11514" s="591">
        <v>11719</v>
      </c>
      <c r="B11514" s="591" t="s">
        <v>12195</v>
      </c>
      <c r="C11514" s="591" t="s">
        <v>8494</v>
      </c>
      <c r="D11514" s="591" t="s">
        <v>8495</v>
      </c>
      <c r="E11514" s="591">
        <v>9.75</v>
      </c>
    </row>
    <row r="11515" spans="1:5">
      <c r="A11515" s="591">
        <v>6010</v>
      </c>
      <c r="B11515" s="591" t="s">
        <v>12196</v>
      </c>
      <c r="C11515" s="591" t="s">
        <v>8494</v>
      </c>
      <c r="D11515" s="591" t="s">
        <v>8495</v>
      </c>
      <c r="E11515" s="591">
        <v>81.260000000000005</v>
      </c>
    </row>
    <row r="11516" spans="1:5">
      <c r="A11516" s="591">
        <v>6017</v>
      </c>
      <c r="B11516" s="591" t="s">
        <v>12197</v>
      </c>
      <c r="C11516" s="591" t="s">
        <v>8494</v>
      </c>
      <c r="D11516" s="591" t="s">
        <v>8495</v>
      </c>
      <c r="E11516" s="591">
        <v>64.36</v>
      </c>
    </row>
    <row r="11517" spans="1:5">
      <c r="A11517" s="591">
        <v>6020</v>
      </c>
      <c r="B11517" s="591" t="s">
        <v>12198</v>
      </c>
      <c r="C11517" s="591" t="s">
        <v>8494</v>
      </c>
      <c r="D11517" s="591" t="s">
        <v>8495</v>
      </c>
      <c r="E11517" s="591">
        <v>28.36</v>
      </c>
    </row>
    <row r="11518" spans="1:5">
      <c r="A11518" s="591">
        <v>6019</v>
      </c>
      <c r="B11518" s="591" t="s">
        <v>12199</v>
      </c>
      <c r="C11518" s="591" t="s">
        <v>8494</v>
      </c>
      <c r="D11518" s="591" t="s">
        <v>8495</v>
      </c>
      <c r="E11518" s="591">
        <v>47.22</v>
      </c>
    </row>
    <row r="11519" spans="1:5">
      <c r="A11519" s="591">
        <v>6011</v>
      </c>
      <c r="B11519" s="591" t="s">
        <v>12200</v>
      </c>
      <c r="C11519" s="591" t="s">
        <v>8494</v>
      </c>
      <c r="D11519" s="591" t="s">
        <v>8495</v>
      </c>
      <c r="E11519" s="591">
        <v>234.72</v>
      </c>
    </row>
    <row r="11520" spans="1:5">
      <c r="A11520" s="591">
        <v>6028</v>
      </c>
      <c r="B11520" s="591" t="s">
        <v>12201</v>
      </c>
      <c r="C11520" s="591" t="s">
        <v>8494</v>
      </c>
      <c r="D11520" s="591" t="s">
        <v>8495</v>
      </c>
      <c r="E11520" s="591">
        <v>113.18</v>
      </c>
    </row>
    <row r="11521" spans="1:5">
      <c r="A11521" s="591">
        <v>6016</v>
      </c>
      <c r="B11521" s="591" t="s">
        <v>12202</v>
      </c>
      <c r="C11521" s="591" t="s">
        <v>8494</v>
      </c>
      <c r="D11521" s="591" t="s">
        <v>8495</v>
      </c>
      <c r="E11521" s="591">
        <v>29.92</v>
      </c>
    </row>
    <row r="11522" spans="1:5">
      <c r="A11522" s="591">
        <v>6012</v>
      </c>
      <c r="B11522" s="591" t="s">
        <v>12203</v>
      </c>
      <c r="C11522" s="591" t="s">
        <v>8494</v>
      </c>
      <c r="D11522" s="591" t="s">
        <v>8495</v>
      </c>
      <c r="E11522" s="591">
        <v>284.17</v>
      </c>
    </row>
    <row r="11523" spans="1:5">
      <c r="A11523" s="591">
        <v>6027</v>
      </c>
      <c r="B11523" s="591" t="s">
        <v>12204</v>
      </c>
      <c r="C11523" s="591" t="s">
        <v>8494</v>
      </c>
      <c r="D11523" s="591" t="s">
        <v>8495</v>
      </c>
      <c r="E11523" s="591">
        <v>592.12</v>
      </c>
    </row>
    <row r="11524" spans="1:5">
      <c r="A11524" s="591">
        <v>6015</v>
      </c>
      <c r="B11524" s="591" t="s">
        <v>12205</v>
      </c>
      <c r="C11524" s="591" t="s">
        <v>8494</v>
      </c>
      <c r="D11524" s="591" t="s">
        <v>8495</v>
      </c>
      <c r="E11524" s="591">
        <v>129.93</v>
      </c>
    </row>
    <row r="11525" spans="1:5">
      <c r="A11525" s="591">
        <v>6014</v>
      </c>
      <c r="B11525" s="591" t="s">
        <v>12206</v>
      </c>
      <c r="C11525" s="591" t="s">
        <v>8494</v>
      </c>
      <c r="D11525" s="591" t="s">
        <v>8495</v>
      </c>
      <c r="E11525" s="591">
        <v>124.22</v>
      </c>
    </row>
    <row r="11526" spans="1:5">
      <c r="A11526" s="591">
        <v>6006</v>
      </c>
      <c r="B11526" s="591" t="s">
        <v>12207</v>
      </c>
      <c r="C11526" s="591" t="s">
        <v>8494</v>
      </c>
      <c r="D11526" s="591" t="s">
        <v>8495</v>
      </c>
      <c r="E11526" s="591">
        <v>64.7</v>
      </c>
    </row>
    <row r="11527" spans="1:5">
      <c r="A11527" s="591">
        <v>6013</v>
      </c>
      <c r="B11527" s="591" t="s">
        <v>12208</v>
      </c>
      <c r="C11527" s="591" t="s">
        <v>8494</v>
      </c>
      <c r="D11527" s="591" t="s">
        <v>8495</v>
      </c>
      <c r="E11527" s="591">
        <v>89.35</v>
      </c>
    </row>
    <row r="11528" spans="1:5">
      <c r="A11528" s="591">
        <v>6005</v>
      </c>
      <c r="B11528" s="591" t="s">
        <v>12209</v>
      </c>
      <c r="C11528" s="591" t="s">
        <v>8494</v>
      </c>
      <c r="D11528" s="591" t="s">
        <v>8500</v>
      </c>
      <c r="E11528" s="591">
        <v>72.989999999999995</v>
      </c>
    </row>
    <row r="11529" spans="1:5">
      <c r="A11529" s="591">
        <v>11756</v>
      </c>
      <c r="B11529" s="591" t="s">
        <v>12210</v>
      </c>
      <c r="C11529" s="591" t="s">
        <v>8494</v>
      </c>
      <c r="D11529" s="591" t="s">
        <v>8495</v>
      </c>
      <c r="E11529" s="591">
        <v>34.86</v>
      </c>
    </row>
    <row r="11530" spans="1:5">
      <c r="A11530" s="591">
        <v>10904</v>
      </c>
      <c r="B11530" s="591" t="s">
        <v>12211</v>
      </c>
      <c r="C11530" s="591" t="s">
        <v>8494</v>
      </c>
      <c r="D11530" s="591" t="s">
        <v>8500</v>
      </c>
      <c r="E11530" s="591">
        <v>159.94999999999999</v>
      </c>
    </row>
    <row r="11531" spans="1:5">
      <c r="A11531" s="591">
        <v>11752</v>
      </c>
      <c r="B11531" s="591" t="s">
        <v>12212</v>
      </c>
      <c r="C11531" s="591" t="s">
        <v>8494</v>
      </c>
      <c r="D11531" s="591" t="s">
        <v>8495</v>
      </c>
      <c r="E11531" s="591">
        <v>20.100000000000001</v>
      </c>
    </row>
    <row r="11532" spans="1:5">
      <c r="A11532" s="591">
        <v>11753</v>
      </c>
      <c r="B11532" s="591" t="s">
        <v>12213</v>
      </c>
      <c r="C11532" s="591" t="s">
        <v>8494</v>
      </c>
      <c r="D11532" s="591" t="s">
        <v>8495</v>
      </c>
      <c r="E11532" s="591">
        <v>24</v>
      </c>
    </row>
    <row r="11533" spans="1:5">
      <c r="A11533" s="591">
        <v>6021</v>
      </c>
      <c r="B11533" s="591" t="s">
        <v>12214</v>
      </c>
      <c r="C11533" s="591" t="s">
        <v>8494</v>
      </c>
      <c r="D11533" s="591" t="s">
        <v>8495</v>
      </c>
      <c r="E11533" s="591">
        <v>66.599999999999994</v>
      </c>
    </row>
    <row r="11534" spans="1:5">
      <c r="A11534" s="591">
        <v>6024</v>
      </c>
      <c r="B11534" s="591" t="s">
        <v>12215</v>
      </c>
      <c r="C11534" s="591" t="s">
        <v>8494</v>
      </c>
      <c r="D11534" s="591" t="s">
        <v>8495</v>
      </c>
      <c r="E11534" s="591">
        <v>68.84</v>
      </c>
    </row>
    <row r="11535" spans="1:5">
      <c r="A11535" s="591">
        <v>38379</v>
      </c>
      <c r="B11535" s="591" t="s">
        <v>12216</v>
      </c>
      <c r="C11535" s="591" t="s">
        <v>8539</v>
      </c>
      <c r="D11535" s="591" t="s">
        <v>8495</v>
      </c>
      <c r="E11535" s="591">
        <v>74.430000000000007</v>
      </c>
    </row>
    <row r="11536" spans="1:5">
      <c r="A11536" s="591">
        <v>13897</v>
      </c>
      <c r="B11536" s="591" t="s">
        <v>12217</v>
      </c>
      <c r="C11536" s="591" t="s">
        <v>8494</v>
      </c>
      <c r="D11536" s="591" t="s">
        <v>8541</v>
      </c>
      <c r="E11536" s="602">
        <v>6993.97</v>
      </c>
    </row>
    <row r="11537" spans="1:5">
      <c r="A11537" s="591">
        <v>10640</v>
      </c>
      <c r="B11537" s="591" t="s">
        <v>12218</v>
      </c>
      <c r="C11537" s="591" t="s">
        <v>8494</v>
      </c>
      <c r="D11537" s="591" t="s">
        <v>8541</v>
      </c>
      <c r="E11537" s="602">
        <v>15147.48</v>
      </c>
    </row>
    <row r="11538" spans="1:5">
      <c r="A11538" s="591">
        <v>34357</v>
      </c>
      <c r="B11538" s="591" t="s">
        <v>12219</v>
      </c>
      <c r="C11538" s="591" t="s">
        <v>124</v>
      </c>
      <c r="D11538" s="591" t="s">
        <v>8495</v>
      </c>
      <c r="E11538" s="591">
        <v>7.04</v>
      </c>
    </row>
    <row r="11539" spans="1:5">
      <c r="A11539" s="591">
        <v>37329</v>
      </c>
      <c r="B11539" s="591" t="s">
        <v>12220</v>
      </c>
      <c r="C11539" s="591" t="s">
        <v>124</v>
      </c>
      <c r="D11539" s="591" t="s">
        <v>8495</v>
      </c>
      <c r="E11539" s="591">
        <v>148.4</v>
      </c>
    </row>
    <row r="11540" spans="1:5">
      <c r="A11540" s="591">
        <v>2510</v>
      </c>
      <c r="B11540" s="591" t="s">
        <v>12221</v>
      </c>
      <c r="C11540" s="591" t="s">
        <v>8494</v>
      </c>
      <c r="D11540" s="591" t="s">
        <v>8495</v>
      </c>
      <c r="E11540" s="591">
        <v>39.08</v>
      </c>
    </row>
    <row r="11541" spans="1:5">
      <c r="A11541" s="591">
        <v>12359</v>
      </c>
      <c r="B11541" s="591" t="s">
        <v>12222</v>
      </c>
      <c r="C11541" s="591" t="s">
        <v>8494</v>
      </c>
      <c r="D11541" s="591" t="s">
        <v>8495</v>
      </c>
      <c r="E11541" s="591">
        <v>150.4</v>
      </c>
    </row>
    <row r="11542" spans="1:5">
      <c r="A11542" s="591">
        <v>7353</v>
      </c>
      <c r="B11542" s="591" t="s">
        <v>12223</v>
      </c>
      <c r="C11542" s="591" t="s">
        <v>8545</v>
      </c>
      <c r="D11542" s="591" t="s">
        <v>8495</v>
      </c>
      <c r="E11542" s="591">
        <v>32.58</v>
      </c>
    </row>
    <row r="11543" spans="1:5">
      <c r="A11543" s="591">
        <v>36144</v>
      </c>
      <c r="B11543" s="591" t="s">
        <v>12224</v>
      </c>
      <c r="C11543" s="591" t="s">
        <v>8494</v>
      </c>
      <c r="D11543" s="591" t="s">
        <v>8495</v>
      </c>
      <c r="E11543" s="591">
        <v>1.78</v>
      </c>
    </row>
    <row r="11544" spans="1:5">
      <c r="A11544" s="591">
        <v>10518</v>
      </c>
      <c r="B11544" s="591" t="s">
        <v>12225</v>
      </c>
      <c r="C11544" s="591" t="s">
        <v>8494</v>
      </c>
      <c r="D11544" s="591" t="s">
        <v>8541</v>
      </c>
      <c r="E11544" s="591">
        <v>110.92</v>
      </c>
    </row>
    <row r="11545" spans="1:5">
      <c r="A11545" s="591">
        <v>36530</v>
      </c>
      <c r="B11545" s="591" t="s">
        <v>12226</v>
      </c>
      <c r="C11545" s="591" t="s">
        <v>8494</v>
      </c>
      <c r="D11545" s="591" t="s">
        <v>8541</v>
      </c>
      <c r="E11545" s="602">
        <v>405658.52</v>
      </c>
    </row>
    <row r="11546" spans="1:5">
      <c r="A11546" s="591">
        <v>6046</v>
      </c>
      <c r="B11546" s="591" t="s">
        <v>12227</v>
      </c>
      <c r="C11546" s="591" t="s">
        <v>8494</v>
      </c>
      <c r="D11546" s="591" t="s">
        <v>8541</v>
      </c>
      <c r="E11546" s="602">
        <v>440000</v>
      </c>
    </row>
    <row r="11547" spans="1:5">
      <c r="A11547" s="591">
        <v>36531</v>
      </c>
      <c r="B11547" s="591" t="s">
        <v>12228</v>
      </c>
      <c r="C11547" s="591" t="s">
        <v>8494</v>
      </c>
      <c r="D11547" s="591" t="s">
        <v>8541</v>
      </c>
      <c r="E11547" s="602">
        <v>456097.53</v>
      </c>
    </row>
    <row r="11548" spans="1:5">
      <c r="A11548" s="591">
        <v>34684</v>
      </c>
      <c r="B11548" s="591" t="s">
        <v>12229</v>
      </c>
      <c r="C11548" s="591" t="s">
        <v>8898</v>
      </c>
      <c r="D11548" s="591" t="s">
        <v>8541</v>
      </c>
      <c r="E11548" s="591">
        <v>256.62</v>
      </c>
    </row>
    <row r="11549" spans="1:5">
      <c r="A11549" s="591">
        <v>34683</v>
      </c>
      <c r="B11549" s="591" t="s">
        <v>12230</v>
      </c>
      <c r="C11549" s="591" t="s">
        <v>8898</v>
      </c>
      <c r="D11549" s="591" t="s">
        <v>8541</v>
      </c>
      <c r="E11549" s="591">
        <v>160.38999999999999</v>
      </c>
    </row>
    <row r="11550" spans="1:5">
      <c r="A11550" s="591">
        <v>44954</v>
      </c>
      <c r="B11550" s="591" t="s">
        <v>12231</v>
      </c>
      <c r="C11550" s="591" t="s">
        <v>8898</v>
      </c>
      <c r="D11550" s="591" t="s">
        <v>8495</v>
      </c>
      <c r="E11550" s="591">
        <v>132.9</v>
      </c>
    </row>
    <row r="11551" spans="1:5">
      <c r="A11551" s="591">
        <v>44955</v>
      </c>
      <c r="B11551" s="591" t="s">
        <v>12232</v>
      </c>
      <c r="C11551" s="591" t="s">
        <v>8898</v>
      </c>
      <c r="D11551" s="591" t="s">
        <v>8495</v>
      </c>
      <c r="E11551" s="591">
        <v>194.22</v>
      </c>
    </row>
    <row r="11552" spans="1:5">
      <c r="A11552" s="591">
        <v>10515</v>
      </c>
      <c r="B11552" s="591" t="s">
        <v>12233</v>
      </c>
      <c r="C11552" s="591" t="s">
        <v>8898</v>
      </c>
      <c r="D11552" s="591" t="s">
        <v>8495</v>
      </c>
      <c r="E11552" s="591">
        <v>65.97</v>
      </c>
    </row>
    <row r="11553" spans="1:5">
      <c r="A11553" s="591">
        <v>153</v>
      </c>
      <c r="B11553" s="591" t="s">
        <v>12234</v>
      </c>
      <c r="C11553" s="591" t="s">
        <v>8545</v>
      </c>
      <c r="D11553" s="591" t="s">
        <v>8495</v>
      </c>
      <c r="E11553" s="591">
        <v>102.37</v>
      </c>
    </row>
    <row r="11554" spans="1:5">
      <c r="A11554" s="591">
        <v>34682</v>
      </c>
      <c r="B11554" s="591" t="s">
        <v>12235</v>
      </c>
      <c r="C11554" s="591" t="s">
        <v>8898</v>
      </c>
      <c r="D11554" s="591" t="s">
        <v>8541</v>
      </c>
      <c r="E11554" s="591">
        <v>122.65</v>
      </c>
    </row>
    <row r="11555" spans="1:5">
      <c r="A11555" s="591">
        <v>536</v>
      </c>
      <c r="B11555" s="591" t="s">
        <v>12236</v>
      </c>
      <c r="C11555" s="591" t="s">
        <v>8898</v>
      </c>
      <c r="D11555" s="591" t="s">
        <v>8495</v>
      </c>
      <c r="E11555" s="591">
        <v>37.159999999999997</v>
      </c>
    </row>
    <row r="11556" spans="1:5">
      <c r="A11556" s="591">
        <v>20205</v>
      </c>
      <c r="B11556" s="591" t="s">
        <v>12237</v>
      </c>
      <c r="C11556" s="591" t="s">
        <v>8539</v>
      </c>
      <c r="D11556" s="591" t="s">
        <v>8495</v>
      </c>
      <c r="E11556" s="591">
        <v>2.93</v>
      </c>
    </row>
    <row r="11557" spans="1:5">
      <c r="A11557" s="591">
        <v>4412</v>
      </c>
      <c r="B11557" s="591" t="s">
        <v>12238</v>
      </c>
      <c r="C11557" s="591" t="s">
        <v>8539</v>
      </c>
      <c r="D11557" s="591" t="s">
        <v>8495</v>
      </c>
      <c r="E11557" s="591">
        <v>1.76</v>
      </c>
    </row>
    <row r="11558" spans="1:5">
      <c r="A11558" s="591">
        <v>4408</v>
      </c>
      <c r="B11558" s="591" t="s">
        <v>12239</v>
      </c>
      <c r="C11558" s="591" t="s">
        <v>8539</v>
      </c>
      <c r="D11558" s="591" t="s">
        <v>8495</v>
      </c>
      <c r="E11558" s="591">
        <v>2.19</v>
      </c>
    </row>
    <row r="11559" spans="1:5">
      <c r="A11559" s="591">
        <v>36250</v>
      </c>
      <c r="B11559" s="591" t="s">
        <v>12240</v>
      </c>
      <c r="C11559" s="591" t="s">
        <v>8539</v>
      </c>
      <c r="D11559" s="591" t="s">
        <v>8495</v>
      </c>
      <c r="E11559" s="591">
        <v>4.5999999999999996</v>
      </c>
    </row>
    <row r="11560" spans="1:5">
      <c r="A11560" s="591">
        <v>10857</v>
      </c>
      <c r="B11560" s="591" t="s">
        <v>12241</v>
      </c>
      <c r="C11560" s="591" t="s">
        <v>8539</v>
      </c>
      <c r="D11560" s="591" t="s">
        <v>8541</v>
      </c>
      <c r="E11560" s="591">
        <v>17.53</v>
      </c>
    </row>
    <row r="11561" spans="1:5">
      <c r="A11561" s="591">
        <v>4803</v>
      </c>
      <c r="B11561" s="591" t="s">
        <v>12242</v>
      </c>
      <c r="C11561" s="591" t="s">
        <v>8539</v>
      </c>
      <c r="D11561" s="591" t="s">
        <v>8495</v>
      </c>
      <c r="E11561" s="591">
        <v>35.590000000000003</v>
      </c>
    </row>
    <row r="11562" spans="1:5">
      <c r="A11562" s="591">
        <v>6186</v>
      </c>
      <c r="B11562" s="591" t="s">
        <v>12243</v>
      </c>
      <c r="C11562" s="591" t="s">
        <v>8539</v>
      </c>
      <c r="D11562" s="591" t="s">
        <v>8541</v>
      </c>
      <c r="E11562" s="591">
        <v>21.27</v>
      </c>
    </row>
    <row r="11563" spans="1:5">
      <c r="A11563" s="591">
        <v>4829</v>
      </c>
      <c r="B11563" s="591" t="s">
        <v>12244</v>
      </c>
      <c r="C11563" s="591" t="s">
        <v>8539</v>
      </c>
      <c r="D11563" s="591" t="s">
        <v>8495</v>
      </c>
      <c r="E11563" s="591">
        <v>54.46</v>
      </c>
    </row>
    <row r="11564" spans="1:5">
      <c r="A11564" s="591">
        <v>39829</v>
      </c>
      <c r="B11564" s="591" t="s">
        <v>12245</v>
      </c>
      <c r="C11564" s="591" t="s">
        <v>8539</v>
      </c>
      <c r="D11564" s="591" t="s">
        <v>8500</v>
      </c>
      <c r="E11564" s="591">
        <v>58.61</v>
      </c>
    </row>
    <row r="11565" spans="1:5">
      <c r="A11565" s="591">
        <v>20231</v>
      </c>
      <c r="B11565" s="591" t="s">
        <v>12246</v>
      </c>
      <c r="C11565" s="591" t="s">
        <v>8539</v>
      </c>
      <c r="D11565" s="591" t="s">
        <v>8495</v>
      </c>
      <c r="E11565" s="591">
        <v>77.989999999999995</v>
      </c>
    </row>
    <row r="11566" spans="1:5">
      <c r="A11566" s="591">
        <v>4804</v>
      </c>
      <c r="B11566" s="591" t="s">
        <v>12247</v>
      </c>
      <c r="C11566" s="591" t="s">
        <v>8539</v>
      </c>
      <c r="D11566" s="591" t="s">
        <v>8495</v>
      </c>
      <c r="E11566" s="591">
        <v>27.32</v>
      </c>
    </row>
    <row r="11567" spans="1:5">
      <c r="A11567" s="591">
        <v>34680</v>
      </c>
      <c r="B11567" s="591" t="s">
        <v>12248</v>
      </c>
      <c r="C11567" s="591" t="s">
        <v>8539</v>
      </c>
      <c r="D11567" s="591" t="s">
        <v>8541</v>
      </c>
      <c r="E11567" s="591">
        <v>37.729999999999997</v>
      </c>
    </row>
    <row r="11568" spans="1:5">
      <c r="A11568" s="591">
        <v>11573</v>
      </c>
      <c r="B11568" s="591" t="s">
        <v>12249</v>
      </c>
      <c r="C11568" s="591" t="s">
        <v>8494</v>
      </c>
      <c r="D11568" s="591" t="s">
        <v>8495</v>
      </c>
      <c r="E11568" s="591">
        <v>7.05</v>
      </c>
    </row>
    <row r="11569" spans="1:5">
      <c r="A11569" s="591">
        <v>38401</v>
      </c>
      <c r="B11569" s="591" t="s">
        <v>12250</v>
      </c>
      <c r="C11569" s="591" t="s">
        <v>8494</v>
      </c>
      <c r="D11569" s="591" t="s">
        <v>8495</v>
      </c>
      <c r="E11569" s="591">
        <v>21.82</v>
      </c>
    </row>
    <row r="11570" spans="1:5">
      <c r="A11570" s="591">
        <v>11575</v>
      </c>
      <c r="B11570" s="591" t="s">
        <v>12251</v>
      </c>
      <c r="C11570" s="591" t="s">
        <v>8494</v>
      </c>
      <c r="D11570" s="591" t="s">
        <v>8495</v>
      </c>
      <c r="E11570" s="591">
        <v>68</v>
      </c>
    </row>
    <row r="11571" spans="1:5">
      <c r="A11571" s="591">
        <v>38179</v>
      </c>
      <c r="B11571" s="591" t="s">
        <v>12252</v>
      </c>
      <c r="C11571" s="591" t="s">
        <v>8494</v>
      </c>
      <c r="D11571" s="591" t="s">
        <v>8495</v>
      </c>
      <c r="E11571" s="591">
        <v>56.23</v>
      </c>
    </row>
    <row r="11572" spans="1:5">
      <c r="A11572" s="591">
        <v>20256</v>
      </c>
      <c r="B11572" s="591" t="s">
        <v>12253</v>
      </c>
      <c r="C11572" s="591" t="s">
        <v>8494</v>
      </c>
      <c r="D11572" s="591" t="s">
        <v>8495</v>
      </c>
      <c r="E11572" s="591">
        <v>0.36</v>
      </c>
    </row>
    <row r="11573" spans="1:5">
      <c r="A11573" s="591">
        <v>14511</v>
      </c>
      <c r="B11573" s="591" t="s">
        <v>12254</v>
      </c>
      <c r="C11573" s="591" t="s">
        <v>8494</v>
      </c>
      <c r="D11573" s="591" t="s">
        <v>8541</v>
      </c>
      <c r="E11573" s="602">
        <v>997825.41</v>
      </c>
    </row>
    <row r="11574" spans="1:5">
      <c r="A11574" s="591">
        <v>10642</v>
      </c>
      <c r="B11574" s="591" t="s">
        <v>12255</v>
      </c>
      <c r="C11574" s="591" t="s">
        <v>8494</v>
      </c>
      <c r="D11574" s="591" t="s">
        <v>8541</v>
      </c>
      <c r="E11574" s="602">
        <v>940000</v>
      </c>
    </row>
    <row r="11575" spans="1:5">
      <c r="A11575" s="591">
        <v>14489</v>
      </c>
      <c r="B11575" s="591" t="s">
        <v>12256</v>
      </c>
      <c r="C11575" s="591" t="s">
        <v>8494</v>
      </c>
      <c r="D11575" s="591" t="s">
        <v>8541</v>
      </c>
      <c r="E11575" s="602">
        <v>833762.51</v>
      </c>
    </row>
    <row r="11576" spans="1:5">
      <c r="A11576" s="591">
        <v>14513</v>
      </c>
      <c r="B11576" s="591" t="s">
        <v>12257</v>
      </c>
      <c r="C11576" s="591" t="s">
        <v>8494</v>
      </c>
      <c r="D11576" s="591" t="s">
        <v>8541</v>
      </c>
      <c r="E11576" s="602">
        <v>625341.67000000004</v>
      </c>
    </row>
    <row r="11577" spans="1:5">
      <c r="A11577" s="591">
        <v>13600</v>
      </c>
      <c r="B11577" s="591" t="s">
        <v>12258</v>
      </c>
      <c r="C11577" s="591" t="s">
        <v>8494</v>
      </c>
      <c r="D11577" s="591" t="s">
        <v>8541</v>
      </c>
      <c r="E11577" s="602">
        <v>806866.86</v>
      </c>
    </row>
    <row r="11578" spans="1:5">
      <c r="A11578" s="591">
        <v>10646</v>
      </c>
      <c r="B11578" s="591" t="s">
        <v>12259</v>
      </c>
      <c r="C11578" s="591" t="s">
        <v>8494</v>
      </c>
      <c r="D11578" s="591" t="s">
        <v>8541</v>
      </c>
      <c r="E11578" s="602">
        <v>601465.48</v>
      </c>
    </row>
    <row r="11579" spans="1:5">
      <c r="A11579" s="591">
        <v>6070</v>
      </c>
      <c r="B11579" s="591" t="s">
        <v>12260</v>
      </c>
      <c r="C11579" s="591" t="s">
        <v>8494</v>
      </c>
      <c r="D11579" s="591" t="s">
        <v>8541</v>
      </c>
      <c r="E11579" s="602">
        <v>821828.55</v>
      </c>
    </row>
    <row r="11580" spans="1:5">
      <c r="A11580" s="591">
        <v>6069</v>
      </c>
      <c r="B11580" s="591" t="s">
        <v>12261</v>
      </c>
      <c r="C11580" s="591" t="s">
        <v>8494</v>
      </c>
      <c r="D11580" s="591" t="s">
        <v>8541</v>
      </c>
      <c r="E11580" s="602">
        <v>181554.32</v>
      </c>
    </row>
    <row r="11581" spans="1:5">
      <c r="A11581" s="591">
        <v>14626</v>
      </c>
      <c r="B11581" s="591" t="s">
        <v>12262</v>
      </c>
      <c r="C11581" s="591" t="s">
        <v>8494</v>
      </c>
      <c r="D11581" s="591" t="s">
        <v>8541</v>
      </c>
      <c r="E11581" s="602">
        <v>899714.32</v>
      </c>
    </row>
    <row r="11582" spans="1:5">
      <c r="A11582" s="591">
        <v>6067</v>
      </c>
      <c r="B11582" s="591" t="s">
        <v>12263</v>
      </c>
      <c r="C11582" s="591" t="s">
        <v>8494</v>
      </c>
      <c r="D11582" s="591" t="s">
        <v>8541</v>
      </c>
      <c r="E11582" s="602">
        <v>738571.44</v>
      </c>
    </row>
    <row r="11583" spans="1:5">
      <c r="A11583" s="591">
        <v>38393</v>
      </c>
      <c r="B11583" s="591" t="s">
        <v>12264</v>
      </c>
      <c r="C11583" s="591" t="s">
        <v>8494</v>
      </c>
      <c r="D11583" s="591" t="s">
        <v>8500</v>
      </c>
      <c r="E11583" s="591">
        <v>20</v>
      </c>
    </row>
    <row r="11584" spans="1:5">
      <c r="A11584" s="591">
        <v>38390</v>
      </c>
      <c r="B11584" s="591" t="s">
        <v>12265</v>
      </c>
      <c r="C11584" s="591" t="s">
        <v>8494</v>
      </c>
      <c r="D11584" s="591" t="s">
        <v>8495</v>
      </c>
      <c r="E11584" s="591">
        <v>44.36</v>
      </c>
    </row>
    <row r="11585" spans="1:5">
      <c r="A11585" s="591">
        <v>36532</v>
      </c>
      <c r="B11585" s="591" t="s">
        <v>12266</v>
      </c>
      <c r="C11585" s="591" t="s">
        <v>8494</v>
      </c>
      <c r="D11585" s="591" t="s">
        <v>8495</v>
      </c>
      <c r="E11585" s="602">
        <v>34919.769999999997</v>
      </c>
    </row>
    <row r="11586" spans="1:5">
      <c r="A11586" s="591">
        <v>11578</v>
      </c>
      <c r="B11586" s="591" t="s">
        <v>12267</v>
      </c>
      <c r="C11586" s="591" t="s">
        <v>8494</v>
      </c>
      <c r="D11586" s="591" t="s">
        <v>8495</v>
      </c>
      <c r="E11586" s="591">
        <v>14.68</v>
      </c>
    </row>
    <row r="11587" spans="1:5">
      <c r="A11587" s="591">
        <v>11577</v>
      </c>
      <c r="B11587" s="591" t="s">
        <v>12268</v>
      </c>
      <c r="C11587" s="591" t="s">
        <v>8494</v>
      </c>
      <c r="D11587" s="591" t="s">
        <v>8495</v>
      </c>
      <c r="E11587" s="591">
        <v>14.01</v>
      </c>
    </row>
    <row r="11588" spans="1:5">
      <c r="A11588" s="591">
        <v>42432</v>
      </c>
      <c r="B11588" s="591" t="s">
        <v>12269</v>
      </c>
      <c r="C11588" s="591" t="s">
        <v>8494</v>
      </c>
      <c r="D11588" s="591" t="s">
        <v>8541</v>
      </c>
      <c r="E11588" s="602">
        <v>2424.64</v>
      </c>
    </row>
    <row r="11589" spans="1:5">
      <c r="A11589" s="591">
        <v>42437</v>
      </c>
      <c r="B11589" s="591" t="s">
        <v>12270</v>
      </c>
      <c r="C11589" s="591" t="s">
        <v>8494</v>
      </c>
      <c r="D11589" s="591" t="s">
        <v>8541</v>
      </c>
      <c r="E11589" s="602">
        <v>1843.37</v>
      </c>
    </row>
    <row r="11590" spans="1:5">
      <c r="A11590" s="591">
        <v>1116</v>
      </c>
      <c r="B11590" s="591" t="s">
        <v>12271</v>
      </c>
      <c r="C11590" s="591" t="s">
        <v>8539</v>
      </c>
      <c r="D11590" s="591" t="s">
        <v>8495</v>
      </c>
      <c r="E11590" s="591">
        <v>24.25</v>
      </c>
    </row>
    <row r="11591" spans="1:5">
      <c r="A11591" s="591">
        <v>1115</v>
      </c>
      <c r="B11591" s="591" t="s">
        <v>12272</v>
      </c>
      <c r="C11591" s="591" t="s">
        <v>8539</v>
      </c>
      <c r="D11591" s="591" t="s">
        <v>8495</v>
      </c>
      <c r="E11591" s="591">
        <v>29.06</v>
      </c>
    </row>
    <row r="11592" spans="1:5">
      <c r="A11592" s="591">
        <v>1113</v>
      </c>
      <c r="B11592" s="591" t="s">
        <v>12273</v>
      </c>
      <c r="C11592" s="591" t="s">
        <v>8539</v>
      </c>
      <c r="D11592" s="591" t="s">
        <v>8495</v>
      </c>
      <c r="E11592" s="591">
        <v>33.979999999999997</v>
      </c>
    </row>
    <row r="11593" spans="1:5">
      <c r="A11593" s="591">
        <v>1114</v>
      </c>
      <c r="B11593" s="591" t="s">
        <v>12274</v>
      </c>
      <c r="C11593" s="591" t="s">
        <v>8539</v>
      </c>
      <c r="D11593" s="591" t="s">
        <v>8495</v>
      </c>
      <c r="E11593" s="591">
        <v>40.47</v>
      </c>
    </row>
    <row r="11594" spans="1:5">
      <c r="A11594" s="591">
        <v>40873</v>
      </c>
      <c r="B11594" s="591" t="s">
        <v>12275</v>
      </c>
      <c r="C11594" s="591" t="s">
        <v>8539</v>
      </c>
      <c r="D11594" s="591" t="s">
        <v>8495</v>
      </c>
      <c r="E11594" s="591">
        <v>31.67</v>
      </c>
    </row>
    <row r="11595" spans="1:5">
      <c r="A11595" s="591">
        <v>20214</v>
      </c>
      <c r="B11595" s="591" t="s">
        <v>12276</v>
      </c>
      <c r="C11595" s="591" t="s">
        <v>8494</v>
      </c>
      <c r="D11595" s="591" t="s">
        <v>8495</v>
      </c>
      <c r="E11595" s="591">
        <v>60.02</v>
      </c>
    </row>
    <row r="11596" spans="1:5">
      <c r="A11596" s="591">
        <v>7237</v>
      </c>
      <c r="B11596" s="591" t="s">
        <v>12277</v>
      </c>
      <c r="C11596" s="591" t="s">
        <v>8494</v>
      </c>
      <c r="D11596" s="591" t="s">
        <v>8495</v>
      </c>
      <c r="E11596" s="591">
        <v>58.76</v>
      </c>
    </row>
    <row r="11597" spans="1:5">
      <c r="A11597" s="591">
        <v>11757</v>
      </c>
      <c r="B11597" s="591" t="s">
        <v>12278</v>
      </c>
      <c r="C11597" s="591" t="s">
        <v>8494</v>
      </c>
      <c r="D11597" s="591" t="s">
        <v>8500</v>
      </c>
      <c r="E11597" s="591">
        <v>31.25</v>
      </c>
    </row>
    <row r="11598" spans="1:5">
      <c r="A11598" s="591">
        <v>11758</v>
      </c>
      <c r="B11598" s="591" t="s">
        <v>12279</v>
      </c>
      <c r="C11598" s="591" t="s">
        <v>8494</v>
      </c>
      <c r="D11598" s="591" t="s">
        <v>8500</v>
      </c>
      <c r="E11598" s="591">
        <v>47.99</v>
      </c>
    </row>
    <row r="11599" spans="1:5">
      <c r="A11599" s="591">
        <v>37526</v>
      </c>
      <c r="B11599" s="591" t="s">
        <v>12280</v>
      </c>
      <c r="C11599" s="591" t="s">
        <v>8494</v>
      </c>
      <c r="D11599" s="591" t="s">
        <v>8495</v>
      </c>
      <c r="E11599" s="591">
        <v>3.99</v>
      </c>
    </row>
    <row r="11600" spans="1:5">
      <c r="A11600" s="591">
        <v>6076</v>
      </c>
      <c r="B11600" s="591" t="s">
        <v>12281</v>
      </c>
      <c r="C11600" s="591" t="s">
        <v>8641</v>
      </c>
      <c r="D11600" s="591" t="s">
        <v>8541</v>
      </c>
      <c r="E11600" s="591">
        <v>66.5</v>
      </c>
    </row>
    <row r="11601" spans="1:5">
      <c r="A11601" s="591">
        <v>13109</v>
      </c>
      <c r="B11601" s="591" t="s">
        <v>12282</v>
      </c>
      <c r="C11601" s="591" t="s">
        <v>8494</v>
      </c>
      <c r="D11601" s="591" t="s">
        <v>8541</v>
      </c>
      <c r="E11601" s="591">
        <v>270.93</v>
      </c>
    </row>
    <row r="11602" spans="1:5">
      <c r="A11602" s="591">
        <v>13110</v>
      </c>
      <c r="B11602" s="591" t="s">
        <v>12283</v>
      </c>
      <c r="C11602" s="591" t="s">
        <v>8494</v>
      </c>
      <c r="D11602" s="591" t="s">
        <v>8541</v>
      </c>
      <c r="E11602" s="591">
        <v>356.56</v>
      </c>
    </row>
    <row r="11603" spans="1:5">
      <c r="A11603" s="591">
        <v>7581</v>
      </c>
      <c r="B11603" s="591" t="s">
        <v>12284</v>
      </c>
      <c r="C11603" s="591" t="s">
        <v>8494</v>
      </c>
      <c r="D11603" s="591" t="s">
        <v>8495</v>
      </c>
      <c r="E11603" s="591">
        <v>5.42</v>
      </c>
    </row>
    <row r="11604" spans="1:5">
      <c r="A11604" s="591">
        <v>4509</v>
      </c>
      <c r="B11604" s="591" t="s">
        <v>12285</v>
      </c>
      <c r="C11604" s="591" t="s">
        <v>8539</v>
      </c>
      <c r="D11604" s="591" t="s">
        <v>8495</v>
      </c>
      <c r="E11604" s="591">
        <v>5.87</v>
      </c>
    </row>
    <row r="11605" spans="1:5">
      <c r="A11605" s="591">
        <v>4512</v>
      </c>
      <c r="B11605" s="591" t="s">
        <v>12286</v>
      </c>
      <c r="C11605" s="591" t="s">
        <v>8539</v>
      </c>
      <c r="D11605" s="591" t="s">
        <v>8495</v>
      </c>
      <c r="E11605" s="591">
        <v>2.8</v>
      </c>
    </row>
    <row r="11606" spans="1:5">
      <c r="A11606" s="591">
        <v>4517</v>
      </c>
      <c r="B11606" s="591" t="s">
        <v>12287</v>
      </c>
      <c r="C11606" s="591" t="s">
        <v>8539</v>
      </c>
      <c r="D11606" s="591" t="s">
        <v>8495</v>
      </c>
      <c r="E11606" s="591">
        <v>4.05</v>
      </c>
    </row>
    <row r="11607" spans="1:5">
      <c r="A11607" s="591">
        <v>20206</v>
      </c>
      <c r="B11607" s="591" t="s">
        <v>12288</v>
      </c>
      <c r="C11607" s="591" t="s">
        <v>8539</v>
      </c>
      <c r="D11607" s="591" t="s">
        <v>8495</v>
      </c>
      <c r="E11607" s="591">
        <v>7.92</v>
      </c>
    </row>
    <row r="11608" spans="1:5">
      <c r="A11608" s="591">
        <v>4460</v>
      </c>
      <c r="B11608" s="591" t="s">
        <v>12289</v>
      </c>
      <c r="C11608" s="591" t="s">
        <v>8539</v>
      </c>
      <c r="D11608" s="591" t="s">
        <v>8495</v>
      </c>
      <c r="E11608" s="591">
        <v>8.1300000000000008</v>
      </c>
    </row>
    <row r="11609" spans="1:5">
      <c r="A11609" s="591">
        <v>4415</v>
      </c>
      <c r="B11609" s="591" t="s">
        <v>12290</v>
      </c>
      <c r="C11609" s="591" t="s">
        <v>8539</v>
      </c>
      <c r="D11609" s="591" t="s">
        <v>8495</v>
      </c>
      <c r="E11609" s="591">
        <v>4.3600000000000003</v>
      </c>
    </row>
    <row r="11610" spans="1:5">
      <c r="A11610" s="591">
        <v>4417</v>
      </c>
      <c r="B11610" s="591" t="s">
        <v>12291</v>
      </c>
      <c r="C11610" s="591" t="s">
        <v>8539</v>
      </c>
      <c r="D11610" s="591" t="s">
        <v>8495</v>
      </c>
      <c r="E11610" s="591">
        <v>6.27</v>
      </c>
    </row>
    <row r="11611" spans="1:5">
      <c r="A11611" s="591">
        <v>37373</v>
      </c>
      <c r="B11611" s="591" t="s">
        <v>12292</v>
      </c>
      <c r="C11611" s="591" t="s">
        <v>8643</v>
      </c>
      <c r="D11611" s="591" t="s">
        <v>8500</v>
      </c>
      <c r="E11611" s="591">
        <v>0.04</v>
      </c>
    </row>
    <row r="11612" spans="1:5">
      <c r="A11612" s="591">
        <v>40864</v>
      </c>
      <c r="B11612" s="591" t="s">
        <v>12293</v>
      </c>
      <c r="C11612" s="591" t="s">
        <v>8645</v>
      </c>
      <c r="D11612" s="591" t="s">
        <v>8500</v>
      </c>
      <c r="E11612" s="591">
        <v>7.31</v>
      </c>
    </row>
    <row r="11613" spans="1:5">
      <c r="A11613" s="591">
        <v>4734</v>
      </c>
      <c r="B11613" s="591" t="s">
        <v>12294</v>
      </c>
      <c r="C11613" s="591" t="s">
        <v>8641</v>
      </c>
      <c r="D11613" s="591" t="s">
        <v>8495</v>
      </c>
      <c r="E11613" s="591">
        <v>539.55999999999995</v>
      </c>
    </row>
    <row r="11614" spans="1:5">
      <c r="A11614" s="591">
        <v>6085</v>
      </c>
      <c r="B11614" s="591" t="s">
        <v>12295</v>
      </c>
      <c r="C11614" s="591" t="s">
        <v>8545</v>
      </c>
      <c r="D11614" s="591" t="s">
        <v>8500</v>
      </c>
      <c r="E11614" s="591">
        <v>6.34</v>
      </c>
    </row>
    <row r="11615" spans="1:5">
      <c r="A11615" s="591">
        <v>38396</v>
      </c>
      <c r="B11615" s="591" t="s">
        <v>12296</v>
      </c>
      <c r="C11615" s="591" t="s">
        <v>8494</v>
      </c>
      <c r="D11615" s="591" t="s">
        <v>8495</v>
      </c>
      <c r="E11615" s="591">
        <v>604.63</v>
      </c>
    </row>
    <row r="11616" spans="1:5">
      <c r="A11616" s="591">
        <v>11622</v>
      </c>
      <c r="B11616" s="591" t="s">
        <v>12297</v>
      </c>
      <c r="C11616" s="591" t="s">
        <v>124</v>
      </c>
      <c r="D11616" s="591" t="s">
        <v>8495</v>
      </c>
      <c r="E11616" s="591">
        <v>77.14</v>
      </c>
    </row>
    <row r="11617" spans="1:5">
      <c r="A11617" s="591">
        <v>43143</v>
      </c>
      <c r="B11617" s="591" t="s">
        <v>12298</v>
      </c>
      <c r="C11617" s="591" t="s">
        <v>8545</v>
      </c>
      <c r="D11617" s="591" t="s">
        <v>8495</v>
      </c>
      <c r="E11617" s="591">
        <v>29.13</v>
      </c>
    </row>
    <row r="11618" spans="1:5">
      <c r="A11618" s="591">
        <v>7317</v>
      </c>
      <c r="B11618" s="591" t="s">
        <v>12299</v>
      </c>
      <c r="C11618" s="591" t="s">
        <v>124</v>
      </c>
      <c r="D11618" s="591" t="s">
        <v>8541</v>
      </c>
      <c r="E11618" s="591">
        <v>37.869999999999997</v>
      </c>
    </row>
    <row r="11619" spans="1:5">
      <c r="A11619" s="591">
        <v>142</v>
      </c>
      <c r="B11619" s="591" t="s">
        <v>12300</v>
      </c>
      <c r="C11619" s="591" t="s">
        <v>12301</v>
      </c>
      <c r="D11619" s="591" t="s">
        <v>8495</v>
      </c>
      <c r="E11619" s="591">
        <v>36.4</v>
      </c>
    </row>
    <row r="11620" spans="1:5">
      <c r="A11620" s="591">
        <v>43142</v>
      </c>
      <c r="B11620" s="591" t="s">
        <v>12302</v>
      </c>
      <c r="C11620" s="591" t="s">
        <v>8545</v>
      </c>
      <c r="D11620" s="591" t="s">
        <v>8495</v>
      </c>
      <c r="E11620" s="591">
        <v>165.34</v>
      </c>
    </row>
    <row r="11621" spans="1:5">
      <c r="A11621" s="591">
        <v>38123</v>
      </c>
      <c r="B11621" s="591" t="s">
        <v>12303</v>
      </c>
      <c r="C11621" s="591" t="s">
        <v>124</v>
      </c>
      <c r="D11621" s="591" t="s">
        <v>8495</v>
      </c>
      <c r="E11621" s="591">
        <v>40.08</v>
      </c>
    </row>
    <row r="11622" spans="1:5">
      <c r="A11622" s="591">
        <v>42699</v>
      </c>
      <c r="B11622" s="591" t="s">
        <v>12304</v>
      </c>
      <c r="C11622" s="591" t="s">
        <v>8494</v>
      </c>
      <c r="D11622" s="591" t="s">
        <v>8495</v>
      </c>
      <c r="E11622" s="591">
        <v>32.47</v>
      </c>
    </row>
    <row r="11623" spans="1:5">
      <c r="A11623" s="591">
        <v>37743</v>
      </c>
      <c r="B11623" s="591" t="s">
        <v>12305</v>
      </c>
      <c r="C11623" s="591" t="s">
        <v>8494</v>
      </c>
      <c r="D11623" s="591" t="s">
        <v>8495</v>
      </c>
      <c r="E11623" s="602">
        <v>236051.74</v>
      </c>
    </row>
    <row r="11624" spans="1:5">
      <c r="A11624" s="591">
        <v>37744</v>
      </c>
      <c r="B11624" s="591" t="s">
        <v>12306</v>
      </c>
      <c r="C11624" s="591" t="s">
        <v>8494</v>
      </c>
      <c r="D11624" s="591" t="s">
        <v>8495</v>
      </c>
      <c r="E11624" s="602">
        <v>277552.44</v>
      </c>
    </row>
    <row r="11625" spans="1:5">
      <c r="A11625" s="591">
        <v>37741</v>
      </c>
      <c r="B11625" s="591" t="s">
        <v>12307</v>
      </c>
      <c r="C11625" s="591" t="s">
        <v>8494</v>
      </c>
      <c r="D11625" s="591" t="s">
        <v>8495</v>
      </c>
      <c r="E11625" s="602">
        <v>214640.56</v>
      </c>
    </row>
    <row r="11626" spans="1:5">
      <c r="A11626" s="591">
        <v>39396</v>
      </c>
      <c r="B11626" s="591" t="s">
        <v>12308</v>
      </c>
      <c r="C11626" s="591" t="s">
        <v>8494</v>
      </c>
      <c r="D11626" s="591" t="s">
        <v>8495</v>
      </c>
      <c r="E11626" s="591">
        <v>76.53</v>
      </c>
    </row>
    <row r="11627" spans="1:5">
      <c r="A11627" s="591">
        <v>39392</v>
      </c>
      <c r="B11627" s="591" t="s">
        <v>12309</v>
      </c>
      <c r="C11627" s="591" t="s">
        <v>8494</v>
      </c>
      <c r="D11627" s="591" t="s">
        <v>8495</v>
      </c>
      <c r="E11627" s="591">
        <v>86.33</v>
      </c>
    </row>
    <row r="11628" spans="1:5">
      <c r="A11628" s="591">
        <v>39393</v>
      </c>
      <c r="B11628" s="591" t="s">
        <v>12310</v>
      </c>
      <c r="C11628" s="591" t="s">
        <v>8494</v>
      </c>
      <c r="D11628" s="591" t="s">
        <v>8495</v>
      </c>
      <c r="E11628" s="591">
        <v>53.39</v>
      </c>
    </row>
    <row r="11629" spans="1:5">
      <c r="A11629" s="591">
        <v>39394</v>
      </c>
      <c r="B11629" s="591" t="s">
        <v>12311</v>
      </c>
      <c r="C11629" s="591" t="s">
        <v>8494</v>
      </c>
      <c r="D11629" s="591" t="s">
        <v>8495</v>
      </c>
      <c r="E11629" s="591">
        <v>60.09</v>
      </c>
    </row>
    <row r="11630" spans="1:5">
      <c r="A11630" s="591">
        <v>39395</v>
      </c>
      <c r="B11630" s="591" t="s">
        <v>12312</v>
      </c>
      <c r="C11630" s="591" t="s">
        <v>8494</v>
      </c>
      <c r="D11630" s="591" t="s">
        <v>8495</v>
      </c>
      <c r="E11630" s="591">
        <v>55.88</v>
      </c>
    </row>
    <row r="11631" spans="1:5">
      <c r="A11631" s="591">
        <v>14618</v>
      </c>
      <c r="B11631" s="591" t="s">
        <v>12313</v>
      </c>
      <c r="C11631" s="591" t="s">
        <v>8494</v>
      </c>
      <c r="D11631" s="591" t="s">
        <v>8495</v>
      </c>
      <c r="E11631" s="602">
        <v>1474.63</v>
      </c>
    </row>
    <row r="11632" spans="1:5">
      <c r="A11632" s="591">
        <v>40269</v>
      </c>
      <c r="B11632" s="591" t="s">
        <v>12314</v>
      </c>
      <c r="C11632" s="591" t="s">
        <v>8494</v>
      </c>
      <c r="D11632" s="591" t="s">
        <v>8495</v>
      </c>
      <c r="E11632" s="602">
        <v>5941.18</v>
      </c>
    </row>
    <row r="11633" spans="1:5">
      <c r="A11633" s="591">
        <v>6110</v>
      </c>
      <c r="B11633" s="591" t="s">
        <v>12315</v>
      </c>
      <c r="C11633" s="591" t="s">
        <v>8643</v>
      </c>
      <c r="D11633" s="591" t="s">
        <v>8495</v>
      </c>
      <c r="E11633" s="591">
        <v>17.190000000000001</v>
      </c>
    </row>
    <row r="11634" spans="1:5">
      <c r="A11634" s="591">
        <v>40910</v>
      </c>
      <c r="B11634" s="591" t="s">
        <v>12316</v>
      </c>
      <c r="C11634" s="591" t="s">
        <v>8645</v>
      </c>
      <c r="D11634" s="591" t="s">
        <v>8495</v>
      </c>
      <c r="E11634" s="602">
        <v>3020.19</v>
      </c>
    </row>
    <row r="11635" spans="1:5">
      <c r="A11635" s="591">
        <v>6111</v>
      </c>
      <c r="B11635" s="591" t="s">
        <v>12317</v>
      </c>
      <c r="C11635" s="591" t="s">
        <v>8643</v>
      </c>
      <c r="D11635" s="591" t="s">
        <v>8500</v>
      </c>
      <c r="E11635" s="591">
        <v>12.8</v>
      </c>
    </row>
    <row r="11636" spans="1:5">
      <c r="A11636" s="591">
        <v>41084</v>
      </c>
      <c r="B11636" s="591" t="s">
        <v>12318</v>
      </c>
      <c r="C11636" s="591" t="s">
        <v>8645</v>
      </c>
      <c r="D11636" s="591" t="s">
        <v>8495</v>
      </c>
      <c r="E11636" s="602">
        <v>2250.15</v>
      </c>
    </row>
    <row r="11637" spans="1:5">
      <c r="A11637" s="591">
        <v>44535</v>
      </c>
      <c r="B11637" s="591" t="s">
        <v>12319</v>
      </c>
      <c r="C11637" s="591" t="s">
        <v>8641</v>
      </c>
      <c r="D11637" s="591" t="s">
        <v>8495</v>
      </c>
      <c r="E11637" s="591">
        <v>70.680000000000007</v>
      </c>
    </row>
    <row r="11638" spans="1:5">
      <c r="A11638" s="591">
        <v>44945</v>
      </c>
      <c r="B11638" s="591" t="s">
        <v>12320</v>
      </c>
      <c r="C11638" s="591" t="s">
        <v>8494</v>
      </c>
      <c r="D11638" s="591" t="s">
        <v>8500</v>
      </c>
      <c r="E11638" s="591">
        <v>11.5</v>
      </c>
    </row>
    <row r="11639" spans="1:5">
      <c r="A11639" s="591">
        <v>38637</v>
      </c>
      <c r="B11639" s="591" t="s">
        <v>12321</v>
      </c>
      <c r="C11639" s="591" t="s">
        <v>8494</v>
      </c>
      <c r="D11639" s="591" t="s">
        <v>8495</v>
      </c>
      <c r="E11639" s="591">
        <v>250.73</v>
      </c>
    </row>
    <row r="11640" spans="1:5">
      <c r="A11640" s="591">
        <v>6150</v>
      </c>
      <c r="B11640" s="591" t="s">
        <v>12322</v>
      </c>
      <c r="C11640" s="591" t="s">
        <v>8494</v>
      </c>
      <c r="D11640" s="591" t="s">
        <v>8495</v>
      </c>
      <c r="E11640" s="591">
        <v>253.8</v>
      </c>
    </row>
    <row r="11641" spans="1:5">
      <c r="A11641" s="591">
        <v>6136</v>
      </c>
      <c r="B11641" s="591" t="s">
        <v>12323</v>
      </c>
      <c r="C11641" s="591" t="s">
        <v>8494</v>
      </c>
      <c r="D11641" s="591" t="s">
        <v>8500</v>
      </c>
      <c r="E11641" s="591">
        <v>199.5</v>
      </c>
    </row>
    <row r="11642" spans="1:5">
      <c r="A11642" s="591">
        <v>38638</v>
      </c>
      <c r="B11642" s="591" t="s">
        <v>12324</v>
      </c>
      <c r="C11642" s="591" t="s">
        <v>8494</v>
      </c>
      <c r="D11642" s="591" t="s">
        <v>8495</v>
      </c>
      <c r="E11642" s="591">
        <v>211.28</v>
      </c>
    </row>
    <row r="11643" spans="1:5">
      <c r="A11643" s="591">
        <v>20262</v>
      </c>
      <c r="B11643" s="591" t="s">
        <v>12325</v>
      </c>
      <c r="C11643" s="591" t="s">
        <v>8494</v>
      </c>
      <c r="D11643" s="591" t="s">
        <v>8495</v>
      </c>
      <c r="E11643" s="591">
        <v>21.06</v>
      </c>
    </row>
    <row r="11644" spans="1:5">
      <c r="A11644" s="591">
        <v>6145</v>
      </c>
      <c r="B11644" s="591" t="s">
        <v>12326</v>
      </c>
      <c r="C11644" s="591" t="s">
        <v>8494</v>
      </c>
      <c r="D11644" s="591" t="s">
        <v>8495</v>
      </c>
      <c r="E11644" s="591">
        <v>23.27</v>
      </c>
    </row>
    <row r="11645" spans="1:5">
      <c r="A11645" s="591">
        <v>6149</v>
      </c>
      <c r="B11645" s="591" t="s">
        <v>12327</v>
      </c>
      <c r="C11645" s="591" t="s">
        <v>8494</v>
      </c>
      <c r="D11645" s="591" t="s">
        <v>8495</v>
      </c>
      <c r="E11645" s="591">
        <v>15.38</v>
      </c>
    </row>
    <row r="11646" spans="1:5">
      <c r="A11646" s="591">
        <v>6146</v>
      </c>
      <c r="B11646" s="591" t="s">
        <v>12328</v>
      </c>
      <c r="C11646" s="591" t="s">
        <v>8494</v>
      </c>
      <c r="D11646" s="591" t="s">
        <v>8495</v>
      </c>
      <c r="E11646" s="591">
        <v>22.11</v>
      </c>
    </row>
    <row r="11647" spans="1:5">
      <c r="A11647" s="591">
        <v>44536</v>
      </c>
      <c r="B11647" s="591" t="s">
        <v>12329</v>
      </c>
      <c r="C11647" s="591" t="s">
        <v>124</v>
      </c>
      <c r="D11647" s="591" t="s">
        <v>8495</v>
      </c>
      <c r="E11647" s="591">
        <v>3.06</v>
      </c>
    </row>
    <row r="11648" spans="1:5">
      <c r="A11648" s="591">
        <v>39961</v>
      </c>
      <c r="B11648" s="591" t="s">
        <v>12330</v>
      </c>
      <c r="C11648" s="591" t="s">
        <v>8494</v>
      </c>
      <c r="D11648" s="591" t="s">
        <v>8495</v>
      </c>
      <c r="E11648" s="591">
        <v>24.05</v>
      </c>
    </row>
    <row r="11649" spans="1:5">
      <c r="A11649" s="591">
        <v>42433</v>
      </c>
      <c r="B11649" s="591" t="s">
        <v>12331</v>
      </c>
      <c r="C11649" s="591" t="s">
        <v>8494</v>
      </c>
      <c r="D11649" s="591" t="s">
        <v>8541</v>
      </c>
      <c r="E11649" s="602">
        <v>4789.18</v>
      </c>
    </row>
    <row r="11650" spans="1:5">
      <c r="A11650" s="591">
        <v>42434</v>
      </c>
      <c r="B11650" s="591" t="s">
        <v>12332</v>
      </c>
      <c r="C11650" s="591" t="s">
        <v>8494</v>
      </c>
      <c r="D11650" s="591" t="s">
        <v>8541</v>
      </c>
      <c r="E11650" s="602">
        <v>5175.3999999999996</v>
      </c>
    </row>
    <row r="11651" spans="1:5">
      <c r="A11651" s="591">
        <v>42435</v>
      </c>
      <c r="B11651" s="591" t="s">
        <v>12333</v>
      </c>
      <c r="C11651" s="591" t="s">
        <v>8494</v>
      </c>
      <c r="D11651" s="591" t="s">
        <v>8541</v>
      </c>
      <c r="E11651" s="602">
        <v>2580.7800000000002</v>
      </c>
    </row>
    <row r="11652" spans="1:5">
      <c r="A11652" s="591">
        <v>38061</v>
      </c>
      <c r="B11652" s="591" t="s">
        <v>12334</v>
      </c>
      <c r="C11652" s="591" t="s">
        <v>8494</v>
      </c>
      <c r="D11652" s="591" t="s">
        <v>8495</v>
      </c>
      <c r="E11652" s="591">
        <v>56.86</v>
      </c>
    </row>
    <row r="11653" spans="1:5">
      <c r="A11653" s="591">
        <v>20250</v>
      </c>
      <c r="B11653" s="591" t="s">
        <v>12335</v>
      </c>
      <c r="C11653" s="591" t="s">
        <v>124</v>
      </c>
      <c r="D11653" s="591" t="s">
        <v>8500</v>
      </c>
      <c r="E11653" s="591">
        <v>18</v>
      </c>
    </row>
    <row r="11654" spans="1:5">
      <c r="A11654" s="591">
        <v>13388</v>
      </c>
      <c r="B11654" s="591" t="s">
        <v>12336</v>
      </c>
      <c r="C11654" s="591" t="s">
        <v>124</v>
      </c>
      <c r="D11654" s="591" t="s">
        <v>8495</v>
      </c>
      <c r="E11654" s="591">
        <v>194.66</v>
      </c>
    </row>
    <row r="11655" spans="1:5">
      <c r="A11655" s="591">
        <v>39914</v>
      </c>
      <c r="B11655" s="591" t="s">
        <v>12337</v>
      </c>
      <c r="C11655" s="591" t="s">
        <v>124</v>
      </c>
      <c r="D11655" s="591" t="s">
        <v>8541</v>
      </c>
      <c r="E11655" s="591">
        <v>253.36</v>
      </c>
    </row>
    <row r="11656" spans="1:5">
      <c r="A11656" s="591">
        <v>12732</v>
      </c>
      <c r="B11656" s="591" t="s">
        <v>12338</v>
      </c>
      <c r="C11656" s="591" t="s">
        <v>8494</v>
      </c>
      <c r="D11656" s="591" t="s">
        <v>8541</v>
      </c>
      <c r="E11656" s="591">
        <v>292.33999999999997</v>
      </c>
    </row>
    <row r="11657" spans="1:5">
      <c r="A11657" s="591">
        <v>6160</v>
      </c>
      <c r="B11657" s="591" t="s">
        <v>12339</v>
      </c>
      <c r="C11657" s="591" t="s">
        <v>8643</v>
      </c>
      <c r="D11657" s="591" t="s">
        <v>8500</v>
      </c>
      <c r="E11657" s="591">
        <v>17.190000000000001</v>
      </c>
    </row>
    <row r="11658" spans="1:5">
      <c r="A11658" s="591">
        <v>41087</v>
      </c>
      <c r="B11658" s="591" t="s">
        <v>12340</v>
      </c>
      <c r="C11658" s="591" t="s">
        <v>8645</v>
      </c>
      <c r="D11658" s="591" t="s">
        <v>8495</v>
      </c>
      <c r="E11658" s="602">
        <v>3020.19</v>
      </c>
    </row>
    <row r="11659" spans="1:5">
      <c r="A11659" s="591">
        <v>6166</v>
      </c>
      <c r="B11659" s="591" t="s">
        <v>12341</v>
      </c>
      <c r="C11659" s="591" t="s">
        <v>8643</v>
      </c>
      <c r="D11659" s="591" t="s">
        <v>8495</v>
      </c>
      <c r="E11659" s="591">
        <v>20.190000000000001</v>
      </c>
    </row>
    <row r="11660" spans="1:5">
      <c r="A11660" s="591">
        <v>41088</v>
      </c>
      <c r="B11660" s="591" t="s">
        <v>12342</v>
      </c>
      <c r="C11660" s="591" t="s">
        <v>8645</v>
      </c>
      <c r="D11660" s="591" t="s">
        <v>8495</v>
      </c>
      <c r="E11660" s="602">
        <v>3549.11</v>
      </c>
    </row>
    <row r="11661" spans="1:5">
      <c r="A11661" s="591">
        <v>20232</v>
      </c>
      <c r="B11661" s="591" t="s">
        <v>12343</v>
      </c>
      <c r="C11661" s="591" t="s">
        <v>8539</v>
      </c>
      <c r="D11661" s="591" t="s">
        <v>8495</v>
      </c>
      <c r="E11661" s="591">
        <v>110.4</v>
      </c>
    </row>
    <row r="11662" spans="1:5">
      <c r="A11662" s="591">
        <v>10856</v>
      </c>
      <c r="B11662" s="591" t="s">
        <v>12344</v>
      </c>
      <c r="C11662" s="591" t="s">
        <v>8539</v>
      </c>
      <c r="D11662" s="591" t="s">
        <v>8541</v>
      </c>
      <c r="E11662" s="591">
        <v>103.78</v>
      </c>
    </row>
    <row r="11663" spans="1:5">
      <c r="A11663" s="591">
        <v>4828</v>
      </c>
      <c r="B11663" s="591" t="s">
        <v>12345</v>
      </c>
      <c r="C11663" s="591" t="s">
        <v>8539</v>
      </c>
      <c r="D11663" s="591" t="s">
        <v>8495</v>
      </c>
      <c r="E11663" s="591">
        <v>81.290000000000006</v>
      </c>
    </row>
    <row r="11664" spans="1:5">
      <c r="A11664" s="591">
        <v>20249</v>
      </c>
      <c r="B11664" s="591" t="s">
        <v>12346</v>
      </c>
      <c r="C11664" s="591" t="s">
        <v>8539</v>
      </c>
      <c r="D11664" s="591" t="s">
        <v>8495</v>
      </c>
      <c r="E11664" s="591">
        <v>44.51</v>
      </c>
    </row>
    <row r="11665" spans="1:5">
      <c r="A11665" s="591">
        <v>11609</v>
      </c>
      <c r="B11665" s="591" t="s">
        <v>12347</v>
      </c>
      <c r="C11665" s="591" t="s">
        <v>8545</v>
      </c>
      <c r="D11665" s="591" t="s">
        <v>8495</v>
      </c>
      <c r="E11665" s="591">
        <v>12.82</v>
      </c>
    </row>
    <row r="11666" spans="1:5">
      <c r="A11666" s="591">
        <v>20083</v>
      </c>
      <c r="B11666" s="591" t="s">
        <v>12348</v>
      </c>
      <c r="C11666" s="591" t="s">
        <v>8494</v>
      </c>
      <c r="D11666" s="591" t="s">
        <v>8495</v>
      </c>
      <c r="E11666" s="591">
        <v>87.17</v>
      </c>
    </row>
    <row r="11667" spans="1:5">
      <c r="A11667" s="591">
        <v>10691</v>
      </c>
      <c r="B11667" s="591" t="s">
        <v>12349</v>
      </c>
      <c r="C11667" s="591" t="s">
        <v>8545</v>
      </c>
      <c r="D11667" s="591" t="s">
        <v>8541</v>
      </c>
      <c r="E11667" s="591">
        <v>50.11</v>
      </c>
    </row>
    <row r="11668" spans="1:5">
      <c r="A11668" s="591">
        <v>12295</v>
      </c>
      <c r="B11668" s="591" t="s">
        <v>12350</v>
      </c>
      <c r="C11668" s="591" t="s">
        <v>8494</v>
      </c>
      <c r="D11668" s="591" t="s">
        <v>8495</v>
      </c>
      <c r="E11668" s="591">
        <v>3.05</v>
      </c>
    </row>
    <row r="11669" spans="1:5">
      <c r="A11669" s="591">
        <v>12296</v>
      </c>
      <c r="B11669" s="591" t="s">
        <v>12351</v>
      </c>
      <c r="C11669" s="591" t="s">
        <v>8494</v>
      </c>
      <c r="D11669" s="591" t="s">
        <v>8495</v>
      </c>
      <c r="E11669" s="591">
        <v>3.95</v>
      </c>
    </row>
    <row r="11670" spans="1:5">
      <c r="A11670" s="591">
        <v>12294</v>
      </c>
      <c r="B11670" s="591" t="s">
        <v>12352</v>
      </c>
      <c r="C11670" s="591" t="s">
        <v>8494</v>
      </c>
      <c r="D11670" s="591" t="s">
        <v>8495</v>
      </c>
      <c r="E11670" s="591">
        <v>9.5</v>
      </c>
    </row>
    <row r="11671" spans="1:5">
      <c r="A11671" s="591">
        <v>14543</v>
      </c>
      <c r="B11671" s="591" t="s">
        <v>12353</v>
      </c>
      <c r="C11671" s="591" t="s">
        <v>8494</v>
      </c>
      <c r="D11671" s="591" t="s">
        <v>8495</v>
      </c>
      <c r="E11671" s="591">
        <v>6.78</v>
      </c>
    </row>
    <row r="11672" spans="1:5">
      <c r="A11672" s="591">
        <v>13329</v>
      </c>
      <c r="B11672" s="591" t="s">
        <v>12354</v>
      </c>
      <c r="C11672" s="591" t="s">
        <v>8494</v>
      </c>
      <c r="D11672" s="591" t="s">
        <v>8500</v>
      </c>
      <c r="E11672" s="591">
        <v>3.98</v>
      </c>
    </row>
    <row r="11673" spans="1:5">
      <c r="A11673" s="591">
        <v>21047</v>
      </c>
      <c r="B11673" s="591" t="s">
        <v>12355</v>
      </c>
      <c r="C11673" s="591" t="s">
        <v>8494</v>
      </c>
      <c r="D11673" s="591" t="s">
        <v>8495</v>
      </c>
      <c r="E11673" s="591">
        <v>48.21</v>
      </c>
    </row>
    <row r="11674" spans="1:5">
      <c r="A11674" s="591">
        <v>21042</v>
      </c>
      <c r="B11674" s="591" t="s">
        <v>12356</v>
      </c>
      <c r="C11674" s="591" t="s">
        <v>8494</v>
      </c>
      <c r="D11674" s="591" t="s">
        <v>8495</v>
      </c>
      <c r="E11674" s="591">
        <v>37.159999999999997</v>
      </c>
    </row>
    <row r="11675" spans="1:5">
      <c r="A11675" s="591">
        <v>21043</v>
      </c>
      <c r="B11675" s="591" t="s">
        <v>12357</v>
      </c>
      <c r="C11675" s="591" t="s">
        <v>8494</v>
      </c>
      <c r="D11675" s="591" t="s">
        <v>8495</v>
      </c>
      <c r="E11675" s="591">
        <v>46.94</v>
      </c>
    </row>
    <row r="11676" spans="1:5">
      <c r="A11676" s="591">
        <v>21044</v>
      </c>
      <c r="B11676" s="591" t="s">
        <v>12358</v>
      </c>
      <c r="C11676" s="591" t="s">
        <v>8494</v>
      </c>
      <c r="D11676" s="591" t="s">
        <v>8495</v>
      </c>
      <c r="E11676" s="591">
        <v>32.700000000000003</v>
      </c>
    </row>
    <row r="11677" spans="1:5">
      <c r="A11677" s="591">
        <v>21045</v>
      </c>
      <c r="B11677" s="591" t="s">
        <v>12359</v>
      </c>
      <c r="C11677" s="591" t="s">
        <v>8494</v>
      </c>
      <c r="D11677" s="591" t="s">
        <v>8495</v>
      </c>
      <c r="E11677" s="591">
        <v>44.79</v>
      </c>
    </row>
    <row r="11678" spans="1:5">
      <c r="A11678" s="591">
        <v>21041</v>
      </c>
      <c r="B11678" s="591" t="s">
        <v>12360</v>
      </c>
      <c r="C11678" s="591" t="s">
        <v>8494</v>
      </c>
      <c r="D11678" s="591" t="s">
        <v>8495</v>
      </c>
      <c r="E11678" s="591">
        <v>38.630000000000003</v>
      </c>
    </row>
    <row r="11679" spans="1:5">
      <c r="A11679" s="591">
        <v>21040</v>
      </c>
      <c r="B11679" s="591" t="s">
        <v>12361</v>
      </c>
      <c r="C11679" s="591" t="s">
        <v>8494</v>
      </c>
      <c r="D11679" s="591" t="s">
        <v>8500</v>
      </c>
      <c r="E11679" s="591">
        <v>32</v>
      </c>
    </row>
    <row r="11680" spans="1:5">
      <c r="A11680" s="591">
        <v>14149</v>
      </c>
      <c r="B11680" s="591" t="s">
        <v>12362</v>
      </c>
      <c r="C11680" s="591" t="s">
        <v>10556</v>
      </c>
      <c r="D11680" s="591" t="s">
        <v>8541</v>
      </c>
      <c r="E11680" s="591">
        <v>209.03</v>
      </c>
    </row>
    <row r="11681" spans="1:5">
      <c r="A11681" s="591">
        <v>38099</v>
      </c>
      <c r="B11681" s="591" t="s">
        <v>12363</v>
      </c>
      <c r="C11681" s="591" t="s">
        <v>8494</v>
      </c>
      <c r="D11681" s="591" t="s">
        <v>8495</v>
      </c>
      <c r="E11681" s="591">
        <v>1.48</v>
      </c>
    </row>
    <row r="11682" spans="1:5">
      <c r="A11682" s="591">
        <v>38100</v>
      </c>
      <c r="B11682" s="591" t="s">
        <v>12364</v>
      </c>
      <c r="C11682" s="591" t="s">
        <v>8494</v>
      </c>
      <c r="D11682" s="591" t="s">
        <v>8495</v>
      </c>
      <c r="E11682" s="591">
        <v>2.42</v>
      </c>
    </row>
    <row r="11683" spans="1:5">
      <c r="A11683" s="591">
        <v>7576</v>
      </c>
      <c r="B11683" s="591" t="s">
        <v>12365</v>
      </c>
      <c r="C11683" s="591" t="s">
        <v>8494</v>
      </c>
      <c r="D11683" s="591" t="s">
        <v>8495</v>
      </c>
      <c r="E11683" s="591">
        <v>222.79</v>
      </c>
    </row>
    <row r="11684" spans="1:5">
      <c r="A11684" s="591">
        <v>3384</v>
      </c>
      <c r="B11684" s="591" t="s">
        <v>12366</v>
      </c>
      <c r="C11684" s="591" t="s">
        <v>8494</v>
      </c>
      <c r="D11684" s="591" t="s">
        <v>8495</v>
      </c>
      <c r="E11684" s="591">
        <v>6.44</v>
      </c>
    </row>
    <row r="11685" spans="1:5">
      <c r="A11685" s="591">
        <v>7572</v>
      </c>
      <c r="B11685" s="591" t="s">
        <v>12367</v>
      </c>
      <c r="C11685" s="591" t="s">
        <v>8494</v>
      </c>
      <c r="D11685" s="591" t="s">
        <v>8495</v>
      </c>
      <c r="E11685" s="591">
        <v>9.2899999999999991</v>
      </c>
    </row>
    <row r="11686" spans="1:5">
      <c r="A11686" s="591">
        <v>3396</v>
      </c>
      <c r="B11686" s="591" t="s">
        <v>12368</v>
      </c>
      <c r="C11686" s="591" t="s">
        <v>8494</v>
      </c>
      <c r="D11686" s="591" t="s">
        <v>8495</v>
      </c>
      <c r="E11686" s="591">
        <v>6.28</v>
      </c>
    </row>
    <row r="11687" spans="1:5">
      <c r="A11687" s="591">
        <v>37590</v>
      </c>
      <c r="B11687" s="591" t="s">
        <v>12369</v>
      </c>
      <c r="C11687" s="591" t="s">
        <v>8494</v>
      </c>
      <c r="D11687" s="591" t="s">
        <v>8541</v>
      </c>
      <c r="E11687" s="591">
        <v>16.86</v>
      </c>
    </row>
    <row r="11688" spans="1:5">
      <c r="A11688" s="591">
        <v>37591</v>
      </c>
      <c r="B11688" s="591" t="s">
        <v>12370</v>
      </c>
      <c r="C11688" s="591" t="s">
        <v>8494</v>
      </c>
      <c r="D11688" s="591" t="s">
        <v>8541</v>
      </c>
      <c r="E11688" s="591">
        <v>20.27</v>
      </c>
    </row>
    <row r="11689" spans="1:5">
      <c r="A11689" s="591">
        <v>12626</v>
      </c>
      <c r="B11689" s="591" t="s">
        <v>12371</v>
      </c>
      <c r="C11689" s="591" t="s">
        <v>8494</v>
      </c>
      <c r="D11689" s="591" t="s">
        <v>8495</v>
      </c>
      <c r="E11689" s="591">
        <v>41.07</v>
      </c>
    </row>
    <row r="11690" spans="1:5">
      <c r="A11690" s="591">
        <v>11033</v>
      </c>
      <c r="B11690" s="591" t="s">
        <v>12372</v>
      </c>
      <c r="C11690" s="591" t="s">
        <v>8494</v>
      </c>
      <c r="D11690" s="591" t="s">
        <v>8495</v>
      </c>
      <c r="E11690" s="591">
        <v>6.28</v>
      </c>
    </row>
    <row r="11691" spans="1:5">
      <c r="A11691" s="591">
        <v>390</v>
      </c>
      <c r="B11691" s="591" t="s">
        <v>12373</v>
      </c>
      <c r="C11691" s="591" t="s">
        <v>8494</v>
      </c>
      <c r="D11691" s="591" t="s">
        <v>8495</v>
      </c>
      <c r="E11691" s="591">
        <v>11.37</v>
      </c>
    </row>
    <row r="11692" spans="1:5">
      <c r="A11692" s="591">
        <v>42436</v>
      </c>
      <c r="B11692" s="591" t="s">
        <v>12374</v>
      </c>
      <c r="C11692" s="591" t="s">
        <v>8494</v>
      </c>
      <c r="D11692" s="591" t="s">
        <v>8541</v>
      </c>
      <c r="E11692" s="602">
        <v>2701.34</v>
      </c>
    </row>
    <row r="11693" spans="1:5">
      <c r="A11693" s="591">
        <v>6194</v>
      </c>
      <c r="B11693" s="591" t="s">
        <v>12375</v>
      </c>
      <c r="C11693" s="591" t="s">
        <v>8539</v>
      </c>
      <c r="D11693" s="591" t="s">
        <v>8495</v>
      </c>
      <c r="E11693" s="591">
        <v>8.26</v>
      </c>
    </row>
    <row r="11694" spans="1:5">
      <c r="A11694" s="591">
        <v>10567</v>
      </c>
      <c r="B11694" s="591" t="s">
        <v>12376</v>
      </c>
      <c r="C11694" s="591" t="s">
        <v>8539</v>
      </c>
      <c r="D11694" s="591" t="s">
        <v>8495</v>
      </c>
      <c r="E11694" s="591">
        <v>13.08</v>
      </c>
    </row>
    <row r="11695" spans="1:5">
      <c r="A11695" s="591">
        <v>6212</v>
      </c>
      <c r="B11695" s="591" t="s">
        <v>12377</v>
      </c>
      <c r="C11695" s="591" t="s">
        <v>8539</v>
      </c>
      <c r="D11695" s="591" t="s">
        <v>8500</v>
      </c>
      <c r="E11695" s="591">
        <v>19.2</v>
      </c>
    </row>
    <row r="11696" spans="1:5">
      <c r="A11696" s="591">
        <v>3993</v>
      </c>
      <c r="B11696" s="591" t="s">
        <v>12378</v>
      </c>
      <c r="C11696" s="591" t="s">
        <v>8898</v>
      </c>
      <c r="D11696" s="591" t="s">
        <v>8495</v>
      </c>
      <c r="E11696" s="591">
        <v>105.31</v>
      </c>
    </row>
    <row r="11697" spans="1:5">
      <c r="A11697" s="591">
        <v>3990</v>
      </c>
      <c r="B11697" s="591" t="s">
        <v>12379</v>
      </c>
      <c r="C11697" s="591" t="s">
        <v>8539</v>
      </c>
      <c r="D11697" s="591" t="s">
        <v>8495</v>
      </c>
      <c r="E11697" s="591">
        <v>19.809999999999999</v>
      </c>
    </row>
    <row r="11698" spans="1:5">
      <c r="A11698" s="591">
        <v>3992</v>
      </c>
      <c r="B11698" s="591" t="s">
        <v>12380</v>
      </c>
      <c r="C11698" s="591" t="s">
        <v>8539</v>
      </c>
      <c r="D11698" s="591" t="s">
        <v>8495</v>
      </c>
      <c r="E11698" s="591">
        <v>26.75</v>
      </c>
    </row>
    <row r="11699" spans="1:5">
      <c r="A11699" s="591">
        <v>6178</v>
      </c>
      <c r="B11699" s="591" t="s">
        <v>12381</v>
      </c>
      <c r="C11699" s="591" t="s">
        <v>8898</v>
      </c>
      <c r="D11699" s="591" t="s">
        <v>8541</v>
      </c>
      <c r="E11699" s="591">
        <v>354.76</v>
      </c>
    </row>
    <row r="11700" spans="1:5">
      <c r="A11700" s="591">
        <v>6180</v>
      </c>
      <c r="B11700" s="591" t="s">
        <v>12382</v>
      </c>
      <c r="C11700" s="591" t="s">
        <v>8898</v>
      </c>
      <c r="D11700" s="591" t="s">
        <v>8541</v>
      </c>
      <c r="E11700" s="591">
        <v>382.88</v>
      </c>
    </row>
    <row r="11701" spans="1:5">
      <c r="A11701" s="591">
        <v>6182</v>
      </c>
      <c r="B11701" s="591" t="s">
        <v>12383</v>
      </c>
      <c r="C11701" s="591" t="s">
        <v>8898</v>
      </c>
      <c r="D11701" s="591" t="s">
        <v>8541</v>
      </c>
      <c r="E11701" s="591">
        <v>475.25</v>
      </c>
    </row>
    <row r="11702" spans="1:5">
      <c r="A11702" s="591">
        <v>43614</v>
      </c>
      <c r="B11702" s="591" t="s">
        <v>12384</v>
      </c>
      <c r="C11702" s="591" t="s">
        <v>8539</v>
      </c>
      <c r="D11702" s="591" t="s">
        <v>8495</v>
      </c>
      <c r="E11702" s="591">
        <v>13.38</v>
      </c>
    </row>
    <row r="11703" spans="1:5">
      <c r="A11703" s="591">
        <v>6193</v>
      </c>
      <c r="B11703" s="591" t="s">
        <v>12385</v>
      </c>
      <c r="C11703" s="591" t="s">
        <v>8539</v>
      </c>
      <c r="D11703" s="591" t="s">
        <v>8495</v>
      </c>
      <c r="E11703" s="591">
        <v>16.29</v>
      </c>
    </row>
    <row r="11704" spans="1:5">
      <c r="A11704" s="591">
        <v>6189</v>
      </c>
      <c r="B11704" s="591" t="s">
        <v>12386</v>
      </c>
      <c r="C11704" s="591" t="s">
        <v>8539</v>
      </c>
      <c r="D11704" s="591" t="s">
        <v>8495</v>
      </c>
      <c r="E11704" s="591">
        <v>23.78</v>
      </c>
    </row>
    <row r="11705" spans="1:5">
      <c r="A11705" s="591">
        <v>6214</v>
      </c>
      <c r="B11705" s="591" t="s">
        <v>12387</v>
      </c>
      <c r="C11705" s="591" t="s">
        <v>8898</v>
      </c>
      <c r="D11705" s="591" t="s">
        <v>8541</v>
      </c>
      <c r="E11705" s="591">
        <v>222.23</v>
      </c>
    </row>
    <row r="11706" spans="1:5">
      <c r="A11706" s="591">
        <v>36153</v>
      </c>
      <c r="B11706" s="591" t="s">
        <v>12388</v>
      </c>
      <c r="C11706" s="591" t="s">
        <v>8494</v>
      </c>
      <c r="D11706" s="591" t="s">
        <v>8495</v>
      </c>
      <c r="E11706" s="591">
        <v>212.66</v>
      </c>
    </row>
    <row r="11707" spans="1:5">
      <c r="A11707" s="591">
        <v>10740</v>
      </c>
      <c r="B11707" s="591" t="s">
        <v>12389</v>
      </c>
      <c r="C11707" s="591" t="s">
        <v>8494</v>
      </c>
      <c r="D11707" s="591" t="s">
        <v>8495</v>
      </c>
      <c r="E11707" s="602">
        <v>10221.08</v>
      </c>
    </row>
    <row r="11708" spans="1:5">
      <c r="A11708" s="591">
        <v>13914</v>
      </c>
      <c r="B11708" s="591" t="s">
        <v>12390</v>
      </c>
      <c r="C11708" s="591" t="s">
        <v>8494</v>
      </c>
      <c r="D11708" s="591" t="s">
        <v>8495</v>
      </c>
      <c r="E11708" s="591">
        <v>739.53</v>
      </c>
    </row>
    <row r="11709" spans="1:5">
      <c r="A11709" s="591">
        <v>10742</v>
      </c>
      <c r="B11709" s="591" t="s">
        <v>12391</v>
      </c>
      <c r="C11709" s="591" t="s">
        <v>8494</v>
      </c>
      <c r="D11709" s="591" t="s">
        <v>8500</v>
      </c>
      <c r="E11709" s="602">
        <v>1078.6199999999999</v>
      </c>
    </row>
    <row r="11710" spans="1:5">
      <c r="A11710" s="591">
        <v>38465</v>
      </c>
      <c r="B11710" s="591" t="s">
        <v>12392</v>
      </c>
      <c r="C11710" s="591" t="s">
        <v>8494</v>
      </c>
      <c r="D11710" s="591" t="s">
        <v>8495</v>
      </c>
      <c r="E11710" s="591">
        <v>36.51</v>
      </c>
    </row>
    <row r="11711" spans="1:5">
      <c r="A11711" s="591">
        <v>7543</v>
      </c>
      <c r="B11711" s="591" t="s">
        <v>12393</v>
      </c>
      <c r="C11711" s="591" t="s">
        <v>8494</v>
      </c>
      <c r="D11711" s="591" t="s">
        <v>8495</v>
      </c>
      <c r="E11711" s="591">
        <v>5.89</v>
      </c>
    </row>
    <row r="11712" spans="1:5">
      <c r="A11712" s="591">
        <v>43427</v>
      </c>
      <c r="B11712" s="591" t="s">
        <v>12394</v>
      </c>
      <c r="C11712" s="591" t="s">
        <v>8494</v>
      </c>
      <c r="D11712" s="591" t="s">
        <v>8541</v>
      </c>
      <c r="E11712" s="602">
        <v>1977.63</v>
      </c>
    </row>
    <row r="11713" spans="1:5">
      <c r="A11713" s="591">
        <v>41613</v>
      </c>
      <c r="B11713" s="591" t="s">
        <v>12395</v>
      </c>
      <c r="C11713" s="591" t="s">
        <v>8494</v>
      </c>
      <c r="D11713" s="591" t="s">
        <v>8541</v>
      </c>
      <c r="E11713" s="591">
        <v>127.12</v>
      </c>
    </row>
    <row r="11714" spans="1:5">
      <c r="A11714" s="591">
        <v>41614</v>
      </c>
      <c r="B11714" s="591" t="s">
        <v>12396</v>
      </c>
      <c r="C11714" s="591" t="s">
        <v>8494</v>
      </c>
      <c r="D11714" s="591" t="s">
        <v>8541</v>
      </c>
      <c r="E11714" s="591">
        <v>161.97999999999999</v>
      </c>
    </row>
    <row r="11715" spans="1:5">
      <c r="A11715" s="591">
        <v>41615</v>
      </c>
      <c r="B11715" s="591" t="s">
        <v>12397</v>
      </c>
      <c r="C11715" s="591" t="s">
        <v>8494</v>
      </c>
      <c r="D11715" s="591" t="s">
        <v>8541</v>
      </c>
      <c r="E11715" s="591">
        <v>250.35</v>
      </c>
    </row>
    <row r="11716" spans="1:5">
      <c r="A11716" s="591">
        <v>41616</v>
      </c>
      <c r="B11716" s="591" t="s">
        <v>12398</v>
      </c>
      <c r="C11716" s="591" t="s">
        <v>8494</v>
      </c>
      <c r="D11716" s="591" t="s">
        <v>8541</v>
      </c>
      <c r="E11716" s="591">
        <v>374.06</v>
      </c>
    </row>
    <row r="11717" spans="1:5">
      <c r="A11717" s="591">
        <v>41617</v>
      </c>
      <c r="B11717" s="591" t="s">
        <v>12399</v>
      </c>
      <c r="C11717" s="591" t="s">
        <v>8494</v>
      </c>
      <c r="D11717" s="591" t="s">
        <v>8541</v>
      </c>
      <c r="E11717" s="591">
        <v>743.78</v>
      </c>
    </row>
    <row r="11718" spans="1:5">
      <c r="A11718" s="591">
        <v>41618</v>
      </c>
      <c r="B11718" s="591" t="s">
        <v>12400</v>
      </c>
      <c r="C11718" s="591" t="s">
        <v>8494</v>
      </c>
      <c r="D11718" s="591" t="s">
        <v>8541</v>
      </c>
      <c r="E11718" s="602">
        <v>1369.27</v>
      </c>
    </row>
    <row r="11719" spans="1:5">
      <c r="A11719" s="591">
        <v>43428</v>
      </c>
      <c r="B11719" s="591" t="s">
        <v>12401</v>
      </c>
      <c r="C11719" s="591" t="s">
        <v>8494</v>
      </c>
      <c r="D11719" s="591" t="s">
        <v>8541</v>
      </c>
      <c r="E11719" s="602">
        <v>2405.14</v>
      </c>
    </row>
    <row r="11720" spans="1:5">
      <c r="A11720" s="591">
        <v>41619</v>
      </c>
      <c r="B11720" s="591" t="s">
        <v>12402</v>
      </c>
      <c r="C11720" s="591" t="s">
        <v>8494</v>
      </c>
      <c r="D11720" s="591" t="s">
        <v>8541</v>
      </c>
      <c r="E11720" s="591">
        <v>155.83000000000001</v>
      </c>
    </row>
    <row r="11721" spans="1:5">
      <c r="A11721" s="591">
        <v>41620</v>
      </c>
      <c r="B11721" s="591" t="s">
        <v>12403</v>
      </c>
      <c r="C11721" s="591" t="s">
        <v>8494</v>
      </c>
      <c r="D11721" s="591" t="s">
        <v>8541</v>
      </c>
      <c r="E11721" s="591">
        <v>196.84</v>
      </c>
    </row>
    <row r="11722" spans="1:5">
      <c r="A11722" s="591">
        <v>41622</v>
      </c>
      <c r="B11722" s="591" t="s">
        <v>12404</v>
      </c>
      <c r="C11722" s="591" t="s">
        <v>8494</v>
      </c>
      <c r="D11722" s="591" t="s">
        <v>8541</v>
      </c>
      <c r="E11722" s="591">
        <v>341.39</v>
      </c>
    </row>
    <row r="11723" spans="1:5">
      <c r="A11723" s="591">
        <v>41623</v>
      </c>
      <c r="B11723" s="591" t="s">
        <v>12405</v>
      </c>
      <c r="C11723" s="591" t="s">
        <v>8494</v>
      </c>
      <c r="D11723" s="591" t="s">
        <v>8541</v>
      </c>
      <c r="E11723" s="591">
        <v>524.9</v>
      </c>
    </row>
    <row r="11724" spans="1:5">
      <c r="A11724" s="591">
        <v>41624</v>
      </c>
      <c r="B11724" s="591" t="s">
        <v>12406</v>
      </c>
      <c r="C11724" s="591" t="s">
        <v>8494</v>
      </c>
      <c r="D11724" s="591" t="s">
        <v>8541</v>
      </c>
      <c r="E11724" s="591">
        <v>984.2</v>
      </c>
    </row>
    <row r="11725" spans="1:5">
      <c r="A11725" s="591">
        <v>41625</v>
      </c>
      <c r="B11725" s="591" t="s">
        <v>12407</v>
      </c>
      <c r="C11725" s="591" t="s">
        <v>8494</v>
      </c>
      <c r="D11725" s="591" t="s">
        <v>8541</v>
      </c>
      <c r="E11725" s="602">
        <v>1514.23</v>
      </c>
    </row>
    <row r="11726" spans="1:5">
      <c r="A11726" s="591">
        <v>39352</v>
      </c>
      <c r="B11726" s="591" t="s">
        <v>12408</v>
      </c>
      <c r="C11726" s="591" t="s">
        <v>8494</v>
      </c>
      <c r="D11726" s="591" t="s">
        <v>8495</v>
      </c>
      <c r="E11726" s="591">
        <v>3.63</v>
      </c>
    </row>
    <row r="11727" spans="1:5">
      <c r="A11727" s="591">
        <v>39346</v>
      </c>
      <c r="B11727" s="591" t="s">
        <v>12409</v>
      </c>
      <c r="C11727" s="591" t="s">
        <v>8494</v>
      </c>
      <c r="D11727" s="591" t="s">
        <v>8495</v>
      </c>
      <c r="E11727" s="591">
        <v>3.63</v>
      </c>
    </row>
    <row r="11728" spans="1:5">
      <c r="A11728" s="591">
        <v>39350</v>
      </c>
      <c r="B11728" s="591" t="s">
        <v>12410</v>
      </c>
      <c r="C11728" s="591" t="s">
        <v>8494</v>
      </c>
      <c r="D11728" s="591" t="s">
        <v>8495</v>
      </c>
      <c r="E11728" s="591">
        <v>3.91</v>
      </c>
    </row>
    <row r="11729" spans="1:5">
      <c r="A11729" s="591">
        <v>39351</v>
      </c>
      <c r="B11729" s="591" t="s">
        <v>12411</v>
      </c>
      <c r="C11729" s="591" t="s">
        <v>8494</v>
      </c>
      <c r="D11729" s="591" t="s">
        <v>8495</v>
      </c>
      <c r="E11729" s="591">
        <v>4.53</v>
      </c>
    </row>
    <row r="11730" spans="1:5">
      <c r="A11730" s="591">
        <v>38837</v>
      </c>
      <c r="B11730" s="591" t="s">
        <v>12412</v>
      </c>
      <c r="C11730" s="591" t="s">
        <v>8494</v>
      </c>
      <c r="D11730" s="591" t="s">
        <v>8541</v>
      </c>
      <c r="E11730" s="591">
        <v>8.6199999999999992</v>
      </c>
    </row>
    <row r="11731" spans="1:5">
      <c r="A11731" s="591">
        <v>38836</v>
      </c>
      <c r="B11731" s="591" t="s">
        <v>12413</v>
      </c>
      <c r="C11731" s="591" t="s">
        <v>8494</v>
      </c>
      <c r="D11731" s="591" t="s">
        <v>8541</v>
      </c>
      <c r="E11731" s="591">
        <v>6.02</v>
      </c>
    </row>
    <row r="11732" spans="1:5">
      <c r="A11732" s="591">
        <v>2666</v>
      </c>
      <c r="B11732" s="591" t="s">
        <v>12414</v>
      </c>
      <c r="C11732" s="591" t="s">
        <v>8494</v>
      </c>
      <c r="D11732" s="591" t="s">
        <v>8495</v>
      </c>
      <c r="E11732" s="591">
        <v>6.05</v>
      </c>
    </row>
    <row r="11733" spans="1:5">
      <c r="A11733" s="591">
        <v>2668</v>
      </c>
      <c r="B11733" s="591" t="s">
        <v>12415</v>
      </c>
      <c r="C11733" s="591" t="s">
        <v>8494</v>
      </c>
      <c r="D11733" s="591" t="s">
        <v>8495</v>
      </c>
      <c r="E11733" s="591">
        <v>6.91</v>
      </c>
    </row>
    <row r="11734" spans="1:5">
      <c r="A11734" s="591">
        <v>2664</v>
      </c>
      <c r="B11734" s="591" t="s">
        <v>12416</v>
      </c>
      <c r="C11734" s="591" t="s">
        <v>8494</v>
      </c>
      <c r="D11734" s="591" t="s">
        <v>8495</v>
      </c>
      <c r="E11734" s="591">
        <v>10.199999999999999</v>
      </c>
    </row>
    <row r="11735" spans="1:5">
      <c r="A11735" s="591">
        <v>2662</v>
      </c>
      <c r="B11735" s="591" t="s">
        <v>12417</v>
      </c>
      <c r="C11735" s="591" t="s">
        <v>8494</v>
      </c>
      <c r="D11735" s="591" t="s">
        <v>8495</v>
      </c>
      <c r="E11735" s="591">
        <v>12.51</v>
      </c>
    </row>
    <row r="11736" spans="1:5">
      <c r="A11736" s="591">
        <v>20964</v>
      </c>
      <c r="B11736" s="591" t="s">
        <v>12418</v>
      </c>
      <c r="C11736" s="591" t="s">
        <v>8494</v>
      </c>
      <c r="D11736" s="591" t="s">
        <v>8495</v>
      </c>
      <c r="E11736" s="591">
        <v>62.45</v>
      </c>
    </row>
    <row r="11737" spans="1:5">
      <c r="A11737" s="591">
        <v>10905</v>
      </c>
      <c r="B11737" s="591" t="s">
        <v>12419</v>
      </c>
      <c r="C11737" s="591" t="s">
        <v>8494</v>
      </c>
      <c r="D11737" s="591" t="s">
        <v>8495</v>
      </c>
      <c r="E11737" s="591">
        <v>83.78</v>
      </c>
    </row>
    <row r="11738" spans="1:5">
      <c r="A11738" s="591">
        <v>11289</v>
      </c>
      <c r="B11738" s="591" t="s">
        <v>12420</v>
      </c>
      <c r="C11738" s="591" t="s">
        <v>8494</v>
      </c>
      <c r="D11738" s="591" t="s">
        <v>8541</v>
      </c>
      <c r="E11738" s="591">
        <v>64.239999999999995</v>
      </c>
    </row>
    <row r="11739" spans="1:5">
      <c r="A11739" s="591">
        <v>11241</v>
      </c>
      <c r="B11739" s="591" t="s">
        <v>12421</v>
      </c>
      <c r="C11739" s="591" t="s">
        <v>8494</v>
      </c>
      <c r="D11739" s="591" t="s">
        <v>8541</v>
      </c>
      <c r="E11739" s="591">
        <v>160.62</v>
      </c>
    </row>
    <row r="11740" spans="1:5">
      <c r="A11740" s="591">
        <v>11301</v>
      </c>
      <c r="B11740" s="591" t="s">
        <v>12422</v>
      </c>
      <c r="C11740" s="591" t="s">
        <v>8494</v>
      </c>
      <c r="D11740" s="591" t="s">
        <v>8541</v>
      </c>
      <c r="E11740" s="591">
        <v>407.28</v>
      </c>
    </row>
    <row r="11741" spans="1:5">
      <c r="A11741" s="591">
        <v>21090</v>
      </c>
      <c r="B11741" s="591" t="s">
        <v>12423</v>
      </c>
      <c r="C11741" s="591" t="s">
        <v>8494</v>
      </c>
      <c r="D11741" s="591" t="s">
        <v>8541</v>
      </c>
      <c r="E11741" s="591">
        <v>499.06</v>
      </c>
    </row>
    <row r="11742" spans="1:5">
      <c r="A11742" s="591">
        <v>11315</v>
      </c>
      <c r="B11742" s="591" t="s">
        <v>12424</v>
      </c>
      <c r="C11742" s="591" t="s">
        <v>8494</v>
      </c>
      <c r="D11742" s="591" t="s">
        <v>8541</v>
      </c>
      <c r="E11742" s="591">
        <v>97.51</v>
      </c>
    </row>
    <row r="11743" spans="1:5">
      <c r="A11743" s="591">
        <v>21071</v>
      </c>
      <c r="B11743" s="591" t="s">
        <v>12425</v>
      </c>
      <c r="C11743" s="591" t="s">
        <v>8494</v>
      </c>
      <c r="D11743" s="591" t="s">
        <v>8541</v>
      </c>
      <c r="E11743" s="591">
        <v>149.13999999999999</v>
      </c>
    </row>
    <row r="11744" spans="1:5">
      <c r="A11744" s="591">
        <v>14112</v>
      </c>
      <c r="B11744" s="591" t="s">
        <v>12426</v>
      </c>
      <c r="C11744" s="591" t="s">
        <v>8494</v>
      </c>
      <c r="D11744" s="591" t="s">
        <v>8541</v>
      </c>
      <c r="E11744" s="591">
        <v>208.23</v>
      </c>
    </row>
    <row r="11745" spans="1:5">
      <c r="A11745" s="591">
        <v>11316</v>
      </c>
      <c r="B11745" s="591" t="s">
        <v>12427</v>
      </c>
      <c r="C11745" s="591" t="s">
        <v>8494</v>
      </c>
      <c r="D11745" s="591" t="s">
        <v>8541</v>
      </c>
      <c r="E11745" s="591">
        <v>321.24</v>
      </c>
    </row>
    <row r="11746" spans="1:5">
      <c r="A11746" s="591">
        <v>6243</v>
      </c>
      <c r="B11746" s="591" t="s">
        <v>12428</v>
      </c>
      <c r="C11746" s="591" t="s">
        <v>8494</v>
      </c>
      <c r="D11746" s="591" t="s">
        <v>8541</v>
      </c>
      <c r="E11746" s="591">
        <v>370</v>
      </c>
    </row>
    <row r="11747" spans="1:5">
      <c r="A11747" s="591">
        <v>6240</v>
      </c>
      <c r="B11747" s="591" t="s">
        <v>12429</v>
      </c>
      <c r="C11747" s="591" t="s">
        <v>8494</v>
      </c>
      <c r="D11747" s="591" t="s">
        <v>8541</v>
      </c>
      <c r="E11747" s="591">
        <v>489.89</v>
      </c>
    </row>
    <row r="11748" spans="1:5">
      <c r="A11748" s="591">
        <v>11296</v>
      </c>
      <c r="B11748" s="591" t="s">
        <v>12430</v>
      </c>
      <c r="C11748" s="591" t="s">
        <v>8494</v>
      </c>
      <c r="D11748" s="591" t="s">
        <v>8541</v>
      </c>
      <c r="E11748" s="602">
        <v>1560.88</v>
      </c>
    </row>
    <row r="11749" spans="1:5">
      <c r="A11749" s="591">
        <v>11299</v>
      </c>
      <c r="B11749" s="591" t="s">
        <v>12431</v>
      </c>
      <c r="C11749" s="591" t="s">
        <v>8494</v>
      </c>
      <c r="D11749" s="591" t="s">
        <v>8541</v>
      </c>
      <c r="E11749" s="591">
        <v>528.32000000000005</v>
      </c>
    </row>
    <row r="11750" spans="1:5">
      <c r="A11750" s="591">
        <v>11688</v>
      </c>
      <c r="B11750" s="591" t="s">
        <v>12432</v>
      </c>
      <c r="C11750" s="591" t="s">
        <v>8494</v>
      </c>
      <c r="D11750" s="591" t="s">
        <v>8495</v>
      </c>
      <c r="E11750" s="591">
        <v>557.69000000000005</v>
      </c>
    </row>
    <row r="11751" spans="1:5">
      <c r="A11751" s="591">
        <v>37736</v>
      </c>
      <c r="B11751" s="591" t="s">
        <v>12433</v>
      </c>
      <c r="C11751" s="591" t="s">
        <v>8494</v>
      </c>
      <c r="D11751" s="591" t="s">
        <v>8541</v>
      </c>
      <c r="E11751" s="602">
        <v>85950</v>
      </c>
    </row>
    <row r="11752" spans="1:5">
      <c r="A11752" s="591">
        <v>37739</v>
      </c>
      <c r="B11752" s="591" t="s">
        <v>12434</v>
      </c>
      <c r="C11752" s="591" t="s">
        <v>8494</v>
      </c>
      <c r="D11752" s="591" t="s">
        <v>8541</v>
      </c>
      <c r="E11752" s="602">
        <v>105784.61</v>
      </c>
    </row>
    <row r="11753" spans="1:5">
      <c r="A11753" s="591">
        <v>37740</v>
      </c>
      <c r="B11753" s="591" t="s">
        <v>12435</v>
      </c>
      <c r="C11753" s="591" t="s">
        <v>8494</v>
      </c>
      <c r="D11753" s="591" t="s">
        <v>8541</v>
      </c>
      <c r="E11753" s="602">
        <v>60366.21</v>
      </c>
    </row>
    <row r="11754" spans="1:5">
      <c r="A11754" s="591">
        <v>37738</v>
      </c>
      <c r="B11754" s="591" t="s">
        <v>12436</v>
      </c>
      <c r="C11754" s="591" t="s">
        <v>8494</v>
      </c>
      <c r="D11754" s="591" t="s">
        <v>8541</v>
      </c>
      <c r="E11754" s="602">
        <v>71720.820000000007</v>
      </c>
    </row>
    <row r="11755" spans="1:5">
      <c r="A11755" s="591">
        <v>37737</v>
      </c>
      <c r="B11755" s="591" t="s">
        <v>12437</v>
      </c>
      <c r="C11755" s="591" t="s">
        <v>8494</v>
      </c>
      <c r="D11755" s="591" t="s">
        <v>8541</v>
      </c>
      <c r="E11755" s="602">
        <v>57060.45</v>
      </c>
    </row>
    <row r="11756" spans="1:5">
      <c r="A11756" s="591">
        <v>25014</v>
      </c>
      <c r="B11756" s="591" t="s">
        <v>12438</v>
      </c>
      <c r="C11756" s="591" t="s">
        <v>8494</v>
      </c>
      <c r="D11756" s="591" t="s">
        <v>8541</v>
      </c>
      <c r="E11756" s="602">
        <v>119510.74</v>
      </c>
    </row>
    <row r="11757" spans="1:5">
      <c r="A11757" s="591">
        <v>25013</v>
      </c>
      <c r="B11757" s="591" t="s">
        <v>12439</v>
      </c>
      <c r="C11757" s="591" t="s">
        <v>8494</v>
      </c>
      <c r="D11757" s="591" t="s">
        <v>8541</v>
      </c>
      <c r="E11757" s="602">
        <v>125259.91</v>
      </c>
    </row>
    <row r="11758" spans="1:5">
      <c r="A11758" s="591">
        <v>14405</v>
      </c>
      <c r="B11758" s="591" t="s">
        <v>12440</v>
      </c>
      <c r="C11758" s="591" t="s">
        <v>8494</v>
      </c>
      <c r="D11758" s="591" t="s">
        <v>8541</v>
      </c>
      <c r="E11758" s="602">
        <v>147034.85999999999</v>
      </c>
    </row>
    <row r="11759" spans="1:5">
      <c r="A11759" s="591">
        <v>20271</v>
      </c>
      <c r="B11759" s="591" t="s">
        <v>12441</v>
      </c>
      <c r="C11759" s="591" t="s">
        <v>8494</v>
      </c>
      <c r="D11759" s="591" t="s">
        <v>8495</v>
      </c>
      <c r="E11759" s="591">
        <v>545.20000000000005</v>
      </c>
    </row>
    <row r="11760" spans="1:5">
      <c r="A11760" s="591">
        <v>10423</v>
      </c>
      <c r="B11760" s="591" t="s">
        <v>12442</v>
      </c>
      <c r="C11760" s="591" t="s">
        <v>8494</v>
      </c>
      <c r="D11760" s="591" t="s">
        <v>8495</v>
      </c>
      <c r="E11760" s="591">
        <v>400.3</v>
      </c>
    </row>
    <row r="11761" spans="1:5">
      <c r="A11761" s="591">
        <v>36790</v>
      </c>
      <c r="B11761" s="591" t="s">
        <v>12443</v>
      </c>
      <c r="C11761" s="591" t="s">
        <v>8494</v>
      </c>
      <c r="D11761" s="591" t="s">
        <v>8495</v>
      </c>
      <c r="E11761" s="591">
        <v>338.69</v>
      </c>
    </row>
    <row r="11762" spans="1:5">
      <c r="A11762" s="591">
        <v>37589</v>
      </c>
      <c r="B11762" s="591" t="s">
        <v>12444</v>
      </c>
      <c r="C11762" s="591" t="s">
        <v>8494</v>
      </c>
      <c r="D11762" s="591" t="s">
        <v>8495</v>
      </c>
      <c r="E11762" s="591">
        <v>414.98</v>
      </c>
    </row>
    <row r="11763" spans="1:5">
      <c r="A11763" s="591">
        <v>11690</v>
      </c>
      <c r="B11763" s="591" t="s">
        <v>12445</v>
      </c>
      <c r="C11763" s="591" t="s">
        <v>8494</v>
      </c>
      <c r="D11763" s="591" t="s">
        <v>8495</v>
      </c>
      <c r="E11763" s="591">
        <v>220.45</v>
      </c>
    </row>
    <row r="11764" spans="1:5">
      <c r="A11764" s="591">
        <v>20234</v>
      </c>
      <c r="B11764" s="591" t="s">
        <v>12446</v>
      </c>
      <c r="C11764" s="591" t="s">
        <v>8494</v>
      </c>
      <c r="D11764" s="591" t="s">
        <v>8495</v>
      </c>
      <c r="E11764" s="591">
        <v>278.98</v>
      </c>
    </row>
    <row r="11765" spans="1:5">
      <c r="A11765" s="591">
        <v>44480</v>
      </c>
      <c r="B11765" s="591" t="s">
        <v>12447</v>
      </c>
      <c r="C11765" s="591" t="s">
        <v>8641</v>
      </c>
      <c r="D11765" s="591" t="s">
        <v>8495</v>
      </c>
      <c r="E11765" s="591">
        <v>20.43</v>
      </c>
    </row>
    <row r="11766" spans="1:5">
      <c r="A11766" s="591">
        <v>11457</v>
      </c>
      <c r="B11766" s="591" t="s">
        <v>12448</v>
      </c>
      <c r="C11766" s="591" t="s">
        <v>8494</v>
      </c>
      <c r="D11766" s="591" t="s">
        <v>8495</v>
      </c>
      <c r="E11766" s="591">
        <v>55.59</v>
      </c>
    </row>
    <row r="11767" spans="1:5">
      <c r="A11767" s="591">
        <v>44073</v>
      </c>
      <c r="B11767" s="591" t="s">
        <v>12449</v>
      </c>
      <c r="C11767" s="591" t="s">
        <v>8539</v>
      </c>
      <c r="D11767" s="591" t="s">
        <v>8495</v>
      </c>
      <c r="E11767" s="591">
        <v>0.72</v>
      </c>
    </row>
    <row r="11768" spans="1:5">
      <c r="A11768" s="591">
        <v>44253</v>
      </c>
      <c r="B11768" s="591" t="s">
        <v>12450</v>
      </c>
      <c r="C11768" s="591" t="s">
        <v>8494</v>
      </c>
      <c r="D11768" s="591" t="s">
        <v>8495</v>
      </c>
      <c r="E11768" s="591">
        <v>287.12</v>
      </c>
    </row>
    <row r="11769" spans="1:5">
      <c r="A11769" s="591">
        <v>21121</v>
      </c>
      <c r="B11769" s="591" t="s">
        <v>12451</v>
      </c>
      <c r="C11769" s="591" t="s">
        <v>8494</v>
      </c>
      <c r="D11769" s="591" t="s">
        <v>8495</v>
      </c>
      <c r="E11769" s="591">
        <v>4.12</v>
      </c>
    </row>
    <row r="11770" spans="1:5">
      <c r="A11770" s="591">
        <v>38010</v>
      </c>
      <c r="B11770" s="591" t="s">
        <v>12452</v>
      </c>
      <c r="C11770" s="591" t="s">
        <v>8494</v>
      </c>
      <c r="D11770" s="591" t="s">
        <v>8495</v>
      </c>
      <c r="E11770" s="591">
        <v>5.13</v>
      </c>
    </row>
    <row r="11771" spans="1:5">
      <c r="A11771" s="591">
        <v>38011</v>
      </c>
      <c r="B11771" s="591" t="s">
        <v>12453</v>
      </c>
      <c r="C11771" s="591" t="s">
        <v>8494</v>
      </c>
      <c r="D11771" s="591" t="s">
        <v>8495</v>
      </c>
      <c r="E11771" s="591">
        <v>10.28</v>
      </c>
    </row>
    <row r="11772" spans="1:5">
      <c r="A11772" s="591">
        <v>38012</v>
      </c>
      <c r="B11772" s="591" t="s">
        <v>12454</v>
      </c>
      <c r="C11772" s="591" t="s">
        <v>8494</v>
      </c>
      <c r="D11772" s="591" t="s">
        <v>8495</v>
      </c>
      <c r="E11772" s="591">
        <v>39.19</v>
      </c>
    </row>
    <row r="11773" spans="1:5">
      <c r="A11773" s="591">
        <v>38013</v>
      </c>
      <c r="B11773" s="591" t="s">
        <v>12455</v>
      </c>
      <c r="C11773" s="591" t="s">
        <v>8494</v>
      </c>
      <c r="D11773" s="591" t="s">
        <v>8495</v>
      </c>
      <c r="E11773" s="591">
        <v>50.35</v>
      </c>
    </row>
    <row r="11774" spans="1:5">
      <c r="A11774" s="591">
        <v>38014</v>
      </c>
      <c r="B11774" s="591" t="s">
        <v>12456</v>
      </c>
      <c r="C11774" s="591" t="s">
        <v>8494</v>
      </c>
      <c r="D11774" s="591" t="s">
        <v>8495</v>
      </c>
      <c r="E11774" s="591">
        <v>84.09</v>
      </c>
    </row>
    <row r="11775" spans="1:5">
      <c r="A11775" s="591">
        <v>38015</v>
      </c>
      <c r="B11775" s="591" t="s">
        <v>12457</v>
      </c>
      <c r="C11775" s="591" t="s">
        <v>8494</v>
      </c>
      <c r="D11775" s="591" t="s">
        <v>8495</v>
      </c>
      <c r="E11775" s="591">
        <v>197.68</v>
      </c>
    </row>
    <row r="11776" spans="1:5">
      <c r="A11776" s="591">
        <v>38016</v>
      </c>
      <c r="B11776" s="591" t="s">
        <v>12458</v>
      </c>
      <c r="C11776" s="591" t="s">
        <v>8494</v>
      </c>
      <c r="D11776" s="591" t="s">
        <v>8495</v>
      </c>
      <c r="E11776" s="591">
        <v>229.88</v>
      </c>
    </row>
    <row r="11777" spans="1:5">
      <c r="A11777" s="591">
        <v>12741</v>
      </c>
      <c r="B11777" s="591" t="s">
        <v>12459</v>
      </c>
      <c r="C11777" s="591" t="s">
        <v>8494</v>
      </c>
      <c r="D11777" s="591" t="s">
        <v>8541</v>
      </c>
      <c r="E11777" s="602">
        <v>1403.72</v>
      </c>
    </row>
    <row r="11778" spans="1:5">
      <c r="A11778" s="591">
        <v>12733</v>
      </c>
      <c r="B11778" s="591" t="s">
        <v>12460</v>
      </c>
      <c r="C11778" s="591" t="s">
        <v>8494</v>
      </c>
      <c r="D11778" s="591" t="s">
        <v>8541</v>
      </c>
      <c r="E11778" s="591">
        <v>7.06</v>
      </c>
    </row>
    <row r="11779" spans="1:5">
      <c r="A11779" s="591">
        <v>12734</v>
      </c>
      <c r="B11779" s="591" t="s">
        <v>12461</v>
      </c>
      <c r="C11779" s="591" t="s">
        <v>8494</v>
      </c>
      <c r="D11779" s="591" t="s">
        <v>8541</v>
      </c>
      <c r="E11779" s="591">
        <v>15.05</v>
      </c>
    </row>
    <row r="11780" spans="1:5">
      <c r="A11780" s="591">
        <v>12735</v>
      </c>
      <c r="B11780" s="591" t="s">
        <v>12462</v>
      </c>
      <c r="C11780" s="591" t="s">
        <v>8494</v>
      </c>
      <c r="D11780" s="591" t="s">
        <v>8541</v>
      </c>
      <c r="E11780" s="591">
        <v>24.76</v>
      </c>
    </row>
    <row r="11781" spans="1:5">
      <c r="A11781" s="591">
        <v>12736</v>
      </c>
      <c r="B11781" s="591" t="s">
        <v>12463</v>
      </c>
      <c r="C11781" s="591" t="s">
        <v>8494</v>
      </c>
      <c r="D11781" s="591" t="s">
        <v>8541</v>
      </c>
      <c r="E11781" s="591">
        <v>56.61</v>
      </c>
    </row>
    <row r="11782" spans="1:5">
      <c r="A11782" s="591">
        <v>12737</v>
      </c>
      <c r="B11782" s="591" t="s">
        <v>12464</v>
      </c>
      <c r="C11782" s="591" t="s">
        <v>8494</v>
      </c>
      <c r="D11782" s="591" t="s">
        <v>8541</v>
      </c>
      <c r="E11782" s="591">
        <v>72.930000000000007</v>
      </c>
    </row>
    <row r="11783" spans="1:5">
      <c r="A11783" s="591">
        <v>12738</v>
      </c>
      <c r="B11783" s="591" t="s">
        <v>12465</v>
      </c>
      <c r="C11783" s="591" t="s">
        <v>8494</v>
      </c>
      <c r="D11783" s="591" t="s">
        <v>8541</v>
      </c>
      <c r="E11783" s="591">
        <v>144.15</v>
      </c>
    </row>
    <row r="11784" spans="1:5">
      <c r="A11784" s="591">
        <v>12739</v>
      </c>
      <c r="B11784" s="591" t="s">
        <v>12466</v>
      </c>
      <c r="C11784" s="591" t="s">
        <v>8494</v>
      </c>
      <c r="D11784" s="591" t="s">
        <v>8541</v>
      </c>
      <c r="E11784" s="591">
        <v>410.35</v>
      </c>
    </row>
    <row r="11785" spans="1:5">
      <c r="A11785" s="591">
        <v>12740</v>
      </c>
      <c r="B11785" s="591" t="s">
        <v>12467</v>
      </c>
      <c r="C11785" s="591" t="s">
        <v>8494</v>
      </c>
      <c r="D11785" s="591" t="s">
        <v>8541</v>
      </c>
      <c r="E11785" s="591">
        <v>642.01</v>
      </c>
    </row>
    <row r="11786" spans="1:5">
      <c r="A11786" s="591">
        <v>6297</v>
      </c>
      <c r="B11786" s="591" t="s">
        <v>12468</v>
      </c>
      <c r="C11786" s="591" t="s">
        <v>8494</v>
      </c>
      <c r="D11786" s="591" t="s">
        <v>8495</v>
      </c>
      <c r="E11786" s="591">
        <v>33.99</v>
      </c>
    </row>
    <row r="11787" spans="1:5">
      <c r="A11787" s="591">
        <v>6296</v>
      </c>
      <c r="B11787" s="591" t="s">
        <v>12469</v>
      </c>
      <c r="C11787" s="591" t="s">
        <v>8494</v>
      </c>
      <c r="D11787" s="591" t="s">
        <v>8495</v>
      </c>
      <c r="E11787" s="591">
        <v>26.83</v>
      </c>
    </row>
    <row r="11788" spans="1:5">
      <c r="A11788" s="591">
        <v>6294</v>
      </c>
      <c r="B11788" s="591" t="s">
        <v>12470</v>
      </c>
      <c r="C11788" s="591" t="s">
        <v>8494</v>
      </c>
      <c r="D11788" s="591" t="s">
        <v>8495</v>
      </c>
      <c r="E11788" s="591">
        <v>7.65</v>
      </c>
    </row>
    <row r="11789" spans="1:5">
      <c r="A11789" s="591">
        <v>6323</v>
      </c>
      <c r="B11789" s="591" t="s">
        <v>12471</v>
      </c>
      <c r="C11789" s="591" t="s">
        <v>8494</v>
      </c>
      <c r="D11789" s="591" t="s">
        <v>8495</v>
      </c>
      <c r="E11789" s="591">
        <v>17.53</v>
      </c>
    </row>
    <row r="11790" spans="1:5">
      <c r="A11790" s="591">
        <v>6299</v>
      </c>
      <c r="B11790" s="591" t="s">
        <v>12472</v>
      </c>
      <c r="C11790" s="591" t="s">
        <v>8494</v>
      </c>
      <c r="D11790" s="591" t="s">
        <v>8495</v>
      </c>
      <c r="E11790" s="591">
        <v>102.22</v>
      </c>
    </row>
    <row r="11791" spans="1:5">
      <c r="A11791" s="591">
        <v>6298</v>
      </c>
      <c r="B11791" s="591" t="s">
        <v>12473</v>
      </c>
      <c r="C11791" s="591" t="s">
        <v>8494</v>
      </c>
      <c r="D11791" s="591" t="s">
        <v>8495</v>
      </c>
      <c r="E11791" s="591">
        <v>53.83</v>
      </c>
    </row>
    <row r="11792" spans="1:5">
      <c r="A11792" s="591">
        <v>6295</v>
      </c>
      <c r="B11792" s="591" t="s">
        <v>12474</v>
      </c>
      <c r="C11792" s="591" t="s">
        <v>8494</v>
      </c>
      <c r="D11792" s="591" t="s">
        <v>8495</v>
      </c>
      <c r="E11792" s="591">
        <v>10.89</v>
      </c>
    </row>
    <row r="11793" spans="1:5">
      <c r="A11793" s="591">
        <v>6322</v>
      </c>
      <c r="B11793" s="591" t="s">
        <v>12475</v>
      </c>
      <c r="C11793" s="591" t="s">
        <v>8494</v>
      </c>
      <c r="D11793" s="591" t="s">
        <v>8495</v>
      </c>
      <c r="E11793" s="591">
        <v>136.91</v>
      </c>
    </row>
    <row r="11794" spans="1:5">
      <c r="A11794" s="591">
        <v>6300</v>
      </c>
      <c r="B11794" s="591" t="s">
        <v>12476</v>
      </c>
      <c r="C11794" s="591" t="s">
        <v>8494</v>
      </c>
      <c r="D11794" s="591" t="s">
        <v>8495</v>
      </c>
      <c r="E11794" s="591">
        <v>252.41</v>
      </c>
    </row>
    <row r="11795" spans="1:5">
      <c r="A11795" s="591">
        <v>6321</v>
      </c>
      <c r="B11795" s="591" t="s">
        <v>12477</v>
      </c>
      <c r="C11795" s="591" t="s">
        <v>8494</v>
      </c>
      <c r="D11795" s="591" t="s">
        <v>8495</v>
      </c>
      <c r="E11795" s="591">
        <v>360.56</v>
      </c>
    </row>
    <row r="11796" spans="1:5">
      <c r="A11796" s="591">
        <v>6301</v>
      </c>
      <c r="B11796" s="591" t="s">
        <v>12478</v>
      </c>
      <c r="C11796" s="591" t="s">
        <v>8494</v>
      </c>
      <c r="D11796" s="591" t="s">
        <v>8495</v>
      </c>
      <c r="E11796" s="591">
        <v>845.11</v>
      </c>
    </row>
    <row r="11797" spans="1:5">
      <c r="A11797" s="591">
        <v>20183</v>
      </c>
      <c r="B11797" s="591" t="s">
        <v>12479</v>
      </c>
      <c r="C11797" s="591" t="s">
        <v>8494</v>
      </c>
      <c r="D11797" s="591" t="s">
        <v>8495</v>
      </c>
      <c r="E11797" s="591">
        <v>50.85</v>
      </c>
    </row>
    <row r="11798" spans="1:5">
      <c r="A11798" s="591">
        <v>38448</v>
      </c>
      <c r="B11798" s="591" t="s">
        <v>12480</v>
      </c>
      <c r="C11798" s="591" t="s">
        <v>8494</v>
      </c>
      <c r="D11798" s="591" t="s">
        <v>8495</v>
      </c>
      <c r="E11798" s="591">
        <v>230.76</v>
      </c>
    </row>
    <row r="11799" spans="1:5">
      <c r="A11799" s="591">
        <v>20182</v>
      </c>
      <c r="B11799" s="591" t="s">
        <v>12481</v>
      </c>
      <c r="C11799" s="591" t="s">
        <v>8494</v>
      </c>
      <c r="D11799" s="591" t="s">
        <v>8495</v>
      </c>
      <c r="E11799" s="591">
        <v>29.57</v>
      </c>
    </row>
    <row r="11800" spans="1:5">
      <c r="A11800" s="591">
        <v>7105</v>
      </c>
      <c r="B11800" s="591" t="s">
        <v>12482</v>
      </c>
      <c r="C11800" s="591" t="s">
        <v>8494</v>
      </c>
      <c r="D11800" s="591" t="s">
        <v>8495</v>
      </c>
      <c r="E11800" s="591">
        <v>41.27</v>
      </c>
    </row>
    <row r="11801" spans="1:5">
      <c r="A11801" s="591">
        <v>7119</v>
      </c>
      <c r="B11801" s="591" t="s">
        <v>12483</v>
      </c>
      <c r="C11801" s="591" t="s">
        <v>8494</v>
      </c>
      <c r="D11801" s="591" t="s">
        <v>8495</v>
      </c>
      <c r="E11801" s="591">
        <v>10.4</v>
      </c>
    </row>
    <row r="11802" spans="1:5">
      <c r="A11802" s="591">
        <v>7126</v>
      </c>
      <c r="B11802" s="591" t="s">
        <v>12484</v>
      </c>
      <c r="C11802" s="591" t="s">
        <v>8494</v>
      </c>
      <c r="D11802" s="591" t="s">
        <v>8495</v>
      </c>
      <c r="E11802" s="591">
        <v>21.22</v>
      </c>
    </row>
    <row r="11803" spans="1:5">
      <c r="A11803" s="591">
        <v>7120</v>
      </c>
      <c r="B11803" s="591" t="s">
        <v>12485</v>
      </c>
      <c r="C11803" s="591" t="s">
        <v>8494</v>
      </c>
      <c r="D11803" s="591" t="s">
        <v>8495</v>
      </c>
      <c r="E11803" s="591">
        <v>7.98</v>
      </c>
    </row>
    <row r="11804" spans="1:5">
      <c r="A11804" s="591">
        <v>6319</v>
      </c>
      <c r="B11804" s="591" t="s">
        <v>12486</v>
      </c>
      <c r="C11804" s="591" t="s">
        <v>8494</v>
      </c>
      <c r="D11804" s="591" t="s">
        <v>8495</v>
      </c>
      <c r="E11804" s="591">
        <v>39.93</v>
      </c>
    </row>
    <row r="11805" spans="1:5">
      <c r="A11805" s="591">
        <v>6304</v>
      </c>
      <c r="B11805" s="591" t="s">
        <v>12487</v>
      </c>
      <c r="C11805" s="591" t="s">
        <v>8494</v>
      </c>
      <c r="D11805" s="591" t="s">
        <v>8495</v>
      </c>
      <c r="E11805" s="591">
        <v>39.93</v>
      </c>
    </row>
    <row r="11806" spans="1:5">
      <c r="A11806" s="591">
        <v>21116</v>
      </c>
      <c r="B11806" s="591" t="s">
        <v>12488</v>
      </c>
      <c r="C11806" s="591" t="s">
        <v>8494</v>
      </c>
      <c r="D11806" s="591" t="s">
        <v>8495</v>
      </c>
      <c r="E11806" s="591">
        <v>30.23</v>
      </c>
    </row>
    <row r="11807" spans="1:5">
      <c r="A11807" s="591">
        <v>6320</v>
      </c>
      <c r="B11807" s="591" t="s">
        <v>12489</v>
      </c>
      <c r="C11807" s="591" t="s">
        <v>8494</v>
      </c>
      <c r="D11807" s="591" t="s">
        <v>8495</v>
      </c>
      <c r="E11807" s="591">
        <v>20.56</v>
      </c>
    </row>
    <row r="11808" spans="1:5">
      <c r="A11808" s="591">
        <v>6303</v>
      </c>
      <c r="B11808" s="591" t="s">
        <v>12490</v>
      </c>
      <c r="C11808" s="591" t="s">
        <v>8494</v>
      </c>
      <c r="D11808" s="591" t="s">
        <v>8495</v>
      </c>
      <c r="E11808" s="591">
        <v>20.56</v>
      </c>
    </row>
    <row r="11809" spans="1:5">
      <c r="A11809" s="591">
        <v>6308</v>
      </c>
      <c r="B11809" s="591" t="s">
        <v>12491</v>
      </c>
      <c r="C11809" s="591" t="s">
        <v>8494</v>
      </c>
      <c r="D11809" s="591" t="s">
        <v>8495</v>
      </c>
      <c r="E11809" s="591">
        <v>110.49</v>
      </c>
    </row>
    <row r="11810" spans="1:5">
      <c r="A11810" s="591">
        <v>6317</v>
      </c>
      <c r="B11810" s="591" t="s">
        <v>12492</v>
      </c>
      <c r="C11810" s="591" t="s">
        <v>8494</v>
      </c>
      <c r="D11810" s="591" t="s">
        <v>8495</v>
      </c>
      <c r="E11810" s="591">
        <v>110.49</v>
      </c>
    </row>
    <row r="11811" spans="1:5">
      <c r="A11811" s="591">
        <v>6307</v>
      </c>
      <c r="B11811" s="591" t="s">
        <v>12493</v>
      </c>
      <c r="C11811" s="591" t="s">
        <v>8494</v>
      </c>
      <c r="D11811" s="591" t="s">
        <v>8495</v>
      </c>
      <c r="E11811" s="591">
        <v>110.49</v>
      </c>
    </row>
    <row r="11812" spans="1:5">
      <c r="A11812" s="591">
        <v>6309</v>
      </c>
      <c r="B11812" s="591" t="s">
        <v>12494</v>
      </c>
      <c r="C11812" s="591" t="s">
        <v>8494</v>
      </c>
      <c r="D11812" s="591" t="s">
        <v>8495</v>
      </c>
      <c r="E11812" s="591">
        <v>113.7</v>
      </c>
    </row>
    <row r="11813" spans="1:5">
      <c r="A11813" s="591">
        <v>6318</v>
      </c>
      <c r="B11813" s="591" t="s">
        <v>12495</v>
      </c>
      <c r="C11813" s="591" t="s">
        <v>8494</v>
      </c>
      <c r="D11813" s="591" t="s">
        <v>8495</v>
      </c>
      <c r="E11813" s="591">
        <v>59.6</v>
      </c>
    </row>
    <row r="11814" spans="1:5">
      <c r="A11814" s="591">
        <v>6306</v>
      </c>
      <c r="B11814" s="591" t="s">
        <v>12496</v>
      </c>
      <c r="C11814" s="591" t="s">
        <v>8494</v>
      </c>
      <c r="D11814" s="591" t="s">
        <v>8495</v>
      </c>
      <c r="E11814" s="591">
        <v>59.6</v>
      </c>
    </row>
    <row r="11815" spans="1:5">
      <c r="A11815" s="591">
        <v>6305</v>
      </c>
      <c r="B11815" s="591" t="s">
        <v>12497</v>
      </c>
      <c r="C11815" s="591" t="s">
        <v>8494</v>
      </c>
      <c r="D11815" s="591" t="s">
        <v>8495</v>
      </c>
      <c r="E11815" s="591">
        <v>59.6</v>
      </c>
    </row>
    <row r="11816" spans="1:5">
      <c r="A11816" s="591">
        <v>6302</v>
      </c>
      <c r="B11816" s="591" t="s">
        <v>12498</v>
      </c>
      <c r="C11816" s="591" t="s">
        <v>8494</v>
      </c>
      <c r="D11816" s="591" t="s">
        <v>8495</v>
      </c>
      <c r="E11816" s="591">
        <v>12.64</v>
      </c>
    </row>
    <row r="11817" spans="1:5">
      <c r="A11817" s="591">
        <v>6312</v>
      </c>
      <c r="B11817" s="591" t="s">
        <v>12499</v>
      </c>
      <c r="C11817" s="591" t="s">
        <v>8494</v>
      </c>
      <c r="D11817" s="591" t="s">
        <v>8495</v>
      </c>
      <c r="E11817" s="591">
        <v>158.91999999999999</v>
      </c>
    </row>
    <row r="11818" spans="1:5">
      <c r="A11818" s="591">
        <v>6311</v>
      </c>
      <c r="B11818" s="591" t="s">
        <v>12500</v>
      </c>
      <c r="C11818" s="591" t="s">
        <v>8494</v>
      </c>
      <c r="D11818" s="591" t="s">
        <v>8495</v>
      </c>
      <c r="E11818" s="591">
        <v>158.91999999999999</v>
      </c>
    </row>
    <row r="11819" spans="1:5">
      <c r="A11819" s="591">
        <v>6310</v>
      </c>
      <c r="B11819" s="591" t="s">
        <v>12501</v>
      </c>
      <c r="C11819" s="591" t="s">
        <v>8494</v>
      </c>
      <c r="D11819" s="591" t="s">
        <v>8495</v>
      </c>
      <c r="E11819" s="591">
        <v>158.91999999999999</v>
      </c>
    </row>
    <row r="11820" spans="1:5">
      <c r="A11820" s="591">
        <v>6314</v>
      </c>
      <c r="B11820" s="591" t="s">
        <v>12502</v>
      </c>
      <c r="C11820" s="591" t="s">
        <v>8494</v>
      </c>
      <c r="D11820" s="591" t="s">
        <v>8495</v>
      </c>
      <c r="E11820" s="591">
        <v>158.91999999999999</v>
      </c>
    </row>
    <row r="11821" spans="1:5">
      <c r="A11821" s="591">
        <v>6313</v>
      </c>
      <c r="B11821" s="591" t="s">
        <v>12503</v>
      </c>
      <c r="C11821" s="591" t="s">
        <v>8494</v>
      </c>
      <c r="D11821" s="591" t="s">
        <v>8495</v>
      </c>
      <c r="E11821" s="591">
        <v>158.91999999999999</v>
      </c>
    </row>
    <row r="11822" spans="1:5">
      <c r="A11822" s="591">
        <v>6315</v>
      </c>
      <c r="B11822" s="591" t="s">
        <v>12504</v>
      </c>
      <c r="C11822" s="591" t="s">
        <v>8494</v>
      </c>
      <c r="D11822" s="591" t="s">
        <v>8495</v>
      </c>
      <c r="E11822" s="591">
        <v>300.91000000000003</v>
      </c>
    </row>
    <row r="11823" spans="1:5">
      <c r="A11823" s="591">
        <v>6316</v>
      </c>
      <c r="B11823" s="591" t="s">
        <v>12505</v>
      </c>
      <c r="C11823" s="591" t="s">
        <v>8494</v>
      </c>
      <c r="D11823" s="591" t="s">
        <v>8495</v>
      </c>
      <c r="E11823" s="591">
        <v>300.91000000000003</v>
      </c>
    </row>
    <row r="11824" spans="1:5">
      <c r="A11824" s="591">
        <v>39324</v>
      </c>
      <c r="B11824" s="591" t="s">
        <v>12506</v>
      </c>
      <c r="C11824" s="591" t="s">
        <v>8494</v>
      </c>
      <c r="D11824" s="591" t="s">
        <v>8495</v>
      </c>
      <c r="E11824" s="591">
        <v>5.36</v>
      </c>
    </row>
    <row r="11825" spans="1:5">
      <c r="A11825" s="591">
        <v>39325</v>
      </c>
      <c r="B11825" s="591" t="s">
        <v>12507</v>
      </c>
      <c r="C11825" s="591" t="s">
        <v>8494</v>
      </c>
      <c r="D11825" s="591" t="s">
        <v>8495</v>
      </c>
      <c r="E11825" s="591">
        <v>8.08</v>
      </c>
    </row>
    <row r="11826" spans="1:5">
      <c r="A11826" s="591">
        <v>39326</v>
      </c>
      <c r="B11826" s="591" t="s">
        <v>12508</v>
      </c>
      <c r="C11826" s="591" t="s">
        <v>8494</v>
      </c>
      <c r="D11826" s="591" t="s">
        <v>8495</v>
      </c>
      <c r="E11826" s="591">
        <v>28.98</v>
      </c>
    </row>
    <row r="11827" spans="1:5">
      <c r="A11827" s="591">
        <v>39327</v>
      </c>
      <c r="B11827" s="591" t="s">
        <v>12509</v>
      </c>
      <c r="C11827" s="591" t="s">
        <v>8494</v>
      </c>
      <c r="D11827" s="591" t="s">
        <v>8495</v>
      </c>
      <c r="E11827" s="591">
        <v>43.73</v>
      </c>
    </row>
    <row r="11828" spans="1:5">
      <c r="A11828" s="591">
        <v>11378</v>
      </c>
      <c r="B11828" s="591" t="s">
        <v>12510</v>
      </c>
      <c r="C11828" s="591" t="s">
        <v>8494</v>
      </c>
      <c r="D11828" s="591" t="s">
        <v>8495</v>
      </c>
      <c r="E11828" s="591">
        <v>79.3</v>
      </c>
    </row>
    <row r="11829" spans="1:5">
      <c r="A11829" s="591">
        <v>11379</v>
      </c>
      <c r="B11829" s="591" t="s">
        <v>12511</v>
      </c>
      <c r="C11829" s="591" t="s">
        <v>8494</v>
      </c>
      <c r="D11829" s="591" t="s">
        <v>8495</v>
      </c>
      <c r="E11829" s="591">
        <v>67.010000000000005</v>
      </c>
    </row>
    <row r="11830" spans="1:5">
      <c r="A11830" s="591">
        <v>11493</v>
      </c>
      <c r="B11830" s="591" t="s">
        <v>12512</v>
      </c>
      <c r="C11830" s="591" t="s">
        <v>8494</v>
      </c>
      <c r="D11830" s="591" t="s">
        <v>8495</v>
      </c>
      <c r="E11830" s="591">
        <v>38.65</v>
      </c>
    </row>
    <row r="11831" spans="1:5">
      <c r="A11831" s="591">
        <v>7106</v>
      </c>
      <c r="B11831" s="591" t="s">
        <v>12513</v>
      </c>
      <c r="C11831" s="591" t="s">
        <v>8494</v>
      </c>
      <c r="D11831" s="591" t="s">
        <v>8495</v>
      </c>
      <c r="E11831" s="591">
        <v>131.31</v>
      </c>
    </row>
    <row r="11832" spans="1:5">
      <c r="A11832" s="591">
        <v>7104</v>
      </c>
      <c r="B11832" s="591" t="s">
        <v>12514</v>
      </c>
      <c r="C11832" s="591" t="s">
        <v>8494</v>
      </c>
      <c r="D11832" s="591" t="s">
        <v>8495</v>
      </c>
      <c r="E11832" s="591">
        <v>3.54</v>
      </c>
    </row>
    <row r="11833" spans="1:5">
      <c r="A11833" s="591">
        <v>7136</v>
      </c>
      <c r="B11833" s="591" t="s">
        <v>12515</v>
      </c>
      <c r="C11833" s="591" t="s">
        <v>8494</v>
      </c>
      <c r="D11833" s="591" t="s">
        <v>8495</v>
      </c>
      <c r="E11833" s="591">
        <v>6.16</v>
      </c>
    </row>
    <row r="11834" spans="1:5">
      <c r="A11834" s="591">
        <v>7128</v>
      </c>
      <c r="B11834" s="591" t="s">
        <v>12516</v>
      </c>
      <c r="C11834" s="591" t="s">
        <v>8494</v>
      </c>
      <c r="D11834" s="591" t="s">
        <v>8495</v>
      </c>
      <c r="E11834" s="591">
        <v>8</v>
      </c>
    </row>
    <row r="11835" spans="1:5">
      <c r="A11835" s="591">
        <v>7108</v>
      </c>
      <c r="B11835" s="591" t="s">
        <v>12517</v>
      </c>
      <c r="C11835" s="591" t="s">
        <v>8494</v>
      </c>
      <c r="D11835" s="591" t="s">
        <v>8495</v>
      </c>
      <c r="E11835" s="591">
        <v>7.98</v>
      </c>
    </row>
    <row r="11836" spans="1:5">
      <c r="A11836" s="591">
        <v>7129</v>
      </c>
      <c r="B11836" s="591" t="s">
        <v>12518</v>
      </c>
      <c r="C11836" s="591" t="s">
        <v>8494</v>
      </c>
      <c r="D11836" s="591" t="s">
        <v>8495</v>
      </c>
      <c r="E11836" s="591">
        <v>9.39</v>
      </c>
    </row>
    <row r="11837" spans="1:5">
      <c r="A11837" s="591">
        <v>7130</v>
      </c>
      <c r="B11837" s="591" t="s">
        <v>12519</v>
      </c>
      <c r="C11837" s="591" t="s">
        <v>8494</v>
      </c>
      <c r="D11837" s="591" t="s">
        <v>8495</v>
      </c>
      <c r="E11837" s="591">
        <v>13.64</v>
      </c>
    </row>
    <row r="11838" spans="1:5">
      <c r="A11838" s="591">
        <v>7131</v>
      </c>
      <c r="B11838" s="591" t="s">
        <v>12520</v>
      </c>
      <c r="C11838" s="591" t="s">
        <v>8494</v>
      </c>
      <c r="D11838" s="591" t="s">
        <v>8495</v>
      </c>
      <c r="E11838" s="591">
        <v>16.68</v>
      </c>
    </row>
    <row r="11839" spans="1:5">
      <c r="A11839" s="591">
        <v>7132</v>
      </c>
      <c r="B11839" s="591" t="s">
        <v>12521</v>
      </c>
      <c r="C11839" s="591" t="s">
        <v>8494</v>
      </c>
      <c r="D11839" s="591" t="s">
        <v>8495</v>
      </c>
      <c r="E11839" s="591">
        <v>39.28</v>
      </c>
    </row>
    <row r="11840" spans="1:5">
      <c r="A11840" s="591">
        <v>7133</v>
      </c>
      <c r="B11840" s="591" t="s">
        <v>12522</v>
      </c>
      <c r="C11840" s="591" t="s">
        <v>8494</v>
      </c>
      <c r="D11840" s="591" t="s">
        <v>8495</v>
      </c>
      <c r="E11840" s="591">
        <v>90.76</v>
      </c>
    </row>
    <row r="11841" spans="1:5">
      <c r="A11841" s="591">
        <v>37420</v>
      </c>
      <c r="B11841" s="591" t="s">
        <v>12523</v>
      </c>
      <c r="C11841" s="591" t="s">
        <v>8494</v>
      </c>
      <c r="D11841" s="591" t="s">
        <v>8541</v>
      </c>
      <c r="E11841" s="591">
        <v>40.04</v>
      </c>
    </row>
    <row r="11842" spans="1:5">
      <c r="A11842" s="591">
        <v>37421</v>
      </c>
      <c r="B11842" s="591" t="s">
        <v>12524</v>
      </c>
      <c r="C11842" s="591" t="s">
        <v>8494</v>
      </c>
      <c r="D11842" s="591" t="s">
        <v>8541</v>
      </c>
      <c r="E11842" s="591">
        <v>54.73</v>
      </c>
    </row>
    <row r="11843" spans="1:5">
      <c r="A11843" s="591">
        <v>37422</v>
      </c>
      <c r="B11843" s="591" t="s">
        <v>12525</v>
      </c>
      <c r="C11843" s="591" t="s">
        <v>8494</v>
      </c>
      <c r="D11843" s="591" t="s">
        <v>8541</v>
      </c>
      <c r="E11843" s="591">
        <v>51.23</v>
      </c>
    </row>
    <row r="11844" spans="1:5">
      <c r="A11844" s="591">
        <v>37443</v>
      </c>
      <c r="B11844" s="591" t="s">
        <v>12526</v>
      </c>
      <c r="C11844" s="591" t="s">
        <v>8494</v>
      </c>
      <c r="D11844" s="591" t="s">
        <v>8541</v>
      </c>
      <c r="E11844" s="591">
        <v>186.25</v>
      </c>
    </row>
    <row r="11845" spans="1:5">
      <c r="A11845" s="591">
        <v>37444</v>
      </c>
      <c r="B11845" s="591" t="s">
        <v>12527</v>
      </c>
      <c r="C11845" s="591" t="s">
        <v>8494</v>
      </c>
      <c r="D11845" s="591" t="s">
        <v>8541</v>
      </c>
      <c r="E11845" s="591">
        <v>189.41</v>
      </c>
    </row>
    <row r="11846" spans="1:5">
      <c r="A11846" s="591">
        <v>37445</v>
      </c>
      <c r="B11846" s="591" t="s">
        <v>12528</v>
      </c>
      <c r="C11846" s="591" t="s">
        <v>8494</v>
      </c>
      <c r="D11846" s="591" t="s">
        <v>8541</v>
      </c>
      <c r="E11846" s="591">
        <v>287.10000000000002</v>
      </c>
    </row>
    <row r="11847" spans="1:5">
      <c r="A11847" s="591">
        <v>37446</v>
      </c>
      <c r="B11847" s="591" t="s">
        <v>12529</v>
      </c>
      <c r="C11847" s="591" t="s">
        <v>8494</v>
      </c>
      <c r="D11847" s="591" t="s">
        <v>8541</v>
      </c>
      <c r="E11847" s="591">
        <v>312.98</v>
      </c>
    </row>
    <row r="11848" spans="1:5">
      <c r="A11848" s="591">
        <v>37447</v>
      </c>
      <c r="B11848" s="591" t="s">
        <v>12530</v>
      </c>
      <c r="C11848" s="591" t="s">
        <v>8494</v>
      </c>
      <c r="D11848" s="591" t="s">
        <v>8541</v>
      </c>
      <c r="E11848" s="591">
        <v>317.88</v>
      </c>
    </row>
    <row r="11849" spans="1:5">
      <c r="A11849" s="591">
        <v>37448</v>
      </c>
      <c r="B11849" s="591" t="s">
        <v>12531</v>
      </c>
      <c r="C11849" s="591" t="s">
        <v>8494</v>
      </c>
      <c r="D11849" s="591" t="s">
        <v>8541</v>
      </c>
      <c r="E11849" s="591">
        <v>436.03</v>
      </c>
    </row>
    <row r="11850" spans="1:5">
      <c r="A11850" s="591">
        <v>37440</v>
      </c>
      <c r="B11850" s="591" t="s">
        <v>12532</v>
      </c>
      <c r="C11850" s="591" t="s">
        <v>8494</v>
      </c>
      <c r="D11850" s="591" t="s">
        <v>8541</v>
      </c>
      <c r="E11850" s="591">
        <v>147.83000000000001</v>
      </c>
    </row>
    <row r="11851" spans="1:5">
      <c r="A11851" s="591">
        <v>37441</v>
      </c>
      <c r="B11851" s="591" t="s">
        <v>12533</v>
      </c>
      <c r="C11851" s="591" t="s">
        <v>8494</v>
      </c>
      <c r="D11851" s="591" t="s">
        <v>8541</v>
      </c>
      <c r="E11851" s="591">
        <v>147.83000000000001</v>
      </c>
    </row>
    <row r="11852" spans="1:5">
      <c r="A11852" s="591">
        <v>37442</v>
      </c>
      <c r="B11852" s="591" t="s">
        <v>12534</v>
      </c>
      <c r="C11852" s="591" t="s">
        <v>8494</v>
      </c>
      <c r="D11852" s="591" t="s">
        <v>8541</v>
      </c>
      <c r="E11852" s="591">
        <v>178.06</v>
      </c>
    </row>
    <row r="11853" spans="1:5">
      <c r="A11853" s="591">
        <v>38017</v>
      </c>
      <c r="B11853" s="591" t="s">
        <v>12535</v>
      </c>
      <c r="C11853" s="591" t="s">
        <v>8494</v>
      </c>
      <c r="D11853" s="591" t="s">
        <v>8495</v>
      </c>
      <c r="E11853" s="591">
        <v>10.96</v>
      </c>
    </row>
    <row r="11854" spans="1:5">
      <c r="A11854" s="591">
        <v>38018</v>
      </c>
      <c r="B11854" s="591" t="s">
        <v>12536</v>
      </c>
      <c r="C11854" s="591" t="s">
        <v>8494</v>
      </c>
      <c r="D11854" s="591" t="s">
        <v>8495</v>
      </c>
      <c r="E11854" s="591">
        <v>12.32</v>
      </c>
    </row>
    <row r="11855" spans="1:5">
      <c r="A11855" s="591">
        <v>39895</v>
      </c>
      <c r="B11855" s="591" t="s">
        <v>12537</v>
      </c>
      <c r="C11855" s="591" t="s">
        <v>8494</v>
      </c>
      <c r="D11855" s="591" t="s">
        <v>8541</v>
      </c>
      <c r="E11855" s="591">
        <v>50.99</v>
      </c>
    </row>
    <row r="11856" spans="1:5">
      <c r="A11856" s="591">
        <v>39896</v>
      </c>
      <c r="B11856" s="591" t="s">
        <v>12538</v>
      </c>
      <c r="C11856" s="591" t="s">
        <v>8494</v>
      </c>
      <c r="D11856" s="591" t="s">
        <v>8541</v>
      </c>
      <c r="E11856" s="591">
        <v>74.739999999999995</v>
      </c>
    </row>
    <row r="11857" spans="1:5">
      <c r="A11857" s="591">
        <v>38873</v>
      </c>
      <c r="B11857" s="591" t="s">
        <v>12539</v>
      </c>
      <c r="C11857" s="591" t="s">
        <v>8494</v>
      </c>
      <c r="D11857" s="591" t="s">
        <v>8541</v>
      </c>
      <c r="E11857" s="591">
        <v>16.41</v>
      </c>
    </row>
    <row r="11858" spans="1:5">
      <c r="A11858" s="591">
        <v>38874</v>
      </c>
      <c r="B11858" s="591" t="s">
        <v>12540</v>
      </c>
      <c r="C11858" s="591" t="s">
        <v>8494</v>
      </c>
      <c r="D11858" s="591" t="s">
        <v>8541</v>
      </c>
      <c r="E11858" s="591">
        <v>20.79</v>
      </c>
    </row>
    <row r="11859" spans="1:5">
      <c r="A11859" s="591">
        <v>38875</v>
      </c>
      <c r="B11859" s="591" t="s">
        <v>12541</v>
      </c>
      <c r="C11859" s="591" t="s">
        <v>8494</v>
      </c>
      <c r="D11859" s="591" t="s">
        <v>8541</v>
      </c>
      <c r="E11859" s="591">
        <v>32.94</v>
      </c>
    </row>
    <row r="11860" spans="1:5">
      <c r="A11860" s="591">
        <v>38876</v>
      </c>
      <c r="B11860" s="591" t="s">
        <v>12542</v>
      </c>
      <c r="C11860" s="591" t="s">
        <v>8494</v>
      </c>
      <c r="D11860" s="591" t="s">
        <v>8541</v>
      </c>
      <c r="E11860" s="591">
        <v>44.27</v>
      </c>
    </row>
    <row r="11861" spans="1:5">
      <c r="A11861" s="591">
        <v>39000</v>
      </c>
      <c r="B11861" s="591" t="s">
        <v>12543</v>
      </c>
      <c r="C11861" s="591" t="s">
        <v>8494</v>
      </c>
      <c r="D11861" s="591" t="s">
        <v>8541</v>
      </c>
      <c r="E11861" s="591">
        <v>28.39</v>
      </c>
    </row>
    <row r="11862" spans="1:5">
      <c r="A11862" s="591">
        <v>38674</v>
      </c>
      <c r="B11862" s="591" t="s">
        <v>12544</v>
      </c>
      <c r="C11862" s="591" t="s">
        <v>8494</v>
      </c>
      <c r="D11862" s="591" t="s">
        <v>8495</v>
      </c>
      <c r="E11862" s="591">
        <v>36.869999999999997</v>
      </c>
    </row>
    <row r="11863" spans="1:5">
      <c r="A11863" s="591">
        <v>38019</v>
      </c>
      <c r="B11863" s="591" t="s">
        <v>12545</v>
      </c>
      <c r="C11863" s="591" t="s">
        <v>8494</v>
      </c>
      <c r="D11863" s="591" t="s">
        <v>8495</v>
      </c>
      <c r="E11863" s="591">
        <v>7.8</v>
      </c>
    </row>
    <row r="11864" spans="1:5">
      <c r="A11864" s="591">
        <v>38020</v>
      </c>
      <c r="B11864" s="591" t="s">
        <v>12546</v>
      </c>
      <c r="C11864" s="591" t="s">
        <v>8494</v>
      </c>
      <c r="D11864" s="591" t="s">
        <v>8495</v>
      </c>
      <c r="E11864" s="591">
        <v>9.61</v>
      </c>
    </row>
    <row r="11865" spans="1:5">
      <c r="A11865" s="591">
        <v>38454</v>
      </c>
      <c r="B11865" s="591" t="s">
        <v>12547</v>
      </c>
      <c r="C11865" s="591" t="s">
        <v>8494</v>
      </c>
      <c r="D11865" s="591" t="s">
        <v>8541</v>
      </c>
      <c r="E11865" s="591">
        <v>10.64</v>
      </c>
    </row>
    <row r="11866" spans="1:5">
      <c r="A11866" s="591">
        <v>38455</v>
      </c>
      <c r="B11866" s="591" t="s">
        <v>12548</v>
      </c>
      <c r="C11866" s="591" t="s">
        <v>8494</v>
      </c>
      <c r="D11866" s="591" t="s">
        <v>8541</v>
      </c>
      <c r="E11866" s="591">
        <v>14.25</v>
      </c>
    </row>
    <row r="11867" spans="1:5">
      <c r="A11867" s="591">
        <v>38462</v>
      </c>
      <c r="B11867" s="591" t="s">
        <v>12549</v>
      </c>
      <c r="C11867" s="591" t="s">
        <v>8494</v>
      </c>
      <c r="D11867" s="591" t="s">
        <v>8541</v>
      </c>
      <c r="E11867" s="591">
        <v>229.76</v>
      </c>
    </row>
    <row r="11868" spans="1:5">
      <c r="A11868" s="591">
        <v>36362</v>
      </c>
      <c r="B11868" s="591" t="s">
        <v>12550</v>
      </c>
      <c r="C11868" s="591" t="s">
        <v>8494</v>
      </c>
      <c r="D11868" s="591" t="s">
        <v>8541</v>
      </c>
      <c r="E11868" s="591">
        <v>3.17</v>
      </c>
    </row>
    <row r="11869" spans="1:5">
      <c r="A11869" s="591">
        <v>36298</v>
      </c>
      <c r="B11869" s="591" t="s">
        <v>12551</v>
      </c>
      <c r="C11869" s="591" t="s">
        <v>8494</v>
      </c>
      <c r="D11869" s="591" t="s">
        <v>8541</v>
      </c>
      <c r="E11869" s="591">
        <v>2.73</v>
      </c>
    </row>
    <row r="11870" spans="1:5">
      <c r="A11870" s="591">
        <v>38456</v>
      </c>
      <c r="B11870" s="591" t="s">
        <v>12552</v>
      </c>
      <c r="C11870" s="591" t="s">
        <v>8494</v>
      </c>
      <c r="D11870" s="591" t="s">
        <v>8541</v>
      </c>
      <c r="E11870" s="591">
        <v>6.79</v>
      </c>
    </row>
    <row r="11871" spans="1:5">
      <c r="A11871" s="591">
        <v>38457</v>
      </c>
      <c r="B11871" s="591" t="s">
        <v>12553</v>
      </c>
      <c r="C11871" s="591" t="s">
        <v>8494</v>
      </c>
      <c r="D11871" s="591" t="s">
        <v>8541</v>
      </c>
      <c r="E11871" s="591">
        <v>12.38</v>
      </c>
    </row>
    <row r="11872" spans="1:5">
      <c r="A11872" s="591">
        <v>38458</v>
      </c>
      <c r="B11872" s="591" t="s">
        <v>12554</v>
      </c>
      <c r="C11872" s="591" t="s">
        <v>8494</v>
      </c>
      <c r="D11872" s="591" t="s">
        <v>8541</v>
      </c>
      <c r="E11872" s="591">
        <v>23.85</v>
      </c>
    </row>
    <row r="11873" spans="1:5">
      <c r="A11873" s="591">
        <v>38459</v>
      </c>
      <c r="B11873" s="591" t="s">
        <v>12555</v>
      </c>
      <c r="C11873" s="591" t="s">
        <v>8494</v>
      </c>
      <c r="D11873" s="591" t="s">
        <v>8541</v>
      </c>
      <c r="E11873" s="591">
        <v>37.49</v>
      </c>
    </row>
    <row r="11874" spans="1:5">
      <c r="A11874" s="591">
        <v>38460</v>
      </c>
      <c r="B11874" s="591" t="s">
        <v>12556</v>
      </c>
      <c r="C11874" s="591" t="s">
        <v>8494</v>
      </c>
      <c r="D11874" s="591" t="s">
        <v>8541</v>
      </c>
      <c r="E11874" s="591">
        <v>80.430000000000007</v>
      </c>
    </row>
    <row r="11875" spans="1:5">
      <c r="A11875" s="591">
        <v>38461</v>
      </c>
      <c r="B11875" s="591" t="s">
        <v>12557</v>
      </c>
      <c r="C11875" s="591" t="s">
        <v>8494</v>
      </c>
      <c r="D11875" s="591" t="s">
        <v>8541</v>
      </c>
      <c r="E11875" s="591">
        <v>107.93</v>
      </c>
    </row>
    <row r="11876" spans="1:5">
      <c r="A11876" s="591">
        <v>7094</v>
      </c>
      <c r="B11876" s="591" t="s">
        <v>12558</v>
      </c>
      <c r="C11876" s="591" t="s">
        <v>8494</v>
      </c>
      <c r="D11876" s="591" t="s">
        <v>8495</v>
      </c>
      <c r="E11876" s="591">
        <v>11.55</v>
      </c>
    </row>
    <row r="11877" spans="1:5">
      <c r="A11877" s="591">
        <v>7116</v>
      </c>
      <c r="B11877" s="591" t="s">
        <v>12559</v>
      </c>
      <c r="C11877" s="591" t="s">
        <v>8494</v>
      </c>
      <c r="D11877" s="591" t="s">
        <v>8495</v>
      </c>
      <c r="E11877" s="591">
        <v>3.7</v>
      </c>
    </row>
    <row r="11878" spans="1:5">
      <c r="A11878" s="591">
        <v>7118</v>
      </c>
      <c r="B11878" s="591" t="s">
        <v>12560</v>
      </c>
      <c r="C11878" s="591" t="s">
        <v>8494</v>
      </c>
      <c r="D11878" s="591" t="s">
        <v>8495</v>
      </c>
      <c r="E11878" s="591">
        <v>23.76</v>
      </c>
    </row>
    <row r="11879" spans="1:5">
      <c r="A11879" s="591">
        <v>7098</v>
      </c>
      <c r="B11879" s="591" t="s">
        <v>12561</v>
      </c>
      <c r="C11879" s="591" t="s">
        <v>8494</v>
      </c>
      <c r="D11879" s="591" t="s">
        <v>8495</v>
      </c>
      <c r="E11879" s="591">
        <v>3.53</v>
      </c>
    </row>
    <row r="11880" spans="1:5">
      <c r="A11880" s="591">
        <v>7110</v>
      </c>
      <c r="B11880" s="591" t="s">
        <v>12562</v>
      </c>
      <c r="C11880" s="591" t="s">
        <v>8494</v>
      </c>
      <c r="D11880" s="591" t="s">
        <v>8495</v>
      </c>
      <c r="E11880" s="591">
        <v>45.18</v>
      </c>
    </row>
    <row r="11881" spans="1:5">
      <c r="A11881" s="591">
        <v>7123</v>
      </c>
      <c r="B11881" s="591" t="s">
        <v>12563</v>
      </c>
      <c r="C11881" s="591" t="s">
        <v>8494</v>
      </c>
      <c r="D11881" s="591" t="s">
        <v>8495</v>
      </c>
      <c r="E11881" s="591">
        <v>4.2699999999999996</v>
      </c>
    </row>
    <row r="11882" spans="1:5">
      <c r="A11882" s="591">
        <v>7121</v>
      </c>
      <c r="B11882" s="591" t="s">
        <v>12564</v>
      </c>
      <c r="C11882" s="591" t="s">
        <v>8494</v>
      </c>
      <c r="D11882" s="591" t="s">
        <v>8495</v>
      </c>
      <c r="E11882" s="591">
        <v>8.4499999999999993</v>
      </c>
    </row>
    <row r="11883" spans="1:5">
      <c r="A11883" s="591">
        <v>7137</v>
      </c>
      <c r="B11883" s="591" t="s">
        <v>12565</v>
      </c>
      <c r="C11883" s="591" t="s">
        <v>8494</v>
      </c>
      <c r="D11883" s="591" t="s">
        <v>8495</v>
      </c>
      <c r="E11883" s="591">
        <v>9.23</v>
      </c>
    </row>
    <row r="11884" spans="1:5">
      <c r="A11884" s="591">
        <v>7122</v>
      </c>
      <c r="B11884" s="591" t="s">
        <v>12566</v>
      </c>
      <c r="C11884" s="591" t="s">
        <v>8494</v>
      </c>
      <c r="D11884" s="591" t="s">
        <v>8495</v>
      </c>
      <c r="E11884" s="591">
        <v>10.16</v>
      </c>
    </row>
    <row r="11885" spans="1:5">
      <c r="A11885" s="591">
        <v>7114</v>
      </c>
      <c r="B11885" s="591" t="s">
        <v>12567</v>
      </c>
      <c r="C11885" s="591" t="s">
        <v>8494</v>
      </c>
      <c r="D11885" s="591" t="s">
        <v>8495</v>
      </c>
      <c r="E11885" s="591">
        <v>11.81</v>
      </c>
    </row>
    <row r="11886" spans="1:5">
      <c r="A11886" s="591">
        <v>7109</v>
      </c>
      <c r="B11886" s="591" t="s">
        <v>12568</v>
      </c>
      <c r="C11886" s="591" t="s">
        <v>8494</v>
      </c>
      <c r="D11886" s="591" t="s">
        <v>8495</v>
      </c>
      <c r="E11886" s="591">
        <v>2.34</v>
      </c>
    </row>
    <row r="11887" spans="1:5">
      <c r="A11887" s="591">
        <v>7135</v>
      </c>
      <c r="B11887" s="591" t="s">
        <v>12569</v>
      </c>
      <c r="C11887" s="591" t="s">
        <v>8494</v>
      </c>
      <c r="D11887" s="591" t="s">
        <v>8495</v>
      </c>
      <c r="E11887" s="591">
        <v>4.79</v>
      </c>
    </row>
    <row r="11888" spans="1:5">
      <c r="A11888" s="591">
        <v>37947</v>
      </c>
      <c r="B11888" s="591" t="s">
        <v>12570</v>
      </c>
      <c r="C11888" s="591" t="s">
        <v>8494</v>
      </c>
      <c r="D11888" s="591" t="s">
        <v>8495</v>
      </c>
      <c r="E11888" s="591">
        <v>3.9</v>
      </c>
    </row>
    <row r="11889" spans="1:5">
      <c r="A11889" s="591">
        <v>7103</v>
      </c>
      <c r="B11889" s="591" t="s">
        <v>12571</v>
      </c>
      <c r="C11889" s="591" t="s">
        <v>8494</v>
      </c>
      <c r="D11889" s="591" t="s">
        <v>8495</v>
      </c>
      <c r="E11889" s="591">
        <v>12.7</v>
      </c>
    </row>
    <row r="11890" spans="1:5">
      <c r="A11890" s="591">
        <v>40419</v>
      </c>
      <c r="B11890" s="591" t="s">
        <v>12572</v>
      </c>
      <c r="C11890" s="591" t="s">
        <v>8494</v>
      </c>
      <c r="D11890" s="591" t="s">
        <v>8541</v>
      </c>
      <c r="E11890" s="591">
        <v>34.69</v>
      </c>
    </row>
    <row r="11891" spans="1:5">
      <c r="A11891" s="591">
        <v>40420</v>
      </c>
      <c r="B11891" s="591" t="s">
        <v>12573</v>
      </c>
      <c r="C11891" s="591" t="s">
        <v>8494</v>
      </c>
      <c r="D11891" s="591" t="s">
        <v>8541</v>
      </c>
      <c r="E11891" s="591">
        <v>50.61</v>
      </c>
    </row>
    <row r="11892" spans="1:5">
      <c r="A11892" s="591">
        <v>40421</v>
      </c>
      <c r="B11892" s="591" t="s">
        <v>12574</v>
      </c>
      <c r="C11892" s="591" t="s">
        <v>8494</v>
      </c>
      <c r="D11892" s="591" t="s">
        <v>8541</v>
      </c>
      <c r="E11892" s="591">
        <v>53.88</v>
      </c>
    </row>
    <row r="11893" spans="1:5">
      <c r="A11893" s="591">
        <v>38905</v>
      </c>
      <c r="B11893" s="591" t="s">
        <v>12575</v>
      </c>
      <c r="C11893" s="591" t="s">
        <v>8494</v>
      </c>
      <c r="D11893" s="591" t="s">
        <v>8541</v>
      </c>
      <c r="E11893" s="591">
        <v>21.24</v>
      </c>
    </row>
    <row r="11894" spans="1:5">
      <c r="A11894" s="591">
        <v>38907</v>
      </c>
      <c r="B11894" s="591" t="s">
        <v>12576</v>
      </c>
      <c r="C11894" s="591" t="s">
        <v>8494</v>
      </c>
      <c r="D11894" s="591" t="s">
        <v>8541</v>
      </c>
      <c r="E11894" s="591">
        <v>20.48</v>
      </c>
    </row>
    <row r="11895" spans="1:5">
      <c r="A11895" s="591">
        <v>38910</v>
      </c>
      <c r="B11895" s="591" t="s">
        <v>12577</v>
      </c>
      <c r="C11895" s="591" t="s">
        <v>8494</v>
      </c>
      <c r="D11895" s="591" t="s">
        <v>8541</v>
      </c>
      <c r="E11895" s="591">
        <v>23.95</v>
      </c>
    </row>
    <row r="11896" spans="1:5">
      <c r="A11896" s="591">
        <v>11655</v>
      </c>
      <c r="B11896" s="591" t="s">
        <v>12578</v>
      </c>
      <c r="C11896" s="591" t="s">
        <v>8494</v>
      </c>
      <c r="D11896" s="591" t="s">
        <v>8495</v>
      </c>
      <c r="E11896" s="591">
        <v>17.11</v>
      </c>
    </row>
    <row r="11897" spans="1:5">
      <c r="A11897" s="591">
        <v>11656</v>
      </c>
      <c r="B11897" s="591" t="s">
        <v>12579</v>
      </c>
      <c r="C11897" s="591" t="s">
        <v>8494</v>
      </c>
      <c r="D11897" s="591" t="s">
        <v>8495</v>
      </c>
      <c r="E11897" s="591">
        <v>19.64</v>
      </c>
    </row>
    <row r="11898" spans="1:5">
      <c r="A11898" s="591">
        <v>7091</v>
      </c>
      <c r="B11898" s="591" t="s">
        <v>12580</v>
      </c>
      <c r="C11898" s="591" t="s">
        <v>8494</v>
      </c>
      <c r="D11898" s="591" t="s">
        <v>8495</v>
      </c>
      <c r="E11898" s="591">
        <v>16.09</v>
      </c>
    </row>
    <row r="11899" spans="1:5">
      <c r="A11899" s="591">
        <v>37948</v>
      </c>
      <c r="B11899" s="591" t="s">
        <v>12581</v>
      </c>
      <c r="C11899" s="591" t="s">
        <v>8494</v>
      </c>
      <c r="D11899" s="591" t="s">
        <v>8495</v>
      </c>
      <c r="E11899" s="591">
        <v>3.72</v>
      </c>
    </row>
    <row r="11900" spans="1:5">
      <c r="A11900" s="591">
        <v>7097</v>
      </c>
      <c r="B11900" s="591" t="s">
        <v>12582</v>
      </c>
      <c r="C11900" s="591" t="s">
        <v>8494</v>
      </c>
      <c r="D11900" s="591" t="s">
        <v>8495</v>
      </c>
      <c r="E11900" s="591">
        <v>7.56</v>
      </c>
    </row>
    <row r="11901" spans="1:5">
      <c r="A11901" s="591">
        <v>11658</v>
      </c>
      <c r="B11901" s="591" t="s">
        <v>12583</v>
      </c>
      <c r="C11901" s="591" t="s">
        <v>8494</v>
      </c>
      <c r="D11901" s="591" t="s">
        <v>8495</v>
      </c>
      <c r="E11901" s="591">
        <v>16.7</v>
      </c>
    </row>
    <row r="11902" spans="1:5">
      <c r="A11902" s="591">
        <v>7146</v>
      </c>
      <c r="B11902" s="591" t="s">
        <v>12584</v>
      </c>
      <c r="C11902" s="591" t="s">
        <v>8494</v>
      </c>
      <c r="D11902" s="591" t="s">
        <v>8495</v>
      </c>
      <c r="E11902" s="591">
        <v>154.63</v>
      </c>
    </row>
    <row r="11903" spans="1:5">
      <c r="A11903" s="591">
        <v>7138</v>
      </c>
      <c r="B11903" s="591" t="s">
        <v>12585</v>
      </c>
      <c r="C11903" s="591" t="s">
        <v>8494</v>
      </c>
      <c r="D11903" s="591" t="s">
        <v>8495</v>
      </c>
      <c r="E11903" s="591">
        <v>0.98</v>
      </c>
    </row>
    <row r="11904" spans="1:5">
      <c r="A11904" s="591">
        <v>7139</v>
      </c>
      <c r="B11904" s="591" t="s">
        <v>12586</v>
      </c>
      <c r="C11904" s="591" t="s">
        <v>8494</v>
      </c>
      <c r="D11904" s="591" t="s">
        <v>8495</v>
      </c>
      <c r="E11904" s="591">
        <v>1.1100000000000001</v>
      </c>
    </row>
    <row r="11905" spans="1:5">
      <c r="A11905" s="591">
        <v>7140</v>
      </c>
      <c r="B11905" s="591" t="s">
        <v>12587</v>
      </c>
      <c r="C11905" s="591" t="s">
        <v>8494</v>
      </c>
      <c r="D11905" s="591" t="s">
        <v>8495</v>
      </c>
      <c r="E11905" s="591">
        <v>3.48</v>
      </c>
    </row>
    <row r="11906" spans="1:5">
      <c r="A11906" s="591">
        <v>7141</v>
      </c>
      <c r="B11906" s="591" t="s">
        <v>12588</v>
      </c>
      <c r="C11906" s="591" t="s">
        <v>8494</v>
      </c>
      <c r="D11906" s="591" t="s">
        <v>8495</v>
      </c>
      <c r="E11906" s="591">
        <v>8.51</v>
      </c>
    </row>
    <row r="11907" spans="1:5">
      <c r="A11907" s="591">
        <v>7143</v>
      </c>
      <c r="B11907" s="591" t="s">
        <v>12589</v>
      </c>
      <c r="C11907" s="591" t="s">
        <v>8494</v>
      </c>
      <c r="D11907" s="591" t="s">
        <v>8495</v>
      </c>
      <c r="E11907" s="591">
        <v>28.55</v>
      </c>
    </row>
    <row r="11908" spans="1:5">
      <c r="A11908" s="591">
        <v>7144</v>
      </c>
      <c r="B11908" s="591" t="s">
        <v>12590</v>
      </c>
      <c r="C11908" s="591" t="s">
        <v>8494</v>
      </c>
      <c r="D11908" s="591" t="s">
        <v>8495</v>
      </c>
      <c r="E11908" s="591">
        <v>52.96</v>
      </c>
    </row>
    <row r="11909" spans="1:5">
      <c r="A11909" s="591">
        <v>7145</v>
      </c>
      <c r="B11909" s="591" t="s">
        <v>12591</v>
      </c>
      <c r="C11909" s="591" t="s">
        <v>8494</v>
      </c>
      <c r="D11909" s="591" t="s">
        <v>8495</v>
      </c>
      <c r="E11909" s="591">
        <v>72.010000000000005</v>
      </c>
    </row>
    <row r="11910" spans="1:5">
      <c r="A11910" s="591">
        <v>7142</v>
      </c>
      <c r="B11910" s="591" t="s">
        <v>12592</v>
      </c>
      <c r="C11910" s="591" t="s">
        <v>8494</v>
      </c>
      <c r="D11910" s="591" t="s">
        <v>8495</v>
      </c>
      <c r="E11910" s="591">
        <v>8.89</v>
      </c>
    </row>
    <row r="11911" spans="1:5">
      <c r="A11911" s="591">
        <v>3593</v>
      </c>
      <c r="B11911" s="591" t="s">
        <v>12593</v>
      </c>
      <c r="C11911" s="591" t="s">
        <v>8494</v>
      </c>
      <c r="D11911" s="591" t="s">
        <v>8495</v>
      </c>
      <c r="E11911" s="591">
        <v>73.760000000000005</v>
      </c>
    </row>
    <row r="11912" spans="1:5">
      <c r="A11912" s="591">
        <v>3588</v>
      </c>
      <c r="B11912" s="591" t="s">
        <v>12594</v>
      </c>
      <c r="C11912" s="591" t="s">
        <v>8494</v>
      </c>
      <c r="D11912" s="591" t="s">
        <v>8495</v>
      </c>
      <c r="E11912" s="591">
        <v>56.86</v>
      </c>
    </row>
    <row r="11913" spans="1:5">
      <c r="A11913" s="591">
        <v>3585</v>
      </c>
      <c r="B11913" s="591" t="s">
        <v>12595</v>
      </c>
      <c r="C11913" s="591" t="s">
        <v>8494</v>
      </c>
      <c r="D11913" s="591" t="s">
        <v>8495</v>
      </c>
      <c r="E11913" s="591">
        <v>17.559999999999999</v>
      </c>
    </row>
    <row r="11914" spans="1:5">
      <c r="A11914" s="591">
        <v>3587</v>
      </c>
      <c r="B11914" s="591" t="s">
        <v>12596</v>
      </c>
      <c r="C11914" s="591" t="s">
        <v>8494</v>
      </c>
      <c r="D11914" s="591" t="s">
        <v>8495</v>
      </c>
      <c r="E11914" s="591">
        <v>35.28</v>
      </c>
    </row>
    <row r="11915" spans="1:5">
      <c r="A11915" s="591">
        <v>3590</v>
      </c>
      <c r="B11915" s="591" t="s">
        <v>12597</v>
      </c>
      <c r="C11915" s="591" t="s">
        <v>8494</v>
      </c>
      <c r="D11915" s="591" t="s">
        <v>8495</v>
      </c>
      <c r="E11915" s="591">
        <v>209.44</v>
      </c>
    </row>
    <row r="11916" spans="1:5">
      <c r="A11916" s="591">
        <v>3589</v>
      </c>
      <c r="B11916" s="591" t="s">
        <v>12598</v>
      </c>
      <c r="C11916" s="591" t="s">
        <v>8494</v>
      </c>
      <c r="D11916" s="591" t="s">
        <v>8495</v>
      </c>
      <c r="E11916" s="591">
        <v>112.41</v>
      </c>
    </row>
    <row r="11917" spans="1:5">
      <c r="A11917" s="591">
        <v>3586</v>
      </c>
      <c r="B11917" s="591" t="s">
        <v>12599</v>
      </c>
      <c r="C11917" s="591" t="s">
        <v>8494</v>
      </c>
      <c r="D11917" s="591" t="s">
        <v>8495</v>
      </c>
      <c r="E11917" s="591">
        <v>23</v>
      </c>
    </row>
    <row r="11918" spans="1:5">
      <c r="A11918" s="591">
        <v>3592</v>
      </c>
      <c r="B11918" s="591" t="s">
        <v>12600</v>
      </c>
      <c r="C11918" s="591" t="s">
        <v>8494</v>
      </c>
      <c r="D11918" s="591" t="s">
        <v>8495</v>
      </c>
      <c r="E11918" s="591">
        <v>331.06</v>
      </c>
    </row>
    <row r="11919" spans="1:5">
      <c r="A11919" s="591">
        <v>3591</v>
      </c>
      <c r="B11919" s="591" t="s">
        <v>12601</v>
      </c>
      <c r="C11919" s="591" t="s">
        <v>8494</v>
      </c>
      <c r="D11919" s="591" t="s">
        <v>8495</v>
      </c>
      <c r="E11919" s="591">
        <v>530.70000000000005</v>
      </c>
    </row>
    <row r="11920" spans="1:5">
      <c r="A11920" s="591">
        <v>40396</v>
      </c>
      <c r="B11920" s="591" t="s">
        <v>12602</v>
      </c>
      <c r="C11920" s="591" t="s">
        <v>8494</v>
      </c>
      <c r="D11920" s="591" t="s">
        <v>8541</v>
      </c>
      <c r="E11920" s="591">
        <v>130.11000000000001</v>
      </c>
    </row>
    <row r="11921" spans="1:5">
      <c r="A11921" s="591">
        <v>40395</v>
      </c>
      <c r="B11921" s="591" t="s">
        <v>12603</v>
      </c>
      <c r="C11921" s="591" t="s">
        <v>8494</v>
      </c>
      <c r="D11921" s="591" t="s">
        <v>8541</v>
      </c>
      <c r="E11921" s="591">
        <v>99.85</v>
      </c>
    </row>
    <row r="11922" spans="1:5">
      <c r="A11922" s="591">
        <v>40392</v>
      </c>
      <c r="B11922" s="591" t="s">
        <v>12604</v>
      </c>
      <c r="C11922" s="591" t="s">
        <v>8494</v>
      </c>
      <c r="D11922" s="591" t="s">
        <v>8541</v>
      </c>
      <c r="E11922" s="591">
        <v>32.130000000000003</v>
      </c>
    </row>
    <row r="11923" spans="1:5">
      <c r="A11923" s="591">
        <v>40394</v>
      </c>
      <c r="B11923" s="591" t="s">
        <v>12605</v>
      </c>
      <c r="C11923" s="591" t="s">
        <v>8494</v>
      </c>
      <c r="D11923" s="591" t="s">
        <v>8541</v>
      </c>
      <c r="E11923" s="591">
        <v>65.010000000000005</v>
      </c>
    </row>
    <row r="11924" spans="1:5">
      <c r="A11924" s="591">
        <v>40398</v>
      </c>
      <c r="B11924" s="591" t="s">
        <v>12606</v>
      </c>
      <c r="C11924" s="591" t="s">
        <v>8494</v>
      </c>
      <c r="D11924" s="591" t="s">
        <v>8541</v>
      </c>
      <c r="E11924" s="591">
        <v>417.42</v>
      </c>
    </row>
    <row r="11925" spans="1:5">
      <c r="A11925" s="591">
        <v>40397</v>
      </c>
      <c r="B11925" s="591" t="s">
        <v>12607</v>
      </c>
      <c r="C11925" s="591" t="s">
        <v>8494</v>
      </c>
      <c r="D11925" s="591" t="s">
        <v>8541</v>
      </c>
      <c r="E11925" s="591">
        <v>213.77</v>
      </c>
    </row>
    <row r="11926" spans="1:5">
      <c r="A11926" s="591">
        <v>40393</v>
      </c>
      <c r="B11926" s="591" t="s">
        <v>12608</v>
      </c>
      <c r="C11926" s="591" t="s">
        <v>8494</v>
      </c>
      <c r="D11926" s="591" t="s">
        <v>8541</v>
      </c>
      <c r="E11926" s="591">
        <v>41.38</v>
      </c>
    </row>
    <row r="11927" spans="1:5">
      <c r="A11927" s="591">
        <v>40399</v>
      </c>
      <c r="B11927" s="591" t="s">
        <v>12609</v>
      </c>
      <c r="C11927" s="591" t="s">
        <v>8494</v>
      </c>
      <c r="D11927" s="591" t="s">
        <v>8541</v>
      </c>
      <c r="E11927" s="591">
        <v>682.89</v>
      </c>
    </row>
    <row r="11928" spans="1:5">
      <c r="A11928" s="591">
        <v>39322</v>
      </c>
      <c r="B11928" s="591" t="s">
        <v>12610</v>
      </c>
      <c r="C11928" s="591" t="s">
        <v>8494</v>
      </c>
      <c r="D11928" s="591" t="s">
        <v>8541</v>
      </c>
      <c r="E11928" s="591">
        <v>10.1</v>
      </c>
    </row>
    <row r="11929" spans="1:5">
      <c r="A11929" s="591">
        <v>39289</v>
      </c>
      <c r="B11929" s="591" t="s">
        <v>12611</v>
      </c>
      <c r="C11929" s="591" t="s">
        <v>8494</v>
      </c>
      <c r="D11929" s="591" t="s">
        <v>8541</v>
      </c>
      <c r="E11929" s="591">
        <v>18.84</v>
      </c>
    </row>
    <row r="11930" spans="1:5">
      <c r="A11930" s="591">
        <v>39290</v>
      </c>
      <c r="B11930" s="591" t="s">
        <v>12612</v>
      </c>
      <c r="C11930" s="591" t="s">
        <v>8494</v>
      </c>
      <c r="D11930" s="591" t="s">
        <v>8541</v>
      </c>
      <c r="E11930" s="591">
        <v>31.8</v>
      </c>
    </row>
    <row r="11931" spans="1:5">
      <c r="A11931" s="591">
        <v>39291</v>
      </c>
      <c r="B11931" s="591" t="s">
        <v>12613</v>
      </c>
      <c r="C11931" s="591" t="s">
        <v>8494</v>
      </c>
      <c r="D11931" s="591" t="s">
        <v>8541</v>
      </c>
      <c r="E11931" s="591">
        <v>35.17</v>
      </c>
    </row>
    <row r="11932" spans="1:5">
      <c r="A11932" s="591">
        <v>41892</v>
      </c>
      <c r="B11932" s="591" t="s">
        <v>12614</v>
      </c>
      <c r="C11932" s="591" t="s">
        <v>8494</v>
      </c>
      <c r="D11932" s="591" t="s">
        <v>8495</v>
      </c>
      <c r="E11932" s="591">
        <v>99.8</v>
      </c>
    </row>
    <row r="11933" spans="1:5">
      <c r="A11933" s="591">
        <v>7048</v>
      </c>
      <c r="B11933" s="591" t="s">
        <v>12615</v>
      </c>
      <c r="C11933" s="591" t="s">
        <v>8494</v>
      </c>
      <c r="D11933" s="591" t="s">
        <v>8495</v>
      </c>
      <c r="E11933" s="591">
        <v>21.54</v>
      </c>
    </row>
    <row r="11934" spans="1:5">
      <c r="A11934" s="591">
        <v>7088</v>
      </c>
      <c r="B11934" s="591" t="s">
        <v>12616</v>
      </c>
      <c r="C11934" s="591" t="s">
        <v>8494</v>
      </c>
      <c r="D11934" s="591" t="s">
        <v>8495</v>
      </c>
      <c r="E11934" s="591">
        <v>47.1</v>
      </c>
    </row>
    <row r="11935" spans="1:5">
      <c r="A11935" s="591">
        <v>20179</v>
      </c>
      <c r="B11935" s="591" t="s">
        <v>12617</v>
      </c>
      <c r="C11935" s="591" t="s">
        <v>8494</v>
      </c>
      <c r="D11935" s="591" t="s">
        <v>8495</v>
      </c>
      <c r="E11935" s="591">
        <v>44.02</v>
      </c>
    </row>
    <row r="11936" spans="1:5">
      <c r="A11936" s="591">
        <v>20178</v>
      </c>
      <c r="B11936" s="591" t="s">
        <v>12618</v>
      </c>
      <c r="C11936" s="591" t="s">
        <v>8494</v>
      </c>
      <c r="D11936" s="591" t="s">
        <v>8495</v>
      </c>
      <c r="E11936" s="591">
        <v>52.77</v>
      </c>
    </row>
    <row r="11937" spans="1:5">
      <c r="A11937" s="591">
        <v>20180</v>
      </c>
      <c r="B11937" s="591" t="s">
        <v>12619</v>
      </c>
      <c r="C11937" s="591" t="s">
        <v>8494</v>
      </c>
      <c r="D11937" s="591" t="s">
        <v>8495</v>
      </c>
      <c r="E11937" s="591">
        <v>87.09</v>
      </c>
    </row>
    <row r="11938" spans="1:5">
      <c r="A11938" s="591">
        <v>20181</v>
      </c>
      <c r="B11938" s="591" t="s">
        <v>12620</v>
      </c>
      <c r="C11938" s="591" t="s">
        <v>8494</v>
      </c>
      <c r="D11938" s="591" t="s">
        <v>8495</v>
      </c>
      <c r="E11938" s="591">
        <v>116.61</v>
      </c>
    </row>
    <row r="11939" spans="1:5">
      <c r="A11939" s="591">
        <v>20177</v>
      </c>
      <c r="B11939" s="591" t="s">
        <v>12621</v>
      </c>
      <c r="C11939" s="591" t="s">
        <v>8494</v>
      </c>
      <c r="D11939" s="591" t="s">
        <v>8495</v>
      </c>
      <c r="E11939" s="591">
        <v>28.84</v>
      </c>
    </row>
    <row r="11940" spans="1:5">
      <c r="A11940" s="591">
        <v>7070</v>
      </c>
      <c r="B11940" s="591" t="s">
        <v>12622</v>
      </c>
      <c r="C11940" s="591" t="s">
        <v>8494</v>
      </c>
      <c r="D11940" s="591" t="s">
        <v>8495</v>
      </c>
      <c r="E11940" s="591">
        <v>206.99</v>
      </c>
    </row>
    <row r="11941" spans="1:5">
      <c r="A11941" s="591">
        <v>40945</v>
      </c>
      <c r="B11941" s="591" t="s">
        <v>12623</v>
      </c>
      <c r="C11941" s="591" t="s">
        <v>8643</v>
      </c>
      <c r="D11941" s="591" t="s">
        <v>8495</v>
      </c>
      <c r="E11941" s="591">
        <v>13.58</v>
      </c>
    </row>
    <row r="11942" spans="1:5">
      <c r="A11942" s="591">
        <v>40946</v>
      </c>
      <c r="B11942" s="591" t="s">
        <v>12624</v>
      </c>
      <c r="C11942" s="591" t="s">
        <v>8645</v>
      </c>
      <c r="D11942" s="591" t="s">
        <v>8495</v>
      </c>
      <c r="E11942" s="602">
        <v>2386.33</v>
      </c>
    </row>
    <row r="11943" spans="1:5">
      <c r="A11943" s="591">
        <v>7153</v>
      </c>
      <c r="B11943" s="591" t="s">
        <v>12625</v>
      </c>
      <c r="C11943" s="591" t="s">
        <v>8643</v>
      </c>
      <c r="D11943" s="591" t="s">
        <v>8495</v>
      </c>
      <c r="E11943" s="591">
        <v>23.62</v>
      </c>
    </row>
    <row r="11944" spans="1:5">
      <c r="A11944" s="591">
        <v>41089</v>
      </c>
      <c r="B11944" s="591" t="s">
        <v>12626</v>
      </c>
      <c r="C11944" s="591" t="s">
        <v>8645</v>
      </c>
      <c r="D11944" s="591" t="s">
        <v>8495</v>
      </c>
      <c r="E11944" s="602">
        <v>4152.76</v>
      </c>
    </row>
    <row r="11945" spans="1:5">
      <c r="A11945" s="591">
        <v>40943</v>
      </c>
      <c r="B11945" s="591" t="s">
        <v>12627</v>
      </c>
      <c r="C11945" s="591" t="s">
        <v>8643</v>
      </c>
      <c r="D11945" s="591" t="s">
        <v>8495</v>
      </c>
      <c r="E11945" s="591">
        <v>23.39</v>
      </c>
    </row>
    <row r="11946" spans="1:5">
      <c r="A11946" s="591">
        <v>40944</v>
      </c>
      <c r="B11946" s="591" t="s">
        <v>12628</v>
      </c>
      <c r="C11946" s="591" t="s">
        <v>8645</v>
      </c>
      <c r="D11946" s="591" t="s">
        <v>8495</v>
      </c>
      <c r="E11946" s="602">
        <v>4112.03</v>
      </c>
    </row>
    <row r="11947" spans="1:5">
      <c r="A11947" s="591">
        <v>6175</v>
      </c>
      <c r="B11947" s="591" t="s">
        <v>12629</v>
      </c>
      <c r="C11947" s="591" t="s">
        <v>8643</v>
      </c>
      <c r="D11947" s="591" t="s">
        <v>8495</v>
      </c>
      <c r="E11947" s="591">
        <v>18.190000000000001</v>
      </c>
    </row>
    <row r="11948" spans="1:5">
      <c r="A11948" s="591">
        <v>41092</v>
      </c>
      <c r="B11948" s="591" t="s">
        <v>12630</v>
      </c>
      <c r="C11948" s="591" t="s">
        <v>8645</v>
      </c>
      <c r="D11948" s="591" t="s">
        <v>8495</v>
      </c>
      <c r="E11948" s="602">
        <v>3197.81</v>
      </c>
    </row>
    <row r="11949" spans="1:5">
      <c r="A11949" s="591">
        <v>37712</v>
      </c>
      <c r="B11949" s="591" t="s">
        <v>12631</v>
      </c>
      <c r="C11949" s="591" t="s">
        <v>8898</v>
      </c>
      <c r="D11949" s="591" t="s">
        <v>8495</v>
      </c>
      <c r="E11949" s="591">
        <v>67.97</v>
      </c>
    </row>
    <row r="11950" spans="1:5">
      <c r="A11950" s="591">
        <v>34558</v>
      </c>
      <c r="B11950" s="591" t="s">
        <v>12632</v>
      </c>
      <c r="C11950" s="591" t="s">
        <v>8539</v>
      </c>
      <c r="D11950" s="591" t="s">
        <v>8495</v>
      </c>
      <c r="E11950" s="591">
        <v>3.99</v>
      </c>
    </row>
    <row r="11951" spans="1:5">
      <c r="A11951" s="591">
        <v>34547</v>
      </c>
      <c r="B11951" s="591" t="s">
        <v>12633</v>
      </c>
      <c r="C11951" s="591" t="s">
        <v>8539</v>
      </c>
      <c r="D11951" s="591" t="s">
        <v>8495</v>
      </c>
      <c r="E11951" s="591">
        <v>4.9000000000000004</v>
      </c>
    </row>
    <row r="11952" spans="1:5">
      <c r="A11952" s="591">
        <v>34548</v>
      </c>
      <c r="B11952" s="591" t="s">
        <v>12634</v>
      </c>
      <c r="C11952" s="591" t="s">
        <v>8539</v>
      </c>
      <c r="D11952" s="591" t="s">
        <v>8495</v>
      </c>
      <c r="E11952" s="591">
        <v>8.0399999999999991</v>
      </c>
    </row>
    <row r="11953" spans="1:5">
      <c r="A11953" s="591">
        <v>34550</v>
      </c>
      <c r="B11953" s="591" t="s">
        <v>12635</v>
      </c>
      <c r="C11953" s="591" t="s">
        <v>8539</v>
      </c>
      <c r="D11953" s="591" t="s">
        <v>8495</v>
      </c>
      <c r="E11953" s="591">
        <v>2.12</v>
      </c>
    </row>
    <row r="11954" spans="1:5">
      <c r="A11954" s="591">
        <v>34557</v>
      </c>
      <c r="B11954" s="591" t="s">
        <v>12636</v>
      </c>
      <c r="C11954" s="591" t="s">
        <v>8539</v>
      </c>
      <c r="D11954" s="591" t="s">
        <v>8495</v>
      </c>
      <c r="E11954" s="591">
        <v>3.1</v>
      </c>
    </row>
    <row r="11955" spans="1:5">
      <c r="A11955" s="591">
        <v>37411</v>
      </c>
      <c r="B11955" s="591" t="s">
        <v>12637</v>
      </c>
      <c r="C11955" s="591" t="s">
        <v>8898</v>
      </c>
      <c r="D11955" s="591" t="s">
        <v>8495</v>
      </c>
      <c r="E11955" s="591">
        <v>22.7</v>
      </c>
    </row>
    <row r="11956" spans="1:5">
      <c r="A11956" s="591">
        <v>39508</v>
      </c>
      <c r="B11956" s="591" t="s">
        <v>12638</v>
      </c>
      <c r="C11956" s="591" t="s">
        <v>8898</v>
      </c>
      <c r="D11956" s="591" t="s">
        <v>8495</v>
      </c>
      <c r="E11956" s="591">
        <v>12.75</v>
      </c>
    </row>
    <row r="11957" spans="1:5">
      <c r="A11957" s="591">
        <v>39507</v>
      </c>
      <c r="B11957" s="591" t="s">
        <v>12639</v>
      </c>
      <c r="C11957" s="591" t="s">
        <v>8898</v>
      </c>
      <c r="D11957" s="591" t="s">
        <v>8495</v>
      </c>
      <c r="E11957" s="591">
        <v>19.02</v>
      </c>
    </row>
    <row r="11958" spans="1:5">
      <c r="A11958" s="591">
        <v>7155</v>
      </c>
      <c r="B11958" s="591" t="s">
        <v>12640</v>
      </c>
      <c r="C11958" s="591" t="s">
        <v>8898</v>
      </c>
      <c r="D11958" s="591" t="s">
        <v>8495</v>
      </c>
      <c r="E11958" s="591">
        <v>24.42</v>
      </c>
    </row>
    <row r="11959" spans="1:5">
      <c r="A11959" s="591">
        <v>42406</v>
      </c>
      <c r="B11959" s="591" t="s">
        <v>12641</v>
      </c>
      <c r="C11959" s="591" t="s">
        <v>8898</v>
      </c>
      <c r="D11959" s="591" t="s">
        <v>8495</v>
      </c>
      <c r="E11959" s="591">
        <v>28</v>
      </c>
    </row>
    <row r="11960" spans="1:5">
      <c r="A11960" s="591">
        <v>7156</v>
      </c>
      <c r="B11960" s="591" t="s">
        <v>12642</v>
      </c>
      <c r="C11960" s="591" t="s">
        <v>8898</v>
      </c>
      <c r="D11960" s="591" t="s">
        <v>8500</v>
      </c>
      <c r="E11960" s="591">
        <v>35.04</v>
      </c>
    </row>
    <row r="11961" spans="1:5">
      <c r="A11961" s="591">
        <v>43127</v>
      </c>
      <c r="B11961" s="591" t="s">
        <v>12643</v>
      </c>
      <c r="C11961" s="591" t="s">
        <v>8898</v>
      </c>
      <c r="D11961" s="591" t="s">
        <v>8495</v>
      </c>
      <c r="E11961" s="591">
        <v>50.15</v>
      </c>
    </row>
    <row r="11962" spans="1:5">
      <c r="A11962" s="591">
        <v>10917</v>
      </c>
      <c r="B11962" s="591" t="s">
        <v>12644</v>
      </c>
      <c r="C11962" s="591" t="s">
        <v>8898</v>
      </c>
      <c r="D11962" s="591" t="s">
        <v>8495</v>
      </c>
      <c r="E11962" s="591">
        <v>10.58</v>
      </c>
    </row>
    <row r="11963" spans="1:5">
      <c r="A11963" s="591">
        <v>21141</v>
      </c>
      <c r="B11963" s="591" t="s">
        <v>12645</v>
      </c>
      <c r="C11963" s="591" t="s">
        <v>8898</v>
      </c>
      <c r="D11963" s="591" t="s">
        <v>8495</v>
      </c>
      <c r="E11963" s="591">
        <v>16.38</v>
      </c>
    </row>
    <row r="11964" spans="1:5">
      <c r="A11964" s="591">
        <v>39509</v>
      </c>
      <c r="B11964" s="591" t="s">
        <v>12646</v>
      </c>
      <c r="C11964" s="591" t="s">
        <v>8898</v>
      </c>
      <c r="D11964" s="591" t="s">
        <v>8495</v>
      </c>
      <c r="E11964" s="591">
        <v>15.76</v>
      </c>
    </row>
    <row r="11965" spans="1:5">
      <c r="A11965" s="591">
        <v>44529</v>
      </c>
      <c r="B11965" s="591" t="s">
        <v>12647</v>
      </c>
      <c r="C11965" s="591" t="s">
        <v>8898</v>
      </c>
      <c r="D11965" s="591" t="s">
        <v>8495</v>
      </c>
      <c r="E11965" s="591">
        <v>16.16</v>
      </c>
    </row>
    <row r="11966" spans="1:5">
      <c r="A11966" s="591">
        <v>7167</v>
      </c>
      <c r="B11966" s="591" t="s">
        <v>12648</v>
      </c>
      <c r="C11966" s="591" t="s">
        <v>8898</v>
      </c>
      <c r="D11966" s="591" t="s">
        <v>8541</v>
      </c>
      <c r="E11966" s="591">
        <v>25.19</v>
      </c>
    </row>
    <row r="11967" spans="1:5">
      <c r="A11967" s="591">
        <v>10928</v>
      </c>
      <c r="B11967" s="591" t="s">
        <v>12649</v>
      </c>
      <c r="C11967" s="591" t="s">
        <v>8898</v>
      </c>
      <c r="D11967" s="591" t="s">
        <v>8541</v>
      </c>
      <c r="E11967" s="591">
        <v>14.47</v>
      </c>
    </row>
    <row r="11968" spans="1:5">
      <c r="A11968" s="591">
        <v>10933</v>
      </c>
      <c r="B11968" s="591" t="s">
        <v>12650</v>
      </c>
      <c r="C11968" s="591" t="s">
        <v>8898</v>
      </c>
      <c r="D11968" s="591" t="s">
        <v>8541</v>
      </c>
      <c r="E11968" s="591">
        <v>21.83</v>
      </c>
    </row>
    <row r="11969" spans="1:5">
      <c r="A11969" s="591">
        <v>7158</v>
      </c>
      <c r="B11969" s="591" t="s">
        <v>12651</v>
      </c>
      <c r="C11969" s="591" t="s">
        <v>8898</v>
      </c>
      <c r="D11969" s="591" t="s">
        <v>8541</v>
      </c>
      <c r="E11969" s="591">
        <v>37.03</v>
      </c>
    </row>
    <row r="11970" spans="1:5">
      <c r="A11970" s="591">
        <v>10927</v>
      </c>
      <c r="B11970" s="591" t="s">
        <v>12652</v>
      </c>
      <c r="C11970" s="591" t="s">
        <v>8898</v>
      </c>
      <c r="D11970" s="591" t="s">
        <v>8541</v>
      </c>
      <c r="E11970" s="591">
        <v>23.68</v>
      </c>
    </row>
    <row r="11971" spans="1:5">
      <c r="A11971" s="591">
        <v>7162</v>
      </c>
      <c r="B11971" s="591" t="s">
        <v>12653</v>
      </c>
      <c r="C11971" s="591" t="s">
        <v>8898</v>
      </c>
      <c r="D11971" s="591" t="s">
        <v>8541</v>
      </c>
      <c r="E11971" s="591">
        <v>57.95</v>
      </c>
    </row>
    <row r="11972" spans="1:5">
      <c r="A11972" s="591">
        <v>10932</v>
      </c>
      <c r="B11972" s="591" t="s">
        <v>12654</v>
      </c>
      <c r="C11972" s="591" t="s">
        <v>8898</v>
      </c>
      <c r="D11972" s="591" t="s">
        <v>8541</v>
      </c>
      <c r="E11972" s="591">
        <v>100.79</v>
      </c>
    </row>
    <row r="11973" spans="1:5">
      <c r="A11973" s="591">
        <v>10937</v>
      </c>
      <c r="B11973" s="591" t="s">
        <v>12655</v>
      </c>
      <c r="C11973" s="591" t="s">
        <v>8898</v>
      </c>
      <c r="D11973" s="591" t="s">
        <v>8541</v>
      </c>
      <c r="E11973" s="591">
        <v>25.91</v>
      </c>
    </row>
    <row r="11974" spans="1:5">
      <c r="A11974" s="591">
        <v>10935</v>
      </c>
      <c r="B11974" s="591" t="s">
        <v>12656</v>
      </c>
      <c r="C11974" s="591" t="s">
        <v>8898</v>
      </c>
      <c r="D11974" s="591" t="s">
        <v>8541</v>
      </c>
      <c r="E11974" s="591">
        <v>44.93</v>
      </c>
    </row>
    <row r="11975" spans="1:5">
      <c r="A11975" s="591">
        <v>10931</v>
      </c>
      <c r="B11975" s="591" t="s">
        <v>12657</v>
      </c>
      <c r="C11975" s="591" t="s">
        <v>8898</v>
      </c>
      <c r="D11975" s="591" t="s">
        <v>8541</v>
      </c>
      <c r="E11975" s="591">
        <v>12.64</v>
      </c>
    </row>
    <row r="11976" spans="1:5">
      <c r="A11976" s="591">
        <v>7164</v>
      </c>
      <c r="B11976" s="591" t="s">
        <v>12658</v>
      </c>
      <c r="C11976" s="591" t="s">
        <v>8898</v>
      </c>
      <c r="D11976" s="591" t="s">
        <v>8541</v>
      </c>
      <c r="E11976" s="591">
        <v>41.82</v>
      </c>
    </row>
    <row r="11977" spans="1:5">
      <c r="A11977" s="591">
        <v>36887</v>
      </c>
      <c r="B11977" s="591" t="s">
        <v>12659</v>
      </c>
      <c r="C11977" s="591" t="s">
        <v>8898</v>
      </c>
      <c r="D11977" s="591" t="s">
        <v>8495</v>
      </c>
      <c r="E11977" s="591">
        <v>12.23</v>
      </c>
    </row>
    <row r="11978" spans="1:5">
      <c r="A11978" s="591">
        <v>34630</v>
      </c>
      <c r="B11978" s="591" t="s">
        <v>12660</v>
      </c>
      <c r="C11978" s="591" t="s">
        <v>8494</v>
      </c>
      <c r="D11978" s="591" t="s">
        <v>8495</v>
      </c>
      <c r="E11978" s="602">
        <v>1104.67</v>
      </c>
    </row>
    <row r="11979" spans="1:5">
      <c r="A11979" s="591">
        <v>7161</v>
      </c>
      <c r="B11979" s="591" t="s">
        <v>12661</v>
      </c>
      <c r="C11979" s="591" t="s">
        <v>8898</v>
      </c>
      <c r="D11979" s="591" t="s">
        <v>8541</v>
      </c>
      <c r="E11979" s="591">
        <v>5.2</v>
      </c>
    </row>
    <row r="11980" spans="1:5">
      <c r="A11980" s="591">
        <v>7170</v>
      </c>
      <c r="B11980" s="591" t="s">
        <v>12662</v>
      </c>
      <c r="C11980" s="591" t="s">
        <v>8898</v>
      </c>
      <c r="D11980" s="591" t="s">
        <v>8495</v>
      </c>
      <c r="E11980" s="591">
        <v>2.95</v>
      </c>
    </row>
    <row r="11981" spans="1:5">
      <c r="A11981" s="591">
        <v>37524</v>
      </c>
      <c r="B11981" s="591" t="s">
        <v>12663</v>
      </c>
      <c r="C11981" s="591" t="s">
        <v>8539</v>
      </c>
      <c r="D11981" s="591" t="s">
        <v>8500</v>
      </c>
      <c r="E11981" s="591">
        <v>2.7</v>
      </c>
    </row>
    <row r="11982" spans="1:5">
      <c r="A11982" s="591">
        <v>37525</v>
      </c>
      <c r="B11982" s="591" t="s">
        <v>12664</v>
      </c>
      <c r="C11982" s="591" t="s">
        <v>8539</v>
      </c>
      <c r="D11982" s="591" t="s">
        <v>8495</v>
      </c>
      <c r="E11982" s="591">
        <v>3.69</v>
      </c>
    </row>
    <row r="11983" spans="1:5">
      <c r="A11983" s="591">
        <v>36789</v>
      </c>
      <c r="B11983" s="591" t="s">
        <v>12665</v>
      </c>
      <c r="C11983" s="591" t="s">
        <v>8494</v>
      </c>
      <c r="D11983" s="591" t="s">
        <v>8495</v>
      </c>
      <c r="E11983" s="591">
        <v>4.33</v>
      </c>
    </row>
    <row r="11984" spans="1:5">
      <c r="A11984" s="591">
        <v>7173</v>
      </c>
      <c r="B11984" s="591" t="s">
        <v>12666</v>
      </c>
      <c r="C11984" s="591" t="s">
        <v>11725</v>
      </c>
      <c r="D11984" s="591" t="s">
        <v>8500</v>
      </c>
      <c r="E11984" s="602">
        <v>2800</v>
      </c>
    </row>
    <row r="11985" spans="1:5">
      <c r="A11985" s="591">
        <v>7175</v>
      </c>
      <c r="B11985" s="591" t="s">
        <v>12667</v>
      </c>
      <c r="C11985" s="591" t="s">
        <v>8494</v>
      </c>
      <c r="D11985" s="591" t="s">
        <v>8495</v>
      </c>
      <c r="E11985" s="591">
        <v>3.16</v>
      </c>
    </row>
    <row r="11986" spans="1:5">
      <c r="A11986" s="591">
        <v>40741</v>
      </c>
      <c r="B11986" s="591" t="s">
        <v>12668</v>
      </c>
      <c r="C11986" s="591" t="s">
        <v>8494</v>
      </c>
      <c r="D11986" s="591" t="s">
        <v>8495</v>
      </c>
      <c r="E11986" s="591">
        <v>3.53</v>
      </c>
    </row>
    <row r="11987" spans="1:5">
      <c r="A11987" s="591">
        <v>7184</v>
      </c>
      <c r="B11987" s="591" t="s">
        <v>12669</v>
      </c>
      <c r="C11987" s="591" t="s">
        <v>8898</v>
      </c>
      <c r="D11987" s="591" t="s">
        <v>8541</v>
      </c>
      <c r="E11987" s="591">
        <v>40.98</v>
      </c>
    </row>
    <row r="11988" spans="1:5">
      <c r="A11988" s="591">
        <v>34458</v>
      </c>
      <c r="B11988" s="591" t="s">
        <v>12670</v>
      </c>
      <c r="C11988" s="591" t="s">
        <v>8494</v>
      </c>
      <c r="D11988" s="591" t="s">
        <v>8495</v>
      </c>
      <c r="E11988" s="591">
        <v>163.93</v>
      </c>
    </row>
    <row r="11989" spans="1:5">
      <c r="A11989" s="591">
        <v>34464</v>
      </c>
      <c r="B11989" s="591" t="s">
        <v>12671</v>
      </c>
      <c r="C11989" s="591" t="s">
        <v>8494</v>
      </c>
      <c r="D11989" s="591" t="s">
        <v>8495</v>
      </c>
      <c r="E11989" s="591">
        <v>244.02</v>
      </c>
    </row>
    <row r="11990" spans="1:5">
      <c r="A11990" s="591">
        <v>34468</v>
      </c>
      <c r="B11990" s="591" t="s">
        <v>12672</v>
      </c>
      <c r="C11990" s="591" t="s">
        <v>8494</v>
      </c>
      <c r="D11990" s="591" t="s">
        <v>8495</v>
      </c>
      <c r="E11990" s="591">
        <v>307.64</v>
      </c>
    </row>
    <row r="11991" spans="1:5">
      <c r="A11991" s="591">
        <v>34473</v>
      </c>
      <c r="B11991" s="591" t="s">
        <v>12673</v>
      </c>
      <c r="C11991" s="591" t="s">
        <v>8494</v>
      </c>
      <c r="D11991" s="591" t="s">
        <v>8495</v>
      </c>
      <c r="E11991" s="591">
        <v>186.62</v>
      </c>
    </row>
    <row r="11992" spans="1:5">
      <c r="A11992" s="591">
        <v>34480</v>
      </c>
      <c r="B11992" s="591" t="s">
        <v>12674</v>
      </c>
      <c r="C11992" s="591" t="s">
        <v>8494</v>
      </c>
      <c r="D11992" s="591" t="s">
        <v>8495</v>
      </c>
      <c r="E11992" s="591">
        <v>344.88</v>
      </c>
    </row>
    <row r="11993" spans="1:5">
      <c r="A11993" s="591">
        <v>34486</v>
      </c>
      <c r="B11993" s="591" t="s">
        <v>12675</v>
      </c>
      <c r="C11993" s="591" t="s">
        <v>8494</v>
      </c>
      <c r="D11993" s="591" t="s">
        <v>8495</v>
      </c>
      <c r="E11993" s="591">
        <v>408.33</v>
      </c>
    </row>
    <row r="11994" spans="1:5">
      <c r="A11994" s="591">
        <v>7190</v>
      </c>
      <c r="B11994" s="591" t="s">
        <v>12676</v>
      </c>
      <c r="C11994" s="591" t="s">
        <v>8494</v>
      </c>
      <c r="D11994" s="591" t="s">
        <v>8495</v>
      </c>
      <c r="E11994" s="591">
        <v>13.63</v>
      </c>
    </row>
    <row r="11995" spans="1:5">
      <c r="A11995" s="591">
        <v>34417</v>
      </c>
      <c r="B11995" s="591" t="s">
        <v>12677</v>
      </c>
      <c r="C11995" s="591" t="s">
        <v>8494</v>
      </c>
      <c r="D11995" s="591" t="s">
        <v>8495</v>
      </c>
      <c r="E11995" s="591">
        <v>21.82</v>
      </c>
    </row>
    <row r="11996" spans="1:5">
      <c r="A11996" s="591">
        <v>7213</v>
      </c>
      <c r="B11996" s="591" t="s">
        <v>12678</v>
      </c>
      <c r="C11996" s="591" t="s">
        <v>8898</v>
      </c>
      <c r="D11996" s="591" t="s">
        <v>8495</v>
      </c>
      <c r="E11996" s="591">
        <v>20.010000000000002</v>
      </c>
    </row>
    <row r="11997" spans="1:5">
      <c r="A11997" s="591">
        <v>7195</v>
      </c>
      <c r="B11997" s="591" t="s">
        <v>12679</v>
      </c>
      <c r="C11997" s="591" t="s">
        <v>8494</v>
      </c>
      <c r="D11997" s="591" t="s">
        <v>8495</v>
      </c>
      <c r="E11997" s="591">
        <v>58.74</v>
      </c>
    </row>
    <row r="11998" spans="1:5">
      <c r="A11998" s="591">
        <v>7186</v>
      </c>
      <c r="B11998" s="591" t="s">
        <v>12680</v>
      </c>
      <c r="C11998" s="591" t="s">
        <v>8494</v>
      </c>
      <c r="D11998" s="591" t="s">
        <v>8500</v>
      </c>
      <c r="E11998" s="591">
        <v>63.99</v>
      </c>
    </row>
    <row r="11999" spans="1:5">
      <c r="A11999" s="591">
        <v>7194</v>
      </c>
      <c r="B11999" s="591" t="s">
        <v>12681</v>
      </c>
      <c r="C11999" s="591" t="s">
        <v>8898</v>
      </c>
      <c r="D11999" s="591" t="s">
        <v>8495</v>
      </c>
      <c r="E11999" s="591">
        <v>29.5</v>
      </c>
    </row>
    <row r="12000" spans="1:5">
      <c r="A12000" s="591">
        <v>7197</v>
      </c>
      <c r="B12000" s="591" t="s">
        <v>12682</v>
      </c>
      <c r="C12000" s="591" t="s">
        <v>8494</v>
      </c>
      <c r="D12000" s="591" t="s">
        <v>8495</v>
      </c>
      <c r="E12000" s="591">
        <v>124.52</v>
      </c>
    </row>
    <row r="12001" spans="1:5">
      <c r="A12001" s="591">
        <v>7192</v>
      </c>
      <c r="B12001" s="591" t="s">
        <v>12683</v>
      </c>
      <c r="C12001" s="591" t="s">
        <v>8494</v>
      </c>
      <c r="D12001" s="591" t="s">
        <v>8495</v>
      </c>
      <c r="E12001" s="591">
        <v>111.56</v>
      </c>
    </row>
    <row r="12002" spans="1:5">
      <c r="A12002" s="591">
        <v>7193</v>
      </c>
      <c r="B12002" s="591" t="s">
        <v>12684</v>
      </c>
      <c r="C12002" s="591" t="s">
        <v>8494</v>
      </c>
      <c r="D12002" s="591" t="s">
        <v>8495</v>
      </c>
      <c r="E12002" s="591">
        <v>125.6</v>
      </c>
    </row>
    <row r="12003" spans="1:5">
      <c r="A12003" s="591">
        <v>7189</v>
      </c>
      <c r="B12003" s="591" t="s">
        <v>12685</v>
      </c>
      <c r="C12003" s="591" t="s">
        <v>8494</v>
      </c>
      <c r="D12003" s="591" t="s">
        <v>8495</v>
      </c>
      <c r="E12003" s="591">
        <v>145.96</v>
      </c>
    </row>
    <row r="12004" spans="1:5">
      <c r="A12004" s="591">
        <v>34402</v>
      </c>
      <c r="B12004" s="591" t="s">
        <v>12686</v>
      </c>
      <c r="C12004" s="591" t="s">
        <v>8494</v>
      </c>
      <c r="D12004" s="591" t="s">
        <v>8495</v>
      </c>
      <c r="E12004" s="591">
        <v>206.07</v>
      </c>
    </row>
    <row r="12005" spans="1:5">
      <c r="A12005" s="591">
        <v>7245</v>
      </c>
      <c r="B12005" s="591" t="s">
        <v>12687</v>
      </c>
      <c r="C12005" s="591" t="s">
        <v>8494</v>
      </c>
      <c r="D12005" s="591" t="s">
        <v>8495</v>
      </c>
      <c r="E12005" s="591">
        <v>52.94</v>
      </c>
    </row>
    <row r="12006" spans="1:5">
      <c r="A12006" s="591">
        <v>34425</v>
      </c>
      <c r="B12006" s="591" t="s">
        <v>12688</v>
      </c>
      <c r="C12006" s="591" t="s">
        <v>8494</v>
      </c>
      <c r="D12006" s="591" t="s">
        <v>8495</v>
      </c>
      <c r="E12006" s="591">
        <v>132.38</v>
      </c>
    </row>
    <row r="12007" spans="1:5">
      <c r="A12007" s="591">
        <v>7223</v>
      </c>
      <c r="B12007" s="591" t="s">
        <v>12689</v>
      </c>
      <c r="C12007" s="591" t="s">
        <v>8494</v>
      </c>
      <c r="D12007" s="591" t="s">
        <v>8495</v>
      </c>
      <c r="E12007" s="591">
        <v>147.52000000000001</v>
      </c>
    </row>
    <row r="12008" spans="1:5">
      <c r="A12008" s="591">
        <v>7234</v>
      </c>
      <c r="B12008" s="591" t="s">
        <v>12690</v>
      </c>
      <c r="C12008" s="591" t="s">
        <v>8494</v>
      </c>
      <c r="D12008" s="591" t="s">
        <v>8495</v>
      </c>
      <c r="E12008" s="591">
        <v>222.61</v>
      </c>
    </row>
    <row r="12009" spans="1:5">
      <c r="A12009" s="591">
        <v>7224</v>
      </c>
      <c r="B12009" s="591" t="s">
        <v>12691</v>
      </c>
      <c r="C12009" s="591" t="s">
        <v>8494</v>
      </c>
      <c r="D12009" s="591" t="s">
        <v>8495</v>
      </c>
      <c r="E12009" s="591">
        <v>271.2</v>
      </c>
    </row>
    <row r="12010" spans="1:5">
      <c r="A12010" s="591">
        <v>7225</v>
      </c>
      <c r="B12010" s="591" t="s">
        <v>12692</v>
      </c>
      <c r="C12010" s="591" t="s">
        <v>8494</v>
      </c>
      <c r="D12010" s="591" t="s">
        <v>8495</v>
      </c>
      <c r="E12010" s="591">
        <v>290.8</v>
      </c>
    </row>
    <row r="12011" spans="1:5">
      <c r="A12011" s="591">
        <v>7226</v>
      </c>
      <c r="B12011" s="591" t="s">
        <v>12693</v>
      </c>
      <c r="C12011" s="591" t="s">
        <v>8494</v>
      </c>
      <c r="D12011" s="591" t="s">
        <v>8495</v>
      </c>
      <c r="E12011" s="591">
        <v>310.32</v>
      </c>
    </row>
    <row r="12012" spans="1:5">
      <c r="A12012" s="591">
        <v>7227</v>
      </c>
      <c r="B12012" s="591" t="s">
        <v>12694</v>
      </c>
      <c r="C12012" s="591" t="s">
        <v>8494</v>
      </c>
      <c r="D12012" s="591" t="s">
        <v>8495</v>
      </c>
      <c r="E12012" s="591">
        <v>353.23</v>
      </c>
    </row>
    <row r="12013" spans="1:5">
      <c r="A12013" s="591">
        <v>7212</v>
      </c>
      <c r="B12013" s="591" t="s">
        <v>12695</v>
      </c>
      <c r="C12013" s="591" t="s">
        <v>8494</v>
      </c>
      <c r="D12013" s="591" t="s">
        <v>8495</v>
      </c>
      <c r="E12013" s="591">
        <v>388.11</v>
      </c>
    </row>
    <row r="12014" spans="1:5">
      <c r="A12014" s="591">
        <v>7229</v>
      </c>
      <c r="B12014" s="591" t="s">
        <v>12696</v>
      </c>
      <c r="C12014" s="591" t="s">
        <v>8494</v>
      </c>
      <c r="D12014" s="591" t="s">
        <v>8495</v>
      </c>
      <c r="E12014" s="591">
        <v>246.01</v>
      </c>
    </row>
    <row r="12015" spans="1:5">
      <c r="A12015" s="591">
        <v>7230</v>
      </c>
      <c r="B12015" s="591" t="s">
        <v>12697</v>
      </c>
      <c r="C12015" s="591" t="s">
        <v>8494</v>
      </c>
      <c r="D12015" s="591" t="s">
        <v>8495</v>
      </c>
      <c r="E12015" s="591">
        <v>409.56</v>
      </c>
    </row>
    <row r="12016" spans="1:5">
      <c r="A12016" s="591">
        <v>7231</v>
      </c>
      <c r="B12016" s="591" t="s">
        <v>12698</v>
      </c>
      <c r="C12016" s="591" t="s">
        <v>8494</v>
      </c>
      <c r="D12016" s="591" t="s">
        <v>8495</v>
      </c>
      <c r="E12016" s="591">
        <v>581</v>
      </c>
    </row>
    <row r="12017" spans="1:5">
      <c r="A12017" s="591">
        <v>7220</v>
      </c>
      <c r="B12017" s="591" t="s">
        <v>12699</v>
      </c>
      <c r="C12017" s="591" t="s">
        <v>8494</v>
      </c>
      <c r="D12017" s="591" t="s">
        <v>8495</v>
      </c>
      <c r="E12017" s="591">
        <v>717.18</v>
      </c>
    </row>
    <row r="12018" spans="1:5">
      <c r="A12018" s="591">
        <v>34447</v>
      </c>
      <c r="B12018" s="591" t="s">
        <v>12700</v>
      </c>
      <c r="C12018" s="591" t="s">
        <v>8494</v>
      </c>
      <c r="D12018" s="591" t="s">
        <v>8495</v>
      </c>
      <c r="E12018" s="591">
        <v>801.91</v>
      </c>
    </row>
    <row r="12019" spans="1:5">
      <c r="A12019" s="591">
        <v>7233</v>
      </c>
      <c r="B12019" s="591" t="s">
        <v>12701</v>
      </c>
      <c r="C12019" s="591" t="s">
        <v>8494</v>
      </c>
      <c r="D12019" s="591" t="s">
        <v>8495</v>
      </c>
      <c r="E12019" s="591">
        <v>919.92</v>
      </c>
    </row>
    <row r="12020" spans="1:5">
      <c r="A12020" s="591">
        <v>40740</v>
      </c>
      <c r="B12020" s="591" t="s">
        <v>12702</v>
      </c>
      <c r="C12020" s="591" t="s">
        <v>8898</v>
      </c>
      <c r="D12020" s="591" t="s">
        <v>8495</v>
      </c>
      <c r="E12020" s="591">
        <v>158.72999999999999</v>
      </c>
    </row>
    <row r="12021" spans="1:5">
      <c r="A12021" s="591">
        <v>25007</v>
      </c>
      <c r="B12021" s="591" t="s">
        <v>12703</v>
      </c>
      <c r="C12021" s="591" t="s">
        <v>8898</v>
      </c>
      <c r="D12021" s="591" t="s">
        <v>8500</v>
      </c>
      <c r="E12021" s="591">
        <v>45.42</v>
      </c>
    </row>
    <row r="12022" spans="1:5">
      <c r="A12022" s="591">
        <v>43071</v>
      </c>
      <c r="B12022" s="591" t="s">
        <v>12704</v>
      </c>
      <c r="C12022" s="591" t="s">
        <v>8898</v>
      </c>
      <c r="D12022" s="591" t="s">
        <v>8495</v>
      </c>
      <c r="E12022" s="591">
        <v>178.73</v>
      </c>
    </row>
    <row r="12023" spans="1:5">
      <c r="A12023" s="591">
        <v>39520</v>
      </c>
      <c r="B12023" s="591" t="s">
        <v>12705</v>
      </c>
      <c r="C12023" s="591" t="s">
        <v>8898</v>
      </c>
      <c r="D12023" s="591" t="s">
        <v>8495</v>
      </c>
      <c r="E12023" s="591">
        <v>145.81</v>
      </c>
    </row>
    <row r="12024" spans="1:5">
      <c r="A12024" s="591">
        <v>39521</v>
      </c>
      <c r="B12024" s="591" t="s">
        <v>12706</v>
      </c>
      <c r="C12024" s="591" t="s">
        <v>8898</v>
      </c>
      <c r="D12024" s="591" t="s">
        <v>8495</v>
      </c>
      <c r="E12024" s="591">
        <v>150.58000000000001</v>
      </c>
    </row>
    <row r="12025" spans="1:5">
      <c r="A12025" s="591">
        <v>39522</v>
      </c>
      <c r="B12025" s="591" t="s">
        <v>12707</v>
      </c>
      <c r="C12025" s="591" t="s">
        <v>8898</v>
      </c>
      <c r="D12025" s="591" t="s">
        <v>8495</v>
      </c>
      <c r="E12025" s="591">
        <v>155.49</v>
      </c>
    </row>
    <row r="12026" spans="1:5">
      <c r="A12026" s="591">
        <v>7243</v>
      </c>
      <c r="B12026" s="591" t="s">
        <v>12708</v>
      </c>
      <c r="C12026" s="591" t="s">
        <v>8898</v>
      </c>
      <c r="D12026" s="591" t="s">
        <v>8495</v>
      </c>
      <c r="E12026" s="591">
        <v>47.46</v>
      </c>
    </row>
    <row r="12027" spans="1:5">
      <c r="A12027" s="591">
        <v>11067</v>
      </c>
      <c r="B12027" s="591" t="s">
        <v>12709</v>
      </c>
      <c r="C12027" s="591" t="s">
        <v>8494</v>
      </c>
      <c r="D12027" s="591" t="s">
        <v>8541</v>
      </c>
      <c r="E12027" s="591">
        <v>417.81</v>
      </c>
    </row>
    <row r="12028" spans="1:5">
      <c r="A12028" s="591">
        <v>11068</v>
      </c>
      <c r="B12028" s="591" t="s">
        <v>12710</v>
      </c>
      <c r="C12028" s="591" t="s">
        <v>8494</v>
      </c>
      <c r="D12028" s="591" t="s">
        <v>8541</v>
      </c>
      <c r="E12028" s="591">
        <v>527.84</v>
      </c>
    </row>
    <row r="12029" spans="1:5">
      <c r="A12029" s="591">
        <v>7246</v>
      </c>
      <c r="B12029" s="591" t="s">
        <v>12711</v>
      </c>
      <c r="C12029" s="591" t="s">
        <v>8494</v>
      </c>
      <c r="D12029" s="591" t="s">
        <v>8495</v>
      </c>
      <c r="E12029" s="591">
        <v>58.46</v>
      </c>
    </row>
    <row r="12030" spans="1:5">
      <c r="A12030" s="591">
        <v>12869</v>
      </c>
      <c r="B12030" s="591" t="s">
        <v>12712</v>
      </c>
      <c r="C12030" s="591" t="s">
        <v>8643</v>
      </c>
      <c r="D12030" s="591" t="s">
        <v>8495</v>
      </c>
      <c r="E12030" s="591">
        <v>16.97</v>
      </c>
    </row>
    <row r="12031" spans="1:5">
      <c r="A12031" s="591">
        <v>41097</v>
      </c>
      <c r="B12031" s="591" t="s">
        <v>12713</v>
      </c>
      <c r="C12031" s="591" t="s">
        <v>8645</v>
      </c>
      <c r="D12031" s="591" t="s">
        <v>8495</v>
      </c>
      <c r="E12031" s="602">
        <v>2984.29</v>
      </c>
    </row>
    <row r="12032" spans="1:5">
      <c r="A12032" s="591">
        <v>1574</v>
      </c>
      <c r="B12032" s="591" t="s">
        <v>12714</v>
      </c>
      <c r="C12032" s="591" t="s">
        <v>8494</v>
      </c>
      <c r="D12032" s="591" t="s">
        <v>8495</v>
      </c>
      <c r="E12032" s="591">
        <v>2.09</v>
      </c>
    </row>
    <row r="12033" spans="1:5">
      <c r="A12033" s="591">
        <v>1581</v>
      </c>
      <c r="B12033" s="591" t="s">
        <v>12715</v>
      </c>
      <c r="C12033" s="591" t="s">
        <v>8494</v>
      </c>
      <c r="D12033" s="591" t="s">
        <v>8495</v>
      </c>
      <c r="E12033" s="591">
        <v>14.48</v>
      </c>
    </row>
    <row r="12034" spans="1:5">
      <c r="A12034" s="591">
        <v>1575</v>
      </c>
      <c r="B12034" s="591" t="s">
        <v>12716</v>
      </c>
      <c r="C12034" s="591" t="s">
        <v>8494</v>
      </c>
      <c r="D12034" s="591" t="s">
        <v>8495</v>
      </c>
      <c r="E12034" s="591">
        <v>2.48</v>
      </c>
    </row>
    <row r="12035" spans="1:5">
      <c r="A12035" s="591">
        <v>1570</v>
      </c>
      <c r="B12035" s="591" t="s">
        <v>12717</v>
      </c>
      <c r="C12035" s="591" t="s">
        <v>8494</v>
      </c>
      <c r="D12035" s="591" t="s">
        <v>8495</v>
      </c>
      <c r="E12035" s="591">
        <v>1.24</v>
      </c>
    </row>
    <row r="12036" spans="1:5">
      <c r="A12036" s="591">
        <v>1576</v>
      </c>
      <c r="B12036" s="591" t="s">
        <v>12718</v>
      </c>
      <c r="C12036" s="591" t="s">
        <v>8494</v>
      </c>
      <c r="D12036" s="591" t="s">
        <v>8495</v>
      </c>
      <c r="E12036" s="591">
        <v>3.43</v>
      </c>
    </row>
    <row r="12037" spans="1:5">
      <c r="A12037" s="591">
        <v>1577</v>
      </c>
      <c r="B12037" s="591" t="s">
        <v>12719</v>
      </c>
      <c r="C12037" s="591" t="s">
        <v>8494</v>
      </c>
      <c r="D12037" s="591" t="s">
        <v>8495</v>
      </c>
      <c r="E12037" s="591">
        <v>3.87</v>
      </c>
    </row>
    <row r="12038" spans="1:5">
      <c r="A12038" s="591">
        <v>1571</v>
      </c>
      <c r="B12038" s="591" t="s">
        <v>12720</v>
      </c>
      <c r="C12038" s="591" t="s">
        <v>8494</v>
      </c>
      <c r="D12038" s="591" t="s">
        <v>8495</v>
      </c>
      <c r="E12038" s="591">
        <v>1.62</v>
      </c>
    </row>
    <row r="12039" spans="1:5">
      <c r="A12039" s="591">
        <v>1578</v>
      </c>
      <c r="B12039" s="591" t="s">
        <v>12721</v>
      </c>
      <c r="C12039" s="591" t="s">
        <v>8494</v>
      </c>
      <c r="D12039" s="591" t="s">
        <v>8495</v>
      </c>
      <c r="E12039" s="591">
        <v>6.71</v>
      </c>
    </row>
    <row r="12040" spans="1:5">
      <c r="A12040" s="591">
        <v>1573</v>
      </c>
      <c r="B12040" s="591" t="s">
        <v>12722</v>
      </c>
      <c r="C12040" s="591" t="s">
        <v>8494</v>
      </c>
      <c r="D12040" s="591" t="s">
        <v>8495</v>
      </c>
      <c r="E12040" s="591">
        <v>1.93</v>
      </c>
    </row>
    <row r="12041" spans="1:5">
      <c r="A12041" s="591">
        <v>1579</v>
      </c>
      <c r="B12041" s="591" t="s">
        <v>12723</v>
      </c>
      <c r="C12041" s="591" t="s">
        <v>8494</v>
      </c>
      <c r="D12041" s="591" t="s">
        <v>8495</v>
      </c>
      <c r="E12041" s="591">
        <v>8.36</v>
      </c>
    </row>
    <row r="12042" spans="1:5">
      <c r="A12042" s="591">
        <v>1580</v>
      </c>
      <c r="B12042" s="591" t="s">
        <v>12724</v>
      </c>
      <c r="C12042" s="591" t="s">
        <v>8494</v>
      </c>
      <c r="D12042" s="591" t="s">
        <v>8495</v>
      </c>
      <c r="E12042" s="591">
        <v>10.3</v>
      </c>
    </row>
    <row r="12043" spans="1:5">
      <c r="A12043" s="591">
        <v>39321</v>
      </c>
      <c r="B12043" s="591" t="s">
        <v>12725</v>
      </c>
      <c r="C12043" s="591" t="s">
        <v>8494</v>
      </c>
      <c r="D12043" s="591" t="s">
        <v>8495</v>
      </c>
      <c r="E12043" s="591">
        <v>22.06</v>
      </c>
    </row>
    <row r="12044" spans="1:5">
      <c r="A12044" s="591">
        <v>39319</v>
      </c>
      <c r="B12044" s="591" t="s">
        <v>12726</v>
      </c>
      <c r="C12044" s="591" t="s">
        <v>8494</v>
      </c>
      <c r="D12044" s="591" t="s">
        <v>8495</v>
      </c>
      <c r="E12044" s="591">
        <v>9.18</v>
      </c>
    </row>
    <row r="12045" spans="1:5">
      <c r="A12045" s="591">
        <v>39320</v>
      </c>
      <c r="B12045" s="591" t="s">
        <v>12727</v>
      </c>
      <c r="C12045" s="591" t="s">
        <v>8494</v>
      </c>
      <c r="D12045" s="591" t="s">
        <v>8495</v>
      </c>
      <c r="E12045" s="591">
        <v>17.649999999999999</v>
      </c>
    </row>
    <row r="12046" spans="1:5">
      <c r="A12046" s="591">
        <v>1591</v>
      </c>
      <c r="B12046" s="591" t="s">
        <v>12728</v>
      </c>
      <c r="C12046" s="591" t="s">
        <v>8494</v>
      </c>
      <c r="D12046" s="591" t="s">
        <v>8495</v>
      </c>
      <c r="E12046" s="591">
        <v>31.93</v>
      </c>
    </row>
    <row r="12047" spans="1:5">
      <c r="A12047" s="591">
        <v>1547</v>
      </c>
      <c r="B12047" s="591" t="s">
        <v>12729</v>
      </c>
      <c r="C12047" s="591" t="s">
        <v>8494</v>
      </c>
      <c r="D12047" s="591" t="s">
        <v>8495</v>
      </c>
      <c r="E12047" s="591">
        <v>167.34</v>
      </c>
    </row>
    <row r="12048" spans="1:5">
      <c r="A12048" s="591">
        <v>38196</v>
      </c>
      <c r="B12048" s="591" t="s">
        <v>12730</v>
      </c>
      <c r="C12048" s="591" t="s">
        <v>8494</v>
      </c>
      <c r="D12048" s="591" t="s">
        <v>8495</v>
      </c>
      <c r="E12048" s="591">
        <v>32.590000000000003</v>
      </c>
    </row>
    <row r="12049" spans="1:5">
      <c r="A12049" s="591">
        <v>1543</v>
      </c>
      <c r="B12049" s="591" t="s">
        <v>12731</v>
      </c>
      <c r="C12049" s="591" t="s">
        <v>8494</v>
      </c>
      <c r="D12049" s="591" t="s">
        <v>8495</v>
      </c>
      <c r="E12049" s="591">
        <v>34.64</v>
      </c>
    </row>
    <row r="12050" spans="1:5">
      <c r="A12050" s="591">
        <v>1585</v>
      </c>
      <c r="B12050" s="591" t="s">
        <v>12732</v>
      </c>
      <c r="C12050" s="591" t="s">
        <v>8494</v>
      </c>
      <c r="D12050" s="591" t="s">
        <v>8495</v>
      </c>
      <c r="E12050" s="591">
        <v>6.71</v>
      </c>
    </row>
    <row r="12051" spans="1:5">
      <c r="A12051" s="591">
        <v>1593</v>
      </c>
      <c r="B12051" s="591" t="s">
        <v>12733</v>
      </c>
      <c r="C12051" s="591" t="s">
        <v>8494</v>
      </c>
      <c r="D12051" s="591" t="s">
        <v>8495</v>
      </c>
      <c r="E12051" s="591">
        <v>35.619999999999997</v>
      </c>
    </row>
    <row r="12052" spans="1:5">
      <c r="A12052" s="591">
        <v>11838</v>
      </c>
      <c r="B12052" s="591" t="s">
        <v>12734</v>
      </c>
      <c r="C12052" s="591" t="s">
        <v>8494</v>
      </c>
      <c r="D12052" s="591" t="s">
        <v>8495</v>
      </c>
      <c r="E12052" s="591">
        <v>47</v>
      </c>
    </row>
    <row r="12053" spans="1:5">
      <c r="A12053" s="591">
        <v>1594</v>
      </c>
      <c r="B12053" s="591" t="s">
        <v>12735</v>
      </c>
      <c r="C12053" s="591" t="s">
        <v>8494</v>
      </c>
      <c r="D12053" s="591" t="s">
        <v>8495</v>
      </c>
      <c r="E12053" s="591">
        <v>47.51</v>
      </c>
    </row>
    <row r="12054" spans="1:5">
      <c r="A12054" s="591">
        <v>1586</v>
      </c>
      <c r="B12054" s="591" t="s">
        <v>12736</v>
      </c>
      <c r="C12054" s="591" t="s">
        <v>8494</v>
      </c>
      <c r="D12054" s="591" t="s">
        <v>8495</v>
      </c>
      <c r="E12054" s="591">
        <v>8.49</v>
      </c>
    </row>
    <row r="12055" spans="1:5">
      <c r="A12055" s="591">
        <v>11839</v>
      </c>
      <c r="B12055" s="591" t="s">
        <v>12737</v>
      </c>
      <c r="C12055" s="591" t="s">
        <v>8494</v>
      </c>
      <c r="D12055" s="591" t="s">
        <v>8495</v>
      </c>
      <c r="E12055" s="591">
        <v>68.39</v>
      </c>
    </row>
    <row r="12056" spans="1:5">
      <c r="A12056" s="591">
        <v>1587</v>
      </c>
      <c r="B12056" s="591" t="s">
        <v>12738</v>
      </c>
      <c r="C12056" s="591" t="s">
        <v>8494</v>
      </c>
      <c r="D12056" s="591" t="s">
        <v>8495</v>
      </c>
      <c r="E12056" s="591">
        <v>8.64</v>
      </c>
    </row>
    <row r="12057" spans="1:5">
      <c r="A12057" s="591">
        <v>1545</v>
      </c>
      <c r="B12057" s="591" t="s">
        <v>12739</v>
      </c>
      <c r="C12057" s="591" t="s">
        <v>8494</v>
      </c>
      <c r="D12057" s="591" t="s">
        <v>8495</v>
      </c>
      <c r="E12057" s="591">
        <v>82.06</v>
      </c>
    </row>
    <row r="12058" spans="1:5">
      <c r="A12058" s="591">
        <v>1588</v>
      </c>
      <c r="B12058" s="591" t="s">
        <v>12740</v>
      </c>
      <c r="C12058" s="591" t="s">
        <v>8494</v>
      </c>
      <c r="D12058" s="591" t="s">
        <v>8495</v>
      </c>
      <c r="E12058" s="591">
        <v>11.86</v>
      </c>
    </row>
    <row r="12059" spans="1:5">
      <c r="A12059" s="591">
        <v>1535</v>
      </c>
      <c r="B12059" s="591" t="s">
        <v>12741</v>
      </c>
      <c r="C12059" s="591" t="s">
        <v>8494</v>
      </c>
      <c r="D12059" s="591" t="s">
        <v>8495</v>
      </c>
      <c r="E12059" s="591">
        <v>6.83</v>
      </c>
    </row>
    <row r="12060" spans="1:5">
      <c r="A12060" s="591">
        <v>1589</v>
      </c>
      <c r="B12060" s="591" t="s">
        <v>12742</v>
      </c>
      <c r="C12060" s="591" t="s">
        <v>8494</v>
      </c>
      <c r="D12060" s="591" t="s">
        <v>8495</v>
      </c>
      <c r="E12060" s="591">
        <v>12.23</v>
      </c>
    </row>
    <row r="12061" spans="1:5">
      <c r="A12061" s="591">
        <v>1546</v>
      </c>
      <c r="B12061" s="591" t="s">
        <v>12743</v>
      </c>
      <c r="C12061" s="591" t="s">
        <v>8494</v>
      </c>
      <c r="D12061" s="591" t="s">
        <v>8495</v>
      </c>
      <c r="E12061" s="591">
        <v>138.47999999999999</v>
      </c>
    </row>
    <row r="12062" spans="1:5">
      <c r="A12062" s="591">
        <v>1590</v>
      </c>
      <c r="B12062" s="591" t="s">
        <v>12744</v>
      </c>
      <c r="C12062" s="591" t="s">
        <v>8494</v>
      </c>
      <c r="D12062" s="591" t="s">
        <v>8495</v>
      </c>
      <c r="E12062" s="591">
        <v>21.54</v>
      </c>
    </row>
    <row r="12063" spans="1:5">
      <c r="A12063" s="591">
        <v>1542</v>
      </c>
      <c r="B12063" s="591" t="s">
        <v>12745</v>
      </c>
      <c r="C12063" s="591" t="s">
        <v>8494</v>
      </c>
      <c r="D12063" s="591" t="s">
        <v>8495</v>
      </c>
      <c r="E12063" s="591">
        <v>28.53</v>
      </c>
    </row>
    <row r="12064" spans="1:5">
      <c r="A12064" s="591">
        <v>38415</v>
      </c>
      <c r="B12064" s="591" t="s">
        <v>12746</v>
      </c>
      <c r="C12064" s="591" t="s">
        <v>8494</v>
      </c>
      <c r="D12064" s="591" t="s">
        <v>8495</v>
      </c>
      <c r="E12064" s="602">
        <v>1093.5</v>
      </c>
    </row>
    <row r="12065" spans="1:5">
      <c r="A12065" s="591">
        <v>38414</v>
      </c>
      <c r="B12065" s="591" t="s">
        <v>12747</v>
      </c>
      <c r="C12065" s="591" t="s">
        <v>8494</v>
      </c>
      <c r="D12065" s="591" t="s">
        <v>8495</v>
      </c>
      <c r="E12065" s="602">
        <v>1534.74</v>
      </c>
    </row>
    <row r="12066" spans="1:5">
      <c r="A12066" s="591">
        <v>38128</v>
      </c>
      <c r="B12066" s="591" t="s">
        <v>12748</v>
      </c>
      <c r="C12066" s="591" t="s">
        <v>124</v>
      </c>
      <c r="D12066" s="591" t="s">
        <v>8500</v>
      </c>
      <c r="E12066" s="591">
        <v>0.67</v>
      </c>
    </row>
    <row r="12067" spans="1:5">
      <c r="A12067" s="591">
        <v>7253</v>
      </c>
      <c r="B12067" s="591" t="s">
        <v>12749</v>
      </c>
      <c r="C12067" s="591" t="s">
        <v>8641</v>
      </c>
      <c r="D12067" s="591" t="s">
        <v>8495</v>
      </c>
      <c r="E12067" s="591">
        <v>143.57</v>
      </c>
    </row>
    <row r="12068" spans="1:5">
      <c r="A12068" s="591">
        <v>4806</v>
      </c>
      <c r="B12068" s="591" t="s">
        <v>12750</v>
      </c>
      <c r="C12068" s="591" t="s">
        <v>8539</v>
      </c>
      <c r="D12068" s="591" t="s">
        <v>8495</v>
      </c>
      <c r="E12068" s="591">
        <v>20.66</v>
      </c>
    </row>
    <row r="12069" spans="1:5">
      <c r="A12069" s="591">
        <v>34401</v>
      </c>
      <c r="B12069" s="591" t="s">
        <v>12751</v>
      </c>
      <c r="C12069" s="591" t="s">
        <v>8494</v>
      </c>
      <c r="D12069" s="591" t="s">
        <v>8495</v>
      </c>
      <c r="E12069" s="591">
        <v>2.15</v>
      </c>
    </row>
    <row r="12070" spans="1:5">
      <c r="A12070" s="591">
        <v>7260</v>
      </c>
      <c r="B12070" s="591" t="s">
        <v>12752</v>
      </c>
      <c r="C12070" s="591" t="s">
        <v>8494</v>
      </c>
      <c r="D12070" s="591" t="s">
        <v>8495</v>
      </c>
      <c r="E12070" s="591">
        <v>2.9</v>
      </c>
    </row>
    <row r="12071" spans="1:5">
      <c r="A12071" s="591">
        <v>7256</v>
      </c>
      <c r="B12071" s="591" t="s">
        <v>12753</v>
      </c>
      <c r="C12071" s="591" t="s">
        <v>8494</v>
      </c>
      <c r="D12071" s="591" t="s">
        <v>8495</v>
      </c>
      <c r="E12071" s="591">
        <v>1.53</v>
      </c>
    </row>
    <row r="12072" spans="1:5">
      <c r="A12072" s="591">
        <v>7258</v>
      </c>
      <c r="B12072" s="591" t="s">
        <v>12754</v>
      </c>
      <c r="C12072" s="591" t="s">
        <v>8494</v>
      </c>
      <c r="D12072" s="591" t="s">
        <v>8495</v>
      </c>
      <c r="E12072" s="591">
        <v>0.75</v>
      </c>
    </row>
    <row r="12073" spans="1:5">
      <c r="A12073" s="591">
        <v>34400</v>
      </c>
      <c r="B12073" s="591" t="s">
        <v>12755</v>
      </c>
      <c r="C12073" s="591" t="s">
        <v>8494</v>
      </c>
      <c r="D12073" s="591" t="s">
        <v>8495</v>
      </c>
      <c r="E12073" s="591">
        <v>5.98</v>
      </c>
    </row>
    <row r="12074" spans="1:5">
      <c r="A12074" s="591">
        <v>10617</v>
      </c>
      <c r="B12074" s="591" t="s">
        <v>12756</v>
      </c>
      <c r="C12074" s="591" t="s">
        <v>8494</v>
      </c>
      <c r="D12074" s="591" t="s">
        <v>8495</v>
      </c>
      <c r="E12074" s="591">
        <v>7.7</v>
      </c>
    </row>
    <row r="12075" spans="1:5">
      <c r="A12075" s="591">
        <v>44261</v>
      </c>
      <c r="B12075" s="591" t="s">
        <v>12757</v>
      </c>
      <c r="C12075" s="591" t="s">
        <v>8494</v>
      </c>
      <c r="D12075" s="591" t="s">
        <v>8495</v>
      </c>
      <c r="E12075" s="591">
        <v>146.55000000000001</v>
      </c>
    </row>
    <row r="12076" spans="1:5">
      <c r="A12076" s="591">
        <v>7274</v>
      </c>
      <c r="B12076" s="591" t="s">
        <v>12758</v>
      </c>
      <c r="C12076" s="591" t="s">
        <v>8494</v>
      </c>
      <c r="D12076" s="591" t="s">
        <v>8495</v>
      </c>
      <c r="E12076" s="591">
        <v>70.95</v>
      </c>
    </row>
    <row r="12077" spans="1:5">
      <c r="A12077" s="591">
        <v>44326</v>
      </c>
      <c r="B12077" s="591" t="s">
        <v>12759</v>
      </c>
      <c r="C12077" s="591" t="s">
        <v>8494</v>
      </c>
      <c r="D12077" s="591" t="s">
        <v>8495</v>
      </c>
      <c r="E12077" s="602">
        <v>1532.34</v>
      </c>
    </row>
    <row r="12078" spans="1:5">
      <c r="A12078" s="591">
        <v>154</v>
      </c>
      <c r="B12078" s="591" t="s">
        <v>12760</v>
      </c>
      <c r="C12078" s="591" t="s">
        <v>8545</v>
      </c>
      <c r="D12078" s="591" t="s">
        <v>8495</v>
      </c>
      <c r="E12078" s="591">
        <v>76.959999999999994</v>
      </c>
    </row>
    <row r="12079" spans="1:5">
      <c r="A12079" s="591">
        <v>38121</v>
      </c>
      <c r="B12079" s="591" t="s">
        <v>12761</v>
      </c>
      <c r="C12079" s="591" t="s">
        <v>8545</v>
      </c>
      <c r="D12079" s="591" t="s">
        <v>8495</v>
      </c>
      <c r="E12079" s="591">
        <v>13.26</v>
      </c>
    </row>
    <row r="12080" spans="1:5">
      <c r="A12080" s="591">
        <v>43776</v>
      </c>
      <c r="B12080" s="591" t="s">
        <v>12762</v>
      </c>
      <c r="C12080" s="591" t="s">
        <v>8545</v>
      </c>
      <c r="D12080" s="591" t="s">
        <v>8495</v>
      </c>
      <c r="E12080" s="591">
        <v>23.4</v>
      </c>
    </row>
    <row r="12081" spans="1:5">
      <c r="A12081" s="591">
        <v>7343</v>
      </c>
      <c r="B12081" s="591" t="s">
        <v>12763</v>
      </c>
      <c r="C12081" s="591" t="s">
        <v>8545</v>
      </c>
      <c r="D12081" s="591" t="s">
        <v>8495</v>
      </c>
      <c r="E12081" s="591">
        <v>19.510000000000002</v>
      </c>
    </row>
    <row r="12082" spans="1:5">
      <c r="A12082" s="591">
        <v>7348</v>
      </c>
      <c r="B12082" s="591" t="s">
        <v>12764</v>
      </c>
      <c r="C12082" s="591" t="s">
        <v>8545</v>
      </c>
      <c r="D12082" s="591" t="s">
        <v>8495</v>
      </c>
      <c r="E12082" s="591">
        <v>19.72</v>
      </c>
    </row>
    <row r="12083" spans="1:5">
      <c r="A12083" s="591">
        <v>7313</v>
      </c>
      <c r="B12083" s="591" t="s">
        <v>12765</v>
      </c>
      <c r="C12083" s="591" t="s">
        <v>8545</v>
      </c>
      <c r="D12083" s="591" t="s">
        <v>8541</v>
      </c>
      <c r="E12083" s="591">
        <v>20</v>
      </c>
    </row>
    <row r="12084" spans="1:5">
      <c r="A12084" s="591">
        <v>7319</v>
      </c>
      <c r="B12084" s="591" t="s">
        <v>12766</v>
      </c>
      <c r="C12084" s="591" t="s">
        <v>8545</v>
      </c>
      <c r="D12084" s="591" t="s">
        <v>8541</v>
      </c>
      <c r="E12084" s="591">
        <v>11.44</v>
      </c>
    </row>
    <row r="12085" spans="1:5">
      <c r="A12085" s="591">
        <v>7314</v>
      </c>
      <c r="B12085" s="591" t="s">
        <v>12767</v>
      </c>
      <c r="C12085" s="591" t="s">
        <v>8545</v>
      </c>
      <c r="D12085" s="591" t="s">
        <v>8495</v>
      </c>
      <c r="E12085" s="591">
        <v>46.35</v>
      </c>
    </row>
    <row r="12086" spans="1:5">
      <c r="A12086" s="591">
        <v>7304</v>
      </c>
      <c r="B12086" s="591" t="s">
        <v>12768</v>
      </c>
      <c r="C12086" s="591" t="s">
        <v>8545</v>
      </c>
      <c r="D12086" s="591" t="s">
        <v>8495</v>
      </c>
      <c r="E12086" s="591">
        <v>69.34</v>
      </c>
    </row>
    <row r="12087" spans="1:5">
      <c r="A12087" s="591">
        <v>43649</v>
      </c>
      <c r="B12087" s="591" t="s">
        <v>12769</v>
      </c>
      <c r="C12087" s="591" t="s">
        <v>8545</v>
      </c>
      <c r="D12087" s="591" t="s">
        <v>8495</v>
      </c>
      <c r="E12087" s="591">
        <v>35.86</v>
      </c>
    </row>
    <row r="12088" spans="1:5">
      <c r="A12088" s="591">
        <v>43650</v>
      </c>
      <c r="B12088" s="591" t="s">
        <v>12770</v>
      </c>
      <c r="C12088" s="591" t="s">
        <v>8545</v>
      </c>
      <c r="D12088" s="591" t="s">
        <v>8495</v>
      </c>
      <c r="E12088" s="591">
        <v>33.89</v>
      </c>
    </row>
    <row r="12089" spans="1:5">
      <c r="A12089" s="591">
        <v>7311</v>
      </c>
      <c r="B12089" s="591" t="s">
        <v>12771</v>
      </c>
      <c r="C12089" s="591" t="s">
        <v>8545</v>
      </c>
      <c r="D12089" s="591" t="s">
        <v>8495</v>
      </c>
      <c r="E12089" s="591">
        <v>34.71</v>
      </c>
    </row>
    <row r="12090" spans="1:5">
      <c r="A12090" s="591">
        <v>7292</v>
      </c>
      <c r="B12090" s="591" t="s">
        <v>12772</v>
      </c>
      <c r="C12090" s="591" t="s">
        <v>8545</v>
      </c>
      <c r="D12090" s="591" t="s">
        <v>8500</v>
      </c>
      <c r="E12090" s="591">
        <v>33.61</v>
      </c>
    </row>
    <row r="12091" spans="1:5">
      <c r="A12091" s="591">
        <v>7293</v>
      </c>
      <c r="B12091" s="591" t="s">
        <v>12773</v>
      </c>
      <c r="C12091" s="591" t="s">
        <v>8545</v>
      </c>
      <c r="D12091" s="591" t="s">
        <v>8495</v>
      </c>
      <c r="E12091" s="591">
        <v>37.18</v>
      </c>
    </row>
    <row r="12092" spans="1:5">
      <c r="A12092" s="591">
        <v>7306</v>
      </c>
      <c r="B12092" s="591" t="s">
        <v>12774</v>
      </c>
      <c r="C12092" s="591" t="s">
        <v>8545</v>
      </c>
      <c r="D12092" s="591" t="s">
        <v>8495</v>
      </c>
      <c r="E12092" s="591">
        <v>41.03</v>
      </c>
    </row>
    <row r="12093" spans="1:5">
      <c r="A12093" s="591">
        <v>7288</v>
      </c>
      <c r="B12093" s="591" t="s">
        <v>12775</v>
      </c>
      <c r="C12093" s="591" t="s">
        <v>8545</v>
      </c>
      <c r="D12093" s="591" t="s">
        <v>8495</v>
      </c>
      <c r="E12093" s="591">
        <v>34.07</v>
      </c>
    </row>
    <row r="12094" spans="1:5">
      <c r="A12094" s="591">
        <v>43625</v>
      </c>
      <c r="B12094" s="591" t="s">
        <v>12776</v>
      </c>
      <c r="C12094" s="591" t="s">
        <v>8545</v>
      </c>
      <c r="D12094" s="591" t="s">
        <v>8495</v>
      </c>
      <c r="E12094" s="591">
        <v>27.51</v>
      </c>
    </row>
    <row r="12095" spans="1:5">
      <c r="A12095" s="591">
        <v>43647</v>
      </c>
      <c r="B12095" s="591" t="s">
        <v>12777</v>
      </c>
      <c r="C12095" s="591" t="s">
        <v>8545</v>
      </c>
      <c r="D12095" s="591" t="s">
        <v>8495</v>
      </c>
      <c r="E12095" s="591">
        <v>24.99</v>
      </c>
    </row>
    <row r="12096" spans="1:5">
      <c r="A12096" s="591">
        <v>43648</v>
      </c>
      <c r="B12096" s="591" t="s">
        <v>12778</v>
      </c>
      <c r="C12096" s="591" t="s">
        <v>8545</v>
      </c>
      <c r="D12096" s="591" t="s">
        <v>8495</v>
      </c>
      <c r="E12096" s="591">
        <v>24.11</v>
      </c>
    </row>
    <row r="12097" spans="1:5">
      <c r="A12097" s="591">
        <v>35693</v>
      </c>
      <c r="B12097" s="591" t="s">
        <v>12779</v>
      </c>
      <c r="C12097" s="591" t="s">
        <v>8545</v>
      </c>
      <c r="D12097" s="591" t="s">
        <v>8495</v>
      </c>
      <c r="E12097" s="591">
        <v>12.26</v>
      </c>
    </row>
    <row r="12098" spans="1:5">
      <c r="A12098" s="591">
        <v>7356</v>
      </c>
      <c r="B12098" s="591" t="s">
        <v>12780</v>
      </c>
      <c r="C12098" s="591" t="s">
        <v>8545</v>
      </c>
      <c r="D12098" s="591" t="s">
        <v>8500</v>
      </c>
      <c r="E12098" s="591">
        <v>29.4</v>
      </c>
    </row>
    <row r="12099" spans="1:5">
      <c r="A12099" s="591">
        <v>35692</v>
      </c>
      <c r="B12099" s="591" t="s">
        <v>12781</v>
      </c>
      <c r="C12099" s="591" t="s">
        <v>8545</v>
      </c>
      <c r="D12099" s="591" t="s">
        <v>8495</v>
      </c>
      <c r="E12099" s="591">
        <v>19.239999999999998</v>
      </c>
    </row>
    <row r="12100" spans="1:5">
      <c r="A12100" s="591">
        <v>43624</v>
      </c>
      <c r="B12100" s="591" t="s">
        <v>12782</v>
      </c>
      <c r="C12100" s="591" t="s">
        <v>8545</v>
      </c>
      <c r="D12100" s="591" t="s">
        <v>8495</v>
      </c>
      <c r="E12100" s="591">
        <v>35.83</v>
      </c>
    </row>
    <row r="12101" spans="1:5">
      <c r="A12101" s="591">
        <v>7342</v>
      </c>
      <c r="B12101" s="591" t="s">
        <v>12783</v>
      </c>
      <c r="C12101" s="591" t="s">
        <v>124</v>
      </c>
      <c r="D12101" s="591" t="s">
        <v>8541</v>
      </c>
      <c r="E12101" s="591">
        <v>2.19</v>
      </c>
    </row>
    <row r="12102" spans="1:5">
      <c r="A12102" s="591">
        <v>7350</v>
      </c>
      <c r="B12102" s="591" t="s">
        <v>12784</v>
      </c>
      <c r="C12102" s="591" t="s">
        <v>8545</v>
      </c>
      <c r="D12102" s="591" t="s">
        <v>8495</v>
      </c>
      <c r="E12102" s="591">
        <v>42.44</v>
      </c>
    </row>
    <row r="12103" spans="1:5">
      <c r="A12103" s="591">
        <v>39574</v>
      </c>
      <c r="B12103" s="591" t="s">
        <v>12785</v>
      </c>
      <c r="C12103" s="591" t="s">
        <v>8494</v>
      </c>
      <c r="D12103" s="591" t="s">
        <v>8495</v>
      </c>
      <c r="E12103" s="591">
        <v>3.97</v>
      </c>
    </row>
    <row r="12104" spans="1:5">
      <c r="A12104" s="591">
        <v>11060</v>
      </c>
      <c r="B12104" s="591" t="s">
        <v>12786</v>
      </c>
      <c r="C12104" s="591" t="s">
        <v>8494</v>
      </c>
      <c r="D12104" s="591" t="s">
        <v>8495</v>
      </c>
      <c r="E12104" s="591">
        <v>37.229999999999997</v>
      </c>
    </row>
    <row r="12105" spans="1:5">
      <c r="A12105" s="591">
        <v>37401</v>
      </c>
      <c r="B12105" s="591" t="s">
        <v>12787</v>
      </c>
      <c r="C12105" s="591" t="s">
        <v>8494</v>
      </c>
      <c r="D12105" s="591" t="s">
        <v>8495</v>
      </c>
      <c r="E12105" s="591">
        <v>49.96</v>
      </c>
    </row>
    <row r="12106" spans="1:5">
      <c r="A12106" s="591">
        <v>7525</v>
      </c>
      <c r="B12106" s="591" t="s">
        <v>12788</v>
      </c>
      <c r="C12106" s="591" t="s">
        <v>8494</v>
      </c>
      <c r="D12106" s="591" t="s">
        <v>8495</v>
      </c>
      <c r="E12106" s="591">
        <v>44.31</v>
      </c>
    </row>
    <row r="12107" spans="1:5">
      <c r="A12107" s="591">
        <v>7524</v>
      </c>
      <c r="B12107" s="591" t="s">
        <v>12789</v>
      </c>
      <c r="C12107" s="591" t="s">
        <v>8494</v>
      </c>
      <c r="D12107" s="591" t="s">
        <v>8495</v>
      </c>
      <c r="E12107" s="591">
        <v>41.76</v>
      </c>
    </row>
    <row r="12108" spans="1:5">
      <c r="A12108" s="591">
        <v>38105</v>
      </c>
      <c r="B12108" s="591" t="s">
        <v>12790</v>
      </c>
      <c r="C12108" s="591" t="s">
        <v>8494</v>
      </c>
      <c r="D12108" s="591" t="s">
        <v>8495</v>
      </c>
      <c r="E12108" s="591">
        <v>10.73</v>
      </c>
    </row>
    <row r="12109" spans="1:5">
      <c r="A12109" s="591">
        <v>38084</v>
      </c>
      <c r="B12109" s="591" t="s">
        <v>12791</v>
      </c>
      <c r="C12109" s="591" t="s">
        <v>8494</v>
      </c>
      <c r="D12109" s="591" t="s">
        <v>8495</v>
      </c>
      <c r="E12109" s="591">
        <v>15.23</v>
      </c>
    </row>
    <row r="12110" spans="1:5">
      <c r="A12110" s="591">
        <v>38103</v>
      </c>
      <c r="B12110" s="591" t="s">
        <v>12792</v>
      </c>
      <c r="C12110" s="591" t="s">
        <v>8494</v>
      </c>
      <c r="D12110" s="591" t="s">
        <v>8495</v>
      </c>
      <c r="E12110" s="591">
        <v>16.100000000000001</v>
      </c>
    </row>
    <row r="12111" spans="1:5">
      <c r="A12111" s="591">
        <v>38082</v>
      </c>
      <c r="B12111" s="591" t="s">
        <v>12793</v>
      </c>
      <c r="C12111" s="591" t="s">
        <v>8494</v>
      </c>
      <c r="D12111" s="591" t="s">
        <v>8495</v>
      </c>
      <c r="E12111" s="591">
        <v>19.84</v>
      </c>
    </row>
    <row r="12112" spans="1:5">
      <c r="A12112" s="591">
        <v>38104</v>
      </c>
      <c r="B12112" s="591" t="s">
        <v>12794</v>
      </c>
      <c r="C12112" s="591" t="s">
        <v>8494</v>
      </c>
      <c r="D12112" s="591" t="s">
        <v>8495</v>
      </c>
      <c r="E12112" s="591">
        <v>31.53</v>
      </c>
    </row>
    <row r="12113" spans="1:5">
      <c r="A12113" s="591">
        <v>38083</v>
      </c>
      <c r="B12113" s="591" t="s">
        <v>12795</v>
      </c>
      <c r="C12113" s="591" t="s">
        <v>8494</v>
      </c>
      <c r="D12113" s="591" t="s">
        <v>8495</v>
      </c>
      <c r="E12113" s="591">
        <v>35.01</v>
      </c>
    </row>
    <row r="12114" spans="1:5">
      <c r="A12114" s="591">
        <v>38101</v>
      </c>
      <c r="B12114" s="591" t="s">
        <v>12796</v>
      </c>
      <c r="C12114" s="591" t="s">
        <v>8494</v>
      </c>
      <c r="D12114" s="591" t="s">
        <v>8495</v>
      </c>
      <c r="E12114" s="591">
        <v>7.66</v>
      </c>
    </row>
    <row r="12115" spans="1:5">
      <c r="A12115" s="591">
        <v>7528</v>
      </c>
      <c r="B12115" s="591" t="s">
        <v>12797</v>
      </c>
      <c r="C12115" s="591" t="s">
        <v>8494</v>
      </c>
      <c r="D12115" s="591" t="s">
        <v>8500</v>
      </c>
      <c r="E12115" s="591">
        <v>9</v>
      </c>
    </row>
    <row r="12116" spans="1:5">
      <c r="A12116" s="591">
        <v>12147</v>
      </c>
      <c r="B12116" s="591" t="s">
        <v>12798</v>
      </c>
      <c r="C12116" s="591" t="s">
        <v>8494</v>
      </c>
      <c r="D12116" s="591" t="s">
        <v>8495</v>
      </c>
      <c r="E12116" s="591">
        <v>13.72</v>
      </c>
    </row>
    <row r="12117" spans="1:5">
      <c r="A12117" s="591">
        <v>38075</v>
      </c>
      <c r="B12117" s="591" t="s">
        <v>12799</v>
      </c>
      <c r="C12117" s="591" t="s">
        <v>8494</v>
      </c>
      <c r="D12117" s="591" t="s">
        <v>8495</v>
      </c>
      <c r="E12117" s="591">
        <v>15.59</v>
      </c>
    </row>
    <row r="12118" spans="1:5">
      <c r="A12118" s="591">
        <v>38102</v>
      </c>
      <c r="B12118" s="591" t="s">
        <v>12800</v>
      </c>
      <c r="C12118" s="591" t="s">
        <v>8494</v>
      </c>
      <c r="D12118" s="591" t="s">
        <v>8495</v>
      </c>
      <c r="E12118" s="591">
        <v>9.8000000000000007</v>
      </c>
    </row>
    <row r="12119" spans="1:5">
      <c r="A12119" s="591">
        <v>38076</v>
      </c>
      <c r="B12119" s="591" t="s">
        <v>12801</v>
      </c>
      <c r="C12119" s="591" t="s">
        <v>8494</v>
      </c>
      <c r="D12119" s="591" t="s">
        <v>8495</v>
      </c>
      <c r="E12119" s="591">
        <v>17.48</v>
      </c>
    </row>
    <row r="12120" spans="1:5">
      <c r="A12120" s="591">
        <v>7592</v>
      </c>
      <c r="B12120" s="591" t="s">
        <v>12802</v>
      </c>
      <c r="C12120" s="591" t="s">
        <v>8643</v>
      </c>
      <c r="D12120" s="591" t="s">
        <v>8500</v>
      </c>
      <c r="E12120" s="591">
        <v>17.190000000000001</v>
      </c>
    </row>
    <row r="12121" spans="1:5">
      <c r="A12121" s="591">
        <v>40820</v>
      </c>
      <c r="B12121" s="591" t="s">
        <v>12803</v>
      </c>
      <c r="C12121" s="591" t="s">
        <v>8645</v>
      </c>
      <c r="D12121" s="591" t="s">
        <v>8495</v>
      </c>
      <c r="E12121" s="602">
        <v>3020.19</v>
      </c>
    </row>
    <row r="12122" spans="1:5">
      <c r="A12122" s="591">
        <v>11826</v>
      </c>
      <c r="B12122" s="591" t="s">
        <v>12804</v>
      </c>
      <c r="C12122" s="591" t="s">
        <v>8494</v>
      </c>
      <c r="D12122" s="591" t="s">
        <v>8495</v>
      </c>
      <c r="E12122" s="591">
        <v>49.46</v>
      </c>
    </row>
    <row r="12123" spans="1:5">
      <c r="A12123" s="591">
        <v>7606</v>
      </c>
      <c r="B12123" s="591" t="s">
        <v>12805</v>
      </c>
      <c r="C12123" s="591" t="s">
        <v>8494</v>
      </c>
      <c r="D12123" s="591" t="s">
        <v>8495</v>
      </c>
      <c r="E12123" s="591">
        <v>59.48</v>
      </c>
    </row>
    <row r="12124" spans="1:5">
      <c r="A12124" s="591">
        <v>11763</v>
      </c>
      <c r="B12124" s="591" t="s">
        <v>12806</v>
      </c>
      <c r="C12124" s="591" t="s">
        <v>8494</v>
      </c>
      <c r="D12124" s="591" t="s">
        <v>8495</v>
      </c>
      <c r="E12124" s="591">
        <v>129.88999999999999</v>
      </c>
    </row>
    <row r="12125" spans="1:5">
      <c r="A12125" s="591">
        <v>11764</v>
      </c>
      <c r="B12125" s="591" t="s">
        <v>12807</v>
      </c>
      <c r="C12125" s="591" t="s">
        <v>8494</v>
      </c>
      <c r="D12125" s="591" t="s">
        <v>8495</v>
      </c>
      <c r="E12125" s="591">
        <v>106.56</v>
      </c>
    </row>
    <row r="12126" spans="1:5">
      <c r="A12126" s="591">
        <v>11829</v>
      </c>
      <c r="B12126" s="591" t="s">
        <v>12808</v>
      </c>
      <c r="C12126" s="591" t="s">
        <v>8494</v>
      </c>
      <c r="D12126" s="591" t="s">
        <v>8495</v>
      </c>
      <c r="E12126" s="591">
        <v>25.75</v>
      </c>
    </row>
    <row r="12127" spans="1:5">
      <c r="A12127" s="591">
        <v>11830</v>
      </c>
      <c r="B12127" s="591" t="s">
        <v>12809</v>
      </c>
      <c r="C12127" s="591" t="s">
        <v>8494</v>
      </c>
      <c r="D12127" s="591" t="s">
        <v>8495</v>
      </c>
      <c r="E12127" s="591">
        <v>27.81</v>
      </c>
    </row>
    <row r="12128" spans="1:5">
      <c r="A12128" s="591">
        <v>11825</v>
      </c>
      <c r="B12128" s="591" t="s">
        <v>12810</v>
      </c>
      <c r="C12128" s="591" t="s">
        <v>8494</v>
      </c>
      <c r="D12128" s="591" t="s">
        <v>8495</v>
      </c>
      <c r="E12128" s="591">
        <v>62.57</v>
      </c>
    </row>
    <row r="12129" spans="1:5">
      <c r="A12129" s="591">
        <v>11767</v>
      </c>
      <c r="B12129" s="591" t="s">
        <v>12811</v>
      </c>
      <c r="C12129" s="591" t="s">
        <v>8494</v>
      </c>
      <c r="D12129" s="591" t="s">
        <v>8495</v>
      </c>
      <c r="E12129" s="591">
        <v>166.65</v>
      </c>
    </row>
    <row r="12130" spans="1:5">
      <c r="A12130" s="591">
        <v>11766</v>
      </c>
      <c r="B12130" s="591" t="s">
        <v>12812</v>
      </c>
      <c r="C12130" s="591" t="s">
        <v>8494</v>
      </c>
      <c r="D12130" s="591" t="s">
        <v>8495</v>
      </c>
      <c r="E12130" s="591">
        <v>38.840000000000003</v>
      </c>
    </row>
    <row r="12131" spans="1:5">
      <c r="A12131" s="591">
        <v>11765</v>
      </c>
      <c r="B12131" s="591" t="s">
        <v>12813</v>
      </c>
      <c r="C12131" s="591" t="s">
        <v>8494</v>
      </c>
      <c r="D12131" s="591" t="s">
        <v>8495</v>
      </c>
      <c r="E12131" s="591">
        <v>71.02</v>
      </c>
    </row>
    <row r="12132" spans="1:5">
      <c r="A12132" s="591">
        <v>11824</v>
      </c>
      <c r="B12132" s="591" t="s">
        <v>12814</v>
      </c>
      <c r="C12132" s="591" t="s">
        <v>8494</v>
      </c>
      <c r="D12132" s="591" t="s">
        <v>8495</v>
      </c>
      <c r="E12132" s="591">
        <v>45.69</v>
      </c>
    </row>
    <row r="12133" spans="1:5">
      <c r="A12133" s="591">
        <v>44045</v>
      </c>
      <c r="B12133" s="591" t="s">
        <v>12815</v>
      </c>
      <c r="C12133" s="591" t="s">
        <v>8494</v>
      </c>
      <c r="D12133" s="591" t="s">
        <v>8495</v>
      </c>
      <c r="E12133" s="591">
        <v>359.75</v>
      </c>
    </row>
    <row r="12134" spans="1:5">
      <c r="A12134" s="591">
        <v>39702</v>
      </c>
      <c r="B12134" s="591" t="s">
        <v>12816</v>
      </c>
      <c r="C12134" s="591" t="s">
        <v>8494</v>
      </c>
      <c r="D12134" s="591" t="s">
        <v>8495</v>
      </c>
      <c r="E12134" s="602">
        <v>2389.2199999999998</v>
      </c>
    </row>
    <row r="12135" spans="1:5">
      <c r="A12135" s="591">
        <v>13415</v>
      </c>
      <c r="B12135" s="591" t="s">
        <v>12817</v>
      </c>
      <c r="C12135" s="591" t="s">
        <v>8494</v>
      </c>
      <c r="D12135" s="591" t="s">
        <v>8500</v>
      </c>
      <c r="E12135" s="591">
        <v>78.44</v>
      </c>
    </row>
    <row r="12136" spans="1:5">
      <c r="A12136" s="591">
        <v>7602</v>
      </c>
      <c r="B12136" s="591" t="s">
        <v>12818</v>
      </c>
      <c r="C12136" s="591" t="s">
        <v>8494</v>
      </c>
      <c r="D12136" s="591" t="s">
        <v>8495</v>
      </c>
      <c r="E12136" s="591">
        <v>50.05</v>
      </c>
    </row>
    <row r="12137" spans="1:5">
      <c r="A12137" s="591">
        <v>7603</v>
      </c>
      <c r="B12137" s="591" t="s">
        <v>12819</v>
      </c>
      <c r="C12137" s="591" t="s">
        <v>8494</v>
      </c>
      <c r="D12137" s="591" t="s">
        <v>8495</v>
      </c>
      <c r="E12137" s="591">
        <v>42.46</v>
      </c>
    </row>
    <row r="12138" spans="1:5">
      <c r="A12138" s="591">
        <v>11777</v>
      </c>
      <c r="B12138" s="591" t="s">
        <v>12820</v>
      </c>
      <c r="C12138" s="591" t="s">
        <v>8494</v>
      </c>
      <c r="D12138" s="591" t="s">
        <v>8495</v>
      </c>
      <c r="E12138" s="591">
        <v>209.46</v>
      </c>
    </row>
    <row r="12139" spans="1:5">
      <c r="A12139" s="591">
        <v>13417</v>
      </c>
      <c r="B12139" s="591" t="s">
        <v>12821</v>
      </c>
      <c r="C12139" s="591" t="s">
        <v>8494</v>
      </c>
      <c r="D12139" s="591" t="s">
        <v>8495</v>
      </c>
      <c r="E12139" s="591">
        <v>102.16</v>
      </c>
    </row>
    <row r="12140" spans="1:5">
      <c r="A12140" s="591">
        <v>36791</v>
      </c>
      <c r="B12140" s="591" t="s">
        <v>12822</v>
      </c>
      <c r="C12140" s="591" t="s">
        <v>8494</v>
      </c>
      <c r="D12140" s="591" t="s">
        <v>8495</v>
      </c>
      <c r="E12140" s="591">
        <v>153.33000000000001</v>
      </c>
    </row>
    <row r="12141" spans="1:5">
      <c r="A12141" s="591">
        <v>36795</v>
      </c>
      <c r="B12141" s="591" t="s">
        <v>12823</v>
      </c>
      <c r="C12141" s="591" t="s">
        <v>8494</v>
      </c>
      <c r="D12141" s="591" t="s">
        <v>8495</v>
      </c>
      <c r="E12141" s="602">
        <v>1938.63</v>
      </c>
    </row>
    <row r="12142" spans="1:5">
      <c r="A12142" s="591">
        <v>36796</v>
      </c>
      <c r="B12142" s="591" t="s">
        <v>12824</v>
      </c>
      <c r="C12142" s="591" t="s">
        <v>8494</v>
      </c>
      <c r="D12142" s="591" t="s">
        <v>8495</v>
      </c>
      <c r="E12142" s="591">
        <v>161.1</v>
      </c>
    </row>
    <row r="12143" spans="1:5">
      <c r="A12143" s="591">
        <v>36792</v>
      </c>
      <c r="B12143" s="591" t="s">
        <v>12825</v>
      </c>
      <c r="C12143" s="591" t="s">
        <v>8494</v>
      </c>
      <c r="D12143" s="591" t="s">
        <v>8495</v>
      </c>
      <c r="E12143" s="591">
        <v>204.07</v>
      </c>
    </row>
    <row r="12144" spans="1:5">
      <c r="A12144" s="591">
        <v>11773</v>
      </c>
      <c r="B12144" s="591" t="s">
        <v>12826</v>
      </c>
      <c r="C12144" s="591" t="s">
        <v>8494</v>
      </c>
      <c r="D12144" s="591" t="s">
        <v>8495</v>
      </c>
      <c r="E12144" s="591">
        <v>135.85</v>
      </c>
    </row>
    <row r="12145" spans="1:5">
      <c r="A12145" s="591">
        <v>11762</v>
      </c>
      <c r="B12145" s="591" t="s">
        <v>12827</v>
      </c>
      <c r="C12145" s="591" t="s">
        <v>8494</v>
      </c>
      <c r="D12145" s="591" t="s">
        <v>8495</v>
      </c>
      <c r="E12145" s="591">
        <v>64.430000000000007</v>
      </c>
    </row>
    <row r="12146" spans="1:5">
      <c r="A12146" s="591">
        <v>7604</v>
      </c>
      <c r="B12146" s="591" t="s">
        <v>12828</v>
      </c>
      <c r="C12146" s="591" t="s">
        <v>8494</v>
      </c>
      <c r="D12146" s="591" t="s">
        <v>8495</v>
      </c>
      <c r="E12146" s="591">
        <v>54.56</v>
      </c>
    </row>
    <row r="12147" spans="1:5">
      <c r="A12147" s="591">
        <v>13984</v>
      </c>
      <c r="B12147" s="591" t="s">
        <v>12829</v>
      </c>
      <c r="C12147" s="591" t="s">
        <v>8494</v>
      </c>
      <c r="D12147" s="591" t="s">
        <v>8495</v>
      </c>
      <c r="E12147" s="591">
        <v>79.290000000000006</v>
      </c>
    </row>
    <row r="12148" spans="1:5">
      <c r="A12148" s="591">
        <v>11772</v>
      </c>
      <c r="B12148" s="591" t="s">
        <v>12830</v>
      </c>
      <c r="C12148" s="591" t="s">
        <v>8494</v>
      </c>
      <c r="D12148" s="591" t="s">
        <v>8495</v>
      </c>
      <c r="E12148" s="591">
        <v>136.27000000000001</v>
      </c>
    </row>
    <row r="12149" spans="1:5">
      <c r="A12149" s="591">
        <v>13983</v>
      </c>
      <c r="B12149" s="591" t="s">
        <v>12831</v>
      </c>
      <c r="C12149" s="591" t="s">
        <v>8494</v>
      </c>
      <c r="D12149" s="591" t="s">
        <v>8495</v>
      </c>
      <c r="E12149" s="591">
        <v>103.2</v>
      </c>
    </row>
    <row r="12150" spans="1:5">
      <c r="A12150" s="591">
        <v>13416</v>
      </c>
      <c r="B12150" s="591" t="s">
        <v>12832</v>
      </c>
      <c r="C12150" s="591" t="s">
        <v>8494</v>
      </c>
      <c r="D12150" s="591" t="s">
        <v>8495</v>
      </c>
      <c r="E12150" s="591">
        <v>91.66</v>
      </c>
    </row>
    <row r="12151" spans="1:5">
      <c r="A12151" s="591">
        <v>40329</v>
      </c>
      <c r="B12151" s="591" t="s">
        <v>12833</v>
      </c>
      <c r="C12151" s="591" t="s">
        <v>8494</v>
      </c>
      <c r="D12151" s="591" t="s">
        <v>8500</v>
      </c>
      <c r="E12151" s="591">
        <v>16.14</v>
      </c>
    </row>
    <row r="12152" spans="1:5">
      <c r="A12152" s="591">
        <v>11823</v>
      </c>
      <c r="B12152" s="591" t="s">
        <v>12834</v>
      </c>
      <c r="C12152" s="591" t="s">
        <v>8494</v>
      </c>
      <c r="D12152" s="591" t="s">
        <v>8495</v>
      </c>
      <c r="E12152" s="591">
        <v>6.8</v>
      </c>
    </row>
    <row r="12153" spans="1:5">
      <c r="A12153" s="591">
        <v>11822</v>
      </c>
      <c r="B12153" s="591" t="s">
        <v>12835</v>
      </c>
      <c r="C12153" s="591" t="s">
        <v>8494</v>
      </c>
      <c r="D12153" s="591" t="s">
        <v>8495</v>
      </c>
      <c r="E12153" s="591">
        <v>36.56</v>
      </c>
    </row>
    <row r="12154" spans="1:5">
      <c r="A12154" s="591">
        <v>11831</v>
      </c>
      <c r="B12154" s="591" t="s">
        <v>12836</v>
      </c>
      <c r="C12154" s="591" t="s">
        <v>8494</v>
      </c>
      <c r="D12154" s="591" t="s">
        <v>8495</v>
      </c>
      <c r="E12154" s="591">
        <v>22</v>
      </c>
    </row>
    <row r="12155" spans="1:5">
      <c r="A12155" s="591">
        <v>7613</v>
      </c>
      <c r="B12155" s="591" t="s">
        <v>12837</v>
      </c>
      <c r="C12155" s="591" t="s">
        <v>8494</v>
      </c>
      <c r="D12155" s="591" t="s">
        <v>8495</v>
      </c>
      <c r="E12155" s="602">
        <v>228885.39</v>
      </c>
    </row>
    <row r="12156" spans="1:5">
      <c r="A12156" s="591">
        <v>7619</v>
      </c>
      <c r="B12156" s="591" t="s">
        <v>12838</v>
      </c>
      <c r="C12156" s="591" t="s">
        <v>8494</v>
      </c>
      <c r="D12156" s="591" t="s">
        <v>8495</v>
      </c>
      <c r="E12156" s="602">
        <v>35380.78</v>
      </c>
    </row>
    <row r="12157" spans="1:5">
      <c r="A12157" s="591">
        <v>12076</v>
      </c>
      <c r="B12157" s="591" t="s">
        <v>12839</v>
      </c>
      <c r="C12157" s="591" t="s">
        <v>8494</v>
      </c>
      <c r="D12157" s="591" t="s">
        <v>8495</v>
      </c>
      <c r="E12157" s="602">
        <v>16229.71</v>
      </c>
    </row>
    <row r="12158" spans="1:5">
      <c r="A12158" s="591">
        <v>7614</v>
      </c>
      <c r="B12158" s="591" t="s">
        <v>12840</v>
      </c>
      <c r="C12158" s="591" t="s">
        <v>8494</v>
      </c>
      <c r="D12158" s="591" t="s">
        <v>8495</v>
      </c>
      <c r="E12158" s="602">
        <v>44623.6</v>
      </c>
    </row>
    <row r="12159" spans="1:5">
      <c r="A12159" s="591">
        <v>7618</v>
      </c>
      <c r="B12159" s="591" t="s">
        <v>12841</v>
      </c>
      <c r="C12159" s="591" t="s">
        <v>8494</v>
      </c>
      <c r="D12159" s="591" t="s">
        <v>8495</v>
      </c>
      <c r="E12159" s="602">
        <v>289417.59999999998</v>
      </c>
    </row>
    <row r="12160" spans="1:5">
      <c r="A12160" s="591">
        <v>7620</v>
      </c>
      <c r="B12160" s="591" t="s">
        <v>12842</v>
      </c>
      <c r="C12160" s="591" t="s">
        <v>8494</v>
      </c>
      <c r="D12160" s="591" t="s">
        <v>8495</v>
      </c>
      <c r="E12160" s="602">
        <v>62600.34</v>
      </c>
    </row>
    <row r="12161" spans="1:5">
      <c r="A12161" s="591">
        <v>7610</v>
      </c>
      <c r="B12161" s="591" t="s">
        <v>12843</v>
      </c>
      <c r="C12161" s="591" t="s">
        <v>8494</v>
      </c>
      <c r="D12161" s="591" t="s">
        <v>8495</v>
      </c>
      <c r="E12161" s="602">
        <v>19823.43</v>
      </c>
    </row>
    <row r="12162" spans="1:5">
      <c r="A12162" s="591">
        <v>7615</v>
      </c>
      <c r="B12162" s="591" t="s">
        <v>12844</v>
      </c>
      <c r="C12162" s="591" t="s">
        <v>8494</v>
      </c>
      <c r="D12162" s="591" t="s">
        <v>8495</v>
      </c>
      <c r="E12162" s="602">
        <v>73033.72</v>
      </c>
    </row>
    <row r="12163" spans="1:5">
      <c r="A12163" s="591">
        <v>7617</v>
      </c>
      <c r="B12163" s="591" t="s">
        <v>12845</v>
      </c>
      <c r="C12163" s="591" t="s">
        <v>8494</v>
      </c>
      <c r="D12163" s="591" t="s">
        <v>8495</v>
      </c>
      <c r="E12163" s="602">
        <v>22141.97</v>
      </c>
    </row>
    <row r="12164" spans="1:5">
      <c r="A12164" s="591">
        <v>7616</v>
      </c>
      <c r="B12164" s="591" t="s">
        <v>12846</v>
      </c>
      <c r="C12164" s="591" t="s">
        <v>8494</v>
      </c>
      <c r="D12164" s="591" t="s">
        <v>8495</v>
      </c>
      <c r="E12164" s="602">
        <v>119179.45</v>
      </c>
    </row>
    <row r="12165" spans="1:5">
      <c r="A12165" s="591">
        <v>7611</v>
      </c>
      <c r="B12165" s="591" t="s">
        <v>12847</v>
      </c>
      <c r="C12165" s="591" t="s">
        <v>8494</v>
      </c>
      <c r="D12165" s="591" t="s">
        <v>8500</v>
      </c>
      <c r="E12165" s="602">
        <v>28633.86</v>
      </c>
    </row>
    <row r="12166" spans="1:5">
      <c r="A12166" s="591">
        <v>7612</v>
      </c>
      <c r="B12166" s="591" t="s">
        <v>12848</v>
      </c>
      <c r="C12166" s="591" t="s">
        <v>8494</v>
      </c>
      <c r="D12166" s="591" t="s">
        <v>8495</v>
      </c>
      <c r="E12166" s="602">
        <v>163474.99</v>
      </c>
    </row>
    <row r="12167" spans="1:5">
      <c r="A12167" s="591">
        <v>37371</v>
      </c>
      <c r="B12167" s="591" t="s">
        <v>12849</v>
      </c>
      <c r="C12167" s="591" t="s">
        <v>8643</v>
      </c>
      <c r="D12167" s="591" t="s">
        <v>8500</v>
      </c>
      <c r="E12167" s="591">
        <v>0.82</v>
      </c>
    </row>
    <row r="12168" spans="1:5">
      <c r="A12168" s="591">
        <v>40861</v>
      </c>
      <c r="B12168" s="591" t="s">
        <v>12850</v>
      </c>
      <c r="C12168" s="591" t="s">
        <v>8645</v>
      </c>
      <c r="D12168" s="591" t="s">
        <v>8500</v>
      </c>
      <c r="E12168" s="591">
        <v>154.18</v>
      </c>
    </row>
    <row r="12169" spans="1:5">
      <c r="A12169" s="591">
        <v>36510</v>
      </c>
      <c r="B12169" s="591" t="s">
        <v>12851</v>
      </c>
      <c r="C12169" s="591" t="s">
        <v>8494</v>
      </c>
      <c r="D12169" s="591" t="s">
        <v>8541</v>
      </c>
      <c r="E12169" s="602">
        <v>1113149.8</v>
      </c>
    </row>
    <row r="12170" spans="1:5">
      <c r="A12170" s="591">
        <v>25020</v>
      </c>
      <c r="B12170" s="591" t="s">
        <v>12852</v>
      </c>
      <c r="C12170" s="591" t="s">
        <v>8494</v>
      </c>
      <c r="D12170" s="591" t="s">
        <v>8541</v>
      </c>
      <c r="E12170" s="602">
        <v>4585785.54</v>
      </c>
    </row>
    <row r="12171" spans="1:5">
      <c r="A12171" s="591">
        <v>7622</v>
      </c>
      <c r="B12171" s="591" t="s">
        <v>12853</v>
      </c>
      <c r="C12171" s="591" t="s">
        <v>8494</v>
      </c>
      <c r="D12171" s="591" t="s">
        <v>8541</v>
      </c>
      <c r="E12171" s="602">
        <v>1079918</v>
      </c>
    </row>
    <row r="12172" spans="1:5">
      <c r="A12172" s="591">
        <v>7624</v>
      </c>
      <c r="B12172" s="591" t="s">
        <v>12854</v>
      </c>
      <c r="C12172" s="591" t="s">
        <v>8494</v>
      </c>
      <c r="D12172" s="591" t="s">
        <v>8541</v>
      </c>
      <c r="E12172" s="602">
        <v>1400000</v>
      </c>
    </row>
    <row r="12173" spans="1:5">
      <c r="A12173" s="591">
        <v>7625</v>
      </c>
      <c r="B12173" s="591" t="s">
        <v>12855</v>
      </c>
      <c r="C12173" s="591" t="s">
        <v>8494</v>
      </c>
      <c r="D12173" s="591" t="s">
        <v>8541</v>
      </c>
      <c r="E12173" s="602">
        <v>1391437.18</v>
      </c>
    </row>
    <row r="12174" spans="1:5">
      <c r="A12174" s="591">
        <v>7623</v>
      </c>
      <c r="B12174" s="591" t="s">
        <v>12856</v>
      </c>
      <c r="C12174" s="591" t="s">
        <v>8494</v>
      </c>
      <c r="D12174" s="591" t="s">
        <v>8541</v>
      </c>
      <c r="E12174" s="602">
        <v>4585785.54</v>
      </c>
    </row>
    <row r="12175" spans="1:5">
      <c r="A12175" s="591">
        <v>36508</v>
      </c>
      <c r="B12175" s="591" t="s">
        <v>12857</v>
      </c>
      <c r="C12175" s="591" t="s">
        <v>8494</v>
      </c>
      <c r="D12175" s="591" t="s">
        <v>8541</v>
      </c>
      <c r="E12175" s="602">
        <v>2062409.72</v>
      </c>
    </row>
    <row r="12176" spans="1:5">
      <c r="A12176" s="591">
        <v>36509</v>
      </c>
      <c r="B12176" s="591" t="s">
        <v>12858</v>
      </c>
      <c r="C12176" s="591" t="s">
        <v>8494</v>
      </c>
      <c r="D12176" s="591" t="s">
        <v>8541</v>
      </c>
      <c r="E12176" s="602">
        <v>1130275.1599999999</v>
      </c>
    </row>
    <row r="12177" spans="1:5">
      <c r="A12177" s="591">
        <v>13238</v>
      </c>
      <c r="B12177" s="591" t="s">
        <v>12859</v>
      </c>
      <c r="C12177" s="591" t="s">
        <v>8494</v>
      </c>
      <c r="D12177" s="591" t="s">
        <v>8541</v>
      </c>
      <c r="E12177" s="602">
        <v>323242.96000000002</v>
      </c>
    </row>
    <row r="12178" spans="1:5">
      <c r="A12178" s="591">
        <v>36511</v>
      </c>
      <c r="B12178" s="591" t="s">
        <v>12860</v>
      </c>
      <c r="C12178" s="591" t="s">
        <v>8494</v>
      </c>
      <c r="D12178" s="591" t="s">
        <v>8541</v>
      </c>
      <c r="E12178" s="602">
        <v>374551.37</v>
      </c>
    </row>
    <row r="12179" spans="1:5">
      <c r="A12179" s="591">
        <v>36515</v>
      </c>
      <c r="B12179" s="591" t="s">
        <v>12861</v>
      </c>
      <c r="C12179" s="591" t="s">
        <v>8494</v>
      </c>
      <c r="D12179" s="591" t="s">
        <v>8541</v>
      </c>
      <c r="E12179" s="602">
        <v>110313.06</v>
      </c>
    </row>
    <row r="12180" spans="1:5">
      <c r="A12180" s="591">
        <v>10598</v>
      </c>
      <c r="B12180" s="591" t="s">
        <v>12862</v>
      </c>
      <c r="C12180" s="591" t="s">
        <v>8494</v>
      </c>
      <c r="D12180" s="591" t="s">
        <v>8541</v>
      </c>
      <c r="E12180" s="602">
        <v>178889.31</v>
      </c>
    </row>
    <row r="12181" spans="1:5">
      <c r="A12181" s="591">
        <v>7640</v>
      </c>
      <c r="B12181" s="591" t="s">
        <v>12863</v>
      </c>
      <c r="C12181" s="591" t="s">
        <v>8494</v>
      </c>
      <c r="D12181" s="591" t="s">
        <v>8541</v>
      </c>
      <c r="E12181" s="602">
        <v>274500</v>
      </c>
    </row>
    <row r="12182" spans="1:5">
      <c r="A12182" s="591">
        <v>36513</v>
      </c>
      <c r="B12182" s="591" t="s">
        <v>12864</v>
      </c>
      <c r="C12182" s="591" t="s">
        <v>8494</v>
      </c>
      <c r="D12182" s="591" t="s">
        <v>8541</v>
      </c>
      <c r="E12182" s="602">
        <v>264430.7</v>
      </c>
    </row>
    <row r="12183" spans="1:5">
      <c r="A12183" s="591">
        <v>36514</v>
      </c>
      <c r="B12183" s="591" t="s">
        <v>12865</v>
      </c>
      <c r="C12183" s="591" t="s">
        <v>8494</v>
      </c>
      <c r="D12183" s="591" t="s">
        <v>8541</v>
      </c>
      <c r="E12183" s="602">
        <v>295023.34000000003</v>
      </c>
    </row>
    <row r="12184" spans="1:5">
      <c r="A12184" s="591">
        <v>11572</v>
      </c>
      <c r="B12184" s="591" t="s">
        <v>12866</v>
      </c>
      <c r="C12184" s="591" t="s">
        <v>8494</v>
      </c>
      <c r="D12184" s="591" t="s">
        <v>8495</v>
      </c>
      <c r="E12184" s="591">
        <v>37.79</v>
      </c>
    </row>
    <row r="12185" spans="1:5">
      <c r="A12185" s="591">
        <v>36149</v>
      </c>
      <c r="B12185" s="591" t="s">
        <v>12867</v>
      </c>
      <c r="C12185" s="591" t="s">
        <v>8494</v>
      </c>
      <c r="D12185" s="591" t="s">
        <v>8495</v>
      </c>
      <c r="E12185" s="591">
        <v>186.82</v>
      </c>
    </row>
    <row r="12186" spans="1:5">
      <c r="A12186" s="591">
        <v>42407</v>
      </c>
      <c r="B12186" s="591" t="s">
        <v>12868</v>
      </c>
      <c r="C12186" s="591" t="s">
        <v>8539</v>
      </c>
      <c r="D12186" s="591" t="s">
        <v>8495</v>
      </c>
      <c r="E12186" s="591">
        <v>7.99</v>
      </c>
    </row>
    <row r="12187" spans="1:5">
      <c r="A12187" s="591">
        <v>11581</v>
      </c>
      <c r="B12187" s="591" t="s">
        <v>12869</v>
      </c>
      <c r="C12187" s="591" t="s">
        <v>8539</v>
      </c>
      <c r="D12187" s="591" t="s">
        <v>8495</v>
      </c>
      <c r="E12187" s="591">
        <v>24.94</v>
      </c>
    </row>
    <row r="12188" spans="1:5">
      <c r="A12188" s="591">
        <v>43605</v>
      </c>
      <c r="B12188" s="591" t="s">
        <v>12870</v>
      </c>
      <c r="C12188" s="591" t="s">
        <v>8539</v>
      </c>
      <c r="D12188" s="591" t="s">
        <v>8495</v>
      </c>
      <c r="E12188" s="591">
        <v>51.03</v>
      </c>
    </row>
    <row r="12189" spans="1:5">
      <c r="A12189" s="591">
        <v>11580</v>
      </c>
      <c r="B12189" s="591" t="s">
        <v>12871</v>
      </c>
      <c r="C12189" s="591" t="s">
        <v>8539</v>
      </c>
      <c r="D12189" s="591" t="s">
        <v>8495</v>
      </c>
      <c r="E12189" s="591">
        <v>10.01</v>
      </c>
    </row>
    <row r="12190" spans="1:5">
      <c r="A12190" s="591">
        <v>38386</v>
      </c>
      <c r="B12190" s="591" t="s">
        <v>12872</v>
      </c>
      <c r="C12190" s="591" t="s">
        <v>8494</v>
      </c>
      <c r="D12190" s="591" t="s">
        <v>8495</v>
      </c>
      <c r="E12190" s="591">
        <v>6.47</v>
      </c>
    </row>
    <row r="12191" spans="1:5">
      <c r="A12191" s="591">
        <v>10743</v>
      </c>
      <c r="B12191" s="591" t="s">
        <v>12873</v>
      </c>
      <c r="C12191" s="591" t="s">
        <v>8494</v>
      </c>
      <c r="D12191" s="591" t="s">
        <v>8495</v>
      </c>
      <c r="E12191" s="591">
        <v>597.13</v>
      </c>
    </row>
    <row r="12192" spans="1:5">
      <c r="A12192" s="591">
        <v>39848</v>
      </c>
      <c r="B12192" s="591" t="s">
        <v>12874</v>
      </c>
      <c r="C12192" s="591" t="s">
        <v>8539</v>
      </c>
      <c r="D12192" s="591" t="s">
        <v>8541</v>
      </c>
      <c r="E12192" s="591">
        <v>1.77</v>
      </c>
    </row>
    <row r="12193" spans="1:5">
      <c r="A12193" s="591">
        <v>20999</v>
      </c>
      <c r="B12193" s="591" t="s">
        <v>12875</v>
      </c>
      <c r="C12193" s="591" t="s">
        <v>8539</v>
      </c>
      <c r="D12193" s="591" t="s">
        <v>8541</v>
      </c>
      <c r="E12193" s="591">
        <v>12.46</v>
      </c>
    </row>
    <row r="12194" spans="1:5">
      <c r="A12194" s="591">
        <v>21001</v>
      </c>
      <c r="B12194" s="591" t="s">
        <v>12876</v>
      </c>
      <c r="C12194" s="591" t="s">
        <v>8539</v>
      </c>
      <c r="D12194" s="591" t="s">
        <v>8541</v>
      </c>
      <c r="E12194" s="591">
        <v>23.26</v>
      </c>
    </row>
    <row r="12195" spans="1:5">
      <c r="A12195" s="591">
        <v>21003</v>
      </c>
      <c r="B12195" s="591" t="s">
        <v>12877</v>
      </c>
      <c r="C12195" s="591" t="s">
        <v>8539</v>
      </c>
      <c r="D12195" s="591" t="s">
        <v>8541</v>
      </c>
      <c r="E12195" s="591">
        <v>38.22</v>
      </c>
    </row>
    <row r="12196" spans="1:5">
      <c r="A12196" s="591">
        <v>21006</v>
      </c>
      <c r="B12196" s="591" t="s">
        <v>12878</v>
      </c>
      <c r="C12196" s="591" t="s">
        <v>8539</v>
      </c>
      <c r="D12196" s="591" t="s">
        <v>8541</v>
      </c>
      <c r="E12196" s="591">
        <v>81.12</v>
      </c>
    </row>
    <row r="12197" spans="1:5">
      <c r="A12197" s="591">
        <v>21019</v>
      </c>
      <c r="B12197" s="591" t="s">
        <v>12879</v>
      </c>
      <c r="C12197" s="591" t="s">
        <v>8539</v>
      </c>
      <c r="D12197" s="591" t="s">
        <v>8541</v>
      </c>
      <c r="E12197" s="591">
        <v>28.19</v>
      </c>
    </row>
    <row r="12198" spans="1:5">
      <c r="A12198" s="591">
        <v>21021</v>
      </c>
      <c r="B12198" s="591" t="s">
        <v>12880</v>
      </c>
      <c r="C12198" s="591" t="s">
        <v>8539</v>
      </c>
      <c r="D12198" s="591" t="s">
        <v>8541</v>
      </c>
      <c r="E12198" s="591">
        <v>44.57</v>
      </c>
    </row>
    <row r="12199" spans="1:5">
      <c r="A12199" s="591">
        <v>21024</v>
      </c>
      <c r="B12199" s="591" t="s">
        <v>12881</v>
      </c>
      <c r="C12199" s="591" t="s">
        <v>8539</v>
      </c>
      <c r="D12199" s="591" t="s">
        <v>8541</v>
      </c>
      <c r="E12199" s="591">
        <v>95.5</v>
      </c>
    </row>
    <row r="12200" spans="1:5">
      <c r="A12200" s="591">
        <v>40624</v>
      </c>
      <c r="B12200" s="591" t="s">
        <v>12882</v>
      </c>
      <c r="C12200" s="591" t="s">
        <v>8539</v>
      </c>
      <c r="D12200" s="591" t="s">
        <v>8541</v>
      </c>
      <c r="E12200" s="591">
        <v>85.31</v>
      </c>
    </row>
    <row r="12201" spans="1:5">
      <c r="A12201" s="591">
        <v>42575</v>
      </c>
      <c r="B12201" s="591" t="s">
        <v>12883</v>
      </c>
      <c r="C12201" s="591" t="s">
        <v>8539</v>
      </c>
      <c r="D12201" s="591" t="s">
        <v>8541</v>
      </c>
      <c r="E12201" s="591">
        <v>78.290000000000006</v>
      </c>
    </row>
    <row r="12202" spans="1:5">
      <c r="A12202" s="591">
        <v>13127</v>
      </c>
      <c r="B12202" s="591" t="s">
        <v>12884</v>
      </c>
      <c r="C12202" s="591" t="s">
        <v>8539</v>
      </c>
      <c r="D12202" s="591" t="s">
        <v>8541</v>
      </c>
      <c r="E12202" s="591">
        <v>38.049999999999997</v>
      </c>
    </row>
    <row r="12203" spans="1:5">
      <c r="A12203" s="591">
        <v>13137</v>
      </c>
      <c r="B12203" s="591" t="s">
        <v>12885</v>
      </c>
      <c r="C12203" s="591" t="s">
        <v>8539</v>
      </c>
      <c r="D12203" s="591" t="s">
        <v>8541</v>
      </c>
      <c r="E12203" s="591">
        <v>50.49</v>
      </c>
    </row>
    <row r="12204" spans="1:5">
      <c r="A12204" s="591">
        <v>42574</v>
      </c>
      <c r="B12204" s="591" t="s">
        <v>12886</v>
      </c>
      <c r="C12204" s="591" t="s">
        <v>8539</v>
      </c>
      <c r="D12204" s="591" t="s">
        <v>8541</v>
      </c>
      <c r="E12204" s="591">
        <v>58.42</v>
      </c>
    </row>
    <row r="12205" spans="1:5">
      <c r="A12205" s="591">
        <v>20989</v>
      </c>
      <c r="B12205" s="591" t="s">
        <v>12887</v>
      </c>
      <c r="C12205" s="591" t="s">
        <v>8539</v>
      </c>
      <c r="D12205" s="591" t="s">
        <v>8541</v>
      </c>
      <c r="E12205" s="602">
        <v>1809.07</v>
      </c>
    </row>
    <row r="12206" spans="1:5">
      <c r="A12206" s="591">
        <v>21147</v>
      </c>
      <c r="B12206" s="591" t="s">
        <v>12888</v>
      </c>
      <c r="C12206" s="591" t="s">
        <v>8539</v>
      </c>
      <c r="D12206" s="591" t="s">
        <v>8541</v>
      </c>
      <c r="E12206" s="591">
        <v>169.62</v>
      </c>
    </row>
    <row r="12207" spans="1:5">
      <c r="A12207" s="591">
        <v>21148</v>
      </c>
      <c r="B12207" s="591" t="s">
        <v>12889</v>
      </c>
      <c r="C12207" s="591" t="s">
        <v>8539</v>
      </c>
      <c r="D12207" s="591" t="s">
        <v>8541</v>
      </c>
      <c r="E12207" s="591">
        <v>104.69</v>
      </c>
    </row>
    <row r="12208" spans="1:5">
      <c r="A12208" s="591">
        <v>20984</v>
      </c>
      <c r="B12208" s="591" t="s">
        <v>12890</v>
      </c>
      <c r="C12208" s="591" t="s">
        <v>8539</v>
      </c>
      <c r="D12208" s="591" t="s">
        <v>8541</v>
      </c>
      <c r="E12208" s="602">
        <v>3471.25</v>
      </c>
    </row>
    <row r="12209" spans="1:5">
      <c r="A12209" s="591">
        <v>13042</v>
      </c>
      <c r="B12209" s="591" t="s">
        <v>12891</v>
      </c>
      <c r="C12209" s="591" t="s">
        <v>8539</v>
      </c>
      <c r="D12209" s="591" t="s">
        <v>8541</v>
      </c>
      <c r="E12209" s="602">
        <v>1923.58</v>
      </c>
    </row>
    <row r="12210" spans="1:5">
      <c r="A12210" s="591">
        <v>21150</v>
      </c>
      <c r="B12210" s="591" t="s">
        <v>12892</v>
      </c>
      <c r="C12210" s="591" t="s">
        <v>8539</v>
      </c>
      <c r="D12210" s="591" t="s">
        <v>8541</v>
      </c>
      <c r="E12210" s="591">
        <v>51.91</v>
      </c>
    </row>
    <row r="12211" spans="1:5">
      <c r="A12211" s="591">
        <v>13141</v>
      </c>
      <c r="B12211" s="591" t="s">
        <v>12893</v>
      </c>
      <c r="C12211" s="591" t="s">
        <v>8539</v>
      </c>
      <c r="D12211" s="591" t="s">
        <v>8541</v>
      </c>
      <c r="E12211" s="591">
        <v>65.400000000000006</v>
      </c>
    </row>
    <row r="12212" spans="1:5">
      <c r="A12212" s="591">
        <v>42576</v>
      </c>
      <c r="B12212" s="591" t="s">
        <v>12894</v>
      </c>
      <c r="C12212" s="591" t="s">
        <v>8539</v>
      </c>
      <c r="D12212" s="591" t="s">
        <v>8541</v>
      </c>
      <c r="E12212" s="591">
        <v>213.55</v>
      </c>
    </row>
    <row r="12213" spans="1:5">
      <c r="A12213" s="591">
        <v>21151</v>
      </c>
      <c r="B12213" s="591" t="s">
        <v>12895</v>
      </c>
      <c r="C12213" s="591" t="s">
        <v>8539</v>
      </c>
      <c r="D12213" s="591" t="s">
        <v>8541</v>
      </c>
      <c r="E12213" s="591">
        <v>310.72000000000003</v>
      </c>
    </row>
    <row r="12214" spans="1:5">
      <c r="A12214" s="591">
        <v>13142</v>
      </c>
      <c r="B12214" s="591" t="s">
        <v>12896</v>
      </c>
      <c r="C12214" s="591" t="s">
        <v>8539</v>
      </c>
      <c r="D12214" s="591" t="s">
        <v>8541</v>
      </c>
      <c r="E12214" s="591">
        <v>444.2</v>
      </c>
    </row>
    <row r="12215" spans="1:5">
      <c r="A12215" s="591">
        <v>42577</v>
      </c>
      <c r="B12215" s="591" t="s">
        <v>12897</v>
      </c>
      <c r="C12215" s="591" t="s">
        <v>8539</v>
      </c>
      <c r="D12215" s="591" t="s">
        <v>8541</v>
      </c>
      <c r="E12215" s="591">
        <v>487.4</v>
      </c>
    </row>
    <row r="12216" spans="1:5">
      <c r="A12216" s="591">
        <v>20994</v>
      </c>
      <c r="B12216" s="591" t="s">
        <v>12898</v>
      </c>
      <c r="C12216" s="591" t="s">
        <v>8539</v>
      </c>
      <c r="D12216" s="591" t="s">
        <v>8541</v>
      </c>
      <c r="E12216" s="591">
        <v>837.51</v>
      </c>
    </row>
    <row r="12217" spans="1:5">
      <c r="A12217" s="591">
        <v>7672</v>
      </c>
      <c r="B12217" s="591" t="s">
        <v>12899</v>
      </c>
      <c r="C12217" s="591" t="s">
        <v>8539</v>
      </c>
      <c r="D12217" s="591" t="s">
        <v>8541</v>
      </c>
      <c r="E12217" s="591">
        <v>548.66</v>
      </c>
    </row>
    <row r="12218" spans="1:5">
      <c r="A12218" s="591">
        <v>20995</v>
      </c>
      <c r="B12218" s="591" t="s">
        <v>12900</v>
      </c>
      <c r="C12218" s="591" t="s">
        <v>8539</v>
      </c>
      <c r="D12218" s="591" t="s">
        <v>8541</v>
      </c>
      <c r="E12218" s="602">
        <v>1100.6400000000001</v>
      </c>
    </row>
    <row r="12219" spans="1:5">
      <c r="A12219" s="591">
        <v>7690</v>
      </c>
      <c r="B12219" s="591" t="s">
        <v>12901</v>
      </c>
      <c r="C12219" s="591" t="s">
        <v>8539</v>
      </c>
      <c r="D12219" s="591" t="s">
        <v>8541</v>
      </c>
      <c r="E12219" s="591">
        <v>636.57000000000005</v>
      </c>
    </row>
    <row r="12220" spans="1:5">
      <c r="A12220" s="591">
        <v>20980</v>
      </c>
      <c r="B12220" s="591" t="s">
        <v>12902</v>
      </c>
      <c r="C12220" s="591" t="s">
        <v>8539</v>
      </c>
      <c r="D12220" s="591" t="s">
        <v>8541</v>
      </c>
      <c r="E12220" s="591">
        <v>694.44</v>
      </c>
    </row>
    <row r="12221" spans="1:5">
      <c r="A12221" s="591">
        <v>7661</v>
      </c>
      <c r="B12221" s="591" t="s">
        <v>12903</v>
      </c>
      <c r="C12221" s="591" t="s">
        <v>8539</v>
      </c>
      <c r="D12221" s="591" t="s">
        <v>8541</v>
      </c>
      <c r="E12221" s="591">
        <v>826.1</v>
      </c>
    </row>
    <row r="12222" spans="1:5">
      <c r="A12222" s="591">
        <v>21016</v>
      </c>
      <c r="B12222" s="591" t="s">
        <v>12904</v>
      </c>
      <c r="C12222" s="591" t="s">
        <v>8539</v>
      </c>
      <c r="D12222" s="591" t="s">
        <v>8541</v>
      </c>
      <c r="E12222" s="591">
        <v>158.4</v>
      </c>
    </row>
    <row r="12223" spans="1:5">
      <c r="A12223" s="591">
        <v>21008</v>
      </c>
      <c r="B12223" s="591" t="s">
        <v>12905</v>
      </c>
      <c r="C12223" s="591" t="s">
        <v>8539</v>
      </c>
      <c r="D12223" s="591" t="s">
        <v>8541</v>
      </c>
      <c r="E12223" s="591">
        <v>18.5</v>
      </c>
    </row>
    <row r="12224" spans="1:5">
      <c r="A12224" s="591">
        <v>21009</v>
      </c>
      <c r="B12224" s="591" t="s">
        <v>12906</v>
      </c>
      <c r="C12224" s="591" t="s">
        <v>8539</v>
      </c>
      <c r="D12224" s="591" t="s">
        <v>8541</v>
      </c>
      <c r="E12224" s="591">
        <v>24.09</v>
      </c>
    </row>
    <row r="12225" spans="1:5">
      <c r="A12225" s="591">
        <v>21010</v>
      </c>
      <c r="B12225" s="591" t="s">
        <v>12907</v>
      </c>
      <c r="C12225" s="591" t="s">
        <v>8539</v>
      </c>
      <c r="D12225" s="591" t="s">
        <v>8541</v>
      </c>
      <c r="E12225" s="591">
        <v>32.35</v>
      </c>
    </row>
    <row r="12226" spans="1:5">
      <c r="A12226" s="591">
        <v>21011</v>
      </c>
      <c r="B12226" s="591" t="s">
        <v>12908</v>
      </c>
      <c r="C12226" s="591" t="s">
        <v>8539</v>
      </c>
      <c r="D12226" s="591" t="s">
        <v>8541</v>
      </c>
      <c r="E12226" s="591">
        <v>47.15</v>
      </c>
    </row>
    <row r="12227" spans="1:5">
      <c r="A12227" s="591">
        <v>21012</v>
      </c>
      <c r="B12227" s="591" t="s">
        <v>12909</v>
      </c>
      <c r="C12227" s="591" t="s">
        <v>8539</v>
      </c>
      <c r="D12227" s="591" t="s">
        <v>8541</v>
      </c>
      <c r="E12227" s="591">
        <v>52.1</v>
      </c>
    </row>
    <row r="12228" spans="1:5">
      <c r="A12228" s="591">
        <v>21013</v>
      </c>
      <c r="B12228" s="591" t="s">
        <v>12910</v>
      </c>
      <c r="C12228" s="591" t="s">
        <v>8539</v>
      </c>
      <c r="D12228" s="591" t="s">
        <v>8541</v>
      </c>
      <c r="E12228" s="591">
        <v>67.989999999999995</v>
      </c>
    </row>
    <row r="12229" spans="1:5">
      <c r="A12229" s="591">
        <v>21014</v>
      </c>
      <c r="B12229" s="591" t="s">
        <v>12911</v>
      </c>
      <c r="C12229" s="591" t="s">
        <v>8539</v>
      </c>
      <c r="D12229" s="591" t="s">
        <v>8541</v>
      </c>
      <c r="E12229" s="591">
        <v>95.14</v>
      </c>
    </row>
    <row r="12230" spans="1:5">
      <c r="A12230" s="591">
        <v>21015</v>
      </c>
      <c r="B12230" s="591" t="s">
        <v>12912</v>
      </c>
      <c r="C12230" s="591" t="s">
        <v>8539</v>
      </c>
      <c r="D12230" s="591" t="s">
        <v>8541</v>
      </c>
      <c r="E12230" s="591">
        <v>109.3</v>
      </c>
    </row>
    <row r="12231" spans="1:5">
      <c r="A12231" s="591">
        <v>7697</v>
      </c>
      <c r="B12231" s="591" t="s">
        <v>12913</v>
      </c>
      <c r="C12231" s="591" t="s">
        <v>8539</v>
      </c>
      <c r="D12231" s="591" t="s">
        <v>8541</v>
      </c>
      <c r="E12231" s="591">
        <v>52.15</v>
      </c>
    </row>
    <row r="12232" spans="1:5">
      <c r="A12232" s="591">
        <v>7698</v>
      </c>
      <c r="B12232" s="591" t="s">
        <v>12914</v>
      </c>
      <c r="C12232" s="591" t="s">
        <v>8539</v>
      </c>
      <c r="D12232" s="591" t="s">
        <v>8541</v>
      </c>
      <c r="E12232" s="591">
        <v>44.89</v>
      </c>
    </row>
    <row r="12233" spans="1:5">
      <c r="A12233" s="591">
        <v>7691</v>
      </c>
      <c r="B12233" s="591" t="s">
        <v>12915</v>
      </c>
      <c r="C12233" s="591" t="s">
        <v>8539</v>
      </c>
      <c r="D12233" s="591" t="s">
        <v>8541</v>
      </c>
      <c r="E12233" s="591">
        <v>18.97</v>
      </c>
    </row>
    <row r="12234" spans="1:5">
      <c r="A12234" s="591">
        <v>40626</v>
      </c>
      <c r="B12234" s="591" t="s">
        <v>12916</v>
      </c>
      <c r="C12234" s="591" t="s">
        <v>8539</v>
      </c>
      <c r="D12234" s="591" t="s">
        <v>8541</v>
      </c>
      <c r="E12234" s="591">
        <v>35.6</v>
      </c>
    </row>
    <row r="12235" spans="1:5">
      <c r="A12235" s="591">
        <v>7701</v>
      </c>
      <c r="B12235" s="591" t="s">
        <v>12917</v>
      </c>
      <c r="C12235" s="591" t="s">
        <v>8539</v>
      </c>
      <c r="D12235" s="591" t="s">
        <v>8541</v>
      </c>
      <c r="E12235" s="591">
        <v>93.33</v>
      </c>
    </row>
    <row r="12236" spans="1:5">
      <c r="A12236" s="591">
        <v>7696</v>
      </c>
      <c r="B12236" s="591" t="s">
        <v>12918</v>
      </c>
      <c r="C12236" s="591" t="s">
        <v>8539</v>
      </c>
      <c r="D12236" s="591" t="s">
        <v>8541</v>
      </c>
      <c r="E12236" s="591">
        <v>75.209999999999994</v>
      </c>
    </row>
    <row r="12237" spans="1:5">
      <c r="A12237" s="591">
        <v>7700</v>
      </c>
      <c r="B12237" s="591" t="s">
        <v>12919</v>
      </c>
      <c r="C12237" s="591" t="s">
        <v>8539</v>
      </c>
      <c r="D12237" s="591" t="s">
        <v>8541</v>
      </c>
      <c r="E12237" s="591">
        <v>23.99</v>
      </c>
    </row>
    <row r="12238" spans="1:5">
      <c r="A12238" s="591">
        <v>7694</v>
      </c>
      <c r="B12238" s="591" t="s">
        <v>12920</v>
      </c>
      <c r="C12238" s="591" t="s">
        <v>8539</v>
      </c>
      <c r="D12238" s="591" t="s">
        <v>8541</v>
      </c>
      <c r="E12238" s="591">
        <v>125.6</v>
      </c>
    </row>
    <row r="12239" spans="1:5">
      <c r="A12239" s="591">
        <v>7693</v>
      </c>
      <c r="B12239" s="591" t="s">
        <v>12921</v>
      </c>
      <c r="C12239" s="591" t="s">
        <v>8539</v>
      </c>
      <c r="D12239" s="591" t="s">
        <v>8541</v>
      </c>
      <c r="E12239" s="591">
        <v>172.98</v>
      </c>
    </row>
    <row r="12240" spans="1:5">
      <c r="A12240" s="591">
        <v>7692</v>
      </c>
      <c r="B12240" s="591" t="s">
        <v>12922</v>
      </c>
      <c r="C12240" s="591" t="s">
        <v>8539</v>
      </c>
      <c r="D12240" s="591" t="s">
        <v>8541</v>
      </c>
      <c r="E12240" s="591">
        <v>258.98</v>
      </c>
    </row>
    <row r="12241" spans="1:5">
      <c r="A12241" s="591">
        <v>7695</v>
      </c>
      <c r="B12241" s="591" t="s">
        <v>12923</v>
      </c>
      <c r="C12241" s="591" t="s">
        <v>8539</v>
      </c>
      <c r="D12241" s="591" t="s">
        <v>8541</v>
      </c>
      <c r="E12241" s="591">
        <v>280.87</v>
      </c>
    </row>
    <row r="12242" spans="1:5">
      <c r="A12242" s="591">
        <v>13356</v>
      </c>
      <c r="B12242" s="591" t="s">
        <v>12924</v>
      </c>
      <c r="C12242" s="591" t="s">
        <v>8539</v>
      </c>
      <c r="D12242" s="591" t="s">
        <v>8541</v>
      </c>
      <c r="E12242" s="591">
        <v>20.36</v>
      </c>
    </row>
    <row r="12243" spans="1:5">
      <c r="A12243" s="591">
        <v>36365</v>
      </c>
      <c r="B12243" s="591" t="s">
        <v>12925</v>
      </c>
      <c r="C12243" s="591" t="s">
        <v>8539</v>
      </c>
      <c r="D12243" s="591" t="s">
        <v>8495</v>
      </c>
      <c r="E12243" s="591">
        <v>40.369999999999997</v>
      </c>
    </row>
    <row r="12244" spans="1:5">
      <c r="A12244" s="591">
        <v>41930</v>
      </c>
      <c r="B12244" s="591" t="s">
        <v>12926</v>
      </c>
      <c r="C12244" s="591" t="s">
        <v>8539</v>
      </c>
      <c r="D12244" s="591" t="s">
        <v>8495</v>
      </c>
      <c r="E12244" s="591">
        <v>134.46</v>
      </c>
    </row>
    <row r="12245" spans="1:5">
      <c r="A12245" s="591">
        <v>41931</v>
      </c>
      <c r="B12245" s="591" t="s">
        <v>12927</v>
      </c>
      <c r="C12245" s="591" t="s">
        <v>8539</v>
      </c>
      <c r="D12245" s="591" t="s">
        <v>8495</v>
      </c>
      <c r="E12245" s="591">
        <v>210.6</v>
      </c>
    </row>
    <row r="12246" spans="1:5">
      <c r="A12246" s="591">
        <v>41932</v>
      </c>
      <c r="B12246" s="591" t="s">
        <v>12928</v>
      </c>
      <c r="C12246" s="591" t="s">
        <v>8539</v>
      </c>
      <c r="D12246" s="591" t="s">
        <v>8495</v>
      </c>
      <c r="E12246" s="591">
        <v>324.14999999999998</v>
      </c>
    </row>
    <row r="12247" spans="1:5">
      <c r="A12247" s="591">
        <v>41933</v>
      </c>
      <c r="B12247" s="591" t="s">
        <v>12929</v>
      </c>
      <c r="C12247" s="591" t="s">
        <v>8539</v>
      </c>
      <c r="D12247" s="591" t="s">
        <v>8495</v>
      </c>
      <c r="E12247" s="591">
        <v>458.1</v>
      </c>
    </row>
    <row r="12248" spans="1:5">
      <c r="A12248" s="591">
        <v>41934</v>
      </c>
      <c r="B12248" s="591" t="s">
        <v>12930</v>
      </c>
      <c r="C12248" s="591" t="s">
        <v>8539</v>
      </c>
      <c r="D12248" s="591" t="s">
        <v>8495</v>
      </c>
      <c r="E12248" s="591">
        <v>533.51</v>
      </c>
    </row>
    <row r="12249" spans="1:5">
      <c r="A12249" s="591">
        <v>41936</v>
      </c>
      <c r="B12249" s="591" t="s">
        <v>12931</v>
      </c>
      <c r="C12249" s="591" t="s">
        <v>8539</v>
      </c>
      <c r="D12249" s="591" t="s">
        <v>8495</v>
      </c>
      <c r="E12249" s="591">
        <v>79.180000000000007</v>
      </c>
    </row>
    <row r="12250" spans="1:5">
      <c r="A12250" s="591">
        <v>44812</v>
      </c>
      <c r="B12250" s="591" t="s">
        <v>12932</v>
      </c>
      <c r="C12250" s="591" t="s">
        <v>8539</v>
      </c>
      <c r="D12250" s="591" t="s">
        <v>8495</v>
      </c>
      <c r="E12250" s="591">
        <v>418.34</v>
      </c>
    </row>
    <row r="12251" spans="1:5">
      <c r="A12251" s="591">
        <v>41785</v>
      </c>
      <c r="B12251" s="591" t="s">
        <v>12933</v>
      </c>
      <c r="C12251" s="591" t="s">
        <v>8539</v>
      </c>
      <c r="D12251" s="591" t="s">
        <v>8495</v>
      </c>
      <c r="E12251" s="602">
        <v>1550.33</v>
      </c>
    </row>
    <row r="12252" spans="1:5">
      <c r="A12252" s="591">
        <v>41781</v>
      </c>
      <c r="B12252" s="591" t="s">
        <v>12934</v>
      </c>
      <c r="C12252" s="591" t="s">
        <v>8539</v>
      </c>
      <c r="D12252" s="591" t="s">
        <v>8495</v>
      </c>
      <c r="E12252" s="591">
        <v>279.93</v>
      </c>
    </row>
    <row r="12253" spans="1:5">
      <c r="A12253" s="591">
        <v>41783</v>
      </c>
      <c r="B12253" s="591" t="s">
        <v>12935</v>
      </c>
      <c r="C12253" s="591" t="s">
        <v>8539</v>
      </c>
      <c r="D12253" s="591" t="s">
        <v>8495</v>
      </c>
      <c r="E12253" s="602">
        <v>1006.39</v>
      </c>
    </row>
    <row r="12254" spans="1:5">
      <c r="A12254" s="591">
        <v>41786</v>
      </c>
      <c r="B12254" s="591" t="s">
        <v>12936</v>
      </c>
      <c r="C12254" s="591" t="s">
        <v>8539</v>
      </c>
      <c r="D12254" s="591" t="s">
        <v>8495</v>
      </c>
      <c r="E12254" s="602">
        <v>2142.65</v>
      </c>
    </row>
    <row r="12255" spans="1:5">
      <c r="A12255" s="591">
        <v>41779</v>
      </c>
      <c r="B12255" s="591" t="s">
        <v>12937</v>
      </c>
      <c r="C12255" s="591" t="s">
        <v>8539</v>
      </c>
      <c r="D12255" s="591" t="s">
        <v>8495</v>
      </c>
      <c r="E12255" s="591">
        <v>110.25</v>
      </c>
    </row>
    <row r="12256" spans="1:5">
      <c r="A12256" s="591">
        <v>41780</v>
      </c>
      <c r="B12256" s="591" t="s">
        <v>12938</v>
      </c>
      <c r="C12256" s="591" t="s">
        <v>8539</v>
      </c>
      <c r="D12256" s="591" t="s">
        <v>8495</v>
      </c>
      <c r="E12256" s="591">
        <v>172.72</v>
      </c>
    </row>
    <row r="12257" spans="1:5">
      <c r="A12257" s="591">
        <v>41782</v>
      </c>
      <c r="B12257" s="591" t="s">
        <v>12939</v>
      </c>
      <c r="C12257" s="591" t="s">
        <v>8539</v>
      </c>
      <c r="D12257" s="591" t="s">
        <v>8495</v>
      </c>
      <c r="E12257" s="591">
        <v>618.73</v>
      </c>
    </row>
    <row r="12258" spans="1:5">
      <c r="A12258" s="591">
        <v>38130</v>
      </c>
      <c r="B12258" s="591" t="s">
        <v>12940</v>
      </c>
      <c r="C12258" s="591" t="s">
        <v>8539</v>
      </c>
      <c r="D12258" s="591" t="s">
        <v>8495</v>
      </c>
      <c r="E12258" s="591">
        <v>44.66</v>
      </c>
    </row>
    <row r="12259" spans="1:5">
      <c r="A12259" s="591">
        <v>44260</v>
      </c>
      <c r="B12259" s="591" t="s">
        <v>12941</v>
      </c>
      <c r="C12259" s="591" t="s">
        <v>8539</v>
      </c>
      <c r="D12259" s="591" t="s">
        <v>8495</v>
      </c>
      <c r="E12259" s="591">
        <v>422.75</v>
      </c>
    </row>
    <row r="12260" spans="1:5">
      <c r="A12260" s="591">
        <v>21123</v>
      </c>
      <c r="B12260" s="591" t="s">
        <v>12942</v>
      </c>
      <c r="C12260" s="591" t="s">
        <v>8539</v>
      </c>
      <c r="D12260" s="591" t="s">
        <v>8500</v>
      </c>
      <c r="E12260" s="591">
        <v>12.43</v>
      </c>
    </row>
    <row r="12261" spans="1:5">
      <c r="A12261" s="591">
        <v>21124</v>
      </c>
      <c r="B12261" s="591" t="s">
        <v>12943</v>
      </c>
      <c r="C12261" s="591" t="s">
        <v>8539</v>
      </c>
      <c r="D12261" s="591" t="s">
        <v>8495</v>
      </c>
      <c r="E12261" s="591">
        <v>19.86</v>
      </c>
    </row>
    <row r="12262" spans="1:5">
      <c r="A12262" s="591">
        <v>21125</v>
      </c>
      <c r="B12262" s="591" t="s">
        <v>12944</v>
      </c>
      <c r="C12262" s="591" t="s">
        <v>8539</v>
      </c>
      <c r="D12262" s="591" t="s">
        <v>8495</v>
      </c>
      <c r="E12262" s="591">
        <v>34.200000000000003</v>
      </c>
    </row>
    <row r="12263" spans="1:5">
      <c r="A12263" s="591">
        <v>38028</v>
      </c>
      <c r="B12263" s="591" t="s">
        <v>12945</v>
      </c>
      <c r="C12263" s="591" t="s">
        <v>8539</v>
      </c>
      <c r="D12263" s="591" t="s">
        <v>8495</v>
      </c>
      <c r="E12263" s="591">
        <v>59.79</v>
      </c>
    </row>
    <row r="12264" spans="1:5">
      <c r="A12264" s="591">
        <v>38029</v>
      </c>
      <c r="B12264" s="591" t="s">
        <v>12946</v>
      </c>
      <c r="C12264" s="591" t="s">
        <v>8539</v>
      </c>
      <c r="D12264" s="591" t="s">
        <v>8495</v>
      </c>
      <c r="E12264" s="591">
        <v>87.52</v>
      </c>
    </row>
    <row r="12265" spans="1:5">
      <c r="A12265" s="591">
        <v>38030</v>
      </c>
      <c r="B12265" s="591" t="s">
        <v>12947</v>
      </c>
      <c r="C12265" s="591" t="s">
        <v>8539</v>
      </c>
      <c r="D12265" s="591" t="s">
        <v>8495</v>
      </c>
      <c r="E12265" s="591">
        <v>141.52000000000001</v>
      </c>
    </row>
    <row r="12266" spans="1:5">
      <c r="A12266" s="591">
        <v>38031</v>
      </c>
      <c r="B12266" s="591" t="s">
        <v>12948</v>
      </c>
      <c r="C12266" s="591" t="s">
        <v>8539</v>
      </c>
      <c r="D12266" s="591" t="s">
        <v>8495</v>
      </c>
      <c r="E12266" s="591">
        <v>222.13</v>
      </c>
    </row>
    <row r="12267" spans="1:5">
      <c r="A12267" s="591">
        <v>39735</v>
      </c>
      <c r="B12267" s="591" t="s">
        <v>12949</v>
      </c>
      <c r="C12267" s="591" t="s">
        <v>8539</v>
      </c>
      <c r="D12267" s="591" t="s">
        <v>8541</v>
      </c>
      <c r="E12267" s="591">
        <v>55.44</v>
      </c>
    </row>
    <row r="12268" spans="1:5">
      <c r="A12268" s="591">
        <v>39734</v>
      </c>
      <c r="B12268" s="591" t="s">
        <v>12950</v>
      </c>
      <c r="C12268" s="591" t="s">
        <v>8539</v>
      </c>
      <c r="D12268" s="591" t="s">
        <v>8541</v>
      </c>
      <c r="E12268" s="591">
        <v>65.760000000000005</v>
      </c>
    </row>
    <row r="12269" spans="1:5">
      <c r="A12269" s="591">
        <v>39736</v>
      </c>
      <c r="B12269" s="591" t="s">
        <v>12951</v>
      </c>
      <c r="C12269" s="591" t="s">
        <v>8539</v>
      </c>
      <c r="D12269" s="591" t="s">
        <v>8541</v>
      </c>
      <c r="E12269" s="591">
        <v>75.05</v>
      </c>
    </row>
    <row r="12270" spans="1:5">
      <c r="A12270" s="591">
        <v>39737</v>
      </c>
      <c r="B12270" s="591" t="s">
        <v>12952</v>
      </c>
      <c r="C12270" s="591" t="s">
        <v>8539</v>
      </c>
      <c r="D12270" s="591" t="s">
        <v>8541</v>
      </c>
      <c r="E12270" s="591">
        <v>10.09</v>
      </c>
    </row>
    <row r="12271" spans="1:5">
      <c r="A12271" s="591">
        <v>39738</v>
      </c>
      <c r="B12271" s="591" t="s">
        <v>12953</v>
      </c>
      <c r="C12271" s="591" t="s">
        <v>8539</v>
      </c>
      <c r="D12271" s="591" t="s">
        <v>8541</v>
      </c>
      <c r="E12271" s="591">
        <v>3.65</v>
      </c>
    </row>
    <row r="12272" spans="1:5">
      <c r="A12272" s="591">
        <v>39739</v>
      </c>
      <c r="B12272" s="591" t="s">
        <v>12954</v>
      </c>
      <c r="C12272" s="591" t="s">
        <v>8539</v>
      </c>
      <c r="D12272" s="591" t="s">
        <v>8541</v>
      </c>
      <c r="E12272" s="591">
        <v>51.9</v>
      </c>
    </row>
    <row r="12273" spans="1:5">
      <c r="A12273" s="591">
        <v>39733</v>
      </c>
      <c r="B12273" s="591" t="s">
        <v>12955</v>
      </c>
      <c r="C12273" s="591" t="s">
        <v>8539</v>
      </c>
      <c r="D12273" s="591" t="s">
        <v>8541</v>
      </c>
      <c r="E12273" s="591">
        <v>89.82</v>
      </c>
    </row>
    <row r="12274" spans="1:5">
      <c r="A12274" s="591">
        <v>39854</v>
      </c>
      <c r="B12274" s="591" t="s">
        <v>12956</v>
      </c>
      <c r="C12274" s="591" t="s">
        <v>8539</v>
      </c>
      <c r="D12274" s="591" t="s">
        <v>8541</v>
      </c>
      <c r="E12274" s="591">
        <v>91.09</v>
      </c>
    </row>
    <row r="12275" spans="1:5">
      <c r="A12275" s="591">
        <v>39740</v>
      </c>
      <c r="B12275" s="591" t="s">
        <v>12957</v>
      </c>
      <c r="C12275" s="591" t="s">
        <v>8539</v>
      </c>
      <c r="D12275" s="591" t="s">
        <v>8541</v>
      </c>
      <c r="E12275" s="591">
        <v>49.84</v>
      </c>
    </row>
    <row r="12276" spans="1:5">
      <c r="A12276" s="591">
        <v>39741</v>
      </c>
      <c r="B12276" s="591" t="s">
        <v>12958</v>
      </c>
      <c r="C12276" s="591" t="s">
        <v>8539</v>
      </c>
      <c r="D12276" s="591" t="s">
        <v>8541</v>
      </c>
      <c r="E12276" s="591">
        <v>9.18</v>
      </c>
    </row>
    <row r="12277" spans="1:5">
      <c r="A12277" s="591">
        <v>39853</v>
      </c>
      <c r="B12277" s="591" t="s">
        <v>12959</v>
      </c>
      <c r="C12277" s="591" t="s">
        <v>8539</v>
      </c>
      <c r="D12277" s="591" t="s">
        <v>8541</v>
      </c>
      <c r="E12277" s="591">
        <v>12.06</v>
      </c>
    </row>
    <row r="12278" spans="1:5">
      <c r="A12278" s="591">
        <v>39742</v>
      </c>
      <c r="B12278" s="591" t="s">
        <v>12960</v>
      </c>
      <c r="C12278" s="591" t="s">
        <v>8539</v>
      </c>
      <c r="D12278" s="591" t="s">
        <v>8541</v>
      </c>
      <c r="E12278" s="591">
        <v>40.06</v>
      </c>
    </row>
    <row r="12279" spans="1:5">
      <c r="A12279" s="591">
        <v>39751</v>
      </c>
      <c r="B12279" s="591" t="s">
        <v>12961</v>
      </c>
      <c r="C12279" s="591" t="s">
        <v>8539</v>
      </c>
      <c r="D12279" s="591" t="s">
        <v>8541</v>
      </c>
      <c r="E12279" s="591">
        <v>179.06</v>
      </c>
    </row>
    <row r="12280" spans="1:5">
      <c r="A12280" s="591">
        <v>39750</v>
      </c>
      <c r="B12280" s="591" t="s">
        <v>12962</v>
      </c>
      <c r="C12280" s="591" t="s">
        <v>8539</v>
      </c>
      <c r="D12280" s="591" t="s">
        <v>8541</v>
      </c>
      <c r="E12280" s="591">
        <v>148.83000000000001</v>
      </c>
    </row>
    <row r="12281" spans="1:5">
      <c r="A12281" s="591">
        <v>39747</v>
      </c>
      <c r="B12281" s="591" t="s">
        <v>12963</v>
      </c>
      <c r="C12281" s="591" t="s">
        <v>8539</v>
      </c>
      <c r="D12281" s="591" t="s">
        <v>8541</v>
      </c>
      <c r="E12281" s="591">
        <v>47.87</v>
      </c>
    </row>
    <row r="12282" spans="1:5">
      <c r="A12282" s="591">
        <v>39749</v>
      </c>
      <c r="B12282" s="591" t="s">
        <v>12964</v>
      </c>
      <c r="C12282" s="591" t="s">
        <v>8539</v>
      </c>
      <c r="D12282" s="591" t="s">
        <v>8541</v>
      </c>
      <c r="E12282" s="591">
        <v>98.54</v>
      </c>
    </row>
    <row r="12283" spans="1:5">
      <c r="A12283" s="591">
        <v>39753</v>
      </c>
      <c r="B12283" s="591" t="s">
        <v>12965</v>
      </c>
      <c r="C12283" s="591" t="s">
        <v>8539</v>
      </c>
      <c r="D12283" s="591" t="s">
        <v>8541</v>
      </c>
      <c r="E12283" s="591">
        <v>329.6</v>
      </c>
    </row>
    <row r="12284" spans="1:5">
      <c r="A12284" s="591">
        <v>39752</v>
      </c>
      <c r="B12284" s="591" t="s">
        <v>12966</v>
      </c>
      <c r="C12284" s="591" t="s">
        <v>8539</v>
      </c>
      <c r="D12284" s="591" t="s">
        <v>8541</v>
      </c>
      <c r="E12284" s="591">
        <v>254.78</v>
      </c>
    </row>
    <row r="12285" spans="1:5">
      <c r="A12285" s="591">
        <v>39748</v>
      </c>
      <c r="B12285" s="591" t="s">
        <v>12967</v>
      </c>
      <c r="C12285" s="591" t="s">
        <v>8539</v>
      </c>
      <c r="D12285" s="591" t="s">
        <v>8541</v>
      </c>
      <c r="E12285" s="591">
        <v>77.459999999999994</v>
      </c>
    </row>
    <row r="12286" spans="1:5">
      <c r="A12286" s="591">
        <v>39754</v>
      </c>
      <c r="B12286" s="591" t="s">
        <v>12968</v>
      </c>
      <c r="C12286" s="591" t="s">
        <v>8539</v>
      </c>
      <c r="D12286" s="591" t="s">
        <v>8541</v>
      </c>
      <c r="E12286" s="591">
        <v>485.59</v>
      </c>
    </row>
    <row r="12287" spans="1:5">
      <c r="A12287" s="591">
        <v>39755</v>
      </c>
      <c r="B12287" s="591" t="s">
        <v>12969</v>
      </c>
      <c r="C12287" s="591" t="s">
        <v>8539</v>
      </c>
      <c r="D12287" s="591" t="s">
        <v>8541</v>
      </c>
      <c r="E12287" s="591">
        <v>736.27</v>
      </c>
    </row>
    <row r="12288" spans="1:5">
      <c r="A12288" s="591">
        <v>12742</v>
      </c>
      <c r="B12288" s="591" t="s">
        <v>12970</v>
      </c>
      <c r="C12288" s="591" t="s">
        <v>8539</v>
      </c>
      <c r="D12288" s="591" t="s">
        <v>8541</v>
      </c>
      <c r="E12288" s="591">
        <v>583</v>
      </c>
    </row>
    <row r="12289" spans="1:5">
      <c r="A12289" s="591">
        <v>12713</v>
      </c>
      <c r="B12289" s="591" t="s">
        <v>12971</v>
      </c>
      <c r="C12289" s="591" t="s">
        <v>8539</v>
      </c>
      <c r="D12289" s="591" t="s">
        <v>8541</v>
      </c>
      <c r="E12289" s="591">
        <v>30.92</v>
      </c>
    </row>
    <row r="12290" spans="1:5">
      <c r="A12290" s="591">
        <v>12743</v>
      </c>
      <c r="B12290" s="591" t="s">
        <v>12972</v>
      </c>
      <c r="C12290" s="591" t="s">
        <v>8539</v>
      </c>
      <c r="D12290" s="591" t="s">
        <v>8541</v>
      </c>
      <c r="E12290" s="591">
        <v>53.19</v>
      </c>
    </row>
    <row r="12291" spans="1:5">
      <c r="A12291" s="591">
        <v>12744</v>
      </c>
      <c r="B12291" s="591" t="s">
        <v>12973</v>
      </c>
      <c r="C12291" s="591" t="s">
        <v>8539</v>
      </c>
      <c r="D12291" s="591" t="s">
        <v>8541</v>
      </c>
      <c r="E12291" s="591">
        <v>67.5</v>
      </c>
    </row>
    <row r="12292" spans="1:5">
      <c r="A12292" s="591">
        <v>12745</v>
      </c>
      <c r="B12292" s="591" t="s">
        <v>12974</v>
      </c>
      <c r="C12292" s="591" t="s">
        <v>8539</v>
      </c>
      <c r="D12292" s="591" t="s">
        <v>8541</v>
      </c>
      <c r="E12292" s="591">
        <v>98.03</v>
      </c>
    </row>
    <row r="12293" spans="1:5">
      <c r="A12293" s="591">
        <v>12746</v>
      </c>
      <c r="B12293" s="591" t="s">
        <v>12975</v>
      </c>
      <c r="C12293" s="591" t="s">
        <v>8539</v>
      </c>
      <c r="D12293" s="591" t="s">
        <v>8541</v>
      </c>
      <c r="E12293" s="591">
        <v>132.38</v>
      </c>
    </row>
    <row r="12294" spans="1:5">
      <c r="A12294" s="591">
        <v>12747</v>
      </c>
      <c r="B12294" s="591" t="s">
        <v>12976</v>
      </c>
      <c r="C12294" s="591" t="s">
        <v>8539</v>
      </c>
      <c r="D12294" s="591" t="s">
        <v>8541</v>
      </c>
      <c r="E12294" s="591">
        <v>191.98</v>
      </c>
    </row>
    <row r="12295" spans="1:5">
      <c r="A12295" s="591">
        <v>12748</v>
      </c>
      <c r="B12295" s="591" t="s">
        <v>12977</v>
      </c>
      <c r="C12295" s="591" t="s">
        <v>8539</v>
      </c>
      <c r="D12295" s="591" t="s">
        <v>8541</v>
      </c>
      <c r="E12295" s="591">
        <v>270.45999999999998</v>
      </c>
    </row>
    <row r="12296" spans="1:5">
      <c r="A12296" s="591">
        <v>12749</v>
      </c>
      <c r="B12296" s="591" t="s">
        <v>12978</v>
      </c>
      <c r="C12296" s="591" t="s">
        <v>8539</v>
      </c>
      <c r="D12296" s="591" t="s">
        <v>8541</v>
      </c>
      <c r="E12296" s="591">
        <v>395.37</v>
      </c>
    </row>
    <row r="12297" spans="1:5">
      <c r="A12297" s="591">
        <v>39660</v>
      </c>
      <c r="B12297" s="591" t="s">
        <v>12979</v>
      </c>
      <c r="C12297" s="591" t="s">
        <v>8539</v>
      </c>
      <c r="D12297" s="591" t="s">
        <v>8541</v>
      </c>
      <c r="E12297" s="591">
        <v>40.74</v>
      </c>
    </row>
    <row r="12298" spans="1:5">
      <c r="A12298" s="591">
        <v>39662</v>
      </c>
      <c r="B12298" s="591" t="s">
        <v>12980</v>
      </c>
      <c r="C12298" s="591" t="s">
        <v>8539</v>
      </c>
      <c r="D12298" s="591" t="s">
        <v>8541</v>
      </c>
      <c r="E12298" s="591">
        <v>19.52</v>
      </c>
    </row>
    <row r="12299" spans="1:5">
      <c r="A12299" s="591">
        <v>39661</v>
      </c>
      <c r="B12299" s="591" t="s">
        <v>12981</v>
      </c>
      <c r="C12299" s="591" t="s">
        <v>8539</v>
      </c>
      <c r="D12299" s="591" t="s">
        <v>8541</v>
      </c>
      <c r="E12299" s="591">
        <v>13.31</v>
      </c>
    </row>
    <row r="12300" spans="1:5">
      <c r="A12300" s="591">
        <v>39666</v>
      </c>
      <c r="B12300" s="591" t="s">
        <v>12982</v>
      </c>
      <c r="C12300" s="591" t="s">
        <v>8539</v>
      </c>
      <c r="D12300" s="591" t="s">
        <v>8541</v>
      </c>
      <c r="E12300" s="591">
        <v>61.28</v>
      </c>
    </row>
    <row r="12301" spans="1:5">
      <c r="A12301" s="591">
        <v>39664</v>
      </c>
      <c r="B12301" s="591" t="s">
        <v>12983</v>
      </c>
      <c r="C12301" s="591" t="s">
        <v>8539</v>
      </c>
      <c r="D12301" s="591" t="s">
        <v>8541</v>
      </c>
      <c r="E12301" s="591">
        <v>30.03</v>
      </c>
    </row>
    <row r="12302" spans="1:5">
      <c r="A12302" s="591">
        <v>39663</v>
      </c>
      <c r="B12302" s="591" t="s">
        <v>12984</v>
      </c>
      <c r="C12302" s="591" t="s">
        <v>8539</v>
      </c>
      <c r="D12302" s="591" t="s">
        <v>8541</v>
      </c>
      <c r="E12302" s="591">
        <v>24.01</v>
      </c>
    </row>
    <row r="12303" spans="1:5">
      <c r="A12303" s="591">
        <v>39665</v>
      </c>
      <c r="B12303" s="591" t="s">
        <v>12985</v>
      </c>
      <c r="C12303" s="591" t="s">
        <v>8539</v>
      </c>
      <c r="D12303" s="591" t="s">
        <v>8541</v>
      </c>
      <c r="E12303" s="591">
        <v>50.67</v>
      </c>
    </row>
    <row r="12304" spans="1:5">
      <c r="A12304" s="591">
        <v>7725</v>
      </c>
      <c r="B12304" s="591" t="s">
        <v>12986</v>
      </c>
      <c r="C12304" s="591" t="s">
        <v>8539</v>
      </c>
      <c r="D12304" s="591" t="s">
        <v>8541</v>
      </c>
      <c r="E12304" s="591">
        <v>244</v>
      </c>
    </row>
    <row r="12305" spans="1:5">
      <c r="A12305" s="591">
        <v>7753</v>
      </c>
      <c r="B12305" s="591" t="s">
        <v>12987</v>
      </c>
      <c r="C12305" s="591" t="s">
        <v>8539</v>
      </c>
      <c r="D12305" s="591" t="s">
        <v>8541</v>
      </c>
      <c r="E12305" s="591">
        <v>475.69</v>
      </c>
    </row>
    <row r="12306" spans="1:5">
      <c r="A12306" s="591">
        <v>13256</v>
      </c>
      <c r="B12306" s="591" t="s">
        <v>12988</v>
      </c>
      <c r="C12306" s="591" t="s">
        <v>8539</v>
      </c>
      <c r="D12306" s="591" t="s">
        <v>8541</v>
      </c>
      <c r="E12306" s="591">
        <v>666.38</v>
      </c>
    </row>
    <row r="12307" spans="1:5">
      <c r="A12307" s="591">
        <v>7757</v>
      </c>
      <c r="B12307" s="591" t="s">
        <v>12989</v>
      </c>
      <c r="C12307" s="591" t="s">
        <v>8539</v>
      </c>
      <c r="D12307" s="591" t="s">
        <v>8541</v>
      </c>
      <c r="E12307" s="591">
        <v>710.47</v>
      </c>
    </row>
    <row r="12308" spans="1:5">
      <c r="A12308" s="591">
        <v>7758</v>
      </c>
      <c r="B12308" s="591" t="s">
        <v>12990</v>
      </c>
      <c r="C12308" s="591" t="s">
        <v>8539</v>
      </c>
      <c r="D12308" s="591" t="s">
        <v>8541</v>
      </c>
      <c r="E12308" s="602">
        <v>1029.31</v>
      </c>
    </row>
    <row r="12309" spans="1:5">
      <c r="A12309" s="591">
        <v>7759</v>
      </c>
      <c r="B12309" s="591" t="s">
        <v>12991</v>
      </c>
      <c r="C12309" s="591" t="s">
        <v>8539</v>
      </c>
      <c r="D12309" s="591" t="s">
        <v>8541</v>
      </c>
      <c r="E12309" s="602">
        <v>2852.21</v>
      </c>
    </row>
    <row r="12310" spans="1:5">
      <c r="A12310" s="591">
        <v>40334</v>
      </c>
      <c r="B12310" s="591" t="s">
        <v>12992</v>
      </c>
      <c r="C12310" s="591" t="s">
        <v>8539</v>
      </c>
      <c r="D12310" s="591" t="s">
        <v>8541</v>
      </c>
      <c r="E12310" s="591">
        <v>111.74</v>
      </c>
    </row>
    <row r="12311" spans="1:5">
      <c r="A12311" s="591">
        <v>7745</v>
      </c>
      <c r="B12311" s="591" t="s">
        <v>12993</v>
      </c>
      <c r="C12311" s="591" t="s">
        <v>8539</v>
      </c>
      <c r="D12311" s="591" t="s">
        <v>8541</v>
      </c>
      <c r="E12311" s="591">
        <v>126.1</v>
      </c>
    </row>
    <row r="12312" spans="1:5">
      <c r="A12312" s="591">
        <v>7742</v>
      </c>
      <c r="B12312" s="591" t="s">
        <v>12994</v>
      </c>
      <c r="C12312" s="591" t="s">
        <v>8539</v>
      </c>
      <c r="D12312" s="591" t="s">
        <v>8541</v>
      </c>
      <c r="E12312" s="591">
        <v>332.57</v>
      </c>
    </row>
    <row r="12313" spans="1:5">
      <c r="A12313" s="591">
        <v>7750</v>
      </c>
      <c r="B12313" s="591" t="s">
        <v>12995</v>
      </c>
      <c r="C12313" s="591" t="s">
        <v>8539</v>
      </c>
      <c r="D12313" s="591" t="s">
        <v>8541</v>
      </c>
      <c r="E12313" s="591">
        <v>405.98</v>
      </c>
    </row>
    <row r="12314" spans="1:5">
      <c r="A12314" s="591">
        <v>7756</v>
      </c>
      <c r="B12314" s="591" t="s">
        <v>12996</v>
      </c>
      <c r="C12314" s="591" t="s">
        <v>8539</v>
      </c>
      <c r="D12314" s="591" t="s">
        <v>8541</v>
      </c>
      <c r="E12314" s="591">
        <v>466.47</v>
      </c>
    </row>
    <row r="12315" spans="1:5">
      <c r="A12315" s="591">
        <v>7765</v>
      </c>
      <c r="B12315" s="591" t="s">
        <v>12997</v>
      </c>
      <c r="C12315" s="591" t="s">
        <v>8539</v>
      </c>
      <c r="D12315" s="591" t="s">
        <v>8541</v>
      </c>
      <c r="E12315" s="591">
        <v>522.85</v>
      </c>
    </row>
    <row r="12316" spans="1:5">
      <c r="A12316" s="591">
        <v>12569</v>
      </c>
      <c r="B12316" s="591" t="s">
        <v>12998</v>
      </c>
      <c r="C12316" s="591" t="s">
        <v>8539</v>
      </c>
      <c r="D12316" s="591" t="s">
        <v>8541</v>
      </c>
      <c r="E12316" s="591">
        <v>721.74</v>
      </c>
    </row>
    <row r="12317" spans="1:5">
      <c r="A12317" s="591">
        <v>7766</v>
      </c>
      <c r="B12317" s="591" t="s">
        <v>12999</v>
      </c>
      <c r="C12317" s="591" t="s">
        <v>8539</v>
      </c>
      <c r="D12317" s="591" t="s">
        <v>8541</v>
      </c>
      <c r="E12317" s="591">
        <v>766.85</v>
      </c>
    </row>
    <row r="12318" spans="1:5">
      <c r="A12318" s="591">
        <v>7767</v>
      </c>
      <c r="B12318" s="591" t="s">
        <v>13000</v>
      </c>
      <c r="C12318" s="591" t="s">
        <v>8539</v>
      </c>
      <c r="D12318" s="591" t="s">
        <v>8541</v>
      </c>
      <c r="E12318" s="602">
        <v>1101.07</v>
      </c>
    </row>
    <row r="12319" spans="1:5">
      <c r="A12319" s="591">
        <v>7727</v>
      </c>
      <c r="B12319" s="591" t="s">
        <v>13001</v>
      </c>
      <c r="C12319" s="591" t="s">
        <v>8539</v>
      </c>
      <c r="D12319" s="591" t="s">
        <v>8541</v>
      </c>
      <c r="E12319" s="602">
        <v>3198.65</v>
      </c>
    </row>
    <row r="12320" spans="1:5">
      <c r="A12320" s="591">
        <v>7760</v>
      </c>
      <c r="B12320" s="591" t="s">
        <v>13002</v>
      </c>
      <c r="C12320" s="591" t="s">
        <v>8539</v>
      </c>
      <c r="D12320" s="591" t="s">
        <v>8541</v>
      </c>
      <c r="E12320" s="591">
        <v>127.12</v>
      </c>
    </row>
    <row r="12321" spans="1:5">
      <c r="A12321" s="591">
        <v>7761</v>
      </c>
      <c r="B12321" s="591" t="s">
        <v>13003</v>
      </c>
      <c r="C12321" s="591" t="s">
        <v>8539</v>
      </c>
      <c r="D12321" s="591" t="s">
        <v>8541</v>
      </c>
      <c r="E12321" s="591">
        <v>133.27000000000001</v>
      </c>
    </row>
    <row r="12322" spans="1:5">
      <c r="A12322" s="591">
        <v>7752</v>
      </c>
      <c r="B12322" s="591" t="s">
        <v>13004</v>
      </c>
      <c r="C12322" s="591" t="s">
        <v>8539</v>
      </c>
      <c r="D12322" s="591" t="s">
        <v>8541</v>
      </c>
      <c r="E12322" s="591">
        <v>161.97999999999999</v>
      </c>
    </row>
    <row r="12323" spans="1:5">
      <c r="A12323" s="591">
        <v>7762</v>
      </c>
      <c r="B12323" s="591" t="s">
        <v>13005</v>
      </c>
      <c r="C12323" s="591" t="s">
        <v>8539</v>
      </c>
      <c r="D12323" s="591" t="s">
        <v>8541</v>
      </c>
      <c r="E12323" s="591">
        <v>211.7</v>
      </c>
    </row>
    <row r="12324" spans="1:5">
      <c r="A12324" s="591">
        <v>7722</v>
      </c>
      <c r="B12324" s="591" t="s">
        <v>13006</v>
      </c>
      <c r="C12324" s="591" t="s">
        <v>8539</v>
      </c>
      <c r="D12324" s="591" t="s">
        <v>8541</v>
      </c>
      <c r="E12324" s="591">
        <v>323.95999999999998</v>
      </c>
    </row>
    <row r="12325" spans="1:5">
      <c r="A12325" s="591">
        <v>7763</v>
      </c>
      <c r="B12325" s="591" t="s">
        <v>13007</v>
      </c>
      <c r="C12325" s="591" t="s">
        <v>8539</v>
      </c>
      <c r="D12325" s="591" t="s">
        <v>8541</v>
      </c>
      <c r="E12325" s="591">
        <v>394.7</v>
      </c>
    </row>
    <row r="12326" spans="1:5">
      <c r="A12326" s="591">
        <v>7764</v>
      </c>
      <c r="B12326" s="591" t="s">
        <v>13008</v>
      </c>
      <c r="C12326" s="591" t="s">
        <v>8539</v>
      </c>
      <c r="D12326" s="591" t="s">
        <v>8541</v>
      </c>
      <c r="E12326" s="591">
        <v>471.59</v>
      </c>
    </row>
    <row r="12327" spans="1:5">
      <c r="A12327" s="591">
        <v>12572</v>
      </c>
      <c r="B12327" s="591" t="s">
        <v>13009</v>
      </c>
      <c r="C12327" s="591" t="s">
        <v>8539</v>
      </c>
      <c r="D12327" s="591" t="s">
        <v>8541</v>
      </c>
      <c r="E12327" s="591">
        <v>666.38</v>
      </c>
    </row>
    <row r="12328" spans="1:5">
      <c r="A12328" s="591">
        <v>12573</v>
      </c>
      <c r="B12328" s="591" t="s">
        <v>13010</v>
      </c>
      <c r="C12328" s="591" t="s">
        <v>8539</v>
      </c>
      <c r="D12328" s="591" t="s">
        <v>8541</v>
      </c>
      <c r="E12328" s="591">
        <v>876.55</v>
      </c>
    </row>
    <row r="12329" spans="1:5">
      <c r="A12329" s="591">
        <v>12574</v>
      </c>
      <c r="B12329" s="591" t="s">
        <v>13011</v>
      </c>
      <c r="C12329" s="591" t="s">
        <v>8539</v>
      </c>
      <c r="D12329" s="591" t="s">
        <v>8541</v>
      </c>
      <c r="E12329" s="602">
        <v>1059.8599999999999</v>
      </c>
    </row>
    <row r="12330" spans="1:5">
      <c r="A12330" s="591">
        <v>12575</v>
      </c>
      <c r="B12330" s="591" t="s">
        <v>13012</v>
      </c>
      <c r="C12330" s="591" t="s">
        <v>8539</v>
      </c>
      <c r="D12330" s="591" t="s">
        <v>8541</v>
      </c>
      <c r="E12330" s="602">
        <v>1609.57</v>
      </c>
    </row>
    <row r="12331" spans="1:5">
      <c r="A12331" s="591">
        <v>12576</v>
      </c>
      <c r="B12331" s="591" t="s">
        <v>13013</v>
      </c>
      <c r="C12331" s="591" t="s">
        <v>8539</v>
      </c>
      <c r="D12331" s="591" t="s">
        <v>8541</v>
      </c>
      <c r="E12331" s="591">
        <v>194.78</v>
      </c>
    </row>
    <row r="12332" spans="1:5">
      <c r="A12332" s="591">
        <v>12577</v>
      </c>
      <c r="B12332" s="591" t="s">
        <v>13014</v>
      </c>
      <c r="C12332" s="591" t="s">
        <v>8539</v>
      </c>
      <c r="D12332" s="591" t="s">
        <v>8541</v>
      </c>
      <c r="E12332" s="591">
        <v>262.45</v>
      </c>
    </row>
    <row r="12333" spans="1:5">
      <c r="A12333" s="591">
        <v>12578</v>
      </c>
      <c r="B12333" s="591" t="s">
        <v>13015</v>
      </c>
      <c r="C12333" s="591" t="s">
        <v>8539</v>
      </c>
      <c r="D12333" s="591" t="s">
        <v>8541</v>
      </c>
      <c r="E12333" s="591">
        <v>317.81</v>
      </c>
    </row>
    <row r="12334" spans="1:5">
      <c r="A12334" s="591">
        <v>12579</v>
      </c>
      <c r="B12334" s="591" t="s">
        <v>13016</v>
      </c>
      <c r="C12334" s="591" t="s">
        <v>8539</v>
      </c>
      <c r="D12334" s="591" t="s">
        <v>8541</v>
      </c>
      <c r="E12334" s="591">
        <v>547.46</v>
      </c>
    </row>
    <row r="12335" spans="1:5">
      <c r="A12335" s="591">
        <v>12580</v>
      </c>
      <c r="B12335" s="591" t="s">
        <v>13017</v>
      </c>
      <c r="C12335" s="591" t="s">
        <v>8539</v>
      </c>
      <c r="D12335" s="591" t="s">
        <v>8541</v>
      </c>
      <c r="E12335" s="591">
        <v>570.41999999999996</v>
      </c>
    </row>
    <row r="12336" spans="1:5">
      <c r="A12336" s="591">
        <v>12581</v>
      </c>
      <c r="B12336" s="591" t="s">
        <v>13018</v>
      </c>
      <c r="C12336" s="591" t="s">
        <v>8539</v>
      </c>
      <c r="D12336" s="591" t="s">
        <v>8541</v>
      </c>
      <c r="E12336" s="591">
        <v>611.02</v>
      </c>
    </row>
    <row r="12337" spans="1:5">
      <c r="A12337" s="591">
        <v>7720</v>
      </c>
      <c r="B12337" s="591" t="s">
        <v>13019</v>
      </c>
      <c r="C12337" s="591" t="s">
        <v>8539</v>
      </c>
      <c r="D12337" s="591" t="s">
        <v>8541</v>
      </c>
      <c r="E12337" s="591">
        <v>955.49</v>
      </c>
    </row>
    <row r="12338" spans="1:5">
      <c r="A12338" s="591">
        <v>40335</v>
      </c>
      <c r="B12338" s="591" t="s">
        <v>13020</v>
      </c>
      <c r="C12338" s="591" t="s">
        <v>8539</v>
      </c>
      <c r="D12338" s="591" t="s">
        <v>8541</v>
      </c>
      <c r="E12338" s="591">
        <v>199.91</v>
      </c>
    </row>
    <row r="12339" spans="1:5">
      <c r="A12339" s="591">
        <v>7740</v>
      </c>
      <c r="B12339" s="591" t="s">
        <v>13021</v>
      </c>
      <c r="C12339" s="591" t="s">
        <v>8539</v>
      </c>
      <c r="D12339" s="591" t="s">
        <v>8541</v>
      </c>
      <c r="E12339" s="591">
        <v>205.04</v>
      </c>
    </row>
    <row r="12340" spans="1:5">
      <c r="A12340" s="591">
        <v>7741</v>
      </c>
      <c r="B12340" s="591" t="s">
        <v>13022</v>
      </c>
      <c r="C12340" s="591" t="s">
        <v>8539</v>
      </c>
      <c r="D12340" s="591" t="s">
        <v>8541</v>
      </c>
      <c r="E12340" s="591">
        <v>379.32</v>
      </c>
    </row>
    <row r="12341" spans="1:5">
      <c r="A12341" s="591">
        <v>7774</v>
      </c>
      <c r="B12341" s="591" t="s">
        <v>13023</v>
      </c>
      <c r="C12341" s="591" t="s">
        <v>8539</v>
      </c>
      <c r="D12341" s="591" t="s">
        <v>8541</v>
      </c>
      <c r="E12341" s="591">
        <v>465.44</v>
      </c>
    </row>
    <row r="12342" spans="1:5">
      <c r="A12342" s="591">
        <v>7744</v>
      </c>
      <c r="B12342" s="591" t="s">
        <v>13024</v>
      </c>
      <c r="C12342" s="591" t="s">
        <v>8539</v>
      </c>
      <c r="D12342" s="591" t="s">
        <v>8541</v>
      </c>
      <c r="E12342" s="591">
        <v>607.94000000000005</v>
      </c>
    </row>
    <row r="12343" spans="1:5">
      <c r="A12343" s="591">
        <v>7773</v>
      </c>
      <c r="B12343" s="591" t="s">
        <v>13025</v>
      </c>
      <c r="C12343" s="591" t="s">
        <v>8539</v>
      </c>
      <c r="D12343" s="591" t="s">
        <v>8541</v>
      </c>
      <c r="E12343" s="591">
        <v>621.37</v>
      </c>
    </row>
    <row r="12344" spans="1:5">
      <c r="A12344" s="591">
        <v>7754</v>
      </c>
      <c r="B12344" s="591" t="s">
        <v>13026</v>
      </c>
      <c r="C12344" s="591" t="s">
        <v>8539</v>
      </c>
      <c r="D12344" s="591" t="s">
        <v>8541</v>
      </c>
      <c r="E12344" s="591">
        <v>942.16</v>
      </c>
    </row>
    <row r="12345" spans="1:5">
      <c r="A12345" s="591">
        <v>7735</v>
      </c>
      <c r="B12345" s="591" t="s">
        <v>13027</v>
      </c>
      <c r="C12345" s="591" t="s">
        <v>8539</v>
      </c>
      <c r="D12345" s="591" t="s">
        <v>8541</v>
      </c>
      <c r="E12345" s="602">
        <v>1220</v>
      </c>
    </row>
    <row r="12346" spans="1:5">
      <c r="A12346" s="591">
        <v>7755</v>
      </c>
      <c r="B12346" s="591" t="s">
        <v>13028</v>
      </c>
      <c r="C12346" s="591" t="s">
        <v>8539</v>
      </c>
      <c r="D12346" s="591" t="s">
        <v>8541</v>
      </c>
      <c r="E12346" s="591">
        <v>241.94</v>
      </c>
    </row>
    <row r="12347" spans="1:5">
      <c r="A12347" s="591">
        <v>7776</v>
      </c>
      <c r="B12347" s="591" t="s">
        <v>13029</v>
      </c>
      <c r="C12347" s="591" t="s">
        <v>8539</v>
      </c>
      <c r="D12347" s="591" t="s">
        <v>8541</v>
      </c>
      <c r="E12347" s="591">
        <v>504.4</v>
      </c>
    </row>
    <row r="12348" spans="1:5">
      <c r="A12348" s="591">
        <v>7743</v>
      </c>
      <c r="B12348" s="591" t="s">
        <v>13030</v>
      </c>
      <c r="C12348" s="591" t="s">
        <v>8539</v>
      </c>
      <c r="D12348" s="591" t="s">
        <v>8541</v>
      </c>
      <c r="E12348" s="591">
        <v>534.13</v>
      </c>
    </row>
    <row r="12349" spans="1:5">
      <c r="A12349" s="591">
        <v>7733</v>
      </c>
      <c r="B12349" s="591" t="s">
        <v>13031</v>
      </c>
      <c r="C12349" s="591" t="s">
        <v>8539</v>
      </c>
      <c r="D12349" s="591" t="s">
        <v>8541</v>
      </c>
      <c r="E12349" s="591">
        <v>697.14</v>
      </c>
    </row>
    <row r="12350" spans="1:5">
      <c r="A12350" s="591">
        <v>7775</v>
      </c>
      <c r="B12350" s="591" t="s">
        <v>13032</v>
      </c>
      <c r="C12350" s="591" t="s">
        <v>8539</v>
      </c>
      <c r="D12350" s="591" t="s">
        <v>8541</v>
      </c>
      <c r="E12350" s="591">
        <v>763.78</v>
      </c>
    </row>
    <row r="12351" spans="1:5">
      <c r="A12351" s="591">
        <v>7734</v>
      </c>
      <c r="B12351" s="591" t="s">
        <v>13033</v>
      </c>
      <c r="C12351" s="591" t="s">
        <v>8539</v>
      </c>
      <c r="D12351" s="591" t="s">
        <v>8541</v>
      </c>
      <c r="E12351" s="602">
        <v>1081.5899999999999</v>
      </c>
    </row>
    <row r="12352" spans="1:5">
      <c r="A12352" s="591">
        <v>7714</v>
      </c>
      <c r="B12352" s="591" t="s">
        <v>13034</v>
      </c>
      <c r="C12352" s="591" t="s">
        <v>8539</v>
      </c>
      <c r="D12352" s="591" t="s">
        <v>8541</v>
      </c>
      <c r="E12352" s="591">
        <v>150.69999999999999</v>
      </c>
    </row>
    <row r="12353" spans="1:5">
      <c r="A12353" s="591">
        <v>37449</v>
      </c>
      <c r="B12353" s="591" t="s">
        <v>13035</v>
      </c>
      <c r="C12353" s="591" t="s">
        <v>8539</v>
      </c>
      <c r="D12353" s="591" t="s">
        <v>8541</v>
      </c>
      <c r="E12353" s="591">
        <v>36.86</v>
      </c>
    </row>
    <row r="12354" spans="1:5">
      <c r="A12354" s="591">
        <v>37450</v>
      </c>
      <c r="B12354" s="591" t="s">
        <v>13036</v>
      </c>
      <c r="C12354" s="591" t="s">
        <v>8539</v>
      </c>
      <c r="D12354" s="591" t="s">
        <v>8541</v>
      </c>
      <c r="E12354" s="591">
        <v>51.61</v>
      </c>
    </row>
    <row r="12355" spans="1:5">
      <c r="A12355" s="591">
        <v>37451</v>
      </c>
      <c r="B12355" s="591" t="s">
        <v>13037</v>
      </c>
      <c r="C12355" s="591" t="s">
        <v>8539</v>
      </c>
      <c r="D12355" s="591" t="s">
        <v>8541</v>
      </c>
      <c r="E12355" s="591">
        <v>72.05</v>
      </c>
    </row>
    <row r="12356" spans="1:5">
      <c r="A12356" s="591">
        <v>37452</v>
      </c>
      <c r="B12356" s="591" t="s">
        <v>13038</v>
      </c>
      <c r="C12356" s="591" t="s">
        <v>8539</v>
      </c>
      <c r="D12356" s="591" t="s">
        <v>8541</v>
      </c>
      <c r="E12356" s="591">
        <v>104.72</v>
      </c>
    </row>
    <row r="12357" spans="1:5">
      <c r="A12357" s="591">
        <v>37453</v>
      </c>
      <c r="B12357" s="591" t="s">
        <v>13039</v>
      </c>
      <c r="C12357" s="591" t="s">
        <v>8539</v>
      </c>
      <c r="D12357" s="591" t="s">
        <v>8541</v>
      </c>
      <c r="E12357" s="591">
        <v>120.6</v>
      </c>
    </row>
    <row r="12358" spans="1:5">
      <c r="A12358" s="591">
        <v>7778</v>
      </c>
      <c r="B12358" s="591" t="s">
        <v>13040</v>
      </c>
      <c r="C12358" s="591" t="s">
        <v>8539</v>
      </c>
      <c r="D12358" s="591" t="s">
        <v>8541</v>
      </c>
      <c r="E12358" s="591">
        <v>45.24</v>
      </c>
    </row>
    <row r="12359" spans="1:5">
      <c r="A12359" s="591">
        <v>7796</v>
      </c>
      <c r="B12359" s="591" t="s">
        <v>13041</v>
      </c>
      <c r="C12359" s="591" t="s">
        <v>8539</v>
      </c>
      <c r="D12359" s="591" t="s">
        <v>8541</v>
      </c>
      <c r="E12359" s="591">
        <v>62</v>
      </c>
    </row>
    <row r="12360" spans="1:5">
      <c r="A12360" s="591">
        <v>7781</v>
      </c>
      <c r="B12360" s="591" t="s">
        <v>13042</v>
      </c>
      <c r="C12360" s="591" t="s">
        <v>8539</v>
      </c>
      <c r="D12360" s="591" t="s">
        <v>8541</v>
      </c>
      <c r="E12360" s="591">
        <v>73.260000000000005</v>
      </c>
    </row>
    <row r="12361" spans="1:5">
      <c r="A12361" s="591">
        <v>7795</v>
      </c>
      <c r="B12361" s="591" t="s">
        <v>13043</v>
      </c>
      <c r="C12361" s="591" t="s">
        <v>8539</v>
      </c>
      <c r="D12361" s="591" t="s">
        <v>8541</v>
      </c>
      <c r="E12361" s="591">
        <v>109.04</v>
      </c>
    </row>
    <row r="12362" spans="1:5">
      <c r="A12362" s="591">
        <v>7791</v>
      </c>
      <c r="B12362" s="591" t="s">
        <v>13044</v>
      </c>
      <c r="C12362" s="591" t="s">
        <v>8539</v>
      </c>
      <c r="D12362" s="591" t="s">
        <v>8541</v>
      </c>
      <c r="E12362" s="591">
        <v>130.53</v>
      </c>
    </row>
    <row r="12363" spans="1:5">
      <c r="A12363" s="591">
        <v>7783</v>
      </c>
      <c r="B12363" s="591" t="s">
        <v>13045</v>
      </c>
      <c r="C12363" s="591" t="s">
        <v>8539</v>
      </c>
      <c r="D12363" s="591" t="s">
        <v>8541</v>
      </c>
      <c r="E12363" s="591">
        <v>46.25</v>
      </c>
    </row>
    <row r="12364" spans="1:5">
      <c r="A12364" s="591">
        <v>7790</v>
      </c>
      <c r="B12364" s="591" t="s">
        <v>13046</v>
      </c>
      <c r="C12364" s="591" t="s">
        <v>8539</v>
      </c>
      <c r="D12364" s="591" t="s">
        <v>8541</v>
      </c>
      <c r="E12364" s="591">
        <v>72.89</v>
      </c>
    </row>
    <row r="12365" spans="1:5">
      <c r="A12365" s="591">
        <v>7785</v>
      </c>
      <c r="B12365" s="591" t="s">
        <v>13047</v>
      </c>
      <c r="C12365" s="591" t="s">
        <v>8539</v>
      </c>
      <c r="D12365" s="591" t="s">
        <v>8541</v>
      </c>
      <c r="E12365" s="591">
        <v>80.430000000000007</v>
      </c>
    </row>
    <row r="12366" spans="1:5">
      <c r="A12366" s="591">
        <v>7792</v>
      </c>
      <c r="B12366" s="591" t="s">
        <v>13048</v>
      </c>
      <c r="C12366" s="591" t="s">
        <v>8539</v>
      </c>
      <c r="D12366" s="591" t="s">
        <v>8541</v>
      </c>
      <c r="E12366" s="591">
        <v>114.07</v>
      </c>
    </row>
    <row r="12367" spans="1:5">
      <c r="A12367" s="591">
        <v>7793</v>
      </c>
      <c r="B12367" s="591" t="s">
        <v>13049</v>
      </c>
      <c r="C12367" s="591" t="s">
        <v>8539</v>
      </c>
      <c r="D12367" s="591" t="s">
        <v>8541</v>
      </c>
      <c r="E12367" s="591">
        <v>134.72</v>
      </c>
    </row>
    <row r="12368" spans="1:5">
      <c r="A12368" s="591">
        <v>13159</v>
      </c>
      <c r="B12368" s="591" t="s">
        <v>13050</v>
      </c>
      <c r="C12368" s="591" t="s">
        <v>8539</v>
      </c>
      <c r="D12368" s="591" t="s">
        <v>8541</v>
      </c>
      <c r="E12368" s="591">
        <v>117.29</v>
      </c>
    </row>
    <row r="12369" spans="1:5">
      <c r="A12369" s="591">
        <v>13168</v>
      </c>
      <c r="B12369" s="591" t="s">
        <v>13051</v>
      </c>
      <c r="C12369" s="591" t="s">
        <v>8539</v>
      </c>
      <c r="D12369" s="591" t="s">
        <v>8541</v>
      </c>
      <c r="E12369" s="591">
        <v>142.43</v>
      </c>
    </row>
    <row r="12370" spans="1:5">
      <c r="A12370" s="591">
        <v>13173</v>
      </c>
      <c r="B12370" s="591" t="s">
        <v>13052</v>
      </c>
      <c r="C12370" s="591" t="s">
        <v>8539</v>
      </c>
      <c r="D12370" s="591" t="s">
        <v>8541</v>
      </c>
      <c r="E12370" s="591">
        <v>192.7</v>
      </c>
    </row>
    <row r="12371" spans="1:5">
      <c r="A12371" s="591">
        <v>12583</v>
      </c>
      <c r="B12371" s="591" t="s">
        <v>13053</v>
      </c>
      <c r="C12371" s="591" t="s">
        <v>8539</v>
      </c>
      <c r="D12371" s="591" t="s">
        <v>8541</v>
      </c>
      <c r="E12371" s="591">
        <v>38.54</v>
      </c>
    </row>
    <row r="12372" spans="1:5">
      <c r="A12372" s="591">
        <v>12584</v>
      </c>
      <c r="B12372" s="591" t="s">
        <v>13054</v>
      </c>
      <c r="C12372" s="591" t="s">
        <v>8539</v>
      </c>
      <c r="D12372" s="591" t="s">
        <v>8541</v>
      </c>
      <c r="E12372" s="591">
        <v>50.27</v>
      </c>
    </row>
    <row r="12373" spans="1:5">
      <c r="A12373" s="591">
        <v>12613</v>
      </c>
      <c r="B12373" s="591" t="s">
        <v>13055</v>
      </c>
      <c r="C12373" s="591" t="s">
        <v>8494</v>
      </c>
      <c r="D12373" s="591" t="s">
        <v>8495</v>
      </c>
      <c r="E12373" s="591">
        <v>19.32</v>
      </c>
    </row>
    <row r="12374" spans="1:5">
      <c r="A12374" s="591">
        <v>1031</v>
      </c>
      <c r="B12374" s="591" t="s">
        <v>13056</v>
      </c>
      <c r="C12374" s="591" t="s">
        <v>8494</v>
      </c>
      <c r="D12374" s="591" t="s">
        <v>8495</v>
      </c>
      <c r="E12374" s="591">
        <v>12.11</v>
      </c>
    </row>
    <row r="12375" spans="1:5">
      <c r="A12375" s="591">
        <v>39707</v>
      </c>
      <c r="B12375" s="591" t="s">
        <v>13057</v>
      </c>
      <c r="C12375" s="591" t="s">
        <v>8539</v>
      </c>
      <c r="D12375" s="591" t="s">
        <v>8541</v>
      </c>
      <c r="E12375" s="591">
        <v>4.43</v>
      </c>
    </row>
    <row r="12376" spans="1:5">
      <c r="A12376" s="591">
        <v>39708</v>
      </c>
      <c r="B12376" s="591" t="s">
        <v>13058</v>
      </c>
      <c r="C12376" s="591" t="s">
        <v>8539</v>
      </c>
      <c r="D12376" s="591" t="s">
        <v>8541</v>
      </c>
      <c r="E12376" s="591">
        <v>4.29</v>
      </c>
    </row>
    <row r="12377" spans="1:5">
      <c r="A12377" s="591">
        <v>39710</v>
      </c>
      <c r="B12377" s="591" t="s">
        <v>13059</v>
      </c>
      <c r="C12377" s="591" t="s">
        <v>8539</v>
      </c>
      <c r="D12377" s="591" t="s">
        <v>8541</v>
      </c>
      <c r="E12377" s="591">
        <v>3.02</v>
      </c>
    </row>
    <row r="12378" spans="1:5">
      <c r="A12378" s="591">
        <v>39709</v>
      </c>
      <c r="B12378" s="591" t="s">
        <v>13060</v>
      </c>
      <c r="C12378" s="591" t="s">
        <v>8539</v>
      </c>
      <c r="D12378" s="591" t="s">
        <v>8541</v>
      </c>
      <c r="E12378" s="591">
        <v>4.1900000000000004</v>
      </c>
    </row>
    <row r="12379" spans="1:5">
      <c r="A12379" s="591">
        <v>39711</v>
      </c>
      <c r="B12379" s="591" t="s">
        <v>13061</v>
      </c>
      <c r="C12379" s="591" t="s">
        <v>8539</v>
      </c>
      <c r="D12379" s="591" t="s">
        <v>8541</v>
      </c>
      <c r="E12379" s="591">
        <v>4.7</v>
      </c>
    </row>
    <row r="12380" spans="1:5">
      <c r="A12380" s="591">
        <v>39712</v>
      </c>
      <c r="B12380" s="591" t="s">
        <v>13062</v>
      </c>
      <c r="C12380" s="591" t="s">
        <v>8539</v>
      </c>
      <c r="D12380" s="591" t="s">
        <v>8541</v>
      </c>
      <c r="E12380" s="591">
        <v>1.65</v>
      </c>
    </row>
    <row r="12381" spans="1:5">
      <c r="A12381" s="591">
        <v>39713</v>
      </c>
      <c r="B12381" s="591" t="s">
        <v>13063</v>
      </c>
      <c r="C12381" s="591" t="s">
        <v>8539</v>
      </c>
      <c r="D12381" s="591" t="s">
        <v>8541</v>
      </c>
      <c r="E12381" s="591">
        <v>1.3</v>
      </c>
    </row>
    <row r="12382" spans="1:5">
      <c r="A12382" s="591">
        <v>39714</v>
      </c>
      <c r="B12382" s="591" t="s">
        <v>13064</v>
      </c>
      <c r="C12382" s="591" t="s">
        <v>8539</v>
      </c>
      <c r="D12382" s="591" t="s">
        <v>8541</v>
      </c>
      <c r="E12382" s="591">
        <v>2.99</v>
      </c>
    </row>
    <row r="12383" spans="1:5">
      <c r="A12383" s="591">
        <v>39715</v>
      </c>
      <c r="B12383" s="591" t="s">
        <v>13065</v>
      </c>
      <c r="C12383" s="591" t="s">
        <v>8539</v>
      </c>
      <c r="D12383" s="591" t="s">
        <v>8541</v>
      </c>
      <c r="E12383" s="591">
        <v>2.13</v>
      </c>
    </row>
    <row r="12384" spans="1:5">
      <c r="A12384" s="591">
        <v>39716</v>
      </c>
      <c r="B12384" s="591" t="s">
        <v>13066</v>
      </c>
      <c r="C12384" s="591" t="s">
        <v>8539</v>
      </c>
      <c r="D12384" s="591" t="s">
        <v>8541</v>
      </c>
      <c r="E12384" s="591">
        <v>1.61</v>
      </c>
    </row>
    <row r="12385" spans="1:5">
      <c r="A12385" s="591">
        <v>39718</v>
      </c>
      <c r="B12385" s="591" t="s">
        <v>13067</v>
      </c>
      <c r="C12385" s="591" t="s">
        <v>8539</v>
      </c>
      <c r="D12385" s="591" t="s">
        <v>8541</v>
      </c>
      <c r="E12385" s="591">
        <v>2.75</v>
      </c>
    </row>
    <row r="12386" spans="1:5">
      <c r="A12386" s="591">
        <v>9813</v>
      </c>
      <c r="B12386" s="591" t="s">
        <v>13068</v>
      </c>
      <c r="C12386" s="591" t="s">
        <v>8539</v>
      </c>
      <c r="D12386" s="591" t="s">
        <v>8541</v>
      </c>
      <c r="E12386" s="591">
        <v>5.0599999999999996</v>
      </c>
    </row>
    <row r="12387" spans="1:5">
      <c r="A12387" s="591">
        <v>9815</v>
      </c>
      <c r="B12387" s="591" t="s">
        <v>13069</v>
      </c>
      <c r="C12387" s="591" t="s">
        <v>8539</v>
      </c>
      <c r="D12387" s="591" t="s">
        <v>8541</v>
      </c>
      <c r="E12387" s="591">
        <v>9.99</v>
      </c>
    </row>
    <row r="12388" spans="1:5">
      <c r="A12388" s="591">
        <v>44543</v>
      </c>
      <c r="B12388" s="591" t="s">
        <v>13070</v>
      </c>
      <c r="C12388" s="591" t="s">
        <v>8539</v>
      </c>
      <c r="D12388" s="591" t="s">
        <v>8541</v>
      </c>
      <c r="E12388" s="602">
        <v>4972.29</v>
      </c>
    </row>
    <row r="12389" spans="1:5">
      <c r="A12389" s="591">
        <v>44526</v>
      </c>
      <c r="B12389" s="591" t="s">
        <v>13071</v>
      </c>
      <c r="C12389" s="591" t="s">
        <v>8539</v>
      </c>
      <c r="D12389" s="591" t="s">
        <v>8541</v>
      </c>
      <c r="E12389" s="591">
        <v>121.86</v>
      </c>
    </row>
    <row r="12390" spans="1:5">
      <c r="A12390" s="591">
        <v>44545</v>
      </c>
      <c r="B12390" s="591" t="s">
        <v>13072</v>
      </c>
      <c r="C12390" s="591" t="s">
        <v>8539</v>
      </c>
      <c r="D12390" s="591" t="s">
        <v>8541</v>
      </c>
      <c r="E12390" s="591">
        <v>261.58</v>
      </c>
    </row>
    <row r="12391" spans="1:5">
      <c r="A12391" s="591">
        <v>44525</v>
      </c>
      <c r="B12391" s="591" t="s">
        <v>13073</v>
      </c>
      <c r="C12391" s="591" t="s">
        <v>8539</v>
      </c>
      <c r="D12391" s="591" t="s">
        <v>8541</v>
      </c>
      <c r="E12391" s="602">
        <v>4509.84</v>
      </c>
    </row>
    <row r="12392" spans="1:5">
      <c r="A12392" s="591">
        <v>44547</v>
      </c>
      <c r="B12392" s="591" t="s">
        <v>13074</v>
      </c>
      <c r="C12392" s="591" t="s">
        <v>8539</v>
      </c>
      <c r="D12392" s="591" t="s">
        <v>8541</v>
      </c>
      <c r="E12392" s="591">
        <v>407.77</v>
      </c>
    </row>
    <row r="12393" spans="1:5">
      <c r="A12393" s="591">
        <v>44519</v>
      </c>
      <c r="B12393" s="591" t="s">
        <v>13075</v>
      </c>
      <c r="C12393" s="591" t="s">
        <v>8539</v>
      </c>
      <c r="D12393" s="591" t="s">
        <v>8541</v>
      </c>
      <c r="E12393" s="591">
        <v>999.15</v>
      </c>
    </row>
    <row r="12394" spans="1:5">
      <c r="A12394" s="591">
        <v>44520</v>
      </c>
      <c r="B12394" s="591" t="s">
        <v>13076</v>
      </c>
      <c r="C12394" s="591" t="s">
        <v>8539</v>
      </c>
      <c r="D12394" s="591" t="s">
        <v>8541</v>
      </c>
      <c r="E12394" s="602">
        <v>1609.27</v>
      </c>
    </row>
    <row r="12395" spans="1:5">
      <c r="A12395" s="591">
        <v>44521</v>
      </c>
      <c r="B12395" s="591" t="s">
        <v>13077</v>
      </c>
      <c r="C12395" s="591" t="s">
        <v>8539</v>
      </c>
      <c r="D12395" s="591" t="s">
        <v>8541</v>
      </c>
      <c r="E12395" s="591">
        <v>25.96</v>
      </c>
    </row>
    <row r="12396" spans="1:5">
      <c r="A12396" s="591">
        <v>44522</v>
      </c>
      <c r="B12396" s="591" t="s">
        <v>13078</v>
      </c>
      <c r="C12396" s="591" t="s">
        <v>8539</v>
      </c>
      <c r="D12396" s="591" t="s">
        <v>8541</v>
      </c>
      <c r="E12396" s="602">
        <v>2825.29</v>
      </c>
    </row>
    <row r="12397" spans="1:5">
      <c r="A12397" s="591">
        <v>44523</v>
      </c>
      <c r="B12397" s="591" t="s">
        <v>13079</v>
      </c>
      <c r="C12397" s="591" t="s">
        <v>8539</v>
      </c>
      <c r="D12397" s="591" t="s">
        <v>8541</v>
      </c>
      <c r="E12397" s="602">
        <v>4202</v>
      </c>
    </row>
    <row r="12398" spans="1:5">
      <c r="A12398" s="591">
        <v>44527</v>
      </c>
      <c r="B12398" s="591" t="s">
        <v>13080</v>
      </c>
      <c r="C12398" s="591" t="s">
        <v>8539</v>
      </c>
      <c r="D12398" s="591" t="s">
        <v>8541</v>
      </c>
      <c r="E12398" s="602">
        <v>2107.1999999999998</v>
      </c>
    </row>
    <row r="12399" spans="1:5">
      <c r="A12399" s="591">
        <v>44524</v>
      </c>
      <c r="B12399" s="591" t="s">
        <v>13081</v>
      </c>
      <c r="C12399" s="591" t="s">
        <v>8539</v>
      </c>
      <c r="D12399" s="591" t="s">
        <v>8541</v>
      </c>
      <c r="E12399" s="591">
        <v>58.06</v>
      </c>
    </row>
    <row r="12400" spans="1:5">
      <c r="A12400" s="591">
        <v>44542</v>
      </c>
      <c r="B12400" s="591" t="s">
        <v>13082</v>
      </c>
      <c r="C12400" s="591" t="s">
        <v>8539</v>
      </c>
      <c r="D12400" s="591" t="s">
        <v>8541</v>
      </c>
      <c r="E12400" s="602">
        <v>2749.18</v>
      </c>
    </row>
    <row r="12401" spans="1:5">
      <c r="A12401" s="591">
        <v>9877</v>
      </c>
      <c r="B12401" s="591" t="s">
        <v>13083</v>
      </c>
      <c r="C12401" s="591" t="s">
        <v>8539</v>
      </c>
      <c r="D12401" s="591" t="s">
        <v>8495</v>
      </c>
      <c r="E12401" s="591">
        <v>124.38</v>
      </c>
    </row>
    <row r="12402" spans="1:5">
      <c r="A12402" s="591">
        <v>9878</v>
      </c>
      <c r="B12402" s="591" t="s">
        <v>13084</v>
      </c>
      <c r="C12402" s="591" t="s">
        <v>8539</v>
      </c>
      <c r="D12402" s="591" t="s">
        <v>8495</v>
      </c>
      <c r="E12402" s="591">
        <v>153.12</v>
      </c>
    </row>
    <row r="12403" spans="1:5">
      <c r="A12403" s="591">
        <v>41986</v>
      </c>
      <c r="B12403" s="591" t="s">
        <v>13085</v>
      </c>
      <c r="C12403" s="591" t="s">
        <v>8539</v>
      </c>
      <c r="D12403" s="591" t="s">
        <v>8541</v>
      </c>
      <c r="E12403" s="602">
        <v>3274.15</v>
      </c>
    </row>
    <row r="12404" spans="1:5">
      <c r="A12404" s="591">
        <v>43422</v>
      </c>
      <c r="B12404" s="591" t="s">
        <v>13086</v>
      </c>
      <c r="C12404" s="591" t="s">
        <v>8539</v>
      </c>
      <c r="D12404" s="591" t="s">
        <v>8541</v>
      </c>
      <c r="E12404" s="602">
        <v>4015.42</v>
      </c>
    </row>
    <row r="12405" spans="1:5">
      <c r="A12405" s="591">
        <v>41987</v>
      </c>
      <c r="B12405" s="591" t="s">
        <v>13087</v>
      </c>
      <c r="C12405" s="591" t="s">
        <v>8539</v>
      </c>
      <c r="D12405" s="591" t="s">
        <v>8541</v>
      </c>
      <c r="E12405" s="602">
        <v>4654.21</v>
      </c>
    </row>
    <row r="12406" spans="1:5">
      <c r="A12406" s="591">
        <v>41988</v>
      </c>
      <c r="B12406" s="591" t="s">
        <v>13088</v>
      </c>
      <c r="C12406" s="591" t="s">
        <v>8539</v>
      </c>
      <c r="D12406" s="591" t="s">
        <v>8541</v>
      </c>
      <c r="E12406" s="602">
        <v>6147.55</v>
      </c>
    </row>
    <row r="12407" spans="1:5">
      <c r="A12407" s="591">
        <v>41697</v>
      </c>
      <c r="B12407" s="591" t="s">
        <v>13089</v>
      </c>
      <c r="C12407" s="591" t="s">
        <v>8539</v>
      </c>
      <c r="D12407" s="591" t="s">
        <v>8541</v>
      </c>
      <c r="E12407" s="602">
        <v>1089.6300000000001</v>
      </c>
    </row>
    <row r="12408" spans="1:5">
      <c r="A12408" s="591">
        <v>41985</v>
      </c>
      <c r="B12408" s="591" t="s">
        <v>13090</v>
      </c>
      <c r="C12408" s="591" t="s">
        <v>8539</v>
      </c>
      <c r="D12408" s="591" t="s">
        <v>8541</v>
      </c>
      <c r="E12408" s="602">
        <v>1517.57</v>
      </c>
    </row>
    <row r="12409" spans="1:5">
      <c r="A12409" s="591">
        <v>41699</v>
      </c>
      <c r="B12409" s="591" t="s">
        <v>13091</v>
      </c>
      <c r="C12409" s="591" t="s">
        <v>8539</v>
      </c>
      <c r="D12409" s="591" t="s">
        <v>8541</v>
      </c>
      <c r="E12409" s="602">
        <v>2160.94</v>
      </c>
    </row>
    <row r="12410" spans="1:5">
      <c r="A12410" s="591">
        <v>38053</v>
      </c>
      <c r="B12410" s="591" t="s">
        <v>13092</v>
      </c>
      <c r="C12410" s="591" t="s">
        <v>8539</v>
      </c>
      <c r="D12410" s="591" t="s">
        <v>8541</v>
      </c>
      <c r="E12410" s="591">
        <v>24.21</v>
      </c>
    </row>
    <row r="12411" spans="1:5">
      <c r="A12411" s="591">
        <v>38054</v>
      </c>
      <c r="B12411" s="591" t="s">
        <v>13093</v>
      </c>
      <c r="C12411" s="591" t="s">
        <v>8539</v>
      </c>
      <c r="D12411" s="591" t="s">
        <v>8541</v>
      </c>
      <c r="E12411" s="591">
        <v>41.61</v>
      </c>
    </row>
    <row r="12412" spans="1:5">
      <c r="A12412" s="591">
        <v>38052</v>
      </c>
      <c r="B12412" s="591" t="s">
        <v>13094</v>
      </c>
      <c r="C12412" s="591" t="s">
        <v>8539</v>
      </c>
      <c r="D12412" s="591" t="s">
        <v>8541</v>
      </c>
      <c r="E12412" s="591">
        <v>11.72</v>
      </c>
    </row>
    <row r="12413" spans="1:5">
      <c r="A12413" s="591">
        <v>38051</v>
      </c>
      <c r="B12413" s="591" t="s">
        <v>13095</v>
      </c>
      <c r="C12413" s="591" t="s">
        <v>8539</v>
      </c>
      <c r="D12413" s="591" t="s">
        <v>8541</v>
      </c>
      <c r="E12413" s="591">
        <v>7.31</v>
      </c>
    </row>
    <row r="12414" spans="1:5">
      <c r="A12414" s="591">
        <v>38787</v>
      </c>
      <c r="B12414" s="591" t="s">
        <v>13096</v>
      </c>
      <c r="C12414" s="591" t="s">
        <v>8539</v>
      </c>
      <c r="D12414" s="591" t="s">
        <v>8541</v>
      </c>
      <c r="E12414" s="591">
        <v>4.58</v>
      </c>
    </row>
    <row r="12415" spans="1:5">
      <c r="A12415" s="591">
        <v>38825</v>
      </c>
      <c r="B12415" s="591" t="s">
        <v>13097</v>
      </c>
      <c r="C12415" s="591" t="s">
        <v>8539</v>
      </c>
      <c r="D12415" s="591" t="s">
        <v>8541</v>
      </c>
      <c r="E12415" s="591">
        <v>5.92</v>
      </c>
    </row>
    <row r="12416" spans="1:5">
      <c r="A12416" s="591">
        <v>38826</v>
      </c>
      <c r="B12416" s="591" t="s">
        <v>13098</v>
      </c>
      <c r="C12416" s="591" t="s">
        <v>8539</v>
      </c>
      <c r="D12416" s="591" t="s">
        <v>8541</v>
      </c>
      <c r="E12416" s="591">
        <v>8.42</v>
      </c>
    </row>
    <row r="12417" spans="1:5">
      <c r="A12417" s="591">
        <v>38827</v>
      </c>
      <c r="B12417" s="591" t="s">
        <v>13099</v>
      </c>
      <c r="C12417" s="591" t="s">
        <v>8539</v>
      </c>
      <c r="D12417" s="591" t="s">
        <v>8541</v>
      </c>
      <c r="E12417" s="591">
        <v>13.77</v>
      </c>
    </row>
    <row r="12418" spans="1:5">
      <c r="A12418" s="591">
        <v>38828</v>
      </c>
      <c r="B12418" s="591" t="s">
        <v>13100</v>
      </c>
      <c r="C12418" s="591" t="s">
        <v>8539</v>
      </c>
      <c r="D12418" s="591" t="s">
        <v>8541</v>
      </c>
      <c r="E12418" s="591">
        <v>8.82</v>
      </c>
    </row>
    <row r="12419" spans="1:5">
      <c r="A12419" s="591">
        <v>38829</v>
      </c>
      <c r="B12419" s="591" t="s">
        <v>13101</v>
      </c>
      <c r="C12419" s="591" t="s">
        <v>8539</v>
      </c>
      <c r="D12419" s="591" t="s">
        <v>8541</v>
      </c>
      <c r="E12419" s="591">
        <v>14.45</v>
      </c>
    </row>
    <row r="12420" spans="1:5">
      <c r="A12420" s="591">
        <v>38830</v>
      </c>
      <c r="B12420" s="591" t="s">
        <v>13102</v>
      </c>
      <c r="C12420" s="591" t="s">
        <v>8539</v>
      </c>
      <c r="D12420" s="591" t="s">
        <v>8541</v>
      </c>
      <c r="E12420" s="591">
        <v>20</v>
      </c>
    </row>
    <row r="12421" spans="1:5">
      <c r="A12421" s="591">
        <v>38831</v>
      </c>
      <c r="B12421" s="591" t="s">
        <v>13103</v>
      </c>
      <c r="C12421" s="591" t="s">
        <v>8539</v>
      </c>
      <c r="D12421" s="591" t="s">
        <v>8541</v>
      </c>
      <c r="E12421" s="591">
        <v>27.9</v>
      </c>
    </row>
    <row r="12422" spans="1:5">
      <c r="A12422" s="591">
        <v>36274</v>
      </c>
      <c r="B12422" s="591" t="s">
        <v>13104</v>
      </c>
      <c r="C12422" s="591" t="s">
        <v>8539</v>
      </c>
      <c r="D12422" s="591" t="s">
        <v>8541</v>
      </c>
      <c r="E12422" s="591">
        <v>8.52</v>
      </c>
    </row>
    <row r="12423" spans="1:5">
      <c r="A12423" s="591">
        <v>36278</v>
      </c>
      <c r="B12423" s="591" t="s">
        <v>13105</v>
      </c>
      <c r="C12423" s="591" t="s">
        <v>8539</v>
      </c>
      <c r="D12423" s="591" t="s">
        <v>8541</v>
      </c>
      <c r="E12423" s="591">
        <v>11.55</v>
      </c>
    </row>
    <row r="12424" spans="1:5">
      <c r="A12424" s="591">
        <v>38977</v>
      </c>
      <c r="B12424" s="591" t="s">
        <v>13106</v>
      </c>
      <c r="C12424" s="591" t="s">
        <v>8539</v>
      </c>
      <c r="D12424" s="591" t="s">
        <v>8541</v>
      </c>
      <c r="E12424" s="591">
        <v>113.03</v>
      </c>
    </row>
    <row r="12425" spans="1:5">
      <c r="A12425" s="591">
        <v>38971</v>
      </c>
      <c r="B12425" s="591" t="s">
        <v>13107</v>
      </c>
      <c r="C12425" s="591" t="s">
        <v>8539</v>
      </c>
      <c r="D12425" s="591" t="s">
        <v>8541</v>
      </c>
      <c r="E12425" s="591">
        <v>9.48</v>
      </c>
    </row>
    <row r="12426" spans="1:5">
      <c r="A12426" s="591">
        <v>38972</v>
      </c>
      <c r="B12426" s="591" t="s">
        <v>13108</v>
      </c>
      <c r="C12426" s="591" t="s">
        <v>8539</v>
      </c>
      <c r="D12426" s="591" t="s">
        <v>8541</v>
      </c>
      <c r="E12426" s="591">
        <v>12.79</v>
      </c>
    </row>
    <row r="12427" spans="1:5">
      <c r="A12427" s="591">
        <v>38973</v>
      </c>
      <c r="B12427" s="591" t="s">
        <v>13109</v>
      </c>
      <c r="C12427" s="591" t="s">
        <v>8539</v>
      </c>
      <c r="D12427" s="591" t="s">
        <v>8541</v>
      </c>
      <c r="E12427" s="591">
        <v>21.13</v>
      </c>
    </row>
    <row r="12428" spans="1:5">
      <c r="A12428" s="591">
        <v>38974</v>
      </c>
      <c r="B12428" s="591" t="s">
        <v>13110</v>
      </c>
      <c r="C12428" s="591" t="s">
        <v>8539</v>
      </c>
      <c r="D12428" s="591" t="s">
        <v>8541</v>
      </c>
      <c r="E12428" s="591">
        <v>34.32</v>
      </c>
    </row>
    <row r="12429" spans="1:5">
      <c r="A12429" s="591">
        <v>38975</v>
      </c>
      <c r="B12429" s="591" t="s">
        <v>13111</v>
      </c>
      <c r="C12429" s="591" t="s">
        <v>8539</v>
      </c>
      <c r="D12429" s="591" t="s">
        <v>8541</v>
      </c>
      <c r="E12429" s="591">
        <v>44.01</v>
      </c>
    </row>
    <row r="12430" spans="1:5">
      <c r="A12430" s="591">
        <v>38976</v>
      </c>
      <c r="B12430" s="591" t="s">
        <v>13112</v>
      </c>
      <c r="C12430" s="591" t="s">
        <v>8539</v>
      </c>
      <c r="D12430" s="591" t="s">
        <v>8541</v>
      </c>
      <c r="E12430" s="591">
        <v>75.650000000000006</v>
      </c>
    </row>
    <row r="12431" spans="1:5">
      <c r="A12431" s="591">
        <v>44176</v>
      </c>
      <c r="B12431" s="591" t="s">
        <v>13113</v>
      </c>
      <c r="C12431" s="591" t="s">
        <v>8539</v>
      </c>
      <c r="D12431" s="591" t="s">
        <v>8541</v>
      </c>
      <c r="E12431" s="591">
        <v>17.39</v>
      </c>
    </row>
    <row r="12432" spans="1:5">
      <c r="A12432" s="591">
        <v>38986</v>
      </c>
      <c r="B12432" s="591" t="s">
        <v>13114</v>
      </c>
      <c r="C12432" s="591" t="s">
        <v>8539</v>
      </c>
      <c r="D12432" s="591" t="s">
        <v>8541</v>
      </c>
      <c r="E12432" s="591">
        <v>228.36</v>
      </c>
    </row>
    <row r="12433" spans="1:5">
      <c r="A12433" s="591">
        <v>38978</v>
      </c>
      <c r="B12433" s="591" t="s">
        <v>13115</v>
      </c>
      <c r="C12433" s="591" t="s">
        <v>8539</v>
      </c>
      <c r="D12433" s="591" t="s">
        <v>8541</v>
      </c>
      <c r="E12433" s="591">
        <v>9.3699999999999992</v>
      </c>
    </row>
    <row r="12434" spans="1:5">
      <c r="A12434" s="591">
        <v>38979</v>
      </c>
      <c r="B12434" s="591" t="s">
        <v>13116</v>
      </c>
      <c r="C12434" s="591" t="s">
        <v>8539</v>
      </c>
      <c r="D12434" s="591" t="s">
        <v>8541</v>
      </c>
      <c r="E12434" s="591">
        <v>12.95</v>
      </c>
    </row>
    <row r="12435" spans="1:5">
      <c r="A12435" s="591">
        <v>38980</v>
      </c>
      <c r="B12435" s="591" t="s">
        <v>13117</v>
      </c>
      <c r="C12435" s="591" t="s">
        <v>8539</v>
      </c>
      <c r="D12435" s="591" t="s">
        <v>8541</v>
      </c>
      <c r="E12435" s="591">
        <v>17.329999999999998</v>
      </c>
    </row>
    <row r="12436" spans="1:5">
      <c r="A12436" s="591">
        <v>38981</v>
      </c>
      <c r="B12436" s="591" t="s">
        <v>13118</v>
      </c>
      <c r="C12436" s="591" t="s">
        <v>8539</v>
      </c>
      <c r="D12436" s="591" t="s">
        <v>8541</v>
      </c>
      <c r="E12436" s="591">
        <v>25.01</v>
      </c>
    </row>
    <row r="12437" spans="1:5">
      <c r="A12437" s="591">
        <v>38982</v>
      </c>
      <c r="B12437" s="591" t="s">
        <v>13119</v>
      </c>
      <c r="C12437" s="591" t="s">
        <v>8539</v>
      </c>
      <c r="D12437" s="591" t="s">
        <v>8541</v>
      </c>
      <c r="E12437" s="591">
        <v>39.520000000000003</v>
      </c>
    </row>
    <row r="12438" spans="1:5">
      <c r="A12438" s="591">
        <v>38983</v>
      </c>
      <c r="B12438" s="591" t="s">
        <v>13120</v>
      </c>
      <c r="C12438" s="591" t="s">
        <v>8539</v>
      </c>
      <c r="D12438" s="591" t="s">
        <v>8541</v>
      </c>
      <c r="E12438" s="591">
        <v>69.53</v>
      </c>
    </row>
    <row r="12439" spans="1:5">
      <c r="A12439" s="591">
        <v>38984</v>
      </c>
      <c r="B12439" s="591" t="s">
        <v>13121</v>
      </c>
      <c r="C12439" s="591" t="s">
        <v>8539</v>
      </c>
      <c r="D12439" s="591" t="s">
        <v>8541</v>
      </c>
      <c r="E12439" s="591">
        <v>95.58</v>
      </c>
    </row>
    <row r="12440" spans="1:5">
      <c r="A12440" s="591">
        <v>38985</v>
      </c>
      <c r="B12440" s="591" t="s">
        <v>13122</v>
      </c>
      <c r="C12440" s="591" t="s">
        <v>8539</v>
      </c>
      <c r="D12440" s="591" t="s">
        <v>8541</v>
      </c>
      <c r="E12440" s="591">
        <v>164.34</v>
      </c>
    </row>
    <row r="12441" spans="1:5">
      <c r="A12441" s="591">
        <v>38032</v>
      </c>
      <c r="B12441" s="591" t="s">
        <v>13123</v>
      </c>
      <c r="C12441" s="591" t="s">
        <v>8539</v>
      </c>
      <c r="D12441" s="591" t="s">
        <v>8495</v>
      </c>
      <c r="E12441" s="591">
        <v>59.23</v>
      </c>
    </row>
    <row r="12442" spans="1:5">
      <c r="A12442" s="591">
        <v>38033</v>
      </c>
      <c r="B12442" s="591" t="s">
        <v>13124</v>
      </c>
      <c r="C12442" s="591" t="s">
        <v>8539</v>
      </c>
      <c r="D12442" s="591" t="s">
        <v>8495</v>
      </c>
      <c r="E12442" s="591">
        <v>100.69</v>
      </c>
    </row>
    <row r="12443" spans="1:5">
      <c r="A12443" s="591">
        <v>38034</v>
      </c>
      <c r="B12443" s="591" t="s">
        <v>13125</v>
      </c>
      <c r="C12443" s="591" t="s">
        <v>8539</v>
      </c>
      <c r="D12443" s="591" t="s">
        <v>8495</v>
      </c>
      <c r="E12443" s="591">
        <v>157.72</v>
      </c>
    </row>
    <row r="12444" spans="1:5">
      <c r="A12444" s="591">
        <v>38035</v>
      </c>
      <c r="B12444" s="591" t="s">
        <v>13126</v>
      </c>
      <c r="C12444" s="591" t="s">
        <v>8539</v>
      </c>
      <c r="D12444" s="591" t="s">
        <v>8495</v>
      </c>
      <c r="E12444" s="591">
        <v>232.03</v>
      </c>
    </row>
    <row r="12445" spans="1:5">
      <c r="A12445" s="591">
        <v>38036</v>
      </c>
      <c r="B12445" s="591" t="s">
        <v>13127</v>
      </c>
      <c r="C12445" s="591" t="s">
        <v>8539</v>
      </c>
      <c r="D12445" s="591" t="s">
        <v>8495</v>
      </c>
      <c r="E12445" s="591">
        <v>312.58</v>
      </c>
    </row>
    <row r="12446" spans="1:5">
      <c r="A12446" s="591">
        <v>38037</v>
      </c>
      <c r="B12446" s="591" t="s">
        <v>13128</v>
      </c>
      <c r="C12446" s="591" t="s">
        <v>8539</v>
      </c>
      <c r="D12446" s="591" t="s">
        <v>8495</v>
      </c>
      <c r="E12446" s="591">
        <v>412.88</v>
      </c>
    </row>
    <row r="12447" spans="1:5">
      <c r="A12447" s="591">
        <v>9850</v>
      </c>
      <c r="B12447" s="591" t="s">
        <v>13129</v>
      </c>
      <c r="C12447" s="591" t="s">
        <v>8539</v>
      </c>
      <c r="D12447" s="591" t="s">
        <v>8541</v>
      </c>
      <c r="E12447" s="591">
        <v>147.75</v>
      </c>
    </row>
    <row r="12448" spans="1:5">
      <c r="A12448" s="591">
        <v>9853</v>
      </c>
      <c r="B12448" s="591" t="s">
        <v>13130</v>
      </c>
      <c r="C12448" s="591" t="s">
        <v>8539</v>
      </c>
      <c r="D12448" s="591" t="s">
        <v>8541</v>
      </c>
      <c r="E12448" s="591">
        <v>262.74</v>
      </c>
    </row>
    <row r="12449" spans="1:5">
      <c r="A12449" s="591">
        <v>9854</v>
      </c>
      <c r="B12449" s="591" t="s">
        <v>13131</v>
      </c>
      <c r="C12449" s="591" t="s">
        <v>8539</v>
      </c>
      <c r="D12449" s="591" t="s">
        <v>8541</v>
      </c>
      <c r="E12449" s="591">
        <v>115.12</v>
      </c>
    </row>
    <row r="12450" spans="1:5">
      <c r="A12450" s="591">
        <v>9851</v>
      </c>
      <c r="B12450" s="591" t="s">
        <v>13132</v>
      </c>
      <c r="C12450" s="591" t="s">
        <v>8539</v>
      </c>
      <c r="D12450" s="591" t="s">
        <v>8541</v>
      </c>
      <c r="E12450" s="591">
        <v>199.62</v>
      </c>
    </row>
    <row r="12451" spans="1:5">
      <c r="A12451" s="591">
        <v>9825</v>
      </c>
      <c r="B12451" s="591" t="s">
        <v>13133</v>
      </c>
      <c r="C12451" s="591" t="s">
        <v>8539</v>
      </c>
      <c r="D12451" s="591" t="s">
        <v>8495</v>
      </c>
      <c r="E12451" s="591">
        <v>40.44</v>
      </c>
    </row>
    <row r="12452" spans="1:5">
      <c r="A12452" s="591">
        <v>9828</v>
      </c>
      <c r="B12452" s="591" t="s">
        <v>13134</v>
      </c>
      <c r="C12452" s="591" t="s">
        <v>8539</v>
      </c>
      <c r="D12452" s="591" t="s">
        <v>8495</v>
      </c>
      <c r="E12452" s="591">
        <v>108.84</v>
      </c>
    </row>
    <row r="12453" spans="1:5">
      <c r="A12453" s="591">
        <v>9829</v>
      </c>
      <c r="B12453" s="591" t="s">
        <v>13135</v>
      </c>
      <c r="C12453" s="591" t="s">
        <v>8539</v>
      </c>
      <c r="D12453" s="591" t="s">
        <v>8495</v>
      </c>
      <c r="E12453" s="591">
        <v>184.45</v>
      </c>
    </row>
    <row r="12454" spans="1:5">
      <c r="A12454" s="591">
        <v>9826</v>
      </c>
      <c r="B12454" s="591" t="s">
        <v>13136</v>
      </c>
      <c r="C12454" s="591" t="s">
        <v>8539</v>
      </c>
      <c r="D12454" s="591" t="s">
        <v>8495</v>
      </c>
      <c r="E12454" s="591">
        <v>280.8</v>
      </c>
    </row>
    <row r="12455" spans="1:5">
      <c r="A12455" s="591">
        <v>9827</v>
      </c>
      <c r="B12455" s="591" t="s">
        <v>13137</v>
      </c>
      <c r="C12455" s="591" t="s">
        <v>8539</v>
      </c>
      <c r="D12455" s="591" t="s">
        <v>8495</v>
      </c>
      <c r="E12455" s="591">
        <v>398.74</v>
      </c>
    </row>
    <row r="12456" spans="1:5">
      <c r="A12456" s="591">
        <v>36374</v>
      </c>
      <c r="B12456" s="591" t="s">
        <v>13138</v>
      </c>
      <c r="C12456" s="591" t="s">
        <v>8539</v>
      </c>
      <c r="D12456" s="591" t="s">
        <v>8495</v>
      </c>
      <c r="E12456" s="591">
        <v>48.47</v>
      </c>
    </row>
    <row r="12457" spans="1:5">
      <c r="A12457" s="591">
        <v>36084</v>
      </c>
      <c r="B12457" s="591" t="s">
        <v>13139</v>
      </c>
      <c r="C12457" s="591" t="s">
        <v>8539</v>
      </c>
      <c r="D12457" s="591" t="s">
        <v>8500</v>
      </c>
      <c r="E12457" s="591">
        <v>14.36</v>
      </c>
    </row>
    <row r="12458" spans="1:5">
      <c r="A12458" s="591">
        <v>36373</v>
      </c>
      <c r="B12458" s="591" t="s">
        <v>13140</v>
      </c>
      <c r="C12458" s="591" t="s">
        <v>8539</v>
      </c>
      <c r="D12458" s="591" t="s">
        <v>8495</v>
      </c>
      <c r="E12458" s="591">
        <v>29.82</v>
      </c>
    </row>
    <row r="12459" spans="1:5">
      <c r="A12459" s="591">
        <v>36377</v>
      </c>
      <c r="B12459" s="591" t="s">
        <v>13141</v>
      </c>
      <c r="C12459" s="591" t="s">
        <v>8539</v>
      </c>
      <c r="D12459" s="591" t="s">
        <v>8495</v>
      </c>
      <c r="E12459" s="591">
        <v>58.14</v>
      </c>
    </row>
    <row r="12460" spans="1:5">
      <c r="A12460" s="591">
        <v>36375</v>
      </c>
      <c r="B12460" s="591" t="s">
        <v>13142</v>
      </c>
      <c r="C12460" s="591" t="s">
        <v>8539</v>
      </c>
      <c r="D12460" s="591" t="s">
        <v>8495</v>
      </c>
      <c r="E12460" s="591">
        <v>17.72</v>
      </c>
    </row>
    <row r="12461" spans="1:5">
      <c r="A12461" s="591">
        <v>36376</v>
      </c>
      <c r="B12461" s="591" t="s">
        <v>13143</v>
      </c>
      <c r="C12461" s="591" t="s">
        <v>8539</v>
      </c>
      <c r="D12461" s="591" t="s">
        <v>8495</v>
      </c>
      <c r="E12461" s="591">
        <v>34.799999999999997</v>
      </c>
    </row>
    <row r="12462" spans="1:5">
      <c r="A12462" s="591">
        <v>36380</v>
      </c>
      <c r="B12462" s="591" t="s">
        <v>13144</v>
      </c>
      <c r="C12462" s="591" t="s">
        <v>8539</v>
      </c>
      <c r="D12462" s="591" t="s">
        <v>8495</v>
      </c>
      <c r="E12462" s="591">
        <v>72.7</v>
      </c>
    </row>
    <row r="12463" spans="1:5">
      <c r="A12463" s="591">
        <v>36378</v>
      </c>
      <c r="B12463" s="591" t="s">
        <v>13145</v>
      </c>
      <c r="C12463" s="591" t="s">
        <v>8539</v>
      </c>
      <c r="D12463" s="591" t="s">
        <v>8495</v>
      </c>
      <c r="E12463" s="591">
        <v>21.78</v>
      </c>
    </row>
    <row r="12464" spans="1:5">
      <c r="A12464" s="591">
        <v>36379</v>
      </c>
      <c r="B12464" s="591" t="s">
        <v>13146</v>
      </c>
      <c r="C12464" s="591" t="s">
        <v>8539</v>
      </c>
      <c r="D12464" s="591" t="s">
        <v>8495</v>
      </c>
      <c r="E12464" s="591">
        <v>43.91</v>
      </c>
    </row>
    <row r="12465" spans="1:5">
      <c r="A12465" s="591">
        <v>9859</v>
      </c>
      <c r="B12465" s="591" t="s">
        <v>13147</v>
      </c>
      <c r="C12465" s="591" t="s">
        <v>8539</v>
      </c>
      <c r="D12465" s="591" t="s">
        <v>8495</v>
      </c>
      <c r="E12465" s="591">
        <v>9.3699999999999992</v>
      </c>
    </row>
    <row r="12466" spans="1:5">
      <c r="A12466" s="591">
        <v>9836</v>
      </c>
      <c r="B12466" s="591" t="s">
        <v>13148</v>
      </c>
      <c r="C12466" s="591" t="s">
        <v>8539</v>
      </c>
      <c r="D12466" s="591" t="s">
        <v>8500</v>
      </c>
      <c r="E12466" s="591">
        <v>14.99</v>
      </c>
    </row>
    <row r="12467" spans="1:5">
      <c r="A12467" s="591">
        <v>20065</v>
      </c>
      <c r="B12467" s="591" t="s">
        <v>13149</v>
      </c>
      <c r="C12467" s="591" t="s">
        <v>8539</v>
      </c>
      <c r="D12467" s="591" t="s">
        <v>8495</v>
      </c>
      <c r="E12467" s="591">
        <v>39.18</v>
      </c>
    </row>
    <row r="12468" spans="1:5">
      <c r="A12468" s="591">
        <v>9835</v>
      </c>
      <c r="B12468" s="591" t="s">
        <v>13150</v>
      </c>
      <c r="C12468" s="591" t="s">
        <v>8539</v>
      </c>
      <c r="D12468" s="591" t="s">
        <v>8495</v>
      </c>
      <c r="E12468" s="591">
        <v>6.55</v>
      </c>
    </row>
    <row r="12469" spans="1:5">
      <c r="A12469" s="591">
        <v>9838</v>
      </c>
      <c r="B12469" s="591" t="s">
        <v>13151</v>
      </c>
      <c r="C12469" s="591" t="s">
        <v>8539</v>
      </c>
      <c r="D12469" s="591" t="s">
        <v>8495</v>
      </c>
      <c r="E12469" s="591">
        <v>10.81</v>
      </c>
    </row>
    <row r="12470" spans="1:5">
      <c r="A12470" s="591">
        <v>9837</v>
      </c>
      <c r="B12470" s="591" t="s">
        <v>13152</v>
      </c>
      <c r="C12470" s="591" t="s">
        <v>8539</v>
      </c>
      <c r="D12470" s="591" t="s">
        <v>8495</v>
      </c>
      <c r="E12470" s="591">
        <v>14.19</v>
      </c>
    </row>
    <row r="12471" spans="1:5">
      <c r="A12471" s="591">
        <v>44315</v>
      </c>
      <c r="B12471" s="591" t="s">
        <v>13153</v>
      </c>
      <c r="C12471" s="591" t="s">
        <v>8539</v>
      </c>
      <c r="D12471" s="591" t="s">
        <v>8495</v>
      </c>
      <c r="E12471" s="591">
        <v>58.69</v>
      </c>
    </row>
    <row r="12472" spans="1:5">
      <c r="A12472" s="591">
        <v>9862</v>
      </c>
      <c r="B12472" s="591" t="s">
        <v>13154</v>
      </c>
      <c r="C12472" s="591" t="s">
        <v>8539</v>
      </c>
      <c r="D12472" s="591" t="s">
        <v>8495</v>
      </c>
      <c r="E12472" s="591">
        <v>28.9</v>
      </c>
    </row>
    <row r="12473" spans="1:5">
      <c r="A12473" s="591">
        <v>9861</v>
      </c>
      <c r="B12473" s="591" t="s">
        <v>13155</v>
      </c>
      <c r="C12473" s="591" t="s">
        <v>8539</v>
      </c>
      <c r="D12473" s="591" t="s">
        <v>8495</v>
      </c>
      <c r="E12473" s="591">
        <v>22.69</v>
      </c>
    </row>
    <row r="12474" spans="1:5">
      <c r="A12474" s="591">
        <v>9856</v>
      </c>
      <c r="B12474" s="591" t="s">
        <v>13156</v>
      </c>
      <c r="C12474" s="591" t="s">
        <v>8539</v>
      </c>
      <c r="D12474" s="591" t="s">
        <v>8495</v>
      </c>
      <c r="E12474" s="591">
        <v>7.32</v>
      </c>
    </row>
    <row r="12475" spans="1:5">
      <c r="A12475" s="591">
        <v>9866</v>
      </c>
      <c r="B12475" s="591" t="s">
        <v>13157</v>
      </c>
      <c r="C12475" s="591" t="s">
        <v>8539</v>
      </c>
      <c r="D12475" s="591" t="s">
        <v>8495</v>
      </c>
      <c r="E12475" s="591">
        <v>19.579999999999998</v>
      </c>
    </row>
    <row r="12476" spans="1:5">
      <c r="A12476" s="591">
        <v>9863</v>
      </c>
      <c r="B12476" s="591" t="s">
        <v>13158</v>
      </c>
      <c r="C12476" s="591" t="s">
        <v>8539</v>
      </c>
      <c r="D12476" s="591" t="s">
        <v>8495</v>
      </c>
      <c r="E12476" s="591">
        <v>56.65</v>
      </c>
    </row>
    <row r="12477" spans="1:5">
      <c r="A12477" s="591">
        <v>9860</v>
      </c>
      <c r="B12477" s="591" t="s">
        <v>13159</v>
      </c>
      <c r="C12477" s="591" t="s">
        <v>8539</v>
      </c>
      <c r="D12477" s="591" t="s">
        <v>8495</v>
      </c>
      <c r="E12477" s="591">
        <v>41.35</v>
      </c>
    </row>
    <row r="12478" spans="1:5">
      <c r="A12478" s="591">
        <v>9841</v>
      </c>
      <c r="B12478" s="591" t="s">
        <v>13160</v>
      </c>
      <c r="C12478" s="591" t="s">
        <v>8539</v>
      </c>
      <c r="D12478" s="591" t="s">
        <v>8495</v>
      </c>
      <c r="E12478" s="591">
        <v>28.23</v>
      </c>
    </row>
    <row r="12479" spans="1:5">
      <c r="A12479" s="591">
        <v>9840</v>
      </c>
      <c r="B12479" s="591" t="s">
        <v>13161</v>
      </c>
      <c r="C12479" s="591" t="s">
        <v>8539</v>
      </c>
      <c r="D12479" s="591" t="s">
        <v>8495</v>
      </c>
      <c r="E12479" s="591">
        <v>59.63</v>
      </c>
    </row>
    <row r="12480" spans="1:5">
      <c r="A12480" s="591">
        <v>20067</v>
      </c>
      <c r="B12480" s="591" t="s">
        <v>13162</v>
      </c>
      <c r="C12480" s="591" t="s">
        <v>8539</v>
      </c>
      <c r="D12480" s="591" t="s">
        <v>8495</v>
      </c>
      <c r="E12480" s="591">
        <v>9.15</v>
      </c>
    </row>
    <row r="12481" spans="1:5">
      <c r="A12481" s="591">
        <v>20068</v>
      </c>
      <c r="B12481" s="591" t="s">
        <v>13163</v>
      </c>
      <c r="C12481" s="591" t="s">
        <v>8539</v>
      </c>
      <c r="D12481" s="591" t="s">
        <v>8495</v>
      </c>
      <c r="E12481" s="591">
        <v>12.89</v>
      </c>
    </row>
    <row r="12482" spans="1:5">
      <c r="A12482" s="591">
        <v>9839</v>
      </c>
      <c r="B12482" s="591" t="s">
        <v>13164</v>
      </c>
      <c r="C12482" s="591" t="s">
        <v>8539</v>
      </c>
      <c r="D12482" s="591" t="s">
        <v>8495</v>
      </c>
      <c r="E12482" s="591">
        <v>23.38</v>
      </c>
    </row>
    <row r="12483" spans="1:5">
      <c r="A12483" s="591">
        <v>9870</v>
      </c>
      <c r="B12483" s="591" t="s">
        <v>13165</v>
      </c>
      <c r="C12483" s="591" t="s">
        <v>8539</v>
      </c>
      <c r="D12483" s="591" t="s">
        <v>8495</v>
      </c>
      <c r="E12483" s="591">
        <v>84.49</v>
      </c>
    </row>
    <row r="12484" spans="1:5">
      <c r="A12484" s="591">
        <v>9867</v>
      </c>
      <c r="B12484" s="591" t="s">
        <v>13166</v>
      </c>
      <c r="C12484" s="591" t="s">
        <v>8539</v>
      </c>
      <c r="D12484" s="591" t="s">
        <v>8495</v>
      </c>
      <c r="E12484" s="591">
        <v>3.39</v>
      </c>
    </row>
    <row r="12485" spans="1:5">
      <c r="A12485" s="591">
        <v>9868</v>
      </c>
      <c r="B12485" s="591" t="s">
        <v>13167</v>
      </c>
      <c r="C12485" s="591" t="s">
        <v>8539</v>
      </c>
      <c r="D12485" s="591" t="s">
        <v>8500</v>
      </c>
      <c r="E12485" s="591">
        <v>3.83</v>
      </c>
    </row>
    <row r="12486" spans="1:5">
      <c r="A12486" s="591">
        <v>9869</v>
      </c>
      <c r="B12486" s="591" t="s">
        <v>13168</v>
      </c>
      <c r="C12486" s="591" t="s">
        <v>8539</v>
      </c>
      <c r="D12486" s="591" t="s">
        <v>8495</v>
      </c>
      <c r="E12486" s="591">
        <v>8.26</v>
      </c>
    </row>
    <row r="12487" spans="1:5">
      <c r="A12487" s="591">
        <v>9874</v>
      </c>
      <c r="B12487" s="591" t="s">
        <v>13169</v>
      </c>
      <c r="C12487" s="591" t="s">
        <v>8539</v>
      </c>
      <c r="D12487" s="591" t="s">
        <v>8495</v>
      </c>
      <c r="E12487" s="591">
        <v>12.98</v>
      </c>
    </row>
    <row r="12488" spans="1:5">
      <c r="A12488" s="591">
        <v>9875</v>
      </c>
      <c r="B12488" s="591" t="s">
        <v>13170</v>
      </c>
      <c r="C12488" s="591" t="s">
        <v>8539</v>
      </c>
      <c r="D12488" s="591" t="s">
        <v>8495</v>
      </c>
      <c r="E12488" s="591">
        <v>14.23</v>
      </c>
    </row>
    <row r="12489" spans="1:5">
      <c r="A12489" s="591">
        <v>9873</v>
      </c>
      <c r="B12489" s="591" t="s">
        <v>13171</v>
      </c>
      <c r="C12489" s="591" t="s">
        <v>8539</v>
      </c>
      <c r="D12489" s="591" t="s">
        <v>8495</v>
      </c>
      <c r="E12489" s="591">
        <v>23.42</v>
      </c>
    </row>
    <row r="12490" spans="1:5">
      <c r="A12490" s="591">
        <v>9871</v>
      </c>
      <c r="B12490" s="591" t="s">
        <v>13172</v>
      </c>
      <c r="C12490" s="591" t="s">
        <v>8539</v>
      </c>
      <c r="D12490" s="591" t="s">
        <v>8495</v>
      </c>
      <c r="E12490" s="591">
        <v>38.81</v>
      </c>
    </row>
    <row r="12491" spans="1:5">
      <c r="A12491" s="591">
        <v>9872</v>
      </c>
      <c r="B12491" s="591" t="s">
        <v>13173</v>
      </c>
      <c r="C12491" s="591" t="s">
        <v>8539</v>
      </c>
      <c r="D12491" s="591" t="s">
        <v>8495</v>
      </c>
      <c r="E12491" s="591">
        <v>53.99</v>
      </c>
    </row>
    <row r="12492" spans="1:5">
      <c r="A12492" s="591">
        <v>7667</v>
      </c>
      <c r="B12492" s="591" t="s">
        <v>13174</v>
      </c>
      <c r="C12492" s="591" t="s">
        <v>8539</v>
      </c>
      <c r="D12492" s="591" t="s">
        <v>8541</v>
      </c>
      <c r="E12492" s="602">
        <v>3090.17</v>
      </c>
    </row>
    <row r="12493" spans="1:5">
      <c r="A12493" s="591">
        <v>7660</v>
      </c>
      <c r="B12493" s="591" t="s">
        <v>13175</v>
      </c>
      <c r="C12493" s="591" t="s">
        <v>8539</v>
      </c>
      <c r="D12493" s="591" t="s">
        <v>8541</v>
      </c>
      <c r="E12493" s="602">
        <v>3939.24</v>
      </c>
    </row>
    <row r="12494" spans="1:5">
      <c r="A12494" s="591">
        <v>7676</v>
      </c>
      <c r="B12494" s="591" t="s">
        <v>13176</v>
      </c>
      <c r="C12494" s="591" t="s">
        <v>8539</v>
      </c>
      <c r="D12494" s="591" t="s">
        <v>8541</v>
      </c>
      <c r="E12494" s="602">
        <v>3984.26</v>
      </c>
    </row>
    <row r="12495" spans="1:5">
      <c r="A12495" s="591">
        <v>12426</v>
      </c>
      <c r="B12495" s="591" t="s">
        <v>13177</v>
      </c>
      <c r="C12495" s="591" t="s">
        <v>8494</v>
      </c>
      <c r="D12495" s="591" t="s">
        <v>8495</v>
      </c>
      <c r="E12495" s="591">
        <v>36.85</v>
      </c>
    </row>
    <row r="12496" spans="1:5">
      <c r="A12496" s="591">
        <v>12425</v>
      </c>
      <c r="B12496" s="591" t="s">
        <v>13178</v>
      </c>
      <c r="C12496" s="591" t="s">
        <v>8494</v>
      </c>
      <c r="D12496" s="591" t="s">
        <v>8495</v>
      </c>
      <c r="E12496" s="591">
        <v>50.63</v>
      </c>
    </row>
    <row r="12497" spans="1:5">
      <c r="A12497" s="591">
        <v>12427</v>
      </c>
      <c r="B12497" s="591" t="s">
        <v>13179</v>
      </c>
      <c r="C12497" s="591" t="s">
        <v>8494</v>
      </c>
      <c r="D12497" s="591" t="s">
        <v>8495</v>
      </c>
      <c r="E12497" s="591">
        <v>210.17</v>
      </c>
    </row>
    <row r="12498" spans="1:5">
      <c r="A12498" s="591">
        <v>12428</v>
      </c>
      <c r="B12498" s="591" t="s">
        <v>13180</v>
      </c>
      <c r="C12498" s="591" t="s">
        <v>8494</v>
      </c>
      <c r="D12498" s="591" t="s">
        <v>8495</v>
      </c>
      <c r="E12498" s="591">
        <v>134.9</v>
      </c>
    </row>
    <row r="12499" spans="1:5">
      <c r="A12499" s="591">
        <v>12430</v>
      </c>
      <c r="B12499" s="591" t="s">
        <v>13181</v>
      </c>
      <c r="C12499" s="591" t="s">
        <v>8494</v>
      </c>
      <c r="D12499" s="591" t="s">
        <v>8495</v>
      </c>
      <c r="E12499" s="591">
        <v>45.18</v>
      </c>
    </row>
    <row r="12500" spans="1:5">
      <c r="A12500" s="591">
        <v>12429</v>
      </c>
      <c r="B12500" s="591" t="s">
        <v>13182</v>
      </c>
      <c r="C12500" s="591" t="s">
        <v>8494</v>
      </c>
      <c r="D12500" s="591" t="s">
        <v>8495</v>
      </c>
      <c r="E12500" s="591">
        <v>339.85</v>
      </c>
    </row>
    <row r="12501" spans="1:5">
      <c r="A12501" s="591">
        <v>12431</v>
      </c>
      <c r="B12501" s="591" t="s">
        <v>13183</v>
      </c>
      <c r="C12501" s="591" t="s">
        <v>8494</v>
      </c>
      <c r="D12501" s="591" t="s">
        <v>8495</v>
      </c>
      <c r="E12501" s="591">
        <v>578.36</v>
      </c>
    </row>
    <row r="12502" spans="1:5">
      <c r="A12502" s="591">
        <v>12432</v>
      </c>
      <c r="B12502" s="591" t="s">
        <v>13184</v>
      </c>
      <c r="C12502" s="591" t="s">
        <v>8494</v>
      </c>
      <c r="D12502" s="591" t="s">
        <v>8495</v>
      </c>
      <c r="E12502" s="591">
        <v>118.95</v>
      </c>
    </row>
    <row r="12503" spans="1:5">
      <c r="A12503" s="591">
        <v>12434</v>
      </c>
      <c r="B12503" s="591" t="s">
        <v>13185</v>
      </c>
      <c r="C12503" s="591" t="s">
        <v>8494</v>
      </c>
      <c r="D12503" s="591" t="s">
        <v>8495</v>
      </c>
      <c r="E12503" s="591">
        <v>38.76</v>
      </c>
    </row>
    <row r="12504" spans="1:5">
      <c r="A12504" s="591">
        <v>12433</v>
      </c>
      <c r="B12504" s="591" t="s">
        <v>13186</v>
      </c>
      <c r="C12504" s="591" t="s">
        <v>8494</v>
      </c>
      <c r="D12504" s="591" t="s">
        <v>8495</v>
      </c>
      <c r="E12504" s="591">
        <v>75.72</v>
      </c>
    </row>
    <row r="12505" spans="1:5">
      <c r="A12505" s="591">
        <v>12435</v>
      </c>
      <c r="B12505" s="591" t="s">
        <v>13187</v>
      </c>
      <c r="C12505" s="591" t="s">
        <v>8494</v>
      </c>
      <c r="D12505" s="591" t="s">
        <v>8495</v>
      </c>
      <c r="E12505" s="591">
        <v>234.35</v>
      </c>
    </row>
    <row r="12506" spans="1:5">
      <c r="A12506" s="591">
        <v>12437</v>
      </c>
      <c r="B12506" s="591" t="s">
        <v>13188</v>
      </c>
      <c r="C12506" s="591" t="s">
        <v>8494</v>
      </c>
      <c r="D12506" s="591" t="s">
        <v>8495</v>
      </c>
      <c r="E12506" s="591">
        <v>189.27</v>
      </c>
    </row>
    <row r="12507" spans="1:5">
      <c r="A12507" s="591">
        <v>12439</v>
      </c>
      <c r="B12507" s="591" t="s">
        <v>13189</v>
      </c>
      <c r="C12507" s="591" t="s">
        <v>8494</v>
      </c>
      <c r="D12507" s="591" t="s">
        <v>8495</v>
      </c>
      <c r="E12507" s="591">
        <v>60.74</v>
      </c>
    </row>
    <row r="12508" spans="1:5">
      <c r="A12508" s="591">
        <v>12438</v>
      </c>
      <c r="B12508" s="591" t="s">
        <v>13190</v>
      </c>
      <c r="C12508" s="591" t="s">
        <v>8494</v>
      </c>
      <c r="D12508" s="591" t="s">
        <v>8495</v>
      </c>
      <c r="E12508" s="591">
        <v>342.52</v>
      </c>
    </row>
    <row r="12509" spans="1:5">
      <c r="A12509" s="591">
        <v>12436</v>
      </c>
      <c r="B12509" s="591" t="s">
        <v>13191</v>
      </c>
      <c r="C12509" s="591" t="s">
        <v>8494</v>
      </c>
      <c r="D12509" s="591" t="s">
        <v>8495</v>
      </c>
      <c r="E12509" s="591">
        <v>432.67</v>
      </c>
    </row>
    <row r="12510" spans="1:5">
      <c r="A12510" s="591">
        <v>36357</v>
      </c>
      <c r="B12510" s="591" t="s">
        <v>13192</v>
      </c>
      <c r="C12510" s="591" t="s">
        <v>8494</v>
      </c>
      <c r="D12510" s="591" t="s">
        <v>8541</v>
      </c>
      <c r="E12510" s="591">
        <v>126.11</v>
      </c>
    </row>
    <row r="12511" spans="1:5">
      <c r="A12511" s="591">
        <v>12424</v>
      </c>
      <c r="B12511" s="591" t="s">
        <v>13193</v>
      </c>
      <c r="C12511" s="591" t="s">
        <v>8494</v>
      </c>
      <c r="D12511" s="591" t="s">
        <v>8495</v>
      </c>
      <c r="E12511" s="591">
        <v>77.959999999999994</v>
      </c>
    </row>
    <row r="12512" spans="1:5">
      <c r="A12512" s="591">
        <v>12440</v>
      </c>
      <c r="B12512" s="591" t="s">
        <v>13194</v>
      </c>
      <c r="C12512" s="591" t="s">
        <v>8494</v>
      </c>
      <c r="D12512" s="591" t="s">
        <v>8495</v>
      </c>
      <c r="E12512" s="591">
        <v>75.36</v>
      </c>
    </row>
    <row r="12513" spans="1:5">
      <c r="A12513" s="591">
        <v>9884</v>
      </c>
      <c r="B12513" s="591" t="s">
        <v>13195</v>
      </c>
      <c r="C12513" s="591" t="s">
        <v>8494</v>
      </c>
      <c r="D12513" s="591" t="s">
        <v>8495</v>
      </c>
      <c r="E12513" s="591">
        <v>56.21</v>
      </c>
    </row>
    <row r="12514" spans="1:5">
      <c r="A12514" s="591">
        <v>9888</v>
      </c>
      <c r="B12514" s="591" t="s">
        <v>13196</v>
      </c>
      <c r="C12514" s="591" t="s">
        <v>8494</v>
      </c>
      <c r="D12514" s="591" t="s">
        <v>8495</v>
      </c>
      <c r="E12514" s="591">
        <v>45.16</v>
      </c>
    </row>
    <row r="12515" spans="1:5">
      <c r="A12515" s="591">
        <v>9883</v>
      </c>
      <c r="B12515" s="591" t="s">
        <v>13197</v>
      </c>
      <c r="C12515" s="591" t="s">
        <v>8494</v>
      </c>
      <c r="D12515" s="591" t="s">
        <v>8495</v>
      </c>
      <c r="E12515" s="591">
        <v>19.71</v>
      </c>
    </row>
    <row r="12516" spans="1:5">
      <c r="A12516" s="591">
        <v>9886</v>
      </c>
      <c r="B12516" s="591" t="s">
        <v>13198</v>
      </c>
      <c r="C12516" s="591" t="s">
        <v>8494</v>
      </c>
      <c r="D12516" s="591" t="s">
        <v>8495</v>
      </c>
      <c r="E12516" s="591">
        <v>26.99</v>
      </c>
    </row>
    <row r="12517" spans="1:5">
      <c r="A12517" s="591">
        <v>9889</v>
      </c>
      <c r="B12517" s="591" t="s">
        <v>13199</v>
      </c>
      <c r="C12517" s="591" t="s">
        <v>8494</v>
      </c>
      <c r="D12517" s="591" t="s">
        <v>8495</v>
      </c>
      <c r="E12517" s="591">
        <v>136.75</v>
      </c>
    </row>
    <row r="12518" spans="1:5">
      <c r="A12518" s="591">
        <v>9887</v>
      </c>
      <c r="B12518" s="591" t="s">
        <v>13200</v>
      </c>
      <c r="C12518" s="591" t="s">
        <v>8494</v>
      </c>
      <c r="D12518" s="591" t="s">
        <v>8495</v>
      </c>
      <c r="E12518" s="591">
        <v>82.65</v>
      </c>
    </row>
    <row r="12519" spans="1:5">
      <c r="A12519" s="591">
        <v>9885</v>
      </c>
      <c r="B12519" s="591" t="s">
        <v>13201</v>
      </c>
      <c r="C12519" s="591" t="s">
        <v>8494</v>
      </c>
      <c r="D12519" s="591" t="s">
        <v>8495</v>
      </c>
      <c r="E12519" s="591">
        <v>26.1</v>
      </c>
    </row>
    <row r="12520" spans="1:5">
      <c r="A12520" s="591">
        <v>9890</v>
      </c>
      <c r="B12520" s="591" t="s">
        <v>13202</v>
      </c>
      <c r="C12520" s="591" t="s">
        <v>8494</v>
      </c>
      <c r="D12520" s="591" t="s">
        <v>8495</v>
      </c>
      <c r="E12520" s="591">
        <v>211.87</v>
      </c>
    </row>
    <row r="12521" spans="1:5">
      <c r="A12521" s="591">
        <v>9891</v>
      </c>
      <c r="B12521" s="591" t="s">
        <v>13203</v>
      </c>
      <c r="C12521" s="591" t="s">
        <v>8494</v>
      </c>
      <c r="D12521" s="591" t="s">
        <v>8495</v>
      </c>
      <c r="E12521" s="591">
        <v>297.42</v>
      </c>
    </row>
    <row r="12522" spans="1:5">
      <c r="A12522" s="591">
        <v>36316</v>
      </c>
      <c r="B12522" s="591" t="s">
        <v>13204</v>
      </c>
      <c r="C12522" s="591" t="s">
        <v>8494</v>
      </c>
      <c r="D12522" s="591" t="s">
        <v>8541</v>
      </c>
      <c r="E12522" s="591">
        <v>20.55</v>
      </c>
    </row>
    <row r="12523" spans="1:5">
      <c r="A12523" s="591">
        <v>36313</v>
      </c>
      <c r="B12523" s="591" t="s">
        <v>13205</v>
      </c>
      <c r="C12523" s="591" t="s">
        <v>8494</v>
      </c>
      <c r="D12523" s="591" t="s">
        <v>8541</v>
      </c>
      <c r="E12523" s="591">
        <v>13.2</v>
      </c>
    </row>
    <row r="12524" spans="1:5">
      <c r="A12524" s="591">
        <v>64</v>
      </c>
      <c r="B12524" s="591" t="s">
        <v>13206</v>
      </c>
      <c r="C12524" s="591" t="s">
        <v>8494</v>
      </c>
      <c r="D12524" s="591" t="s">
        <v>8541</v>
      </c>
      <c r="E12524" s="591">
        <v>4.76</v>
      </c>
    </row>
    <row r="12525" spans="1:5">
      <c r="A12525" s="591">
        <v>37423</v>
      </c>
      <c r="B12525" s="591" t="s">
        <v>13207</v>
      </c>
      <c r="C12525" s="591" t="s">
        <v>8494</v>
      </c>
      <c r="D12525" s="591" t="s">
        <v>8541</v>
      </c>
      <c r="E12525" s="591">
        <v>11.76</v>
      </c>
    </row>
    <row r="12526" spans="1:5">
      <c r="A12526" s="591">
        <v>9892</v>
      </c>
      <c r="B12526" s="591" t="s">
        <v>13208</v>
      </c>
      <c r="C12526" s="591" t="s">
        <v>8494</v>
      </c>
      <c r="D12526" s="591" t="s">
        <v>8495</v>
      </c>
      <c r="E12526" s="591">
        <v>6.21</v>
      </c>
    </row>
    <row r="12527" spans="1:5">
      <c r="A12527" s="591">
        <v>9901</v>
      </c>
      <c r="B12527" s="591" t="s">
        <v>13209</v>
      </c>
      <c r="C12527" s="591" t="s">
        <v>8494</v>
      </c>
      <c r="D12527" s="591" t="s">
        <v>8495</v>
      </c>
      <c r="E12527" s="591">
        <v>30.07</v>
      </c>
    </row>
    <row r="12528" spans="1:5">
      <c r="A12528" s="591">
        <v>9900</v>
      </c>
      <c r="B12528" s="591" t="s">
        <v>13210</v>
      </c>
      <c r="C12528" s="591" t="s">
        <v>8494</v>
      </c>
      <c r="D12528" s="591" t="s">
        <v>8495</v>
      </c>
      <c r="E12528" s="591">
        <v>17.420000000000002</v>
      </c>
    </row>
    <row r="12529" spans="1:5">
      <c r="A12529" s="591">
        <v>9899</v>
      </c>
      <c r="B12529" s="591" t="s">
        <v>13211</v>
      </c>
      <c r="C12529" s="591" t="s">
        <v>8494</v>
      </c>
      <c r="D12529" s="591" t="s">
        <v>8495</v>
      </c>
      <c r="E12529" s="591">
        <v>7.81</v>
      </c>
    </row>
    <row r="12530" spans="1:5">
      <c r="A12530" s="591">
        <v>9908</v>
      </c>
      <c r="B12530" s="591" t="s">
        <v>13212</v>
      </c>
      <c r="C12530" s="591" t="s">
        <v>8494</v>
      </c>
      <c r="D12530" s="591" t="s">
        <v>8495</v>
      </c>
      <c r="E12530" s="591">
        <v>351.26</v>
      </c>
    </row>
    <row r="12531" spans="1:5">
      <c r="A12531" s="591">
        <v>9905</v>
      </c>
      <c r="B12531" s="591" t="s">
        <v>13213</v>
      </c>
      <c r="C12531" s="591" t="s">
        <v>8494</v>
      </c>
      <c r="D12531" s="591" t="s">
        <v>8495</v>
      </c>
      <c r="E12531" s="591">
        <v>6.11</v>
      </c>
    </row>
    <row r="12532" spans="1:5">
      <c r="A12532" s="591">
        <v>9906</v>
      </c>
      <c r="B12532" s="591" t="s">
        <v>13214</v>
      </c>
      <c r="C12532" s="591" t="s">
        <v>8494</v>
      </c>
      <c r="D12532" s="591" t="s">
        <v>8495</v>
      </c>
      <c r="E12532" s="591">
        <v>7.37</v>
      </c>
    </row>
    <row r="12533" spans="1:5">
      <c r="A12533" s="591">
        <v>9895</v>
      </c>
      <c r="B12533" s="591" t="s">
        <v>13215</v>
      </c>
      <c r="C12533" s="591" t="s">
        <v>8494</v>
      </c>
      <c r="D12533" s="591" t="s">
        <v>8495</v>
      </c>
      <c r="E12533" s="591">
        <v>12.41</v>
      </c>
    </row>
    <row r="12534" spans="1:5">
      <c r="A12534" s="591">
        <v>9894</v>
      </c>
      <c r="B12534" s="591" t="s">
        <v>13216</v>
      </c>
      <c r="C12534" s="591" t="s">
        <v>8494</v>
      </c>
      <c r="D12534" s="591" t="s">
        <v>8495</v>
      </c>
      <c r="E12534" s="591">
        <v>23.87</v>
      </c>
    </row>
    <row r="12535" spans="1:5">
      <c r="A12535" s="591">
        <v>9897</v>
      </c>
      <c r="B12535" s="591" t="s">
        <v>13217</v>
      </c>
      <c r="C12535" s="591" t="s">
        <v>8494</v>
      </c>
      <c r="D12535" s="591" t="s">
        <v>8495</v>
      </c>
      <c r="E12535" s="591">
        <v>25.48</v>
      </c>
    </row>
    <row r="12536" spans="1:5">
      <c r="A12536" s="591">
        <v>9910</v>
      </c>
      <c r="B12536" s="591" t="s">
        <v>13218</v>
      </c>
      <c r="C12536" s="591" t="s">
        <v>8494</v>
      </c>
      <c r="D12536" s="591" t="s">
        <v>8495</v>
      </c>
      <c r="E12536" s="591">
        <v>66.3</v>
      </c>
    </row>
    <row r="12537" spans="1:5">
      <c r="A12537" s="591">
        <v>9909</v>
      </c>
      <c r="B12537" s="591" t="s">
        <v>13219</v>
      </c>
      <c r="C12537" s="591" t="s">
        <v>8494</v>
      </c>
      <c r="D12537" s="591" t="s">
        <v>8495</v>
      </c>
      <c r="E12537" s="591">
        <v>135.03</v>
      </c>
    </row>
    <row r="12538" spans="1:5">
      <c r="A12538" s="591">
        <v>9907</v>
      </c>
      <c r="B12538" s="591" t="s">
        <v>13220</v>
      </c>
      <c r="C12538" s="591" t="s">
        <v>8494</v>
      </c>
      <c r="D12538" s="591" t="s">
        <v>8495</v>
      </c>
      <c r="E12538" s="591">
        <v>159.43</v>
      </c>
    </row>
    <row r="12539" spans="1:5">
      <c r="A12539" s="591">
        <v>20973</v>
      </c>
      <c r="B12539" s="591" t="s">
        <v>13221</v>
      </c>
      <c r="C12539" s="591" t="s">
        <v>8494</v>
      </c>
      <c r="D12539" s="591" t="s">
        <v>8495</v>
      </c>
      <c r="E12539" s="591">
        <v>97.95</v>
      </c>
    </row>
    <row r="12540" spans="1:5">
      <c r="A12540" s="591">
        <v>20974</v>
      </c>
      <c r="B12540" s="591" t="s">
        <v>13222</v>
      </c>
      <c r="C12540" s="591" t="s">
        <v>8494</v>
      </c>
      <c r="D12540" s="591" t="s">
        <v>8495</v>
      </c>
      <c r="E12540" s="591">
        <v>140.13999999999999</v>
      </c>
    </row>
    <row r="12541" spans="1:5">
      <c r="A12541" s="591">
        <v>37989</v>
      </c>
      <c r="B12541" s="591" t="s">
        <v>13223</v>
      </c>
      <c r="C12541" s="591" t="s">
        <v>8494</v>
      </c>
      <c r="D12541" s="591" t="s">
        <v>8495</v>
      </c>
      <c r="E12541" s="591">
        <v>15.57</v>
      </c>
    </row>
    <row r="12542" spans="1:5">
      <c r="A12542" s="591">
        <v>37990</v>
      </c>
      <c r="B12542" s="591" t="s">
        <v>13224</v>
      </c>
      <c r="C12542" s="591" t="s">
        <v>8494</v>
      </c>
      <c r="D12542" s="591" t="s">
        <v>8495</v>
      </c>
      <c r="E12542" s="591">
        <v>17.170000000000002</v>
      </c>
    </row>
    <row r="12543" spans="1:5">
      <c r="A12543" s="591">
        <v>37991</v>
      </c>
      <c r="B12543" s="591" t="s">
        <v>13225</v>
      </c>
      <c r="C12543" s="591" t="s">
        <v>8494</v>
      </c>
      <c r="D12543" s="591" t="s">
        <v>8495</v>
      </c>
      <c r="E12543" s="591">
        <v>22.85</v>
      </c>
    </row>
    <row r="12544" spans="1:5">
      <c r="A12544" s="591">
        <v>37992</v>
      </c>
      <c r="B12544" s="591" t="s">
        <v>13226</v>
      </c>
      <c r="C12544" s="591" t="s">
        <v>8494</v>
      </c>
      <c r="D12544" s="591" t="s">
        <v>8495</v>
      </c>
      <c r="E12544" s="591">
        <v>35.46</v>
      </c>
    </row>
    <row r="12545" spans="1:5">
      <c r="A12545" s="591">
        <v>37993</v>
      </c>
      <c r="B12545" s="591" t="s">
        <v>13227</v>
      </c>
      <c r="C12545" s="591" t="s">
        <v>8494</v>
      </c>
      <c r="D12545" s="591" t="s">
        <v>8495</v>
      </c>
      <c r="E12545" s="591">
        <v>53.8</v>
      </c>
    </row>
    <row r="12546" spans="1:5">
      <c r="A12546" s="591">
        <v>37994</v>
      </c>
      <c r="B12546" s="591" t="s">
        <v>13228</v>
      </c>
      <c r="C12546" s="591" t="s">
        <v>8494</v>
      </c>
      <c r="D12546" s="591" t="s">
        <v>8495</v>
      </c>
      <c r="E12546" s="591">
        <v>128.11000000000001</v>
      </c>
    </row>
    <row r="12547" spans="1:5">
      <c r="A12547" s="591">
        <v>37995</v>
      </c>
      <c r="B12547" s="591" t="s">
        <v>13229</v>
      </c>
      <c r="C12547" s="591" t="s">
        <v>8494</v>
      </c>
      <c r="D12547" s="591" t="s">
        <v>8495</v>
      </c>
      <c r="E12547" s="591">
        <v>166.99</v>
      </c>
    </row>
    <row r="12548" spans="1:5">
      <c r="A12548" s="591">
        <v>37996</v>
      </c>
      <c r="B12548" s="591" t="s">
        <v>13230</v>
      </c>
      <c r="C12548" s="591" t="s">
        <v>8494</v>
      </c>
      <c r="D12548" s="591" t="s">
        <v>8495</v>
      </c>
      <c r="E12548" s="591">
        <v>254.28</v>
      </c>
    </row>
    <row r="12549" spans="1:5">
      <c r="A12549" s="591">
        <v>13883</v>
      </c>
      <c r="B12549" s="591" t="s">
        <v>13231</v>
      </c>
      <c r="C12549" s="591" t="s">
        <v>8494</v>
      </c>
      <c r="D12549" s="591" t="s">
        <v>8541</v>
      </c>
      <c r="E12549" s="602">
        <v>155184.21</v>
      </c>
    </row>
    <row r="12550" spans="1:5">
      <c r="A12550" s="591">
        <v>38604</v>
      </c>
      <c r="B12550" s="591" t="s">
        <v>13232</v>
      </c>
      <c r="C12550" s="591" t="s">
        <v>8494</v>
      </c>
      <c r="D12550" s="591" t="s">
        <v>8541</v>
      </c>
      <c r="E12550" s="602">
        <v>193279.88</v>
      </c>
    </row>
    <row r="12551" spans="1:5">
      <c r="A12551" s="591">
        <v>10601</v>
      </c>
      <c r="B12551" s="591" t="s">
        <v>13233</v>
      </c>
      <c r="C12551" s="591" t="s">
        <v>8494</v>
      </c>
      <c r="D12551" s="591" t="s">
        <v>8541</v>
      </c>
      <c r="E12551" s="602">
        <v>3759679.2</v>
      </c>
    </row>
    <row r="12552" spans="1:5">
      <c r="A12552" s="591">
        <v>44469</v>
      </c>
      <c r="B12552" s="591" t="s">
        <v>13234</v>
      </c>
      <c r="C12552" s="591" t="s">
        <v>8494</v>
      </c>
      <c r="D12552" s="591" t="s">
        <v>8541</v>
      </c>
      <c r="E12552" s="602">
        <v>9899102.6600000001</v>
      </c>
    </row>
    <row r="12553" spans="1:5">
      <c r="A12553" s="591">
        <v>13894</v>
      </c>
      <c r="B12553" s="591" t="s">
        <v>13235</v>
      </c>
      <c r="C12553" s="591" t="s">
        <v>8494</v>
      </c>
      <c r="D12553" s="591" t="s">
        <v>8541</v>
      </c>
      <c r="E12553" s="602">
        <v>399604.75</v>
      </c>
    </row>
    <row r="12554" spans="1:5">
      <c r="A12554" s="591">
        <v>13895</v>
      </c>
      <c r="B12554" s="591" t="s">
        <v>13236</v>
      </c>
      <c r="C12554" s="591" t="s">
        <v>8494</v>
      </c>
      <c r="D12554" s="591" t="s">
        <v>8541</v>
      </c>
      <c r="E12554" s="602">
        <v>537335.18000000005</v>
      </c>
    </row>
    <row r="12555" spans="1:5">
      <c r="A12555" s="591">
        <v>13892</v>
      </c>
      <c r="B12555" s="591" t="s">
        <v>13237</v>
      </c>
      <c r="C12555" s="591" t="s">
        <v>8494</v>
      </c>
      <c r="D12555" s="591" t="s">
        <v>8541</v>
      </c>
      <c r="E12555" s="602">
        <v>658491.12</v>
      </c>
    </row>
    <row r="12556" spans="1:5">
      <c r="A12556" s="591">
        <v>9914</v>
      </c>
      <c r="B12556" s="591" t="s">
        <v>13238</v>
      </c>
      <c r="C12556" s="591" t="s">
        <v>8494</v>
      </c>
      <c r="D12556" s="591" t="s">
        <v>8541</v>
      </c>
      <c r="E12556" s="602">
        <v>712400</v>
      </c>
    </row>
    <row r="12557" spans="1:5">
      <c r="A12557" s="591">
        <v>36485</v>
      </c>
      <c r="B12557" s="591" t="s">
        <v>13239</v>
      </c>
      <c r="C12557" s="591" t="s">
        <v>8494</v>
      </c>
      <c r="D12557" s="591" t="s">
        <v>8541</v>
      </c>
      <c r="E12557" s="602">
        <v>665336.65</v>
      </c>
    </row>
    <row r="12558" spans="1:5">
      <c r="A12558" s="591">
        <v>9912</v>
      </c>
      <c r="B12558" s="591" t="s">
        <v>13240</v>
      </c>
      <c r="C12558" s="591" t="s">
        <v>8494</v>
      </c>
      <c r="D12558" s="591" t="s">
        <v>8541</v>
      </c>
      <c r="E12558" s="602">
        <v>3060802.5</v>
      </c>
    </row>
    <row r="12559" spans="1:5">
      <c r="A12559" s="591">
        <v>9921</v>
      </c>
      <c r="B12559" s="591" t="s">
        <v>13241</v>
      </c>
      <c r="C12559" s="591" t="s">
        <v>8494</v>
      </c>
      <c r="D12559" s="591" t="s">
        <v>8541</v>
      </c>
      <c r="E12559" s="602">
        <v>1578906.7</v>
      </c>
    </row>
    <row r="12560" spans="1:5">
      <c r="A12560" s="591">
        <v>21112</v>
      </c>
      <c r="B12560" s="591" t="s">
        <v>13242</v>
      </c>
      <c r="C12560" s="591" t="s">
        <v>8494</v>
      </c>
      <c r="D12560" s="591" t="s">
        <v>8495</v>
      </c>
      <c r="E12560" s="591">
        <v>147.54</v>
      </c>
    </row>
    <row r="12561" spans="1:5">
      <c r="A12561" s="591">
        <v>10228</v>
      </c>
      <c r="B12561" s="591" t="s">
        <v>13243</v>
      </c>
      <c r="C12561" s="591" t="s">
        <v>8494</v>
      </c>
      <c r="D12561" s="591" t="s">
        <v>8500</v>
      </c>
      <c r="E12561" s="591">
        <v>171.4</v>
      </c>
    </row>
    <row r="12562" spans="1:5">
      <c r="A12562" s="591">
        <v>11781</v>
      </c>
      <c r="B12562" s="591" t="s">
        <v>13244</v>
      </c>
      <c r="C12562" s="591" t="s">
        <v>8494</v>
      </c>
      <c r="D12562" s="591" t="s">
        <v>8495</v>
      </c>
      <c r="E12562" s="591">
        <v>138.85</v>
      </c>
    </row>
    <row r="12563" spans="1:5">
      <c r="A12563" s="591">
        <v>37588</v>
      </c>
      <c r="B12563" s="591" t="s">
        <v>13245</v>
      </c>
      <c r="C12563" s="591" t="s">
        <v>8494</v>
      </c>
      <c r="D12563" s="591" t="s">
        <v>8495</v>
      </c>
      <c r="E12563" s="591">
        <v>62.76</v>
      </c>
    </row>
    <row r="12564" spans="1:5">
      <c r="A12564" s="591">
        <v>11751</v>
      </c>
      <c r="B12564" s="591" t="s">
        <v>13246</v>
      </c>
      <c r="C12564" s="591" t="s">
        <v>8494</v>
      </c>
      <c r="D12564" s="591" t="s">
        <v>8495</v>
      </c>
      <c r="E12564" s="591">
        <v>119</v>
      </c>
    </row>
    <row r="12565" spans="1:5">
      <c r="A12565" s="591">
        <v>11750</v>
      </c>
      <c r="B12565" s="591" t="s">
        <v>13247</v>
      </c>
      <c r="C12565" s="591" t="s">
        <v>8494</v>
      </c>
      <c r="D12565" s="591" t="s">
        <v>8495</v>
      </c>
      <c r="E12565" s="591">
        <v>98.75</v>
      </c>
    </row>
    <row r="12566" spans="1:5">
      <c r="A12566" s="591">
        <v>11748</v>
      </c>
      <c r="B12566" s="591" t="s">
        <v>13248</v>
      </c>
      <c r="C12566" s="591" t="s">
        <v>8494</v>
      </c>
      <c r="D12566" s="591" t="s">
        <v>8495</v>
      </c>
      <c r="E12566" s="591">
        <v>42.52</v>
      </c>
    </row>
    <row r="12567" spans="1:5">
      <c r="A12567" s="591">
        <v>11746</v>
      </c>
      <c r="B12567" s="591" t="s">
        <v>13249</v>
      </c>
      <c r="C12567" s="591" t="s">
        <v>8494</v>
      </c>
      <c r="D12567" s="591" t="s">
        <v>8495</v>
      </c>
      <c r="E12567" s="591">
        <v>66.260000000000005</v>
      </c>
    </row>
    <row r="12568" spans="1:5">
      <c r="A12568" s="591">
        <v>11747</v>
      </c>
      <c r="B12568" s="591" t="s">
        <v>13250</v>
      </c>
      <c r="C12568" s="591" t="s">
        <v>8494</v>
      </c>
      <c r="D12568" s="591" t="s">
        <v>8495</v>
      </c>
      <c r="E12568" s="591">
        <v>183.5</v>
      </c>
    </row>
    <row r="12569" spans="1:5">
      <c r="A12569" s="591">
        <v>11749</v>
      </c>
      <c r="B12569" s="591" t="s">
        <v>13251</v>
      </c>
      <c r="C12569" s="591" t="s">
        <v>8494</v>
      </c>
      <c r="D12569" s="591" t="s">
        <v>8495</v>
      </c>
      <c r="E12569" s="591">
        <v>49.08</v>
      </c>
    </row>
    <row r="12570" spans="1:5">
      <c r="A12570" s="591">
        <v>10236</v>
      </c>
      <c r="B12570" s="591" t="s">
        <v>13252</v>
      </c>
      <c r="C12570" s="591" t="s">
        <v>8494</v>
      </c>
      <c r="D12570" s="591" t="s">
        <v>8541</v>
      </c>
      <c r="E12570" s="591">
        <v>137.1</v>
      </c>
    </row>
    <row r="12571" spans="1:5">
      <c r="A12571" s="591">
        <v>10233</v>
      </c>
      <c r="B12571" s="591" t="s">
        <v>13253</v>
      </c>
      <c r="C12571" s="591" t="s">
        <v>8494</v>
      </c>
      <c r="D12571" s="591" t="s">
        <v>8541</v>
      </c>
      <c r="E12571" s="591">
        <v>128.47</v>
      </c>
    </row>
    <row r="12572" spans="1:5">
      <c r="A12572" s="591">
        <v>10234</v>
      </c>
      <c r="B12572" s="591" t="s">
        <v>13254</v>
      </c>
      <c r="C12572" s="591" t="s">
        <v>8494</v>
      </c>
      <c r="D12572" s="591" t="s">
        <v>8541</v>
      </c>
      <c r="E12572" s="591">
        <v>80.930000000000007</v>
      </c>
    </row>
    <row r="12573" spans="1:5">
      <c r="A12573" s="591">
        <v>10231</v>
      </c>
      <c r="B12573" s="591" t="s">
        <v>13255</v>
      </c>
      <c r="C12573" s="591" t="s">
        <v>8494</v>
      </c>
      <c r="D12573" s="591" t="s">
        <v>8541</v>
      </c>
      <c r="E12573" s="591">
        <v>371.11</v>
      </c>
    </row>
    <row r="12574" spans="1:5">
      <c r="A12574" s="591">
        <v>10232</v>
      </c>
      <c r="B12574" s="591" t="s">
        <v>13256</v>
      </c>
      <c r="C12574" s="591" t="s">
        <v>8494</v>
      </c>
      <c r="D12574" s="591" t="s">
        <v>8541</v>
      </c>
      <c r="E12574" s="591">
        <v>207.67</v>
      </c>
    </row>
    <row r="12575" spans="1:5">
      <c r="A12575" s="591">
        <v>10229</v>
      </c>
      <c r="B12575" s="591" t="s">
        <v>13257</v>
      </c>
      <c r="C12575" s="591" t="s">
        <v>8494</v>
      </c>
      <c r="D12575" s="591" t="s">
        <v>8541</v>
      </c>
      <c r="E12575" s="591">
        <v>73.19</v>
      </c>
    </row>
    <row r="12576" spans="1:5">
      <c r="A12576" s="591">
        <v>10235</v>
      </c>
      <c r="B12576" s="591" t="s">
        <v>13258</v>
      </c>
      <c r="C12576" s="591" t="s">
        <v>8494</v>
      </c>
      <c r="D12576" s="591" t="s">
        <v>8541</v>
      </c>
      <c r="E12576" s="591">
        <v>508.76</v>
      </c>
    </row>
    <row r="12577" spans="1:5">
      <c r="A12577" s="591">
        <v>10230</v>
      </c>
      <c r="B12577" s="591" t="s">
        <v>13259</v>
      </c>
      <c r="C12577" s="591" t="s">
        <v>8494</v>
      </c>
      <c r="D12577" s="591" t="s">
        <v>8541</v>
      </c>
      <c r="E12577" s="591">
        <v>895.36</v>
      </c>
    </row>
    <row r="12578" spans="1:5">
      <c r="A12578" s="591">
        <v>10409</v>
      </c>
      <c r="B12578" s="591" t="s">
        <v>13260</v>
      </c>
      <c r="C12578" s="591" t="s">
        <v>8494</v>
      </c>
      <c r="D12578" s="591" t="s">
        <v>8541</v>
      </c>
      <c r="E12578" s="591">
        <v>266</v>
      </c>
    </row>
    <row r="12579" spans="1:5">
      <c r="A12579" s="591">
        <v>10411</v>
      </c>
      <c r="B12579" s="591" t="s">
        <v>13261</v>
      </c>
      <c r="C12579" s="591" t="s">
        <v>8494</v>
      </c>
      <c r="D12579" s="591" t="s">
        <v>8541</v>
      </c>
      <c r="E12579" s="591">
        <v>238.02</v>
      </c>
    </row>
    <row r="12580" spans="1:5">
      <c r="A12580" s="591">
        <v>10404</v>
      </c>
      <c r="B12580" s="591" t="s">
        <v>13262</v>
      </c>
      <c r="C12580" s="591" t="s">
        <v>8494</v>
      </c>
      <c r="D12580" s="591" t="s">
        <v>8541</v>
      </c>
      <c r="E12580" s="591">
        <v>96.53</v>
      </c>
    </row>
    <row r="12581" spans="1:5">
      <c r="A12581" s="591">
        <v>10410</v>
      </c>
      <c r="B12581" s="591" t="s">
        <v>13263</v>
      </c>
      <c r="C12581" s="591" t="s">
        <v>8494</v>
      </c>
      <c r="D12581" s="591" t="s">
        <v>8541</v>
      </c>
      <c r="E12581" s="591">
        <v>158.99</v>
      </c>
    </row>
    <row r="12582" spans="1:5">
      <c r="A12582" s="591">
        <v>10405</v>
      </c>
      <c r="B12582" s="591" t="s">
        <v>13264</v>
      </c>
      <c r="C12582" s="591" t="s">
        <v>8494</v>
      </c>
      <c r="D12582" s="591" t="s">
        <v>8541</v>
      </c>
      <c r="E12582" s="591">
        <v>532.94000000000005</v>
      </c>
    </row>
    <row r="12583" spans="1:5">
      <c r="A12583" s="591">
        <v>10408</v>
      </c>
      <c r="B12583" s="591" t="s">
        <v>13265</v>
      </c>
      <c r="C12583" s="591" t="s">
        <v>8494</v>
      </c>
      <c r="D12583" s="591" t="s">
        <v>8541</v>
      </c>
      <c r="E12583" s="591">
        <v>372.67</v>
      </c>
    </row>
    <row r="12584" spans="1:5">
      <c r="A12584" s="591">
        <v>10412</v>
      </c>
      <c r="B12584" s="591" t="s">
        <v>13266</v>
      </c>
      <c r="C12584" s="591" t="s">
        <v>8494</v>
      </c>
      <c r="D12584" s="591" t="s">
        <v>8541</v>
      </c>
      <c r="E12584" s="591">
        <v>116.98</v>
      </c>
    </row>
    <row r="12585" spans="1:5">
      <c r="A12585" s="591">
        <v>10406</v>
      </c>
      <c r="B12585" s="591" t="s">
        <v>13267</v>
      </c>
      <c r="C12585" s="591" t="s">
        <v>8494</v>
      </c>
      <c r="D12585" s="591" t="s">
        <v>8541</v>
      </c>
      <c r="E12585" s="591">
        <v>736.09</v>
      </c>
    </row>
    <row r="12586" spans="1:5">
      <c r="A12586" s="591">
        <v>10407</v>
      </c>
      <c r="B12586" s="591" t="s">
        <v>13268</v>
      </c>
      <c r="C12586" s="591" t="s">
        <v>8494</v>
      </c>
      <c r="D12586" s="591" t="s">
        <v>8541</v>
      </c>
      <c r="E12586" s="602">
        <v>1141.69</v>
      </c>
    </row>
    <row r="12587" spans="1:5">
      <c r="A12587" s="591">
        <v>10416</v>
      </c>
      <c r="B12587" s="591" t="s">
        <v>13269</v>
      </c>
      <c r="C12587" s="591" t="s">
        <v>8494</v>
      </c>
      <c r="D12587" s="591" t="s">
        <v>8541</v>
      </c>
      <c r="E12587" s="591">
        <v>141.61000000000001</v>
      </c>
    </row>
    <row r="12588" spans="1:5">
      <c r="A12588" s="591">
        <v>10419</v>
      </c>
      <c r="B12588" s="591" t="s">
        <v>13270</v>
      </c>
      <c r="C12588" s="591" t="s">
        <v>8494</v>
      </c>
      <c r="D12588" s="591" t="s">
        <v>8541</v>
      </c>
      <c r="E12588" s="591">
        <v>122.92</v>
      </c>
    </row>
    <row r="12589" spans="1:5">
      <c r="A12589" s="591">
        <v>21092</v>
      </c>
      <c r="B12589" s="591" t="s">
        <v>13271</v>
      </c>
      <c r="C12589" s="591" t="s">
        <v>8494</v>
      </c>
      <c r="D12589" s="591" t="s">
        <v>8541</v>
      </c>
      <c r="E12589" s="591">
        <v>70.27</v>
      </c>
    </row>
    <row r="12590" spans="1:5">
      <c r="A12590" s="591">
        <v>10418</v>
      </c>
      <c r="B12590" s="591" t="s">
        <v>13272</v>
      </c>
      <c r="C12590" s="591" t="s">
        <v>8494</v>
      </c>
      <c r="D12590" s="591" t="s">
        <v>8541</v>
      </c>
      <c r="E12590" s="591">
        <v>81.93</v>
      </c>
    </row>
    <row r="12591" spans="1:5">
      <c r="A12591" s="591">
        <v>12657</v>
      </c>
      <c r="B12591" s="591" t="s">
        <v>13273</v>
      </c>
      <c r="C12591" s="591" t="s">
        <v>8494</v>
      </c>
      <c r="D12591" s="591" t="s">
        <v>8541</v>
      </c>
      <c r="E12591" s="591">
        <v>330.64</v>
      </c>
    </row>
    <row r="12592" spans="1:5">
      <c r="A12592" s="591">
        <v>10417</v>
      </c>
      <c r="B12592" s="591" t="s">
        <v>13274</v>
      </c>
      <c r="C12592" s="591" t="s">
        <v>8494</v>
      </c>
      <c r="D12592" s="591" t="s">
        <v>8541</v>
      </c>
      <c r="E12592" s="591">
        <v>206.34</v>
      </c>
    </row>
    <row r="12593" spans="1:5">
      <c r="A12593" s="591">
        <v>10413</v>
      </c>
      <c r="B12593" s="591" t="s">
        <v>13275</v>
      </c>
      <c r="C12593" s="591" t="s">
        <v>8494</v>
      </c>
      <c r="D12593" s="591" t="s">
        <v>8541</v>
      </c>
      <c r="E12593" s="591">
        <v>74.989999999999995</v>
      </c>
    </row>
    <row r="12594" spans="1:5">
      <c r="A12594" s="591">
        <v>10414</v>
      </c>
      <c r="B12594" s="591" t="s">
        <v>13276</v>
      </c>
      <c r="C12594" s="591" t="s">
        <v>8494</v>
      </c>
      <c r="D12594" s="591" t="s">
        <v>8541</v>
      </c>
      <c r="E12594" s="591">
        <v>451.51</v>
      </c>
    </row>
    <row r="12595" spans="1:5">
      <c r="A12595" s="591">
        <v>10415</v>
      </c>
      <c r="B12595" s="591" t="s">
        <v>13277</v>
      </c>
      <c r="C12595" s="591" t="s">
        <v>8494</v>
      </c>
      <c r="D12595" s="591" t="s">
        <v>8541</v>
      </c>
      <c r="E12595" s="591">
        <v>783.62</v>
      </c>
    </row>
    <row r="12596" spans="1:5">
      <c r="A12596" s="591">
        <v>38643</v>
      </c>
      <c r="B12596" s="591" t="s">
        <v>13278</v>
      </c>
      <c r="C12596" s="591" t="s">
        <v>8494</v>
      </c>
      <c r="D12596" s="591" t="s">
        <v>8495</v>
      </c>
      <c r="E12596" s="591">
        <v>49.87</v>
      </c>
    </row>
    <row r="12597" spans="1:5">
      <c r="A12597" s="591">
        <v>6157</v>
      </c>
      <c r="B12597" s="591" t="s">
        <v>13279</v>
      </c>
      <c r="C12597" s="591" t="s">
        <v>8494</v>
      </c>
      <c r="D12597" s="591" t="s">
        <v>8495</v>
      </c>
      <c r="E12597" s="591">
        <v>68.13</v>
      </c>
    </row>
    <row r="12598" spans="1:5">
      <c r="A12598" s="591">
        <v>6158</v>
      </c>
      <c r="B12598" s="591" t="s">
        <v>13280</v>
      </c>
      <c r="C12598" s="591" t="s">
        <v>8494</v>
      </c>
      <c r="D12598" s="591" t="s">
        <v>8495</v>
      </c>
      <c r="E12598" s="591">
        <v>9.82</v>
      </c>
    </row>
    <row r="12599" spans="1:5">
      <c r="A12599" s="591">
        <v>6153</v>
      </c>
      <c r="B12599" s="591" t="s">
        <v>13281</v>
      </c>
      <c r="C12599" s="591" t="s">
        <v>8494</v>
      </c>
      <c r="D12599" s="591" t="s">
        <v>8495</v>
      </c>
      <c r="E12599" s="591">
        <v>6.76</v>
      </c>
    </row>
    <row r="12600" spans="1:5">
      <c r="A12600" s="591">
        <v>6156</v>
      </c>
      <c r="B12600" s="591" t="s">
        <v>13282</v>
      </c>
      <c r="C12600" s="591" t="s">
        <v>8494</v>
      </c>
      <c r="D12600" s="591" t="s">
        <v>8495</v>
      </c>
      <c r="E12600" s="591">
        <v>8.43</v>
      </c>
    </row>
    <row r="12601" spans="1:5">
      <c r="A12601" s="591">
        <v>6154</v>
      </c>
      <c r="B12601" s="591" t="s">
        <v>13283</v>
      </c>
      <c r="C12601" s="591" t="s">
        <v>8494</v>
      </c>
      <c r="D12601" s="591" t="s">
        <v>8495</v>
      </c>
      <c r="E12601" s="591">
        <v>12.02</v>
      </c>
    </row>
    <row r="12602" spans="1:5">
      <c r="A12602" s="591">
        <v>6155</v>
      </c>
      <c r="B12602" s="591" t="s">
        <v>13284</v>
      </c>
      <c r="C12602" s="591" t="s">
        <v>8494</v>
      </c>
      <c r="D12602" s="591" t="s">
        <v>8495</v>
      </c>
      <c r="E12602" s="591">
        <v>27.66</v>
      </c>
    </row>
    <row r="12603" spans="1:5">
      <c r="A12603" s="591">
        <v>43595</v>
      </c>
      <c r="B12603" s="591" t="s">
        <v>13285</v>
      </c>
      <c r="C12603" s="591" t="s">
        <v>8494</v>
      </c>
      <c r="D12603" s="591" t="s">
        <v>8495</v>
      </c>
      <c r="E12603" s="591">
        <v>22.6</v>
      </c>
    </row>
    <row r="12604" spans="1:5">
      <c r="A12604" s="591">
        <v>43596</v>
      </c>
      <c r="B12604" s="591" t="s">
        <v>13286</v>
      </c>
      <c r="C12604" s="591" t="s">
        <v>8494</v>
      </c>
      <c r="D12604" s="591" t="s">
        <v>8495</v>
      </c>
      <c r="E12604" s="591">
        <v>26.12</v>
      </c>
    </row>
    <row r="12605" spans="1:5">
      <c r="A12605" s="591">
        <v>38108</v>
      </c>
      <c r="B12605" s="591" t="s">
        <v>13287</v>
      </c>
      <c r="C12605" s="591" t="s">
        <v>8494</v>
      </c>
      <c r="D12605" s="591" t="s">
        <v>8495</v>
      </c>
      <c r="E12605" s="591">
        <v>46.87</v>
      </c>
    </row>
    <row r="12606" spans="1:5">
      <c r="A12606" s="591">
        <v>38087</v>
      </c>
      <c r="B12606" s="591" t="s">
        <v>13288</v>
      </c>
      <c r="C12606" s="591" t="s">
        <v>8494</v>
      </c>
      <c r="D12606" s="591" t="s">
        <v>8495</v>
      </c>
      <c r="E12606" s="591">
        <v>60.28</v>
      </c>
    </row>
    <row r="12607" spans="1:5">
      <c r="A12607" s="591">
        <v>38109</v>
      </c>
      <c r="B12607" s="591" t="s">
        <v>13289</v>
      </c>
      <c r="C12607" s="591" t="s">
        <v>8494</v>
      </c>
      <c r="D12607" s="591" t="s">
        <v>8495</v>
      </c>
      <c r="E12607" s="591">
        <v>74.91</v>
      </c>
    </row>
    <row r="12608" spans="1:5">
      <c r="A12608" s="591">
        <v>38088</v>
      </c>
      <c r="B12608" s="591" t="s">
        <v>13290</v>
      </c>
      <c r="C12608" s="591" t="s">
        <v>8494</v>
      </c>
      <c r="D12608" s="591" t="s">
        <v>8495</v>
      </c>
      <c r="E12608" s="591">
        <v>78.77</v>
      </c>
    </row>
    <row r="12609" spans="1:5">
      <c r="A12609" s="591">
        <v>38110</v>
      </c>
      <c r="B12609" s="591" t="s">
        <v>13291</v>
      </c>
      <c r="C12609" s="591" t="s">
        <v>8494</v>
      </c>
      <c r="D12609" s="591" t="s">
        <v>8495</v>
      </c>
      <c r="E12609" s="591">
        <v>28.81</v>
      </c>
    </row>
    <row r="12610" spans="1:5">
      <c r="A12610" s="591">
        <v>38089</v>
      </c>
      <c r="B12610" s="591" t="s">
        <v>13292</v>
      </c>
      <c r="C12610" s="591" t="s">
        <v>8494</v>
      </c>
      <c r="D12610" s="591" t="s">
        <v>8495</v>
      </c>
      <c r="E12610" s="591">
        <v>50.21</v>
      </c>
    </row>
    <row r="12611" spans="1:5">
      <c r="A12611" s="591">
        <v>38111</v>
      </c>
      <c r="B12611" s="591" t="s">
        <v>13293</v>
      </c>
      <c r="C12611" s="591" t="s">
        <v>8494</v>
      </c>
      <c r="D12611" s="591" t="s">
        <v>8495</v>
      </c>
      <c r="E12611" s="591">
        <v>32.22</v>
      </c>
    </row>
    <row r="12612" spans="1:5">
      <c r="A12612" s="591">
        <v>38090</v>
      </c>
      <c r="B12612" s="591" t="s">
        <v>13294</v>
      </c>
      <c r="C12612" s="591" t="s">
        <v>8494</v>
      </c>
      <c r="D12612" s="591" t="s">
        <v>8495</v>
      </c>
      <c r="E12612" s="591">
        <v>51.9</v>
      </c>
    </row>
    <row r="12613" spans="1:5">
      <c r="A12613" s="591">
        <v>13726</v>
      </c>
      <c r="B12613" s="591" t="s">
        <v>13295</v>
      </c>
      <c r="C12613" s="591" t="s">
        <v>8494</v>
      </c>
      <c r="D12613" s="591" t="s">
        <v>8541</v>
      </c>
      <c r="E12613" s="602">
        <v>66385.2</v>
      </c>
    </row>
    <row r="12614" spans="1:5">
      <c r="A12614" s="591">
        <v>38400</v>
      </c>
      <c r="B12614" s="591" t="s">
        <v>13296</v>
      </c>
      <c r="C12614" s="591" t="s">
        <v>8494</v>
      </c>
      <c r="D12614" s="591" t="s">
        <v>8495</v>
      </c>
      <c r="E12614" s="591">
        <v>30.53</v>
      </c>
    </row>
    <row r="12615" spans="1:5">
      <c r="A12615" s="591">
        <v>12627</v>
      </c>
      <c r="B12615" s="591" t="s">
        <v>13297</v>
      </c>
      <c r="C12615" s="591" t="s">
        <v>8494</v>
      </c>
      <c r="D12615" s="591" t="s">
        <v>8495</v>
      </c>
      <c r="E12615" s="591">
        <v>1.29</v>
      </c>
    </row>
    <row r="12616" spans="1:5">
      <c r="A12616" s="591">
        <v>39996</v>
      </c>
      <c r="B12616" s="591" t="s">
        <v>13298</v>
      </c>
      <c r="C12616" s="591" t="s">
        <v>8539</v>
      </c>
      <c r="D12616" s="591" t="s">
        <v>8495</v>
      </c>
      <c r="E12616" s="591">
        <v>2.98</v>
      </c>
    </row>
    <row r="12617" spans="1:5">
      <c r="A12617" s="591">
        <v>10478</v>
      </c>
      <c r="B12617" s="591" t="s">
        <v>13299</v>
      </c>
      <c r="C12617" s="591" t="s">
        <v>8545</v>
      </c>
      <c r="D12617" s="591" t="s">
        <v>8500</v>
      </c>
      <c r="E12617" s="591">
        <v>44.1</v>
      </c>
    </row>
    <row r="12618" spans="1:5">
      <c r="A12618" s="591">
        <v>10481</v>
      </c>
      <c r="B12618" s="591" t="s">
        <v>13300</v>
      </c>
      <c r="C12618" s="591" t="s">
        <v>8545</v>
      </c>
      <c r="D12618" s="591" t="s">
        <v>8495</v>
      </c>
      <c r="E12618" s="591">
        <v>39.22</v>
      </c>
    </row>
    <row r="12619" spans="1:5">
      <c r="A12619" s="591">
        <v>10475</v>
      </c>
      <c r="B12619" s="591" t="s">
        <v>13301</v>
      </c>
      <c r="C12619" s="591" t="s">
        <v>8545</v>
      </c>
      <c r="D12619" s="591" t="s">
        <v>8495</v>
      </c>
      <c r="E12619" s="591">
        <v>37.950000000000003</v>
      </c>
    </row>
    <row r="12620" spans="1:5">
      <c r="A12620" s="591">
        <v>4030</v>
      </c>
      <c r="B12620" s="591" t="s">
        <v>13302</v>
      </c>
      <c r="C12620" s="591" t="s">
        <v>8898</v>
      </c>
      <c r="D12620" s="591" t="s">
        <v>8541</v>
      </c>
      <c r="E12620" s="591">
        <v>7.47</v>
      </c>
    </row>
    <row r="12621" spans="1:5">
      <c r="A12621" s="591">
        <v>4031</v>
      </c>
      <c r="B12621" s="591" t="s">
        <v>13303</v>
      </c>
      <c r="C12621" s="591" t="s">
        <v>8898</v>
      </c>
      <c r="D12621" s="591" t="s">
        <v>8541</v>
      </c>
      <c r="E12621" s="591">
        <v>35.119999999999997</v>
      </c>
    </row>
    <row r="12622" spans="1:5">
      <c r="A12622" s="591">
        <v>39399</v>
      </c>
      <c r="B12622" s="591" t="s">
        <v>13304</v>
      </c>
      <c r="C12622" s="591" t="s">
        <v>8494</v>
      </c>
      <c r="D12622" s="591" t="s">
        <v>8541</v>
      </c>
      <c r="E12622" s="602">
        <v>1440.99</v>
      </c>
    </row>
    <row r="12623" spans="1:5">
      <c r="A12623" s="591">
        <v>39400</v>
      </c>
      <c r="B12623" s="591" t="s">
        <v>13305</v>
      </c>
      <c r="C12623" s="591" t="s">
        <v>8494</v>
      </c>
      <c r="D12623" s="591" t="s">
        <v>8541</v>
      </c>
      <c r="E12623" s="602">
        <v>1566.29</v>
      </c>
    </row>
    <row r="12624" spans="1:5">
      <c r="A12624" s="591">
        <v>39401</v>
      </c>
      <c r="B12624" s="591" t="s">
        <v>13306</v>
      </c>
      <c r="C12624" s="591" t="s">
        <v>8494</v>
      </c>
      <c r="D12624" s="591" t="s">
        <v>8541</v>
      </c>
      <c r="E12624" s="602">
        <v>1757.01</v>
      </c>
    </row>
    <row r="12625" spans="1:5">
      <c r="A12625" s="591">
        <v>11652</v>
      </c>
      <c r="B12625" s="591" t="s">
        <v>13307</v>
      </c>
      <c r="C12625" s="591" t="s">
        <v>8494</v>
      </c>
      <c r="D12625" s="591" t="s">
        <v>8541</v>
      </c>
      <c r="E12625" s="602">
        <v>3780</v>
      </c>
    </row>
    <row r="12626" spans="1:5">
      <c r="A12626" s="591">
        <v>13896</v>
      </c>
      <c r="B12626" s="591" t="s">
        <v>13308</v>
      </c>
      <c r="C12626" s="591" t="s">
        <v>8494</v>
      </c>
      <c r="D12626" s="591" t="s">
        <v>8541</v>
      </c>
      <c r="E12626" s="602">
        <v>3390.99</v>
      </c>
    </row>
    <row r="12627" spans="1:5">
      <c r="A12627" s="591">
        <v>13475</v>
      </c>
      <c r="B12627" s="591" t="s">
        <v>13309</v>
      </c>
      <c r="C12627" s="591" t="s">
        <v>8494</v>
      </c>
      <c r="D12627" s="591" t="s">
        <v>8541</v>
      </c>
      <c r="E12627" s="602">
        <v>4130.63</v>
      </c>
    </row>
    <row r="12628" spans="1:5">
      <c r="A12628" s="591">
        <v>44491</v>
      </c>
      <c r="B12628" s="591" t="s">
        <v>13310</v>
      </c>
      <c r="C12628" s="591" t="s">
        <v>8494</v>
      </c>
      <c r="D12628" s="591" t="s">
        <v>8541</v>
      </c>
      <c r="E12628" s="602">
        <v>4190451.89</v>
      </c>
    </row>
    <row r="12629" spans="1:5">
      <c r="A12629" s="591">
        <v>44470</v>
      </c>
      <c r="B12629" s="591" t="s">
        <v>13311</v>
      </c>
      <c r="C12629" s="591" t="s">
        <v>8494</v>
      </c>
      <c r="D12629" s="591" t="s">
        <v>8541</v>
      </c>
      <c r="E12629" s="602">
        <v>1764131.61</v>
      </c>
    </row>
    <row r="12630" spans="1:5">
      <c r="A12630" s="591">
        <v>13476</v>
      </c>
      <c r="B12630" s="591" t="s">
        <v>13312</v>
      </c>
      <c r="C12630" s="591" t="s">
        <v>8494</v>
      </c>
      <c r="D12630" s="591" t="s">
        <v>8541</v>
      </c>
      <c r="E12630" s="602">
        <v>1776915.29</v>
      </c>
    </row>
    <row r="12631" spans="1:5">
      <c r="A12631" s="591">
        <v>10488</v>
      </c>
      <c r="B12631" s="591" t="s">
        <v>13313</v>
      </c>
      <c r="C12631" s="591" t="s">
        <v>8494</v>
      </c>
      <c r="D12631" s="591" t="s">
        <v>8541</v>
      </c>
      <c r="E12631" s="602">
        <v>2152752</v>
      </c>
    </row>
    <row r="12632" spans="1:5">
      <c r="A12632" s="591">
        <v>13606</v>
      </c>
      <c r="B12632" s="591" t="s">
        <v>13314</v>
      </c>
      <c r="C12632" s="591" t="s">
        <v>8494</v>
      </c>
      <c r="D12632" s="591" t="s">
        <v>8541</v>
      </c>
      <c r="E12632" s="602">
        <v>1907307.48</v>
      </c>
    </row>
    <row r="12633" spans="1:5">
      <c r="A12633" s="591">
        <v>10489</v>
      </c>
      <c r="B12633" s="591" t="s">
        <v>13315</v>
      </c>
      <c r="C12633" s="591" t="s">
        <v>8643</v>
      </c>
      <c r="D12633" s="591" t="s">
        <v>8495</v>
      </c>
      <c r="E12633" s="591">
        <v>14.82</v>
      </c>
    </row>
    <row r="12634" spans="1:5">
      <c r="A12634" s="591">
        <v>41073</v>
      </c>
      <c r="B12634" s="591" t="s">
        <v>13316</v>
      </c>
      <c r="C12634" s="591" t="s">
        <v>8645</v>
      </c>
      <c r="D12634" s="591" t="s">
        <v>8495</v>
      </c>
      <c r="E12634" s="602">
        <v>2604.2399999999998</v>
      </c>
    </row>
    <row r="12635" spans="1:5">
      <c r="A12635" s="591">
        <v>34391</v>
      </c>
      <c r="B12635" s="591" t="s">
        <v>13317</v>
      </c>
      <c r="C12635" s="591" t="s">
        <v>8898</v>
      </c>
      <c r="D12635" s="591" t="s">
        <v>8495</v>
      </c>
      <c r="E12635" s="602">
        <v>1101.1199999999999</v>
      </c>
    </row>
    <row r="12636" spans="1:5">
      <c r="A12636" s="591">
        <v>10496</v>
      </c>
      <c r="B12636" s="591" t="s">
        <v>13318</v>
      </c>
      <c r="C12636" s="591" t="s">
        <v>8898</v>
      </c>
      <c r="D12636" s="591" t="s">
        <v>8495</v>
      </c>
      <c r="E12636" s="591">
        <v>958.33</v>
      </c>
    </row>
    <row r="12637" spans="1:5">
      <c r="A12637" s="591">
        <v>10497</v>
      </c>
      <c r="B12637" s="591" t="s">
        <v>13319</v>
      </c>
      <c r="C12637" s="591" t="s">
        <v>8898</v>
      </c>
      <c r="D12637" s="591" t="s">
        <v>8495</v>
      </c>
      <c r="E12637" s="602">
        <v>2491.66</v>
      </c>
    </row>
    <row r="12638" spans="1:5">
      <c r="A12638" s="591">
        <v>10504</v>
      </c>
      <c r="B12638" s="591" t="s">
        <v>13320</v>
      </c>
      <c r="C12638" s="591" t="s">
        <v>8898</v>
      </c>
      <c r="D12638" s="591" t="s">
        <v>8495</v>
      </c>
      <c r="E12638" s="602">
        <v>2913.33</v>
      </c>
    </row>
    <row r="12639" spans="1:5">
      <c r="A12639" s="591">
        <v>34390</v>
      </c>
      <c r="B12639" s="591" t="s">
        <v>13321</v>
      </c>
      <c r="C12639" s="591" t="s">
        <v>8898</v>
      </c>
      <c r="D12639" s="591" t="s">
        <v>8495</v>
      </c>
      <c r="E12639" s="591">
        <v>858.66</v>
      </c>
    </row>
    <row r="12640" spans="1:5">
      <c r="A12640" s="591">
        <v>34389</v>
      </c>
      <c r="B12640" s="591" t="s">
        <v>13322</v>
      </c>
      <c r="C12640" s="591" t="s">
        <v>8898</v>
      </c>
      <c r="D12640" s="591" t="s">
        <v>8495</v>
      </c>
      <c r="E12640" s="591">
        <v>268.33</v>
      </c>
    </row>
    <row r="12641" spans="1:5">
      <c r="A12641" s="591">
        <v>34388</v>
      </c>
      <c r="B12641" s="591" t="s">
        <v>13323</v>
      </c>
      <c r="C12641" s="591" t="s">
        <v>8898</v>
      </c>
      <c r="D12641" s="591" t="s">
        <v>8495</v>
      </c>
      <c r="E12641" s="591">
        <v>381.37</v>
      </c>
    </row>
    <row r="12642" spans="1:5">
      <c r="A12642" s="591">
        <v>34387</v>
      </c>
      <c r="B12642" s="591" t="s">
        <v>13324</v>
      </c>
      <c r="C12642" s="591" t="s">
        <v>8898</v>
      </c>
      <c r="D12642" s="591" t="s">
        <v>8495</v>
      </c>
      <c r="E12642" s="591">
        <v>619.08000000000004</v>
      </c>
    </row>
    <row r="12643" spans="1:5">
      <c r="A12643" s="591">
        <v>11188</v>
      </c>
      <c r="B12643" s="591" t="s">
        <v>13325</v>
      </c>
      <c r="C12643" s="591" t="s">
        <v>8898</v>
      </c>
      <c r="D12643" s="591" t="s">
        <v>8495</v>
      </c>
      <c r="E12643" s="591">
        <v>306.66000000000003</v>
      </c>
    </row>
    <row r="12644" spans="1:5">
      <c r="A12644" s="591">
        <v>11189</v>
      </c>
      <c r="B12644" s="591" t="s">
        <v>13326</v>
      </c>
      <c r="C12644" s="591" t="s">
        <v>8898</v>
      </c>
      <c r="D12644" s="591" t="s">
        <v>8495</v>
      </c>
      <c r="E12644" s="591">
        <v>460</v>
      </c>
    </row>
    <row r="12645" spans="1:5">
      <c r="A12645" s="591">
        <v>21107</v>
      </c>
      <c r="B12645" s="591" t="s">
        <v>13327</v>
      </c>
      <c r="C12645" s="591" t="s">
        <v>8898</v>
      </c>
      <c r="D12645" s="591" t="s">
        <v>8495</v>
      </c>
      <c r="E12645" s="591">
        <v>331.04</v>
      </c>
    </row>
    <row r="12646" spans="1:5">
      <c r="A12646" s="591">
        <v>34386</v>
      </c>
      <c r="B12646" s="591" t="s">
        <v>13328</v>
      </c>
      <c r="C12646" s="591" t="s">
        <v>8898</v>
      </c>
      <c r="D12646" s="591" t="s">
        <v>8495</v>
      </c>
      <c r="E12646" s="591">
        <v>575</v>
      </c>
    </row>
    <row r="12647" spans="1:5">
      <c r="A12647" s="591">
        <v>10490</v>
      </c>
      <c r="B12647" s="591" t="s">
        <v>13329</v>
      </c>
      <c r="C12647" s="591" t="s">
        <v>8898</v>
      </c>
      <c r="D12647" s="591" t="s">
        <v>8495</v>
      </c>
      <c r="E12647" s="591">
        <v>201.25</v>
      </c>
    </row>
    <row r="12648" spans="1:5">
      <c r="A12648" s="591">
        <v>10492</v>
      </c>
      <c r="B12648" s="591" t="s">
        <v>13330</v>
      </c>
      <c r="C12648" s="591" t="s">
        <v>8898</v>
      </c>
      <c r="D12648" s="591" t="s">
        <v>8500</v>
      </c>
      <c r="E12648" s="591">
        <v>230</v>
      </c>
    </row>
    <row r="12649" spans="1:5">
      <c r="A12649" s="591">
        <v>10493</v>
      </c>
      <c r="B12649" s="591" t="s">
        <v>13331</v>
      </c>
      <c r="C12649" s="591" t="s">
        <v>8898</v>
      </c>
      <c r="D12649" s="591" t="s">
        <v>8495</v>
      </c>
      <c r="E12649" s="591">
        <v>268.33</v>
      </c>
    </row>
    <row r="12650" spans="1:5">
      <c r="A12650" s="591">
        <v>10491</v>
      </c>
      <c r="B12650" s="591" t="s">
        <v>13332</v>
      </c>
      <c r="C12650" s="591" t="s">
        <v>8898</v>
      </c>
      <c r="D12650" s="591" t="s">
        <v>8495</v>
      </c>
      <c r="E12650" s="591">
        <v>325.83</v>
      </c>
    </row>
    <row r="12651" spans="1:5">
      <c r="A12651" s="591">
        <v>34385</v>
      </c>
      <c r="B12651" s="591" t="s">
        <v>13333</v>
      </c>
      <c r="C12651" s="591" t="s">
        <v>8898</v>
      </c>
      <c r="D12651" s="591" t="s">
        <v>8495</v>
      </c>
      <c r="E12651" s="591">
        <v>475.33</v>
      </c>
    </row>
    <row r="12652" spans="1:5">
      <c r="A12652" s="591">
        <v>10499</v>
      </c>
      <c r="B12652" s="591" t="s">
        <v>13334</v>
      </c>
      <c r="C12652" s="591" t="s">
        <v>8898</v>
      </c>
      <c r="D12652" s="591" t="s">
        <v>8495</v>
      </c>
      <c r="E12652" s="591">
        <v>191.66</v>
      </c>
    </row>
    <row r="12653" spans="1:5">
      <c r="A12653" s="591">
        <v>34384</v>
      </c>
      <c r="B12653" s="591" t="s">
        <v>13335</v>
      </c>
      <c r="C12653" s="591" t="s">
        <v>8898</v>
      </c>
      <c r="D12653" s="591" t="s">
        <v>8495</v>
      </c>
      <c r="E12653" s="591">
        <v>575</v>
      </c>
    </row>
    <row r="12654" spans="1:5">
      <c r="A12654" s="591">
        <v>11185</v>
      </c>
      <c r="B12654" s="591" t="s">
        <v>13336</v>
      </c>
      <c r="C12654" s="591" t="s">
        <v>8898</v>
      </c>
      <c r="D12654" s="591" t="s">
        <v>8495</v>
      </c>
      <c r="E12654" s="591">
        <v>594.16</v>
      </c>
    </row>
    <row r="12655" spans="1:5">
      <c r="A12655" s="591">
        <v>10507</v>
      </c>
      <c r="B12655" s="591" t="s">
        <v>13337</v>
      </c>
      <c r="C12655" s="591" t="s">
        <v>8898</v>
      </c>
      <c r="D12655" s="591" t="s">
        <v>8495</v>
      </c>
      <c r="E12655" s="591">
        <v>503.45</v>
      </c>
    </row>
    <row r="12656" spans="1:5">
      <c r="A12656" s="591">
        <v>10505</v>
      </c>
      <c r="B12656" s="591" t="s">
        <v>13338</v>
      </c>
      <c r="C12656" s="591" t="s">
        <v>8898</v>
      </c>
      <c r="D12656" s="591" t="s">
        <v>8495</v>
      </c>
      <c r="E12656" s="591">
        <v>297.07</v>
      </c>
    </row>
    <row r="12657" spans="1:5">
      <c r="A12657" s="591">
        <v>10506</v>
      </c>
      <c r="B12657" s="591" t="s">
        <v>13339</v>
      </c>
      <c r="C12657" s="591" t="s">
        <v>8898</v>
      </c>
      <c r="D12657" s="591" t="s">
        <v>8495</v>
      </c>
      <c r="E12657" s="591">
        <v>387.81</v>
      </c>
    </row>
    <row r="12658" spans="1:5">
      <c r="A12658" s="591">
        <v>5031</v>
      </c>
      <c r="B12658" s="591" t="s">
        <v>13340</v>
      </c>
      <c r="C12658" s="591" t="s">
        <v>8898</v>
      </c>
      <c r="D12658" s="591" t="s">
        <v>8500</v>
      </c>
      <c r="E12658" s="591">
        <v>544.54</v>
      </c>
    </row>
    <row r="12659" spans="1:5">
      <c r="A12659" s="591">
        <v>10502</v>
      </c>
      <c r="B12659" s="591" t="s">
        <v>13341</v>
      </c>
      <c r="C12659" s="591" t="s">
        <v>8898</v>
      </c>
      <c r="D12659" s="591" t="s">
        <v>8495</v>
      </c>
      <c r="E12659" s="591">
        <v>634.51</v>
      </c>
    </row>
    <row r="12660" spans="1:5">
      <c r="A12660" s="591">
        <v>10501</v>
      </c>
      <c r="B12660" s="591" t="s">
        <v>13342</v>
      </c>
      <c r="C12660" s="591" t="s">
        <v>8898</v>
      </c>
      <c r="D12660" s="591" t="s">
        <v>8495</v>
      </c>
      <c r="E12660" s="591">
        <v>358.48</v>
      </c>
    </row>
    <row r="12661" spans="1:5">
      <c r="A12661" s="591">
        <v>10503</v>
      </c>
      <c r="B12661" s="591" t="s">
        <v>13343</v>
      </c>
      <c r="C12661" s="591" t="s">
        <v>8898</v>
      </c>
      <c r="D12661" s="591" t="s">
        <v>8495</v>
      </c>
      <c r="E12661" s="591">
        <v>484.31</v>
      </c>
    </row>
    <row r="12662" spans="1:5">
      <c r="A12662" s="591">
        <v>4500</v>
      </c>
      <c r="B12662" s="591" t="s">
        <v>13344</v>
      </c>
      <c r="C12662" s="591" t="s">
        <v>8539</v>
      </c>
      <c r="D12662" s="591" t="s">
        <v>8495</v>
      </c>
      <c r="E12662" s="591">
        <v>22.32</v>
      </c>
    </row>
    <row r="12663" spans="1:5">
      <c r="A12663" s="591">
        <v>4448</v>
      </c>
      <c r="B12663" s="591" t="s">
        <v>13345</v>
      </c>
      <c r="C12663" s="591" t="s">
        <v>8539</v>
      </c>
      <c r="D12663" s="591" t="s">
        <v>8495</v>
      </c>
      <c r="E12663" s="591">
        <v>30.66</v>
      </c>
    </row>
    <row r="12664" spans="1:5">
      <c r="A12664" s="591">
        <v>20213</v>
      </c>
      <c r="B12664" s="591" t="s">
        <v>13346</v>
      </c>
      <c r="C12664" s="591" t="s">
        <v>8539</v>
      </c>
      <c r="D12664" s="591" t="s">
        <v>8495</v>
      </c>
      <c r="E12664" s="591">
        <v>22.28</v>
      </c>
    </row>
    <row r="12665" spans="1:5">
      <c r="A12665" s="591">
        <v>20211</v>
      </c>
      <c r="B12665" s="591" t="s">
        <v>13347</v>
      </c>
      <c r="C12665" s="591" t="s">
        <v>8539</v>
      </c>
      <c r="D12665" s="591" t="s">
        <v>8495</v>
      </c>
      <c r="E12665" s="591">
        <v>29.5</v>
      </c>
    </row>
    <row r="12666" spans="1:5">
      <c r="A12666" s="591">
        <v>40270</v>
      </c>
      <c r="B12666" s="591" t="s">
        <v>13348</v>
      </c>
      <c r="C12666" s="591" t="s">
        <v>8539</v>
      </c>
      <c r="D12666" s="591" t="s">
        <v>8541</v>
      </c>
      <c r="E12666" s="591">
        <v>118.03</v>
      </c>
    </row>
    <row r="12667" spans="1:5">
      <c r="A12667" s="591">
        <v>4425</v>
      </c>
      <c r="B12667" s="591" t="s">
        <v>13349</v>
      </c>
      <c r="C12667" s="591" t="s">
        <v>8539</v>
      </c>
      <c r="D12667" s="591" t="s">
        <v>8495</v>
      </c>
      <c r="E12667" s="591">
        <v>24.39</v>
      </c>
    </row>
    <row r="12668" spans="1:5">
      <c r="A12668" s="591">
        <v>4472</v>
      </c>
      <c r="B12668" s="591" t="s">
        <v>13350</v>
      </c>
      <c r="C12668" s="591" t="s">
        <v>8539</v>
      </c>
      <c r="D12668" s="591" t="s">
        <v>8495</v>
      </c>
      <c r="E12668" s="591">
        <v>30.46</v>
      </c>
    </row>
    <row r="12669" spans="1:5">
      <c r="A12669" s="591">
        <v>35272</v>
      </c>
      <c r="B12669" s="591" t="s">
        <v>13351</v>
      </c>
      <c r="C12669" s="591" t="s">
        <v>8539</v>
      </c>
      <c r="D12669" s="591" t="s">
        <v>8495</v>
      </c>
      <c r="E12669" s="591">
        <v>44.04</v>
      </c>
    </row>
    <row r="12670" spans="1:5">
      <c r="A12670" s="591">
        <v>4481</v>
      </c>
      <c r="B12670" s="591" t="s">
        <v>13352</v>
      </c>
      <c r="C12670" s="591" t="s">
        <v>8539</v>
      </c>
      <c r="D12670" s="591" t="s">
        <v>8495</v>
      </c>
      <c r="E12670" s="591">
        <v>47.14</v>
      </c>
    </row>
    <row r="12671" spans="1:5">
      <c r="A12671" s="591">
        <v>34345</v>
      </c>
      <c r="B12671" s="591" t="s">
        <v>13353</v>
      </c>
      <c r="C12671" s="591" t="s">
        <v>8643</v>
      </c>
      <c r="D12671" s="591" t="s">
        <v>8495</v>
      </c>
      <c r="E12671" s="591">
        <v>13.27</v>
      </c>
    </row>
    <row r="12672" spans="1:5">
      <c r="A12672" s="591">
        <v>41096</v>
      </c>
      <c r="B12672" s="591" t="s">
        <v>13354</v>
      </c>
      <c r="C12672" s="591" t="s">
        <v>8645</v>
      </c>
      <c r="D12672" s="591" t="s">
        <v>8495</v>
      </c>
      <c r="E12672" s="602">
        <v>2334.92</v>
      </c>
    </row>
  </sheetData>
  <pageMargins left="0.23622047244094491" right="0.23622047244094491" top="0.74803149606299213" bottom="0.74803149606299213" header="0.31496062992125984" footer="0.31496062992125984"/>
  <pageSetup paperSize="9" scale="40" fitToHeight="150" orientation="portrait" horizontalDpi="4294967293" verticalDpi="0" r:id="rId1"/>
  <colBreaks count="1" manualBreakCount="1">
    <brk id="2" max="1267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outlinePr summaryBelow="0"/>
    <pageSetUpPr fitToPage="1"/>
  </sheetPr>
  <dimension ref="A1:AH176"/>
  <sheetViews>
    <sheetView view="pageBreakPreview" topLeftCell="A39" zoomScale="40" zoomScaleNormal="100" zoomScaleSheetLayoutView="40" workbookViewId="0">
      <selection activeCell="K8" sqref="K8"/>
    </sheetView>
    <sheetView view="pageBreakPreview" topLeftCell="A29" zoomScale="25" zoomScaleNormal="100" zoomScaleSheetLayoutView="25" workbookViewId="1"/>
  </sheetViews>
  <sheetFormatPr defaultColWidth="11.42578125" defaultRowHeight="15"/>
  <cols>
    <col min="1" max="1" width="6.42578125" style="3" customWidth="1"/>
    <col min="2" max="2" width="31.140625" style="3" customWidth="1"/>
    <col min="3" max="3" width="14.42578125" style="2" customWidth="1"/>
    <col min="4" max="4" width="21" style="81" customWidth="1"/>
    <col min="5" max="5" width="18.85546875" style="81" customWidth="1"/>
    <col min="6" max="6" width="19.140625" style="81" customWidth="1"/>
    <col min="7" max="7" width="18.42578125" style="81" customWidth="1"/>
    <col min="8" max="8" width="17.5703125" style="81" customWidth="1"/>
    <col min="9" max="9" width="12.42578125" style="3" customWidth="1"/>
    <col min="10" max="10" width="11.7109375" style="15" customWidth="1"/>
    <col min="11" max="11" width="26.42578125" style="2" customWidth="1"/>
    <col min="12" max="12" width="17.5703125" style="3" customWidth="1"/>
    <col min="13" max="13" width="25.5703125" style="3" customWidth="1"/>
    <col min="14" max="14" width="26" style="15" customWidth="1"/>
    <col min="15" max="15" width="14.140625" style="15" bestFit="1" customWidth="1"/>
    <col min="16" max="16" width="16.7109375" style="15" customWidth="1"/>
    <col min="17" max="17" width="20.7109375" style="2" customWidth="1"/>
    <col min="18" max="18" width="15.7109375" style="4" customWidth="1"/>
    <col min="19" max="19" width="6.7109375" style="15" bestFit="1" customWidth="1" collapsed="1"/>
    <col min="20" max="20" width="16.7109375" style="168" customWidth="1"/>
    <col min="21" max="21" width="20.42578125" style="2" customWidth="1"/>
    <col min="22" max="22" width="5.28515625" style="4" customWidth="1"/>
    <col min="23" max="24" width="11.42578125" style="2"/>
    <col min="25" max="25" width="11.7109375" style="2" customWidth="1"/>
    <col min="26" max="26" width="17.140625" style="2" customWidth="1"/>
    <col min="27" max="27" width="18" style="2" customWidth="1"/>
    <col min="28" max="28" width="20.5703125" style="2" customWidth="1"/>
    <col min="29" max="30" width="11.42578125" style="2"/>
    <col min="31" max="31" width="15.85546875" style="2" bestFit="1" customWidth="1"/>
    <col min="32" max="16384" width="11.42578125" style="2"/>
  </cols>
  <sheetData>
    <row r="1" spans="1:23">
      <c r="A1" s="118"/>
      <c r="B1" s="118"/>
      <c r="S1" s="119"/>
      <c r="T1" s="15"/>
    </row>
    <row r="2" spans="1:23" ht="43.5" customHeight="1">
      <c r="A2" s="118"/>
      <c r="B2" s="118"/>
      <c r="D2" s="5"/>
      <c r="E2" s="1036" t="s">
        <v>202</v>
      </c>
      <c r="F2" s="1036"/>
      <c r="G2" s="1036"/>
      <c r="H2" s="1036"/>
      <c r="I2" s="1036"/>
      <c r="J2" s="1036"/>
      <c r="K2" s="1036"/>
      <c r="L2" s="1036"/>
      <c r="M2" s="1036"/>
      <c r="N2" s="1036"/>
      <c r="O2" s="4"/>
      <c r="P2" s="4"/>
      <c r="Q2" s="4"/>
      <c r="S2" s="117"/>
      <c r="T2" s="4"/>
      <c r="U2" s="4"/>
    </row>
    <row r="3" spans="1:23" ht="15" customHeight="1">
      <c r="A3" s="118"/>
      <c r="B3" s="118"/>
      <c r="E3" s="5"/>
      <c r="F3" s="5"/>
      <c r="G3" s="5"/>
      <c r="H3" s="5"/>
      <c r="I3" s="4"/>
      <c r="J3" s="4"/>
      <c r="L3" s="4"/>
      <c r="M3" s="4"/>
      <c r="N3" s="4"/>
      <c r="O3" s="4"/>
      <c r="P3"/>
      <c r="Q3"/>
      <c r="R3"/>
      <c r="S3"/>
      <c r="T3"/>
      <c r="U3"/>
      <c r="V3"/>
      <c r="W3"/>
    </row>
    <row r="4" spans="1:23">
      <c r="A4" s="219"/>
      <c r="B4" s="219"/>
      <c r="C4" s="40"/>
      <c r="D4" s="222"/>
      <c r="E4" s="222"/>
      <c r="F4" s="222"/>
      <c r="G4" s="222"/>
      <c r="H4" s="222"/>
      <c r="I4" s="11"/>
      <c r="J4" s="82"/>
      <c r="K4" s="40"/>
      <c r="L4" s="11"/>
      <c r="M4" s="11"/>
      <c r="N4" s="11"/>
      <c r="O4" s="4"/>
      <c r="P4"/>
      <c r="Q4"/>
      <c r="R4"/>
      <c r="S4"/>
      <c r="T4"/>
      <c r="U4"/>
      <c r="V4"/>
      <c r="W4"/>
    </row>
    <row r="5" spans="1:23">
      <c r="A5" s="172" t="s">
        <v>131</v>
      </c>
      <c r="B5" s="172"/>
      <c r="C5" s="173"/>
      <c r="D5" s="174"/>
      <c r="E5" s="174"/>
      <c r="F5" s="174"/>
      <c r="G5" s="174" t="s">
        <v>132</v>
      </c>
      <c r="H5" s="174"/>
      <c r="I5" s="172"/>
      <c r="J5" s="175" t="s">
        <v>141</v>
      </c>
      <c r="K5" s="173"/>
      <c r="L5" s="172"/>
      <c r="M5" s="172" t="s">
        <v>142</v>
      </c>
      <c r="N5" s="176"/>
      <c r="O5"/>
      <c r="P5"/>
      <c r="Q5"/>
      <c r="R5"/>
      <c r="S5"/>
      <c r="T5"/>
      <c r="U5"/>
      <c r="V5"/>
      <c r="W5"/>
    </row>
    <row r="6" spans="1:23">
      <c r="A6" s="159"/>
      <c r="B6" s="215" t="s">
        <v>56</v>
      </c>
      <c r="C6" s="159" t="s">
        <v>203</v>
      </c>
      <c r="D6" s="216"/>
      <c r="E6" s="216"/>
      <c r="F6" s="214"/>
      <c r="G6" s="791" t="s">
        <v>13864</v>
      </c>
      <c r="H6" s="1051">
        <f>RESUMO!G7</f>
        <v>0</v>
      </c>
      <c r="I6" s="1051"/>
      <c r="J6" s="215" t="s">
        <v>16</v>
      </c>
      <c r="K6" s="242">
        <v>0.29310000000000003</v>
      </c>
      <c r="L6" s="215" t="s">
        <v>209</v>
      </c>
      <c r="M6" s="216" t="s">
        <v>205</v>
      </c>
      <c r="N6" s="159"/>
      <c r="O6"/>
      <c r="P6"/>
      <c r="Q6"/>
      <c r="R6"/>
      <c r="S6"/>
      <c r="T6"/>
      <c r="U6"/>
      <c r="V6"/>
      <c r="W6"/>
    </row>
    <row r="7" spans="1:23">
      <c r="A7" s="4"/>
      <c r="B7" s="6" t="s">
        <v>57</v>
      </c>
      <c r="C7" s="1035" t="s">
        <v>520</v>
      </c>
      <c r="D7" s="1035"/>
      <c r="E7" s="1035"/>
      <c r="G7" s="791" t="s">
        <v>13860</v>
      </c>
      <c r="H7" s="1052">
        <f>RESUMO!G8</f>
        <v>1514.3</v>
      </c>
      <c r="I7" s="1052"/>
      <c r="L7" s="2"/>
      <c r="M7" s="218" t="s">
        <v>206</v>
      </c>
      <c r="N7" s="4"/>
      <c r="O7"/>
      <c r="P7"/>
      <c r="Q7"/>
      <c r="R7"/>
      <c r="S7"/>
      <c r="T7"/>
      <c r="U7"/>
      <c r="V7"/>
      <c r="W7"/>
    </row>
    <row r="8" spans="1:23">
      <c r="A8" s="4"/>
      <c r="B8" s="6" t="s">
        <v>58</v>
      </c>
      <c r="C8" s="4" t="s">
        <v>204</v>
      </c>
      <c r="D8" s="5"/>
      <c r="E8" s="5"/>
      <c r="G8" s="791" t="s">
        <v>13807</v>
      </c>
      <c r="H8" s="1050">
        <f>RESUMO!G9</f>
        <v>0</v>
      </c>
      <c r="I8" s="1050"/>
      <c r="L8" s="2"/>
      <c r="M8" s="4" t="s">
        <v>207</v>
      </c>
      <c r="N8" s="4"/>
      <c r="O8"/>
      <c r="P8"/>
      <c r="Q8"/>
      <c r="R8"/>
      <c r="S8"/>
      <c r="T8"/>
      <c r="U8"/>
      <c r="V8"/>
      <c r="W8"/>
    </row>
    <row r="9" spans="1:23">
      <c r="A9" s="4"/>
      <c r="B9" s="6" t="s">
        <v>59</v>
      </c>
      <c r="C9" s="4" t="s">
        <v>60</v>
      </c>
      <c r="D9" s="5"/>
      <c r="E9" s="5"/>
      <c r="H9" s="5"/>
      <c r="I9" s="2"/>
      <c r="L9" s="2"/>
      <c r="M9" s="4" t="s">
        <v>208</v>
      </c>
      <c r="N9" s="4"/>
      <c r="O9"/>
      <c r="P9"/>
      <c r="Q9"/>
      <c r="R9"/>
      <c r="S9"/>
      <c r="T9"/>
      <c r="U9"/>
      <c r="V9"/>
      <c r="W9"/>
    </row>
    <row r="10" spans="1:23">
      <c r="A10" s="11"/>
      <c r="B10" s="236"/>
      <c r="C10" s="11"/>
      <c r="D10" s="222"/>
      <c r="E10" s="222"/>
      <c r="F10" s="221"/>
      <c r="G10" s="221"/>
      <c r="H10" s="222"/>
      <c r="I10" s="40"/>
      <c r="J10" s="82"/>
      <c r="K10" s="40"/>
      <c r="L10" s="40"/>
      <c r="M10" s="223"/>
      <c r="N10" s="11"/>
      <c r="O10"/>
      <c r="P10"/>
      <c r="Q10"/>
      <c r="R10"/>
      <c r="S10"/>
      <c r="T10"/>
      <c r="U10"/>
      <c r="V10"/>
      <c r="W10"/>
    </row>
    <row r="11" spans="1:23">
      <c r="A11" s="172" t="s">
        <v>133</v>
      </c>
      <c r="B11" s="172"/>
      <c r="C11" s="173"/>
      <c r="D11" s="174"/>
      <c r="E11" s="174"/>
      <c r="F11" s="174"/>
      <c r="G11" s="174" t="s">
        <v>144</v>
      </c>
      <c r="H11" s="174"/>
      <c r="I11" s="172"/>
      <c r="J11" s="175"/>
      <c r="K11" s="173"/>
      <c r="L11" s="175" t="s">
        <v>143</v>
      </c>
      <c r="M11" s="175"/>
      <c r="N11" s="183"/>
      <c r="O11"/>
      <c r="P11"/>
      <c r="Q11"/>
      <c r="R11"/>
      <c r="S11"/>
      <c r="T11"/>
      <c r="U11"/>
      <c r="V11"/>
      <c r="W11"/>
    </row>
    <row r="12" spans="1:23">
      <c r="A12" s="211"/>
      <c r="B12" s="212" t="s">
        <v>125</v>
      </c>
      <c r="C12" s="159"/>
      <c r="D12" s="214"/>
      <c r="E12" s="224"/>
      <c r="F12" s="214"/>
      <c r="G12" s="215" t="s">
        <v>69</v>
      </c>
      <c r="H12" s="216"/>
      <c r="I12" s="213"/>
      <c r="J12" s="159"/>
      <c r="K12" s="213"/>
      <c r="L12" s="215" t="s">
        <v>137</v>
      </c>
      <c r="M12" s="159"/>
      <c r="N12" s="159"/>
      <c r="O12"/>
      <c r="P12"/>
      <c r="Q12"/>
      <c r="R12"/>
      <c r="S12"/>
      <c r="T12"/>
      <c r="U12"/>
      <c r="V12"/>
      <c r="W12"/>
    </row>
    <row r="13" spans="1:23">
      <c r="A13" s="117"/>
      <c r="B13" s="217" t="s">
        <v>126</v>
      </c>
      <c r="C13" s="4"/>
      <c r="D13" s="170"/>
      <c r="E13" s="170"/>
      <c r="G13" s="6" t="s">
        <v>521</v>
      </c>
      <c r="H13" s="1049"/>
      <c r="I13" s="1049"/>
      <c r="J13" s="4"/>
      <c r="K13" s="10"/>
      <c r="L13" s="6" t="s">
        <v>145</v>
      </c>
      <c r="M13" s="4"/>
      <c r="N13" s="225"/>
      <c r="O13"/>
      <c r="P13"/>
      <c r="Q13"/>
      <c r="R13"/>
      <c r="S13"/>
      <c r="T13"/>
      <c r="U13"/>
      <c r="V13"/>
      <c r="W13"/>
    </row>
    <row r="14" spans="1:23">
      <c r="A14" s="117"/>
      <c r="B14" s="217" t="s">
        <v>127</v>
      </c>
      <c r="C14" s="4"/>
      <c r="D14" s="170"/>
      <c r="E14" s="170"/>
      <c r="F14" s="170"/>
      <c r="G14" s="170"/>
      <c r="H14" s="170"/>
      <c r="I14" s="10"/>
      <c r="J14" s="226"/>
      <c r="K14" s="10"/>
      <c r="L14" s="6"/>
      <c r="M14" s="19"/>
      <c r="N14" s="225"/>
      <c r="O14"/>
      <c r="P14"/>
      <c r="Q14"/>
      <c r="R14"/>
      <c r="S14"/>
      <c r="T14"/>
      <c r="U14"/>
      <c r="V14"/>
      <c r="W14"/>
    </row>
    <row r="15" spans="1:23">
      <c r="A15" s="117"/>
      <c r="B15" s="217" t="s">
        <v>128</v>
      </c>
      <c r="C15" s="143"/>
      <c r="D15" s="170"/>
      <c r="E15" s="170"/>
      <c r="F15" s="170"/>
      <c r="G15" s="170"/>
      <c r="H15" s="170"/>
      <c r="I15" s="10"/>
      <c r="J15" s="225"/>
      <c r="K15" s="240"/>
      <c r="L15" s="6"/>
      <c r="M15" s="19"/>
      <c r="N15" s="241"/>
      <c r="O15"/>
      <c r="P15"/>
      <c r="Q15"/>
      <c r="R15"/>
      <c r="S15"/>
      <c r="T15"/>
      <c r="U15"/>
      <c r="V15"/>
      <c r="W15"/>
    </row>
    <row r="16" spans="1:23">
      <c r="A16" s="219"/>
      <c r="B16" s="220"/>
      <c r="C16" s="227"/>
      <c r="D16" s="228"/>
      <c r="E16" s="228"/>
      <c r="F16" s="228"/>
      <c r="G16" s="228"/>
      <c r="H16" s="228"/>
      <c r="I16" s="229"/>
      <c r="J16" s="230"/>
      <c r="K16" s="231"/>
      <c r="L16" s="232"/>
      <c r="M16" s="233"/>
      <c r="N16" s="160"/>
      <c r="O16"/>
      <c r="P16"/>
      <c r="Q16"/>
      <c r="R16"/>
      <c r="S16"/>
      <c r="T16"/>
      <c r="U16"/>
      <c r="V16"/>
      <c r="W16"/>
    </row>
    <row r="17" spans="1:34">
      <c r="A17" s="172" t="s">
        <v>134</v>
      </c>
      <c r="B17" s="172"/>
      <c r="C17" s="173"/>
      <c r="D17" s="174"/>
      <c r="E17" s="174"/>
      <c r="F17" s="174"/>
      <c r="G17" s="174"/>
      <c r="H17" s="174"/>
      <c r="I17" s="172"/>
      <c r="J17" s="172"/>
      <c r="K17" s="173"/>
      <c r="L17" s="172"/>
      <c r="M17" s="172"/>
      <c r="N17" s="176"/>
      <c r="O17"/>
      <c r="P17"/>
      <c r="Q17"/>
      <c r="R17"/>
      <c r="S17"/>
      <c r="T17"/>
      <c r="U17"/>
      <c r="V17"/>
      <c r="W17"/>
    </row>
    <row r="18" spans="1:34">
      <c r="A18" s="211"/>
      <c r="B18" s="212" t="s">
        <v>129</v>
      </c>
      <c r="C18" s="159"/>
      <c r="D18" s="214"/>
      <c r="E18" s="214"/>
      <c r="F18" s="214"/>
      <c r="G18" s="214"/>
      <c r="H18" s="214"/>
      <c r="I18" s="215"/>
      <c r="J18" s="234"/>
      <c r="K18" s="213"/>
      <c r="L18" s="215"/>
      <c r="M18" s="234"/>
      <c r="N18" s="159"/>
      <c r="O18"/>
      <c r="P18"/>
      <c r="Q18"/>
      <c r="R18"/>
      <c r="S18"/>
      <c r="T18"/>
      <c r="U18"/>
      <c r="V18"/>
      <c r="W18"/>
    </row>
    <row r="19" spans="1:34">
      <c r="A19" s="117"/>
      <c r="B19" s="217" t="s">
        <v>130</v>
      </c>
      <c r="C19" s="5"/>
      <c r="I19" s="6"/>
      <c r="J19" s="19"/>
      <c r="K19" s="235"/>
      <c r="L19" s="6"/>
      <c r="M19" s="19"/>
      <c r="N19" s="4"/>
      <c r="O19"/>
      <c r="P19"/>
      <c r="Q19"/>
      <c r="R19"/>
      <c r="S19"/>
      <c r="T19"/>
      <c r="U19"/>
      <c r="V19"/>
      <c r="W19"/>
    </row>
    <row r="20" spans="1:34">
      <c r="A20" s="117"/>
      <c r="B20" s="217"/>
      <c r="C20" s="81"/>
      <c r="I20" s="6"/>
      <c r="J20" s="19"/>
      <c r="K20" s="235"/>
      <c r="L20" s="6"/>
      <c r="M20" s="19"/>
      <c r="N20" s="4"/>
      <c r="O20"/>
      <c r="P20"/>
      <c r="Q20"/>
      <c r="R20"/>
      <c r="S20"/>
      <c r="T20"/>
      <c r="U20"/>
      <c r="V20"/>
      <c r="W20"/>
    </row>
    <row r="21" spans="1:34">
      <c r="A21" s="219"/>
      <c r="B21" s="220"/>
      <c r="C21" s="221"/>
      <c r="D21" s="221"/>
      <c r="E21" s="221"/>
      <c r="F21" s="221"/>
      <c r="G21" s="221"/>
      <c r="H21" s="221"/>
      <c r="I21" s="236"/>
      <c r="J21" s="237"/>
      <c r="K21" s="238"/>
      <c r="L21" s="236"/>
      <c r="M21" s="237"/>
      <c r="N21" s="11"/>
      <c r="O21"/>
      <c r="P21"/>
      <c r="Q21"/>
      <c r="R21"/>
      <c r="S21"/>
      <c r="T21"/>
      <c r="U21"/>
      <c r="V21"/>
      <c r="W21"/>
    </row>
    <row r="22" spans="1:34" ht="36.75" customHeight="1">
      <c r="A22" s="1032" t="s">
        <v>573</v>
      </c>
      <c r="B22" s="1033"/>
      <c r="C22" s="1033"/>
      <c r="D22" s="1033"/>
      <c r="E22" s="1033"/>
      <c r="F22" s="1033"/>
      <c r="G22" s="1033"/>
      <c r="H22" s="1033"/>
      <c r="I22" s="1033"/>
      <c r="J22" s="1033"/>
      <c r="K22" s="1033"/>
      <c r="L22" s="1033"/>
      <c r="M22" s="1033"/>
      <c r="N22" s="1034"/>
      <c r="O22"/>
      <c r="P22"/>
      <c r="Q22"/>
      <c r="R22"/>
      <c r="S22"/>
      <c r="T22"/>
      <c r="U22"/>
      <c r="V22"/>
      <c r="W22"/>
    </row>
    <row r="23" spans="1:34" ht="15" customHeight="1" thickBot="1">
      <c r="A23" s="209"/>
      <c r="B23" s="209"/>
      <c r="C23" s="239"/>
      <c r="D23" s="209"/>
      <c r="E23" s="209"/>
      <c r="F23" s="209"/>
      <c r="G23" s="209"/>
      <c r="H23" s="209"/>
      <c r="I23" s="209"/>
      <c r="J23" s="209"/>
      <c r="K23" s="209"/>
      <c r="L23" s="209"/>
      <c r="M23" s="209"/>
      <c r="N23" s="209"/>
      <c r="P23"/>
      <c r="Q23"/>
      <c r="R23"/>
      <c r="S23"/>
      <c r="T23"/>
      <c r="U23"/>
      <c r="V23"/>
      <c r="W23"/>
    </row>
    <row r="24" spans="1:34" ht="15.75" thickBot="1">
      <c r="A24" s="136"/>
      <c r="B24" s="1058" t="s">
        <v>552</v>
      </c>
      <c r="C24" s="1059"/>
      <c r="D24" s="1059"/>
      <c r="E24" s="1059"/>
      <c r="F24" s="1059"/>
      <c r="G24" s="1059"/>
      <c r="H24" s="1063"/>
      <c r="I24"/>
      <c r="J24" s="4"/>
      <c r="K24" s="1058" t="s">
        <v>738</v>
      </c>
      <c r="L24" s="1059"/>
      <c r="M24" s="1059"/>
      <c r="N24" s="1059"/>
      <c r="P24" t="s">
        <v>725</v>
      </c>
      <c r="Q24"/>
      <c r="R24"/>
      <c r="S24" s="119"/>
      <c r="T24" s="169"/>
      <c r="X24"/>
      <c r="Y24"/>
      <c r="Z24"/>
      <c r="AA24"/>
      <c r="AB24"/>
      <c r="AC24"/>
      <c r="AD24"/>
      <c r="AE24"/>
      <c r="AF24"/>
      <c r="AG24"/>
      <c r="AH24"/>
    </row>
    <row r="25" spans="1:34" ht="15.75" thickBot="1">
      <c r="A25" s="136"/>
      <c r="B25" s="1070"/>
      <c r="C25" s="1071"/>
      <c r="D25" s="1071"/>
      <c r="E25" s="1071"/>
      <c r="F25" s="1071"/>
      <c r="G25" s="545" t="s">
        <v>735</v>
      </c>
      <c r="H25" s="546" t="s">
        <v>736</v>
      </c>
      <c r="I25"/>
      <c r="J25" s="4"/>
      <c r="K25" s="520" t="s">
        <v>555</v>
      </c>
      <c r="L25" s="521" t="s">
        <v>556</v>
      </c>
      <c r="M25" s="521" t="s">
        <v>724</v>
      </c>
      <c r="N25" s="522" t="s">
        <v>560</v>
      </c>
      <c r="P25" s="1046" t="s">
        <v>781</v>
      </c>
      <c r="Q25" s="1047"/>
      <c r="R25" s="1048"/>
      <c r="S25" s="119"/>
      <c r="T25" s="169"/>
      <c r="X25"/>
      <c r="Y25"/>
      <c r="Z25"/>
      <c r="AA25"/>
      <c r="AB25"/>
      <c r="AC25"/>
      <c r="AD25"/>
      <c r="AE25"/>
      <c r="AF25"/>
      <c r="AG25"/>
      <c r="AH25"/>
    </row>
    <row r="26" spans="1:34" ht="15.75" thickBot="1">
      <c r="A26" s="120"/>
      <c r="B26" s="1070"/>
      <c r="C26" s="1071"/>
      <c r="D26" s="1071"/>
      <c r="E26" s="1071"/>
      <c r="F26" s="1071"/>
      <c r="G26" s="572" t="s">
        <v>553</v>
      </c>
      <c r="H26" s="573" t="s">
        <v>554</v>
      </c>
      <c r="I26"/>
      <c r="K26" s="523" t="s">
        <v>561</v>
      </c>
      <c r="L26" s="524">
        <v>3.1</v>
      </c>
      <c r="M26" s="524">
        <v>23.9</v>
      </c>
      <c r="N26" s="525">
        <f>(L26*M26)</f>
        <v>74.09</v>
      </c>
      <c r="P26" s="557" t="s">
        <v>147</v>
      </c>
      <c r="Q26" s="558" t="s">
        <v>732</v>
      </c>
      <c r="R26" s="559" t="s">
        <v>122</v>
      </c>
      <c r="S26" s="119"/>
      <c r="T26" s="169"/>
      <c r="X26"/>
      <c r="Y26"/>
      <c r="Z26"/>
      <c r="AA26"/>
      <c r="AB26"/>
      <c r="AC26"/>
      <c r="AD26"/>
      <c r="AE26"/>
      <c r="AF26"/>
      <c r="AG26"/>
      <c r="AH26"/>
    </row>
    <row r="27" spans="1:34" ht="15.75" thickBot="1">
      <c r="A27" s="120"/>
      <c r="B27" s="518" t="s">
        <v>555</v>
      </c>
      <c r="C27" s="568" t="s">
        <v>556</v>
      </c>
      <c r="D27" s="568" t="s">
        <v>724</v>
      </c>
      <c r="E27" s="568" t="s">
        <v>557</v>
      </c>
      <c r="F27" s="568" t="s">
        <v>558</v>
      </c>
      <c r="G27" s="568" t="s">
        <v>559</v>
      </c>
      <c r="H27" s="519" t="s">
        <v>560</v>
      </c>
      <c r="I27"/>
      <c r="K27" s="526" t="s">
        <v>562</v>
      </c>
      <c r="L27" s="107">
        <v>3.1</v>
      </c>
      <c r="M27" s="107">
        <v>23.9</v>
      </c>
      <c r="N27" s="527">
        <f t="shared" ref="N27:N69" si="0">(L27*M27)</f>
        <v>74.09</v>
      </c>
      <c r="P27" s="560">
        <v>49.87</v>
      </c>
      <c r="Q27" s="561">
        <v>0.4</v>
      </c>
      <c r="R27" s="562">
        <f>P27*Q27</f>
        <v>19.948</v>
      </c>
      <c r="X27"/>
      <c r="Y27"/>
      <c r="Z27"/>
      <c r="AA27"/>
      <c r="AB27"/>
      <c r="AC27"/>
      <c r="AD27"/>
      <c r="AE27"/>
      <c r="AF27"/>
      <c r="AG27"/>
      <c r="AH27"/>
    </row>
    <row r="28" spans="1:34" ht="33" customHeight="1" thickBot="1">
      <c r="A28" s="2"/>
      <c r="B28" s="574" t="s">
        <v>561</v>
      </c>
      <c r="C28" s="439">
        <v>3.1</v>
      </c>
      <c r="D28" s="439">
        <v>23.9</v>
      </c>
      <c r="E28" s="575">
        <f>0.8*2.1+0.82*2.1+4.5*2.65</f>
        <v>15.33</v>
      </c>
      <c r="F28" s="439">
        <v>5.6</v>
      </c>
      <c r="G28" s="439">
        <v>0</v>
      </c>
      <c r="H28" s="576">
        <f>(C28*D28)-E28-F28-G28</f>
        <v>53.16</v>
      </c>
      <c r="I28"/>
      <c r="K28" s="528" t="s">
        <v>739</v>
      </c>
      <c r="L28" s="107">
        <v>3.1</v>
      </c>
      <c r="M28" s="106">
        <v>206.69</v>
      </c>
      <c r="N28" s="527">
        <f t="shared" si="0"/>
        <v>640.74</v>
      </c>
      <c r="S28" s="119"/>
      <c r="X28"/>
      <c r="Y28"/>
      <c r="Z28"/>
      <c r="AA28"/>
      <c r="AB28"/>
      <c r="AC28"/>
      <c r="AD28"/>
      <c r="AE28"/>
      <c r="AF28"/>
      <c r="AG28"/>
      <c r="AH28"/>
    </row>
    <row r="29" spans="1:34" ht="15.75" thickBot="1">
      <c r="A29" s="2"/>
      <c r="B29" s="526" t="s">
        <v>562</v>
      </c>
      <c r="C29" s="107">
        <v>3.1</v>
      </c>
      <c r="D29" s="107">
        <v>23.9</v>
      </c>
      <c r="E29" s="570">
        <f>0.8*2.1+0.82*2.1+4.5*2.65</f>
        <v>15.33</v>
      </c>
      <c r="F29" s="107">
        <v>5.6</v>
      </c>
      <c r="G29" s="107">
        <v>0</v>
      </c>
      <c r="H29" s="527">
        <f t="shared" ref="H29:H30" si="1">(C29*D29)-E29-F29-G29</f>
        <v>53.16</v>
      </c>
      <c r="I29"/>
      <c r="K29" s="526" t="s">
        <v>563</v>
      </c>
      <c r="L29" s="107">
        <v>3.1</v>
      </c>
      <c r="M29" s="106">
        <v>7.1</v>
      </c>
      <c r="N29" s="527">
        <f t="shared" si="0"/>
        <v>22.01</v>
      </c>
      <c r="P29" s="1046" t="s">
        <v>13461</v>
      </c>
      <c r="Q29" s="1047"/>
      <c r="R29" s="1048"/>
      <c r="S29" s="119"/>
      <c r="X29"/>
      <c r="Y29"/>
      <c r="Z29"/>
      <c r="AA29"/>
      <c r="AB29"/>
      <c r="AC29"/>
      <c r="AD29"/>
      <c r="AE29"/>
      <c r="AF29"/>
      <c r="AG29"/>
      <c r="AH29"/>
    </row>
    <row r="30" spans="1:34" ht="30">
      <c r="A30" s="2"/>
      <c r="B30" s="528" t="s">
        <v>785</v>
      </c>
      <c r="C30" s="107">
        <v>3.1</v>
      </c>
      <c r="D30" s="107">
        <v>82.78</v>
      </c>
      <c r="E30" s="107">
        <v>32.590000000000003</v>
      </c>
      <c r="F30" s="107">
        <v>42.32</v>
      </c>
      <c r="G30" s="107">
        <f>0.9*D30-E30</f>
        <v>41.911999999999999</v>
      </c>
      <c r="H30" s="527">
        <f t="shared" si="1"/>
        <v>139.80000000000001</v>
      </c>
      <c r="I30"/>
      <c r="K30" s="529" t="s">
        <v>564</v>
      </c>
      <c r="L30" s="107">
        <v>3.1</v>
      </c>
      <c r="M30" s="106">
        <v>7.1</v>
      </c>
      <c r="N30" s="527">
        <f t="shared" si="0"/>
        <v>22.01</v>
      </c>
      <c r="P30" s="643" t="s">
        <v>768</v>
      </c>
      <c r="Q30" s="644" t="s">
        <v>13458</v>
      </c>
      <c r="R30" s="645" t="s">
        <v>560</v>
      </c>
      <c r="X30"/>
      <c r="Y30"/>
      <c r="Z30"/>
      <c r="AA30"/>
      <c r="AB30"/>
      <c r="AC30"/>
      <c r="AD30"/>
      <c r="AE30"/>
      <c r="AF30"/>
      <c r="AG30"/>
      <c r="AH30"/>
    </row>
    <row r="31" spans="1:34" ht="60">
      <c r="A31" s="544"/>
      <c r="B31" s="526" t="s">
        <v>563</v>
      </c>
      <c r="C31" s="107">
        <v>3.1</v>
      </c>
      <c r="D31" s="107">
        <v>7.1</v>
      </c>
      <c r="E31" s="107">
        <f>0.82*2.1</f>
        <v>1.722</v>
      </c>
      <c r="F31" s="107">
        <v>0</v>
      </c>
      <c r="G31" s="107">
        <f>1.9*D31-E31</f>
        <v>11.768000000000001</v>
      </c>
      <c r="H31" s="527">
        <f>(C31*D31)-E31-F31-G31</f>
        <v>8.52</v>
      </c>
      <c r="I31"/>
      <c r="K31" s="529" t="s">
        <v>565</v>
      </c>
      <c r="L31" s="107">
        <v>3.1</v>
      </c>
      <c r="M31" s="106">
        <v>15.5</v>
      </c>
      <c r="N31" s="527">
        <f t="shared" si="0"/>
        <v>48.05</v>
      </c>
      <c r="P31" s="651" t="s">
        <v>13464</v>
      </c>
      <c r="Q31" s="646" t="s">
        <v>13459</v>
      </c>
      <c r="R31" s="647">
        <f>1*2.1</f>
        <v>2.1</v>
      </c>
      <c r="X31"/>
      <c r="Y31"/>
      <c r="Z31"/>
      <c r="AA31"/>
      <c r="AB31"/>
      <c r="AC31"/>
      <c r="AD31"/>
      <c r="AE31"/>
      <c r="AF31"/>
      <c r="AG31"/>
      <c r="AH31"/>
    </row>
    <row r="32" spans="1:34" ht="60">
      <c r="B32" s="529" t="s">
        <v>564</v>
      </c>
      <c r="C32" s="107">
        <v>3.1</v>
      </c>
      <c r="D32" s="107">
        <v>7.1</v>
      </c>
      <c r="E32" s="107">
        <f>0.82*2.1</f>
        <v>1.722</v>
      </c>
      <c r="F32" s="107">
        <v>0</v>
      </c>
      <c r="G32" s="107">
        <f>1.9*D32-E32</f>
        <v>11.768000000000001</v>
      </c>
      <c r="H32" s="527">
        <f>(C32*D32)-E32-F32-G32</f>
        <v>8.52</v>
      </c>
      <c r="I32"/>
      <c r="K32" s="529" t="s">
        <v>566</v>
      </c>
      <c r="L32" s="107">
        <v>3.1</v>
      </c>
      <c r="M32" s="106">
        <v>16.5</v>
      </c>
      <c r="N32" s="527">
        <f t="shared" si="0"/>
        <v>51.15</v>
      </c>
      <c r="P32" s="651" t="s">
        <v>13464</v>
      </c>
      <c r="Q32" s="610" t="s">
        <v>13460</v>
      </c>
      <c r="R32" s="649">
        <f>0.8*2.1</f>
        <v>1.68</v>
      </c>
      <c r="X32"/>
      <c r="Y32"/>
      <c r="Z32"/>
      <c r="AA32"/>
      <c r="AB32"/>
      <c r="AC32"/>
      <c r="AD32"/>
      <c r="AE32"/>
      <c r="AF32"/>
      <c r="AG32"/>
      <c r="AH32"/>
    </row>
    <row r="33" spans="1:34" ht="60.75" thickBot="1">
      <c r="B33" s="529" t="s">
        <v>565</v>
      </c>
      <c r="C33" s="107">
        <v>3.1</v>
      </c>
      <c r="D33" s="107">
        <v>15.5</v>
      </c>
      <c r="E33" s="107">
        <f>0.8*2.1</f>
        <v>1.68</v>
      </c>
      <c r="F33" s="107">
        <v>3.15</v>
      </c>
      <c r="G33" s="107">
        <v>0</v>
      </c>
      <c r="H33" s="527">
        <f>(C33*D33)-E33-F33-G33</f>
        <v>43.22</v>
      </c>
      <c r="I33"/>
      <c r="J33" s="4"/>
      <c r="K33" s="529" t="s">
        <v>567</v>
      </c>
      <c r="L33" s="107">
        <v>3.1</v>
      </c>
      <c r="M33" s="106">
        <v>18.8</v>
      </c>
      <c r="N33" s="527">
        <f t="shared" si="0"/>
        <v>58.28</v>
      </c>
      <c r="P33" s="652" t="s">
        <v>13464</v>
      </c>
      <c r="Q33" s="648" t="s">
        <v>13462</v>
      </c>
      <c r="R33" s="650">
        <f>2*(1.6*2.1)</f>
        <v>6.72</v>
      </c>
      <c r="X33"/>
      <c r="Y33"/>
      <c r="Z33"/>
      <c r="AA33"/>
      <c r="AB33"/>
      <c r="AC33"/>
      <c r="AD33"/>
      <c r="AE33"/>
      <c r="AF33"/>
      <c r="AG33"/>
      <c r="AH33"/>
    </row>
    <row r="34" spans="1:34" ht="15.75" thickBot="1">
      <c r="B34" s="529" t="s">
        <v>566</v>
      </c>
      <c r="C34" s="107">
        <v>3.1</v>
      </c>
      <c r="D34" s="107">
        <v>11.75</v>
      </c>
      <c r="E34" s="13">
        <v>1.68</v>
      </c>
      <c r="F34" s="13">
        <v>3.15</v>
      </c>
      <c r="G34" s="107">
        <v>0</v>
      </c>
      <c r="H34" s="527">
        <f>(C34*D34)-E35-F35-G34</f>
        <v>28.24</v>
      </c>
      <c r="I34"/>
      <c r="K34" s="529" t="s">
        <v>568</v>
      </c>
      <c r="L34" s="107">
        <v>3.1</v>
      </c>
      <c r="M34" s="106">
        <v>18.399999999999999</v>
      </c>
      <c r="N34" s="527">
        <f t="shared" si="0"/>
        <v>57.04</v>
      </c>
      <c r="R34" s="15">
        <f>SUM(R31:R33)</f>
        <v>10.5</v>
      </c>
      <c r="X34"/>
      <c r="Y34"/>
      <c r="Z34"/>
      <c r="AA34"/>
      <c r="AB34"/>
      <c r="AC34"/>
      <c r="AD34"/>
      <c r="AE34"/>
      <c r="AF34"/>
      <c r="AG34"/>
      <c r="AH34"/>
    </row>
    <row r="35" spans="1:34" ht="30.75" thickBot="1">
      <c r="A35" s="2"/>
      <c r="B35" s="529" t="s">
        <v>567</v>
      </c>
      <c r="C35" s="107">
        <v>3.1</v>
      </c>
      <c r="D35" s="107">
        <v>18.8</v>
      </c>
      <c r="E35" s="107">
        <v>5.04</v>
      </c>
      <c r="F35" s="107">
        <v>3.15</v>
      </c>
      <c r="G35" s="107">
        <v>0</v>
      </c>
      <c r="H35" s="527">
        <f>(C35*D35)-E36-F36-G35</f>
        <v>51.09</v>
      </c>
      <c r="I35"/>
      <c r="J35" s="4"/>
      <c r="K35" s="529" t="s">
        <v>733</v>
      </c>
      <c r="L35" s="107">
        <v>3.1</v>
      </c>
      <c r="M35" s="106">
        <v>17.399999999999999</v>
      </c>
      <c r="N35" s="527">
        <f t="shared" si="0"/>
        <v>53.94</v>
      </c>
      <c r="P35" s="653" t="s">
        <v>13466</v>
      </c>
      <c r="Q35" s="654" t="s">
        <v>13465</v>
      </c>
      <c r="R35" s="655">
        <f>2*(1.75*2.3)</f>
        <v>8.0500000000000007</v>
      </c>
      <c r="X35"/>
      <c r="Y35"/>
      <c r="Z35"/>
      <c r="AA35"/>
      <c r="AB35"/>
      <c r="AC35"/>
      <c r="AD35"/>
      <c r="AE35"/>
      <c r="AF35"/>
      <c r="AG35"/>
      <c r="AH35"/>
    </row>
    <row r="36" spans="1:34">
      <c r="B36" s="529" t="s">
        <v>568</v>
      </c>
      <c r="C36" s="107">
        <v>3.1</v>
      </c>
      <c r="D36" s="107">
        <v>18.399999999999999</v>
      </c>
      <c r="E36" s="107">
        <v>1.68</v>
      </c>
      <c r="F36" s="107">
        <v>5.51</v>
      </c>
      <c r="G36" s="107">
        <v>0</v>
      </c>
      <c r="H36" s="527">
        <f t="shared" ref="H36" si="2">(C36*D36)-E36-F36-G36</f>
        <v>49.85</v>
      </c>
      <c r="I36"/>
      <c r="K36" s="529" t="s">
        <v>569</v>
      </c>
      <c r="L36" s="107">
        <v>3.1</v>
      </c>
      <c r="M36" s="107">
        <v>20.59</v>
      </c>
      <c r="N36" s="527">
        <f t="shared" si="0"/>
        <v>63.83</v>
      </c>
      <c r="X36"/>
      <c r="Y36"/>
      <c r="Z36"/>
      <c r="AA36"/>
      <c r="AB36"/>
      <c r="AC36"/>
      <c r="AD36"/>
      <c r="AE36"/>
      <c r="AF36"/>
      <c r="AG36"/>
      <c r="AH36"/>
    </row>
    <row r="37" spans="1:34">
      <c r="B37" s="529" t="s">
        <v>783</v>
      </c>
      <c r="C37" s="107">
        <v>3.1</v>
      </c>
      <c r="D37" s="13">
        <v>14.5</v>
      </c>
      <c r="E37" s="13">
        <v>1.68</v>
      </c>
      <c r="F37" s="13">
        <v>4.03</v>
      </c>
      <c r="G37" s="107">
        <f>3.1*D37-E37-F37</f>
        <v>39.24</v>
      </c>
      <c r="H37" s="527">
        <v>0</v>
      </c>
      <c r="I37"/>
      <c r="J37" s="4"/>
      <c r="K37" s="529" t="s">
        <v>570</v>
      </c>
      <c r="L37" s="107">
        <v>3.1</v>
      </c>
      <c r="M37" s="107">
        <v>20.59</v>
      </c>
      <c r="N37" s="527">
        <f t="shared" si="0"/>
        <v>63.83</v>
      </c>
      <c r="X37"/>
      <c r="Y37"/>
      <c r="Z37"/>
      <c r="AA37"/>
      <c r="AB37"/>
      <c r="AC37"/>
      <c r="AD37"/>
      <c r="AE37"/>
      <c r="AF37"/>
      <c r="AG37"/>
      <c r="AH37"/>
    </row>
    <row r="38" spans="1:34">
      <c r="B38" s="529" t="s">
        <v>569</v>
      </c>
      <c r="C38" s="107">
        <v>3.1</v>
      </c>
      <c r="D38" s="107">
        <v>20.59</v>
      </c>
      <c r="E38" s="107">
        <f>1.15*2.1+0.8*2.1</f>
        <v>4.0949999999999998</v>
      </c>
      <c r="F38" s="107">
        <v>2.63</v>
      </c>
      <c r="G38" s="107">
        <f>1.9*D38-E38</f>
        <v>35.026000000000003</v>
      </c>
      <c r="H38" s="527">
        <f>(C38*D38)-E38-F38-G38</f>
        <v>22.08</v>
      </c>
      <c r="I38"/>
      <c r="J38" s="4"/>
      <c r="K38" s="529" t="s">
        <v>571</v>
      </c>
      <c r="L38" s="107">
        <v>3.1</v>
      </c>
      <c r="M38" s="107">
        <v>3.4</v>
      </c>
      <c r="N38" s="527">
        <f t="shared" si="0"/>
        <v>10.54</v>
      </c>
      <c r="X38"/>
      <c r="Y38"/>
      <c r="Z38"/>
      <c r="AA38"/>
      <c r="AB38"/>
      <c r="AC38"/>
      <c r="AD38"/>
      <c r="AE38"/>
      <c r="AF38"/>
      <c r="AG38"/>
      <c r="AH38"/>
    </row>
    <row r="39" spans="1:34">
      <c r="B39" s="529" t="s">
        <v>570</v>
      </c>
      <c r="C39" s="107">
        <v>3.1</v>
      </c>
      <c r="D39" s="107">
        <v>20.59</v>
      </c>
      <c r="E39" s="107">
        <f>1.15*2.1+0.8*2.1</f>
        <v>4.0949999999999998</v>
      </c>
      <c r="F39" s="107">
        <v>2.63</v>
      </c>
      <c r="G39" s="107">
        <f>1.9*D39-E39</f>
        <v>35.026000000000003</v>
      </c>
      <c r="H39" s="527">
        <f>(C39*D39)-E39-F39-G39</f>
        <v>22.08</v>
      </c>
      <c r="I39"/>
      <c r="K39" s="529" t="s">
        <v>734</v>
      </c>
      <c r="L39" s="107">
        <v>3.1</v>
      </c>
      <c r="M39" s="107">
        <v>6.1</v>
      </c>
      <c r="N39" s="527">
        <f t="shared" si="0"/>
        <v>18.91</v>
      </c>
      <c r="X39"/>
      <c r="Y39"/>
      <c r="Z39"/>
      <c r="AA39"/>
      <c r="AB39"/>
      <c r="AC39"/>
      <c r="AD39"/>
      <c r="AE39"/>
      <c r="AF39"/>
      <c r="AG39"/>
      <c r="AH39"/>
    </row>
    <row r="40" spans="1:34">
      <c r="B40" s="529" t="s">
        <v>734</v>
      </c>
      <c r="C40" s="107">
        <v>3.1</v>
      </c>
      <c r="D40" s="107">
        <v>9.99</v>
      </c>
      <c r="E40" s="107">
        <v>6.72</v>
      </c>
      <c r="F40" s="107">
        <v>0</v>
      </c>
      <c r="G40" s="107">
        <v>0</v>
      </c>
      <c r="H40" s="527">
        <f>(C40*D40)-E40-F40-G40</f>
        <v>24.25</v>
      </c>
      <c r="I40"/>
      <c r="J40" s="4"/>
      <c r="K40" s="529" t="s">
        <v>737</v>
      </c>
      <c r="L40" s="107">
        <v>3.1</v>
      </c>
      <c r="M40" s="107">
        <v>8.6999999999999993</v>
      </c>
      <c r="N40" s="527">
        <f t="shared" si="0"/>
        <v>26.97</v>
      </c>
    </row>
    <row r="41" spans="1:34" ht="30">
      <c r="B41" s="529" t="s">
        <v>737</v>
      </c>
      <c r="C41" s="107">
        <v>3.1</v>
      </c>
      <c r="D41" s="107">
        <v>8.6999999999999993</v>
      </c>
      <c r="E41" s="107">
        <f>0.82*2.1</f>
        <v>1.722</v>
      </c>
      <c r="F41" s="107">
        <v>1.05</v>
      </c>
      <c r="G41" s="107">
        <f>1.9*D41-E41</f>
        <v>14.808</v>
      </c>
      <c r="H41" s="527">
        <f>(C41*D41)-E41-F41-G41</f>
        <v>9.39</v>
      </c>
      <c r="I41"/>
      <c r="K41" s="528" t="s">
        <v>740</v>
      </c>
      <c r="L41" s="107">
        <v>3.1</v>
      </c>
      <c r="M41" s="107">
        <v>13.2</v>
      </c>
      <c r="N41" s="527">
        <f t="shared" si="0"/>
        <v>40.92</v>
      </c>
    </row>
    <row r="42" spans="1:34">
      <c r="B42" s="577" t="s">
        <v>784</v>
      </c>
      <c r="C42" s="13">
        <v>3.1</v>
      </c>
      <c r="D42" s="3">
        <v>8</v>
      </c>
      <c r="E42" s="3">
        <v>1.68</v>
      </c>
      <c r="F42" s="3">
        <v>0.88</v>
      </c>
      <c r="G42" s="107">
        <f>0.9*D42-E42</f>
        <v>5.52</v>
      </c>
      <c r="H42" s="527">
        <f t="shared" ref="H42" si="3">(C42*D42)-E42-F42-G42</f>
        <v>16.72</v>
      </c>
      <c r="I42"/>
      <c r="J42" s="4"/>
      <c r="K42" s="529" t="s">
        <v>741</v>
      </c>
      <c r="L42" s="107">
        <v>3.1</v>
      </c>
      <c r="M42" s="107">
        <v>9.51</v>
      </c>
      <c r="N42" s="527">
        <f t="shared" si="0"/>
        <v>29.48</v>
      </c>
    </row>
    <row r="43" spans="1:34">
      <c r="B43" s="578" t="s">
        <v>742</v>
      </c>
      <c r="C43" s="107">
        <v>3.1</v>
      </c>
      <c r="D43" s="553">
        <v>16.11</v>
      </c>
      <c r="E43" s="553">
        <v>1.68</v>
      </c>
      <c r="F43" s="553">
        <v>4.03</v>
      </c>
      <c r="G43" s="107">
        <f>3.1*D43-E43-F43</f>
        <v>44.231000000000002</v>
      </c>
      <c r="H43" s="527">
        <v>0</v>
      </c>
      <c r="I43"/>
      <c r="K43" s="529" t="s">
        <v>742</v>
      </c>
      <c r="L43" s="107">
        <v>3.1</v>
      </c>
      <c r="M43" s="107">
        <v>16.11</v>
      </c>
      <c r="N43" s="527">
        <f t="shared" si="0"/>
        <v>49.94</v>
      </c>
    </row>
    <row r="44" spans="1:34">
      <c r="B44" s="529" t="s">
        <v>777</v>
      </c>
      <c r="C44" s="107">
        <v>3.1</v>
      </c>
      <c r="D44" s="107">
        <v>18.579999999999998</v>
      </c>
      <c r="E44" s="553">
        <v>13.02</v>
      </c>
      <c r="F44" s="107">
        <v>0</v>
      </c>
      <c r="G44" s="107">
        <f>3.1*D44-E44-F44</f>
        <v>44.578000000000003</v>
      </c>
      <c r="H44" s="527">
        <v>0</v>
      </c>
      <c r="I44"/>
      <c r="K44" s="529" t="s">
        <v>743</v>
      </c>
      <c r="L44" s="107">
        <v>3.1</v>
      </c>
      <c r="M44" s="107">
        <v>7.78</v>
      </c>
      <c r="N44" s="527">
        <f t="shared" si="0"/>
        <v>24.12</v>
      </c>
    </row>
    <row r="45" spans="1:34">
      <c r="B45" s="579" t="s">
        <v>778</v>
      </c>
      <c r="C45" s="107">
        <v>3.1</v>
      </c>
      <c r="D45" s="13">
        <v>7.78</v>
      </c>
      <c r="E45" s="13">
        <v>1.47</v>
      </c>
      <c r="F45" s="13">
        <v>1.05</v>
      </c>
      <c r="G45" s="107">
        <f t="shared" ref="G45:G47" si="4">3.1*D45-E45-F45</f>
        <v>21.597999999999999</v>
      </c>
      <c r="H45" s="527">
        <f>(C45*D45)-E45-F45-G45</f>
        <v>0</v>
      </c>
      <c r="I45"/>
      <c r="K45" s="529" t="s">
        <v>744</v>
      </c>
      <c r="L45" s="107">
        <v>3.1</v>
      </c>
      <c r="M45" s="107">
        <v>18.579999999999998</v>
      </c>
      <c r="N45" s="527">
        <f t="shared" si="0"/>
        <v>57.6</v>
      </c>
    </row>
    <row r="46" spans="1:34">
      <c r="A46" s="2"/>
      <c r="B46" s="577" t="s">
        <v>779</v>
      </c>
      <c r="C46" s="107">
        <v>3.1</v>
      </c>
      <c r="D46" s="13">
        <v>7.78</v>
      </c>
      <c r="E46" s="13">
        <v>1.47</v>
      </c>
      <c r="F46" s="13">
        <v>1.05</v>
      </c>
      <c r="G46" s="107">
        <f t="shared" si="4"/>
        <v>21.597999999999999</v>
      </c>
      <c r="H46" s="527">
        <f>(C46*D46)-E46-F46-G46</f>
        <v>0</v>
      </c>
      <c r="I46" s="2"/>
      <c r="K46" s="529" t="s">
        <v>745</v>
      </c>
      <c r="L46" s="107">
        <v>3.1</v>
      </c>
      <c r="M46" s="107">
        <v>14.1</v>
      </c>
      <c r="N46" s="527">
        <f t="shared" si="0"/>
        <v>43.71</v>
      </c>
    </row>
    <row r="47" spans="1:34">
      <c r="A47" s="2"/>
      <c r="B47" s="577" t="s">
        <v>746</v>
      </c>
      <c r="C47" s="107">
        <v>3.1</v>
      </c>
      <c r="D47" s="13">
        <v>7.4</v>
      </c>
      <c r="E47" s="13">
        <v>1.68</v>
      </c>
      <c r="F47" s="13">
        <v>1.05</v>
      </c>
      <c r="G47" s="107">
        <f t="shared" si="4"/>
        <v>20.21</v>
      </c>
      <c r="H47" s="527">
        <v>0</v>
      </c>
      <c r="K47" s="529" t="s">
        <v>743</v>
      </c>
      <c r="L47" s="107">
        <v>3.1</v>
      </c>
      <c r="M47" s="107">
        <v>7.8</v>
      </c>
      <c r="N47" s="527">
        <f t="shared" si="0"/>
        <v>24.18</v>
      </c>
    </row>
    <row r="48" spans="1:34">
      <c r="A48" s="2"/>
      <c r="B48" s="577" t="s">
        <v>741</v>
      </c>
      <c r="C48" s="107">
        <v>3.1</v>
      </c>
      <c r="D48" s="13">
        <v>9.51</v>
      </c>
      <c r="E48" s="13">
        <v>1.68</v>
      </c>
      <c r="F48" s="13">
        <v>2.46</v>
      </c>
      <c r="G48" s="107">
        <f>3.7*D48-E48-F48</f>
        <v>31.047000000000001</v>
      </c>
      <c r="H48" s="527">
        <v>0</v>
      </c>
      <c r="K48" s="529" t="s">
        <v>746</v>
      </c>
      <c r="L48" s="107">
        <v>3.1</v>
      </c>
      <c r="M48" s="107">
        <v>7.4</v>
      </c>
      <c r="N48" s="527">
        <f t="shared" si="0"/>
        <v>22.94</v>
      </c>
    </row>
    <row r="49" spans="1:15">
      <c r="A49" s="2"/>
      <c r="B49" s="577" t="s">
        <v>748</v>
      </c>
      <c r="C49" s="107">
        <v>3.1</v>
      </c>
      <c r="D49" s="13">
        <v>12.69</v>
      </c>
      <c r="E49" s="13">
        <v>1.68</v>
      </c>
      <c r="F49" s="13">
        <v>3.97</v>
      </c>
      <c r="G49" s="107">
        <f>3.1*D49-E49-F49</f>
        <v>33.689</v>
      </c>
      <c r="H49" s="527">
        <v>0</v>
      </c>
      <c r="K49" s="529" t="s">
        <v>747</v>
      </c>
      <c r="L49" s="107">
        <v>3.1</v>
      </c>
      <c r="M49" s="107">
        <v>42.92</v>
      </c>
      <c r="N49" s="527">
        <f t="shared" si="0"/>
        <v>133.05000000000001</v>
      </c>
    </row>
    <row r="50" spans="1:15" ht="15.75" thickBot="1">
      <c r="A50" s="2"/>
      <c r="B50" s="577" t="s">
        <v>782</v>
      </c>
      <c r="C50" s="13">
        <v>3.1</v>
      </c>
      <c r="D50" s="13">
        <v>42.92</v>
      </c>
      <c r="E50" s="13">
        <v>5.46</v>
      </c>
      <c r="F50" s="13">
        <v>12.48</v>
      </c>
      <c r="G50" s="107">
        <f>3.1*D50-E50-F50</f>
        <v>115.11199999999999</v>
      </c>
      <c r="H50" s="527">
        <v>0</v>
      </c>
      <c r="K50" s="529" t="s">
        <v>748</v>
      </c>
      <c r="L50" s="107">
        <v>3.1</v>
      </c>
      <c r="M50" s="107">
        <v>12.69</v>
      </c>
      <c r="N50" s="527">
        <f t="shared" si="0"/>
        <v>39.340000000000003</v>
      </c>
    </row>
    <row r="51" spans="1:15" ht="30" customHeight="1" thickBot="1">
      <c r="A51" s="2"/>
      <c r="B51" s="571" t="s">
        <v>786</v>
      </c>
      <c r="C51" s="531">
        <v>3.1</v>
      </c>
      <c r="D51" s="569">
        <v>103.97</v>
      </c>
      <c r="E51" s="569">
        <v>32.700000000000003</v>
      </c>
      <c r="F51" s="569">
        <v>58.09</v>
      </c>
      <c r="G51" s="107">
        <v>0</v>
      </c>
      <c r="H51" s="527">
        <f>(C51*D51)-E51-F51-G51</f>
        <v>231.52</v>
      </c>
      <c r="K51" s="528" t="s">
        <v>749</v>
      </c>
      <c r="L51" s="107">
        <v>2.7</v>
      </c>
      <c r="M51" s="107">
        <v>176.06</v>
      </c>
      <c r="N51" s="527">
        <f t="shared" si="0"/>
        <v>475.36</v>
      </c>
      <c r="O51" s="1043" t="s">
        <v>787</v>
      </c>
    </row>
    <row r="52" spans="1:15" ht="15.75" thickBot="1">
      <c r="A52" s="2"/>
      <c r="F52" s="548" t="s">
        <v>582</v>
      </c>
      <c r="G52" s="549">
        <f>SUM(G28:G51)</f>
        <v>527.13</v>
      </c>
      <c r="H52" s="549">
        <f>SUM(H28:H51)</f>
        <v>761.6</v>
      </c>
      <c r="J52" s="4"/>
      <c r="K52" s="529" t="s">
        <v>750</v>
      </c>
      <c r="L52" s="107">
        <v>2.7</v>
      </c>
      <c r="M52" s="107">
        <v>10.99</v>
      </c>
      <c r="N52" s="527">
        <f t="shared" si="0"/>
        <v>29.67</v>
      </c>
      <c r="O52" s="1044"/>
    </row>
    <row r="53" spans="1:15">
      <c r="A53" s="2"/>
      <c r="K53" s="529" t="s">
        <v>751</v>
      </c>
      <c r="L53" s="107">
        <v>2.7</v>
      </c>
      <c r="M53" s="107">
        <v>23.89</v>
      </c>
      <c r="N53" s="527">
        <f t="shared" si="0"/>
        <v>64.5</v>
      </c>
      <c r="O53" s="1044"/>
    </row>
    <row r="54" spans="1:15">
      <c r="J54" s="4"/>
      <c r="K54" s="529" t="s">
        <v>752</v>
      </c>
      <c r="L54" s="107">
        <v>2.7</v>
      </c>
      <c r="M54" s="107">
        <v>23.89</v>
      </c>
      <c r="N54" s="527">
        <f t="shared" si="0"/>
        <v>64.5</v>
      </c>
      <c r="O54" s="1044"/>
    </row>
    <row r="55" spans="1:15">
      <c r="K55" s="529" t="s">
        <v>757</v>
      </c>
      <c r="L55" s="107">
        <v>2.7</v>
      </c>
      <c r="M55" s="107">
        <v>19.8</v>
      </c>
      <c r="N55" s="527">
        <f t="shared" si="0"/>
        <v>53.46</v>
      </c>
      <c r="O55" s="1044"/>
    </row>
    <row r="56" spans="1:15" ht="15.75" thickBot="1">
      <c r="K56" s="529" t="s">
        <v>754</v>
      </c>
      <c r="L56" s="107">
        <v>2.7</v>
      </c>
      <c r="M56" s="107">
        <v>19.8</v>
      </c>
      <c r="N56" s="527">
        <f t="shared" si="0"/>
        <v>53.46</v>
      </c>
      <c r="O56" s="1044"/>
    </row>
    <row r="57" spans="1:15" ht="15.75" thickBot="1">
      <c r="B57" s="1058" t="s">
        <v>572</v>
      </c>
      <c r="C57" s="1059"/>
      <c r="D57" s="1059"/>
      <c r="E57" s="1059"/>
      <c r="F57" s="1059"/>
      <c r="G57" s="1059"/>
      <c r="H57" s="1059"/>
      <c r="I57" s="1063"/>
      <c r="K57" s="529" t="s">
        <v>755</v>
      </c>
      <c r="L57" s="107">
        <v>2.7</v>
      </c>
      <c r="M57" s="107">
        <v>5.4</v>
      </c>
      <c r="N57" s="527">
        <f t="shared" si="0"/>
        <v>14.58</v>
      </c>
      <c r="O57" s="1044"/>
    </row>
    <row r="58" spans="1:15" ht="15.75" thickBot="1">
      <c r="B58" s="1066" t="s">
        <v>578</v>
      </c>
      <c r="C58" s="1067"/>
      <c r="D58" s="499" t="s">
        <v>577</v>
      </c>
      <c r="E58" s="499" t="s">
        <v>581</v>
      </c>
      <c r="F58" s="499" t="s">
        <v>576</v>
      </c>
      <c r="G58" s="499" t="s">
        <v>579</v>
      </c>
      <c r="H58" s="499" t="s">
        <v>580</v>
      </c>
      <c r="I58" s="486" t="s">
        <v>574</v>
      </c>
      <c r="K58" s="529" t="s">
        <v>756</v>
      </c>
      <c r="L58" s="107">
        <v>2.7</v>
      </c>
      <c r="M58" s="107">
        <v>5.4</v>
      </c>
      <c r="N58" s="527">
        <f t="shared" si="0"/>
        <v>14.58</v>
      </c>
      <c r="O58" s="1044"/>
    </row>
    <row r="59" spans="1:15">
      <c r="B59" s="1068" t="s">
        <v>772</v>
      </c>
      <c r="C59" s="1069"/>
      <c r="D59" s="524">
        <v>0</v>
      </c>
      <c r="E59" s="550">
        <v>0</v>
      </c>
      <c r="F59" s="550">
        <v>268</v>
      </c>
      <c r="G59" s="550">
        <v>22.9</v>
      </c>
      <c r="H59" s="550">
        <v>0</v>
      </c>
      <c r="I59" s="551">
        <v>155.9</v>
      </c>
      <c r="J59" s="4"/>
      <c r="K59" s="529" t="s">
        <v>758</v>
      </c>
      <c r="L59" s="107">
        <v>2.7</v>
      </c>
      <c r="M59" s="107">
        <v>24.1</v>
      </c>
      <c r="N59" s="527">
        <f t="shared" si="0"/>
        <v>65.069999999999993</v>
      </c>
      <c r="O59" s="1044"/>
    </row>
    <row r="60" spans="1:15">
      <c r="B60" s="1064" t="s">
        <v>729</v>
      </c>
      <c r="C60" s="1065"/>
      <c r="D60" s="107">
        <v>0</v>
      </c>
      <c r="E60" s="553">
        <v>0</v>
      </c>
      <c r="F60" s="553">
        <v>309.10000000000002</v>
      </c>
      <c r="G60" s="553">
        <v>18.8</v>
      </c>
      <c r="H60" s="553">
        <v>0</v>
      </c>
      <c r="I60" s="554">
        <v>152.5</v>
      </c>
      <c r="J60" s="4"/>
      <c r="K60" s="529" t="s">
        <v>759</v>
      </c>
      <c r="L60" s="107">
        <v>2.7</v>
      </c>
      <c r="M60" s="107">
        <v>24.1</v>
      </c>
      <c r="N60" s="527">
        <f t="shared" si="0"/>
        <v>65.069999999999993</v>
      </c>
      <c r="O60" s="1044"/>
    </row>
    <row r="61" spans="1:15">
      <c r="B61" s="529" t="s">
        <v>730</v>
      </c>
      <c r="C61" s="552"/>
      <c r="D61" s="553">
        <v>0</v>
      </c>
      <c r="E61" s="553">
        <v>0</v>
      </c>
      <c r="F61" s="553">
        <v>279.2</v>
      </c>
      <c r="G61" s="553">
        <v>20.7</v>
      </c>
      <c r="H61" s="553">
        <v>7.1</v>
      </c>
      <c r="I61" s="554">
        <v>151.6</v>
      </c>
      <c r="J61" s="4"/>
      <c r="K61" s="529" t="s">
        <v>760</v>
      </c>
      <c r="L61" s="107">
        <v>2.7</v>
      </c>
      <c r="M61" s="107">
        <v>24.8</v>
      </c>
      <c r="N61" s="527">
        <f t="shared" si="0"/>
        <v>66.959999999999994</v>
      </c>
      <c r="O61" s="1044"/>
    </row>
    <row r="62" spans="1:15">
      <c r="B62" s="1064" t="s">
        <v>731</v>
      </c>
      <c r="C62" s="1065"/>
      <c r="D62" s="553">
        <v>0</v>
      </c>
      <c r="E62" s="553">
        <v>0</v>
      </c>
      <c r="F62" s="553">
        <v>202.4</v>
      </c>
      <c r="G62" s="553">
        <v>0</v>
      </c>
      <c r="H62" s="553">
        <v>0</v>
      </c>
      <c r="I62" s="554">
        <v>11.1</v>
      </c>
      <c r="K62" s="529" t="s">
        <v>761</v>
      </c>
      <c r="L62" s="107">
        <v>2.7</v>
      </c>
      <c r="M62" s="107">
        <v>24.1</v>
      </c>
      <c r="N62" s="527">
        <f t="shared" si="0"/>
        <v>65.069999999999993</v>
      </c>
      <c r="O62" s="1044"/>
    </row>
    <row r="63" spans="1:15" ht="15.75" thickBot="1">
      <c r="B63" s="1060" t="s">
        <v>575</v>
      </c>
      <c r="C63" s="1061"/>
      <c r="D63" s="555">
        <f t="shared" ref="D63:I63" si="5">SUM(D59:D62)</f>
        <v>0</v>
      </c>
      <c r="E63" s="555">
        <f t="shared" si="5"/>
        <v>0</v>
      </c>
      <c r="F63" s="555">
        <f t="shared" si="5"/>
        <v>1058.7</v>
      </c>
      <c r="G63" s="555">
        <f t="shared" si="5"/>
        <v>62.4</v>
      </c>
      <c r="H63" s="555">
        <f t="shared" si="5"/>
        <v>7.1</v>
      </c>
      <c r="I63" s="556">
        <f t="shared" si="5"/>
        <v>471.1</v>
      </c>
      <c r="K63" s="529" t="s">
        <v>762</v>
      </c>
      <c r="L63" s="107">
        <v>2.7</v>
      </c>
      <c r="M63" s="107">
        <v>24.1</v>
      </c>
      <c r="N63" s="527">
        <f t="shared" si="0"/>
        <v>65.069999999999993</v>
      </c>
      <c r="O63" s="1044"/>
    </row>
    <row r="64" spans="1:15">
      <c r="D64" s="2"/>
      <c r="E64" s="2"/>
      <c r="F64" s="2"/>
      <c r="G64" s="2"/>
      <c r="H64" s="2"/>
      <c r="K64" s="529" t="s">
        <v>763</v>
      </c>
      <c r="L64" s="107">
        <v>2.7</v>
      </c>
      <c r="M64" s="107">
        <v>20.78</v>
      </c>
      <c r="N64" s="527">
        <f t="shared" si="0"/>
        <v>56.11</v>
      </c>
      <c r="O64" s="1044"/>
    </row>
    <row r="65" spans="1:23">
      <c r="B65"/>
      <c r="C65"/>
      <c r="D65"/>
      <c r="E65" s="2"/>
      <c r="F65" s="2"/>
      <c r="G65" s="2"/>
      <c r="H65" s="2"/>
      <c r="K65" s="529" t="s">
        <v>753</v>
      </c>
      <c r="L65" s="107">
        <v>2.7</v>
      </c>
      <c r="M65" s="107">
        <v>20.78</v>
      </c>
      <c r="N65" s="527">
        <f t="shared" si="0"/>
        <v>56.11</v>
      </c>
      <c r="O65" s="1044"/>
    </row>
    <row r="66" spans="1:23">
      <c r="B66" s="1062"/>
      <c r="C66" s="1062"/>
      <c r="D66" s="1062"/>
      <c r="E66" s="2"/>
      <c r="F66" s="2"/>
      <c r="G66" s="2"/>
      <c r="H66" s="2"/>
      <c r="K66" s="529" t="s">
        <v>764</v>
      </c>
      <c r="L66" s="107">
        <v>2.7</v>
      </c>
      <c r="M66" s="107">
        <v>11</v>
      </c>
      <c r="N66" s="527">
        <f t="shared" si="0"/>
        <v>29.7</v>
      </c>
      <c r="O66" s="1044"/>
    </row>
    <row r="67" spans="1:23">
      <c r="B67" s="50"/>
      <c r="C67" s="50"/>
      <c r="D67" s="50"/>
      <c r="E67" s="2"/>
      <c r="F67" s="2"/>
      <c r="G67" s="2"/>
      <c r="H67" s="2"/>
      <c r="K67" s="529" t="s">
        <v>765</v>
      </c>
      <c r="L67" s="107">
        <v>2.7</v>
      </c>
      <c r="M67" s="107">
        <v>24.8</v>
      </c>
      <c r="N67" s="527">
        <f t="shared" si="0"/>
        <v>66.959999999999994</v>
      </c>
      <c r="O67" s="1044"/>
    </row>
    <row r="68" spans="1:23">
      <c r="B68" s="50"/>
      <c r="C68" s="50"/>
      <c r="D68" s="50"/>
      <c r="E68" s="2"/>
      <c r="F68" s="2"/>
      <c r="G68" s="2"/>
      <c r="H68" s="2"/>
      <c r="K68" s="529" t="s">
        <v>766</v>
      </c>
      <c r="L68" s="107">
        <v>2.7</v>
      </c>
      <c r="M68" s="107">
        <v>24.8</v>
      </c>
      <c r="N68" s="527">
        <f t="shared" si="0"/>
        <v>66.959999999999994</v>
      </c>
      <c r="O68" s="1044"/>
    </row>
    <row r="69" spans="1:23" ht="15.75" thickBot="1">
      <c r="D69" s="2"/>
      <c r="E69" s="2"/>
      <c r="F69" s="2"/>
      <c r="G69" s="2"/>
      <c r="H69" s="2"/>
      <c r="K69" s="530" t="s">
        <v>767</v>
      </c>
      <c r="L69" s="531">
        <v>2.7</v>
      </c>
      <c r="M69" s="435">
        <v>48</v>
      </c>
      <c r="N69" s="547">
        <f t="shared" si="0"/>
        <v>129.6</v>
      </c>
      <c r="O69" s="1045"/>
    </row>
    <row r="70" spans="1:23" ht="15.75" thickBot="1">
      <c r="D70" s="2"/>
      <c r="E70" s="2"/>
      <c r="F70" s="2"/>
      <c r="G70" s="2"/>
      <c r="H70" s="2"/>
      <c r="K70" s="567"/>
      <c r="L70" s="436"/>
      <c r="M70" s="548" t="s">
        <v>582</v>
      </c>
      <c r="N70" s="549">
        <f>SUM(N26:N69)</f>
        <v>3253.55</v>
      </c>
    </row>
    <row r="71" spans="1:23">
      <c r="D71" s="2"/>
      <c r="E71" s="2"/>
      <c r="F71" s="2"/>
      <c r="G71" s="2"/>
      <c r="H71" s="2"/>
      <c r="K71"/>
      <c r="L71"/>
    </row>
    <row r="72" spans="1:23" ht="15.75" thickBot="1">
      <c r="D72" s="2"/>
      <c r="E72" s="2"/>
      <c r="F72" s="2"/>
      <c r="G72" s="2"/>
      <c r="H72" s="2"/>
      <c r="K72"/>
      <c r="L72"/>
      <c r="M72"/>
      <c r="N72"/>
    </row>
    <row r="73" spans="1:23" ht="15.75" thickBot="1">
      <c r="D73" s="2"/>
      <c r="E73" s="2"/>
      <c r="F73" s="2"/>
      <c r="G73" s="2"/>
      <c r="H73" s="2"/>
      <c r="K73" s="533" t="s">
        <v>768</v>
      </c>
      <c r="L73" s="534" t="s">
        <v>769</v>
      </c>
      <c r="M73" s="535" t="s">
        <v>770</v>
      </c>
      <c r="N73" s="532">
        <f>K74+L74</f>
        <v>701.18</v>
      </c>
    </row>
    <row r="74" spans="1:23" ht="15.75" thickBot="1">
      <c r="D74" s="2"/>
      <c r="E74" s="2"/>
      <c r="F74" s="2"/>
      <c r="G74" s="2"/>
      <c r="H74" s="2"/>
      <c r="K74" s="516">
        <v>565.08000000000004</v>
      </c>
      <c r="L74" s="517">
        <v>136.1</v>
      </c>
      <c r="M74" s="535" t="s">
        <v>771</v>
      </c>
      <c r="N74" s="536">
        <f>N70-N73</f>
        <v>2552.37</v>
      </c>
    </row>
    <row r="75" spans="1:23" ht="15.75" thickBot="1">
      <c r="D75" s="2"/>
      <c r="E75" s="2"/>
      <c r="F75" s="2"/>
      <c r="G75" s="2"/>
      <c r="H75" s="2"/>
    </row>
    <row r="76" spans="1:23" ht="19.5" thickBot="1">
      <c r="A76"/>
      <c r="B76"/>
      <c r="C76" s="563" t="s">
        <v>728</v>
      </c>
      <c r="D76" s="564"/>
      <c r="E76" s="564"/>
      <c r="F76" s="564"/>
      <c r="G76" s="564"/>
      <c r="H76" s="564"/>
      <c r="I76" s="564"/>
      <c r="J76" s="564"/>
      <c r="K76" s="564"/>
      <c r="L76" s="564"/>
      <c r="M76" s="564"/>
      <c r="N76" s="564"/>
      <c r="O76" s="564"/>
      <c r="P76" s="564"/>
      <c r="Q76" s="564"/>
      <c r="R76" s="564"/>
      <c r="S76" s="564"/>
      <c r="T76" s="564"/>
      <c r="U76" s="564"/>
      <c r="V76" s="565"/>
      <c r="W76"/>
    </row>
    <row r="77" spans="1:23" ht="15.75" thickBot="1">
      <c r="A77"/>
      <c r="B77"/>
      <c r="C77" s="503" t="s">
        <v>651</v>
      </c>
      <c r="D77" s="490" t="s">
        <v>652</v>
      </c>
      <c r="E77" s="490" t="s">
        <v>653</v>
      </c>
      <c r="F77" s="490" t="s">
        <v>654</v>
      </c>
      <c r="G77" s="490" t="s">
        <v>655</v>
      </c>
      <c r="H77" s="490" t="s">
        <v>656</v>
      </c>
      <c r="I77" s="490" t="s">
        <v>657</v>
      </c>
      <c r="J77" s="490" t="s">
        <v>658</v>
      </c>
      <c r="K77" s="490" t="s">
        <v>602</v>
      </c>
      <c r="L77" s="490" t="s">
        <v>659</v>
      </c>
      <c r="M77" s="490" t="s">
        <v>660</v>
      </c>
      <c r="N77" s="490" t="s">
        <v>661</v>
      </c>
      <c r="O77" s="490" t="s">
        <v>662</v>
      </c>
      <c r="P77" s="490" t="s">
        <v>663</v>
      </c>
      <c r="Q77" s="490" t="s">
        <v>664</v>
      </c>
      <c r="R77" s="490" t="s">
        <v>665</v>
      </c>
      <c r="S77" s="490" t="s">
        <v>666</v>
      </c>
      <c r="T77" s="490" t="s">
        <v>667</v>
      </c>
      <c r="U77" s="490" t="s">
        <v>668</v>
      </c>
      <c r="V77" s="491" t="s">
        <v>669</v>
      </c>
      <c r="W77"/>
    </row>
    <row r="78" spans="1:23">
      <c r="A78"/>
      <c r="B78" s="25" t="s">
        <v>713</v>
      </c>
      <c r="C78" s="508">
        <f>13*0.98</f>
        <v>12.74</v>
      </c>
      <c r="D78" s="9">
        <f>13*0.98</f>
        <v>12.74</v>
      </c>
      <c r="E78" s="9">
        <f>24*0.98</f>
        <v>23.52</v>
      </c>
      <c r="F78" s="498">
        <f>24*0.98+2*2.84</f>
        <v>29.2</v>
      </c>
      <c r="G78" s="498">
        <f>24*0.98+2*2.84</f>
        <v>29.2</v>
      </c>
      <c r="H78" s="498">
        <f>24*0.98+2*2.84</f>
        <v>29.2</v>
      </c>
      <c r="I78" s="498">
        <f>13*0.94</f>
        <v>12.22</v>
      </c>
      <c r="J78" s="498">
        <f>13*0.94</f>
        <v>12.22</v>
      </c>
      <c r="K78" s="505">
        <f>27*0.94+2*2.89</f>
        <v>31.16</v>
      </c>
      <c r="L78" s="498">
        <f>28*0.94+2*3.09</f>
        <v>32.5</v>
      </c>
      <c r="M78" s="498">
        <f>31*0.94+2*3.52</f>
        <v>36.18</v>
      </c>
      <c r="N78" s="498">
        <f>28*0.94+2*3.14</f>
        <v>32.6</v>
      </c>
      <c r="O78" s="498">
        <f>27*0.94+2*2.89</f>
        <v>31.16</v>
      </c>
      <c r="P78" s="498">
        <f>68*0.94+2*2.82+2*2.87</f>
        <v>75.3</v>
      </c>
      <c r="Q78" s="505">
        <f>31*0.94+2*2.82</f>
        <v>34.78</v>
      </c>
      <c r="R78" s="505">
        <f>68*0.94+2*2.87+2*2.73</f>
        <v>75.12</v>
      </c>
      <c r="S78" s="505">
        <f>68*0.94</f>
        <v>63.92</v>
      </c>
      <c r="T78" s="505">
        <f>68*0.94</f>
        <v>63.92</v>
      </c>
      <c r="U78" s="498">
        <f>13*0.94</f>
        <v>12.22</v>
      </c>
      <c r="V78" s="502">
        <f>28*0.94+2*3.14</f>
        <v>32.6</v>
      </c>
      <c r="W78"/>
    </row>
    <row r="79" spans="1:23">
      <c r="A79"/>
      <c r="B79" s="25" t="s">
        <v>714</v>
      </c>
      <c r="C79" s="508">
        <f>2*3.32+2*2.82</f>
        <v>12.28</v>
      </c>
      <c r="D79" s="9">
        <f>2*3.32+2*2.82</f>
        <v>12.28</v>
      </c>
      <c r="E79" s="9">
        <f>2*1.5+2*1.6+2*2.84+2*5.23</f>
        <v>22.34</v>
      </c>
      <c r="F79" s="498">
        <f>2*1.5+2*1.6+2*5.23</f>
        <v>16.66</v>
      </c>
      <c r="G79" s="498">
        <f>2*1.5+2*1.6+2*5.23</f>
        <v>16.66</v>
      </c>
      <c r="H79" s="498">
        <f>2*1.5+2*1.6+2*5.23</f>
        <v>16.66</v>
      </c>
      <c r="I79" s="498">
        <f>2*3.24+2*2.82</f>
        <v>12.12</v>
      </c>
      <c r="J79" s="498">
        <f>2*3.24+2*2.82</f>
        <v>12.12</v>
      </c>
      <c r="K79" s="505">
        <f>2*2.43+2*1.56+1*1.52+2*6.2</f>
        <v>21.9</v>
      </c>
      <c r="L79" s="498">
        <f>2*1.56+2*6.27</f>
        <v>15.66</v>
      </c>
      <c r="M79" s="498">
        <f>2*2.25+2*2.25+2*7.16</f>
        <v>23.32</v>
      </c>
      <c r="N79" s="498">
        <f>2*2.36+2*1.56+2*6.27</f>
        <v>20.38</v>
      </c>
      <c r="O79" s="498">
        <f>2*1.56+2*2.44+2*6.21</f>
        <v>20.420000000000002</v>
      </c>
      <c r="P79" s="498">
        <f>2*2.44+2*1.76+1*1.7+2*5.4+2*2.54+1*1.54+2*8.95+2*6.27</f>
        <v>57.96</v>
      </c>
      <c r="Q79" s="505">
        <f>2*2.54+1*1.54+2*2.54+1*1.54+2*7.16</f>
        <v>27.56</v>
      </c>
      <c r="R79" s="505">
        <f>2*2.54+1*1.54+2*5.4*2*2.54+2*1.76+2*9.02+2*6.21+1*1.65</f>
        <v>97.114000000000004</v>
      </c>
      <c r="S79" s="505">
        <f>2*2.44+2*1.76+1*1.7+2*1.93+1*1.38</f>
        <v>15.34</v>
      </c>
      <c r="T79" s="505">
        <f>2*1.93+1*1.38+2*3.42+2*5.4+1*1.65+2*2.73+2*2.54+2*1.76+2*9.02+2*6.21</f>
        <v>69.05</v>
      </c>
      <c r="U79" s="498">
        <f>2*3.24+2*2.82</f>
        <v>12.12</v>
      </c>
      <c r="V79" s="502">
        <f>2*2.17+1*1.45+2*1.58+2*6.21</f>
        <v>21.37</v>
      </c>
      <c r="W79"/>
    </row>
    <row r="80" spans="1:23" ht="15.75" thickBot="1">
      <c r="A80"/>
      <c r="B80" s="25" t="s">
        <v>715</v>
      </c>
      <c r="C80" s="497"/>
      <c r="D80" s="488"/>
      <c r="E80" s="488"/>
      <c r="F80" s="494"/>
      <c r="G80" s="494"/>
      <c r="H80" s="494"/>
      <c r="I80" s="494"/>
      <c r="J80" s="494"/>
      <c r="K80" s="506"/>
      <c r="L80" s="494"/>
      <c r="M80" s="494"/>
      <c r="N80" s="494"/>
      <c r="O80" s="494"/>
      <c r="P80" s="494"/>
      <c r="Q80" s="506"/>
      <c r="R80" s="506"/>
      <c r="S80" s="506"/>
      <c r="T80" s="506"/>
      <c r="U80" s="494"/>
      <c r="V80" s="504"/>
      <c r="W80"/>
    </row>
    <row r="81" spans="1:23" ht="15.75" thickBot="1">
      <c r="A81"/>
      <c r="B81"/>
      <c r="C81" s="503" t="s">
        <v>670</v>
      </c>
      <c r="D81" s="490" t="s">
        <v>671</v>
      </c>
      <c r="E81" s="490" t="s">
        <v>672</v>
      </c>
      <c r="F81" s="490" t="s">
        <v>673</v>
      </c>
      <c r="G81" s="490" t="s">
        <v>674</v>
      </c>
      <c r="H81" s="490" t="s">
        <v>675</v>
      </c>
      <c r="I81" s="490" t="s">
        <v>676</v>
      </c>
      <c r="J81" s="490" t="s">
        <v>677</v>
      </c>
      <c r="K81" s="490" t="s">
        <v>678</v>
      </c>
      <c r="L81" s="490" t="s">
        <v>679</v>
      </c>
      <c r="M81" s="490" t="s">
        <v>680</v>
      </c>
      <c r="N81" s="490" t="s">
        <v>681</v>
      </c>
      <c r="O81" s="485" t="s">
        <v>587</v>
      </c>
      <c r="P81" s="485" t="s">
        <v>586</v>
      </c>
      <c r="Q81" s="485" t="s">
        <v>650</v>
      </c>
      <c r="R81" s="485" t="s">
        <v>649</v>
      </c>
      <c r="S81" s="485" t="s">
        <v>585</v>
      </c>
      <c r="T81" s="485" t="s">
        <v>584</v>
      </c>
      <c r="U81" s="485" t="s">
        <v>631</v>
      </c>
      <c r="V81" s="486" t="s">
        <v>636</v>
      </c>
      <c r="W81"/>
    </row>
    <row r="82" spans="1:23">
      <c r="A82"/>
      <c r="B82" s="25" t="s">
        <v>713</v>
      </c>
      <c r="C82" s="508">
        <f>28*0.94</f>
        <v>26.32</v>
      </c>
      <c r="D82" s="9">
        <f>31*0.94</f>
        <v>29.14</v>
      </c>
      <c r="E82" s="9">
        <f>28*0.94</f>
        <v>26.32</v>
      </c>
      <c r="F82" s="498">
        <f>27*0.94</f>
        <v>25.38</v>
      </c>
      <c r="G82" s="498">
        <f>13*0.94</f>
        <v>12.22</v>
      </c>
      <c r="H82" s="498">
        <f>13*0.94</f>
        <v>12.22</v>
      </c>
      <c r="I82" s="498">
        <f>24*0.98</f>
        <v>23.52</v>
      </c>
      <c r="J82" s="498">
        <f>24*0.98</f>
        <v>23.52</v>
      </c>
      <c r="K82" s="505">
        <f>24*0.98</f>
        <v>23.52</v>
      </c>
      <c r="L82" s="498">
        <f>24*0.98</f>
        <v>23.52</v>
      </c>
      <c r="M82" s="498">
        <f>13*0.98</f>
        <v>12.74</v>
      </c>
      <c r="N82" s="498">
        <f>13*0.98</f>
        <v>12.74</v>
      </c>
      <c r="O82" s="498">
        <f t="shared" ref="O82:P82" si="6">13*0.98</f>
        <v>12.74</v>
      </c>
      <c r="P82" s="498">
        <f t="shared" si="6"/>
        <v>12.74</v>
      </c>
      <c r="Q82" s="505">
        <f>24*0.98+2*2.84</f>
        <v>29.2</v>
      </c>
      <c r="R82" s="505">
        <f>24*0.98+2*2.84</f>
        <v>29.2</v>
      </c>
      <c r="S82" s="505">
        <f>24*0.98+2*2.84</f>
        <v>29.2</v>
      </c>
      <c r="T82" s="505">
        <f>24*0.98+2*2.84</f>
        <v>29.2</v>
      </c>
      <c r="U82" s="498">
        <f>13*0.94</f>
        <v>12.22</v>
      </c>
      <c r="V82" s="502">
        <f>124*0.94+2*2.72+2*9.22</f>
        <v>140.44</v>
      </c>
      <c r="W82"/>
    </row>
    <row r="83" spans="1:23">
      <c r="A83"/>
      <c r="B83" s="25" t="s">
        <v>714</v>
      </c>
      <c r="C83" s="508">
        <f>2*1.56+2*3.09+2*2.41+2*0.627</f>
        <v>15.374000000000001</v>
      </c>
      <c r="D83" s="9">
        <f>2*2.25+2*3.52+2*2.25+2*7.16</f>
        <v>30.36</v>
      </c>
      <c r="E83" s="9">
        <f>2*2.36+2*3.14+2*1.56+2*6.27</f>
        <v>26.66</v>
      </c>
      <c r="F83" s="498">
        <f>2*1.56+2*2.89+2*2.44+1*1.52+2*6.21</f>
        <v>27.72</v>
      </c>
      <c r="G83" s="498">
        <f>2*3.24+2*2.82</f>
        <v>12.12</v>
      </c>
      <c r="H83" s="498">
        <f>2*3.24+2*2.82</f>
        <v>12.12</v>
      </c>
      <c r="I83" s="498">
        <f>2*1.5+2*1.6+2*2.84+2*5.23</f>
        <v>22.34</v>
      </c>
      <c r="J83" s="498">
        <f>2*1.5+2*1.6+2*2.84+2*5.23</f>
        <v>22.34</v>
      </c>
      <c r="K83" s="505">
        <f>2*1.5+2*1.6+2*2.84+2*5.23</f>
        <v>22.34</v>
      </c>
      <c r="L83" s="498">
        <f>2*1.5+2*1.6+2*2.84+2*5.23</f>
        <v>22.34</v>
      </c>
      <c r="M83" s="498">
        <f>2*3.32+2*2.82</f>
        <v>12.28</v>
      </c>
      <c r="N83" s="498">
        <f>2*3.32+2*2.82</f>
        <v>12.28</v>
      </c>
      <c r="O83" s="498">
        <f t="shared" ref="O83:P83" si="7">2*3.32+2*2.82</f>
        <v>12.28</v>
      </c>
      <c r="P83" s="498">
        <f t="shared" si="7"/>
        <v>12.28</v>
      </c>
      <c r="Q83" s="505">
        <f>2*1.5+2*1.6+2*5.23</f>
        <v>16.66</v>
      </c>
      <c r="R83" s="505">
        <f>2*1.5+2*1.6+2*5.23</f>
        <v>16.66</v>
      </c>
      <c r="S83" s="505">
        <f>2*1.5+2*1.6+2*5.23</f>
        <v>16.66</v>
      </c>
      <c r="T83" s="505">
        <f>2*1.5+2*1.6+2*5.23</f>
        <v>16.66</v>
      </c>
      <c r="U83" s="498">
        <f>2*2.82+2*3.24</f>
        <v>12.12</v>
      </c>
      <c r="V83" s="502">
        <f>2*2.37+1*1.5+2*5.73+2*2.92+1*1.75+2*12+2*3.55+2*8.84+2*9.65</f>
        <v>93.37</v>
      </c>
      <c r="W83"/>
    </row>
    <row r="84" spans="1:23" ht="15.75" thickBot="1">
      <c r="A84"/>
      <c r="B84" s="25" t="s">
        <v>715</v>
      </c>
      <c r="C84" s="497"/>
      <c r="D84" s="488"/>
      <c r="E84" s="488"/>
      <c r="F84" s="494"/>
      <c r="G84" s="494"/>
      <c r="H84" s="494"/>
      <c r="I84" s="494"/>
      <c r="J84" s="494"/>
      <c r="K84" s="506"/>
      <c r="L84" s="494"/>
      <c r="M84" s="494"/>
      <c r="N84" s="494"/>
      <c r="O84" s="494"/>
      <c r="P84" s="494"/>
      <c r="Q84" s="506"/>
      <c r="R84" s="506"/>
      <c r="S84" s="506"/>
      <c r="T84" s="506"/>
      <c r="U84" s="494"/>
      <c r="V84" s="504"/>
      <c r="W84"/>
    </row>
    <row r="85" spans="1:23" ht="15.75" thickBot="1">
      <c r="A85"/>
      <c r="B85" s="493"/>
      <c r="C85" s="484" t="s">
        <v>627</v>
      </c>
      <c r="D85" s="485" t="s">
        <v>637</v>
      </c>
      <c r="E85" s="485" t="s">
        <v>632</v>
      </c>
      <c r="F85" s="485" t="s">
        <v>638</v>
      </c>
      <c r="G85" s="485" t="s">
        <v>645</v>
      </c>
      <c r="H85" s="485" t="s">
        <v>643</v>
      </c>
      <c r="I85" s="485" t="s">
        <v>628</v>
      </c>
      <c r="J85" s="485" t="s">
        <v>646</v>
      </c>
      <c r="K85" s="485" t="s">
        <v>590</v>
      </c>
      <c r="L85" s="485" t="s">
        <v>644</v>
      </c>
      <c r="M85" s="485" t="s">
        <v>633</v>
      </c>
      <c r="N85" s="485" t="s">
        <v>634</v>
      </c>
      <c r="O85" s="485" t="s">
        <v>648</v>
      </c>
      <c r="P85" s="485" t="s">
        <v>647</v>
      </c>
      <c r="Q85" s="485" t="s">
        <v>592</v>
      </c>
      <c r="R85" s="485" t="s">
        <v>595</v>
      </c>
      <c r="S85" s="485" t="s">
        <v>594</v>
      </c>
      <c r="T85" s="485" t="s">
        <v>593</v>
      </c>
      <c r="U85" s="485" t="s">
        <v>641</v>
      </c>
      <c r="V85" s="486" t="s">
        <v>629</v>
      </c>
      <c r="W85"/>
    </row>
    <row r="86" spans="1:23">
      <c r="A86"/>
      <c r="B86" s="25" t="s">
        <v>713</v>
      </c>
      <c r="C86" s="508">
        <f>27*0.94+2*2.89</f>
        <v>31.16</v>
      </c>
      <c r="D86" s="9">
        <f>29*0.94</f>
        <v>27.26</v>
      </c>
      <c r="E86" s="9">
        <f>13*0.94</f>
        <v>12.22</v>
      </c>
      <c r="F86" s="498">
        <f>29*0.94</f>
        <v>27.26</v>
      </c>
      <c r="G86" s="498">
        <f>68*0.94+2*3.52+2*3.38</f>
        <v>77.72</v>
      </c>
      <c r="H86" s="498">
        <f>17*0.94</f>
        <v>15.98</v>
      </c>
      <c r="I86" s="498">
        <f>40*0.94+2*2.72</f>
        <v>43.04</v>
      </c>
      <c r="J86" s="498">
        <f>19*0.94+2*2.65</f>
        <v>23.16</v>
      </c>
      <c r="K86" s="505">
        <f>66*0.94+2*3.44</f>
        <v>68.92</v>
      </c>
      <c r="L86" s="498">
        <f>28*0.94</f>
        <v>26.32</v>
      </c>
      <c r="M86" s="498">
        <f>68*0.94+2*3.02</f>
        <v>69.959999999999994</v>
      </c>
      <c r="N86" s="498">
        <f>26*0.94</f>
        <v>24.44</v>
      </c>
      <c r="O86" s="498">
        <f>9*0.94</f>
        <v>8.4600000000000009</v>
      </c>
      <c r="P86" s="498">
        <f>19*0.94</f>
        <v>17.86</v>
      </c>
      <c r="Q86" s="505">
        <f>56*0.94+2*2.59</f>
        <v>57.82</v>
      </c>
      <c r="R86" s="505">
        <f>31*0.94</f>
        <v>29.14</v>
      </c>
      <c r="S86" s="505">
        <f>17*1.18</f>
        <v>20.059999999999999</v>
      </c>
      <c r="T86" s="505">
        <f>70*0.94+2*2.93</f>
        <v>71.66</v>
      </c>
      <c r="U86" s="498">
        <f>26*0.94</f>
        <v>24.44</v>
      </c>
      <c r="V86" s="502">
        <f>27*0.94+2*2.89</f>
        <v>31.16</v>
      </c>
      <c r="W86"/>
    </row>
    <row r="87" spans="1:23">
      <c r="A87"/>
      <c r="B87" s="25" t="s">
        <v>714</v>
      </c>
      <c r="C87" s="508">
        <f>2*1.59+2*2.43+1*1.51</f>
        <v>9.5500000000000007</v>
      </c>
      <c r="D87" s="9">
        <f>2*6.27+2*6.69</f>
        <v>25.92</v>
      </c>
      <c r="E87" s="9">
        <f>2*2.82+2*3.24</f>
        <v>12.12</v>
      </c>
      <c r="F87" s="498">
        <f>2*6.8+2*6.34</f>
        <v>26.28</v>
      </c>
      <c r="G87" s="498">
        <f>2*2.4+2*1.77+1*1.6+2*4.79+2*1.98+2*8.93+2*6.27</f>
        <v>53.88</v>
      </c>
      <c r="H87" s="498">
        <f>2*4.04+2*3.62</f>
        <v>15.32</v>
      </c>
      <c r="I87" s="498">
        <f>2*4.6+2*2.31+1*1.58+2*9.04</f>
        <v>33.479999999999997</v>
      </c>
      <c r="J87" s="498">
        <f>2*4.12+2*1.15+2*0.95</f>
        <v>12.44</v>
      </c>
      <c r="K87" s="505">
        <f>2*2.31+1*1.7+2*10.18+2*8.95+2*6.27</f>
        <v>57.12</v>
      </c>
      <c r="L87" s="498">
        <f>2*6.91+2*7.33</f>
        <v>28.48</v>
      </c>
      <c r="M87" s="498">
        <f>2*10.5+2*2.31+1*1.58+2*9.02+2*6.21</f>
        <v>57.66</v>
      </c>
      <c r="N87" s="498">
        <f>2*6.2+2*5.75</f>
        <v>23.9</v>
      </c>
      <c r="O87" s="498">
        <f>2*2.05+2*2.47</f>
        <v>9.0399999999999991</v>
      </c>
      <c r="P87" s="498">
        <f>2*4.32+2*4.67</f>
        <v>17.98</v>
      </c>
      <c r="Q87" s="505">
        <f>1*1.6+2*10.23+2*11.18+2*1.41</f>
        <v>47.24</v>
      </c>
      <c r="R87" s="505">
        <f>2*7.04</f>
        <v>14.08</v>
      </c>
      <c r="S87" s="505">
        <f>2*2.64</f>
        <v>5.28</v>
      </c>
      <c r="T87" s="505">
        <f>2*2.5+2*1.73+2*1.95+2*10.51+2*6.87+2*8.4</f>
        <v>63.92</v>
      </c>
      <c r="U87" s="498">
        <f>2*6.69+2*6.27</f>
        <v>25.92</v>
      </c>
      <c r="V87" s="502">
        <f>2*1.59+2*2.43+1*1.51+2*6.21</f>
        <v>21.97</v>
      </c>
      <c r="W87"/>
    </row>
    <row r="88" spans="1:23" ht="15.75" thickBot="1">
      <c r="A88"/>
      <c r="B88" s="25" t="s">
        <v>715</v>
      </c>
      <c r="C88" s="497"/>
      <c r="D88" s="488"/>
      <c r="E88" s="488"/>
      <c r="F88" s="494"/>
      <c r="G88" s="494"/>
      <c r="H88" s="494"/>
      <c r="I88" s="494"/>
      <c r="J88" s="494"/>
      <c r="K88" s="506"/>
      <c r="L88" s="494"/>
      <c r="M88" s="494"/>
      <c r="N88" s="494"/>
      <c r="O88" s="494"/>
      <c r="P88" s="494"/>
      <c r="Q88" s="506"/>
      <c r="R88" s="506">
        <f>2*7.25</f>
        <v>14.5</v>
      </c>
      <c r="S88" s="506">
        <f>2*3.01</f>
        <v>6.02</v>
      </c>
      <c r="T88" s="506"/>
      <c r="U88" s="494"/>
      <c r="V88" s="504"/>
      <c r="W88"/>
    </row>
    <row r="89" spans="1:23" ht="15.75" thickBot="1">
      <c r="A89"/>
      <c r="B89"/>
      <c r="C89" s="484" t="s">
        <v>596</v>
      </c>
      <c r="D89" s="485" t="s">
        <v>621</v>
      </c>
      <c r="E89" s="485" t="s">
        <v>623</v>
      </c>
      <c r="F89" s="485" t="s">
        <v>642</v>
      </c>
      <c r="G89" s="485" t="s">
        <v>630</v>
      </c>
      <c r="H89" s="485" t="s">
        <v>622</v>
      </c>
      <c r="I89" s="485" t="s">
        <v>635</v>
      </c>
      <c r="J89" s="485" t="s">
        <v>624</v>
      </c>
      <c r="K89" s="485" t="s">
        <v>591</v>
      </c>
      <c r="L89" s="485" t="s">
        <v>682</v>
      </c>
      <c r="M89" s="490" t="s">
        <v>683</v>
      </c>
      <c r="N89" s="490" t="s">
        <v>620</v>
      </c>
      <c r="O89" s="485" t="s">
        <v>625</v>
      </c>
      <c r="P89" s="485" t="s">
        <v>589</v>
      </c>
      <c r="Q89" s="485" t="s">
        <v>588</v>
      </c>
      <c r="R89" s="490" t="s">
        <v>684</v>
      </c>
      <c r="S89" s="490" t="s">
        <v>685</v>
      </c>
      <c r="T89" s="490" t="s">
        <v>686</v>
      </c>
      <c r="U89" s="490" t="s">
        <v>619</v>
      </c>
      <c r="V89" s="486" t="s">
        <v>687</v>
      </c>
      <c r="W89"/>
    </row>
    <row r="90" spans="1:23">
      <c r="A90"/>
      <c r="B90" s="25" t="s">
        <v>713</v>
      </c>
      <c r="C90" s="508">
        <f>36*0.94+2*4.56</f>
        <v>42.96</v>
      </c>
      <c r="D90" s="9"/>
      <c r="E90" s="9">
        <f t="shared" ref="E90:J90" si="8">24*0.98</f>
        <v>23.52</v>
      </c>
      <c r="F90" s="498">
        <f t="shared" si="8"/>
        <v>23.52</v>
      </c>
      <c r="G90" s="498">
        <f t="shared" si="8"/>
        <v>23.52</v>
      </c>
      <c r="H90" s="498">
        <f t="shared" si="8"/>
        <v>23.52</v>
      </c>
      <c r="I90" s="498">
        <f t="shared" si="8"/>
        <v>23.52</v>
      </c>
      <c r="J90" s="498">
        <f t="shared" si="8"/>
        <v>23.52</v>
      </c>
      <c r="K90" s="505">
        <f>29*0.98+2*3.82</f>
        <v>36.06</v>
      </c>
      <c r="L90" s="498">
        <f>29*0.98+2*4.17</f>
        <v>36.76</v>
      </c>
      <c r="M90" s="498">
        <f>29*0.98+2*4.07</f>
        <v>36.56</v>
      </c>
      <c r="N90" s="498">
        <f>29*0.98+2*4.17</f>
        <v>36.76</v>
      </c>
      <c r="O90" s="498">
        <f>11*0.94</f>
        <v>10.34</v>
      </c>
      <c r="P90" s="498">
        <f>11*0.94</f>
        <v>10.34</v>
      </c>
      <c r="Q90" s="505">
        <f>11*0.94</f>
        <v>10.34</v>
      </c>
      <c r="R90" s="505">
        <f>11*0.94</f>
        <v>10.34</v>
      </c>
      <c r="S90" s="505">
        <f>17*0.98</f>
        <v>16.66</v>
      </c>
      <c r="T90" s="505">
        <f>11*0.94</f>
        <v>10.34</v>
      </c>
      <c r="U90" s="498">
        <f>13*0.94</f>
        <v>12.22</v>
      </c>
      <c r="V90" s="502"/>
      <c r="W90"/>
    </row>
    <row r="91" spans="1:23">
      <c r="A91"/>
      <c r="B91" s="25" t="s">
        <v>714</v>
      </c>
      <c r="C91" s="508">
        <f>2*8.08+2*1.51+2*2.63</f>
        <v>24.44</v>
      </c>
      <c r="D91" s="9"/>
      <c r="E91" s="9">
        <f t="shared" ref="E91:J91" si="9">2*1.5+2*1.6+2*2.84+2*5.23</f>
        <v>22.34</v>
      </c>
      <c r="F91" s="498">
        <f t="shared" si="9"/>
        <v>22.34</v>
      </c>
      <c r="G91" s="498">
        <f t="shared" si="9"/>
        <v>22.34</v>
      </c>
      <c r="H91" s="498">
        <f t="shared" si="9"/>
        <v>22.34</v>
      </c>
      <c r="I91" s="498">
        <f t="shared" si="9"/>
        <v>22.34</v>
      </c>
      <c r="J91" s="498">
        <f t="shared" si="9"/>
        <v>22.34</v>
      </c>
      <c r="K91" s="505">
        <f>2*1.4+2*1.77</f>
        <v>6.34</v>
      </c>
      <c r="L91" s="498">
        <f>2*6.26+1*3.27+2*1.4+2*1.4</f>
        <v>21.39</v>
      </c>
      <c r="M91" s="498">
        <f>2*1.5+2*1.4+2*6.26+1*3.37</f>
        <v>21.69</v>
      </c>
      <c r="N91" s="498">
        <f>2*6.26+1*3.27+2*1.4+2*1.4</f>
        <v>21.39</v>
      </c>
      <c r="O91" s="498">
        <f>2*2.71+2*3.13</f>
        <v>11.68</v>
      </c>
      <c r="P91" s="498">
        <f>2*2.71+2*3.13</f>
        <v>11.68</v>
      </c>
      <c r="Q91" s="505">
        <f>2*2.71+2*3.13</f>
        <v>11.68</v>
      </c>
      <c r="R91" s="505">
        <f>2*2.71+2*3.13</f>
        <v>11.68</v>
      </c>
      <c r="S91" s="505">
        <f>2*2.72+2*3.08</f>
        <v>11.6</v>
      </c>
      <c r="T91" s="505">
        <f>2*2.71+2*3.13</f>
        <v>11.68</v>
      </c>
      <c r="U91" s="498">
        <f>2*2.72+2*3.14</f>
        <v>11.72</v>
      </c>
      <c r="V91" s="502"/>
      <c r="W91"/>
    </row>
    <row r="92" spans="1:23" ht="15.75" thickBot="1">
      <c r="A92"/>
      <c r="B92" s="25" t="s">
        <v>715</v>
      </c>
      <c r="C92" s="497"/>
      <c r="D92" s="488"/>
      <c r="E92" s="488"/>
      <c r="F92" s="494"/>
      <c r="G92" s="494"/>
      <c r="H92" s="494"/>
      <c r="I92" s="494"/>
      <c r="J92" s="494"/>
      <c r="K92" s="506">
        <f>2*6.26</f>
        <v>12.52</v>
      </c>
      <c r="L92" s="494"/>
      <c r="M92" s="494"/>
      <c r="N92" s="494"/>
      <c r="O92" s="494"/>
      <c r="P92" s="494"/>
      <c r="Q92" s="506"/>
      <c r="R92" s="506"/>
      <c r="S92" s="506"/>
      <c r="T92" s="506"/>
      <c r="U92" s="494"/>
      <c r="V92" s="504"/>
      <c r="W92"/>
    </row>
    <row r="93" spans="1:23" ht="15.75" thickBot="1">
      <c r="A93"/>
      <c r="B93"/>
      <c r="C93" s="484" t="s">
        <v>688</v>
      </c>
      <c r="D93" s="490" t="s">
        <v>689</v>
      </c>
      <c r="E93" s="490" t="s">
        <v>618</v>
      </c>
      <c r="F93" s="485" t="s">
        <v>690</v>
      </c>
      <c r="G93" s="490" t="s">
        <v>615</v>
      </c>
      <c r="H93" s="485" t="s">
        <v>691</v>
      </c>
      <c r="I93" s="485" t="s">
        <v>692</v>
      </c>
      <c r="J93" s="490" t="s">
        <v>693</v>
      </c>
      <c r="K93" s="490" t="s">
        <v>614</v>
      </c>
      <c r="L93" s="485" t="s">
        <v>611</v>
      </c>
      <c r="M93" s="485" t="s">
        <v>613</v>
      </c>
      <c r="N93" s="485" t="s">
        <v>612</v>
      </c>
      <c r="O93" s="485" t="s">
        <v>617</v>
      </c>
      <c r="P93" s="485" t="s">
        <v>616</v>
      </c>
      <c r="Q93" s="485" t="s">
        <v>694</v>
      </c>
      <c r="R93" s="490" t="s">
        <v>695</v>
      </c>
      <c r="S93" s="490" t="s">
        <v>610</v>
      </c>
      <c r="T93" s="485" t="s">
        <v>696</v>
      </c>
      <c r="U93" s="490" t="s">
        <v>609</v>
      </c>
      <c r="V93" s="486" t="s">
        <v>607</v>
      </c>
      <c r="W93"/>
    </row>
    <row r="94" spans="1:23">
      <c r="A94"/>
      <c r="B94" s="25" t="s">
        <v>713</v>
      </c>
      <c r="C94" s="501"/>
      <c r="D94" s="9">
        <f>28*0.94+2*3.23</f>
        <v>32.78</v>
      </c>
      <c r="E94" s="9">
        <f>28*0.94+2*3.03</f>
        <v>32.380000000000003</v>
      </c>
      <c r="F94" s="9"/>
      <c r="G94" s="9">
        <f>6*0.94</f>
        <v>5.64</v>
      </c>
      <c r="H94" s="9"/>
      <c r="I94" s="9"/>
      <c r="J94" s="9">
        <f>28*0.94+2*3.23</f>
        <v>32.78</v>
      </c>
      <c r="K94" s="9">
        <f>28*0.94+2*3.28</f>
        <v>32.880000000000003</v>
      </c>
      <c r="L94" s="498"/>
      <c r="M94" s="9"/>
      <c r="N94" s="9"/>
      <c r="O94" s="9"/>
      <c r="P94" s="9"/>
      <c r="Q94" s="9"/>
      <c r="R94" s="9">
        <f>11*0.94</f>
        <v>10.34</v>
      </c>
      <c r="S94" s="9">
        <f>11*0.94</f>
        <v>10.34</v>
      </c>
      <c r="T94" s="9"/>
      <c r="U94" s="9">
        <f>71*0.94+2*3.76+2*3.76</f>
        <v>81.78</v>
      </c>
      <c r="V94" s="502"/>
      <c r="W94"/>
    </row>
    <row r="95" spans="1:23">
      <c r="A95"/>
      <c r="B95" s="25" t="s">
        <v>714</v>
      </c>
      <c r="C95" s="508"/>
      <c r="D95" s="9">
        <f>2*6.47+2*1.93+1*1.38+2*2.06</f>
        <v>22.3</v>
      </c>
      <c r="E95" s="9">
        <f>2*6.47+1*1.44+2*2.14+2*2</f>
        <v>22.66</v>
      </c>
      <c r="F95" s="9"/>
      <c r="G95" s="9">
        <f>2*1.5+2*1.95</f>
        <v>6.9</v>
      </c>
      <c r="H95" s="9"/>
      <c r="I95" s="9"/>
      <c r="J95" s="9">
        <f>2*6.47+2*1.93+1*1.38+2*2.05</f>
        <v>22.28</v>
      </c>
      <c r="K95" s="9">
        <f>2*6.47+2*1.89+1*1.19+2*2</f>
        <v>21.91</v>
      </c>
      <c r="L95" s="9"/>
      <c r="M95" s="9"/>
      <c r="N95" s="9"/>
      <c r="O95" s="9"/>
      <c r="P95" s="9"/>
      <c r="Q95" s="9"/>
      <c r="R95" s="9">
        <f>2*2.69+2*3.11</f>
        <v>11.6</v>
      </c>
      <c r="S95" s="9">
        <f>2*2.69+2*3.11</f>
        <v>11.6</v>
      </c>
      <c r="T95" s="9"/>
      <c r="U95" s="9">
        <f>2*1.36+2*5.65+1*4.05+2*1.36+2*8.89+2*6.24</f>
        <v>51.05</v>
      </c>
      <c r="V95" s="487"/>
      <c r="W95"/>
    </row>
    <row r="96" spans="1:23" ht="15.75" thickBot="1">
      <c r="A96"/>
      <c r="B96" s="25" t="s">
        <v>715</v>
      </c>
      <c r="C96" s="508"/>
      <c r="D96" s="9"/>
      <c r="E96" s="9"/>
      <c r="F96" s="9"/>
      <c r="G96" s="9"/>
      <c r="H96" s="9"/>
      <c r="I96" s="9"/>
      <c r="J96" s="9"/>
      <c r="K96" s="9"/>
      <c r="L96" s="9"/>
      <c r="M96" s="9"/>
      <c r="N96" s="9"/>
      <c r="O96" s="9"/>
      <c r="P96" s="9"/>
      <c r="Q96" s="9"/>
      <c r="R96" s="9"/>
      <c r="S96" s="9"/>
      <c r="T96" s="9"/>
      <c r="U96" s="9"/>
      <c r="V96" s="487"/>
      <c r="W96"/>
    </row>
    <row r="97" spans="1:23" ht="15.75" thickBot="1">
      <c r="A97"/>
      <c r="B97" s="489"/>
      <c r="C97" s="484" t="s">
        <v>604</v>
      </c>
      <c r="D97" s="485" t="s">
        <v>697</v>
      </c>
      <c r="E97" s="490" t="s">
        <v>608</v>
      </c>
      <c r="F97" s="485" t="s">
        <v>626</v>
      </c>
      <c r="G97" s="485" t="s">
        <v>698</v>
      </c>
      <c r="H97" s="490" t="s">
        <v>699</v>
      </c>
      <c r="I97" s="490" t="s">
        <v>640</v>
      </c>
      <c r="J97" s="485" t="s">
        <v>603</v>
      </c>
      <c r="K97" s="485" t="s">
        <v>606</v>
      </c>
      <c r="L97" s="485" t="s">
        <v>639</v>
      </c>
      <c r="M97" s="485" t="s">
        <v>601</v>
      </c>
      <c r="N97" s="485" t="s">
        <v>700</v>
      </c>
      <c r="O97" s="490" t="s">
        <v>701</v>
      </c>
      <c r="P97" s="490" t="s">
        <v>600</v>
      </c>
      <c r="Q97" s="485" t="s">
        <v>702</v>
      </c>
      <c r="R97" s="490" t="s">
        <v>703</v>
      </c>
      <c r="S97" s="490" t="s">
        <v>704</v>
      </c>
      <c r="T97" s="490" t="s">
        <v>605</v>
      </c>
      <c r="U97" s="485" t="s">
        <v>598</v>
      </c>
      <c r="V97" s="486" t="s">
        <v>583</v>
      </c>
      <c r="W97"/>
    </row>
    <row r="98" spans="1:23">
      <c r="A98"/>
      <c r="B98" s="25" t="s">
        <v>713</v>
      </c>
      <c r="C98" s="508"/>
      <c r="D98" s="9"/>
      <c r="E98" s="9">
        <f>71*0.94+2*3.76+2*3.71</f>
        <v>81.680000000000007</v>
      </c>
      <c r="F98" s="9"/>
      <c r="G98" s="9"/>
      <c r="H98" s="9">
        <f>11*0.94</f>
        <v>10.34</v>
      </c>
      <c r="I98" s="9">
        <f>11*0.94</f>
        <v>10.34</v>
      </c>
      <c r="J98" s="9"/>
      <c r="K98" s="498"/>
      <c r="L98" s="498"/>
      <c r="M98" s="9"/>
      <c r="N98" s="9"/>
      <c r="O98" s="9">
        <f>28*0.94+2*3.23</f>
        <v>32.78</v>
      </c>
      <c r="P98" s="9">
        <f>28*0.94+2*3.23</f>
        <v>32.78</v>
      </c>
      <c r="Q98" s="9"/>
      <c r="R98" s="9">
        <f>28*0.94+2*3.23</f>
        <v>32.78</v>
      </c>
      <c r="S98" s="9">
        <f>28*0.94+2*3.23</f>
        <v>32.78</v>
      </c>
      <c r="T98" s="9">
        <f>13*0.94</f>
        <v>12.22</v>
      </c>
      <c r="U98" s="9"/>
      <c r="V98" s="502"/>
      <c r="W98"/>
    </row>
    <row r="99" spans="1:23">
      <c r="A99"/>
      <c r="B99" s="25" t="s">
        <v>714</v>
      </c>
      <c r="C99" s="508"/>
      <c r="D99" s="9"/>
      <c r="E99" s="9">
        <f>2*1.41+2*5.65+1*4.45+2*1.36+2*8.89+2*6.24</f>
        <v>51.55</v>
      </c>
      <c r="F99" s="9"/>
      <c r="G99" s="9"/>
      <c r="H99" s="9">
        <f>2*2.71+2*3.13</f>
        <v>11.68</v>
      </c>
      <c r="I99" s="9">
        <f>2*2.69+2*3.11</f>
        <v>11.6</v>
      </c>
      <c r="J99" s="9"/>
      <c r="K99" s="9"/>
      <c r="L99" s="9"/>
      <c r="M99" s="9"/>
      <c r="N99" s="9"/>
      <c r="O99" s="9">
        <f>2*6.47+2*1.99+1*1.32+2*1.92</f>
        <v>22.08</v>
      </c>
      <c r="P99" s="9">
        <f>2*6.47+2*2+2*1.99</f>
        <v>20.92</v>
      </c>
      <c r="Q99" s="9"/>
      <c r="R99" s="9">
        <f>2*6.47+2*1.92+1*1.37+2*1.99</f>
        <v>22.13</v>
      </c>
      <c r="S99" s="9">
        <f>2*6.47+2*1.92+1*1.37+2*1.99</f>
        <v>22.13</v>
      </c>
      <c r="T99" s="9">
        <f>2*2.8+2*3.14</f>
        <v>11.88</v>
      </c>
      <c r="U99" s="9"/>
      <c r="V99" s="487"/>
      <c r="W99"/>
    </row>
    <row r="100" spans="1:23" ht="15.75" thickBot="1">
      <c r="A100"/>
      <c r="B100" s="25" t="s">
        <v>715</v>
      </c>
      <c r="C100" s="497"/>
      <c r="D100" s="488"/>
      <c r="E100" s="488"/>
      <c r="F100" s="488"/>
      <c r="G100" s="488"/>
      <c r="H100" s="488"/>
      <c r="I100" s="488"/>
      <c r="J100" s="488"/>
      <c r="K100" s="488"/>
      <c r="L100" s="488"/>
      <c r="M100" s="488"/>
      <c r="N100" s="488"/>
      <c r="O100" s="488"/>
      <c r="P100" s="488"/>
      <c r="Q100" s="488"/>
      <c r="R100" s="488"/>
      <c r="S100" s="488"/>
      <c r="T100" s="488"/>
      <c r="U100" s="488"/>
      <c r="V100" s="495"/>
      <c r="W100"/>
    </row>
    <row r="101" spans="1:23" ht="15.75" thickBot="1">
      <c r="A101"/>
      <c r="B101" s="489"/>
      <c r="C101" s="496" t="s">
        <v>705</v>
      </c>
      <c r="D101" s="509" t="s">
        <v>706</v>
      </c>
      <c r="E101" s="509" t="s">
        <v>707</v>
      </c>
      <c r="F101" s="509" t="s">
        <v>599</v>
      </c>
      <c r="G101" s="499" t="s">
        <v>597</v>
      </c>
      <c r="H101" s="499" t="s">
        <v>708</v>
      </c>
      <c r="I101" s="509" t="s">
        <v>709</v>
      </c>
      <c r="J101" s="509" t="s">
        <v>710</v>
      </c>
      <c r="K101" s="499" t="s">
        <v>711</v>
      </c>
      <c r="L101" s="509" t="s">
        <v>712</v>
      </c>
      <c r="M101" s="499"/>
      <c r="N101" s="499"/>
      <c r="O101" s="499"/>
      <c r="P101" s="499"/>
      <c r="Q101" s="499"/>
      <c r="R101" s="499"/>
      <c r="S101" s="499"/>
      <c r="T101" s="499"/>
      <c r="U101" s="499"/>
      <c r="V101" s="500"/>
      <c r="W101"/>
    </row>
    <row r="102" spans="1:23">
      <c r="A102"/>
      <c r="B102" s="25" t="s">
        <v>713</v>
      </c>
      <c r="C102" s="508"/>
      <c r="D102" s="9">
        <f>11*0.94</f>
        <v>10.34</v>
      </c>
      <c r="E102" s="9">
        <f>17*0.98</f>
        <v>16.66</v>
      </c>
      <c r="F102" s="9">
        <f>11*0.94</f>
        <v>10.34</v>
      </c>
      <c r="G102" s="9"/>
      <c r="H102" s="9"/>
      <c r="I102" s="9">
        <f>29*0.98+2*4.17</f>
        <v>36.76</v>
      </c>
      <c r="J102" s="9">
        <f>29*0.98+2*4.17</f>
        <v>36.76</v>
      </c>
      <c r="K102" s="498"/>
      <c r="L102" s="498">
        <f>7*0.9</f>
        <v>6.3</v>
      </c>
      <c r="M102" s="9"/>
      <c r="N102" s="9"/>
      <c r="O102" s="9"/>
      <c r="P102" s="9"/>
      <c r="Q102" s="9"/>
      <c r="R102" s="9"/>
      <c r="S102" s="9"/>
      <c r="T102" s="9"/>
      <c r="U102" s="9"/>
      <c r="V102" s="502"/>
      <c r="W102"/>
    </row>
    <row r="103" spans="1:23">
      <c r="A103"/>
      <c r="B103" s="25" t="s">
        <v>714</v>
      </c>
      <c r="C103" s="508"/>
      <c r="D103" s="9">
        <f>2*2.69+2*3.12</f>
        <v>11.62</v>
      </c>
      <c r="E103" s="9">
        <f>2*2.88+2*3.08</f>
        <v>11.92</v>
      </c>
      <c r="F103" s="9">
        <f>2*2.71+2*3.13</f>
        <v>11.68</v>
      </c>
      <c r="G103" s="9"/>
      <c r="H103" s="9"/>
      <c r="I103" s="9">
        <f>2*6.26+1*3.27+2*1.4+2*1.4</f>
        <v>21.39</v>
      </c>
      <c r="J103" s="9">
        <f>2*6.26+1*3.27+2*1.4+2*1.4</f>
        <v>21.39</v>
      </c>
      <c r="K103" s="9"/>
      <c r="L103" s="9">
        <f>2*1.71+2*1.95</f>
        <v>7.32</v>
      </c>
      <c r="M103" s="9"/>
      <c r="N103" s="9"/>
      <c r="O103" s="9"/>
      <c r="P103" s="9"/>
      <c r="Q103" s="9"/>
      <c r="R103" s="9"/>
      <c r="S103" s="9"/>
      <c r="T103" s="9"/>
      <c r="U103" s="9"/>
      <c r="V103" s="487"/>
      <c r="W103"/>
    </row>
    <row r="104" spans="1:23" ht="15.75" thickBot="1">
      <c r="A104"/>
      <c r="B104" s="25" t="s">
        <v>715</v>
      </c>
      <c r="C104" s="497"/>
      <c r="D104" s="488"/>
      <c r="E104" s="488"/>
      <c r="F104" s="488"/>
      <c r="G104" s="488"/>
      <c r="H104" s="488"/>
      <c r="I104" s="488"/>
      <c r="J104" s="488"/>
      <c r="K104" s="488"/>
      <c r="L104" s="488"/>
      <c r="M104" s="488"/>
      <c r="N104" s="488"/>
      <c r="O104" s="488"/>
      <c r="P104" s="488"/>
      <c r="Q104" s="488"/>
      <c r="R104" s="488"/>
      <c r="S104" s="488"/>
      <c r="T104" s="488"/>
      <c r="U104" s="488"/>
      <c r="V104" s="495"/>
      <c r="W104"/>
    </row>
    <row r="105" spans="1:23" ht="15.75" thickBot="1">
      <c r="A105"/>
      <c r="B105" s="489"/>
      <c r="C105"/>
      <c r="D105"/>
      <c r="E105"/>
      <c r="F105"/>
      <c r="G105"/>
      <c r="H105"/>
      <c r="I105"/>
      <c r="J105"/>
      <c r="K105"/>
      <c r="L105"/>
      <c r="M105"/>
      <c r="N105"/>
      <c r="O105"/>
      <c r="P105"/>
      <c r="Q105"/>
      <c r="R105"/>
      <c r="S105"/>
      <c r="T105"/>
      <c r="U105"/>
      <c r="V105"/>
      <c r="W105"/>
    </row>
    <row r="106" spans="1:23" ht="19.5" thickBot="1">
      <c r="A106"/>
      <c r="B106" s="489"/>
      <c r="C106"/>
      <c r="D106"/>
      <c r="E106"/>
      <c r="F106"/>
      <c r="G106"/>
      <c r="H106"/>
      <c r="I106" s="1053" t="s">
        <v>727</v>
      </c>
      <c r="J106" s="1055" t="s">
        <v>726</v>
      </c>
      <c r="K106" s="1056"/>
      <c r="L106" s="1057"/>
      <c r="M106" s="1053" t="s">
        <v>720</v>
      </c>
      <c r="N106" s="1055" t="s">
        <v>721</v>
      </c>
      <c r="O106" s="1056"/>
      <c r="P106" s="1057"/>
      <c r="Q106"/>
      <c r="R106"/>
      <c r="S106"/>
      <c r="T106"/>
      <c r="U106"/>
      <c r="V106"/>
      <c r="W106"/>
    </row>
    <row r="107" spans="1:23" ht="15.75" thickBot="1">
      <c r="A107"/>
      <c r="B107" s="492"/>
      <c r="C107"/>
      <c r="D107"/>
      <c r="E107"/>
      <c r="F107"/>
      <c r="G107"/>
      <c r="H107"/>
      <c r="I107" s="1054"/>
      <c r="J107" s="512" t="s">
        <v>719</v>
      </c>
      <c r="K107" s="512" t="s">
        <v>718</v>
      </c>
      <c r="L107" s="512" t="s">
        <v>717</v>
      </c>
      <c r="M107" s="1054"/>
      <c r="N107" s="512" t="s">
        <v>717</v>
      </c>
      <c r="O107" s="512" t="s">
        <v>722</v>
      </c>
      <c r="P107" s="512" t="s">
        <v>723</v>
      </c>
      <c r="Q107"/>
      <c r="R107"/>
      <c r="S107"/>
      <c r="T107"/>
      <c r="U107"/>
      <c r="V107"/>
      <c r="W107"/>
    </row>
    <row r="108" spans="1:23">
      <c r="A108"/>
      <c r="B108" s="492"/>
      <c r="C108"/>
      <c r="D108"/>
      <c r="E108"/>
      <c r="F108"/>
      <c r="G108"/>
      <c r="H108"/>
      <c r="I108" s="501" t="s">
        <v>713</v>
      </c>
      <c r="J108" s="538">
        <v>0.154</v>
      </c>
      <c r="K108" s="538">
        <f>SUM(C78:V78,C82:N82,M90:N90,R90:U90,D94,E94,G94,J94:K94,R94:S94,U94,E98,H98:I98,O98:P98,R98:T98,D102:F102,I102:J102,L102)</f>
        <v>1658.32</v>
      </c>
      <c r="L108" s="538">
        <f>J108*K108</f>
        <v>255.38128</v>
      </c>
      <c r="M108" s="511">
        <v>571.09</v>
      </c>
      <c r="N108" s="538">
        <f>M108-L108</f>
        <v>315.70872000000003</v>
      </c>
      <c r="O108" s="538"/>
      <c r="P108" s="513">
        <v>75.395200000000003</v>
      </c>
      <c r="Q108" s="493"/>
      <c r="R108"/>
      <c r="S108"/>
      <c r="T108"/>
      <c r="U108"/>
      <c r="V108"/>
      <c r="W108"/>
    </row>
    <row r="109" spans="1:23">
      <c r="A109"/>
      <c r="B109" s="492"/>
      <c r="C109"/>
      <c r="D109"/>
      <c r="E109"/>
      <c r="F109"/>
      <c r="G109"/>
      <c r="H109"/>
      <c r="I109" s="515" t="s">
        <v>714</v>
      </c>
      <c r="J109" s="539">
        <v>0.39500000000000002</v>
      </c>
      <c r="K109" s="540">
        <f>SUM(C79:V79,C83:N83,M90:N90,R90:U90,D94,E94,G94,J94:K94,R94:S94,U94,E98,H98:I98,O98:P98,R98:T98,D102:F102,I102:J102,L102)</f>
        <v>1486.25</v>
      </c>
      <c r="L109" s="538">
        <f>J109*K109</f>
        <v>587.06875000000002</v>
      </c>
      <c r="M109" s="507">
        <v>1058.6400000000001</v>
      </c>
      <c r="N109" s="541">
        <f>M109-L109</f>
        <v>471.57</v>
      </c>
      <c r="O109" s="538"/>
      <c r="P109" s="513">
        <v>131.52709999999999</v>
      </c>
      <c r="Q109"/>
      <c r="R109"/>
      <c r="S109"/>
      <c r="T109"/>
      <c r="U109"/>
      <c r="V109"/>
      <c r="W109"/>
    </row>
    <row r="110" spans="1:23" ht="15.75" thickBot="1">
      <c r="A110"/>
      <c r="B110"/>
      <c r="C110"/>
      <c r="D110"/>
      <c r="E110"/>
      <c r="F110"/>
      <c r="G110"/>
      <c r="H110"/>
      <c r="I110" s="516" t="s">
        <v>716</v>
      </c>
      <c r="J110" s="537">
        <v>0.61699999999999999</v>
      </c>
      <c r="K110" s="542">
        <f>SUM(C80:V80,C84:N84,M92:N92,R92:T92,D96,E96,G96,J96:K96,R96:S96,U96,E100,H100:I100,O100:P100,R100:T100,D104:F104,I104:J104,L104)</f>
        <v>0</v>
      </c>
      <c r="L110" s="542">
        <f>J110*K110</f>
        <v>0</v>
      </c>
      <c r="M110" s="510">
        <v>62.37</v>
      </c>
      <c r="N110" s="543">
        <f>M110-L110</f>
        <v>62.37</v>
      </c>
      <c r="O110" s="542"/>
      <c r="P110" s="514">
        <v>20.385680000000001</v>
      </c>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C112" s="3"/>
      <c r="D112" s="2"/>
      <c r="I112" s="81"/>
      <c r="J112" s="3"/>
      <c r="K112" s="15"/>
      <c r="L112" s="2"/>
      <c r="N112" s="3"/>
      <c r="Q112" s="15"/>
      <c r="R112" s="2"/>
      <c r="S112" s="4"/>
      <c r="T112" s="15"/>
      <c r="U112" s="168"/>
      <c r="V112" s="2"/>
      <c r="W112"/>
    </row>
    <row r="113" spans="1:26">
      <c r="A113"/>
      <c r="C113" s="3"/>
      <c r="D113" s="2"/>
      <c r="I113" s="81"/>
      <c r="J113" s="3"/>
      <c r="K113" s="15"/>
      <c r="L113" s="2"/>
      <c r="N113" s="3"/>
      <c r="Q113" s="15"/>
      <c r="R113" s="2"/>
      <c r="S113" s="4"/>
      <c r="T113" s="15"/>
      <c r="U113" s="168"/>
      <c r="V113" s="2"/>
      <c r="W113"/>
    </row>
    <row r="114" spans="1:26">
      <c r="A114"/>
      <c r="C114" s="3"/>
      <c r="D114" s="2"/>
      <c r="I114" s="81"/>
      <c r="J114" s="3"/>
      <c r="K114" s="15"/>
      <c r="L114" s="2"/>
      <c r="N114" s="3"/>
      <c r="Q114" s="15"/>
      <c r="R114" s="2"/>
      <c r="S114" s="4"/>
      <c r="T114" s="15"/>
      <c r="U114" s="168"/>
      <c r="V114" s="2"/>
      <c r="W114"/>
    </row>
    <row r="115" spans="1:26">
      <c r="A115"/>
      <c r="C115" s="3"/>
      <c r="D115" s="2"/>
      <c r="I115" s="81"/>
      <c r="J115" s="3"/>
      <c r="K115" s="15"/>
      <c r="L115" s="2"/>
      <c r="N115" s="3"/>
      <c r="Q115" s="15"/>
      <c r="R115" s="2"/>
      <c r="S115" s="4"/>
      <c r="T115" s="15"/>
      <c r="U115" s="168"/>
      <c r="V115" s="2"/>
      <c r="W115"/>
    </row>
    <row r="116" spans="1:26">
      <c r="A116"/>
      <c r="B116"/>
      <c r="C116"/>
      <c r="D116"/>
      <c r="E116"/>
      <c r="F116"/>
      <c r="G116"/>
      <c r="H116"/>
      <c r="I116"/>
      <c r="J116"/>
      <c r="K116"/>
      <c r="L116"/>
      <c r="M116"/>
      <c r="N116"/>
      <c r="O116"/>
      <c r="P116"/>
      <c r="Q116"/>
      <c r="R116"/>
      <c r="S116"/>
      <c r="T116"/>
      <c r="U116"/>
      <c r="V116"/>
      <c r="W116"/>
    </row>
    <row r="117" spans="1:26">
      <c r="A117"/>
      <c r="B117"/>
      <c r="C117"/>
      <c r="D117"/>
      <c r="E117"/>
      <c r="F117"/>
      <c r="G117"/>
      <c r="H117"/>
      <c r="I117"/>
      <c r="J117"/>
      <c r="K117"/>
      <c r="L117"/>
      <c r="M117"/>
      <c r="N117"/>
      <c r="O117"/>
      <c r="P117"/>
      <c r="Q117"/>
      <c r="R117"/>
      <c r="S117"/>
      <c r="T117"/>
      <c r="U117"/>
      <c r="V117"/>
      <c r="W117"/>
    </row>
    <row r="118" spans="1:26">
      <c r="A118"/>
      <c r="B118"/>
      <c r="C118"/>
      <c r="D118"/>
      <c r="E118"/>
      <c r="F118"/>
      <c r="G118"/>
      <c r="H118"/>
      <c r="I118"/>
      <c r="J118"/>
      <c r="K118"/>
      <c r="L118"/>
      <c r="M118"/>
      <c r="N118"/>
      <c r="O118"/>
      <c r="P118"/>
      <c r="Q118"/>
      <c r="R118"/>
      <c r="S118"/>
      <c r="T118"/>
      <c r="U118"/>
      <c r="V118"/>
      <c r="W118"/>
    </row>
    <row r="119" spans="1:26">
      <c r="A119"/>
      <c r="B119"/>
      <c r="C119"/>
      <c r="D119"/>
      <c r="E119"/>
      <c r="F119"/>
      <c r="G119"/>
      <c r="H119"/>
      <c r="I119"/>
      <c r="J119"/>
      <c r="K119"/>
      <c r="L119"/>
      <c r="M119"/>
      <c r="N119"/>
      <c r="O119"/>
      <c r="P119"/>
      <c r="Q119"/>
      <c r="R119"/>
      <c r="S119"/>
      <c r="T119"/>
      <c r="U119"/>
      <c r="V119"/>
      <c r="W119"/>
    </row>
    <row r="122" spans="1:26">
      <c r="B122"/>
      <c r="C122"/>
      <c r="D122"/>
      <c r="E122"/>
      <c r="F122"/>
      <c r="G122"/>
      <c r="H122"/>
      <c r="I122"/>
      <c r="J122"/>
      <c r="K122"/>
      <c r="L122"/>
      <c r="M122"/>
      <c r="N122"/>
      <c r="O122"/>
      <c r="P122"/>
      <c r="Q122"/>
      <c r="R122"/>
      <c r="S122"/>
      <c r="T122"/>
      <c r="U122"/>
      <c r="V122"/>
      <c r="W122"/>
      <c r="X122"/>
      <c r="Y122"/>
      <c r="Z122"/>
    </row>
    <row r="123" spans="1:26">
      <c r="B123"/>
      <c r="C123"/>
      <c r="D123"/>
      <c r="E123"/>
      <c r="F123"/>
      <c r="G123"/>
      <c r="H123"/>
      <c r="I123"/>
      <c r="J123"/>
      <c r="K123"/>
      <c r="L123"/>
      <c r="M123"/>
      <c r="N123"/>
      <c r="O123"/>
      <c r="P123"/>
      <c r="Q123"/>
      <c r="R123"/>
      <c r="S123"/>
      <c r="T123"/>
      <c r="U123"/>
      <c r="V123"/>
      <c r="W123"/>
      <c r="X123"/>
      <c r="Y123"/>
      <c r="Z123"/>
    </row>
    <row r="124" spans="1:26">
      <c r="B124"/>
      <c r="C124"/>
      <c r="D124"/>
      <c r="E124"/>
      <c r="F124"/>
      <c r="G124"/>
      <c r="H124"/>
      <c r="I124"/>
      <c r="J124"/>
      <c r="K124"/>
      <c r="L124"/>
      <c r="M124"/>
      <c r="N124"/>
      <c r="O124"/>
      <c r="P124"/>
      <c r="Q124"/>
      <c r="R124"/>
      <c r="S124"/>
      <c r="T124"/>
      <c r="U124"/>
      <c r="V124"/>
      <c r="W124"/>
      <c r="X124"/>
      <c r="Y124"/>
      <c r="Z124"/>
    </row>
    <row r="125" spans="1:26">
      <c r="B125"/>
      <c r="C125"/>
      <c r="D125"/>
      <c r="E125"/>
      <c r="F125"/>
      <c r="G125"/>
      <c r="H125"/>
      <c r="I125"/>
      <c r="J125"/>
      <c r="K125"/>
      <c r="L125"/>
      <c r="M125"/>
      <c r="N125"/>
      <c r="O125"/>
      <c r="P125"/>
      <c r="Q125"/>
      <c r="R125"/>
      <c r="S125"/>
      <c r="T125"/>
      <c r="U125"/>
      <c r="V125"/>
      <c r="W125"/>
      <c r="X125"/>
      <c r="Y125"/>
      <c r="Z125"/>
    </row>
    <row r="126" spans="1:26">
      <c r="B126"/>
      <c r="C126"/>
      <c r="D126"/>
      <c r="E126"/>
      <c r="F126"/>
      <c r="G126"/>
      <c r="H126"/>
      <c r="I126"/>
      <c r="J126"/>
      <c r="K126"/>
      <c r="L126"/>
      <c r="M126"/>
      <c r="N126"/>
      <c r="O126"/>
      <c r="P126"/>
      <c r="Q126"/>
      <c r="R126"/>
      <c r="S126"/>
      <c r="T126"/>
      <c r="U126"/>
      <c r="V126"/>
      <c r="W126"/>
      <c r="X126"/>
      <c r="Y126"/>
      <c r="Z126"/>
    </row>
    <row r="127" spans="1:26">
      <c r="B127"/>
      <c r="C127"/>
      <c r="D127"/>
      <c r="E127"/>
      <c r="F127"/>
      <c r="G127"/>
      <c r="H127"/>
      <c r="I127"/>
      <c r="J127"/>
      <c r="K127"/>
      <c r="L127"/>
      <c r="M127"/>
      <c r="N127"/>
      <c r="O127"/>
      <c r="P127"/>
      <c r="Q127"/>
      <c r="R127"/>
      <c r="S127"/>
      <c r="T127"/>
      <c r="U127"/>
      <c r="V127"/>
      <c r="W127"/>
      <c r="X127"/>
      <c r="Y127"/>
      <c r="Z127"/>
    </row>
    <row r="128" spans="1:26">
      <c r="B128"/>
      <c r="C128"/>
      <c r="D128"/>
      <c r="E128"/>
      <c r="F128"/>
      <c r="G128"/>
      <c r="H128"/>
      <c r="I128"/>
      <c r="J128"/>
      <c r="K128"/>
      <c r="L128"/>
      <c r="M128"/>
      <c r="N128"/>
      <c r="O128"/>
      <c r="P128"/>
      <c r="Q128"/>
      <c r="R128"/>
      <c r="S128"/>
      <c r="T128"/>
      <c r="U128"/>
      <c r="V128"/>
      <c r="W128"/>
      <c r="X128"/>
      <c r="Y128"/>
      <c r="Z128"/>
    </row>
    <row r="129" spans="2:26">
      <c r="B129"/>
      <c r="C129"/>
      <c r="D129"/>
      <c r="E129"/>
      <c r="F129"/>
      <c r="G129"/>
      <c r="H129"/>
      <c r="I129"/>
      <c r="J129"/>
      <c r="K129"/>
      <c r="L129"/>
      <c r="M129"/>
      <c r="N129"/>
      <c r="O129"/>
      <c r="P129"/>
      <c r="Q129"/>
      <c r="R129"/>
      <c r="S129"/>
      <c r="T129"/>
      <c r="U129"/>
      <c r="V129"/>
      <c r="W129"/>
      <c r="X129"/>
      <c r="Y129"/>
      <c r="Z129"/>
    </row>
    <row r="130" spans="2:26">
      <c r="B130"/>
      <c r="C130"/>
      <c r="D130"/>
      <c r="E130"/>
      <c r="F130"/>
      <c r="G130"/>
      <c r="H130"/>
      <c r="I130"/>
      <c r="J130"/>
      <c r="K130"/>
      <c r="L130"/>
      <c r="M130"/>
      <c r="N130"/>
      <c r="O130"/>
      <c r="P130"/>
      <c r="Q130"/>
      <c r="R130"/>
      <c r="S130"/>
      <c r="T130"/>
      <c r="U130"/>
      <c r="V130"/>
      <c r="W130"/>
      <c r="X130"/>
      <c r="Y130"/>
      <c r="Z130"/>
    </row>
    <row r="131" spans="2:26">
      <c r="B131"/>
      <c r="C131"/>
      <c r="D131"/>
      <c r="E131"/>
      <c r="F131"/>
      <c r="G131"/>
      <c r="H131"/>
      <c r="I131"/>
      <c r="J131"/>
      <c r="K131"/>
      <c r="L131"/>
      <c r="M131"/>
      <c r="N131"/>
      <c r="O131"/>
      <c r="P131"/>
      <c r="Q131"/>
      <c r="R131"/>
      <c r="S131"/>
      <c r="T131"/>
      <c r="U131"/>
      <c r="V131"/>
      <c r="W131"/>
      <c r="X131"/>
      <c r="Y131"/>
      <c r="Z131"/>
    </row>
    <row r="132" spans="2:26">
      <c r="B132"/>
      <c r="C132"/>
      <c r="D132"/>
      <c r="E132"/>
      <c r="F132"/>
      <c r="G132"/>
      <c r="H132"/>
      <c r="I132"/>
      <c r="J132"/>
      <c r="K132"/>
      <c r="L132"/>
      <c r="M132"/>
      <c r="N132"/>
      <c r="O132"/>
      <c r="P132"/>
      <c r="Q132"/>
      <c r="R132"/>
      <c r="S132"/>
      <c r="T132"/>
      <c r="U132"/>
      <c r="V132"/>
      <c r="W132"/>
      <c r="X132"/>
      <c r="Y132"/>
      <c r="Z132"/>
    </row>
    <row r="133" spans="2:26">
      <c r="B133"/>
      <c r="C133"/>
      <c r="D133"/>
      <c r="E133"/>
      <c r="F133"/>
      <c r="G133"/>
      <c r="H133"/>
      <c r="I133"/>
      <c r="J133"/>
      <c r="K133"/>
      <c r="L133"/>
      <c r="M133"/>
      <c r="N133"/>
      <c r="O133"/>
      <c r="P133"/>
      <c r="Q133"/>
      <c r="R133"/>
      <c r="S133"/>
      <c r="T133"/>
      <c r="U133"/>
      <c r="V133"/>
      <c r="W133"/>
      <c r="X133"/>
      <c r="Y133"/>
      <c r="Z133"/>
    </row>
    <row r="134" spans="2:26">
      <c r="B134"/>
      <c r="C134"/>
      <c r="D134"/>
      <c r="E134"/>
      <c r="F134"/>
      <c r="G134"/>
      <c r="H134"/>
      <c r="I134"/>
      <c r="J134"/>
      <c r="K134"/>
      <c r="L134"/>
      <c r="M134"/>
      <c r="N134"/>
      <c r="O134"/>
      <c r="P134"/>
      <c r="Q134"/>
      <c r="R134"/>
      <c r="S134"/>
      <c r="T134"/>
      <c r="U134"/>
      <c r="V134"/>
      <c r="W134"/>
      <c r="X134"/>
      <c r="Y134"/>
      <c r="Z134"/>
    </row>
    <row r="135" spans="2:26">
      <c r="B135"/>
      <c r="C135"/>
      <c r="D135"/>
      <c r="E135"/>
      <c r="F135"/>
      <c r="G135"/>
      <c r="H135"/>
      <c r="I135"/>
      <c r="J135"/>
      <c r="K135"/>
      <c r="L135"/>
      <c r="M135"/>
      <c r="N135"/>
      <c r="O135"/>
      <c r="P135"/>
      <c r="Q135"/>
      <c r="R135"/>
      <c r="S135"/>
      <c r="T135"/>
      <c r="U135"/>
      <c r="V135"/>
      <c r="W135"/>
      <c r="X135"/>
      <c r="Y135"/>
      <c r="Z135"/>
    </row>
    <row r="136" spans="2:26">
      <c r="B136"/>
      <c r="C136"/>
      <c r="D136"/>
      <c r="E136"/>
      <c r="F136"/>
      <c r="G136"/>
      <c r="H136"/>
      <c r="I136"/>
      <c r="J136"/>
      <c r="K136"/>
      <c r="L136"/>
      <c r="M136"/>
      <c r="N136"/>
      <c r="O136"/>
      <c r="P136"/>
      <c r="Q136"/>
      <c r="R136"/>
      <c r="S136"/>
      <c r="T136"/>
      <c r="U136"/>
      <c r="V136"/>
      <c r="W136"/>
      <c r="X136"/>
      <c r="Y136"/>
      <c r="Z136"/>
    </row>
    <row r="137" spans="2:26">
      <c r="B137"/>
      <c r="C137"/>
      <c r="D137"/>
      <c r="E137"/>
      <c r="F137"/>
      <c r="G137"/>
      <c r="H137"/>
      <c r="I137"/>
      <c r="J137"/>
      <c r="K137"/>
      <c r="L137"/>
      <c r="M137"/>
      <c r="N137"/>
      <c r="O137"/>
      <c r="P137"/>
      <c r="Q137"/>
      <c r="R137"/>
      <c r="S137"/>
      <c r="T137"/>
      <c r="U137"/>
      <c r="V137"/>
      <c r="W137"/>
      <c r="X137"/>
      <c r="Y137"/>
      <c r="Z137"/>
    </row>
    <row r="138" spans="2:26">
      <c r="B138"/>
      <c r="C138"/>
      <c r="D138"/>
      <c r="E138"/>
      <c r="F138"/>
      <c r="G138"/>
      <c r="H138"/>
      <c r="I138"/>
      <c r="J138"/>
      <c r="K138"/>
      <c r="L138"/>
      <c r="M138"/>
      <c r="N138"/>
      <c r="O138"/>
      <c r="P138"/>
      <c r="Q138"/>
      <c r="R138"/>
      <c r="S138"/>
      <c r="T138"/>
      <c r="U138"/>
      <c r="V138"/>
      <c r="W138"/>
      <c r="X138"/>
      <c r="Y138"/>
      <c r="Z138"/>
    </row>
    <row r="139" spans="2:26">
      <c r="B139"/>
      <c r="C139"/>
      <c r="D139"/>
      <c r="E139"/>
      <c r="F139"/>
      <c r="G139"/>
      <c r="H139"/>
      <c r="I139"/>
      <c r="J139"/>
      <c r="K139"/>
      <c r="L139"/>
      <c r="M139"/>
      <c r="N139"/>
      <c r="O139"/>
      <c r="P139"/>
      <c r="Q139"/>
      <c r="R139"/>
      <c r="S139"/>
      <c r="T139"/>
      <c r="U139"/>
      <c r="V139"/>
      <c r="W139"/>
      <c r="X139"/>
      <c r="Y139"/>
      <c r="Z139"/>
    </row>
    <row r="140" spans="2:26">
      <c r="B140"/>
      <c r="C140"/>
      <c r="D140"/>
      <c r="E140"/>
      <c r="F140"/>
      <c r="G140"/>
      <c r="H140"/>
      <c r="I140"/>
      <c r="J140"/>
      <c r="K140"/>
      <c r="L140"/>
      <c r="M140"/>
      <c r="N140"/>
      <c r="O140"/>
      <c r="P140"/>
      <c r="Q140"/>
      <c r="R140"/>
      <c r="S140"/>
      <c r="T140"/>
      <c r="U140"/>
      <c r="V140"/>
      <c r="W140"/>
      <c r="X140"/>
      <c r="Y140"/>
      <c r="Z140"/>
    </row>
    <row r="141" spans="2:26">
      <c r="B141"/>
      <c r="C141"/>
      <c r="D141"/>
      <c r="E141"/>
      <c r="F141"/>
      <c r="G141"/>
      <c r="H141"/>
      <c r="I141"/>
      <c r="J141"/>
      <c r="K141"/>
      <c r="L141"/>
      <c r="M141"/>
      <c r="N141"/>
      <c r="O141"/>
      <c r="P141"/>
      <c r="Q141"/>
      <c r="R141"/>
      <c r="S141"/>
      <c r="T141"/>
      <c r="U141"/>
      <c r="V141"/>
      <c r="W141"/>
      <c r="X141"/>
      <c r="Y141"/>
      <c r="Z141"/>
    </row>
    <row r="142" spans="2:26">
      <c r="B142"/>
      <c r="C142"/>
      <c r="D142"/>
      <c r="E142"/>
      <c r="F142"/>
      <c r="G142"/>
      <c r="H142"/>
      <c r="I142"/>
      <c r="J142"/>
      <c r="K142"/>
      <c r="L142"/>
      <c r="M142"/>
      <c r="N142"/>
      <c r="O142"/>
      <c r="P142"/>
      <c r="Q142"/>
      <c r="R142"/>
      <c r="S142"/>
      <c r="T142"/>
      <c r="U142"/>
      <c r="V142"/>
      <c r="W142"/>
      <c r="X142"/>
      <c r="Y142"/>
      <c r="Z142"/>
    </row>
    <row r="143" spans="2:26">
      <c r="B143"/>
      <c r="C143"/>
      <c r="D143"/>
      <c r="E143"/>
      <c r="F143"/>
      <c r="G143"/>
      <c r="H143"/>
      <c r="I143"/>
      <c r="J143"/>
      <c r="K143"/>
      <c r="L143"/>
      <c r="M143"/>
      <c r="N143"/>
      <c r="O143"/>
      <c r="P143"/>
      <c r="Q143"/>
      <c r="R143"/>
      <c r="S143"/>
      <c r="T143"/>
      <c r="U143"/>
      <c r="V143"/>
      <c r="W143"/>
      <c r="X143"/>
      <c r="Y143"/>
      <c r="Z143"/>
    </row>
    <row r="144" spans="2:26">
      <c r="B144"/>
      <c r="C144"/>
      <c r="D144"/>
      <c r="E144"/>
      <c r="F144"/>
      <c r="G144"/>
      <c r="H144"/>
      <c r="I144"/>
      <c r="J144"/>
      <c r="K144"/>
      <c r="L144"/>
      <c r="M144"/>
      <c r="N144"/>
      <c r="O144"/>
      <c r="P144"/>
      <c r="Q144"/>
      <c r="R144"/>
      <c r="S144"/>
      <c r="T144"/>
      <c r="U144"/>
      <c r="V144"/>
      <c r="W144"/>
      <c r="X144"/>
      <c r="Y144"/>
      <c r="Z144"/>
    </row>
    <row r="145" spans="2:26">
      <c r="B145"/>
      <c r="C145"/>
      <c r="D145"/>
      <c r="E145"/>
      <c r="F145"/>
      <c r="G145"/>
      <c r="H145"/>
      <c r="I145"/>
      <c r="J145"/>
      <c r="K145"/>
      <c r="L145"/>
      <c r="M145"/>
      <c r="N145"/>
      <c r="O145"/>
      <c r="P145"/>
      <c r="Q145"/>
      <c r="R145"/>
      <c r="S145"/>
      <c r="T145"/>
      <c r="U145"/>
      <c r="V145"/>
      <c r="W145"/>
      <c r="X145"/>
      <c r="Y145"/>
      <c r="Z145"/>
    </row>
    <row r="146" spans="2:26">
      <c r="B146"/>
      <c r="C146"/>
      <c r="D146"/>
      <c r="E146"/>
      <c r="F146"/>
      <c r="G146"/>
      <c r="H146"/>
      <c r="I146"/>
      <c r="J146"/>
      <c r="K146"/>
      <c r="L146"/>
      <c r="M146"/>
      <c r="N146"/>
      <c r="O146"/>
      <c r="P146"/>
      <c r="Q146"/>
      <c r="R146"/>
      <c r="S146"/>
      <c r="T146"/>
      <c r="U146"/>
      <c r="V146"/>
      <c r="W146"/>
      <c r="X146"/>
      <c r="Y146"/>
      <c r="Z146"/>
    </row>
    <row r="147" spans="2:26">
      <c r="B147"/>
      <c r="C147"/>
      <c r="D147"/>
      <c r="E147"/>
      <c r="F147"/>
      <c r="G147"/>
      <c r="H147"/>
      <c r="I147"/>
      <c r="J147"/>
      <c r="K147"/>
      <c r="L147"/>
      <c r="M147"/>
      <c r="N147"/>
      <c r="O147"/>
      <c r="P147"/>
      <c r="Q147"/>
      <c r="R147"/>
      <c r="S147"/>
      <c r="T147"/>
      <c r="U147"/>
      <c r="V147"/>
      <c r="W147"/>
      <c r="X147"/>
      <c r="Y147"/>
      <c r="Z147"/>
    </row>
    <row r="148" spans="2:26">
      <c r="B148"/>
      <c r="C148"/>
      <c r="D148"/>
      <c r="E148"/>
      <c r="F148"/>
      <c r="G148"/>
      <c r="H148"/>
      <c r="I148"/>
      <c r="J148"/>
      <c r="K148"/>
      <c r="L148"/>
      <c r="M148"/>
      <c r="N148"/>
      <c r="O148"/>
      <c r="P148"/>
      <c r="Q148"/>
      <c r="R148"/>
      <c r="S148"/>
      <c r="T148"/>
      <c r="U148"/>
      <c r="V148"/>
      <c r="W148"/>
      <c r="X148"/>
      <c r="Y148"/>
      <c r="Z148"/>
    </row>
    <row r="149" spans="2:26">
      <c r="B149"/>
      <c r="C149"/>
      <c r="D149"/>
      <c r="E149"/>
      <c r="F149"/>
      <c r="G149"/>
      <c r="H149"/>
      <c r="I149"/>
      <c r="J149"/>
      <c r="K149"/>
      <c r="L149"/>
      <c r="M149"/>
      <c r="N149"/>
      <c r="O149"/>
      <c r="P149"/>
      <c r="Q149"/>
      <c r="R149"/>
      <c r="S149"/>
      <c r="T149"/>
      <c r="U149"/>
      <c r="V149"/>
      <c r="W149"/>
      <c r="X149"/>
      <c r="Y149"/>
      <c r="Z149"/>
    </row>
    <row r="150" spans="2:26">
      <c r="B150"/>
      <c r="C150"/>
      <c r="D150"/>
      <c r="E150"/>
      <c r="F150"/>
      <c r="G150"/>
      <c r="H150"/>
      <c r="I150"/>
      <c r="J150"/>
      <c r="K150"/>
      <c r="L150"/>
      <c r="M150"/>
      <c r="N150"/>
      <c r="O150"/>
      <c r="P150"/>
      <c r="Q150"/>
      <c r="R150"/>
      <c r="S150"/>
      <c r="T150"/>
      <c r="U150"/>
      <c r="V150"/>
      <c r="W150"/>
      <c r="X150"/>
      <c r="Y150"/>
      <c r="Z150"/>
    </row>
    <row r="151" spans="2:26">
      <c r="B151"/>
      <c r="C151"/>
      <c r="D151"/>
      <c r="E151"/>
      <c r="F151"/>
      <c r="G151"/>
      <c r="H151"/>
      <c r="I151"/>
      <c r="J151"/>
      <c r="K151"/>
      <c r="L151"/>
      <c r="M151"/>
      <c r="N151"/>
      <c r="O151"/>
      <c r="P151"/>
      <c r="Q151"/>
      <c r="R151"/>
      <c r="S151"/>
      <c r="T151"/>
      <c r="U151"/>
      <c r="V151"/>
      <c r="W151"/>
      <c r="X151"/>
      <c r="Y151"/>
      <c r="Z151"/>
    </row>
    <row r="152" spans="2:26">
      <c r="B152"/>
      <c r="C152"/>
      <c r="D152"/>
      <c r="E152"/>
      <c r="F152"/>
      <c r="G152"/>
      <c r="H152"/>
      <c r="I152"/>
      <c r="J152"/>
      <c r="K152"/>
      <c r="L152"/>
      <c r="M152"/>
      <c r="N152"/>
      <c r="O152"/>
      <c r="P152"/>
      <c r="Q152"/>
      <c r="R152"/>
      <c r="S152"/>
      <c r="T152"/>
      <c r="U152"/>
      <c r="V152"/>
      <c r="W152"/>
      <c r="X152"/>
      <c r="Y152"/>
      <c r="Z152"/>
    </row>
    <row r="153" spans="2:26">
      <c r="B153"/>
      <c r="C153"/>
      <c r="D153"/>
      <c r="E153"/>
      <c r="F153"/>
      <c r="G153"/>
      <c r="H153"/>
      <c r="I153"/>
      <c r="J153"/>
      <c r="K153"/>
      <c r="L153"/>
      <c r="M153"/>
      <c r="N153"/>
      <c r="O153"/>
      <c r="P153"/>
      <c r="Q153"/>
      <c r="R153"/>
      <c r="S153"/>
      <c r="T153"/>
      <c r="U153"/>
      <c r="V153"/>
      <c r="W153"/>
      <c r="X153"/>
      <c r="Y153"/>
      <c r="Z153"/>
    </row>
    <row r="154" spans="2:26">
      <c r="B154"/>
      <c r="C154"/>
      <c r="D154"/>
      <c r="E154"/>
      <c r="F154"/>
      <c r="G154"/>
      <c r="H154"/>
      <c r="I154"/>
      <c r="J154"/>
      <c r="K154"/>
      <c r="L154"/>
      <c r="M154"/>
      <c r="N154"/>
      <c r="O154"/>
      <c r="P154"/>
      <c r="Q154"/>
      <c r="R154"/>
      <c r="S154"/>
      <c r="T154"/>
      <c r="U154"/>
      <c r="V154"/>
      <c r="W154"/>
      <c r="X154"/>
      <c r="Y154"/>
      <c r="Z154"/>
    </row>
    <row r="155" spans="2:26">
      <c r="B155"/>
      <c r="C155"/>
      <c r="D155"/>
      <c r="E155"/>
      <c r="F155"/>
      <c r="G155"/>
      <c r="H155"/>
      <c r="I155"/>
      <c r="J155"/>
      <c r="K155"/>
      <c r="L155"/>
      <c r="M155"/>
      <c r="N155"/>
      <c r="O155"/>
      <c r="P155"/>
      <c r="Q155"/>
      <c r="R155"/>
      <c r="S155"/>
      <c r="T155"/>
      <c r="U155"/>
      <c r="V155"/>
      <c r="W155"/>
      <c r="X155"/>
      <c r="Y155"/>
      <c r="Z155"/>
    </row>
    <row r="156" spans="2:26">
      <c r="B156"/>
      <c r="C156"/>
      <c r="D156"/>
      <c r="E156"/>
      <c r="F156"/>
      <c r="G156"/>
      <c r="H156"/>
      <c r="I156"/>
      <c r="J156"/>
      <c r="K156"/>
      <c r="L156"/>
      <c r="M156"/>
      <c r="N156"/>
      <c r="O156"/>
      <c r="P156"/>
      <c r="Q156"/>
      <c r="R156"/>
      <c r="S156"/>
      <c r="T156"/>
      <c r="U156"/>
      <c r="V156"/>
      <c r="W156"/>
      <c r="X156"/>
      <c r="Y156"/>
      <c r="Z156"/>
    </row>
    <row r="157" spans="2:26">
      <c r="B157"/>
      <c r="C157"/>
      <c r="D157"/>
      <c r="E157"/>
      <c r="F157"/>
      <c r="G157"/>
      <c r="H157"/>
      <c r="I157"/>
      <c r="J157"/>
      <c r="K157"/>
      <c r="L157"/>
      <c r="M157"/>
      <c r="N157"/>
      <c r="O157"/>
      <c r="P157"/>
      <c r="Q157"/>
      <c r="R157"/>
      <c r="S157"/>
      <c r="T157"/>
      <c r="U157"/>
      <c r="V157"/>
      <c r="W157"/>
      <c r="X157"/>
      <c r="Y157"/>
      <c r="Z157"/>
    </row>
    <row r="158" spans="2:26">
      <c r="B158"/>
      <c r="C158"/>
      <c r="D158"/>
      <c r="E158"/>
      <c r="F158"/>
      <c r="G158"/>
      <c r="H158"/>
      <c r="I158"/>
      <c r="J158"/>
      <c r="K158"/>
      <c r="L158"/>
      <c r="M158"/>
      <c r="N158"/>
      <c r="O158"/>
      <c r="P158"/>
      <c r="Q158"/>
      <c r="R158"/>
      <c r="S158"/>
      <c r="T158"/>
      <c r="U158"/>
      <c r="V158"/>
      <c r="W158"/>
      <c r="X158"/>
      <c r="Y158"/>
      <c r="Z158"/>
    </row>
    <row r="159" spans="2:26">
      <c r="B159"/>
      <c r="C159"/>
      <c r="D159"/>
      <c r="E159"/>
      <c r="F159"/>
      <c r="G159"/>
      <c r="H159"/>
      <c r="I159"/>
      <c r="J159"/>
      <c r="K159"/>
      <c r="L159"/>
      <c r="M159"/>
      <c r="N159"/>
      <c r="O159"/>
      <c r="P159"/>
      <c r="Q159"/>
      <c r="R159"/>
      <c r="S159"/>
      <c r="T159"/>
      <c r="U159"/>
      <c r="V159"/>
      <c r="W159"/>
      <c r="X159"/>
      <c r="Y159"/>
      <c r="Z159"/>
    </row>
    <row r="160" spans="2:26">
      <c r="B160"/>
      <c r="C160"/>
      <c r="D160"/>
      <c r="E160"/>
      <c r="F160"/>
      <c r="G160"/>
      <c r="H160"/>
      <c r="I160"/>
      <c r="J160"/>
      <c r="K160"/>
      <c r="L160"/>
      <c r="M160"/>
      <c r="N160"/>
      <c r="O160"/>
      <c r="P160"/>
      <c r="Q160"/>
      <c r="R160"/>
      <c r="S160"/>
      <c r="T160"/>
      <c r="U160"/>
      <c r="V160"/>
      <c r="W160"/>
      <c r="X160"/>
      <c r="Y160"/>
      <c r="Z160"/>
    </row>
    <row r="161" spans="2:26">
      <c r="B161"/>
      <c r="C161"/>
      <c r="D161"/>
      <c r="E161"/>
      <c r="F161"/>
      <c r="G161"/>
      <c r="H161"/>
      <c r="I161"/>
      <c r="J161"/>
      <c r="K161"/>
      <c r="L161"/>
      <c r="M161"/>
      <c r="N161"/>
      <c r="O161"/>
      <c r="P161"/>
      <c r="Q161"/>
      <c r="R161"/>
      <c r="S161"/>
      <c r="T161"/>
      <c r="U161"/>
      <c r="V161"/>
      <c r="W161"/>
      <c r="X161"/>
      <c r="Y161"/>
      <c r="Z161"/>
    </row>
    <row r="162" spans="2:26">
      <c r="B162"/>
      <c r="C162"/>
      <c r="D162"/>
      <c r="E162"/>
      <c r="F162"/>
      <c r="G162"/>
      <c r="H162"/>
      <c r="I162"/>
      <c r="J162"/>
      <c r="K162"/>
      <c r="L162"/>
      <c r="M162"/>
      <c r="N162"/>
      <c r="O162"/>
      <c r="P162"/>
      <c r="Q162"/>
      <c r="R162"/>
      <c r="S162"/>
      <c r="T162"/>
      <c r="U162"/>
      <c r="V162"/>
      <c r="W162"/>
      <c r="X162"/>
      <c r="Y162"/>
      <c r="Z162"/>
    </row>
    <row r="163" spans="2:26">
      <c r="B163"/>
      <c r="C163"/>
      <c r="D163"/>
      <c r="E163"/>
      <c r="F163"/>
      <c r="G163"/>
      <c r="H163"/>
      <c r="I163"/>
      <c r="J163"/>
      <c r="K163"/>
      <c r="L163"/>
      <c r="M163"/>
      <c r="N163"/>
      <c r="O163"/>
      <c r="P163"/>
      <c r="Q163"/>
      <c r="R163"/>
      <c r="S163"/>
      <c r="T163"/>
      <c r="U163"/>
      <c r="V163"/>
      <c r="W163"/>
      <c r="X163"/>
      <c r="Y163"/>
      <c r="Z163"/>
    </row>
    <row r="164" spans="2:26">
      <c r="B164"/>
      <c r="C164"/>
      <c r="D164"/>
      <c r="E164"/>
      <c r="F164"/>
      <c r="G164"/>
      <c r="H164"/>
      <c r="I164"/>
      <c r="J164"/>
      <c r="K164"/>
      <c r="L164"/>
      <c r="M164"/>
      <c r="N164"/>
      <c r="O164"/>
      <c r="P164"/>
      <c r="Q164"/>
      <c r="R164"/>
      <c r="S164"/>
      <c r="T164"/>
      <c r="U164"/>
      <c r="V164"/>
      <c r="W164"/>
      <c r="X164"/>
      <c r="Y164"/>
      <c r="Z164"/>
    </row>
    <row r="165" spans="2:26">
      <c r="B165"/>
      <c r="C165"/>
      <c r="D165"/>
      <c r="E165"/>
      <c r="F165"/>
      <c r="G165"/>
      <c r="H165"/>
      <c r="I165"/>
      <c r="J165"/>
      <c r="K165"/>
      <c r="L165"/>
      <c r="M165"/>
      <c r="N165"/>
      <c r="O165"/>
      <c r="P165"/>
      <c r="Q165"/>
      <c r="R165"/>
      <c r="S165"/>
      <c r="T165"/>
      <c r="U165"/>
      <c r="V165"/>
      <c r="W165"/>
      <c r="X165"/>
      <c r="Y165"/>
      <c r="Z165"/>
    </row>
    <row r="166" spans="2:26">
      <c r="B166"/>
      <c r="C166"/>
      <c r="D166"/>
      <c r="E166"/>
      <c r="F166"/>
      <c r="G166"/>
      <c r="H166"/>
      <c r="I166"/>
      <c r="J166"/>
      <c r="K166"/>
      <c r="L166"/>
      <c r="M166"/>
      <c r="N166"/>
      <c r="O166"/>
      <c r="P166"/>
      <c r="Q166"/>
      <c r="R166"/>
      <c r="S166"/>
      <c r="T166"/>
      <c r="U166"/>
      <c r="V166"/>
      <c r="W166"/>
      <c r="X166"/>
      <c r="Y166"/>
      <c r="Z166"/>
    </row>
    <row r="167" spans="2:26">
      <c r="B167"/>
      <c r="C167"/>
      <c r="D167"/>
      <c r="E167"/>
      <c r="F167"/>
      <c r="G167"/>
      <c r="H167"/>
      <c r="I167"/>
      <c r="J167"/>
      <c r="K167"/>
      <c r="L167"/>
      <c r="M167"/>
      <c r="N167"/>
      <c r="O167"/>
      <c r="P167"/>
      <c r="Q167"/>
      <c r="R167"/>
      <c r="S167"/>
      <c r="T167"/>
      <c r="U167"/>
      <c r="V167"/>
      <c r="W167"/>
      <c r="X167"/>
      <c r="Y167"/>
      <c r="Z167"/>
    </row>
    <row r="168" spans="2:26">
      <c r="B168"/>
      <c r="C168"/>
      <c r="D168"/>
      <c r="E168"/>
      <c r="F168"/>
      <c r="G168"/>
      <c r="H168"/>
      <c r="I168"/>
      <c r="J168"/>
      <c r="K168"/>
      <c r="L168"/>
      <c r="M168"/>
      <c r="N168"/>
      <c r="O168"/>
      <c r="P168"/>
      <c r="Q168"/>
      <c r="R168"/>
      <c r="S168"/>
      <c r="T168"/>
      <c r="U168"/>
      <c r="V168"/>
      <c r="W168"/>
      <c r="X168"/>
      <c r="Y168"/>
      <c r="Z168"/>
    </row>
    <row r="169" spans="2:26">
      <c r="B169"/>
      <c r="C169"/>
      <c r="D169"/>
      <c r="E169"/>
      <c r="F169"/>
      <c r="G169"/>
      <c r="H169"/>
      <c r="I169"/>
      <c r="J169"/>
      <c r="K169"/>
      <c r="L169"/>
      <c r="M169"/>
      <c r="N169"/>
      <c r="O169"/>
      <c r="P169"/>
      <c r="Q169"/>
      <c r="R169"/>
      <c r="S169"/>
      <c r="T169"/>
      <c r="U169"/>
      <c r="V169"/>
      <c r="W169"/>
      <c r="X169"/>
      <c r="Y169"/>
      <c r="Z169"/>
    </row>
    <row r="170" spans="2:26">
      <c r="B170"/>
      <c r="C170"/>
      <c r="D170"/>
      <c r="E170"/>
      <c r="F170"/>
      <c r="G170"/>
      <c r="H170"/>
      <c r="I170"/>
      <c r="J170"/>
      <c r="K170"/>
      <c r="L170"/>
      <c r="M170"/>
      <c r="N170"/>
      <c r="O170"/>
      <c r="P170"/>
      <c r="Q170"/>
      <c r="R170"/>
      <c r="S170"/>
      <c r="T170"/>
      <c r="U170"/>
      <c r="V170"/>
      <c r="W170"/>
      <c r="X170"/>
      <c r="Y170"/>
      <c r="Z170"/>
    </row>
    <row r="171" spans="2:26">
      <c r="B171"/>
      <c r="C171"/>
      <c r="D171"/>
      <c r="E171"/>
      <c r="F171"/>
      <c r="G171"/>
      <c r="H171"/>
      <c r="I171"/>
      <c r="J171"/>
      <c r="K171"/>
      <c r="L171"/>
      <c r="M171"/>
      <c r="N171"/>
      <c r="O171"/>
      <c r="P171"/>
      <c r="Q171"/>
      <c r="R171"/>
      <c r="S171"/>
      <c r="T171"/>
      <c r="U171"/>
      <c r="V171"/>
      <c r="W171"/>
      <c r="X171"/>
      <c r="Y171"/>
      <c r="Z171"/>
    </row>
    <row r="172" spans="2:26">
      <c r="B172"/>
      <c r="C172"/>
      <c r="D172"/>
      <c r="E172"/>
      <c r="F172"/>
      <c r="G172"/>
      <c r="H172"/>
      <c r="I172"/>
      <c r="J172"/>
      <c r="K172"/>
      <c r="L172"/>
      <c r="M172"/>
      <c r="N172"/>
      <c r="O172"/>
      <c r="P172"/>
      <c r="Q172"/>
      <c r="R172"/>
      <c r="S172"/>
      <c r="T172"/>
      <c r="U172"/>
      <c r="V172"/>
      <c r="W172"/>
      <c r="X172"/>
      <c r="Y172"/>
      <c r="Z172"/>
    </row>
    <row r="173" spans="2:26">
      <c r="B173"/>
      <c r="C173"/>
      <c r="D173"/>
      <c r="E173"/>
      <c r="F173"/>
      <c r="G173"/>
      <c r="H173"/>
      <c r="I173"/>
      <c r="J173"/>
      <c r="K173"/>
      <c r="L173"/>
      <c r="M173"/>
      <c r="N173"/>
      <c r="O173"/>
      <c r="P173"/>
      <c r="Q173"/>
      <c r="R173"/>
      <c r="S173"/>
      <c r="T173"/>
      <c r="U173"/>
      <c r="V173"/>
      <c r="W173"/>
      <c r="X173"/>
      <c r="Y173"/>
      <c r="Z173"/>
    </row>
    <row r="174" spans="2:26">
      <c r="B174"/>
      <c r="C174"/>
      <c r="D174"/>
      <c r="E174"/>
      <c r="F174"/>
      <c r="G174"/>
      <c r="H174"/>
      <c r="I174"/>
      <c r="J174"/>
      <c r="K174"/>
      <c r="L174"/>
      <c r="M174"/>
      <c r="N174"/>
      <c r="O174"/>
      <c r="P174"/>
      <c r="Q174"/>
      <c r="R174"/>
      <c r="S174"/>
      <c r="T174"/>
      <c r="U174"/>
      <c r="V174"/>
      <c r="W174"/>
      <c r="X174"/>
      <c r="Y174"/>
      <c r="Z174"/>
    </row>
    <row r="175" spans="2:26">
      <c r="B175"/>
      <c r="C175"/>
      <c r="D175"/>
      <c r="E175"/>
      <c r="F175"/>
      <c r="G175"/>
      <c r="H175"/>
      <c r="I175"/>
      <c r="J175"/>
      <c r="K175"/>
      <c r="L175"/>
      <c r="M175"/>
      <c r="N175"/>
      <c r="O175"/>
      <c r="P175"/>
      <c r="Q175"/>
      <c r="R175"/>
      <c r="S175"/>
      <c r="T175"/>
      <c r="U175"/>
      <c r="V175"/>
      <c r="W175"/>
      <c r="X175"/>
      <c r="Y175"/>
      <c r="Z175"/>
    </row>
    <row r="176" spans="2:26">
      <c r="B176"/>
      <c r="C176"/>
      <c r="D176"/>
      <c r="E176"/>
      <c r="F176"/>
      <c r="G176"/>
      <c r="H176"/>
      <c r="I176"/>
      <c r="J176"/>
      <c r="K176"/>
      <c r="L176"/>
      <c r="M176"/>
      <c r="N176"/>
      <c r="O176"/>
      <c r="P176"/>
      <c r="Q176"/>
      <c r="R176"/>
      <c r="S176"/>
      <c r="T176"/>
      <c r="U176"/>
      <c r="V176"/>
      <c r="W176"/>
      <c r="X176"/>
      <c r="Y176"/>
      <c r="Z176"/>
    </row>
  </sheetData>
  <mergeCells count="25">
    <mergeCell ref="I106:I107"/>
    <mergeCell ref="J106:L106"/>
    <mergeCell ref="M106:M107"/>
    <mergeCell ref="N106:P106"/>
    <mergeCell ref="A22:N22"/>
    <mergeCell ref="K24:N24"/>
    <mergeCell ref="B63:C63"/>
    <mergeCell ref="B66:D66"/>
    <mergeCell ref="B24:H24"/>
    <mergeCell ref="B60:C60"/>
    <mergeCell ref="B62:C62"/>
    <mergeCell ref="B57:I57"/>
    <mergeCell ref="B58:C58"/>
    <mergeCell ref="B59:C59"/>
    <mergeCell ref="B25:F25"/>
    <mergeCell ref="B26:F26"/>
    <mergeCell ref="O51:O69"/>
    <mergeCell ref="P25:R25"/>
    <mergeCell ref="P29:R29"/>
    <mergeCell ref="H13:I13"/>
    <mergeCell ref="E2:N2"/>
    <mergeCell ref="H8:I8"/>
    <mergeCell ref="H6:I6"/>
    <mergeCell ref="C7:E7"/>
    <mergeCell ref="H7:I7"/>
  </mergeCells>
  <printOptions horizontalCentered="1"/>
  <pageMargins left="0.19685039370078741" right="0.19685039370078741" top="0.39370078740157483" bottom="0.39370078740157483" header="0.31496062992125984" footer="0.31496062992125984"/>
  <pageSetup paperSize="9" scale="26" fitToHeight="0" orientation="landscape" r:id="rId1"/>
  <headerFooter>
    <oddFooter>&amp;L&amp;A&amp;RPágina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outlinePr summaryBelow="0" summaryRight="0"/>
    <pageSetUpPr fitToPage="1"/>
  </sheetPr>
  <dimension ref="B1:L30"/>
  <sheetViews>
    <sheetView view="pageBreakPreview" zoomScale="60" zoomScaleNormal="100" workbookViewId="0">
      <selection activeCell="N26" sqref="N26"/>
    </sheetView>
    <sheetView view="pageBreakPreview" zoomScale="60" zoomScaleNormal="100" workbookViewId="1"/>
  </sheetViews>
  <sheetFormatPr defaultColWidth="11.42578125" defaultRowHeight="15"/>
  <cols>
    <col min="1" max="1" width="1.28515625" style="2" customWidth="1"/>
    <col min="2" max="2" width="14.28515625" style="3" bestFit="1" customWidth="1"/>
    <col min="3" max="3" width="66.5703125" style="3" customWidth="1"/>
    <col min="4" max="4" width="23.5703125" style="2" customWidth="1"/>
    <col min="5" max="5" width="15.42578125" style="2" customWidth="1"/>
    <col min="6" max="6" width="13.85546875" style="2" bestFit="1" customWidth="1"/>
    <col min="7" max="7" width="11.5703125" style="2" bestFit="1" customWidth="1"/>
    <col min="8" max="8" width="11.5703125" style="3" customWidth="1"/>
    <col min="9" max="9" width="13.5703125" style="2" bestFit="1" customWidth="1"/>
    <col min="10" max="10" width="19.7109375" style="3" bestFit="1" customWidth="1"/>
    <col min="11" max="11" width="1.7109375" style="2" customWidth="1"/>
    <col min="12" max="12" width="11.42578125" style="2" customWidth="1"/>
    <col min="13" max="257" width="11.42578125" style="2"/>
    <col min="258" max="258" width="20.28515625" style="2" bestFit="1" customWidth="1"/>
    <col min="259" max="259" width="9.85546875" style="2" customWidth="1"/>
    <col min="260" max="260" width="86.5703125" style="2" customWidth="1"/>
    <col min="261" max="261" width="8.7109375" style="2" customWidth="1"/>
    <col min="262" max="262" width="14.28515625" style="2" bestFit="1" customWidth="1"/>
    <col min="263" max="263" width="19.140625" style="2" customWidth="1"/>
    <col min="264" max="264" width="16.5703125" style="2" customWidth="1"/>
    <col min="265" max="265" width="17.5703125" style="2" customWidth="1"/>
    <col min="266" max="266" width="26" style="2" customWidth="1"/>
    <col min="267" max="267" width="96.7109375" style="2" customWidth="1"/>
    <col min="268" max="268" width="11.42578125" style="2" customWidth="1"/>
    <col min="269" max="513" width="11.42578125" style="2"/>
    <col min="514" max="514" width="20.28515625" style="2" bestFit="1" customWidth="1"/>
    <col min="515" max="515" width="9.85546875" style="2" customWidth="1"/>
    <col min="516" max="516" width="86.5703125" style="2" customWidth="1"/>
    <col min="517" max="517" width="8.7109375" style="2" customWidth="1"/>
    <col min="518" max="518" width="14.28515625" style="2" bestFit="1" customWidth="1"/>
    <col min="519" max="519" width="19.140625" style="2" customWidth="1"/>
    <col min="520" max="520" width="16.5703125" style="2" customWidth="1"/>
    <col min="521" max="521" width="17.5703125" style="2" customWidth="1"/>
    <col min="522" max="522" width="26" style="2" customWidth="1"/>
    <col min="523" max="523" width="96.7109375" style="2" customWidth="1"/>
    <col min="524" max="524" width="11.42578125" style="2" customWidth="1"/>
    <col min="525" max="769" width="11.42578125" style="2"/>
    <col min="770" max="770" width="20.28515625" style="2" bestFit="1" customWidth="1"/>
    <col min="771" max="771" width="9.85546875" style="2" customWidth="1"/>
    <col min="772" max="772" width="86.5703125" style="2" customWidth="1"/>
    <col min="773" max="773" width="8.7109375" style="2" customWidth="1"/>
    <col min="774" max="774" width="14.28515625" style="2" bestFit="1" customWidth="1"/>
    <col min="775" max="775" width="19.140625" style="2" customWidth="1"/>
    <col min="776" max="776" width="16.5703125" style="2" customWidth="1"/>
    <col min="777" max="777" width="17.5703125" style="2" customWidth="1"/>
    <col min="778" max="778" width="26" style="2" customWidth="1"/>
    <col min="779" max="779" width="96.7109375" style="2" customWidth="1"/>
    <col min="780" max="780" width="11.42578125" style="2" customWidth="1"/>
    <col min="781" max="1025" width="11.42578125" style="2"/>
    <col min="1026" max="1026" width="20.28515625" style="2" bestFit="1" customWidth="1"/>
    <col min="1027" max="1027" width="9.85546875" style="2" customWidth="1"/>
    <col min="1028" max="1028" width="86.5703125" style="2" customWidth="1"/>
    <col min="1029" max="1029" width="8.7109375" style="2" customWidth="1"/>
    <col min="1030" max="1030" width="14.28515625" style="2" bestFit="1" customWidth="1"/>
    <col min="1031" max="1031" width="19.140625" style="2" customWidth="1"/>
    <col min="1032" max="1032" width="16.5703125" style="2" customWidth="1"/>
    <col min="1033" max="1033" width="17.5703125" style="2" customWidth="1"/>
    <col min="1034" max="1034" width="26" style="2" customWidth="1"/>
    <col min="1035" max="1035" width="96.7109375" style="2" customWidth="1"/>
    <col min="1036" max="1036" width="11.42578125" style="2" customWidth="1"/>
    <col min="1037" max="1281" width="11.42578125" style="2"/>
    <col min="1282" max="1282" width="20.28515625" style="2" bestFit="1" customWidth="1"/>
    <col min="1283" max="1283" width="9.85546875" style="2" customWidth="1"/>
    <col min="1284" max="1284" width="86.5703125" style="2" customWidth="1"/>
    <col min="1285" max="1285" width="8.7109375" style="2" customWidth="1"/>
    <col min="1286" max="1286" width="14.28515625" style="2" bestFit="1" customWidth="1"/>
    <col min="1287" max="1287" width="19.140625" style="2" customWidth="1"/>
    <col min="1288" max="1288" width="16.5703125" style="2" customWidth="1"/>
    <col min="1289" max="1289" width="17.5703125" style="2" customWidth="1"/>
    <col min="1290" max="1290" width="26" style="2" customWidth="1"/>
    <col min="1291" max="1291" width="96.7109375" style="2" customWidth="1"/>
    <col min="1292" max="1292" width="11.42578125" style="2" customWidth="1"/>
    <col min="1293" max="1537" width="11.42578125" style="2"/>
    <col min="1538" max="1538" width="20.28515625" style="2" bestFit="1" customWidth="1"/>
    <col min="1539" max="1539" width="9.85546875" style="2" customWidth="1"/>
    <col min="1540" max="1540" width="86.5703125" style="2" customWidth="1"/>
    <col min="1541" max="1541" width="8.7109375" style="2" customWidth="1"/>
    <col min="1542" max="1542" width="14.28515625" style="2" bestFit="1" customWidth="1"/>
    <col min="1543" max="1543" width="19.140625" style="2" customWidth="1"/>
    <col min="1544" max="1544" width="16.5703125" style="2" customWidth="1"/>
    <col min="1545" max="1545" width="17.5703125" style="2" customWidth="1"/>
    <col min="1546" max="1546" width="26" style="2" customWidth="1"/>
    <col min="1547" max="1547" width="96.7109375" style="2" customWidth="1"/>
    <col min="1548" max="1548" width="11.42578125" style="2" customWidth="1"/>
    <col min="1549" max="1793" width="11.42578125" style="2"/>
    <col min="1794" max="1794" width="20.28515625" style="2" bestFit="1" customWidth="1"/>
    <col min="1795" max="1795" width="9.85546875" style="2" customWidth="1"/>
    <col min="1796" max="1796" width="86.5703125" style="2" customWidth="1"/>
    <col min="1797" max="1797" width="8.7109375" style="2" customWidth="1"/>
    <col min="1798" max="1798" width="14.28515625" style="2" bestFit="1" customWidth="1"/>
    <col min="1799" max="1799" width="19.140625" style="2" customWidth="1"/>
    <col min="1800" max="1800" width="16.5703125" style="2" customWidth="1"/>
    <col min="1801" max="1801" width="17.5703125" style="2" customWidth="1"/>
    <col min="1802" max="1802" width="26" style="2" customWidth="1"/>
    <col min="1803" max="1803" width="96.7109375" style="2" customWidth="1"/>
    <col min="1804" max="1804" width="11.42578125" style="2" customWidth="1"/>
    <col min="1805" max="2049" width="11.42578125" style="2"/>
    <col min="2050" max="2050" width="20.28515625" style="2" bestFit="1" customWidth="1"/>
    <col min="2051" max="2051" width="9.85546875" style="2" customWidth="1"/>
    <col min="2052" max="2052" width="86.5703125" style="2" customWidth="1"/>
    <col min="2053" max="2053" width="8.7109375" style="2" customWidth="1"/>
    <col min="2054" max="2054" width="14.28515625" style="2" bestFit="1" customWidth="1"/>
    <col min="2055" max="2055" width="19.140625" style="2" customWidth="1"/>
    <col min="2056" max="2056" width="16.5703125" style="2" customWidth="1"/>
    <col min="2057" max="2057" width="17.5703125" style="2" customWidth="1"/>
    <col min="2058" max="2058" width="26" style="2" customWidth="1"/>
    <col min="2059" max="2059" width="96.7109375" style="2" customWidth="1"/>
    <col min="2060" max="2060" width="11.42578125" style="2" customWidth="1"/>
    <col min="2061" max="2305" width="11.42578125" style="2"/>
    <col min="2306" max="2306" width="20.28515625" style="2" bestFit="1" customWidth="1"/>
    <col min="2307" max="2307" width="9.85546875" style="2" customWidth="1"/>
    <col min="2308" max="2308" width="86.5703125" style="2" customWidth="1"/>
    <col min="2309" max="2309" width="8.7109375" style="2" customWidth="1"/>
    <col min="2310" max="2310" width="14.28515625" style="2" bestFit="1" customWidth="1"/>
    <col min="2311" max="2311" width="19.140625" style="2" customWidth="1"/>
    <col min="2312" max="2312" width="16.5703125" style="2" customWidth="1"/>
    <col min="2313" max="2313" width="17.5703125" style="2" customWidth="1"/>
    <col min="2314" max="2314" width="26" style="2" customWidth="1"/>
    <col min="2315" max="2315" width="96.7109375" style="2" customWidth="1"/>
    <col min="2316" max="2316" width="11.42578125" style="2" customWidth="1"/>
    <col min="2317" max="2561" width="11.42578125" style="2"/>
    <col min="2562" max="2562" width="20.28515625" style="2" bestFit="1" customWidth="1"/>
    <col min="2563" max="2563" width="9.85546875" style="2" customWidth="1"/>
    <col min="2564" max="2564" width="86.5703125" style="2" customWidth="1"/>
    <col min="2565" max="2565" width="8.7109375" style="2" customWidth="1"/>
    <col min="2566" max="2566" width="14.28515625" style="2" bestFit="1" customWidth="1"/>
    <col min="2567" max="2567" width="19.140625" style="2" customWidth="1"/>
    <col min="2568" max="2568" width="16.5703125" style="2" customWidth="1"/>
    <col min="2569" max="2569" width="17.5703125" style="2" customWidth="1"/>
    <col min="2570" max="2570" width="26" style="2" customWidth="1"/>
    <col min="2571" max="2571" width="96.7109375" style="2" customWidth="1"/>
    <col min="2572" max="2572" width="11.42578125" style="2" customWidth="1"/>
    <col min="2573" max="2817" width="11.42578125" style="2"/>
    <col min="2818" max="2818" width="20.28515625" style="2" bestFit="1" customWidth="1"/>
    <col min="2819" max="2819" width="9.85546875" style="2" customWidth="1"/>
    <col min="2820" max="2820" width="86.5703125" style="2" customWidth="1"/>
    <col min="2821" max="2821" width="8.7109375" style="2" customWidth="1"/>
    <col min="2822" max="2822" width="14.28515625" style="2" bestFit="1" customWidth="1"/>
    <col min="2823" max="2823" width="19.140625" style="2" customWidth="1"/>
    <col min="2824" max="2824" width="16.5703125" style="2" customWidth="1"/>
    <col min="2825" max="2825" width="17.5703125" style="2" customWidth="1"/>
    <col min="2826" max="2826" width="26" style="2" customWidth="1"/>
    <col min="2827" max="2827" width="96.7109375" style="2" customWidth="1"/>
    <col min="2828" max="2828" width="11.42578125" style="2" customWidth="1"/>
    <col min="2829" max="3073" width="11.42578125" style="2"/>
    <col min="3074" max="3074" width="20.28515625" style="2" bestFit="1" customWidth="1"/>
    <col min="3075" max="3075" width="9.85546875" style="2" customWidth="1"/>
    <col min="3076" max="3076" width="86.5703125" style="2" customWidth="1"/>
    <col min="3077" max="3077" width="8.7109375" style="2" customWidth="1"/>
    <col min="3078" max="3078" width="14.28515625" style="2" bestFit="1" customWidth="1"/>
    <col min="3079" max="3079" width="19.140625" style="2" customWidth="1"/>
    <col min="3080" max="3080" width="16.5703125" style="2" customWidth="1"/>
    <col min="3081" max="3081" width="17.5703125" style="2" customWidth="1"/>
    <col min="3082" max="3082" width="26" style="2" customWidth="1"/>
    <col min="3083" max="3083" width="96.7109375" style="2" customWidth="1"/>
    <col min="3084" max="3084" width="11.42578125" style="2" customWidth="1"/>
    <col min="3085" max="3329" width="11.42578125" style="2"/>
    <col min="3330" max="3330" width="20.28515625" style="2" bestFit="1" customWidth="1"/>
    <col min="3331" max="3331" width="9.85546875" style="2" customWidth="1"/>
    <col min="3332" max="3332" width="86.5703125" style="2" customWidth="1"/>
    <col min="3333" max="3333" width="8.7109375" style="2" customWidth="1"/>
    <col min="3334" max="3334" width="14.28515625" style="2" bestFit="1" customWidth="1"/>
    <col min="3335" max="3335" width="19.140625" style="2" customWidth="1"/>
    <col min="3336" max="3336" width="16.5703125" style="2" customWidth="1"/>
    <col min="3337" max="3337" width="17.5703125" style="2" customWidth="1"/>
    <col min="3338" max="3338" width="26" style="2" customWidth="1"/>
    <col min="3339" max="3339" width="96.7109375" style="2" customWidth="1"/>
    <col min="3340" max="3340" width="11.42578125" style="2" customWidth="1"/>
    <col min="3341" max="3585" width="11.42578125" style="2"/>
    <col min="3586" max="3586" width="20.28515625" style="2" bestFit="1" customWidth="1"/>
    <col min="3587" max="3587" width="9.85546875" style="2" customWidth="1"/>
    <col min="3588" max="3588" width="86.5703125" style="2" customWidth="1"/>
    <col min="3589" max="3589" width="8.7109375" style="2" customWidth="1"/>
    <col min="3590" max="3590" width="14.28515625" style="2" bestFit="1" customWidth="1"/>
    <col min="3591" max="3591" width="19.140625" style="2" customWidth="1"/>
    <col min="3592" max="3592" width="16.5703125" style="2" customWidth="1"/>
    <col min="3593" max="3593" width="17.5703125" style="2" customWidth="1"/>
    <col min="3594" max="3594" width="26" style="2" customWidth="1"/>
    <col min="3595" max="3595" width="96.7109375" style="2" customWidth="1"/>
    <col min="3596" max="3596" width="11.42578125" style="2" customWidth="1"/>
    <col min="3597" max="3841" width="11.42578125" style="2"/>
    <col min="3842" max="3842" width="20.28515625" style="2" bestFit="1" customWidth="1"/>
    <col min="3843" max="3843" width="9.85546875" style="2" customWidth="1"/>
    <col min="3844" max="3844" width="86.5703125" style="2" customWidth="1"/>
    <col min="3845" max="3845" width="8.7109375" style="2" customWidth="1"/>
    <col min="3846" max="3846" width="14.28515625" style="2" bestFit="1" customWidth="1"/>
    <col min="3847" max="3847" width="19.140625" style="2" customWidth="1"/>
    <col min="3848" max="3848" width="16.5703125" style="2" customWidth="1"/>
    <col min="3849" max="3849" width="17.5703125" style="2" customWidth="1"/>
    <col min="3850" max="3850" width="26" style="2" customWidth="1"/>
    <col min="3851" max="3851" width="96.7109375" style="2" customWidth="1"/>
    <col min="3852" max="3852" width="11.42578125" style="2" customWidth="1"/>
    <col min="3853" max="4097" width="11.42578125" style="2"/>
    <col min="4098" max="4098" width="20.28515625" style="2" bestFit="1" customWidth="1"/>
    <col min="4099" max="4099" width="9.85546875" style="2" customWidth="1"/>
    <col min="4100" max="4100" width="86.5703125" style="2" customWidth="1"/>
    <col min="4101" max="4101" width="8.7109375" style="2" customWidth="1"/>
    <col min="4102" max="4102" width="14.28515625" style="2" bestFit="1" customWidth="1"/>
    <col min="4103" max="4103" width="19.140625" style="2" customWidth="1"/>
    <col min="4104" max="4104" width="16.5703125" style="2" customWidth="1"/>
    <col min="4105" max="4105" width="17.5703125" style="2" customWidth="1"/>
    <col min="4106" max="4106" width="26" style="2" customWidth="1"/>
    <col min="4107" max="4107" width="96.7109375" style="2" customWidth="1"/>
    <col min="4108" max="4108" width="11.42578125" style="2" customWidth="1"/>
    <col min="4109" max="4353" width="11.42578125" style="2"/>
    <col min="4354" max="4354" width="20.28515625" style="2" bestFit="1" customWidth="1"/>
    <col min="4355" max="4355" width="9.85546875" style="2" customWidth="1"/>
    <col min="4356" max="4356" width="86.5703125" style="2" customWidth="1"/>
    <col min="4357" max="4357" width="8.7109375" style="2" customWidth="1"/>
    <col min="4358" max="4358" width="14.28515625" style="2" bestFit="1" customWidth="1"/>
    <col min="4359" max="4359" width="19.140625" style="2" customWidth="1"/>
    <col min="4360" max="4360" width="16.5703125" style="2" customWidth="1"/>
    <col min="4361" max="4361" width="17.5703125" style="2" customWidth="1"/>
    <col min="4362" max="4362" width="26" style="2" customWidth="1"/>
    <col min="4363" max="4363" width="96.7109375" style="2" customWidth="1"/>
    <col min="4364" max="4364" width="11.42578125" style="2" customWidth="1"/>
    <col min="4365" max="4609" width="11.42578125" style="2"/>
    <col min="4610" max="4610" width="20.28515625" style="2" bestFit="1" customWidth="1"/>
    <col min="4611" max="4611" width="9.85546875" style="2" customWidth="1"/>
    <col min="4612" max="4612" width="86.5703125" style="2" customWidth="1"/>
    <col min="4613" max="4613" width="8.7109375" style="2" customWidth="1"/>
    <col min="4614" max="4614" width="14.28515625" style="2" bestFit="1" customWidth="1"/>
    <col min="4615" max="4615" width="19.140625" style="2" customWidth="1"/>
    <col min="4616" max="4616" width="16.5703125" style="2" customWidth="1"/>
    <col min="4617" max="4617" width="17.5703125" style="2" customWidth="1"/>
    <col min="4618" max="4618" width="26" style="2" customWidth="1"/>
    <col min="4619" max="4619" width="96.7109375" style="2" customWidth="1"/>
    <col min="4620" max="4620" width="11.42578125" style="2" customWidth="1"/>
    <col min="4621" max="4865" width="11.42578125" style="2"/>
    <col min="4866" max="4866" width="20.28515625" style="2" bestFit="1" customWidth="1"/>
    <col min="4867" max="4867" width="9.85546875" style="2" customWidth="1"/>
    <col min="4868" max="4868" width="86.5703125" style="2" customWidth="1"/>
    <col min="4869" max="4869" width="8.7109375" style="2" customWidth="1"/>
    <col min="4870" max="4870" width="14.28515625" style="2" bestFit="1" customWidth="1"/>
    <col min="4871" max="4871" width="19.140625" style="2" customWidth="1"/>
    <col min="4872" max="4872" width="16.5703125" style="2" customWidth="1"/>
    <col min="4873" max="4873" width="17.5703125" style="2" customWidth="1"/>
    <col min="4874" max="4874" width="26" style="2" customWidth="1"/>
    <col min="4875" max="4875" width="96.7109375" style="2" customWidth="1"/>
    <col min="4876" max="4876" width="11.42578125" style="2" customWidth="1"/>
    <col min="4877" max="5121" width="11.42578125" style="2"/>
    <col min="5122" max="5122" width="20.28515625" style="2" bestFit="1" customWidth="1"/>
    <col min="5123" max="5123" width="9.85546875" style="2" customWidth="1"/>
    <col min="5124" max="5124" width="86.5703125" style="2" customWidth="1"/>
    <col min="5125" max="5125" width="8.7109375" style="2" customWidth="1"/>
    <col min="5126" max="5126" width="14.28515625" style="2" bestFit="1" customWidth="1"/>
    <col min="5127" max="5127" width="19.140625" style="2" customWidth="1"/>
    <col min="5128" max="5128" width="16.5703125" style="2" customWidth="1"/>
    <col min="5129" max="5129" width="17.5703125" style="2" customWidth="1"/>
    <col min="5130" max="5130" width="26" style="2" customWidth="1"/>
    <col min="5131" max="5131" width="96.7109375" style="2" customWidth="1"/>
    <col min="5132" max="5132" width="11.42578125" style="2" customWidth="1"/>
    <col min="5133" max="5377" width="11.42578125" style="2"/>
    <col min="5378" max="5378" width="20.28515625" style="2" bestFit="1" customWidth="1"/>
    <col min="5379" max="5379" width="9.85546875" style="2" customWidth="1"/>
    <col min="5380" max="5380" width="86.5703125" style="2" customWidth="1"/>
    <col min="5381" max="5381" width="8.7109375" style="2" customWidth="1"/>
    <col min="5382" max="5382" width="14.28515625" style="2" bestFit="1" customWidth="1"/>
    <col min="5383" max="5383" width="19.140625" style="2" customWidth="1"/>
    <col min="5384" max="5384" width="16.5703125" style="2" customWidth="1"/>
    <col min="5385" max="5385" width="17.5703125" style="2" customWidth="1"/>
    <col min="5386" max="5386" width="26" style="2" customWidth="1"/>
    <col min="5387" max="5387" width="96.7109375" style="2" customWidth="1"/>
    <col min="5388" max="5388" width="11.42578125" style="2" customWidth="1"/>
    <col min="5389" max="5633" width="11.42578125" style="2"/>
    <col min="5634" max="5634" width="20.28515625" style="2" bestFit="1" customWidth="1"/>
    <col min="5635" max="5635" width="9.85546875" style="2" customWidth="1"/>
    <col min="5636" max="5636" width="86.5703125" style="2" customWidth="1"/>
    <col min="5637" max="5637" width="8.7109375" style="2" customWidth="1"/>
    <col min="5638" max="5638" width="14.28515625" style="2" bestFit="1" customWidth="1"/>
    <col min="5639" max="5639" width="19.140625" style="2" customWidth="1"/>
    <col min="5640" max="5640" width="16.5703125" style="2" customWidth="1"/>
    <col min="5641" max="5641" width="17.5703125" style="2" customWidth="1"/>
    <col min="5642" max="5642" width="26" style="2" customWidth="1"/>
    <col min="5643" max="5643" width="96.7109375" style="2" customWidth="1"/>
    <col min="5644" max="5644" width="11.42578125" style="2" customWidth="1"/>
    <col min="5645" max="5889" width="11.42578125" style="2"/>
    <col min="5890" max="5890" width="20.28515625" style="2" bestFit="1" customWidth="1"/>
    <col min="5891" max="5891" width="9.85546875" style="2" customWidth="1"/>
    <col min="5892" max="5892" width="86.5703125" style="2" customWidth="1"/>
    <col min="5893" max="5893" width="8.7109375" style="2" customWidth="1"/>
    <col min="5894" max="5894" width="14.28515625" style="2" bestFit="1" customWidth="1"/>
    <col min="5895" max="5895" width="19.140625" style="2" customWidth="1"/>
    <col min="5896" max="5896" width="16.5703125" style="2" customWidth="1"/>
    <col min="5897" max="5897" width="17.5703125" style="2" customWidth="1"/>
    <col min="5898" max="5898" width="26" style="2" customWidth="1"/>
    <col min="5899" max="5899" width="96.7109375" style="2" customWidth="1"/>
    <col min="5900" max="5900" width="11.42578125" style="2" customWidth="1"/>
    <col min="5901" max="6145" width="11.42578125" style="2"/>
    <col min="6146" max="6146" width="20.28515625" style="2" bestFit="1" customWidth="1"/>
    <col min="6147" max="6147" width="9.85546875" style="2" customWidth="1"/>
    <col min="6148" max="6148" width="86.5703125" style="2" customWidth="1"/>
    <col min="6149" max="6149" width="8.7109375" style="2" customWidth="1"/>
    <col min="6150" max="6150" width="14.28515625" style="2" bestFit="1" customWidth="1"/>
    <col min="6151" max="6151" width="19.140625" style="2" customWidth="1"/>
    <col min="6152" max="6152" width="16.5703125" style="2" customWidth="1"/>
    <col min="6153" max="6153" width="17.5703125" style="2" customWidth="1"/>
    <col min="6154" max="6154" width="26" style="2" customWidth="1"/>
    <col min="6155" max="6155" width="96.7109375" style="2" customWidth="1"/>
    <col min="6156" max="6156" width="11.42578125" style="2" customWidth="1"/>
    <col min="6157" max="6401" width="11.42578125" style="2"/>
    <col min="6402" max="6402" width="20.28515625" style="2" bestFit="1" customWidth="1"/>
    <col min="6403" max="6403" width="9.85546875" style="2" customWidth="1"/>
    <col min="6404" max="6404" width="86.5703125" style="2" customWidth="1"/>
    <col min="6405" max="6405" width="8.7109375" style="2" customWidth="1"/>
    <col min="6406" max="6406" width="14.28515625" style="2" bestFit="1" customWidth="1"/>
    <col min="6407" max="6407" width="19.140625" style="2" customWidth="1"/>
    <col min="6408" max="6408" width="16.5703125" style="2" customWidth="1"/>
    <col min="6409" max="6409" width="17.5703125" style="2" customWidth="1"/>
    <col min="6410" max="6410" width="26" style="2" customWidth="1"/>
    <col min="6411" max="6411" width="96.7109375" style="2" customWidth="1"/>
    <col min="6412" max="6412" width="11.42578125" style="2" customWidth="1"/>
    <col min="6413" max="6657" width="11.42578125" style="2"/>
    <col min="6658" max="6658" width="20.28515625" style="2" bestFit="1" customWidth="1"/>
    <col min="6659" max="6659" width="9.85546875" style="2" customWidth="1"/>
    <col min="6660" max="6660" width="86.5703125" style="2" customWidth="1"/>
    <col min="6661" max="6661" width="8.7109375" style="2" customWidth="1"/>
    <col min="6662" max="6662" width="14.28515625" style="2" bestFit="1" customWidth="1"/>
    <col min="6663" max="6663" width="19.140625" style="2" customWidth="1"/>
    <col min="6664" max="6664" width="16.5703125" style="2" customWidth="1"/>
    <col min="6665" max="6665" width="17.5703125" style="2" customWidth="1"/>
    <col min="6666" max="6666" width="26" style="2" customWidth="1"/>
    <col min="6667" max="6667" width="96.7109375" style="2" customWidth="1"/>
    <col min="6668" max="6668" width="11.42578125" style="2" customWidth="1"/>
    <col min="6669" max="6913" width="11.42578125" style="2"/>
    <col min="6914" max="6914" width="20.28515625" style="2" bestFit="1" customWidth="1"/>
    <col min="6915" max="6915" width="9.85546875" style="2" customWidth="1"/>
    <col min="6916" max="6916" width="86.5703125" style="2" customWidth="1"/>
    <col min="6917" max="6917" width="8.7109375" style="2" customWidth="1"/>
    <col min="6918" max="6918" width="14.28515625" style="2" bestFit="1" customWidth="1"/>
    <col min="6919" max="6919" width="19.140625" style="2" customWidth="1"/>
    <col min="6920" max="6920" width="16.5703125" style="2" customWidth="1"/>
    <col min="6921" max="6921" width="17.5703125" style="2" customWidth="1"/>
    <col min="6922" max="6922" width="26" style="2" customWidth="1"/>
    <col min="6923" max="6923" width="96.7109375" style="2" customWidth="1"/>
    <col min="6924" max="6924" width="11.42578125" style="2" customWidth="1"/>
    <col min="6925" max="7169" width="11.42578125" style="2"/>
    <col min="7170" max="7170" width="20.28515625" style="2" bestFit="1" customWidth="1"/>
    <col min="7171" max="7171" width="9.85546875" style="2" customWidth="1"/>
    <col min="7172" max="7172" width="86.5703125" style="2" customWidth="1"/>
    <col min="7173" max="7173" width="8.7109375" style="2" customWidth="1"/>
    <col min="7174" max="7174" width="14.28515625" style="2" bestFit="1" customWidth="1"/>
    <col min="7175" max="7175" width="19.140625" style="2" customWidth="1"/>
    <col min="7176" max="7176" width="16.5703125" style="2" customWidth="1"/>
    <col min="7177" max="7177" width="17.5703125" style="2" customWidth="1"/>
    <col min="7178" max="7178" width="26" style="2" customWidth="1"/>
    <col min="7179" max="7179" width="96.7109375" style="2" customWidth="1"/>
    <col min="7180" max="7180" width="11.42578125" style="2" customWidth="1"/>
    <col min="7181" max="7425" width="11.42578125" style="2"/>
    <col min="7426" max="7426" width="20.28515625" style="2" bestFit="1" customWidth="1"/>
    <col min="7427" max="7427" width="9.85546875" style="2" customWidth="1"/>
    <col min="7428" max="7428" width="86.5703125" style="2" customWidth="1"/>
    <col min="7429" max="7429" width="8.7109375" style="2" customWidth="1"/>
    <col min="7430" max="7430" width="14.28515625" style="2" bestFit="1" customWidth="1"/>
    <col min="7431" max="7431" width="19.140625" style="2" customWidth="1"/>
    <col min="7432" max="7432" width="16.5703125" style="2" customWidth="1"/>
    <col min="7433" max="7433" width="17.5703125" style="2" customWidth="1"/>
    <col min="7434" max="7434" width="26" style="2" customWidth="1"/>
    <col min="7435" max="7435" width="96.7109375" style="2" customWidth="1"/>
    <col min="7436" max="7436" width="11.42578125" style="2" customWidth="1"/>
    <col min="7437" max="7681" width="11.42578125" style="2"/>
    <col min="7682" max="7682" width="20.28515625" style="2" bestFit="1" customWidth="1"/>
    <col min="7683" max="7683" width="9.85546875" style="2" customWidth="1"/>
    <col min="7684" max="7684" width="86.5703125" style="2" customWidth="1"/>
    <col min="7685" max="7685" width="8.7109375" style="2" customWidth="1"/>
    <col min="7686" max="7686" width="14.28515625" style="2" bestFit="1" customWidth="1"/>
    <col min="7687" max="7687" width="19.140625" style="2" customWidth="1"/>
    <col min="7688" max="7688" width="16.5703125" style="2" customWidth="1"/>
    <col min="7689" max="7689" width="17.5703125" style="2" customWidth="1"/>
    <col min="7690" max="7690" width="26" style="2" customWidth="1"/>
    <col min="7691" max="7691" width="96.7109375" style="2" customWidth="1"/>
    <col min="7692" max="7692" width="11.42578125" style="2" customWidth="1"/>
    <col min="7693" max="7937" width="11.42578125" style="2"/>
    <col min="7938" max="7938" width="20.28515625" style="2" bestFit="1" customWidth="1"/>
    <col min="7939" max="7939" width="9.85546875" style="2" customWidth="1"/>
    <col min="7940" max="7940" width="86.5703125" style="2" customWidth="1"/>
    <col min="7941" max="7941" width="8.7109375" style="2" customWidth="1"/>
    <col min="7942" max="7942" width="14.28515625" style="2" bestFit="1" customWidth="1"/>
    <col min="7943" max="7943" width="19.140625" style="2" customWidth="1"/>
    <col min="7944" max="7944" width="16.5703125" style="2" customWidth="1"/>
    <col min="7945" max="7945" width="17.5703125" style="2" customWidth="1"/>
    <col min="7946" max="7946" width="26" style="2" customWidth="1"/>
    <col min="7947" max="7947" width="96.7109375" style="2" customWidth="1"/>
    <col min="7948" max="7948" width="11.42578125" style="2" customWidth="1"/>
    <col min="7949" max="8193" width="11.42578125" style="2"/>
    <col min="8194" max="8194" width="20.28515625" style="2" bestFit="1" customWidth="1"/>
    <col min="8195" max="8195" width="9.85546875" style="2" customWidth="1"/>
    <col min="8196" max="8196" width="86.5703125" style="2" customWidth="1"/>
    <col min="8197" max="8197" width="8.7109375" style="2" customWidth="1"/>
    <col min="8198" max="8198" width="14.28515625" style="2" bestFit="1" customWidth="1"/>
    <col min="8199" max="8199" width="19.140625" style="2" customWidth="1"/>
    <col min="8200" max="8200" width="16.5703125" style="2" customWidth="1"/>
    <col min="8201" max="8201" width="17.5703125" style="2" customWidth="1"/>
    <col min="8202" max="8202" width="26" style="2" customWidth="1"/>
    <col min="8203" max="8203" width="96.7109375" style="2" customWidth="1"/>
    <col min="8204" max="8204" width="11.42578125" style="2" customWidth="1"/>
    <col min="8205" max="8449" width="11.42578125" style="2"/>
    <col min="8450" max="8450" width="20.28515625" style="2" bestFit="1" customWidth="1"/>
    <col min="8451" max="8451" width="9.85546875" style="2" customWidth="1"/>
    <col min="8452" max="8452" width="86.5703125" style="2" customWidth="1"/>
    <col min="8453" max="8453" width="8.7109375" style="2" customWidth="1"/>
    <col min="8454" max="8454" width="14.28515625" style="2" bestFit="1" customWidth="1"/>
    <col min="8455" max="8455" width="19.140625" style="2" customWidth="1"/>
    <col min="8456" max="8456" width="16.5703125" style="2" customWidth="1"/>
    <col min="8457" max="8457" width="17.5703125" style="2" customWidth="1"/>
    <col min="8458" max="8458" width="26" style="2" customWidth="1"/>
    <col min="8459" max="8459" width="96.7109375" style="2" customWidth="1"/>
    <col min="8460" max="8460" width="11.42578125" style="2" customWidth="1"/>
    <col min="8461" max="8705" width="11.42578125" style="2"/>
    <col min="8706" max="8706" width="20.28515625" style="2" bestFit="1" customWidth="1"/>
    <col min="8707" max="8707" width="9.85546875" style="2" customWidth="1"/>
    <col min="8708" max="8708" width="86.5703125" style="2" customWidth="1"/>
    <col min="8709" max="8709" width="8.7109375" style="2" customWidth="1"/>
    <col min="8710" max="8710" width="14.28515625" style="2" bestFit="1" customWidth="1"/>
    <col min="8711" max="8711" width="19.140625" style="2" customWidth="1"/>
    <col min="8712" max="8712" width="16.5703125" style="2" customWidth="1"/>
    <col min="8713" max="8713" width="17.5703125" style="2" customWidth="1"/>
    <col min="8714" max="8714" width="26" style="2" customWidth="1"/>
    <col min="8715" max="8715" width="96.7109375" style="2" customWidth="1"/>
    <col min="8716" max="8716" width="11.42578125" style="2" customWidth="1"/>
    <col min="8717" max="8961" width="11.42578125" style="2"/>
    <col min="8962" max="8962" width="20.28515625" style="2" bestFit="1" customWidth="1"/>
    <col min="8963" max="8963" width="9.85546875" style="2" customWidth="1"/>
    <col min="8964" max="8964" width="86.5703125" style="2" customWidth="1"/>
    <col min="8965" max="8965" width="8.7109375" style="2" customWidth="1"/>
    <col min="8966" max="8966" width="14.28515625" style="2" bestFit="1" customWidth="1"/>
    <col min="8967" max="8967" width="19.140625" style="2" customWidth="1"/>
    <col min="8968" max="8968" width="16.5703125" style="2" customWidth="1"/>
    <col min="8969" max="8969" width="17.5703125" style="2" customWidth="1"/>
    <col min="8970" max="8970" width="26" style="2" customWidth="1"/>
    <col min="8971" max="8971" width="96.7109375" style="2" customWidth="1"/>
    <col min="8972" max="8972" width="11.42578125" style="2" customWidth="1"/>
    <col min="8973" max="9217" width="11.42578125" style="2"/>
    <col min="9218" max="9218" width="20.28515625" style="2" bestFit="1" customWidth="1"/>
    <col min="9219" max="9219" width="9.85546875" style="2" customWidth="1"/>
    <col min="9220" max="9220" width="86.5703125" style="2" customWidth="1"/>
    <col min="9221" max="9221" width="8.7109375" style="2" customWidth="1"/>
    <col min="9222" max="9222" width="14.28515625" style="2" bestFit="1" customWidth="1"/>
    <col min="9223" max="9223" width="19.140625" style="2" customWidth="1"/>
    <col min="9224" max="9224" width="16.5703125" style="2" customWidth="1"/>
    <col min="9225" max="9225" width="17.5703125" style="2" customWidth="1"/>
    <col min="9226" max="9226" width="26" style="2" customWidth="1"/>
    <col min="9227" max="9227" width="96.7109375" style="2" customWidth="1"/>
    <col min="9228" max="9228" width="11.42578125" style="2" customWidth="1"/>
    <col min="9229" max="9473" width="11.42578125" style="2"/>
    <col min="9474" max="9474" width="20.28515625" style="2" bestFit="1" customWidth="1"/>
    <col min="9475" max="9475" width="9.85546875" style="2" customWidth="1"/>
    <col min="9476" max="9476" width="86.5703125" style="2" customWidth="1"/>
    <col min="9477" max="9477" width="8.7109375" style="2" customWidth="1"/>
    <col min="9478" max="9478" width="14.28515625" style="2" bestFit="1" customWidth="1"/>
    <col min="9479" max="9479" width="19.140625" style="2" customWidth="1"/>
    <col min="9480" max="9480" width="16.5703125" style="2" customWidth="1"/>
    <col min="9481" max="9481" width="17.5703125" style="2" customWidth="1"/>
    <col min="9482" max="9482" width="26" style="2" customWidth="1"/>
    <col min="9483" max="9483" width="96.7109375" style="2" customWidth="1"/>
    <col min="9484" max="9484" width="11.42578125" style="2" customWidth="1"/>
    <col min="9485" max="9729" width="11.42578125" style="2"/>
    <col min="9730" max="9730" width="20.28515625" style="2" bestFit="1" customWidth="1"/>
    <col min="9731" max="9731" width="9.85546875" style="2" customWidth="1"/>
    <col min="9732" max="9732" width="86.5703125" style="2" customWidth="1"/>
    <col min="9733" max="9733" width="8.7109375" style="2" customWidth="1"/>
    <col min="9734" max="9734" width="14.28515625" style="2" bestFit="1" customWidth="1"/>
    <col min="9735" max="9735" width="19.140625" style="2" customWidth="1"/>
    <col min="9736" max="9736" width="16.5703125" style="2" customWidth="1"/>
    <col min="9737" max="9737" width="17.5703125" style="2" customWidth="1"/>
    <col min="9738" max="9738" width="26" style="2" customWidth="1"/>
    <col min="9739" max="9739" width="96.7109375" style="2" customWidth="1"/>
    <col min="9740" max="9740" width="11.42578125" style="2" customWidth="1"/>
    <col min="9741" max="9985" width="11.42578125" style="2"/>
    <col min="9986" max="9986" width="20.28515625" style="2" bestFit="1" customWidth="1"/>
    <col min="9987" max="9987" width="9.85546875" style="2" customWidth="1"/>
    <col min="9988" max="9988" width="86.5703125" style="2" customWidth="1"/>
    <col min="9989" max="9989" width="8.7109375" style="2" customWidth="1"/>
    <col min="9990" max="9990" width="14.28515625" style="2" bestFit="1" customWidth="1"/>
    <col min="9991" max="9991" width="19.140625" style="2" customWidth="1"/>
    <col min="9992" max="9992" width="16.5703125" style="2" customWidth="1"/>
    <col min="9993" max="9993" width="17.5703125" style="2" customWidth="1"/>
    <col min="9994" max="9994" width="26" style="2" customWidth="1"/>
    <col min="9995" max="9995" width="96.7109375" style="2" customWidth="1"/>
    <col min="9996" max="9996" width="11.42578125" style="2" customWidth="1"/>
    <col min="9997" max="10241" width="11.42578125" style="2"/>
    <col min="10242" max="10242" width="20.28515625" style="2" bestFit="1" customWidth="1"/>
    <col min="10243" max="10243" width="9.85546875" style="2" customWidth="1"/>
    <col min="10244" max="10244" width="86.5703125" style="2" customWidth="1"/>
    <col min="10245" max="10245" width="8.7109375" style="2" customWidth="1"/>
    <col min="10246" max="10246" width="14.28515625" style="2" bestFit="1" customWidth="1"/>
    <col min="10247" max="10247" width="19.140625" style="2" customWidth="1"/>
    <col min="10248" max="10248" width="16.5703125" style="2" customWidth="1"/>
    <col min="10249" max="10249" width="17.5703125" style="2" customWidth="1"/>
    <col min="10250" max="10250" width="26" style="2" customWidth="1"/>
    <col min="10251" max="10251" width="96.7109375" style="2" customWidth="1"/>
    <col min="10252" max="10252" width="11.42578125" style="2" customWidth="1"/>
    <col min="10253" max="10497" width="11.42578125" style="2"/>
    <col min="10498" max="10498" width="20.28515625" style="2" bestFit="1" customWidth="1"/>
    <col min="10499" max="10499" width="9.85546875" style="2" customWidth="1"/>
    <col min="10500" max="10500" width="86.5703125" style="2" customWidth="1"/>
    <col min="10501" max="10501" width="8.7109375" style="2" customWidth="1"/>
    <col min="10502" max="10502" width="14.28515625" style="2" bestFit="1" customWidth="1"/>
    <col min="10503" max="10503" width="19.140625" style="2" customWidth="1"/>
    <col min="10504" max="10504" width="16.5703125" style="2" customWidth="1"/>
    <col min="10505" max="10505" width="17.5703125" style="2" customWidth="1"/>
    <col min="10506" max="10506" width="26" style="2" customWidth="1"/>
    <col min="10507" max="10507" width="96.7109375" style="2" customWidth="1"/>
    <col min="10508" max="10508" width="11.42578125" style="2" customWidth="1"/>
    <col min="10509" max="10753" width="11.42578125" style="2"/>
    <col min="10754" max="10754" width="20.28515625" style="2" bestFit="1" customWidth="1"/>
    <col min="10755" max="10755" width="9.85546875" style="2" customWidth="1"/>
    <col min="10756" max="10756" width="86.5703125" style="2" customWidth="1"/>
    <col min="10757" max="10757" width="8.7109375" style="2" customWidth="1"/>
    <col min="10758" max="10758" width="14.28515625" style="2" bestFit="1" customWidth="1"/>
    <col min="10759" max="10759" width="19.140625" style="2" customWidth="1"/>
    <col min="10760" max="10760" width="16.5703125" style="2" customWidth="1"/>
    <col min="10761" max="10761" width="17.5703125" style="2" customWidth="1"/>
    <col min="10762" max="10762" width="26" style="2" customWidth="1"/>
    <col min="10763" max="10763" width="96.7109375" style="2" customWidth="1"/>
    <col min="10764" max="10764" width="11.42578125" style="2" customWidth="1"/>
    <col min="10765" max="11009" width="11.42578125" style="2"/>
    <col min="11010" max="11010" width="20.28515625" style="2" bestFit="1" customWidth="1"/>
    <col min="11011" max="11011" width="9.85546875" style="2" customWidth="1"/>
    <col min="11012" max="11012" width="86.5703125" style="2" customWidth="1"/>
    <col min="11013" max="11013" width="8.7109375" style="2" customWidth="1"/>
    <col min="11014" max="11014" width="14.28515625" style="2" bestFit="1" customWidth="1"/>
    <col min="11015" max="11015" width="19.140625" style="2" customWidth="1"/>
    <col min="11016" max="11016" width="16.5703125" style="2" customWidth="1"/>
    <col min="11017" max="11017" width="17.5703125" style="2" customWidth="1"/>
    <col min="11018" max="11018" width="26" style="2" customWidth="1"/>
    <col min="11019" max="11019" width="96.7109375" style="2" customWidth="1"/>
    <col min="11020" max="11020" width="11.42578125" style="2" customWidth="1"/>
    <col min="11021" max="11265" width="11.42578125" style="2"/>
    <col min="11266" max="11266" width="20.28515625" style="2" bestFit="1" customWidth="1"/>
    <col min="11267" max="11267" width="9.85546875" style="2" customWidth="1"/>
    <col min="11268" max="11268" width="86.5703125" style="2" customWidth="1"/>
    <col min="11269" max="11269" width="8.7109375" style="2" customWidth="1"/>
    <col min="11270" max="11270" width="14.28515625" style="2" bestFit="1" customWidth="1"/>
    <col min="11271" max="11271" width="19.140625" style="2" customWidth="1"/>
    <col min="11272" max="11272" width="16.5703125" style="2" customWidth="1"/>
    <col min="11273" max="11273" width="17.5703125" style="2" customWidth="1"/>
    <col min="11274" max="11274" width="26" style="2" customWidth="1"/>
    <col min="11275" max="11275" width="96.7109375" style="2" customWidth="1"/>
    <col min="11276" max="11276" width="11.42578125" style="2" customWidth="1"/>
    <col min="11277" max="11521" width="11.42578125" style="2"/>
    <col min="11522" max="11522" width="20.28515625" style="2" bestFit="1" customWidth="1"/>
    <col min="11523" max="11523" width="9.85546875" style="2" customWidth="1"/>
    <col min="11524" max="11524" width="86.5703125" style="2" customWidth="1"/>
    <col min="11525" max="11525" width="8.7109375" style="2" customWidth="1"/>
    <col min="11526" max="11526" width="14.28515625" style="2" bestFit="1" customWidth="1"/>
    <col min="11527" max="11527" width="19.140625" style="2" customWidth="1"/>
    <col min="11528" max="11528" width="16.5703125" style="2" customWidth="1"/>
    <col min="11529" max="11529" width="17.5703125" style="2" customWidth="1"/>
    <col min="11530" max="11530" width="26" style="2" customWidth="1"/>
    <col min="11531" max="11531" width="96.7109375" style="2" customWidth="1"/>
    <col min="11532" max="11532" width="11.42578125" style="2" customWidth="1"/>
    <col min="11533" max="11777" width="11.42578125" style="2"/>
    <col min="11778" max="11778" width="20.28515625" style="2" bestFit="1" customWidth="1"/>
    <col min="11779" max="11779" width="9.85546875" style="2" customWidth="1"/>
    <col min="11780" max="11780" width="86.5703125" style="2" customWidth="1"/>
    <col min="11781" max="11781" width="8.7109375" style="2" customWidth="1"/>
    <col min="11782" max="11782" width="14.28515625" style="2" bestFit="1" customWidth="1"/>
    <col min="11783" max="11783" width="19.140625" style="2" customWidth="1"/>
    <col min="11784" max="11784" width="16.5703125" style="2" customWidth="1"/>
    <col min="11785" max="11785" width="17.5703125" style="2" customWidth="1"/>
    <col min="11786" max="11786" width="26" style="2" customWidth="1"/>
    <col min="11787" max="11787" width="96.7109375" style="2" customWidth="1"/>
    <col min="11788" max="11788" width="11.42578125" style="2" customWidth="1"/>
    <col min="11789" max="12033" width="11.42578125" style="2"/>
    <col min="12034" max="12034" width="20.28515625" style="2" bestFit="1" customWidth="1"/>
    <col min="12035" max="12035" width="9.85546875" style="2" customWidth="1"/>
    <col min="12036" max="12036" width="86.5703125" style="2" customWidth="1"/>
    <col min="12037" max="12037" width="8.7109375" style="2" customWidth="1"/>
    <col min="12038" max="12038" width="14.28515625" style="2" bestFit="1" customWidth="1"/>
    <col min="12039" max="12039" width="19.140625" style="2" customWidth="1"/>
    <col min="12040" max="12040" width="16.5703125" style="2" customWidth="1"/>
    <col min="12041" max="12041" width="17.5703125" style="2" customWidth="1"/>
    <col min="12042" max="12042" width="26" style="2" customWidth="1"/>
    <col min="12043" max="12043" width="96.7109375" style="2" customWidth="1"/>
    <col min="12044" max="12044" width="11.42578125" style="2" customWidth="1"/>
    <col min="12045" max="12289" width="11.42578125" style="2"/>
    <col min="12290" max="12290" width="20.28515625" style="2" bestFit="1" customWidth="1"/>
    <col min="12291" max="12291" width="9.85546875" style="2" customWidth="1"/>
    <col min="12292" max="12292" width="86.5703125" style="2" customWidth="1"/>
    <col min="12293" max="12293" width="8.7109375" style="2" customWidth="1"/>
    <col min="12294" max="12294" width="14.28515625" style="2" bestFit="1" customWidth="1"/>
    <col min="12295" max="12295" width="19.140625" style="2" customWidth="1"/>
    <col min="12296" max="12296" width="16.5703125" style="2" customWidth="1"/>
    <col min="12297" max="12297" width="17.5703125" style="2" customWidth="1"/>
    <col min="12298" max="12298" width="26" style="2" customWidth="1"/>
    <col min="12299" max="12299" width="96.7109375" style="2" customWidth="1"/>
    <col min="12300" max="12300" width="11.42578125" style="2" customWidth="1"/>
    <col min="12301" max="12545" width="11.42578125" style="2"/>
    <col min="12546" max="12546" width="20.28515625" style="2" bestFit="1" customWidth="1"/>
    <col min="12547" max="12547" width="9.85546875" style="2" customWidth="1"/>
    <col min="12548" max="12548" width="86.5703125" style="2" customWidth="1"/>
    <col min="12549" max="12549" width="8.7109375" style="2" customWidth="1"/>
    <col min="12550" max="12550" width="14.28515625" style="2" bestFit="1" customWidth="1"/>
    <col min="12551" max="12551" width="19.140625" style="2" customWidth="1"/>
    <col min="12552" max="12552" width="16.5703125" style="2" customWidth="1"/>
    <col min="12553" max="12553" width="17.5703125" style="2" customWidth="1"/>
    <col min="12554" max="12554" width="26" style="2" customWidth="1"/>
    <col min="12555" max="12555" width="96.7109375" style="2" customWidth="1"/>
    <col min="12556" max="12556" width="11.42578125" style="2" customWidth="1"/>
    <col min="12557" max="12801" width="11.42578125" style="2"/>
    <col min="12802" max="12802" width="20.28515625" style="2" bestFit="1" customWidth="1"/>
    <col min="12803" max="12803" width="9.85546875" style="2" customWidth="1"/>
    <col min="12804" max="12804" width="86.5703125" style="2" customWidth="1"/>
    <col min="12805" max="12805" width="8.7109375" style="2" customWidth="1"/>
    <col min="12806" max="12806" width="14.28515625" style="2" bestFit="1" customWidth="1"/>
    <col min="12807" max="12807" width="19.140625" style="2" customWidth="1"/>
    <col min="12808" max="12808" width="16.5703125" style="2" customWidth="1"/>
    <col min="12809" max="12809" width="17.5703125" style="2" customWidth="1"/>
    <col min="12810" max="12810" width="26" style="2" customWidth="1"/>
    <col min="12811" max="12811" width="96.7109375" style="2" customWidth="1"/>
    <col min="12812" max="12812" width="11.42578125" style="2" customWidth="1"/>
    <col min="12813" max="13057" width="11.42578125" style="2"/>
    <col min="13058" max="13058" width="20.28515625" style="2" bestFit="1" customWidth="1"/>
    <col min="13059" max="13059" width="9.85546875" style="2" customWidth="1"/>
    <col min="13060" max="13060" width="86.5703125" style="2" customWidth="1"/>
    <col min="13061" max="13061" width="8.7109375" style="2" customWidth="1"/>
    <col min="13062" max="13062" width="14.28515625" style="2" bestFit="1" customWidth="1"/>
    <col min="13063" max="13063" width="19.140625" style="2" customWidth="1"/>
    <col min="13064" max="13064" width="16.5703125" style="2" customWidth="1"/>
    <col min="13065" max="13065" width="17.5703125" style="2" customWidth="1"/>
    <col min="13066" max="13066" width="26" style="2" customWidth="1"/>
    <col min="13067" max="13067" width="96.7109375" style="2" customWidth="1"/>
    <col min="13068" max="13068" width="11.42578125" style="2" customWidth="1"/>
    <col min="13069" max="13313" width="11.42578125" style="2"/>
    <col min="13314" max="13314" width="20.28515625" style="2" bestFit="1" customWidth="1"/>
    <col min="13315" max="13315" width="9.85546875" style="2" customWidth="1"/>
    <col min="13316" max="13316" width="86.5703125" style="2" customWidth="1"/>
    <col min="13317" max="13317" width="8.7109375" style="2" customWidth="1"/>
    <col min="13318" max="13318" width="14.28515625" style="2" bestFit="1" customWidth="1"/>
    <col min="13319" max="13319" width="19.140625" style="2" customWidth="1"/>
    <col min="13320" max="13320" width="16.5703125" style="2" customWidth="1"/>
    <col min="13321" max="13321" width="17.5703125" style="2" customWidth="1"/>
    <col min="13322" max="13322" width="26" style="2" customWidth="1"/>
    <col min="13323" max="13323" width="96.7109375" style="2" customWidth="1"/>
    <col min="13324" max="13324" width="11.42578125" style="2" customWidth="1"/>
    <col min="13325" max="13569" width="11.42578125" style="2"/>
    <col min="13570" max="13570" width="20.28515625" style="2" bestFit="1" customWidth="1"/>
    <col min="13571" max="13571" width="9.85546875" style="2" customWidth="1"/>
    <col min="13572" max="13572" width="86.5703125" style="2" customWidth="1"/>
    <col min="13573" max="13573" width="8.7109375" style="2" customWidth="1"/>
    <col min="13574" max="13574" width="14.28515625" style="2" bestFit="1" customWidth="1"/>
    <col min="13575" max="13575" width="19.140625" style="2" customWidth="1"/>
    <col min="13576" max="13576" width="16.5703125" style="2" customWidth="1"/>
    <col min="13577" max="13577" width="17.5703125" style="2" customWidth="1"/>
    <col min="13578" max="13578" width="26" style="2" customWidth="1"/>
    <col min="13579" max="13579" width="96.7109375" style="2" customWidth="1"/>
    <col min="13580" max="13580" width="11.42578125" style="2" customWidth="1"/>
    <col min="13581" max="13825" width="11.42578125" style="2"/>
    <col min="13826" max="13826" width="20.28515625" style="2" bestFit="1" customWidth="1"/>
    <col min="13827" max="13827" width="9.85546875" style="2" customWidth="1"/>
    <col min="13828" max="13828" width="86.5703125" style="2" customWidth="1"/>
    <col min="13829" max="13829" width="8.7109375" style="2" customWidth="1"/>
    <col min="13830" max="13830" width="14.28515625" style="2" bestFit="1" customWidth="1"/>
    <col min="13831" max="13831" width="19.140625" style="2" customWidth="1"/>
    <col min="13832" max="13832" width="16.5703125" style="2" customWidth="1"/>
    <col min="13833" max="13833" width="17.5703125" style="2" customWidth="1"/>
    <col min="13834" max="13834" width="26" style="2" customWidth="1"/>
    <col min="13835" max="13835" width="96.7109375" style="2" customWidth="1"/>
    <col min="13836" max="13836" width="11.42578125" style="2" customWidth="1"/>
    <col min="13837" max="14081" width="11.42578125" style="2"/>
    <col min="14082" max="14082" width="20.28515625" style="2" bestFit="1" customWidth="1"/>
    <col min="14083" max="14083" width="9.85546875" style="2" customWidth="1"/>
    <col min="14084" max="14084" width="86.5703125" style="2" customWidth="1"/>
    <col min="14085" max="14085" width="8.7109375" style="2" customWidth="1"/>
    <col min="14086" max="14086" width="14.28515625" style="2" bestFit="1" customWidth="1"/>
    <col min="14087" max="14087" width="19.140625" style="2" customWidth="1"/>
    <col min="14088" max="14088" width="16.5703125" style="2" customWidth="1"/>
    <col min="14089" max="14089" width="17.5703125" style="2" customWidth="1"/>
    <col min="14090" max="14090" width="26" style="2" customWidth="1"/>
    <col min="14091" max="14091" width="96.7109375" style="2" customWidth="1"/>
    <col min="14092" max="14092" width="11.42578125" style="2" customWidth="1"/>
    <col min="14093" max="14337" width="11.42578125" style="2"/>
    <col min="14338" max="14338" width="20.28515625" style="2" bestFit="1" customWidth="1"/>
    <col min="14339" max="14339" width="9.85546875" style="2" customWidth="1"/>
    <col min="14340" max="14340" width="86.5703125" style="2" customWidth="1"/>
    <col min="14341" max="14341" width="8.7109375" style="2" customWidth="1"/>
    <col min="14342" max="14342" width="14.28515625" style="2" bestFit="1" customWidth="1"/>
    <col min="14343" max="14343" width="19.140625" style="2" customWidth="1"/>
    <col min="14344" max="14344" width="16.5703125" style="2" customWidth="1"/>
    <col min="14345" max="14345" width="17.5703125" style="2" customWidth="1"/>
    <col min="14346" max="14346" width="26" style="2" customWidth="1"/>
    <col min="14347" max="14347" width="96.7109375" style="2" customWidth="1"/>
    <col min="14348" max="14348" width="11.42578125" style="2" customWidth="1"/>
    <col min="14349" max="14593" width="11.42578125" style="2"/>
    <col min="14594" max="14594" width="20.28515625" style="2" bestFit="1" customWidth="1"/>
    <col min="14595" max="14595" width="9.85546875" style="2" customWidth="1"/>
    <col min="14596" max="14596" width="86.5703125" style="2" customWidth="1"/>
    <col min="14597" max="14597" width="8.7109375" style="2" customWidth="1"/>
    <col min="14598" max="14598" width="14.28515625" style="2" bestFit="1" customWidth="1"/>
    <col min="14599" max="14599" width="19.140625" style="2" customWidth="1"/>
    <col min="14600" max="14600" width="16.5703125" style="2" customWidth="1"/>
    <col min="14601" max="14601" width="17.5703125" style="2" customWidth="1"/>
    <col min="14602" max="14602" width="26" style="2" customWidth="1"/>
    <col min="14603" max="14603" width="96.7109375" style="2" customWidth="1"/>
    <col min="14604" max="14604" width="11.42578125" style="2" customWidth="1"/>
    <col min="14605" max="14849" width="11.42578125" style="2"/>
    <col min="14850" max="14850" width="20.28515625" style="2" bestFit="1" customWidth="1"/>
    <col min="14851" max="14851" width="9.85546875" style="2" customWidth="1"/>
    <col min="14852" max="14852" width="86.5703125" style="2" customWidth="1"/>
    <col min="14853" max="14853" width="8.7109375" style="2" customWidth="1"/>
    <col min="14854" max="14854" width="14.28515625" style="2" bestFit="1" customWidth="1"/>
    <col min="14855" max="14855" width="19.140625" style="2" customWidth="1"/>
    <col min="14856" max="14856" width="16.5703125" style="2" customWidth="1"/>
    <col min="14857" max="14857" width="17.5703125" style="2" customWidth="1"/>
    <col min="14858" max="14858" width="26" style="2" customWidth="1"/>
    <col min="14859" max="14859" width="96.7109375" style="2" customWidth="1"/>
    <col min="14860" max="14860" width="11.42578125" style="2" customWidth="1"/>
    <col min="14861" max="15105" width="11.42578125" style="2"/>
    <col min="15106" max="15106" width="20.28515625" style="2" bestFit="1" customWidth="1"/>
    <col min="15107" max="15107" width="9.85546875" style="2" customWidth="1"/>
    <col min="15108" max="15108" width="86.5703125" style="2" customWidth="1"/>
    <col min="15109" max="15109" width="8.7109375" style="2" customWidth="1"/>
    <col min="15110" max="15110" width="14.28515625" style="2" bestFit="1" customWidth="1"/>
    <col min="15111" max="15111" width="19.140625" style="2" customWidth="1"/>
    <col min="15112" max="15112" width="16.5703125" style="2" customWidth="1"/>
    <col min="15113" max="15113" width="17.5703125" style="2" customWidth="1"/>
    <col min="15114" max="15114" width="26" style="2" customWidth="1"/>
    <col min="15115" max="15115" width="96.7109375" style="2" customWidth="1"/>
    <col min="15116" max="15116" width="11.42578125" style="2" customWidth="1"/>
    <col min="15117" max="15361" width="11.42578125" style="2"/>
    <col min="15362" max="15362" width="20.28515625" style="2" bestFit="1" customWidth="1"/>
    <col min="15363" max="15363" width="9.85546875" style="2" customWidth="1"/>
    <col min="15364" max="15364" width="86.5703125" style="2" customWidth="1"/>
    <col min="15365" max="15365" width="8.7109375" style="2" customWidth="1"/>
    <col min="15366" max="15366" width="14.28515625" style="2" bestFit="1" customWidth="1"/>
    <col min="15367" max="15367" width="19.140625" style="2" customWidth="1"/>
    <col min="15368" max="15368" width="16.5703125" style="2" customWidth="1"/>
    <col min="15369" max="15369" width="17.5703125" style="2" customWidth="1"/>
    <col min="15370" max="15370" width="26" style="2" customWidth="1"/>
    <col min="15371" max="15371" width="96.7109375" style="2" customWidth="1"/>
    <col min="15372" max="15372" width="11.42578125" style="2" customWidth="1"/>
    <col min="15373" max="15617" width="11.42578125" style="2"/>
    <col min="15618" max="15618" width="20.28515625" style="2" bestFit="1" customWidth="1"/>
    <col min="15619" max="15619" width="9.85546875" style="2" customWidth="1"/>
    <col min="15620" max="15620" width="86.5703125" style="2" customWidth="1"/>
    <col min="15621" max="15621" width="8.7109375" style="2" customWidth="1"/>
    <col min="15622" max="15622" width="14.28515625" style="2" bestFit="1" customWidth="1"/>
    <col min="15623" max="15623" width="19.140625" style="2" customWidth="1"/>
    <col min="15624" max="15624" width="16.5703125" style="2" customWidth="1"/>
    <col min="15625" max="15625" width="17.5703125" style="2" customWidth="1"/>
    <col min="15626" max="15626" width="26" style="2" customWidth="1"/>
    <col min="15627" max="15627" width="96.7109375" style="2" customWidth="1"/>
    <col min="15628" max="15628" width="11.42578125" style="2" customWidth="1"/>
    <col min="15629" max="15873" width="11.42578125" style="2"/>
    <col min="15874" max="15874" width="20.28515625" style="2" bestFit="1" customWidth="1"/>
    <col min="15875" max="15875" width="9.85546875" style="2" customWidth="1"/>
    <col min="15876" max="15876" width="86.5703125" style="2" customWidth="1"/>
    <col min="15877" max="15877" width="8.7109375" style="2" customWidth="1"/>
    <col min="15878" max="15878" width="14.28515625" style="2" bestFit="1" customWidth="1"/>
    <col min="15879" max="15879" width="19.140625" style="2" customWidth="1"/>
    <col min="15880" max="15880" width="16.5703125" style="2" customWidth="1"/>
    <col min="15881" max="15881" width="17.5703125" style="2" customWidth="1"/>
    <col min="15882" max="15882" width="26" style="2" customWidth="1"/>
    <col min="15883" max="15883" width="96.7109375" style="2" customWidth="1"/>
    <col min="15884" max="15884" width="11.42578125" style="2" customWidth="1"/>
    <col min="15885" max="16129" width="11.42578125" style="2"/>
    <col min="16130" max="16130" width="20.28515625" style="2" bestFit="1" customWidth="1"/>
    <col min="16131" max="16131" width="9.85546875" style="2" customWidth="1"/>
    <col min="16132" max="16132" width="86.5703125" style="2" customWidth="1"/>
    <col min="16133" max="16133" width="8.7109375" style="2" customWidth="1"/>
    <col min="16134" max="16134" width="14.28515625" style="2" bestFit="1" customWidth="1"/>
    <col min="16135" max="16135" width="19.140625" style="2" customWidth="1"/>
    <col min="16136" max="16136" width="16.5703125" style="2" customWidth="1"/>
    <col min="16137" max="16137" width="17.5703125" style="2" customWidth="1"/>
    <col min="16138" max="16138" width="26" style="2" customWidth="1"/>
    <col min="16139" max="16139" width="96.7109375" style="2" customWidth="1"/>
    <col min="16140" max="16140" width="11.42578125" style="2" customWidth="1"/>
    <col min="16141" max="16384" width="11.42578125" style="2"/>
  </cols>
  <sheetData>
    <row r="1" spans="2:12" ht="11.25" customHeight="1">
      <c r="K1"/>
    </row>
    <row r="2" spans="2:12">
      <c r="B2" s="4"/>
      <c r="C2" s="4"/>
      <c r="D2" s="4"/>
      <c r="E2" s="4"/>
      <c r="F2" s="4"/>
      <c r="G2" s="4"/>
      <c r="H2" s="4"/>
      <c r="I2" s="4"/>
      <c r="J2" s="4"/>
      <c r="K2"/>
    </row>
    <row r="3" spans="2:12">
      <c r="B3" s="6"/>
      <c r="C3" s="4"/>
      <c r="E3" s="667"/>
      <c r="F3" s="6"/>
      <c r="G3" s="1073"/>
      <c r="H3" s="1073"/>
      <c r="J3" s="2"/>
      <c r="K3"/>
    </row>
    <row r="4" spans="2:12">
      <c r="B4" s="6"/>
      <c r="C4" s="4"/>
      <c r="E4" s="667"/>
      <c r="F4" s="6"/>
      <c r="G4" s="5"/>
      <c r="H4" s="4"/>
      <c r="J4" s="2"/>
      <c r="K4"/>
    </row>
    <row r="5" spans="2:12">
      <c r="B5" s="6"/>
      <c r="C5" s="4"/>
      <c r="E5" s="39"/>
      <c r="H5" s="2"/>
      <c r="J5" s="2"/>
      <c r="K5"/>
    </row>
    <row r="6" spans="2:12">
      <c r="B6" s="6"/>
      <c r="C6" s="4"/>
      <c r="H6" s="4"/>
      <c r="J6" s="2"/>
      <c r="K6"/>
    </row>
    <row r="7" spans="2:12">
      <c r="B7" s="11"/>
      <c r="C7" s="11"/>
      <c r="D7" s="11"/>
      <c r="E7" s="40"/>
      <c r="F7" s="40"/>
      <c r="G7" s="40"/>
      <c r="H7" s="11"/>
      <c r="I7" s="11"/>
      <c r="J7" s="11"/>
      <c r="K7"/>
      <c r="L7" s="1"/>
    </row>
    <row r="8" spans="2:12" ht="32.1" customHeight="1">
      <c r="B8" s="1074" t="s">
        <v>157</v>
      </c>
      <c r="C8" s="1075"/>
      <c r="D8" s="1075"/>
      <c r="E8" s="1075"/>
      <c r="F8" s="1075"/>
      <c r="G8" s="1075"/>
      <c r="H8" s="1075"/>
      <c r="I8" s="1075"/>
      <c r="J8" s="1076"/>
      <c r="K8"/>
      <c r="L8" s="3"/>
    </row>
    <row r="9" spans="2:12" ht="15" customHeight="1">
      <c r="B9" s="603"/>
      <c r="C9" s="603"/>
      <c r="D9" s="603"/>
      <c r="E9" s="603"/>
      <c r="F9" s="603"/>
      <c r="G9" s="603"/>
      <c r="H9" s="603"/>
      <c r="I9" s="603"/>
      <c r="J9" s="603"/>
      <c r="K9" s="3"/>
      <c r="L9" s="3"/>
    </row>
    <row r="10" spans="2:12" ht="25.5" customHeight="1">
      <c r="B10" s="669" t="s">
        <v>0</v>
      </c>
      <c r="C10" s="666" t="s">
        <v>70</v>
      </c>
      <c r="D10" s="666" t="s">
        <v>158</v>
      </c>
      <c r="E10" s="670" t="s">
        <v>159</v>
      </c>
      <c r="F10" s="670" t="s">
        <v>160</v>
      </c>
      <c r="G10" s="670" t="s">
        <v>161</v>
      </c>
      <c r="H10" s="670" t="s">
        <v>13805</v>
      </c>
      <c r="I10" s="670" t="s">
        <v>162</v>
      </c>
      <c r="J10" s="671" t="s">
        <v>163</v>
      </c>
      <c r="K10" s="3"/>
      <c r="L10" s="3"/>
    </row>
    <row r="11" spans="2:12" ht="21" customHeight="1">
      <c r="B11" s="684" t="s">
        <v>164</v>
      </c>
      <c r="C11" s="676" t="s">
        <v>176</v>
      </c>
      <c r="D11" s="674"/>
      <c r="E11" s="675"/>
      <c r="F11" s="675"/>
      <c r="G11" s="675"/>
      <c r="H11" s="675" t="s">
        <v>13806</v>
      </c>
      <c r="I11" s="675"/>
      <c r="J11" s="685">
        <f>MEDIAN(I12:I14)</f>
        <v>5.17</v>
      </c>
      <c r="K11" s="3"/>
      <c r="L11" s="3"/>
    </row>
    <row r="12" spans="2:12" ht="26.25" customHeight="1">
      <c r="B12" s="672" t="s">
        <v>13802</v>
      </c>
      <c r="C12" s="678" t="s">
        <v>173</v>
      </c>
      <c r="D12" s="677" t="s">
        <v>165</v>
      </c>
      <c r="E12" s="677" t="s">
        <v>166</v>
      </c>
      <c r="F12" s="677" t="s">
        <v>167</v>
      </c>
      <c r="G12" s="679">
        <v>44967</v>
      </c>
      <c r="H12" s="680"/>
      <c r="I12" s="681">
        <v>7.5</v>
      </c>
      <c r="J12" s="686"/>
    </row>
    <row r="13" spans="2:12" ht="26.25" customHeight="1">
      <c r="B13" s="672" t="s">
        <v>13803</v>
      </c>
      <c r="C13" s="678" t="s">
        <v>168</v>
      </c>
      <c r="D13" s="682" t="s">
        <v>169</v>
      </c>
      <c r="E13" s="682" t="s">
        <v>170</v>
      </c>
      <c r="F13" s="682" t="s">
        <v>171</v>
      </c>
      <c r="G13" s="683">
        <v>44967</v>
      </c>
      <c r="H13" s="680"/>
      <c r="I13" s="681">
        <v>5</v>
      </c>
      <c r="J13" s="78"/>
    </row>
    <row r="14" spans="2:12" ht="26.25" customHeight="1">
      <c r="B14" s="673" t="s">
        <v>13804</v>
      </c>
      <c r="C14" s="687" t="s">
        <v>172</v>
      </c>
      <c r="D14" s="688" t="s">
        <v>139</v>
      </c>
      <c r="E14" s="688" t="s">
        <v>174</v>
      </c>
      <c r="F14" s="688" t="s">
        <v>175</v>
      </c>
      <c r="G14" s="689">
        <v>44969</v>
      </c>
      <c r="H14" s="690"/>
      <c r="I14" s="691">
        <v>5.17</v>
      </c>
      <c r="J14" s="77"/>
    </row>
    <row r="15" spans="2:12">
      <c r="B15" s="6" t="s">
        <v>27</v>
      </c>
    </row>
    <row r="16" spans="2:12">
      <c r="B16" s="46"/>
      <c r="C16" s="1072"/>
      <c r="D16" s="1072"/>
      <c r="E16" s="1072"/>
      <c r="F16" s="1072"/>
      <c r="G16" s="1072"/>
      <c r="H16" s="1072"/>
      <c r="I16" s="1072"/>
      <c r="J16" s="1072"/>
    </row>
    <row r="17" spans="2:10" ht="15" customHeight="1">
      <c r="B17" s="669" t="s">
        <v>0</v>
      </c>
      <c r="C17" s="666" t="s">
        <v>70</v>
      </c>
      <c r="D17" s="666" t="s">
        <v>158</v>
      </c>
      <c r="E17" s="670" t="s">
        <v>159</v>
      </c>
      <c r="F17" s="670" t="s">
        <v>160</v>
      </c>
      <c r="G17" s="670" t="s">
        <v>161</v>
      </c>
      <c r="H17" s="670" t="s">
        <v>13805</v>
      </c>
      <c r="I17" s="670" t="s">
        <v>162</v>
      </c>
      <c r="J17" s="800" t="s">
        <v>13884</v>
      </c>
    </row>
    <row r="18" spans="2:10">
      <c r="B18" s="684" t="s">
        <v>13869</v>
      </c>
      <c r="C18" s="676" t="s">
        <v>13872</v>
      </c>
      <c r="D18" s="674"/>
      <c r="E18" s="675"/>
      <c r="F18" s="675"/>
      <c r="G18" s="675"/>
      <c r="H18" s="675" t="s">
        <v>13806</v>
      </c>
      <c r="I18" s="675"/>
      <c r="J18" s="801">
        <f>MEDIAN(I19:I20)</f>
        <v>765</v>
      </c>
    </row>
    <row r="19" spans="2:10" ht="20.25" customHeight="1">
      <c r="B19" s="672" t="s">
        <v>13802</v>
      </c>
      <c r="C19" s="678" t="s">
        <v>13876</v>
      </c>
      <c r="D19" s="677" t="s">
        <v>13883</v>
      </c>
      <c r="E19" s="677" t="s">
        <v>13875</v>
      </c>
      <c r="F19" s="798" t="s">
        <v>13877</v>
      </c>
      <c r="G19" s="679">
        <v>45714</v>
      </c>
      <c r="H19" s="680" t="s">
        <v>123</v>
      </c>
      <c r="I19" s="681">
        <v>980</v>
      </c>
      <c r="J19" s="686"/>
    </row>
    <row r="20" spans="2:10" ht="20.25" customHeight="1">
      <c r="B20" s="673" t="s">
        <v>13803</v>
      </c>
      <c r="C20" s="687" t="s">
        <v>13879</v>
      </c>
      <c r="D20" s="688" t="s">
        <v>13880</v>
      </c>
      <c r="E20" s="688"/>
      <c r="F20" s="688"/>
      <c r="G20" s="689"/>
      <c r="H20" s="690" t="s">
        <v>123</v>
      </c>
      <c r="I20" s="691">
        <v>550</v>
      </c>
      <c r="J20" s="77"/>
    </row>
    <row r="22" spans="2:10" ht="30">
      <c r="B22" s="669" t="s">
        <v>0</v>
      </c>
      <c r="C22" s="666" t="s">
        <v>70</v>
      </c>
      <c r="D22" s="666" t="s">
        <v>158</v>
      </c>
      <c r="E22" s="670" t="s">
        <v>159</v>
      </c>
      <c r="F22" s="670" t="s">
        <v>160</v>
      </c>
      <c r="G22" s="670" t="s">
        <v>161</v>
      </c>
      <c r="H22" s="670" t="s">
        <v>13805</v>
      </c>
      <c r="I22" s="670" t="s">
        <v>162</v>
      </c>
      <c r="J22" s="800" t="s">
        <v>13884</v>
      </c>
    </row>
    <row r="23" spans="2:10">
      <c r="B23" s="684" t="s">
        <v>13870</v>
      </c>
      <c r="C23" s="676" t="s">
        <v>13885</v>
      </c>
      <c r="D23" s="674"/>
      <c r="E23" s="675"/>
      <c r="F23" s="675"/>
      <c r="G23" s="675"/>
      <c r="H23" s="675" t="s">
        <v>13806</v>
      </c>
      <c r="I23" s="675"/>
      <c r="J23" s="801">
        <f>MEDIAN(I24:I25)</f>
        <v>1255</v>
      </c>
    </row>
    <row r="24" spans="2:10" ht="20.25" customHeight="1">
      <c r="B24" s="672" t="s">
        <v>13802</v>
      </c>
      <c r="C24" s="678" t="s">
        <v>13876</v>
      </c>
      <c r="D24" s="677" t="s">
        <v>13883</v>
      </c>
      <c r="E24" s="677" t="s">
        <v>13875</v>
      </c>
      <c r="F24" s="798" t="s">
        <v>13877</v>
      </c>
      <c r="G24" s="679">
        <v>45714</v>
      </c>
      <c r="H24" s="680" t="s">
        <v>123</v>
      </c>
      <c r="I24" s="681">
        <v>1760</v>
      </c>
      <c r="J24" s="686"/>
    </row>
    <row r="25" spans="2:10" ht="20.25" customHeight="1">
      <c r="B25" s="673" t="s">
        <v>13803</v>
      </c>
      <c r="C25" s="687" t="s">
        <v>13879</v>
      </c>
      <c r="D25" s="688" t="s">
        <v>13880</v>
      </c>
      <c r="E25" s="688" t="s">
        <v>13882</v>
      </c>
      <c r="F25" s="688" t="s">
        <v>13881</v>
      </c>
      <c r="G25" s="689">
        <v>45716</v>
      </c>
      <c r="H25" s="690" t="s">
        <v>123</v>
      </c>
      <c r="I25" s="691">
        <v>750</v>
      </c>
      <c r="J25" s="77"/>
    </row>
    <row r="27" spans="2:10" ht="30">
      <c r="B27" s="669" t="s">
        <v>0</v>
      </c>
      <c r="C27" s="666" t="s">
        <v>70</v>
      </c>
      <c r="D27" s="666" t="s">
        <v>158</v>
      </c>
      <c r="E27" s="670" t="s">
        <v>159</v>
      </c>
      <c r="F27" s="670" t="s">
        <v>160</v>
      </c>
      <c r="G27" s="670" t="s">
        <v>161</v>
      </c>
      <c r="H27" s="670" t="s">
        <v>13805</v>
      </c>
      <c r="I27" s="670" t="s">
        <v>162</v>
      </c>
      <c r="J27" s="800" t="s">
        <v>13884</v>
      </c>
    </row>
    <row r="28" spans="2:10">
      <c r="B28" s="684" t="s">
        <v>13871</v>
      </c>
      <c r="C28" s="676" t="s">
        <v>13886</v>
      </c>
      <c r="D28" s="674"/>
      <c r="E28" s="675"/>
      <c r="F28" s="675"/>
      <c r="G28" s="675"/>
      <c r="H28" s="675"/>
      <c r="I28" s="675"/>
      <c r="J28" s="801">
        <f>MEDIAN(I29:I30)</f>
        <v>8965</v>
      </c>
    </row>
    <row r="29" spans="2:10" ht="20.25" customHeight="1">
      <c r="B29" s="672" t="s">
        <v>13802</v>
      </c>
      <c r="C29" s="678" t="s">
        <v>13876</v>
      </c>
      <c r="D29" s="677" t="s">
        <v>13883</v>
      </c>
      <c r="E29" s="677" t="s">
        <v>13875</v>
      </c>
      <c r="F29" s="798" t="s">
        <v>13877</v>
      </c>
      <c r="G29" s="679">
        <v>45714</v>
      </c>
      <c r="H29" s="680" t="s">
        <v>123</v>
      </c>
      <c r="I29" s="681">
        <v>10980</v>
      </c>
      <c r="J29" s="686"/>
    </row>
    <row r="30" spans="2:10" ht="20.25" customHeight="1">
      <c r="B30" s="673" t="s">
        <v>13803</v>
      </c>
      <c r="C30" s="687" t="s">
        <v>13879</v>
      </c>
      <c r="D30" s="688" t="s">
        <v>13880</v>
      </c>
      <c r="E30" s="688" t="s">
        <v>13882</v>
      </c>
      <c r="F30" s="688" t="s">
        <v>13881</v>
      </c>
      <c r="G30" s="689">
        <v>45716</v>
      </c>
      <c r="H30" s="690" t="s">
        <v>123</v>
      </c>
      <c r="I30" s="691">
        <v>6950</v>
      </c>
      <c r="J30" s="77"/>
    </row>
  </sheetData>
  <mergeCells count="3">
    <mergeCell ref="C16:J16"/>
    <mergeCell ref="G3:H3"/>
    <mergeCell ref="B8:J8"/>
  </mergeCells>
  <printOptions horizontalCentered="1"/>
  <pageMargins left="0.23622047244094491" right="0.23622047244094491" top="0.74803149606299213" bottom="0.74803149606299213" header="0.31496062992125984" footer="0.31496062992125984"/>
  <pageSetup paperSize="9" scale="74" fitToHeight="0" orientation="landscape" r:id="rId1"/>
  <headerFooter>
    <oddFooter>&amp;L&amp;A&amp;CMailla Victória Santos Barile
&amp;9Engenheirra Civil
CREA - MT 57412&amp;RPágina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tabColor theme="4" tint="0.79998168889431442"/>
    <outlinePr summaryBelow="0"/>
    <pageSetUpPr fitToPage="1"/>
  </sheetPr>
  <dimension ref="B3:H52"/>
  <sheetViews>
    <sheetView zoomScaleNormal="100" workbookViewId="0">
      <selection activeCell="K9" sqref="K9"/>
    </sheetView>
    <sheetView view="pageBreakPreview" zoomScale="130" zoomScaleNormal="100" zoomScaleSheetLayoutView="130" workbookViewId="1">
      <selection activeCell="H13" sqref="H13"/>
    </sheetView>
  </sheetViews>
  <sheetFormatPr defaultColWidth="9.140625" defaultRowHeight="15" outlineLevelRow="1"/>
  <cols>
    <col min="1" max="1" width="9.140625" customWidth="1"/>
    <col min="2" max="2" width="12.28515625" style="9" customWidth="1"/>
    <col min="3" max="3" width="10.5703125" customWidth="1"/>
    <col min="5" max="5" width="15" customWidth="1"/>
    <col min="6" max="6" width="23.28515625" customWidth="1"/>
    <col min="7" max="7" width="23.7109375" customWidth="1"/>
    <col min="8" max="8" width="29.7109375" customWidth="1"/>
  </cols>
  <sheetData>
    <row r="3" spans="2:8">
      <c r="B3" s="50"/>
      <c r="C3" s="47"/>
      <c r="D3" s="47"/>
      <c r="E3" s="791" t="s">
        <v>13864</v>
      </c>
      <c r="F3" s="793">
        <f>RESUMO!G7</f>
        <v>0</v>
      </c>
      <c r="G3" s="28" t="s">
        <v>19</v>
      </c>
      <c r="H3" s="858">
        <v>45726</v>
      </c>
    </row>
    <row r="4" spans="2:8">
      <c r="B4" s="22"/>
      <c r="C4" s="47"/>
      <c r="D4" s="47"/>
      <c r="E4" s="791" t="s">
        <v>13860</v>
      </c>
      <c r="F4" s="859">
        <f>RESUMO!G8</f>
        <v>1514.3</v>
      </c>
      <c r="G4" s="6" t="s">
        <v>16</v>
      </c>
      <c r="H4" s="857">
        <f>H37</f>
        <v>0.28349999999999997</v>
      </c>
    </row>
    <row r="5" spans="2:8">
      <c r="B5" s="22"/>
      <c r="C5" s="47"/>
      <c r="D5" s="47"/>
      <c r="E5" s="791" t="s">
        <v>13807</v>
      </c>
      <c r="F5" s="860">
        <f>RESUMO!G9</f>
        <v>0</v>
      </c>
      <c r="G5" s="856"/>
      <c r="H5" s="24"/>
    </row>
    <row r="6" spans="2:8">
      <c r="B6" s="22"/>
      <c r="C6" s="47"/>
      <c r="D6" s="47"/>
      <c r="E6" s="25"/>
      <c r="F6" s="4"/>
      <c r="G6" s="856"/>
      <c r="H6" s="24"/>
    </row>
    <row r="7" spans="2:8">
      <c r="B7" s="48"/>
      <c r="C7" s="47"/>
      <c r="D7" s="47"/>
      <c r="E7" s="6"/>
      <c r="F7" s="4"/>
      <c r="G7" s="26"/>
      <c r="H7" s="26"/>
    </row>
    <row r="8" spans="2:8">
      <c r="B8" s="33" t="s">
        <v>13861</v>
      </c>
      <c r="C8" s="8" t="s">
        <v>13863</v>
      </c>
      <c r="D8" s="47"/>
      <c r="E8" s="4"/>
      <c r="F8" s="6" t="s">
        <v>13862</v>
      </c>
      <c r="G8" s="5" t="s">
        <v>13355</v>
      </c>
      <c r="H8" s="26"/>
    </row>
    <row r="9" spans="2:8">
      <c r="B9" s="791" t="s">
        <v>56</v>
      </c>
      <c r="C9" s="8" t="s">
        <v>203</v>
      </c>
      <c r="D9" s="47"/>
      <c r="E9" s="49"/>
      <c r="F9" s="2"/>
      <c r="G9" s="4" t="s">
        <v>13434</v>
      </c>
      <c r="H9" s="26"/>
    </row>
    <row r="10" spans="2:8">
      <c r="B10" s="791" t="s">
        <v>57</v>
      </c>
      <c r="C10" s="8" t="s">
        <v>520</v>
      </c>
      <c r="D10" s="47"/>
      <c r="E10" s="49"/>
      <c r="F10" s="2"/>
      <c r="G10" s="4" t="s">
        <v>13433</v>
      </c>
      <c r="H10" s="26"/>
    </row>
    <row r="11" spans="2:8">
      <c r="B11" s="791" t="s">
        <v>58</v>
      </c>
      <c r="C11" s="8" t="s">
        <v>204</v>
      </c>
      <c r="D11" s="47"/>
      <c r="E11" s="4"/>
      <c r="F11" s="25"/>
      <c r="G11" s="4" t="s">
        <v>13887</v>
      </c>
      <c r="H11" s="47"/>
    </row>
    <row r="12" spans="2:8">
      <c r="B12" s="791" t="s">
        <v>59</v>
      </c>
      <c r="C12" s="8" t="s">
        <v>60</v>
      </c>
      <c r="D12" s="31"/>
      <c r="E12" s="27"/>
      <c r="F12" s="28"/>
      <c r="G12" s="29"/>
      <c r="H12" s="26"/>
    </row>
    <row r="13" spans="2:8">
      <c r="B13" s="51"/>
      <c r="C13" s="47"/>
      <c r="D13" s="47"/>
      <c r="E13" s="30"/>
      <c r="F13" s="28"/>
      <c r="G13" s="26"/>
      <c r="H13" s="47"/>
    </row>
    <row r="14" spans="2:8" ht="36" customHeight="1">
      <c r="B14" s="790" t="s">
        <v>69</v>
      </c>
      <c r="C14" s="854" t="s">
        <v>13889</v>
      </c>
      <c r="D14" s="47"/>
      <c r="E14" s="30"/>
      <c r="F14" s="28"/>
      <c r="G14" s="26"/>
      <c r="H14" s="47"/>
    </row>
    <row r="15" spans="2:8">
      <c r="B15" s="52"/>
      <c r="C15" s="11"/>
      <c r="D15" s="53"/>
      <c r="E15" s="53"/>
      <c r="F15" s="53"/>
      <c r="G15" s="53"/>
      <c r="H15" s="53"/>
    </row>
    <row r="16" spans="2:8" ht="32.1" customHeight="1">
      <c r="B16" s="962" t="s">
        <v>36</v>
      </c>
      <c r="C16" s="962"/>
      <c r="D16" s="962"/>
      <c r="E16" s="962"/>
      <c r="F16" s="962"/>
      <c r="G16" s="962"/>
      <c r="H16" s="962"/>
    </row>
    <row r="17" spans="2:8" ht="15" customHeight="1">
      <c r="B17" s="1089"/>
      <c r="C17" s="1089"/>
      <c r="D17" s="1089"/>
      <c r="E17" s="1089"/>
      <c r="F17" s="1089"/>
      <c r="G17" s="1089"/>
      <c r="H17" s="1089"/>
    </row>
    <row r="18" spans="2:8">
      <c r="B18" s="55" t="s">
        <v>1</v>
      </c>
      <c r="C18" s="964" t="s">
        <v>70</v>
      </c>
      <c r="D18" s="964"/>
      <c r="E18" s="964"/>
      <c r="F18" s="964"/>
      <c r="G18" s="964"/>
      <c r="H18" s="60" t="s">
        <v>42</v>
      </c>
    </row>
    <row r="19" spans="2:8">
      <c r="B19" s="55">
        <v>1</v>
      </c>
      <c r="C19" s="1095" t="s">
        <v>47</v>
      </c>
      <c r="D19" s="1095"/>
      <c r="E19" s="1095"/>
      <c r="F19" s="1095"/>
      <c r="G19" s="1095"/>
      <c r="H19" s="1096"/>
    </row>
    <row r="20" spans="2:8" outlineLevel="1">
      <c r="B20" s="70" t="s">
        <v>6</v>
      </c>
      <c r="C20" s="1077" t="s">
        <v>30</v>
      </c>
      <c r="D20" s="1077"/>
      <c r="E20" s="1077"/>
      <c r="F20" s="1077"/>
      <c r="G20" s="1077"/>
      <c r="H20" s="71">
        <v>0.04</v>
      </c>
    </row>
    <row r="21" spans="2:8" outlineLevel="1">
      <c r="B21" s="72" t="s">
        <v>7</v>
      </c>
      <c r="C21" s="1080" t="s">
        <v>38</v>
      </c>
      <c r="D21" s="1080"/>
      <c r="E21" s="1080"/>
      <c r="F21" s="1080"/>
      <c r="G21" s="1080"/>
      <c r="H21" s="73">
        <v>1.23E-2</v>
      </c>
    </row>
    <row r="22" spans="2:8" outlineLevel="1">
      <c r="B22" s="72" t="s">
        <v>8</v>
      </c>
      <c r="C22" s="1080" t="s">
        <v>31</v>
      </c>
      <c r="D22" s="1080"/>
      <c r="E22" s="1080"/>
      <c r="F22" s="1080"/>
      <c r="G22" s="1080"/>
      <c r="H22" s="73">
        <v>1.2699999999999999E-2</v>
      </c>
    </row>
    <row r="23" spans="2:8" outlineLevel="1">
      <c r="B23" s="74" t="s">
        <v>37</v>
      </c>
      <c r="C23" s="1079" t="s">
        <v>41</v>
      </c>
      <c r="D23" s="1079"/>
      <c r="E23" s="1079"/>
      <c r="F23" s="1079"/>
      <c r="G23" s="1079"/>
      <c r="H23" s="75">
        <v>8.0000000000000002E-3</v>
      </c>
    </row>
    <row r="24" spans="2:8" s="8" customFormat="1">
      <c r="B24" s="1081" t="s">
        <v>32</v>
      </c>
      <c r="C24" s="1082"/>
      <c r="D24" s="1082"/>
      <c r="E24" s="1082"/>
      <c r="F24" s="1082"/>
      <c r="G24" s="1082"/>
      <c r="H24" s="59">
        <f>SUM(H20:H23)</f>
        <v>7.2999999999999995E-2</v>
      </c>
    </row>
    <row r="25" spans="2:8" s="8" customFormat="1">
      <c r="B25" s="1090"/>
      <c r="C25" s="1090"/>
      <c r="D25" s="1090"/>
      <c r="E25" s="1090"/>
      <c r="F25" s="1090"/>
      <c r="G25" s="1090"/>
      <c r="H25" s="1090"/>
    </row>
    <row r="26" spans="2:8">
      <c r="B26" s="55">
        <v>2</v>
      </c>
      <c r="C26" s="1097" t="s">
        <v>48</v>
      </c>
      <c r="D26" s="1097"/>
      <c r="E26" s="1097"/>
      <c r="F26" s="1097"/>
      <c r="G26" s="1097"/>
      <c r="H26" s="1098"/>
    </row>
    <row r="27" spans="2:8" outlineLevel="1">
      <c r="B27" s="56" t="s">
        <v>9</v>
      </c>
      <c r="C27" s="1091" t="s">
        <v>46</v>
      </c>
      <c r="D27" s="1091"/>
      <c r="E27" s="1091"/>
      <c r="F27" s="1091"/>
      <c r="G27" s="1091"/>
      <c r="H27" s="57">
        <v>7.3999999999999996E-2</v>
      </c>
    </row>
    <row r="28" spans="2:8" s="8" customFormat="1">
      <c r="B28" s="1083" t="s">
        <v>32</v>
      </c>
      <c r="C28" s="1084"/>
      <c r="D28" s="1084"/>
      <c r="E28" s="1084"/>
      <c r="F28" s="1084"/>
      <c r="G28" s="1084"/>
      <c r="H28" s="58">
        <f>SUM(H27)</f>
        <v>7.3999999999999996E-2</v>
      </c>
    </row>
    <row r="29" spans="2:8" s="8" customFormat="1">
      <c r="B29" s="54"/>
      <c r="C29" s="54"/>
      <c r="D29" s="54"/>
      <c r="E29" s="54"/>
      <c r="F29" s="54"/>
      <c r="G29" s="54"/>
      <c r="H29" s="62"/>
    </row>
    <row r="30" spans="2:8">
      <c r="B30" s="55">
        <v>3</v>
      </c>
      <c r="C30" s="1099" t="s">
        <v>45</v>
      </c>
      <c r="D30" s="1099"/>
      <c r="E30" s="1099"/>
      <c r="F30" s="1099"/>
      <c r="G30" s="1099"/>
      <c r="H30" s="1100"/>
    </row>
    <row r="31" spans="2:8" outlineLevel="1">
      <c r="B31" s="70" t="s">
        <v>11</v>
      </c>
      <c r="C31" s="1094" t="s">
        <v>33</v>
      </c>
      <c r="D31" s="1094"/>
      <c r="E31" s="1094"/>
      <c r="F31" s="1094"/>
      <c r="G31" s="1094"/>
      <c r="H31" s="71">
        <v>6.4999999999999997E-3</v>
      </c>
    </row>
    <row r="32" spans="2:8" outlineLevel="1">
      <c r="B32" s="72" t="s">
        <v>12</v>
      </c>
      <c r="C32" s="1093" t="s">
        <v>39</v>
      </c>
      <c r="D32" s="1093"/>
      <c r="E32" s="1093"/>
      <c r="F32" s="1093"/>
      <c r="G32" s="1093"/>
      <c r="H32" s="73">
        <v>0.03</v>
      </c>
    </row>
    <row r="33" spans="2:8" outlineLevel="1">
      <c r="B33" s="72" t="s">
        <v>13</v>
      </c>
      <c r="C33" s="1093" t="s">
        <v>34</v>
      </c>
      <c r="D33" s="1093"/>
      <c r="E33" s="1093"/>
      <c r="F33" s="1093"/>
      <c r="G33" s="1093"/>
      <c r="H33" s="73">
        <v>0.02</v>
      </c>
    </row>
    <row r="34" spans="2:8" outlineLevel="1">
      <c r="B34" s="74" t="s">
        <v>43</v>
      </c>
      <c r="C34" s="1092" t="s">
        <v>40</v>
      </c>
      <c r="D34" s="1092"/>
      <c r="E34" s="1092"/>
      <c r="F34" s="1092"/>
      <c r="G34" s="1092"/>
      <c r="H34" s="75">
        <v>4.4999999999999998E-2</v>
      </c>
    </row>
    <row r="35" spans="2:8" s="8" customFormat="1">
      <c r="B35" s="1083" t="s">
        <v>32</v>
      </c>
      <c r="C35" s="1084"/>
      <c r="D35" s="1084"/>
      <c r="E35" s="1084"/>
      <c r="F35" s="1084"/>
      <c r="G35" s="1084"/>
      <c r="H35" s="58">
        <f>SUM(H31:H34)</f>
        <v>0.10150000000000001</v>
      </c>
    </row>
    <row r="36" spans="2:8" s="8" customFormat="1">
      <c r="B36" s="1088"/>
      <c r="C36" s="1088"/>
      <c r="D36" s="1088"/>
      <c r="E36" s="1088"/>
      <c r="F36" s="1088"/>
      <c r="G36" s="1088"/>
      <c r="H36" s="1088"/>
    </row>
    <row r="37" spans="2:8">
      <c r="B37" s="1083" t="s">
        <v>44</v>
      </c>
      <c r="C37" s="1084"/>
      <c r="D37" s="1084"/>
      <c r="E37" s="1084"/>
      <c r="F37" s="1084"/>
      <c r="G37" s="1084"/>
      <c r="H37" s="58">
        <f>(((1+H20+H23+H22)*(1+H21)*(1+H27))/(1-H35))-1</f>
        <v>0.28349999999999997</v>
      </c>
    </row>
    <row r="38" spans="2:8" ht="18.75" customHeight="1">
      <c r="B38" s="1078" t="s">
        <v>27</v>
      </c>
      <c r="C38" s="1078"/>
      <c r="D38" s="1085" t="s">
        <v>49</v>
      </c>
      <c r="E38" s="1085"/>
      <c r="F38" s="1085"/>
      <c r="G38" s="1085"/>
      <c r="H38" s="1085"/>
    </row>
    <row r="39" spans="2:8">
      <c r="B39" s="50"/>
      <c r="C39" s="47"/>
      <c r="D39" s="960"/>
      <c r="E39" s="960"/>
      <c r="F39" s="960"/>
      <c r="G39" s="960"/>
      <c r="H39" s="960"/>
    </row>
    <row r="40" spans="2:8">
      <c r="B40" s="50"/>
      <c r="C40" s="47"/>
      <c r="D40" s="1086"/>
      <c r="E40" s="1086"/>
      <c r="F40" s="1086"/>
      <c r="G40" s="1086"/>
      <c r="H40" s="1086"/>
    </row>
    <row r="41" spans="2:8">
      <c r="B41" s="50"/>
      <c r="C41" s="47"/>
      <c r="D41" s="1086"/>
      <c r="E41" s="1086"/>
      <c r="F41" s="1086"/>
      <c r="G41" s="1086"/>
      <c r="H41" s="1086"/>
    </row>
    <row r="42" spans="2:8">
      <c r="B42" s="50"/>
      <c r="C42" s="47"/>
      <c r="D42" s="1086"/>
      <c r="E42" s="1086"/>
      <c r="F42" s="1086"/>
      <c r="G42" s="1086"/>
      <c r="H42" s="1086"/>
    </row>
    <row r="43" spans="2:8">
      <c r="B43" s="50"/>
      <c r="C43" s="47"/>
      <c r="D43" s="47" t="s">
        <v>50</v>
      </c>
      <c r="E43" s="32"/>
      <c r="F43" s="32"/>
      <c r="G43" s="47"/>
      <c r="H43" s="47"/>
    </row>
    <row r="44" spans="2:8">
      <c r="B44" s="50"/>
      <c r="C44" s="47"/>
      <c r="D44" s="47"/>
      <c r="E44" s="61" t="s">
        <v>51</v>
      </c>
      <c r="F44" s="32"/>
      <c r="G44" s="47"/>
      <c r="H44" s="47"/>
    </row>
    <row r="45" spans="2:8">
      <c r="B45" s="50"/>
      <c r="C45" s="47"/>
      <c r="D45" s="47"/>
      <c r="E45" s="61" t="s">
        <v>52</v>
      </c>
      <c r="F45" s="32"/>
      <c r="G45" s="47"/>
      <c r="H45" s="47"/>
    </row>
    <row r="46" spans="2:8">
      <c r="B46" s="50"/>
      <c r="C46" s="47"/>
      <c r="D46" s="47"/>
      <c r="E46" s="61" t="s">
        <v>31</v>
      </c>
      <c r="F46" s="32"/>
      <c r="G46" s="47"/>
      <c r="H46" s="47"/>
    </row>
    <row r="47" spans="2:8">
      <c r="B47" s="50"/>
      <c r="C47" s="47"/>
      <c r="D47" s="47"/>
      <c r="E47" s="47" t="s">
        <v>53</v>
      </c>
      <c r="F47" s="47"/>
      <c r="G47" s="47"/>
      <c r="H47" s="47"/>
    </row>
    <row r="48" spans="2:8">
      <c r="B48" s="50"/>
      <c r="C48" s="47"/>
      <c r="D48" s="47"/>
      <c r="E48" s="47" t="s">
        <v>38</v>
      </c>
      <c r="F48" s="47"/>
      <c r="G48" s="47"/>
      <c r="H48" s="47"/>
    </row>
    <row r="49" spans="2:8">
      <c r="B49" s="50"/>
      <c r="C49" s="47"/>
      <c r="D49" s="47"/>
      <c r="E49" s="47" t="s">
        <v>54</v>
      </c>
      <c r="F49" s="47"/>
      <c r="G49" s="47"/>
      <c r="H49" s="47"/>
    </row>
    <row r="50" spans="2:8">
      <c r="E50" t="s">
        <v>55</v>
      </c>
    </row>
    <row r="52" spans="2:8">
      <c r="B52" s="1087" t="s">
        <v>35</v>
      </c>
      <c r="C52" s="1087"/>
      <c r="D52" s="1087"/>
      <c r="E52" s="1087"/>
      <c r="F52" s="1087"/>
      <c r="G52" s="1087"/>
      <c r="H52" s="1087"/>
    </row>
  </sheetData>
  <mergeCells count="25">
    <mergeCell ref="D40:H42"/>
    <mergeCell ref="B52:H52"/>
    <mergeCell ref="B36:H36"/>
    <mergeCell ref="B17:H17"/>
    <mergeCell ref="B25:H25"/>
    <mergeCell ref="C18:G18"/>
    <mergeCell ref="C27:G27"/>
    <mergeCell ref="C34:G34"/>
    <mergeCell ref="C33:G33"/>
    <mergeCell ref="C32:G32"/>
    <mergeCell ref="C31:G31"/>
    <mergeCell ref="C21:G21"/>
    <mergeCell ref="C19:H19"/>
    <mergeCell ref="C26:H26"/>
    <mergeCell ref="C30:H30"/>
    <mergeCell ref="B16:H16"/>
    <mergeCell ref="C20:G20"/>
    <mergeCell ref="B38:C38"/>
    <mergeCell ref="C23:G23"/>
    <mergeCell ref="C22:G22"/>
    <mergeCell ref="B24:G24"/>
    <mergeCell ref="B28:G28"/>
    <mergeCell ref="B35:G35"/>
    <mergeCell ref="B37:G37"/>
    <mergeCell ref="D38:H39"/>
  </mergeCells>
  <printOptions horizontalCentered="1"/>
  <pageMargins left="0.23622047244094491" right="0.23622047244094491" top="0.74803149606299213" bottom="0.74803149606299213" header="0.31496062992125984" footer="0.31496062992125984"/>
  <pageSetup paperSize="9" scale="80" fitToHeight="0" orientation="portrait" r:id="rId1"/>
  <headerFooter>
    <oddFooter>&amp;L&amp;A&amp;CMailla Victória Santos Barile
&amp;9Engenheira Civil
 CREA - MT 57412&amp;RPágina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D246-FB62-45A7-A83C-1D016AFFAB26}">
  <dimension ref="A1:J31"/>
  <sheetViews>
    <sheetView view="pageBreakPreview" zoomScale="60" zoomScaleNormal="100" workbookViewId="0">
      <selection activeCell="P10" sqref="P10"/>
    </sheetView>
    <sheetView view="pageBreakPreview" zoomScale="115" zoomScaleNormal="100" zoomScaleSheetLayoutView="115" workbookViewId="1">
      <selection activeCell="I4" sqref="I4:J4"/>
    </sheetView>
  </sheetViews>
  <sheetFormatPr defaultRowHeight="16.5"/>
  <cols>
    <col min="1" max="1" width="12.5703125" style="698" customWidth="1"/>
    <col min="2" max="2" width="9.28515625" style="698" bestFit="1" customWidth="1"/>
    <col min="3" max="3" width="9.140625" style="698"/>
    <col min="4" max="4" width="16.7109375" style="698" customWidth="1"/>
    <col min="5" max="5" width="9.140625" style="698"/>
    <col min="6" max="6" width="10.7109375" style="698" customWidth="1"/>
    <col min="7" max="7" width="12.7109375" style="698" customWidth="1"/>
    <col min="8" max="8" width="10.28515625" style="698" customWidth="1"/>
    <col min="9" max="9" width="17.42578125" style="698" customWidth="1"/>
    <col min="10" max="10" width="13.85546875" style="698" customWidth="1"/>
    <col min="11" max="16384" width="9.140625" style="692"/>
  </cols>
  <sheetData>
    <row r="1" spans="1:10" ht="32.25" customHeight="1">
      <c r="A1" s="1106"/>
      <c r="B1" s="1106"/>
      <c r="C1" s="1106"/>
      <c r="D1" s="1106"/>
      <c r="E1" s="1106"/>
      <c r="F1" s="1106"/>
      <c r="G1" s="1106"/>
      <c r="H1" s="1106"/>
      <c r="I1" s="1106"/>
      <c r="J1" s="1106"/>
    </row>
    <row r="2" spans="1:10" ht="15">
      <c r="A2" s="837" t="s">
        <v>13861</v>
      </c>
      <c r="B2" s="845" t="str">
        <f>RESUMO!C7</f>
        <v>Prefeitura Municipal de Sorriso</v>
      </c>
      <c r="C2" s="822"/>
      <c r="D2" s="822"/>
      <c r="E2" s="823"/>
      <c r="F2" s="833" t="s">
        <v>13864</v>
      </c>
      <c r="G2" s="842">
        <f>RESUMO!G7</f>
        <v>0</v>
      </c>
      <c r="H2" s="833" t="s">
        <v>19</v>
      </c>
      <c r="I2" s="832">
        <v>45726</v>
      </c>
      <c r="J2" s="824"/>
    </row>
    <row r="3" spans="1:10" ht="15">
      <c r="A3" s="836" t="s">
        <v>56</v>
      </c>
      <c r="B3" s="846" t="str">
        <f>RESUMO!C8</f>
        <v>Construção da Creche Jardim Aurora</v>
      </c>
      <c r="C3" s="826"/>
      <c r="D3" s="826"/>
      <c r="E3" s="827"/>
      <c r="F3" s="840" t="s">
        <v>13860</v>
      </c>
      <c r="G3" s="843">
        <f>RESUMO!G8</f>
        <v>1514.3</v>
      </c>
      <c r="H3" s="834" t="s">
        <v>13808</v>
      </c>
      <c r="I3" s="835">
        <f>RESUMO!H3</f>
        <v>0.28349999999999997</v>
      </c>
      <c r="J3" s="828"/>
    </row>
    <row r="4" spans="1:10" ht="17.25" customHeight="1">
      <c r="A4" s="836" t="s">
        <v>57</v>
      </c>
      <c r="B4" s="846" t="str">
        <f>RESUMO!C9</f>
        <v>Rua dos Mognos, Quadra 84,  Equip. Comum.</v>
      </c>
      <c r="C4" s="838"/>
      <c r="D4" s="838"/>
      <c r="E4" s="838"/>
      <c r="F4" s="841" t="s">
        <v>13807</v>
      </c>
      <c r="G4" s="844">
        <f>RESUMO!G9</f>
        <v>0</v>
      </c>
      <c r="H4" s="1107" t="s">
        <v>209</v>
      </c>
      <c r="I4" s="1110" t="s">
        <v>13355</v>
      </c>
      <c r="J4" s="1111"/>
    </row>
    <row r="5" spans="1:10" ht="15">
      <c r="A5" s="825"/>
      <c r="B5" s="829"/>
      <c r="C5" s="826"/>
      <c r="D5" s="826"/>
      <c r="E5" s="826"/>
      <c r="F5" s="826"/>
      <c r="G5" s="826"/>
      <c r="H5" s="1107"/>
      <c r="I5" s="1110" t="s">
        <v>13434</v>
      </c>
      <c r="J5" s="1111"/>
    </row>
    <row r="6" spans="1:10" ht="27">
      <c r="A6" s="839" t="s">
        <v>69</v>
      </c>
      <c r="B6" s="855" t="s">
        <v>13889</v>
      </c>
      <c r="C6" s="826"/>
      <c r="D6" s="826"/>
      <c r="E6" s="826"/>
      <c r="F6" s="826"/>
      <c r="G6" s="826"/>
      <c r="H6" s="1107"/>
      <c r="I6" s="1110" t="s">
        <v>13433</v>
      </c>
      <c r="J6" s="1111"/>
    </row>
    <row r="7" spans="1:10" ht="16.5" customHeight="1">
      <c r="A7" s="830"/>
      <c r="B7" s="831"/>
      <c r="C7" s="831"/>
      <c r="D7" s="831"/>
      <c r="E7" s="831"/>
      <c r="F7" s="831"/>
      <c r="G7" s="831"/>
      <c r="H7" s="1108"/>
      <c r="I7" s="1112" t="s">
        <v>13887</v>
      </c>
      <c r="J7" s="1113"/>
    </row>
    <row r="8" spans="1:10" ht="15">
      <c r="A8" s="1109" t="s">
        <v>13809</v>
      </c>
      <c r="B8" s="1109"/>
      <c r="C8" s="1109"/>
      <c r="D8" s="1109"/>
      <c r="E8" s="1109"/>
      <c r="F8" s="1109"/>
      <c r="G8" s="1109"/>
      <c r="H8" s="1109"/>
      <c r="I8" s="1109"/>
      <c r="J8" s="1109"/>
    </row>
    <row r="9" spans="1:10" ht="15">
      <c r="A9" s="693" t="s">
        <v>13810</v>
      </c>
      <c r="B9" s="1101" t="s">
        <v>13811</v>
      </c>
      <c r="C9" s="1102"/>
      <c r="D9" s="1102"/>
      <c r="E9" s="1102"/>
      <c r="F9" s="1102"/>
      <c r="G9" s="1102"/>
      <c r="H9" s="1103"/>
      <c r="I9" s="1104">
        <f>SUM(I10:I14)</f>
        <v>5.6300000000000003E-2</v>
      </c>
      <c r="J9" s="1105"/>
    </row>
    <row r="10" spans="1:10" ht="15">
      <c r="A10" s="694" t="s">
        <v>6</v>
      </c>
      <c r="B10" s="1116" t="s">
        <v>13812</v>
      </c>
      <c r="C10" s="1116"/>
      <c r="D10" s="1116"/>
      <c r="E10" s="1116"/>
      <c r="F10" s="1116"/>
      <c r="G10" s="1116"/>
      <c r="H10" s="1116"/>
      <c r="I10" s="1115">
        <v>3.4500000000000003E-2</v>
      </c>
      <c r="J10" s="1115"/>
    </row>
    <row r="11" spans="1:10" ht="15">
      <c r="A11" s="694" t="s">
        <v>7</v>
      </c>
      <c r="B11" s="1116" t="s">
        <v>38</v>
      </c>
      <c r="C11" s="1116"/>
      <c r="D11" s="1116"/>
      <c r="E11" s="1116"/>
      <c r="F11" s="1116"/>
      <c r="G11" s="1116"/>
      <c r="H11" s="1116"/>
      <c r="I11" s="1115">
        <v>8.5000000000000006E-3</v>
      </c>
      <c r="J11" s="1115"/>
    </row>
    <row r="12" spans="1:10" ht="15">
      <c r="A12" s="694" t="s">
        <v>8</v>
      </c>
      <c r="B12" s="1116" t="s">
        <v>13813</v>
      </c>
      <c r="C12" s="1116"/>
      <c r="D12" s="1116"/>
      <c r="E12" s="1116"/>
      <c r="F12" s="1116"/>
      <c r="G12" s="1116"/>
      <c r="H12" s="1116"/>
      <c r="I12" s="1115">
        <v>8.5000000000000006E-3</v>
      </c>
      <c r="J12" s="1115"/>
    </row>
    <row r="13" spans="1:10" ht="15">
      <c r="A13" s="694" t="s">
        <v>37</v>
      </c>
      <c r="B13" s="1116" t="s">
        <v>13814</v>
      </c>
      <c r="C13" s="1116"/>
      <c r="D13" s="1116"/>
      <c r="E13" s="1116"/>
      <c r="F13" s="1116"/>
      <c r="G13" s="1116"/>
      <c r="H13" s="1116"/>
      <c r="I13" s="1115">
        <v>4.7999999999999996E-3</v>
      </c>
      <c r="J13" s="1115"/>
    </row>
    <row r="14" spans="1:10" ht="15">
      <c r="A14" s="694"/>
      <c r="B14" s="1116"/>
      <c r="C14" s="1116"/>
      <c r="D14" s="1116"/>
      <c r="E14" s="1116"/>
      <c r="F14" s="1114"/>
      <c r="G14" s="1114"/>
      <c r="H14" s="1114"/>
      <c r="I14" s="1115"/>
      <c r="J14" s="1115"/>
    </row>
    <row r="15" spans="1:10" ht="15">
      <c r="A15" s="694"/>
      <c r="B15" s="1114"/>
      <c r="C15" s="1114"/>
      <c r="D15" s="1114"/>
      <c r="E15" s="1114"/>
      <c r="F15" s="1114"/>
      <c r="G15" s="1114"/>
      <c r="H15" s="1114"/>
      <c r="I15" s="1115"/>
      <c r="J15" s="1115"/>
    </row>
    <row r="16" spans="1:10" ht="15">
      <c r="A16" s="693" t="s">
        <v>13815</v>
      </c>
      <c r="B16" s="1101" t="s">
        <v>13816</v>
      </c>
      <c r="C16" s="1102"/>
      <c r="D16" s="1102"/>
      <c r="E16" s="1102"/>
      <c r="F16" s="1102"/>
      <c r="G16" s="1102"/>
      <c r="H16" s="1103"/>
      <c r="I16" s="1104">
        <f>SUM(I17:I20)</f>
        <v>8.1500000000000003E-2</v>
      </c>
      <c r="J16" s="1105"/>
    </row>
    <row r="17" spans="1:10" ht="15">
      <c r="A17" s="694" t="s">
        <v>9</v>
      </c>
      <c r="B17" s="1116" t="s">
        <v>13817</v>
      </c>
      <c r="C17" s="1116"/>
      <c r="D17" s="1116"/>
      <c r="E17" s="1116"/>
      <c r="F17" s="1116"/>
      <c r="G17" s="1116"/>
      <c r="H17" s="1116"/>
      <c r="I17" s="1115">
        <v>6.4999999999999997E-3</v>
      </c>
      <c r="J17" s="1115"/>
    </row>
    <row r="18" spans="1:10" ht="15">
      <c r="A18" s="694" t="s">
        <v>10</v>
      </c>
      <c r="B18" s="1116" t="s">
        <v>13818</v>
      </c>
      <c r="C18" s="1116"/>
      <c r="D18" s="1116"/>
      <c r="E18" s="1116"/>
      <c r="F18" s="1116"/>
      <c r="G18" s="1116"/>
      <c r="H18" s="1116"/>
      <c r="I18" s="1115">
        <v>0.03</v>
      </c>
      <c r="J18" s="1115"/>
    </row>
    <row r="19" spans="1:10" ht="15">
      <c r="A19" s="694" t="s">
        <v>71</v>
      </c>
      <c r="B19" s="1116" t="s">
        <v>13819</v>
      </c>
      <c r="C19" s="1116"/>
      <c r="D19" s="1116"/>
      <c r="E19" s="1116"/>
      <c r="F19" s="1116"/>
      <c r="G19" s="1116"/>
      <c r="H19" s="1116"/>
      <c r="I19" s="1115">
        <v>0</v>
      </c>
      <c r="J19" s="1115"/>
    </row>
    <row r="20" spans="1:10" ht="15">
      <c r="A20" s="694" t="s">
        <v>13487</v>
      </c>
      <c r="B20" s="1116" t="str">
        <f>'[17]BDI - Serviço'!A23</f>
        <v>(I4) - Contrib. Previdenciária</v>
      </c>
      <c r="C20" s="1116"/>
      <c r="D20" s="1116"/>
      <c r="E20" s="1116"/>
      <c r="F20" s="1116"/>
      <c r="G20" s="1116"/>
      <c r="H20" s="1116"/>
      <c r="I20" s="1115">
        <v>4.4999999999999998E-2</v>
      </c>
      <c r="J20" s="1115"/>
    </row>
    <row r="21" spans="1:10" ht="15">
      <c r="A21" s="694"/>
      <c r="B21" s="1114"/>
      <c r="C21" s="1114"/>
      <c r="D21" s="1114"/>
      <c r="E21" s="1114"/>
      <c r="F21" s="1114"/>
      <c r="G21" s="1114"/>
      <c r="H21" s="1114"/>
      <c r="I21" s="1114"/>
      <c r="J21" s="1114"/>
    </row>
    <row r="22" spans="1:10" ht="15">
      <c r="A22" s="693" t="s">
        <v>13820</v>
      </c>
      <c r="B22" s="1101" t="s">
        <v>13821</v>
      </c>
      <c r="C22" s="1102"/>
      <c r="D22" s="1102"/>
      <c r="E22" s="1102"/>
      <c r="F22" s="1102"/>
      <c r="G22" s="1102"/>
      <c r="H22" s="1103"/>
      <c r="I22" s="1104">
        <f>I23</f>
        <v>5.11E-2</v>
      </c>
      <c r="J22" s="1105"/>
    </row>
    <row r="23" spans="1:10" ht="15">
      <c r="A23" s="694" t="s">
        <v>11</v>
      </c>
      <c r="B23" s="1116" t="s">
        <v>13822</v>
      </c>
      <c r="C23" s="1116"/>
      <c r="D23" s="1116"/>
      <c r="E23" s="1116"/>
      <c r="F23" s="1116"/>
      <c r="G23" s="1116"/>
      <c r="H23" s="1116"/>
      <c r="I23" s="1115">
        <v>5.11E-2</v>
      </c>
      <c r="J23" s="1115"/>
    </row>
    <row r="24" spans="1:10" ht="16.5" customHeight="1">
      <c r="A24" s="695"/>
      <c r="B24" s="1123"/>
      <c r="C24" s="1123"/>
      <c r="D24" s="1123"/>
      <c r="E24" s="1123"/>
      <c r="F24" s="1123"/>
      <c r="G24" s="1123"/>
      <c r="H24" s="1123"/>
      <c r="I24" s="1123"/>
      <c r="J24" s="1123"/>
    </row>
    <row r="25" spans="1:10" ht="15.75">
      <c r="A25" s="1117" t="s">
        <v>13823</v>
      </c>
      <c r="B25" s="1118"/>
      <c r="C25" s="1118"/>
      <c r="D25" s="1118"/>
      <c r="E25" s="1118"/>
      <c r="F25" s="1118"/>
      <c r="G25" s="1118"/>
      <c r="H25" s="1119"/>
      <c r="I25" s="1120">
        <f>(((1+I10+I12+I13)*(1+I11)*(1+I22)/(1-I16))-1)</f>
        <v>0.20930000000000001</v>
      </c>
      <c r="J25" s="1121"/>
    </row>
    <row r="26" spans="1:10" ht="15.75">
      <c r="A26" s="696"/>
      <c r="B26" s="696"/>
      <c r="C26" s="696"/>
      <c r="D26" s="696"/>
      <c r="E26" s="696"/>
      <c r="F26" s="696"/>
      <c r="G26" s="696"/>
      <c r="H26" s="696"/>
      <c r="I26" s="696"/>
      <c r="J26" s="696"/>
    </row>
    <row r="27" spans="1:10" ht="15.75">
      <c r="A27" s="696"/>
      <c r="B27" s="696"/>
      <c r="C27" s="696"/>
      <c r="D27" s="696"/>
      <c r="E27" s="696"/>
      <c r="F27" s="696"/>
      <c r="G27" s="696"/>
      <c r="H27" s="696"/>
      <c r="I27" s="696"/>
      <c r="J27" s="696"/>
    </row>
    <row r="28" spans="1:10" ht="15">
      <c r="A28" s="1122" t="s">
        <v>49</v>
      </c>
      <c r="B28" s="1122"/>
      <c r="C28" s="1122"/>
      <c r="D28" s="1122"/>
      <c r="E28" s="1122"/>
      <c r="F28" s="1122"/>
      <c r="G28" s="1122"/>
      <c r="H28" s="1122"/>
      <c r="I28" s="1122"/>
      <c r="J28" s="1122"/>
    </row>
    <row r="29" spans="1:10" ht="15.75">
      <c r="A29" s="697"/>
      <c r="B29" s="697"/>
      <c r="C29" s="697"/>
      <c r="D29" s="697"/>
      <c r="E29" s="696"/>
      <c r="F29" s="696"/>
      <c r="G29" s="696"/>
      <c r="H29" s="696"/>
      <c r="I29" s="696"/>
      <c r="J29" s="696"/>
    </row>
    <row r="30" spans="1:10">
      <c r="A30" s="697"/>
      <c r="B30" s="696"/>
      <c r="D30" s="697"/>
      <c r="F30" s="696"/>
      <c r="G30" s="696"/>
      <c r="H30" s="696"/>
      <c r="I30" s="696"/>
      <c r="J30" s="696"/>
    </row>
    <row r="31" spans="1:10" ht="15.75">
      <c r="A31" s="697"/>
      <c r="B31" s="697"/>
      <c r="C31" s="697"/>
      <c r="D31" s="697"/>
      <c r="E31" s="696"/>
      <c r="F31" s="696"/>
      <c r="G31" s="696"/>
      <c r="H31" s="696"/>
      <c r="I31" s="696"/>
      <c r="J31" s="696"/>
    </row>
  </sheetData>
  <mergeCells count="43">
    <mergeCell ref="A25:H25"/>
    <mergeCell ref="I25:J25"/>
    <mergeCell ref="A28:J28"/>
    <mergeCell ref="B22:H22"/>
    <mergeCell ref="I22:J22"/>
    <mergeCell ref="B23:H23"/>
    <mergeCell ref="I23:J23"/>
    <mergeCell ref="B24:H24"/>
    <mergeCell ref="I24:J24"/>
    <mergeCell ref="B19:H19"/>
    <mergeCell ref="I19:J19"/>
    <mergeCell ref="B20:H20"/>
    <mergeCell ref="I20:J20"/>
    <mergeCell ref="B21:H21"/>
    <mergeCell ref="I21:J21"/>
    <mergeCell ref="B16:H16"/>
    <mergeCell ref="I16:J16"/>
    <mergeCell ref="B17:H17"/>
    <mergeCell ref="I17:J17"/>
    <mergeCell ref="B18:H18"/>
    <mergeCell ref="I18:J18"/>
    <mergeCell ref="B15:H15"/>
    <mergeCell ref="I15:J15"/>
    <mergeCell ref="B10:H10"/>
    <mergeCell ref="I10:J10"/>
    <mergeCell ref="B11:H11"/>
    <mergeCell ref="I11:J11"/>
    <mergeCell ref="B12:H12"/>
    <mergeCell ref="I12:J12"/>
    <mergeCell ref="B13:H13"/>
    <mergeCell ref="I13:J13"/>
    <mergeCell ref="B14:E14"/>
    <mergeCell ref="F14:H14"/>
    <mergeCell ref="I14:J14"/>
    <mergeCell ref="B9:H9"/>
    <mergeCell ref="I9:J9"/>
    <mergeCell ref="A1:J1"/>
    <mergeCell ref="H4:H7"/>
    <mergeCell ref="A8:J8"/>
    <mergeCell ref="I4:J4"/>
    <mergeCell ref="I5:J5"/>
    <mergeCell ref="I6:J6"/>
    <mergeCell ref="I7:J7"/>
  </mergeCells>
  <pageMargins left="0.51181102362204722" right="0.51181102362204722" top="0.78740157480314965" bottom="0.78740157480314965" header="0.31496062992125984" footer="0.31496062992125984"/>
  <pageSetup paperSize="9" scale="75" orientation="portrait" r:id="rId1"/>
  <headerFooter>
    <oddFooter>&amp;CMailla Victória Santos Barile
&amp;9Engenheira Civil 
CREA - MT 57412&amp;11
&amp;R&amp;P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CAPA</vt:lpstr>
      <vt:lpstr>RESUMO</vt:lpstr>
      <vt:lpstr>ORÇAMENTO</vt:lpstr>
      <vt:lpstr>COMPOSIÇÕES</vt:lpstr>
      <vt:lpstr>SINAPI12-24</vt:lpstr>
      <vt:lpstr>MEMORIA DE CALCULO</vt:lpstr>
      <vt:lpstr>MAPA DE COTAÇÃO</vt:lpstr>
      <vt:lpstr>BDI - SERVIÇO</vt:lpstr>
      <vt:lpstr>BDI-EQUIPAMENTOS</vt:lpstr>
      <vt:lpstr>CRONOGRAMA</vt:lpstr>
      <vt:lpstr>'BDI - SERVIÇO'!Area_de_impressao</vt:lpstr>
      <vt:lpstr>CAPA!Area_de_impressao</vt:lpstr>
      <vt:lpstr>COMPOSIÇÕES!Area_de_impressao</vt:lpstr>
      <vt:lpstr>CRONOGRAMA!Area_de_impressao</vt:lpstr>
      <vt:lpstr>'MAPA DE COTAÇÃO'!Area_de_impressao</vt:lpstr>
      <vt:lpstr>'MEMORIA DE CALCULO'!Area_de_impressao</vt:lpstr>
      <vt:lpstr>ORÇAMENTO!Area_de_impressao</vt:lpstr>
      <vt:lpstr>RESUMO!Area_de_impressao</vt:lpstr>
      <vt:lpstr>COMPOSIÇÕES!Titulos_de_impressao</vt:lpstr>
      <vt:lpstr>CRONOGRAMA!Titulos_de_impressao</vt:lpstr>
      <vt:lpstr>'MAPA DE COTAÇÃO'!Titulos_de_impressao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THIBES GONSALVES</dc:creator>
  <cp:lastModifiedBy>MAILLA VICTORIA SANTOS BARILE</cp:lastModifiedBy>
  <cp:lastPrinted>2025-03-11T11:26:05Z</cp:lastPrinted>
  <dcterms:created xsi:type="dcterms:W3CDTF">2022-02-18T13:55:21Z</dcterms:created>
  <dcterms:modified xsi:type="dcterms:W3CDTF">2025-05-21T15:43:00Z</dcterms:modified>
</cp:coreProperties>
</file>